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KMIO\Desktop\Сессия № 28 от  25.12\"/>
    </mc:Choice>
  </mc:AlternateContent>
  <bookViews>
    <workbookView xWindow="0" yWindow="0" windowWidth="25200" windowHeight="11850" firstSheet="2" activeTab="2"/>
  </bookViews>
  <sheets>
    <sheet name="Приложение_1_" sheetId="33" r:id="rId1"/>
    <sheet name="Приложение 2" sheetId="32" r:id="rId2"/>
    <sheet name="Приложение 3" sheetId="18" r:id="rId3"/>
    <sheet name="Приложение 4" sheetId="19" r:id="rId4"/>
    <sheet name="Приложение 5" sheetId="20" r:id="rId5"/>
    <sheet name="Приложение 6 " sheetId="34" r:id="rId6"/>
    <sheet name="Приложение 7" sheetId="35" r:id="rId7"/>
    <sheet name="Приложение 8" sheetId="36" r:id="rId8"/>
    <sheet name="Приложение 9" sheetId="30" r:id="rId9"/>
    <sheet name="Приложение 10" sheetId="31" r:id="rId10"/>
    <sheet name="Приложение 11" sheetId="9" r:id="rId11"/>
    <sheet name="Приложение 12" sheetId="37" r:id="rId12"/>
  </sheets>
  <externalReferences>
    <externalReference r:id="rId13"/>
    <externalReference r:id="rId14"/>
  </externalReferences>
  <definedNames>
    <definedName name="_xlnm._FilterDatabase" localSheetId="1" hidden="1">'Приложение 2'!$A$14:$F$153</definedName>
    <definedName name="_xlnm._FilterDatabase" localSheetId="2" hidden="1">'Приложение 3'!$A$12:$H$251</definedName>
    <definedName name="_xlnm._FilterDatabase" localSheetId="3" hidden="1">'Приложение 4'!$A$14:$G$394</definedName>
    <definedName name="_xlnm._FilterDatabase" localSheetId="4" hidden="1">'Приложение 5'!$A$14:$X$599</definedName>
    <definedName name="_xlnm._FilterDatabase" localSheetId="5" hidden="1">'Приложение 6 '!$A$12:$J$309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92" i="18" l="1"/>
  <c r="H191" i="18" s="1"/>
  <c r="H190" i="18" s="1"/>
  <c r="H189" i="18" s="1"/>
  <c r="D22" i="37" l="1"/>
  <c r="G430" i="20"/>
  <c r="C19" i="9"/>
  <c r="F99" i="18"/>
  <c r="F89" i="18"/>
  <c r="C83" i="33"/>
  <c r="H345" i="20"/>
  <c r="H344" i="20" s="1"/>
  <c r="I345" i="20"/>
  <c r="I344" i="20" s="1"/>
  <c r="G345" i="20"/>
  <c r="G399" i="20"/>
  <c r="G332" i="20"/>
  <c r="H198" i="34"/>
  <c r="H167" i="34"/>
  <c r="G184" i="19"/>
  <c r="H184" i="19"/>
  <c r="F184" i="19"/>
  <c r="G284" i="20"/>
  <c r="F48" i="18"/>
  <c r="F164" i="18"/>
  <c r="G344" i="20" l="1"/>
  <c r="G513" i="20"/>
  <c r="G259" i="20"/>
  <c r="G258" i="20"/>
  <c r="F243" i="18"/>
  <c r="F95" i="18"/>
  <c r="C147" i="33"/>
  <c r="C146" i="33"/>
  <c r="C145" i="33"/>
  <c r="C142" i="33"/>
  <c r="C139" i="33"/>
  <c r="C135" i="33"/>
  <c r="C134" i="33"/>
  <c r="C133" i="33"/>
  <c r="C132" i="33"/>
  <c r="C130" i="33"/>
  <c r="F91" i="18"/>
  <c r="D18" i="37"/>
  <c r="G491" i="20"/>
  <c r="G186" i="20"/>
  <c r="G188" i="20"/>
  <c r="G192" i="20"/>
  <c r="F90" i="18" l="1"/>
  <c r="D21" i="37" l="1"/>
  <c r="C25" i="9"/>
  <c r="I132" i="19"/>
  <c r="I131" i="19" s="1"/>
  <c r="I130" i="19" s="1"/>
  <c r="I129" i="19" s="1"/>
  <c r="I128" i="19" s="1"/>
  <c r="J132" i="19"/>
  <c r="J131" i="19" s="1"/>
  <c r="J130" i="19" s="1"/>
  <c r="J129" i="19" s="1"/>
  <c r="J128" i="19" s="1"/>
  <c r="K132" i="19"/>
  <c r="K131" i="19" s="1"/>
  <c r="K130" i="19" s="1"/>
  <c r="K129" i="19" s="1"/>
  <c r="K128" i="19" s="1"/>
  <c r="L132" i="19"/>
  <c r="L131" i="19" s="1"/>
  <c r="L130" i="19" s="1"/>
  <c r="L129" i="19" s="1"/>
  <c r="L128" i="19" s="1"/>
  <c r="H209" i="20"/>
  <c r="G132" i="19" s="1"/>
  <c r="G131" i="19" s="1"/>
  <c r="G130" i="19" s="1"/>
  <c r="G129" i="19" s="1"/>
  <c r="G128" i="19" s="1"/>
  <c r="I209" i="20"/>
  <c r="H132" i="19" s="1"/>
  <c r="H131" i="19" s="1"/>
  <c r="H130" i="19" s="1"/>
  <c r="H129" i="19" s="1"/>
  <c r="H128" i="19" s="1"/>
  <c r="G209" i="20"/>
  <c r="F132" i="19" s="1"/>
  <c r="F131" i="19" s="1"/>
  <c r="F130" i="19" s="1"/>
  <c r="F129" i="19" s="1"/>
  <c r="F128" i="19" s="1"/>
  <c r="H157" i="34"/>
  <c r="H156" i="34"/>
  <c r="I208" i="20" l="1"/>
  <c r="I207" i="20" s="1"/>
  <c r="I206" i="20" s="1"/>
  <c r="I205" i="20" s="1"/>
  <c r="I204" i="20" s="1"/>
  <c r="H208" i="20"/>
  <c r="H207" i="20" s="1"/>
  <c r="H206" i="20" s="1"/>
  <c r="H205" i="20" s="1"/>
  <c r="H204" i="20" s="1"/>
  <c r="G208" i="20"/>
  <c r="G207" i="20" s="1"/>
  <c r="G206" i="20" s="1"/>
  <c r="G205" i="20" s="1"/>
  <c r="G204" i="20" s="1"/>
  <c r="G565" i="20" l="1"/>
  <c r="G566" i="20"/>
  <c r="G509" i="20" l="1"/>
  <c r="G506" i="20"/>
  <c r="G363" i="20"/>
  <c r="G358" i="20"/>
  <c r="G355" i="20"/>
  <c r="G253" i="20"/>
  <c r="G256" i="20"/>
  <c r="G233" i="20"/>
  <c r="G232" i="20"/>
  <c r="G234" i="20"/>
  <c r="G537" i="20"/>
  <c r="F114" i="18"/>
  <c r="G78" i="20"/>
  <c r="G84" i="20"/>
  <c r="G91" i="20"/>
  <c r="G73" i="20"/>
  <c r="G235" i="20"/>
  <c r="F233" i="18" l="1"/>
  <c r="F163" i="18"/>
  <c r="F156" i="18" l="1"/>
  <c r="G149" i="18"/>
  <c r="G148" i="18" s="1"/>
  <c r="G147" i="18" s="1"/>
  <c r="G146" i="18" s="1"/>
  <c r="G145" i="18" s="1"/>
  <c r="H149" i="18"/>
  <c r="H148" i="18" s="1"/>
  <c r="H147" i="18" s="1"/>
  <c r="H146" i="18" s="1"/>
  <c r="H145" i="18" s="1"/>
  <c r="F149" i="18"/>
  <c r="F148" i="18" s="1"/>
  <c r="F147" i="18" s="1"/>
  <c r="F146" i="18" s="1"/>
  <c r="F145" i="18" s="1"/>
  <c r="C46" i="35"/>
  <c r="F251" i="18"/>
  <c r="C52" i="35"/>
  <c r="C48" i="35"/>
  <c r="C47" i="35"/>
  <c r="C53" i="35"/>
  <c r="F97" i="18"/>
  <c r="C51" i="35" l="1"/>
  <c r="C44" i="35"/>
  <c r="C45" i="35"/>
  <c r="G428" i="20" l="1"/>
  <c r="G255" i="20"/>
  <c r="F223" i="18" l="1"/>
  <c r="F187" i="18"/>
  <c r="F110" i="18"/>
  <c r="F109" i="18"/>
  <c r="H412" i="20" l="1"/>
  <c r="I412" i="20"/>
  <c r="H261" i="19" s="1"/>
  <c r="G412" i="20"/>
  <c r="F261" i="19" s="1"/>
  <c r="G185" i="18"/>
  <c r="G184" i="18" s="1"/>
  <c r="G183" i="18" s="1"/>
  <c r="G182" i="18" s="1"/>
  <c r="H185" i="18"/>
  <c r="H184" i="18" s="1"/>
  <c r="H183" i="18" s="1"/>
  <c r="H182" i="18" s="1"/>
  <c r="F185" i="18"/>
  <c r="F171" i="18"/>
  <c r="F88" i="18"/>
  <c r="H455" i="20"/>
  <c r="H454" i="20" s="1"/>
  <c r="H453" i="20" s="1"/>
  <c r="H452" i="20" s="1"/>
  <c r="I455" i="20"/>
  <c r="I454" i="20" s="1"/>
  <c r="I453" i="20" s="1"/>
  <c r="I452" i="20" s="1"/>
  <c r="G455" i="20"/>
  <c r="G454" i="20" s="1"/>
  <c r="G453" i="20" s="1"/>
  <c r="F162" i="18"/>
  <c r="G165" i="20"/>
  <c r="F85" i="18"/>
  <c r="G261" i="19" l="1"/>
  <c r="G387" i="20"/>
  <c r="F70" i="18"/>
  <c r="F67" i="18"/>
  <c r="F68" i="18"/>
  <c r="G375" i="20"/>
  <c r="G572" i="20"/>
  <c r="F80" i="18"/>
  <c r="F47" i="18"/>
  <c r="F65" i="18"/>
  <c r="H284" i="34"/>
  <c r="H285" i="34"/>
  <c r="H272" i="34"/>
  <c r="H270" i="34"/>
  <c r="H269" i="34"/>
  <c r="H265" i="34"/>
  <c r="H259" i="34"/>
  <c r="H173" i="34"/>
  <c r="H168" i="34" l="1"/>
  <c r="H196" i="34" l="1"/>
  <c r="H164" i="34"/>
  <c r="H143" i="34"/>
  <c r="H142" i="34"/>
  <c r="G245" i="20"/>
  <c r="G246" i="20"/>
  <c r="H139" i="34"/>
  <c r="H132" i="34"/>
  <c r="H134" i="34"/>
  <c r="H153" i="34"/>
  <c r="H130" i="34"/>
  <c r="C38" i="35"/>
  <c r="H314" i="34"/>
  <c r="C31" i="35"/>
  <c r="C33" i="35"/>
  <c r="H93" i="34" l="1"/>
  <c r="H87" i="34"/>
  <c r="H106" i="34"/>
  <c r="H83" i="34"/>
  <c r="H89" i="34"/>
  <c r="H91" i="34"/>
  <c r="H95" i="34"/>
  <c r="H107" i="34"/>
  <c r="H58" i="34"/>
  <c r="H56" i="34" s="1"/>
  <c r="H111" i="34"/>
  <c r="I56" i="34"/>
  <c r="J56" i="34"/>
  <c r="H51" i="34"/>
  <c r="H52" i="34"/>
  <c r="H208" i="34" l="1"/>
  <c r="H20" i="34"/>
  <c r="H21" i="34"/>
  <c r="C126" i="33"/>
  <c r="C123" i="33"/>
  <c r="C121" i="33"/>
  <c r="C118" i="33"/>
  <c r="C115" i="33"/>
  <c r="C113" i="33"/>
  <c r="C111" i="33" l="1"/>
  <c r="C108" i="33"/>
  <c r="C100" i="33"/>
  <c r="C99" i="33"/>
  <c r="C97" i="33"/>
  <c r="G476" i="20" l="1"/>
  <c r="G501" i="20"/>
  <c r="G376" i="20"/>
  <c r="G362" i="20"/>
  <c r="G360" i="20"/>
  <c r="G372" i="20"/>
  <c r="G368" i="20"/>
  <c r="G356" i="20"/>
  <c r="G176" i="20"/>
  <c r="F58" i="18"/>
  <c r="H243" i="18"/>
  <c r="G243" i="18"/>
  <c r="F43" i="18" l="1"/>
  <c r="C127" i="33" l="1"/>
  <c r="G170" i="18" l="1"/>
  <c r="H170" i="18"/>
  <c r="H303" i="20"/>
  <c r="G198" i="19" s="1"/>
  <c r="I303" i="20"/>
  <c r="H198" i="19" s="1"/>
  <c r="G303" i="20"/>
  <c r="F198" i="19" s="1"/>
  <c r="F170" i="18"/>
  <c r="G386" i="20" l="1"/>
  <c r="G385" i="20"/>
  <c r="G406" i="20"/>
  <c r="G405" i="20"/>
  <c r="F234" i="18" l="1"/>
  <c r="G580" i="20" s="1"/>
  <c r="F94" i="18"/>
  <c r="G397" i="20"/>
  <c r="F218" i="18"/>
  <c r="F72" i="18"/>
  <c r="F36" i="18"/>
  <c r="F19" i="18"/>
  <c r="F27" i="18" l="1"/>
  <c r="F31" i="18"/>
  <c r="G341" i="20"/>
  <c r="G94" i="20"/>
  <c r="G327" i="20"/>
  <c r="F211" i="19" s="1"/>
  <c r="G325" i="20"/>
  <c r="G328" i="20"/>
  <c r="F212" i="19" s="1"/>
  <c r="G252" i="20"/>
  <c r="C25" i="37" l="1"/>
  <c r="C26" i="37"/>
  <c r="C43" i="35"/>
  <c r="C42" i="35" s="1"/>
  <c r="D19" i="37" l="1"/>
  <c r="D18" i="36"/>
  <c r="E18" i="36"/>
  <c r="G94" i="18" l="1"/>
  <c r="H94" i="18"/>
  <c r="H115" i="20"/>
  <c r="H114" i="20" s="1"/>
  <c r="I115" i="20"/>
  <c r="I114" i="20" s="1"/>
  <c r="G115" i="20"/>
  <c r="G114" i="20" s="1"/>
  <c r="G364" i="19"/>
  <c r="H364" i="19"/>
  <c r="H552" i="20"/>
  <c r="I552" i="20"/>
  <c r="G553" i="20"/>
  <c r="G552" i="20" s="1"/>
  <c r="H535" i="20"/>
  <c r="I535" i="20"/>
  <c r="G542" i="20"/>
  <c r="F364" i="19" l="1"/>
  <c r="G573" i="20" l="1"/>
  <c r="G568" i="20"/>
  <c r="G563" i="20"/>
  <c r="G538" i="20"/>
  <c r="G535" i="20" s="1"/>
  <c r="G534" i="20" s="1"/>
  <c r="G494" i="20"/>
  <c r="G450" i="20"/>
  <c r="G448" i="20"/>
  <c r="G449" i="20"/>
  <c r="G442" i="20"/>
  <c r="G441" i="20"/>
  <c r="G439" i="20"/>
  <c r="G436" i="20"/>
  <c r="G438" i="20"/>
  <c r="F279" i="19" s="1"/>
  <c r="G279" i="19"/>
  <c r="H279" i="19"/>
  <c r="G435" i="20" l="1"/>
  <c r="G437" i="20"/>
  <c r="G338" i="19"/>
  <c r="H338" i="19"/>
  <c r="F338" i="19"/>
  <c r="H514" i="20"/>
  <c r="I514" i="20"/>
  <c r="G514" i="20"/>
  <c r="G461" i="20"/>
  <c r="G425" i="20"/>
  <c r="G422" i="20"/>
  <c r="G407" i="20"/>
  <c r="G408" i="20"/>
  <c r="G255" i="19"/>
  <c r="H255" i="19"/>
  <c r="F255" i="19"/>
  <c r="G401" i="20"/>
  <c r="G403" i="20"/>
  <c r="G400" i="20"/>
  <c r="G394" i="20"/>
  <c r="G298" i="20" l="1"/>
  <c r="G291" i="20"/>
  <c r="G294" i="20"/>
  <c r="F191" i="19" s="1"/>
  <c r="G191" i="19"/>
  <c r="H191" i="19"/>
  <c r="H290" i="20"/>
  <c r="I290" i="20"/>
  <c r="G190" i="19"/>
  <c r="H190" i="19"/>
  <c r="F190" i="19"/>
  <c r="G292" i="20"/>
  <c r="G281" i="20"/>
  <c r="G285" i="20"/>
  <c r="G283" i="20" s="1"/>
  <c r="G287" i="20"/>
  <c r="G329" i="20"/>
  <c r="G254" i="20"/>
  <c r="G290" i="20" l="1"/>
  <c r="G382" i="20" l="1"/>
  <c r="G256" i="19" l="1"/>
  <c r="H256" i="19"/>
  <c r="F256" i="19"/>
  <c r="G254" i="19"/>
  <c r="H254" i="19"/>
  <c r="F254" i="19"/>
  <c r="G253" i="19"/>
  <c r="H253" i="19"/>
  <c r="F253" i="19"/>
  <c r="H404" i="20"/>
  <c r="I404" i="20"/>
  <c r="G404" i="20"/>
  <c r="G391" i="20"/>
  <c r="G249" i="20"/>
  <c r="G198" i="20"/>
  <c r="G197" i="20"/>
  <c r="G196" i="20" s="1"/>
  <c r="G199" i="20"/>
  <c r="G95" i="20"/>
  <c r="G89" i="20"/>
  <c r="G80" i="20"/>
  <c r="G141" i="19"/>
  <c r="G140" i="19" s="1"/>
  <c r="G139" i="19" s="1"/>
  <c r="G138" i="19" s="1"/>
  <c r="H141" i="19"/>
  <c r="H140" i="19" s="1"/>
  <c r="H139" i="19" s="1"/>
  <c r="H138" i="19" s="1"/>
  <c r="F141" i="19"/>
  <c r="F140" i="19" s="1"/>
  <c r="F139" i="19" s="1"/>
  <c r="F138" i="19" s="1"/>
  <c r="H225" i="20"/>
  <c r="H224" i="20" s="1"/>
  <c r="H223" i="20" s="1"/>
  <c r="H222" i="20" s="1"/>
  <c r="I225" i="20"/>
  <c r="I224" i="20" s="1"/>
  <c r="I223" i="20" s="1"/>
  <c r="I222" i="20" s="1"/>
  <c r="G225" i="20"/>
  <c r="G224" i="20" s="1"/>
  <c r="G223" i="20" s="1"/>
  <c r="G222" i="20" s="1"/>
  <c r="G66" i="20" l="1"/>
  <c r="G220" i="18"/>
  <c r="H220" i="18"/>
  <c r="F220" i="18"/>
  <c r="I101" i="19" l="1"/>
  <c r="J101" i="19"/>
  <c r="K101" i="19"/>
  <c r="L101" i="19"/>
  <c r="H171" i="20"/>
  <c r="H170" i="20" s="1"/>
  <c r="H169" i="20" s="1"/>
  <c r="H168" i="20" s="1"/>
  <c r="I171" i="20"/>
  <c r="H107" i="19" s="1"/>
  <c r="H106" i="19" s="1"/>
  <c r="H105" i="19" s="1"/>
  <c r="G107" i="19" l="1"/>
  <c r="G106" i="19" s="1"/>
  <c r="G105" i="19" s="1"/>
  <c r="I170" i="20"/>
  <c r="I169" i="20" s="1"/>
  <c r="I168" i="20" s="1"/>
  <c r="F134" i="18"/>
  <c r="G133" i="18"/>
  <c r="G132" i="18" s="1"/>
  <c r="G131" i="18" s="1"/>
  <c r="G130" i="18" s="1"/>
  <c r="H133" i="18"/>
  <c r="H132" i="18" s="1"/>
  <c r="H131" i="18" s="1"/>
  <c r="H130" i="18" s="1"/>
  <c r="G167" i="20"/>
  <c r="F133" i="18" l="1"/>
  <c r="F132" i="18" s="1"/>
  <c r="F131" i="18" s="1"/>
  <c r="F130" i="18" s="1"/>
  <c r="G171" i="20"/>
  <c r="H108" i="20"/>
  <c r="H107" i="20" s="1"/>
  <c r="I108" i="20"/>
  <c r="I107" i="20" s="1"/>
  <c r="G108" i="20"/>
  <c r="G107" i="20" s="1"/>
  <c r="G84" i="18"/>
  <c r="H84" i="18"/>
  <c r="F84" i="18"/>
  <c r="G170" i="20" l="1"/>
  <c r="G169" i="20" s="1"/>
  <c r="G168" i="20" s="1"/>
  <c r="F107" i="19"/>
  <c r="F106" i="19" s="1"/>
  <c r="F105" i="19" s="1"/>
  <c r="H104" i="20"/>
  <c r="G66" i="19" s="1"/>
  <c r="I104" i="20"/>
  <c r="H66" i="19" s="1"/>
  <c r="G104" i="20"/>
  <c r="F66" i="19" s="1"/>
  <c r="G79" i="18"/>
  <c r="H79" i="18"/>
  <c r="H50" i="20"/>
  <c r="G38" i="19" s="1"/>
  <c r="I50" i="20"/>
  <c r="H38" i="19" s="1"/>
  <c r="G42" i="18"/>
  <c r="H42" i="18"/>
  <c r="F45" i="18"/>
  <c r="G50" i="20" s="1"/>
  <c r="F38" i="19" s="1"/>
  <c r="F44" i="18"/>
  <c r="C29" i="35"/>
  <c r="C32" i="35"/>
  <c r="C36" i="35"/>
  <c r="C35" i="35"/>
  <c r="C34" i="35"/>
  <c r="C30" i="35"/>
  <c r="C28" i="35"/>
  <c r="C27" i="35"/>
  <c r="C26" i="35"/>
  <c r="D17" i="36"/>
  <c r="E17" i="36"/>
  <c r="C17" i="36"/>
  <c r="D16" i="36"/>
  <c r="E16" i="36"/>
  <c r="C16" i="36"/>
  <c r="D15" i="36"/>
  <c r="E15" i="36"/>
  <c r="C15" i="36"/>
  <c r="D14" i="36"/>
  <c r="E14" i="36"/>
  <c r="C14" i="36"/>
  <c r="H276" i="34"/>
  <c r="H274" i="34"/>
  <c r="C18" i="36" s="1"/>
  <c r="H268" i="34"/>
  <c r="H230" i="34"/>
  <c r="H229" i="34"/>
  <c r="H231" i="34"/>
  <c r="H163" i="34"/>
  <c r="F42" i="18" l="1"/>
  <c r="C13" i="36"/>
  <c r="H162" i="34"/>
  <c r="H166" i="34" l="1"/>
  <c r="H99" i="34"/>
  <c r="H97" i="34"/>
  <c r="H85" i="34"/>
  <c r="D25" i="35" l="1"/>
  <c r="E25" i="35"/>
  <c r="C25" i="35" l="1"/>
  <c r="H290" i="34"/>
  <c r="H287" i="34"/>
  <c r="H281" i="34"/>
  <c r="H73" i="34"/>
  <c r="H54" i="34"/>
  <c r="C110" i="33" l="1"/>
  <c r="C103" i="33"/>
  <c r="C106" i="33"/>
  <c r="D119" i="33" l="1"/>
  <c r="E119" i="33"/>
  <c r="C119" i="33"/>
  <c r="C107" i="33"/>
  <c r="C72" i="33"/>
  <c r="C24" i="37" l="1"/>
  <c r="C23" i="37"/>
  <c r="F22" i="37"/>
  <c r="E22" i="37"/>
  <c r="F21" i="37"/>
  <c r="C21" i="37" s="1"/>
  <c r="C20" i="37"/>
  <c r="F19" i="37"/>
  <c r="E19" i="37"/>
  <c r="E14" i="37" s="1"/>
  <c r="C18" i="37"/>
  <c r="C17" i="37"/>
  <c r="C16" i="37"/>
  <c r="D15" i="37"/>
  <c r="D14" i="37" s="1"/>
  <c r="D13" i="36"/>
  <c r="E13" i="36"/>
  <c r="E48" i="35"/>
  <c r="D48" i="35"/>
  <c r="D42" i="35" s="1"/>
  <c r="E42" i="35"/>
  <c r="E41" i="35"/>
  <c r="E40" i="35" s="1"/>
  <c r="D41" i="35"/>
  <c r="D40" i="35" s="1"/>
  <c r="C41" i="35"/>
  <c r="C40" i="35" s="1"/>
  <c r="E37" i="35"/>
  <c r="D37" i="35"/>
  <c r="C37" i="35"/>
  <c r="C13" i="35"/>
  <c r="J318" i="34"/>
  <c r="J317" i="34" s="1"/>
  <c r="J316" i="34" s="1"/>
  <c r="J315" i="34" s="1"/>
  <c r="I318" i="34"/>
  <c r="I317" i="34" s="1"/>
  <c r="I316" i="34" s="1"/>
  <c r="I315" i="34" s="1"/>
  <c r="H318" i="34"/>
  <c r="H317" i="34" s="1"/>
  <c r="H316" i="34" s="1"/>
  <c r="H315" i="34" s="1"/>
  <c r="J313" i="34"/>
  <c r="J312" i="34" s="1"/>
  <c r="J311" i="34" s="1"/>
  <c r="J310" i="34" s="1"/>
  <c r="I313" i="34"/>
  <c r="I312" i="34" s="1"/>
  <c r="I311" i="34" s="1"/>
  <c r="I310" i="34" s="1"/>
  <c r="H313" i="34"/>
  <c r="H312" i="34" s="1"/>
  <c r="H311" i="34" s="1"/>
  <c r="H310" i="34" s="1"/>
  <c r="J308" i="34"/>
  <c r="I308" i="34"/>
  <c r="I307" i="34" s="1"/>
  <c r="I306" i="34" s="1"/>
  <c r="I305" i="34" s="1"/>
  <c r="H308" i="34"/>
  <c r="H307" i="34" s="1"/>
  <c r="H306" i="34" s="1"/>
  <c r="H305" i="34" s="1"/>
  <c r="J307" i="34"/>
  <c r="J306" i="34" s="1"/>
  <c r="J305" i="34" s="1"/>
  <c r="J302" i="34"/>
  <c r="J301" i="34" s="1"/>
  <c r="J300" i="34" s="1"/>
  <c r="J299" i="34" s="1"/>
  <c r="I302" i="34"/>
  <c r="I301" i="34" s="1"/>
  <c r="I300" i="34" s="1"/>
  <c r="I299" i="34" s="1"/>
  <c r="H302" i="34"/>
  <c r="H301" i="34" s="1"/>
  <c r="H300" i="34" s="1"/>
  <c r="H299" i="34" s="1"/>
  <c r="J296" i="34"/>
  <c r="J295" i="34" s="1"/>
  <c r="J294" i="34" s="1"/>
  <c r="J293" i="34" s="1"/>
  <c r="J292" i="34" s="1"/>
  <c r="I296" i="34"/>
  <c r="I295" i="34" s="1"/>
  <c r="I294" i="34" s="1"/>
  <c r="I293" i="34" s="1"/>
  <c r="I292" i="34" s="1"/>
  <c r="H296" i="34"/>
  <c r="H295" i="34" s="1"/>
  <c r="H294" i="34" s="1"/>
  <c r="H293" i="34" s="1"/>
  <c r="J289" i="34"/>
  <c r="I289" i="34"/>
  <c r="H289" i="34"/>
  <c r="J286" i="34"/>
  <c r="I286" i="34"/>
  <c r="H286" i="34"/>
  <c r="J283" i="34"/>
  <c r="I283" i="34"/>
  <c r="H283" i="34"/>
  <c r="J280" i="34"/>
  <c r="I280" i="34"/>
  <c r="H280" i="34"/>
  <c r="J275" i="34"/>
  <c r="I275" i="34"/>
  <c r="H275" i="34"/>
  <c r="J273" i="34"/>
  <c r="I273" i="34"/>
  <c r="H273" i="34"/>
  <c r="J271" i="34"/>
  <c r="I271" i="34"/>
  <c r="H271" i="34"/>
  <c r="J268" i="34"/>
  <c r="I268" i="34"/>
  <c r="J264" i="34"/>
  <c r="I264" i="34"/>
  <c r="H264" i="34"/>
  <c r="J262" i="34"/>
  <c r="I262" i="34"/>
  <c r="H262" i="34"/>
  <c r="H258" i="34"/>
  <c r="H257" i="34" s="1"/>
  <c r="H256" i="34" s="1"/>
  <c r="H255" i="34" s="1"/>
  <c r="J257" i="34"/>
  <c r="I257" i="34"/>
  <c r="I256" i="34" s="1"/>
  <c r="I255" i="34" s="1"/>
  <c r="J256" i="34"/>
  <c r="J255" i="34" s="1"/>
  <c r="J252" i="34"/>
  <c r="J251" i="34" s="1"/>
  <c r="J250" i="34" s="1"/>
  <c r="J249" i="34" s="1"/>
  <c r="I252" i="34"/>
  <c r="I251" i="34" s="1"/>
  <c r="I250" i="34" s="1"/>
  <c r="I249" i="34" s="1"/>
  <c r="H252" i="34"/>
  <c r="H251" i="34" s="1"/>
  <c r="H250" i="34" s="1"/>
  <c r="H249" i="34" s="1"/>
  <c r="J245" i="34"/>
  <c r="J244" i="34" s="1"/>
  <c r="I245" i="34"/>
  <c r="I244" i="34" s="1"/>
  <c r="I243" i="34" s="1"/>
  <c r="I242" i="34" s="1"/>
  <c r="H245" i="34"/>
  <c r="H244" i="34" s="1"/>
  <c r="H243" i="34" s="1"/>
  <c r="H242" i="34" s="1"/>
  <c r="J243" i="34"/>
  <c r="J242" i="34" s="1"/>
  <c r="J239" i="34"/>
  <c r="I239" i="34"/>
  <c r="H239" i="34"/>
  <c r="J236" i="34"/>
  <c r="J235" i="34" s="1"/>
  <c r="J234" i="34" s="1"/>
  <c r="J233" i="34" s="1"/>
  <c r="I236" i="34"/>
  <c r="I235" i="34" s="1"/>
  <c r="I234" i="34" s="1"/>
  <c r="I233" i="34" s="1"/>
  <c r="H236" i="34"/>
  <c r="J227" i="34"/>
  <c r="I227" i="34"/>
  <c r="H227" i="34"/>
  <c r="J224" i="34"/>
  <c r="I224" i="34"/>
  <c r="H224" i="34"/>
  <c r="J219" i="34"/>
  <c r="J218" i="34" s="1"/>
  <c r="J217" i="34" s="1"/>
  <c r="J216" i="34" s="1"/>
  <c r="I219" i="34"/>
  <c r="I218" i="34" s="1"/>
  <c r="I217" i="34" s="1"/>
  <c r="I216" i="34" s="1"/>
  <c r="H219" i="34"/>
  <c r="H218" i="34" s="1"/>
  <c r="H217" i="34" s="1"/>
  <c r="H216" i="34" s="1"/>
  <c r="J214" i="34"/>
  <c r="I214" i="34"/>
  <c r="H214" i="34"/>
  <c r="H209" i="34" s="1"/>
  <c r="J212" i="34"/>
  <c r="I212" i="34"/>
  <c r="H212" i="34"/>
  <c r="J210" i="34"/>
  <c r="I210" i="34"/>
  <c r="H210" i="34"/>
  <c r="J207" i="34"/>
  <c r="J206" i="34" s="1"/>
  <c r="I207" i="34"/>
  <c r="I206" i="34" s="1"/>
  <c r="H207" i="34"/>
  <c r="H206" i="34" s="1"/>
  <c r="J203" i="34"/>
  <c r="J202" i="34" s="1"/>
  <c r="J201" i="34" s="1"/>
  <c r="I203" i="34"/>
  <c r="I202" i="34" s="1"/>
  <c r="I201" i="34" s="1"/>
  <c r="H203" i="34"/>
  <c r="H202" i="34" s="1"/>
  <c r="H201" i="34" s="1"/>
  <c r="J199" i="34"/>
  <c r="I199" i="34"/>
  <c r="H199" i="34"/>
  <c r="J197" i="34"/>
  <c r="I197" i="34"/>
  <c r="H197" i="34"/>
  <c r="J194" i="34"/>
  <c r="I194" i="34"/>
  <c r="H194" i="34"/>
  <c r="J188" i="34"/>
  <c r="J187" i="34" s="1"/>
  <c r="J186" i="34" s="1"/>
  <c r="I188" i="34"/>
  <c r="I187" i="34" s="1"/>
  <c r="I186" i="34" s="1"/>
  <c r="H188" i="34"/>
  <c r="H187" i="34" s="1"/>
  <c r="H186" i="34" s="1"/>
  <c r="J184" i="34"/>
  <c r="I184" i="34"/>
  <c r="H184" i="34"/>
  <c r="J181" i="34"/>
  <c r="I181" i="34"/>
  <c r="H181" i="34"/>
  <c r="J178" i="34"/>
  <c r="J177" i="34" s="1"/>
  <c r="I178" i="34"/>
  <c r="I177" i="34" s="1"/>
  <c r="H178" i="34"/>
  <c r="H177" i="34"/>
  <c r="H172" i="34"/>
  <c r="J172" i="34"/>
  <c r="I172" i="34"/>
  <c r="J169" i="34"/>
  <c r="I169" i="34"/>
  <c r="H169" i="34"/>
  <c r="H165" i="34"/>
  <c r="J165" i="34"/>
  <c r="I165" i="34"/>
  <c r="H161" i="34"/>
  <c r="J161" i="34"/>
  <c r="I161" i="34"/>
  <c r="J158" i="34"/>
  <c r="I158" i="34"/>
  <c r="H158" i="34"/>
  <c r="J155" i="34"/>
  <c r="I155" i="34"/>
  <c r="H155" i="34"/>
  <c r="J152" i="34"/>
  <c r="I152" i="34"/>
  <c r="H152" i="34"/>
  <c r="J148" i="34"/>
  <c r="I148" i="34"/>
  <c r="H148" i="34"/>
  <c r="J144" i="34"/>
  <c r="I144" i="34"/>
  <c r="H144" i="34"/>
  <c r="J141" i="34"/>
  <c r="I141" i="34"/>
  <c r="H141" i="34"/>
  <c r="H138" i="34"/>
  <c r="J138" i="34"/>
  <c r="I138" i="34"/>
  <c r="H133" i="34"/>
  <c r="H131" i="34" s="1"/>
  <c r="J131" i="34"/>
  <c r="I131" i="34"/>
  <c r="J129" i="34"/>
  <c r="I129" i="34"/>
  <c r="H129" i="34"/>
  <c r="J126" i="34"/>
  <c r="I126" i="34"/>
  <c r="H126" i="34"/>
  <c r="J120" i="34"/>
  <c r="J119" i="34" s="1"/>
  <c r="J118" i="34" s="1"/>
  <c r="J117" i="34" s="1"/>
  <c r="I120" i="34"/>
  <c r="I119" i="34" s="1"/>
  <c r="I118" i="34" s="1"/>
  <c r="I117" i="34" s="1"/>
  <c r="H120" i="34"/>
  <c r="H119" i="34" s="1"/>
  <c r="H118" i="34" s="1"/>
  <c r="H117" i="34" s="1"/>
  <c r="J115" i="34"/>
  <c r="J114" i="34" s="1"/>
  <c r="J113" i="34" s="1"/>
  <c r="J112" i="34" s="1"/>
  <c r="I115" i="34"/>
  <c r="I114" i="34" s="1"/>
  <c r="I113" i="34" s="1"/>
  <c r="I112" i="34" s="1"/>
  <c r="H115" i="34"/>
  <c r="H114" i="34" s="1"/>
  <c r="H113" i="34" s="1"/>
  <c r="H112" i="34" s="1"/>
  <c r="J110" i="34"/>
  <c r="J109" i="34" s="1"/>
  <c r="I110" i="34"/>
  <c r="I109" i="34" s="1"/>
  <c r="I108" i="34" s="1"/>
  <c r="H110" i="34"/>
  <c r="H109" i="34" s="1"/>
  <c r="H108" i="34" s="1"/>
  <c r="J108" i="34"/>
  <c r="J105" i="34"/>
  <c r="I105" i="34"/>
  <c r="H105" i="34"/>
  <c r="J103" i="34"/>
  <c r="I103" i="34"/>
  <c r="H103" i="34"/>
  <c r="J100" i="34"/>
  <c r="I100" i="34"/>
  <c r="H100" i="34"/>
  <c r="J98" i="34"/>
  <c r="I98" i="34"/>
  <c r="H98" i="34"/>
  <c r="J96" i="34"/>
  <c r="I96" i="34"/>
  <c r="H96" i="34"/>
  <c r="J94" i="34"/>
  <c r="I94" i="34"/>
  <c r="H94" i="34"/>
  <c r="J92" i="34"/>
  <c r="I92" i="34"/>
  <c r="H92" i="34"/>
  <c r="J90" i="34"/>
  <c r="I90" i="34"/>
  <c r="H90" i="34"/>
  <c r="J88" i="34"/>
  <c r="I88" i="34"/>
  <c r="H88" i="34"/>
  <c r="J86" i="34"/>
  <c r="I86" i="34"/>
  <c r="H86" i="34"/>
  <c r="J84" i="34"/>
  <c r="I84" i="34"/>
  <c r="H84" i="34"/>
  <c r="J82" i="34"/>
  <c r="I82" i="34"/>
  <c r="H82" i="34"/>
  <c r="J80" i="34"/>
  <c r="I80" i="34"/>
  <c r="H80" i="34"/>
  <c r="J78" i="34"/>
  <c r="I78" i="34"/>
  <c r="H78" i="34"/>
  <c r="J72" i="34"/>
  <c r="J71" i="34" s="1"/>
  <c r="J70" i="34" s="1"/>
  <c r="J69" i="34" s="1"/>
  <c r="I72" i="34"/>
  <c r="I71" i="34" s="1"/>
  <c r="I70" i="34" s="1"/>
  <c r="I69" i="34" s="1"/>
  <c r="H72" i="34"/>
  <c r="H71" i="34" s="1"/>
  <c r="H70" i="34" s="1"/>
  <c r="H69" i="34" s="1"/>
  <c r="J65" i="34"/>
  <c r="J64" i="34" s="1"/>
  <c r="J63" i="34" s="1"/>
  <c r="J62" i="34" s="1"/>
  <c r="J61" i="34" s="1"/>
  <c r="I65" i="34"/>
  <c r="I64" i="34" s="1"/>
  <c r="I63" i="34" s="1"/>
  <c r="I62" i="34" s="1"/>
  <c r="I61" i="34" s="1"/>
  <c r="H65" i="34"/>
  <c r="H64" i="34" s="1"/>
  <c r="H63" i="34" s="1"/>
  <c r="H62" i="34" s="1"/>
  <c r="H61" i="34" s="1"/>
  <c r="H60" i="34"/>
  <c r="H59" i="34" s="1"/>
  <c r="J59" i="34"/>
  <c r="I59" i="34"/>
  <c r="J53" i="34"/>
  <c r="I53" i="34"/>
  <c r="H53" i="34"/>
  <c r="J50" i="34"/>
  <c r="I50" i="34"/>
  <c r="H50" i="34"/>
  <c r="J47" i="34"/>
  <c r="I47" i="34"/>
  <c r="H47" i="34"/>
  <c r="J45" i="34"/>
  <c r="I45" i="34"/>
  <c r="H45" i="34"/>
  <c r="J39" i="34"/>
  <c r="J38" i="34" s="1"/>
  <c r="I39" i="34"/>
  <c r="I38" i="34" s="1"/>
  <c r="H39" i="34"/>
  <c r="H38" i="34" s="1"/>
  <c r="J34" i="34"/>
  <c r="J33" i="34" s="1"/>
  <c r="J32" i="34" s="1"/>
  <c r="I34" i="34"/>
  <c r="H34" i="34"/>
  <c r="H33" i="34" s="1"/>
  <c r="H32" i="34" s="1"/>
  <c r="I33" i="34"/>
  <c r="I32" i="34" s="1"/>
  <c r="J29" i="34"/>
  <c r="J28" i="34" s="1"/>
  <c r="J27" i="34" s="1"/>
  <c r="J26" i="34" s="1"/>
  <c r="I29" i="34"/>
  <c r="I28" i="34" s="1"/>
  <c r="I27" i="34" s="1"/>
  <c r="I26" i="34" s="1"/>
  <c r="H29" i="34"/>
  <c r="H28" i="34" s="1"/>
  <c r="H27" i="34" s="1"/>
  <c r="H26" i="34" s="1"/>
  <c r="J24" i="34"/>
  <c r="J23" i="34" s="1"/>
  <c r="J22" i="34" s="1"/>
  <c r="I24" i="34"/>
  <c r="I23" i="34" s="1"/>
  <c r="I22" i="34" s="1"/>
  <c r="H24" i="34"/>
  <c r="H23" i="34"/>
  <c r="H22" i="34" s="1"/>
  <c r="J19" i="34"/>
  <c r="J18" i="34" s="1"/>
  <c r="J17" i="34" s="1"/>
  <c r="J16" i="34" s="1"/>
  <c r="I19" i="34"/>
  <c r="I18" i="34" s="1"/>
  <c r="I17" i="34" s="1"/>
  <c r="I16" i="34" s="1"/>
  <c r="H19" i="34"/>
  <c r="H18" i="34"/>
  <c r="H17" i="34" s="1"/>
  <c r="H16" i="34" s="1"/>
  <c r="E129" i="33"/>
  <c r="D129" i="33"/>
  <c r="C125" i="33"/>
  <c r="E125" i="33"/>
  <c r="D125" i="33"/>
  <c r="C105" i="33"/>
  <c r="E105" i="33"/>
  <c r="D105" i="33"/>
  <c r="E98" i="33"/>
  <c r="D98" i="33"/>
  <c r="C98" i="33"/>
  <c r="C96" i="33"/>
  <c r="E96" i="33"/>
  <c r="E95" i="33" s="1"/>
  <c r="D96" i="33"/>
  <c r="E91" i="33"/>
  <c r="D91" i="33"/>
  <c r="C91" i="33"/>
  <c r="E87" i="33"/>
  <c r="D87" i="33"/>
  <c r="C87" i="33"/>
  <c r="C84" i="33" s="1"/>
  <c r="E85" i="33"/>
  <c r="D85" i="33"/>
  <c r="C85" i="33"/>
  <c r="E59" i="33"/>
  <c r="E58" i="33" s="1"/>
  <c r="D59" i="33"/>
  <c r="D58" i="33" s="1"/>
  <c r="C59" i="33"/>
  <c r="E52" i="33"/>
  <c r="D52" i="33"/>
  <c r="C52" i="33"/>
  <c r="E45" i="33"/>
  <c r="E42" i="33" s="1"/>
  <c r="D45" i="33"/>
  <c r="D42" i="33" s="1"/>
  <c r="C45" i="33"/>
  <c r="C44" i="33"/>
  <c r="E39" i="33"/>
  <c r="D39" i="33"/>
  <c r="C39" i="33"/>
  <c r="E37" i="33"/>
  <c r="D37" i="33"/>
  <c r="C37" i="33"/>
  <c r="E34" i="33"/>
  <c r="D34" i="33"/>
  <c r="C34" i="33"/>
  <c r="E29" i="33"/>
  <c r="E28" i="33" s="1"/>
  <c r="D29" i="33"/>
  <c r="D28" i="33" s="1"/>
  <c r="C29" i="33"/>
  <c r="C28" i="33" s="1"/>
  <c r="E23" i="33"/>
  <c r="D23" i="33"/>
  <c r="C23" i="33"/>
  <c r="C22" i="33"/>
  <c r="C16" i="33"/>
  <c r="E15" i="33"/>
  <c r="D15" i="33"/>
  <c r="C15" i="33" l="1"/>
  <c r="J102" i="34"/>
  <c r="I261" i="34"/>
  <c r="I260" i="34" s="1"/>
  <c r="J137" i="34"/>
  <c r="I304" i="34"/>
  <c r="J232" i="34"/>
  <c r="C42" i="33"/>
  <c r="I147" i="34"/>
  <c r="E84" i="33"/>
  <c r="C15" i="37"/>
  <c r="H193" i="34"/>
  <c r="H192" i="34" s="1"/>
  <c r="H137" i="34"/>
  <c r="C95" i="33"/>
  <c r="F14" i="37"/>
  <c r="C14" i="37" s="1"/>
  <c r="C19" i="37"/>
  <c r="C39" i="35"/>
  <c r="C54" i="35" s="1"/>
  <c r="D39" i="35"/>
  <c r="D54" i="35" s="1"/>
  <c r="E39" i="35"/>
  <c r="E54" i="35" s="1"/>
  <c r="J125" i="34"/>
  <c r="J124" i="34" s="1"/>
  <c r="J123" i="34" s="1"/>
  <c r="I137" i="34"/>
  <c r="I136" i="34" s="1"/>
  <c r="I135" i="34" s="1"/>
  <c r="H180" i="34"/>
  <c r="H176" i="34" s="1"/>
  <c r="I193" i="34"/>
  <c r="I192" i="34" s="1"/>
  <c r="J193" i="34"/>
  <c r="J192" i="34" s="1"/>
  <c r="I209" i="34"/>
  <c r="I205" i="34" s="1"/>
  <c r="J209" i="34"/>
  <c r="J223" i="34"/>
  <c r="J222" i="34" s="1"/>
  <c r="J221" i="34" s="1"/>
  <c r="J261" i="34"/>
  <c r="J260" i="34" s="1"/>
  <c r="H267" i="34"/>
  <c r="H266" i="34" s="1"/>
  <c r="J44" i="34"/>
  <c r="J37" i="34" s="1"/>
  <c r="J31" i="34" s="1"/>
  <c r="J15" i="34" s="1"/>
  <c r="I102" i="34"/>
  <c r="J180" i="34"/>
  <c r="J176" i="34" s="1"/>
  <c r="J175" i="34" s="1"/>
  <c r="H261" i="34"/>
  <c r="H260" i="34" s="1"/>
  <c r="I267" i="34"/>
  <c r="I266" i="34" s="1"/>
  <c r="I254" i="34" s="1"/>
  <c r="I248" i="34" s="1"/>
  <c r="H125" i="34"/>
  <c r="H124" i="34" s="1"/>
  <c r="H123" i="34" s="1"/>
  <c r="H102" i="34"/>
  <c r="J77" i="34"/>
  <c r="J76" i="34" s="1"/>
  <c r="J75" i="34" s="1"/>
  <c r="J68" i="34" s="1"/>
  <c r="H77" i="34"/>
  <c r="H223" i="34"/>
  <c r="H222" i="34" s="1"/>
  <c r="H221" i="34" s="1"/>
  <c r="H304" i="34"/>
  <c r="H292" i="34"/>
  <c r="I279" i="34"/>
  <c r="I278" i="34" s="1"/>
  <c r="I277" i="34" s="1"/>
  <c r="H235" i="34"/>
  <c r="H234" i="34" s="1"/>
  <c r="H233" i="34" s="1"/>
  <c r="H232" i="34" s="1"/>
  <c r="I232" i="34"/>
  <c r="I223" i="34"/>
  <c r="I222" i="34" s="1"/>
  <c r="I221" i="34" s="1"/>
  <c r="H175" i="34"/>
  <c r="I180" i="34"/>
  <c r="I176" i="34" s="1"/>
  <c r="I175" i="34" s="1"/>
  <c r="I44" i="34"/>
  <c r="I37" i="34" s="1"/>
  <c r="I31" i="34" s="1"/>
  <c r="I15" i="34" s="1"/>
  <c r="H279" i="34"/>
  <c r="H278" i="34" s="1"/>
  <c r="H277" i="34" s="1"/>
  <c r="H44" i="34"/>
  <c r="H37" i="34" s="1"/>
  <c r="H31" i="34" s="1"/>
  <c r="H15" i="34" s="1"/>
  <c r="E94" i="33"/>
  <c r="C58" i="33"/>
  <c r="D84" i="33"/>
  <c r="C129" i="33"/>
  <c r="D95" i="33"/>
  <c r="D94" i="33" s="1"/>
  <c r="C22" i="37"/>
  <c r="J304" i="34"/>
  <c r="J267" i="34"/>
  <c r="J266" i="34" s="1"/>
  <c r="J254" i="34" s="1"/>
  <c r="J205" i="34"/>
  <c r="I125" i="34"/>
  <c r="I124" i="34" s="1"/>
  <c r="I123" i="34" s="1"/>
  <c r="J147" i="34"/>
  <c r="J136" i="34" s="1"/>
  <c r="J135" i="34" s="1"/>
  <c r="J279" i="34"/>
  <c r="J278" i="34" s="1"/>
  <c r="J277" i="34" s="1"/>
  <c r="I77" i="34"/>
  <c r="H147" i="34"/>
  <c r="H205" i="34"/>
  <c r="C93" i="33"/>
  <c r="D93" i="33"/>
  <c r="E93" i="33"/>
  <c r="E148" i="33" s="1"/>
  <c r="E27" i="9" s="1"/>
  <c r="H136" i="34" l="1"/>
  <c r="H135" i="34" s="1"/>
  <c r="H191" i="34"/>
  <c r="I76" i="34"/>
  <c r="I75" i="34" s="1"/>
  <c r="I68" i="34" s="1"/>
  <c r="H254" i="34"/>
  <c r="H248" i="34" s="1"/>
  <c r="J191" i="34"/>
  <c r="I191" i="34"/>
  <c r="H122" i="34"/>
  <c r="H76" i="34"/>
  <c r="H75" i="34" s="1"/>
  <c r="H68" i="34" s="1"/>
  <c r="J248" i="34"/>
  <c r="J122" i="34"/>
  <c r="J14" i="34" s="1"/>
  <c r="J13" i="34" s="1"/>
  <c r="I122" i="34"/>
  <c r="I14" i="34" s="1"/>
  <c r="I13" i="34" s="1"/>
  <c r="D148" i="33"/>
  <c r="D27" i="9" s="1"/>
  <c r="C94" i="33"/>
  <c r="C148" i="33" s="1"/>
  <c r="H14" i="34" l="1"/>
  <c r="H13" i="34" s="1"/>
  <c r="C24" i="9" l="1"/>
  <c r="C27" i="9" s="1"/>
  <c r="B21" i="30"/>
  <c r="F141" i="32" l="1"/>
  <c r="E141" i="32"/>
  <c r="D141" i="32"/>
  <c r="D21" i="9" l="1"/>
  <c r="E21" i="9"/>
  <c r="D29" i="31" l="1"/>
  <c r="C29" i="31"/>
  <c r="B29" i="31"/>
  <c r="C23" i="31"/>
  <c r="B23" i="31"/>
  <c r="C20" i="31"/>
  <c r="B20" i="31"/>
  <c r="C17" i="31"/>
  <c r="B17" i="31"/>
  <c r="C29" i="30"/>
  <c r="B29" i="30"/>
  <c r="B23" i="30"/>
  <c r="B20" i="30"/>
  <c r="B17" i="30"/>
  <c r="C21" i="9" l="1"/>
  <c r="G58" i="18" l="1"/>
  <c r="H66" i="20" l="1"/>
  <c r="H430" i="20" l="1"/>
  <c r="H181" i="20"/>
  <c r="H180" i="20" s="1"/>
  <c r="H179" i="20" s="1"/>
  <c r="H178" i="20" s="1"/>
  <c r="H177" i="20" s="1"/>
  <c r="I181" i="20"/>
  <c r="I180" i="20" s="1"/>
  <c r="I179" i="20" s="1"/>
  <c r="I178" i="20" s="1"/>
  <c r="I177" i="20" s="1"/>
  <c r="G181" i="20"/>
  <c r="G180" i="20" s="1"/>
  <c r="G179" i="20" s="1"/>
  <c r="G178" i="20" s="1"/>
  <c r="G177" i="20" s="1"/>
  <c r="G138" i="18"/>
  <c r="G137" i="18" s="1"/>
  <c r="G136" i="18" s="1"/>
  <c r="G135" i="18" s="1"/>
  <c r="H138" i="18"/>
  <c r="H137" i="18" s="1"/>
  <c r="H136" i="18" s="1"/>
  <c r="H135" i="18" s="1"/>
  <c r="F138" i="18"/>
  <c r="F137" i="18" s="1"/>
  <c r="F136" i="18" s="1"/>
  <c r="F135" i="18" s="1"/>
  <c r="H115" i="19" l="1"/>
  <c r="H114" i="19" s="1"/>
  <c r="H113" i="19" s="1"/>
  <c r="H112" i="19" s="1"/>
  <c r="G115" i="19"/>
  <c r="G114" i="19" s="1"/>
  <c r="G113" i="19" s="1"/>
  <c r="G112" i="19" s="1"/>
  <c r="F115" i="19"/>
  <c r="F114" i="19" s="1"/>
  <c r="F113" i="19" s="1"/>
  <c r="F112" i="19" s="1"/>
  <c r="H267" i="20" l="1"/>
  <c r="G171" i="19" s="1"/>
  <c r="I267" i="20"/>
  <c r="H171" i="19" s="1"/>
  <c r="G267" i="20"/>
  <c r="G161" i="18"/>
  <c r="H161" i="18"/>
  <c r="F171" i="19" l="1"/>
  <c r="H251" i="18" l="1"/>
  <c r="G251" i="18"/>
  <c r="F249" i="18"/>
  <c r="F157" i="18"/>
  <c r="H396" i="20" l="1"/>
  <c r="I396" i="20"/>
  <c r="G396" i="20"/>
  <c r="G205" i="19"/>
  <c r="G204" i="19" s="1"/>
  <c r="G203" i="19" s="1"/>
  <c r="H205" i="19"/>
  <c r="H204" i="19" s="1"/>
  <c r="H203" i="19" s="1"/>
  <c r="F205" i="19"/>
  <c r="F204" i="19" s="1"/>
  <c r="F203" i="19" s="1"/>
  <c r="H315" i="20"/>
  <c r="H314" i="20" s="1"/>
  <c r="H313" i="20" s="1"/>
  <c r="I315" i="20"/>
  <c r="I314" i="20" s="1"/>
  <c r="I313" i="20" s="1"/>
  <c r="G315" i="20"/>
  <c r="G314" i="20" s="1"/>
  <c r="G313" i="20" s="1"/>
  <c r="G212" i="19"/>
  <c r="H212" i="19"/>
  <c r="H323" i="20"/>
  <c r="H322" i="20" s="1"/>
  <c r="I323" i="20"/>
  <c r="G323" i="20"/>
  <c r="G211" i="19"/>
  <c r="H211" i="19"/>
  <c r="H326" i="20"/>
  <c r="I326" i="20"/>
  <c r="G326" i="20"/>
  <c r="H349" i="20"/>
  <c r="H348" i="20" s="1"/>
  <c r="H343" i="20" s="1"/>
  <c r="H342" i="20" s="1"/>
  <c r="I349" i="20"/>
  <c r="H222" i="19" s="1"/>
  <c r="H221" i="19" s="1"/>
  <c r="H220" i="19" s="1"/>
  <c r="G349" i="20"/>
  <c r="F81" i="18"/>
  <c r="F79" i="18" s="1"/>
  <c r="F30" i="18"/>
  <c r="F222" i="19" l="1"/>
  <c r="F221" i="19" s="1"/>
  <c r="F220" i="19" s="1"/>
  <c r="G322" i="20"/>
  <c r="I322" i="20"/>
  <c r="G348" i="20"/>
  <c r="G343" i="20" s="1"/>
  <c r="G342" i="20" s="1"/>
  <c r="I348" i="20"/>
  <c r="I343" i="20" s="1"/>
  <c r="I342" i="20" s="1"/>
  <c r="G222" i="19"/>
  <c r="G221" i="19" s="1"/>
  <c r="G220" i="19" s="1"/>
  <c r="G59" i="19" l="1"/>
  <c r="E151" i="32" s="1"/>
  <c r="H59" i="19"/>
  <c r="F151" i="32" s="1"/>
  <c r="G60" i="19"/>
  <c r="H60" i="19"/>
  <c r="G61" i="19"/>
  <c r="E153" i="32" s="1"/>
  <c r="H61" i="19"/>
  <c r="F153" i="32" s="1"/>
  <c r="F60" i="19"/>
  <c r="F61" i="19"/>
  <c r="D153" i="32" s="1"/>
  <c r="G384" i="19"/>
  <c r="G383" i="19" s="1"/>
  <c r="G382" i="19" s="1"/>
  <c r="G381" i="19" s="1"/>
  <c r="H384" i="19"/>
  <c r="H383" i="19" s="1"/>
  <c r="H382" i="19" s="1"/>
  <c r="H381" i="19" s="1"/>
  <c r="F384" i="19"/>
  <c r="G380" i="19"/>
  <c r="H380" i="19"/>
  <c r="F380" i="19"/>
  <c r="G373" i="19"/>
  <c r="H373" i="19"/>
  <c r="G374" i="19"/>
  <c r="E78" i="32" s="1"/>
  <c r="H374" i="19"/>
  <c r="F78" i="32" s="1"/>
  <c r="G375" i="19"/>
  <c r="H375" i="19"/>
  <c r="G376" i="19"/>
  <c r="E80" i="32" s="1"/>
  <c r="H376" i="19"/>
  <c r="F80" i="32" s="1"/>
  <c r="F374" i="19"/>
  <c r="D78" i="32" s="1"/>
  <c r="F375" i="19"/>
  <c r="F376" i="19"/>
  <c r="D80" i="32" s="1"/>
  <c r="F373" i="19"/>
  <c r="G370" i="19"/>
  <c r="E74" i="32" s="1"/>
  <c r="H370" i="19"/>
  <c r="F74" i="32" s="1"/>
  <c r="G371" i="19"/>
  <c r="E75" i="32" s="1"/>
  <c r="H371" i="19"/>
  <c r="F75" i="32" s="1"/>
  <c r="G359" i="19"/>
  <c r="E71" i="32" s="1"/>
  <c r="H359" i="19"/>
  <c r="F359" i="19"/>
  <c r="D71" i="32" s="1"/>
  <c r="G356" i="19"/>
  <c r="G355" i="19" s="1"/>
  <c r="H356" i="19"/>
  <c r="H355" i="19" s="1"/>
  <c r="F356" i="19"/>
  <c r="F355" i="19" s="1"/>
  <c r="G351" i="19"/>
  <c r="E62" i="32" s="1"/>
  <c r="H351" i="19"/>
  <c r="F62" i="32" s="1"/>
  <c r="G352" i="19"/>
  <c r="H352" i="19"/>
  <c r="G353" i="19"/>
  <c r="H353" i="19"/>
  <c r="G354" i="19"/>
  <c r="E65" i="32" s="1"/>
  <c r="H354" i="19"/>
  <c r="F65" i="32" s="1"/>
  <c r="F352" i="19"/>
  <c r="F353" i="19"/>
  <c r="F354" i="19"/>
  <c r="D65" i="32" s="1"/>
  <c r="F351" i="19"/>
  <c r="G346" i="19"/>
  <c r="E57" i="32" s="1"/>
  <c r="H346" i="19"/>
  <c r="F57" i="32" s="1"/>
  <c r="G347" i="19"/>
  <c r="E58" i="32" s="1"/>
  <c r="H347" i="19"/>
  <c r="F58" i="32" s="1"/>
  <c r="G348" i="19"/>
  <c r="E59" i="32" s="1"/>
  <c r="H348" i="19"/>
  <c r="F59" i="32" s="1"/>
  <c r="F346" i="19"/>
  <c r="D57" i="32" s="1"/>
  <c r="G337" i="19"/>
  <c r="G336" i="19" s="1"/>
  <c r="H337" i="19"/>
  <c r="H336" i="19" s="1"/>
  <c r="F337" i="19"/>
  <c r="F336" i="19" s="1"/>
  <c r="G332" i="19"/>
  <c r="H332" i="19"/>
  <c r="G333" i="19"/>
  <c r="H333" i="19"/>
  <c r="G335" i="19"/>
  <c r="H335" i="19"/>
  <c r="F335" i="19"/>
  <c r="F333" i="19"/>
  <c r="F332" i="19"/>
  <c r="G328" i="19"/>
  <c r="E50" i="32" s="1"/>
  <c r="H328" i="19"/>
  <c r="F50" i="32" s="1"/>
  <c r="G329" i="19"/>
  <c r="E51" i="32" s="1"/>
  <c r="H329" i="19"/>
  <c r="F51" i="32" s="1"/>
  <c r="F329" i="19"/>
  <c r="D51" i="32" s="1"/>
  <c r="G321" i="19"/>
  <c r="G320" i="19" s="1"/>
  <c r="H321" i="19"/>
  <c r="H320" i="19" s="1"/>
  <c r="G323" i="19"/>
  <c r="H323" i="19"/>
  <c r="F323" i="19"/>
  <c r="G316" i="19"/>
  <c r="H316" i="19"/>
  <c r="G318" i="19"/>
  <c r="H318" i="19"/>
  <c r="F318" i="19"/>
  <c r="F316" i="19"/>
  <c r="G311" i="19"/>
  <c r="E46" i="32" s="1"/>
  <c r="H311" i="19"/>
  <c r="F46" i="32" s="1"/>
  <c r="G312" i="19"/>
  <c r="E47" i="32" s="1"/>
  <c r="H312" i="19"/>
  <c r="F47" i="32" s="1"/>
  <c r="G313" i="19"/>
  <c r="E48" i="32" s="1"/>
  <c r="H313" i="19"/>
  <c r="F48" i="32" s="1"/>
  <c r="F313" i="19"/>
  <c r="D48" i="32" s="1"/>
  <c r="F312" i="19"/>
  <c r="D47" i="32" s="1"/>
  <c r="F311" i="19"/>
  <c r="D46" i="32" s="1"/>
  <c r="G304" i="19"/>
  <c r="G303" i="19" s="1"/>
  <c r="G302" i="19" s="1"/>
  <c r="H304" i="19"/>
  <c r="H303" i="19" s="1"/>
  <c r="H302" i="19" s="1"/>
  <c r="F304" i="19"/>
  <c r="F303" i="19" s="1"/>
  <c r="F302" i="19" s="1"/>
  <c r="G299" i="19"/>
  <c r="H299" i="19"/>
  <c r="F299" i="19"/>
  <c r="G294" i="19"/>
  <c r="G293" i="19" s="1"/>
  <c r="G292" i="19" s="1"/>
  <c r="H294" i="19"/>
  <c r="H293" i="19" s="1"/>
  <c r="H292" i="19" s="1"/>
  <c r="F294" i="19"/>
  <c r="F293" i="19" s="1"/>
  <c r="F292" i="19" s="1"/>
  <c r="G288" i="19"/>
  <c r="H288" i="19"/>
  <c r="G289" i="19"/>
  <c r="H289" i="19"/>
  <c r="G290" i="19"/>
  <c r="E32" i="32" s="1"/>
  <c r="H290" i="19"/>
  <c r="F32" i="32" s="1"/>
  <c r="G291" i="19"/>
  <c r="H291" i="19"/>
  <c r="F289" i="19"/>
  <c r="F290" i="19"/>
  <c r="D32" i="32" s="1"/>
  <c r="F291" i="19"/>
  <c r="G277" i="19"/>
  <c r="H277" i="19"/>
  <c r="G278" i="19"/>
  <c r="H278" i="19"/>
  <c r="G280" i="19"/>
  <c r="H280" i="19"/>
  <c r="F280" i="19"/>
  <c r="F278" i="19"/>
  <c r="F277" i="19"/>
  <c r="G275" i="19"/>
  <c r="H275" i="19"/>
  <c r="F275" i="19"/>
  <c r="G270" i="19"/>
  <c r="E25" i="32" s="1"/>
  <c r="H270" i="19"/>
  <c r="F25" i="32" s="1"/>
  <c r="G273" i="19"/>
  <c r="E28" i="32" s="1"/>
  <c r="E27" i="32" s="1"/>
  <c r="H273" i="19"/>
  <c r="F28" i="32" s="1"/>
  <c r="F27" i="32" s="1"/>
  <c r="G271" i="19"/>
  <c r="E26" i="32" s="1"/>
  <c r="H271" i="19"/>
  <c r="F26" i="32" s="1"/>
  <c r="F271" i="19"/>
  <c r="D26" i="32" s="1"/>
  <c r="H417" i="20"/>
  <c r="I417" i="20"/>
  <c r="G417" i="20"/>
  <c r="F267" i="19"/>
  <c r="G258" i="19"/>
  <c r="H258" i="19"/>
  <c r="F258" i="19"/>
  <c r="G257" i="19"/>
  <c r="H257" i="19"/>
  <c r="F257" i="19"/>
  <c r="G251" i="19"/>
  <c r="H251" i="19"/>
  <c r="F251" i="19"/>
  <c r="D97" i="32" s="1"/>
  <c r="D96" i="32" s="1"/>
  <c r="G249" i="19"/>
  <c r="H249" i="19"/>
  <c r="F249" i="19"/>
  <c r="G244" i="19"/>
  <c r="E90" i="32" s="1"/>
  <c r="H244" i="19"/>
  <c r="F90" i="32" s="1"/>
  <c r="G245" i="19"/>
  <c r="E91" i="32" s="1"/>
  <c r="H245" i="19"/>
  <c r="F91" i="32" s="1"/>
  <c r="G246" i="19"/>
  <c r="E92" i="32" s="1"/>
  <c r="H246" i="19"/>
  <c r="F92" i="32" s="1"/>
  <c r="G247" i="19"/>
  <c r="E93" i="32" s="1"/>
  <c r="H247" i="19"/>
  <c r="F93" i="32" s="1"/>
  <c r="F245" i="19"/>
  <c r="D91" i="32" s="1"/>
  <c r="F246" i="19"/>
  <c r="D92" i="32" s="1"/>
  <c r="F244" i="19"/>
  <c r="D90" i="32" s="1"/>
  <c r="G242" i="19"/>
  <c r="E88" i="32" s="1"/>
  <c r="E87" i="32" s="1"/>
  <c r="H242" i="19"/>
  <c r="F242" i="19"/>
  <c r="G236" i="19"/>
  <c r="E53" i="32" s="1"/>
  <c r="H236" i="19"/>
  <c r="F53" i="32" s="1"/>
  <c r="G237" i="19"/>
  <c r="E54" i="32" s="1"/>
  <c r="H237" i="19"/>
  <c r="F54" i="32" s="1"/>
  <c r="F237" i="19"/>
  <c r="D54" i="32" s="1"/>
  <c r="F236" i="19"/>
  <c r="D53" i="32" s="1"/>
  <c r="G234" i="19"/>
  <c r="H234" i="19"/>
  <c r="F234" i="19"/>
  <c r="G231" i="19"/>
  <c r="E41" i="32" s="1"/>
  <c r="H231" i="19"/>
  <c r="F41" i="32" s="1"/>
  <c r="G232" i="19"/>
  <c r="E42" i="32" s="1"/>
  <c r="H232" i="19"/>
  <c r="F42" i="32" s="1"/>
  <c r="F232" i="19"/>
  <c r="D42" i="32" s="1"/>
  <c r="F231" i="19"/>
  <c r="D41" i="32" s="1"/>
  <c r="G227" i="19"/>
  <c r="E37" i="32" s="1"/>
  <c r="H227" i="19"/>
  <c r="F37" i="32" s="1"/>
  <c r="G228" i="19"/>
  <c r="E38" i="32" s="1"/>
  <c r="H228" i="19"/>
  <c r="F38" i="32" s="1"/>
  <c r="G229" i="19"/>
  <c r="E39" i="32" s="1"/>
  <c r="H229" i="19"/>
  <c r="F39" i="32" s="1"/>
  <c r="F229" i="19"/>
  <c r="D39" i="32" s="1"/>
  <c r="F227" i="19"/>
  <c r="D37" i="32" s="1"/>
  <c r="G219" i="19"/>
  <c r="G218" i="19" s="1"/>
  <c r="G217" i="19" s="1"/>
  <c r="H219" i="19"/>
  <c r="H218" i="19" s="1"/>
  <c r="H217" i="19" s="1"/>
  <c r="F219" i="19"/>
  <c r="F218" i="19" s="1"/>
  <c r="F217" i="19" s="1"/>
  <c r="G213" i="19"/>
  <c r="H213" i="19"/>
  <c r="F213" i="19"/>
  <c r="G194" i="19"/>
  <c r="G193" i="19" s="1"/>
  <c r="G192" i="19" s="1"/>
  <c r="H194" i="19"/>
  <c r="H193" i="19" s="1"/>
  <c r="H192" i="19" s="1"/>
  <c r="F194" i="19"/>
  <c r="F193" i="19" s="1"/>
  <c r="F192" i="19" s="1"/>
  <c r="G188" i="19"/>
  <c r="H188" i="19"/>
  <c r="H187" i="19" s="1"/>
  <c r="G189" i="19"/>
  <c r="H189" i="19"/>
  <c r="F189" i="19"/>
  <c r="F188" i="19"/>
  <c r="F187" i="19" s="1"/>
  <c r="G182" i="19"/>
  <c r="H182" i="19"/>
  <c r="G183" i="19"/>
  <c r="H183" i="19"/>
  <c r="G185" i="19"/>
  <c r="H185" i="19"/>
  <c r="G178" i="19"/>
  <c r="E18" i="32" s="1"/>
  <c r="E17" i="32" s="1"/>
  <c r="H178" i="19"/>
  <c r="F178" i="19"/>
  <c r="G180" i="19"/>
  <c r="H180" i="19"/>
  <c r="F21" i="32" s="1"/>
  <c r="F20" i="32" s="1"/>
  <c r="G161" i="19"/>
  <c r="H161" i="19"/>
  <c r="G162" i="19"/>
  <c r="H162" i="19"/>
  <c r="G163" i="19"/>
  <c r="E101" i="32" s="1"/>
  <c r="H163" i="19"/>
  <c r="F101" i="32" s="1"/>
  <c r="G164" i="19"/>
  <c r="H164" i="19"/>
  <c r="G165" i="19"/>
  <c r="H165" i="19"/>
  <c r="F165" i="19"/>
  <c r="F163" i="19"/>
  <c r="G159" i="19"/>
  <c r="E85" i="32" s="1"/>
  <c r="H159" i="19"/>
  <c r="F85" i="32" s="1"/>
  <c r="G158" i="19"/>
  <c r="E84" i="32" s="1"/>
  <c r="H158" i="19"/>
  <c r="F84" i="32" s="1"/>
  <c r="F158" i="19"/>
  <c r="D84" i="32" s="1"/>
  <c r="G157" i="19"/>
  <c r="E83" i="32" s="1"/>
  <c r="H157" i="19"/>
  <c r="F83" i="32" s="1"/>
  <c r="I157" i="19"/>
  <c r="J157" i="19"/>
  <c r="K157" i="19"/>
  <c r="L157" i="19"/>
  <c r="G147" i="19"/>
  <c r="H147" i="19"/>
  <c r="G148" i="19"/>
  <c r="H148" i="19"/>
  <c r="G149" i="19"/>
  <c r="H149" i="19"/>
  <c r="F148" i="19"/>
  <c r="F149" i="19"/>
  <c r="G146" i="19"/>
  <c r="H146" i="19"/>
  <c r="F147" i="19"/>
  <c r="F146" i="19"/>
  <c r="D62" i="32" l="1"/>
  <c r="F350" i="19"/>
  <c r="F349" i="19" s="1"/>
  <c r="D101" i="32"/>
  <c r="F276" i="19"/>
  <c r="E103" i="32"/>
  <c r="G187" i="19"/>
  <c r="G186" i="19" s="1"/>
  <c r="F103" i="32"/>
  <c r="D103" i="32"/>
  <c r="E102" i="32"/>
  <c r="F30" i="32"/>
  <c r="E115" i="32"/>
  <c r="E114" i="32" s="1"/>
  <c r="D40" i="32"/>
  <c r="D63" i="32"/>
  <c r="F100" i="32"/>
  <c r="F102" i="32"/>
  <c r="E49" i="32"/>
  <c r="E24" i="32"/>
  <c r="D67" i="32"/>
  <c r="D66" i="32" s="1"/>
  <c r="F52" i="32"/>
  <c r="F67" i="32"/>
  <c r="F66" i="32" s="1"/>
  <c r="E52" i="32"/>
  <c r="F89" i="32"/>
  <c r="F40" i="32"/>
  <c r="H274" i="19"/>
  <c r="F23" i="32"/>
  <c r="F22" i="32" s="1"/>
  <c r="F233" i="19"/>
  <c r="D44" i="32"/>
  <c r="D43" i="32" s="1"/>
  <c r="F248" i="19"/>
  <c r="D95" i="32"/>
  <c r="D94" i="32" s="1"/>
  <c r="G274" i="19"/>
  <c r="E23" i="32"/>
  <c r="E22" i="32" s="1"/>
  <c r="H322" i="19"/>
  <c r="H319" i="19" s="1"/>
  <c r="F123" i="32"/>
  <c r="F122" i="32" s="1"/>
  <c r="E40" i="32"/>
  <c r="F99" i="32"/>
  <c r="H233" i="19"/>
  <c r="F44" i="32"/>
  <c r="F43" i="32" s="1"/>
  <c r="H248" i="19"/>
  <c r="F95" i="32"/>
  <c r="F94" i="32" s="1"/>
  <c r="F298" i="19"/>
  <c r="F297" i="19" s="1"/>
  <c r="F296" i="19" s="1"/>
  <c r="F295" i="19" s="1"/>
  <c r="D70" i="32"/>
  <c r="D69" i="32" s="1"/>
  <c r="D68" i="32" s="1"/>
  <c r="G322" i="19"/>
  <c r="G319" i="19" s="1"/>
  <c r="E123" i="32"/>
  <c r="E122" i="32" s="1"/>
  <c r="F64" i="32"/>
  <c r="H358" i="19"/>
  <c r="H357" i="19" s="1"/>
  <c r="F71" i="32"/>
  <c r="E99" i="32"/>
  <c r="G233" i="19"/>
  <c r="E44" i="32"/>
  <c r="E43" i="32" s="1"/>
  <c r="G248" i="19"/>
  <c r="E95" i="32"/>
  <c r="E94" i="32" s="1"/>
  <c r="H298" i="19"/>
  <c r="H297" i="19" s="1"/>
  <c r="H296" i="19" s="1"/>
  <c r="H295" i="19" s="1"/>
  <c r="F70" i="32"/>
  <c r="F45" i="32"/>
  <c r="G334" i="19"/>
  <c r="E67" i="32"/>
  <c r="E66" i="32" s="1"/>
  <c r="E64" i="32"/>
  <c r="E100" i="32"/>
  <c r="H241" i="19"/>
  <c r="F88" i="32"/>
  <c r="F87" i="32" s="1"/>
  <c r="F274" i="19"/>
  <c r="D23" i="32"/>
  <c r="D22" i="32" s="1"/>
  <c r="D52" i="32"/>
  <c r="G298" i="19"/>
  <c r="G297" i="19" s="1"/>
  <c r="G296" i="19" s="1"/>
  <c r="G295" i="19" s="1"/>
  <c r="E70" i="32"/>
  <c r="E69" i="32" s="1"/>
  <c r="E68" i="32" s="1"/>
  <c r="E45" i="32"/>
  <c r="F63" i="32"/>
  <c r="D152" i="32"/>
  <c r="F36" i="32"/>
  <c r="H250" i="19"/>
  <c r="F97" i="32"/>
  <c r="F96" i="32" s="1"/>
  <c r="F33" i="32"/>
  <c r="F315" i="19"/>
  <c r="D115" i="32"/>
  <c r="D114" i="32" s="1"/>
  <c r="E63" i="32"/>
  <c r="E89" i="32"/>
  <c r="E82" i="32"/>
  <c r="G179" i="19"/>
  <c r="E21" i="32"/>
  <c r="E20" i="32" s="1"/>
  <c r="E19" i="32" s="1"/>
  <c r="E30" i="32"/>
  <c r="E36" i="32"/>
  <c r="G250" i="19"/>
  <c r="E97" i="32"/>
  <c r="E96" i="32" s="1"/>
  <c r="E33" i="32"/>
  <c r="F317" i="19"/>
  <c r="D117" i="32"/>
  <c r="D116" i="32" s="1"/>
  <c r="F56" i="32"/>
  <c r="F55" i="32" s="1"/>
  <c r="F73" i="32"/>
  <c r="F77" i="32"/>
  <c r="F76" i="32" s="1"/>
  <c r="F177" i="19"/>
  <c r="D18" i="32"/>
  <c r="D17" i="32" s="1"/>
  <c r="F31" i="32"/>
  <c r="H317" i="19"/>
  <c r="F117" i="32"/>
  <c r="F116" i="32" s="1"/>
  <c r="E56" i="32"/>
  <c r="E55" i="32" s="1"/>
  <c r="E73" i="32"/>
  <c r="E77" i="32"/>
  <c r="E76" i="32" s="1"/>
  <c r="F152" i="32"/>
  <c r="F322" i="19"/>
  <c r="D123" i="32"/>
  <c r="D122" i="32" s="1"/>
  <c r="F82" i="32"/>
  <c r="H177" i="19"/>
  <c r="F18" i="32"/>
  <c r="F17" i="32" s="1"/>
  <c r="E31" i="32"/>
  <c r="D45" i="32"/>
  <c r="G317" i="19"/>
  <c r="E117" i="32"/>
  <c r="E116" i="32" s="1"/>
  <c r="D77" i="32"/>
  <c r="D76" i="32" s="1"/>
  <c r="E152" i="32"/>
  <c r="E150" i="32" s="1"/>
  <c r="F24" i="32"/>
  <c r="F19" i="32" s="1"/>
  <c r="H315" i="19"/>
  <c r="F115" i="32"/>
  <c r="F114" i="32" s="1"/>
  <c r="F49" i="32"/>
  <c r="F150" i="32"/>
  <c r="F241" i="19"/>
  <c r="D88" i="32"/>
  <c r="D87" i="32" s="1"/>
  <c r="D64" i="32"/>
  <c r="G269" i="19"/>
  <c r="H345" i="19"/>
  <c r="H344" i="19" s="1"/>
  <c r="G272" i="19"/>
  <c r="F331" i="19"/>
  <c r="G345" i="19"/>
  <c r="G344" i="19" s="1"/>
  <c r="F372" i="19"/>
  <c r="G315" i="19"/>
  <c r="H179" i="19"/>
  <c r="G177" i="19"/>
  <c r="G241" i="19"/>
  <c r="F250" i="19"/>
  <c r="H334" i="19"/>
  <c r="H372" i="19"/>
  <c r="F358" i="19"/>
  <c r="F357" i="19" s="1"/>
  <c r="H272" i="19"/>
  <c r="F383" i="19"/>
  <c r="F382" i="19" s="1"/>
  <c r="F381" i="19" s="1"/>
  <c r="G358" i="19"/>
  <c r="G357" i="19" s="1"/>
  <c r="H230" i="19"/>
  <c r="H350" i="19"/>
  <c r="H349" i="19" s="1"/>
  <c r="H369" i="19"/>
  <c r="G372" i="19"/>
  <c r="H327" i="19"/>
  <c r="H326" i="19" s="1"/>
  <c r="H325" i="19" s="1"/>
  <c r="G350" i="19"/>
  <c r="G349" i="19" s="1"/>
  <c r="G369" i="19"/>
  <c r="F230" i="19"/>
  <c r="F334" i="19"/>
  <c r="H331" i="19"/>
  <c r="G276" i="19"/>
  <c r="G287" i="19"/>
  <c r="G286" i="19" s="1"/>
  <c r="G285" i="19" s="1"/>
  <c r="G327" i="19"/>
  <c r="G326" i="19" s="1"/>
  <c r="G325" i="19" s="1"/>
  <c r="G331" i="19"/>
  <c r="F252" i="19"/>
  <c r="F310" i="19"/>
  <c r="F309" i="19" s="1"/>
  <c r="G252" i="19"/>
  <c r="H310" i="19"/>
  <c r="H309" i="19" s="1"/>
  <c r="H252" i="19"/>
  <c r="G310" i="19"/>
  <c r="G309" i="19" s="1"/>
  <c r="F235" i="19"/>
  <c r="H276" i="19"/>
  <c r="H287" i="19"/>
  <c r="H286" i="19" s="1"/>
  <c r="H285" i="19" s="1"/>
  <c r="H269" i="19"/>
  <c r="F210" i="19"/>
  <c r="F209" i="19" s="1"/>
  <c r="F199" i="19" s="1"/>
  <c r="H235" i="19"/>
  <c r="H243" i="19"/>
  <c r="G243" i="19"/>
  <c r="G181" i="19"/>
  <c r="H226" i="19"/>
  <c r="G230" i="19"/>
  <c r="G235" i="19"/>
  <c r="H186" i="19"/>
  <c r="G226" i="19"/>
  <c r="H210" i="19"/>
  <c r="H209" i="19" s="1"/>
  <c r="H199" i="19" s="1"/>
  <c r="G210" i="19"/>
  <c r="G209" i="19" s="1"/>
  <c r="G199" i="19" s="1"/>
  <c r="H181" i="19"/>
  <c r="F186" i="19"/>
  <c r="H156" i="19"/>
  <c r="H160" i="19"/>
  <c r="F145" i="19"/>
  <c r="F144" i="19" s="1"/>
  <c r="G160" i="19"/>
  <c r="G156" i="19"/>
  <c r="H145" i="19"/>
  <c r="H144" i="19" s="1"/>
  <c r="G145" i="19"/>
  <c r="G144" i="19" s="1"/>
  <c r="F29" i="32" l="1"/>
  <c r="F16" i="32" s="1"/>
  <c r="D61" i="32"/>
  <c r="D60" i="32" s="1"/>
  <c r="H240" i="19"/>
  <c r="H239" i="19" s="1"/>
  <c r="G330" i="19"/>
  <c r="H314" i="19"/>
  <c r="H308" i="19" s="1"/>
  <c r="F314" i="19"/>
  <c r="F86" i="32"/>
  <c r="F61" i="32"/>
  <c r="F60" i="32" s="1"/>
  <c r="F72" i="32"/>
  <c r="G368" i="19"/>
  <c r="E86" i="32"/>
  <c r="F69" i="32"/>
  <c r="F68" i="32" s="1"/>
  <c r="E61" i="32"/>
  <c r="E60" i="32" s="1"/>
  <c r="E35" i="32"/>
  <c r="E34" i="32" s="1"/>
  <c r="F330" i="19"/>
  <c r="G314" i="19"/>
  <c r="G308" i="19" s="1"/>
  <c r="E29" i="32"/>
  <c r="F35" i="32"/>
  <c r="F34" i="32" s="1"/>
  <c r="E98" i="32"/>
  <c r="E72" i="32"/>
  <c r="F98" i="32"/>
  <c r="H155" i="19"/>
  <c r="G268" i="19"/>
  <c r="G265" i="19" s="1"/>
  <c r="G264" i="19" s="1"/>
  <c r="G263" i="19" s="1"/>
  <c r="G155" i="19"/>
  <c r="G240" i="19"/>
  <c r="G239" i="19" s="1"/>
  <c r="H176" i="19"/>
  <c r="G225" i="19"/>
  <c r="G224" i="19" s="1"/>
  <c r="G223" i="19" s="1"/>
  <c r="H330" i="19"/>
  <c r="H225" i="19"/>
  <c r="H224" i="19" s="1"/>
  <c r="H223" i="19" s="1"/>
  <c r="H368" i="19"/>
  <c r="H268" i="19"/>
  <c r="H265" i="19" s="1"/>
  <c r="H264" i="19" s="1"/>
  <c r="H263" i="19" s="1"/>
  <c r="G176" i="19"/>
  <c r="E16" i="32" l="1"/>
  <c r="F81" i="32"/>
  <c r="E81" i="32"/>
  <c r="G321" i="20"/>
  <c r="I321" i="20" l="1"/>
  <c r="H321" i="20"/>
  <c r="G137" i="19"/>
  <c r="H137" i="19"/>
  <c r="F137" i="19"/>
  <c r="G122" i="19"/>
  <c r="E135" i="32" s="1"/>
  <c r="H122" i="19"/>
  <c r="F135" i="32" s="1"/>
  <c r="G123" i="19"/>
  <c r="E136" i="32" s="1"/>
  <c r="H123" i="19"/>
  <c r="F136" i="32" s="1"/>
  <c r="G124" i="19"/>
  <c r="E137" i="32" s="1"/>
  <c r="H124" i="19"/>
  <c r="F137" i="32" s="1"/>
  <c r="F123" i="19"/>
  <c r="D136" i="32" s="1"/>
  <c r="F124" i="19"/>
  <c r="D137" i="32" s="1"/>
  <c r="F122" i="19"/>
  <c r="D135" i="32" s="1"/>
  <c r="G119" i="19"/>
  <c r="E132" i="32" s="1"/>
  <c r="H119" i="19"/>
  <c r="F132" i="32" s="1"/>
  <c r="G120" i="19"/>
  <c r="E133" i="32" s="1"/>
  <c r="H120" i="19"/>
  <c r="F133" i="32" s="1"/>
  <c r="F120" i="19"/>
  <c r="D133" i="32" s="1"/>
  <c r="F119" i="19"/>
  <c r="D132" i="32" s="1"/>
  <c r="G111" i="19"/>
  <c r="E109" i="32" s="1"/>
  <c r="E108" i="32" s="1"/>
  <c r="H111" i="19"/>
  <c r="F109" i="32" s="1"/>
  <c r="F108" i="32" s="1"/>
  <c r="G104" i="19"/>
  <c r="E107" i="32" s="1"/>
  <c r="E106" i="32" s="1"/>
  <c r="H104" i="19"/>
  <c r="F107" i="32" s="1"/>
  <c r="F106" i="32" s="1"/>
  <c r="G94" i="19"/>
  <c r="E128" i="32" s="1"/>
  <c r="H94" i="19"/>
  <c r="F128" i="32" s="1"/>
  <c r="G95" i="19"/>
  <c r="E129" i="32" s="1"/>
  <c r="H95" i="19"/>
  <c r="F129" i="32" s="1"/>
  <c r="F95" i="19"/>
  <c r="D129" i="32" s="1"/>
  <c r="F94" i="19"/>
  <c r="D128" i="32" s="1"/>
  <c r="G92" i="19"/>
  <c r="E126" i="32" s="1"/>
  <c r="E125" i="32" s="1"/>
  <c r="H92" i="19"/>
  <c r="F126" i="32" s="1"/>
  <c r="F125" i="32" s="1"/>
  <c r="F92" i="19"/>
  <c r="D126" i="32" s="1"/>
  <c r="D125" i="32" s="1"/>
  <c r="G58" i="19"/>
  <c r="H58" i="19"/>
  <c r="G57" i="19"/>
  <c r="E149" i="32" s="1"/>
  <c r="E148" i="32" s="1"/>
  <c r="H57" i="19"/>
  <c r="F149" i="32" s="1"/>
  <c r="F148" i="32" s="1"/>
  <c r="F57" i="19"/>
  <c r="D149" i="32" s="1"/>
  <c r="D148" i="32" s="1"/>
  <c r="G53" i="19"/>
  <c r="E145" i="32" s="1"/>
  <c r="H53" i="19"/>
  <c r="F145" i="32" s="1"/>
  <c r="G54" i="19"/>
  <c r="E146" i="32" s="1"/>
  <c r="H54" i="19"/>
  <c r="F146" i="32" s="1"/>
  <c r="G55" i="19"/>
  <c r="E147" i="32" s="1"/>
  <c r="H55" i="19"/>
  <c r="F147" i="32" s="1"/>
  <c r="F54" i="19"/>
  <c r="D146" i="32" s="1"/>
  <c r="G49" i="19"/>
  <c r="E121" i="32" s="1"/>
  <c r="E120" i="32" s="1"/>
  <c r="E119" i="32" s="1"/>
  <c r="E118" i="32" s="1"/>
  <c r="H49" i="19"/>
  <c r="F121" i="32" s="1"/>
  <c r="F120" i="32" s="1"/>
  <c r="F119" i="32" s="1"/>
  <c r="F118" i="32" s="1"/>
  <c r="G46" i="19"/>
  <c r="E113" i="32" s="1"/>
  <c r="E112" i="32" s="1"/>
  <c r="E111" i="32" s="1"/>
  <c r="E110" i="32" s="1"/>
  <c r="H46" i="19"/>
  <c r="F113" i="32" s="1"/>
  <c r="F112" i="32" s="1"/>
  <c r="F111" i="32" s="1"/>
  <c r="F110" i="32" s="1"/>
  <c r="H599" i="20"/>
  <c r="I599" i="20"/>
  <c r="G599" i="20"/>
  <c r="H597" i="20"/>
  <c r="I597" i="20"/>
  <c r="G597" i="20"/>
  <c r="H579" i="20"/>
  <c r="G379" i="19" s="1"/>
  <c r="G378" i="19" s="1"/>
  <c r="G377" i="19" s="1"/>
  <c r="G367" i="19" s="1"/>
  <c r="G366" i="19" s="1"/>
  <c r="I579" i="20"/>
  <c r="H379" i="19" s="1"/>
  <c r="H378" i="19" s="1"/>
  <c r="H377" i="19" s="1"/>
  <c r="H367" i="19" s="1"/>
  <c r="H366" i="19" s="1"/>
  <c r="G579" i="20"/>
  <c r="F379" i="19" s="1"/>
  <c r="F378" i="19" s="1"/>
  <c r="F377" i="19" s="1"/>
  <c r="H555" i="20"/>
  <c r="H554" i="20" s="1"/>
  <c r="I555" i="20"/>
  <c r="H557" i="20"/>
  <c r="I557" i="20"/>
  <c r="G557" i="20"/>
  <c r="H550" i="20"/>
  <c r="G362" i="19" s="1"/>
  <c r="G361" i="19" s="1"/>
  <c r="I550" i="20"/>
  <c r="H362" i="19" s="1"/>
  <c r="H361" i="19" s="1"/>
  <c r="G550" i="20"/>
  <c r="F362" i="19" s="1"/>
  <c r="F361" i="19" s="1"/>
  <c r="H471" i="20"/>
  <c r="G307" i="19" s="1"/>
  <c r="G306" i="19" s="1"/>
  <c r="G305" i="19" s="1"/>
  <c r="G301" i="19" s="1"/>
  <c r="I471" i="20"/>
  <c r="H307" i="19" s="1"/>
  <c r="H306" i="19" s="1"/>
  <c r="H305" i="19" s="1"/>
  <c r="H301" i="19" s="1"/>
  <c r="G471" i="20"/>
  <c r="F307" i="19" s="1"/>
  <c r="F306" i="19" s="1"/>
  <c r="F305" i="19" s="1"/>
  <c r="F301" i="19" s="1"/>
  <c r="H519" i="20"/>
  <c r="G341" i="19" s="1"/>
  <c r="I519" i="20"/>
  <c r="H341" i="19" s="1"/>
  <c r="H520" i="20"/>
  <c r="G342" i="19" s="1"/>
  <c r="I520" i="20"/>
  <c r="H342" i="19" s="1"/>
  <c r="G520" i="20"/>
  <c r="F342" i="19" s="1"/>
  <c r="G519" i="20"/>
  <c r="F341" i="19" s="1"/>
  <c r="H413" i="20"/>
  <c r="H411" i="20" s="1"/>
  <c r="I413" i="20"/>
  <c r="I411" i="20" s="1"/>
  <c r="H302" i="20"/>
  <c r="H301" i="20" s="1"/>
  <c r="I302" i="20"/>
  <c r="I301" i="20" s="1"/>
  <c r="G302" i="20"/>
  <c r="G301" i="20" s="1"/>
  <c r="H268" i="20"/>
  <c r="I268" i="20"/>
  <c r="H269" i="20"/>
  <c r="G174" i="19" s="1"/>
  <c r="I269" i="20"/>
  <c r="H174" i="19" s="1"/>
  <c r="H272" i="20"/>
  <c r="G173" i="19" s="1"/>
  <c r="I272" i="20"/>
  <c r="H173" i="19" s="1"/>
  <c r="H239" i="20"/>
  <c r="G152" i="19" s="1"/>
  <c r="I239" i="20"/>
  <c r="H152" i="19" s="1"/>
  <c r="H240" i="20"/>
  <c r="G153" i="19" s="1"/>
  <c r="I240" i="20"/>
  <c r="H153" i="19" s="1"/>
  <c r="G239" i="20"/>
  <c r="F152" i="19" s="1"/>
  <c r="G240" i="20"/>
  <c r="F153" i="19" s="1"/>
  <c r="E105" i="32" l="1"/>
  <c r="E104" i="32" s="1"/>
  <c r="D127" i="32"/>
  <c r="D124" i="32" s="1"/>
  <c r="F140" i="32"/>
  <c r="F139" i="32" s="1"/>
  <c r="F138" i="32" s="1"/>
  <c r="E140" i="32"/>
  <c r="E139" i="32" s="1"/>
  <c r="E138" i="32" s="1"/>
  <c r="D140" i="32"/>
  <c r="D139" i="32" s="1"/>
  <c r="D138" i="32" s="1"/>
  <c r="F131" i="32"/>
  <c r="E131" i="32"/>
  <c r="D131" i="32"/>
  <c r="F134" i="32"/>
  <c r="F144" i="32"/>
  <c r="F143" i="32" s="1"/>
  <c r="F142" i="32" s="1"/>
  <c r="E134" i="32"/>
  <c r="E144" i="32"/>
  <c r="E143" i="32" s="1"/>
  <c r="E142" i="32" s="1"/>
  <c r="F127" i="32"/>
  <c r="F124" i="32" s="1"/>
  <c r="E127" i="32"/>
  <c r="E124" i="32" s="1"/>
  <c r="D134" i="32"/>
  <c r="F105" i="32"/>
  <c r="F104" i="32" s="1"/>
  <c r="H172" i="19"/>
  <c r="H170" i="19" s="1"/>
  <c r="H169" i="19" s="1"/>
  <c r="H154" i="19" s="1"/>
  <c r="I266" i="20"/>
  <c r="G172" i="19"/>
  <c r="G170" i="19" s="1"/>
  <c r="G169" i="19" s="1"/>
  <c r="G154" i="19" s="1"/>
  <c r="H266" i="20"/>
  <c r="H394" i="19"/>
  <c r="H393" i="19" s="1"/>
  <c r="H392" i="19" s="1"/>
  <c r="H391" i="19" s="1"/>
  <c r="H390" i="19" s="1"/>
  <c r="G578" i="20"/>
  <c r="G394" i="19"/>
  <c r="G393" i="19" s="1"/>
  <c r="G392" i="19" s="1"/>
  <c r="G391" i="19" s="1"/>
  <c r="G390" i="19" s="1"/>
  <c r="G151" i="19"/>
  <c r="G150" i="19" s="1"/>
  <c r="G143" i="19" s="1"/>
  <c r="G340" i="19"/>
  <c r="G339" i="19" s="1"/>
  <c r="G324" i="19" s="1"/>
  <c r="F151" i="19"/>
  <c r="F150" i="19" s="1"/>
  <c r="F143" i="19" s="1"/>
  <c r="I554" i="20"/>
  <c r="H365" i="19"/>
  <c r="H410" i="20"/>
  <c r="H409" i="20" s="1"/>
  <c r="G262" i="19"/>
  <c r="F394" i="19"/>
  <c r="F393" i="19" s="1"/>
  <c r="F392" i="19" s="1"/>
  <c r="F391" i="19" s="1"/>
  <c r="F390" i="19" s="1"/>
  <c r="F56" i="19"/>
  <c r="G56" i="19"/>
  <c r="I410" i="20"/>
  <c r="I409" i="20" s="1"/>
  <c r="H262" i="19"/>
  <c r="G365" i="19"/>
  <c r="H151" i="19"/>
  <c r="H150" i="19" s="1"/>
  <c r="H143" i="19" s="1"/>
  <c r="F340" i="19"/>
  <c r="F339" i="19" s="1"/>
  <c r="H340" i="19"/>
  <c r="H339" i="19" s="1"/>
  <c r="H324" i="19" s="1"/>
  <c r="H56" i="19"/>
  <c r="I300" i="20"/>
  <c r="I299" i="20" s="1"/>
  <c r="H197" i="19"/>
  <c r="G300" i="20"/>
  <c r="G299" i="20" s="1"/>
  <c r="F197" i="19"/>
  <c r="H300" i="20"/>
  <c r="H299" i="20" s="1"/>
  <c r="G197" i="19"/>
  <c r="H48" i="19"/>
  <c r="H47" i="19" s="1"/>
  <c r="F91" i="19"/>
  <c r="F136" i="19"/>
  <c r="F135" i="19" s="1"/>
  <c r="F134" i="19" s="1"/>
  <c r="F133" i="19" s="1"/>
  <c r="H45" i="19"/>
  <c r="H44" i="19" s="1"/>
  <c r="G48" i="19"/>
  <c r="G47" i="19" s="1"/>
  <c r="H91" i="19"/>
  <c r="H136" i="19"/>
  <c r="H135" i="19" s="1"/>
  <c r="H134" i="19" s="1"/>
  <c r="H133" i="19" s="1"/>
  <c r="G45" i="19"/>
  <c r="G44" i="19" s="1"/>
  <c r="G91" i="19"/>
  <c r="G136" i="19"/>
  <c r="G135" i="19" s="1"/>
  <c r="G134" i="19" s="1"/>
  <c r="G133" i="19" s="1"/>
  <c r="G103" i="19"/>
  <c r="G102" i="19" s="1"/>
  <c r="G101" i="19" s="1"/>
  <c r="H110" i="19"/>
  <c r="H109" i="19" s="1"/>
  <c r="H108" i="19" s="1"/>
  <c r="H103" i="19"/>
  <c r="H102" i="19" s="1"/>
  <c r="H101" i="19" s="1"/>
  <c r="G110" i="19"/>
  <c r="G109" i="19" s="1"/>
  <c r="G108" i="19" s="1"/>
  <c r="H118" i="19"/>
  <c r="F93" i="19"/>
  <c r="G118" i="19"/>
  <c r="F121" i="19"/>
  <c r="H52" i="19"/>
  <c r="H93" i="19"/>
  <c r="F118" i="19"/>
  <c r="G93" i="19"/>
  <c r="H121" i="19"/>
  <c r="G121" i="19"/>
  <c r="G52" i="19"/>
  <c r="G238" i="20"/>
  <c r="H203" i="20"/>
  <c r="I203" i="20"/>
  <c r="G203" i="20"/>
  <c r="H160" i="20"/>
  <c r="G100" i="19" s="1"/>
  <c r="G99" i="19" s="1"/>
  <c r="I160" i="20"/>
  <c r="H100" i="19" s="1"/>
  <c r="H99" i="19" s="1"/>
  <c r="H157" i="20"/>
  <c r="G98" i="19" s="1"/>
  <c r="G97" i="19" s="1"/>
  <c r="I157" i="20"/>
  <c r="H98" i="19" s="1"/>
  <c r="H97" i="19" s="1"/>
  <c r="G157" i="20"/>
  <c r="H136" i="20"/>
  <c r="G88" i="19" s="1"/>
  <c r="G87" i="19" s="1"/>
  <c r="G86" i="19" s="1"/>
  <c r="G85" i="19" s="1"/>
  <c r="I136" i="20"/>
  <c r="H88" i="19" s="1"/>
  <c r="H87" i="19" s="1"/>
  <c r="H86" i="19" s="1"/>
  <c r="H85" i="19" s="1"/>
  <c r="G136" i="20"/>
  <c r="F88" i="19" s="1"/>
  <c r="F87" i="19" s="1"/>
  <c r="F86" i="19" s="1"/>
  <c r="F85" i="19" s="1"/>
  <c r="H130" i="20"/>
  <c r="G83" i="19" s="1"/>
  <c r="I130" i="20"/>
  <c r="H83" i="19" s="1"/>
  <c r="G130" i="20"/>
  <c r="F83" i="19" s="1"/>
  <c r="H129" i="20"/>
  <c r="G82" i="19" s="1"/>
  <c r="I129" i="20"/>
  <c r="H82" i="19" s="1"/>
  <c r="G129" i="20"/>
  <c r="F82" i="19" s="1"/>
  <c r="H125" i="20"/>
  <c r="G79" i="19" s="1"/>
  <c r="I125" i="20"/>
  <c r="H79" i="19" s="1"/>
  <c r="H126" i="20"/>
  <c r="G80" i="19" s="1"/>
  <c r="I126" i="20"/>
  <c r="H80" i="19" s="1"/>
  <c r="G125" i="20"/>
  <c r="F79" i="19" s="1"/>
  <c r="H119" i="20"/>
  <c r="I119" i="20"/>
  <c r="G119" i="20"/>
  <c r="H117" i="20"/>
  <c r="I117" i="20"/>
  <c r="H110" i="20"/>
  <c r="G71" i="19" s="1"/>
  <c r="I110" i="20"/>
  <c r="H71" i="19" s="1"/>
  <c r="H111" i="20"/>
  <c r="I111" i="20"/>
  <c r="H112" i="20"/>
  <c r="G73" i="19" s="1"/>
  <c r="I112" i="20"/>
  <c r="H73" i="19" s="1"/>
  <c r="H113" i="20"/>
  <c r="I113" i="20"/>
  <c r="H74" i="19" s="1"/>
  <c r="G111" i="20"/>
  <c r="H105" i="20"/>
  <c r="G67" i="19" s="1"/>
  <c r="I105" i="20"/>
  <c r="H67" i="19" s="1"/>
  <c r="H103" i="20"/>
  <c r="G65" i="19" s="1"/>
  <c r="I103" i="20"/>
  <c r="H65" i="19" s="1"/>
  <c r="H102" i="20"/>
  <c r="I102" i="20"/>
  <c r="H100" i="20"/>
  <c r="I100" i="20"/>
  <c r="G100" i="20"/>
  <c r="H55" i="20"/>
  <c r="G42" i="19" s="1"/>
  <c r="G41" i="19" s="1"/>
  <c r="G40" i="19" s="1"/>
  <c r="G39" i="19" s="1"/>
  <c r="I55" i="20"/>
  <c r="H42" i="19" s="1"/>
  <c r="H41" i="19" s="1"/>
  <c r="H40" i="19" s="1"/>
  <c r="H39" i="19" s="1"/>
  <c r="H48" i="20"/>
  <c r="I48" i="20"/>
  <c r="H49" i="20"/>
  <c r="I49" i="20"/>
  <c r="H46" i="20"/>
  <c r="I46" i="20"/>
  <c r="G45" i="20"/>
  <c r="H39" i="20"/>
  <c r="G31" i="19" s="1"/>
  <c r="I39" i="20"/>
  <c r="H31" i="19" s="1"/>
  <c r="H40" i="20"/>
  <c r="G32" i="19" s="1"/>
  <c r="I40" i="20"/>
  <c r="H32" i="19" s="1"/>
  <c r="G40" i="20"/>
  <c r="F32" i="19" s="1"/>
  <c r="H32" i="20"/>
  <c r="I32" i="20"/>
  <c r="H33" i="20"/>
  <c r="I33" i="20"/>
  <c r="H28" i="20"/>
  <c r="I28" i="20"/>
  <c r="H29" i="20"/>
  <c r="I29" i="20"/>
  <c r="H30" i="20"/>
  <c r="G26" i="19" s="1"/>
  <c r="I30" i="20"/>
  <c r="H26" i="19" s="1"/>
  <c r="G29" i="20"/>
  <c r="G30" i="20"/>
  <c r="F26" i="19" s="1"/>
  <c r="H26" i="20"/>
  <c r="I26" i="20"/>
  <c r="G26" i="20"/>
  <c r="H21" i="20"/>
  <c r="G20" i="19" s="1"/>
  <c r="G19" i="19" s="1"/>
  <c r="G18" i="19" s="1"/>
  <c r="G17" i="19" s="1"/>
  <c r="I21" i="20"/>
  <c r="H20" i="19" s="1"/>
  <c r="H19" i="19" s="1"/>
  <c r="H18" i="19" s="1"/>
  <c r="H17" i="19" s="1"/>
  <c r="G21" i="20"/>
  <c r="F20" i="19" s="1"/>
  <c r="F19" i="19" s="1"/>
  <c r="F18" i="19" s="1"/>
  <c r="F17" i="19" s="1"/>
  <c r="G74" i="19" l="1"/>
  <c r="G260" i="19"/>
  <c r="G259" i="19" s="1"/>
  <c r="G238" i="19" s="1"/>
  <c r="H260" i="19"/>
  <c r="H259" i="19" s="1"/>
  <c r="H238" i="19" s="1"/>
  <c r="G196" i="19"/>
  <c r="G195" i="19" s="1"/>
  <c r="G175" i="19" s="1"/>
  <c r="H196" i="19"/>
  <c r="H195" i="19" s="1"/>
  <c r="H175" i="19" s="1"/>
  <c r="F196" i="19"/>
  <c r="F195" i="19" s="1"/>
  <c r="G363" i="19"/>
  <c r="G360" i="19" s="1"/>
  <c r="G343" i="19" s="1"/>
  <c r="G300" i="19" s="1"/>
  <c r="H363" i="19"/>
  <c r="H360" i="19" s="1"/>
  <c r="H343" i="19" s="1"/>
  <c r="H300" i="19" s="1"/>
  <c r="F117" i="19"/>
  <c r="D130" i="32"/>
  <c r="E130" i="32"/>
  <c r="E15" i="32" s="1"/>
  <c r="I47" i="20"/>
  <c r="H47" i="20"/>
  <c r="F130" i="32"/>
  <c r="F15" i="32" s="1"/>
  <c r="H24" i="19"/>
  <c r="G24" i="19"/>
  <c r="H25" i="19"/>
  <c r="G25" i="19"/>
  <c r="H72" i="19"/>
  <c r="H69" i="19" s="1"/>
  <c r="H78" i="19"/>
  <c r="G81" i="19"/>
  <c r="G78" i="19"/>
  <c r="G96" i="19"/>
  <c r="H90" i="19"/>
  <c r="F90" i="19"/>
  <c r="H37" i="19"/>
  <c r="H96" i="19"/>
  <c r="G72" i="19"/>
  <c r="G69" i="19" s="1"/>
  <c r="H81" i="19"/>
  <c r="H51" i="19"/>
  <c r="H50" i="19" s="1"/>
  <c r="I202" i="20"/>
  <c r="I201" i="20" s="1"/>
  <c r="I200" i="20" s="1"/>
  <c r="H127" i="19"/>
  <c r="H126" i="19" s="1"/>
  <c r="H125" i="19" s="1"/>
  <c r="F81" i="19"/>
  <c r="H202" i="20"/>
  <c r="H201" i="20" s="1"/>
  <c r="H200" i="20" s="1"/>
  <c r="G127" i="19"/>
  <c r="G126" i="19" s="1"/>
  <c r="G125" i="19" s="1"/>
  <c r="G37" i="19"/>
  <c r="H64" i="19"/>
  <c r="H63" i="19" s="1"/>
  <c r="F72" i="19"/>
  <c r="G156" i="20"/>
  <c r="F98" i="19"/>
  <c r="F97" i="19" s="1"/>
  <c r="G90" i="19"/>
  <c r="G51" i="19"/>
  <c r="G50" i="19" s="1"/>
  <c r="G64" i="19"/>
  <c r="G63" i="19" s="1"/>
  <c r="G202" i="20"/>
  <c r="G201" i="20" s="1"/>
  <c r="G200" i="20" s="1"/>
  <c r="F127" i="19"/>
  <c r="F126" i="19" s="1"/>
  <c r="F125" i="19" s="1"/>
  <c r="G117" i="19"/>
  <c r="H117" i="19"/>
  <c r="G128" i="20"/>
  <c r="I128" i="20"/>
  <c r="H128" i="20"/>
  <c r="I109" i="20"/>
  <c r="H109" i="20"/>
  <c r="G142" i="19" l="1"/>
  <c r="H142" i="19"/>
  <c r="H23" i="19"/>
  <c r="H22" i="19" s="1"/>
  <c r="H21" i="19" s="1"/>
  <c r="G77" i="19"/>
  <c r="G76" i="19" s="1"/>
  <c r="G75" i="19" s="1"/>
  <c r="G23" i="19"/>
  <c r="G22" i="19" s="1"/>
  <c r="G21" i="19" s="1"/>
  <c r="G89" i="19"/>
  <c r="H89" i="19"/>
  <c r="H62" i="19"/>
  <c r="H43" i="19" s="1"/>
  <c r="H77" i="19"/>
  <c r="H76" i="19" s="1"/>
  <c r="H75" i="19" s="1"/>
  <c r="G62" i="19"/>
  <c r="G43" i="19" s="1"/>
  <c r="H116" i="19"/>
  <c r="G116" i="19"/>
  <c r="F116" i="19"/>
  <c r="G555" i="20"/>
  <c r="G55" i="20"/>
  <c r="F42" i="19" s="1"/>
  <c r="F41" i="19" s="1"/>
  <c r="F40" i="19" s="1"/>
  <c r="F39" i="19" s="1"/>
  <c r="G110" i="20"/>
  <c r="F71" i="19" s="1"/>
  <c r="G113" i="20"/>
  <c r="G117" i="20"/>
  <c r="G116" i="20" s="1"/>
  <c r="G413" i="20"/>
  <c r="G411" i="20" s="1"/>
  <c r="G169" i="18"/>
  <c r="G168" i="18" s="1"/>
  <c r="G167" i="18" s="1"/>
  <c r="H169" i="18"/>
  <c r="H168" i="18" s="1"/>
  <c r="H167" i="18" s="1"/>
  <c r="F169" i="18"/>
  <c r="F168" i="18" s="1"/>
  <c r="F167" i="18" s="1"/>
  <c r="F166" i="18"/>
  <c r="G272" i="20" s="1"/>
  <c r="F173" i="19" s="1"/>
  <c r="G268" i="20"/>
  <c r="F74" i="19" l="1"/>
  <c r="G269" i="20"/>
  <c r="F174" i="19" s="1"/>
  <c r="F161" i="18"/>
  <c r="H84" i="19"/>
  <c r="G84" i="19"/>
  <c r="G554" i="20"/>
  <c r="F365" i="19"/>
  <c r="F262" i="19"/>
  <c r="G410" i="20"/>
  <c r="G409" i="20" s="1"/>
  <c r="F172" i="19"/>
  <c r="F86" i="18"/>
  <c r="G112" i="20"/>
  <c r="H155" i="18"/>
  <c r="H154" i="18" s="1"/>
  <c r="H153" i="18" s="1"/>
  <c r="H152" i="18" s="1"/>
  <c r="G155" i="18"/>
  <c r="G154" i="18" s="1"/>
  <c r="G153" i="18" s="1"/>
  <c r="G152" i="18" s="1"/>
  <c r="G143" i="18"/>
  <c r="G142" i="18" s="1"/>
  <c r="G141" i="18" s="1"/>
  <c r="G140" i="18" s="1"/>
  <c r="H143" i="18"/>
  <c r="H142" i="18" s="1"/>
  <c r="H141" i="18" s="1"/>
  <c r="H140" i="18" s="1"/>
  <c r="G113" i="18"/>
  <c r="G112" i="18" s="1"/>
  <c r="H113" i="18"/>
  <c r="H112" i="18" s="1"/>
  <c r="F113" i="18"/>
  <c r="F112" i="18" s="1"/>
  <c r="F260" i="19" l="1"/>
  <c r="F259" i="19" s="1"/>
  <c r="F363" i="19"/>
  <c r="F360" i="19" s="1"/>
  <c r="G266" i="20"/>
  <c r="F170" i="19"/>
  <c r="F169" i="19" s="1"/>
  <c r="G109" i="20"/>
  <c r="F73" i="19"/>
  <c r="F69" i="19" s="1"/>
  <c r="H598" i="20"/>
  <c r="I598" i="20"/>
  <c r="H596" i="20"/>
  <c r="I596" i="20"/>
  <c r="G598" i="20"/>
  <c r="G596" i="20"/>
  <c r="H556" i="20"/>
  <c r="H551" i="20" s="1"/>
  <c r="I556" i="20"/>
  <c r="I551" i="20" s="1"/>
  <c r="G556" i="20"/>
  <c r="G551" i="20" s="1"/>
  <c r="H549" i="20"/>
  <c r="H548" i="20" s="1"/>
  <c r="I549" i="20"/>
  <c r="I548" i="20" s="1"/>
  <c r="G549" i="20"/>
  <c r="G548" i="20" s="1"/>
  <c r="H518" i="20"/>
  <c r="H517" i="20" s="1"/>
  <c r="H516" i="20" s="1"/>
  <c r="I518" i="20"/>
  <c r="I517" i="20" s="1"/>
  <c r="I516" i="20" s="1"/>
  <c r="G518" i="20"/>
  <c r="G517" i="20" s="1"/>
  <c r="G516" i="20" s="1"/>
  <c r="H470" i="20"/>
  <c r="H469" i="20" s="1"/>
  <c r="H468" i="20" s="1"/>
  <c r="I470" i="20"/>
  <c r="I469" i="20" s="1"/>
  <c r="I468" i="20" s="1"/>
  <c r="G470" i="20"/>
  <c r="G469" i="20" s="1"/>
  <c r="G468" i="20" s="1"/>
  <c r="G452" i="20"/>
  <c r="H270" i="20"/>
  <c r="H265" i="20" s="1"/>
  <c r="H264" i="20" s="1"/>
  <c r="I270" i="20"/>
  <c r="I265" i="20" s="1"/>
  <c r="I264" i="20" s="1"/>
  <c r="G270" i="20"/>
  <c r="H262" i="20"/>
  <c r="H261" i="20" s="1"/>
  <c r="H260" i="20" s="1"/>
  <c r="I262" i="20"/>
  <c r="I261" i="20" s="1"/>
  <c r="I260" i="20" s="1"/>
  <c r="G262" i="20"/>
  <c r="G261" i="20" s="1"/>
  <c r="G260" i="20" s="1"/>
  <c r="H238" i="20"/>
  <c r="H237" i="20" s="1"/>
  <c r="H236" i="20" s="1"/>
  <c r="I238" i="20"/>
  <c r="I237" i="20" s="1"/>
  <c r="I236" i="20" s="1"/>
  <c r="G237" i="20"/>
  <c r="G236" i="20" s="1"/>
  <c r="H193" i="20"/>
  <c r="I193" i="20"/>
  <c r="G193" i="20"/>
  <c r="H159" i="20"/>
  <c r="H158" i="20" s="1"/>
  <c r="I159" i="20"/>
  <c r="I158" i="20" s="1"/>
  <c r="H156" i="20"/>
  <c r="H155" i="20" s="1"/>
  <c r="I156" i="20"/>
  <c r="I155" i="20" s="1"/>
  <c r="G155" i="20"/>
  <c r="H135" i="20"/>
  <c r="H134" i="20" s="1"/>
  <c r="H133" i="20" s="1"/>
  <c r="H132" i="20" s="1"/>
  <c r="I135" i="20"/>
  <c r="I134" i="20" s="1"/>
  <c r="I133" i="20" s="1"/>
  <c r="I132" i="20" s="1"/>
  <c r="G135" i="20"/>
  <c r="G134" i="20" s="1"/>
  <c r="G133" i="20" s="1"/>
  <c r="G132" i="20" s="1"/>
  <c r="H124" i="20"/>
  <c r="H123" i="20" s="1"/>
  <c r="I124" i="20"/>
  <c r="I123" i="20" s="1"/>
  <c r="H127" i="20"/>
  <c r="I127" i="20"/>
  <c r="G127" i="20"/>
  <c r="H118" i="20"/>
  <c r="I118" i="20"/>
  <c r="G118" i="20"/>
  <c r="H116" i="20"/>
  <c r="I116" i="20"/>
  <c r="H101" i="20"/>
  <c r="I101" i="20"/>
  <c r="H99" i="20"/>
  <c r="I99" i="20"/>
  <c r="G99" i="20"/>
  <c r="H54" i="20"/>
  <c r="H53" i="20" s="1"/>
  <c r="H52" i="20" s="1"/>
  <c r="H51" i="20" s="1"/>
  <c r="I54" i="20"/>
  <c r="I53" i="20" s="1"/>
  <c r="I52" i="20" s="1"/>
  <c r="I51" i="20" s="1"/>
  <c r="G54" i="20"/>
  <c r="G53" i="20" s="1"/>
  <c r="G52" i="20" s="1"/>
  <c r="G51" i="20" s="1"/>
  <c r="H31" i="20"/>
  <c r="I31" i="20"/>
  <c r="H27" i="20"/>
  <c r="I27" i="20"/>
  <c r="H25" i="20"/>
  <c r="I25" i="20"/>
  <c r="G25" i="20"/>
  <c r="H20" i="20"/>
  <c r="H19" i="20" s="1"/>
  <c r="H18" i="20" s="1"/>
  <c r="H17" i="20" s="1"/>
  <c r="I20" i="20"/>
  <c r="I19" i="20" s="1"/>
  <c r="I18" i="20" s="1"/>
  <c r="I17" i="20" s="1"/>
  <c r="G20" i="20"/>
  <c r="G19" i="20" s="1"/>
  <c r="G18" i="20" s="1"/>
  <c r="G17" i="20" s="1"/>
  <c r="H421" i="20"/>
  <c r="I421" i="20"/>
  <c r="H220" i="20"/>
  <c r="I220" i="20"/>
  <c r="H218" i="20"/>
  <c r="I218" i="20"/>
  <c r="H216" i="20"/>
  <c r="I216" i="20"/>
  <c r="H214" i="20"/>
  <c r="I214" i="20"/>
  <c r="G220" i="20"/>
  <c r="G218" i="20"/>
  <c r="G216" i="20"/>
  <c r="G214" i="20"/>
  <c r="H196" i="20"/>
  <c r="H195" i="20" s="1"/>
  <c r="I196" i="20"/>
  <c r="I195" i="20" s="1"/>
  <c r="G195" i="20"/>
  <c r="H191" i="20"/>
  <c r="I191" i="20"/>
  <c r="G191" i="20"/>
  <c r="H189" i="20"/>
  <c r="I189" i="20"/>
  <c r="G189" i="20"/>
  <c r="H187" i="20"/>
  <c r="I187" i="20"/>
  <c r="G187" i="20"/>
  <c r="H185" i="20"/>
  <c r="I185" i="20"/>
  <c r="G185" i="20"/>
  <c r="H151" i="20"/>
  <c r="H150" i="20" s="1"/>
  <c r="I151" i="20"/>
  <c r="I150" i="20" s="1"/>
  <c r="G151" i="20"/>
  <c r="G150" i="20" s="1"/>
  <c r="H148" i="20"/>
  <c r="I148" i="20"/>
  <c r="G148" i="20"/>
  <c r="H146" i="20"/>
  <c r="I146" i="20"/>
  <c r="G146" i="20"/>
  <c r="H144" i="20"/>
  <c r="I144" i="20"/>
  <c r="G144" i="20"/>
  <c r="H142" i="20"/>
  <c r="I142" i="20"/>
  <c r="G142" i="20"/>
  <c r="H140" i="20"/>
  <c r="I140" i="20"/>
  <c r="G140" i="20"/>
  <c r="F49" i="19"/>
  <c r="H512" i="20"/>
  <c r="I512" i="20"/>
  <c r="G512" i="20"/>
  <c r="H486" i="20"/>
  <c r="H485" i="20" s="1"/>
  <c r="I486" i="20"/>
  <c r="I485" i="20" s="1"/>
  <c r="G486" i="20"/>
  <c r="G485" i="20" s="1"/>
  <c r="H483" i="20"/>
  <c r="H482" i="20" s="1"/>
  <c r="I483" i="20"/>
  <c r="I482" i="20" s="1"/>
  <c r="G483" i="20"/>
  <c r="G482" i="20" s="1"/>
  <c r="H106" i="20" l="1"/>
  <c r="I106" i="20"/>
  <c r="G106" i="20"/>
  <c r="G184" i="20"/>
  <c r="G183" i="20" s="1"/>
  <c r="G182" i="20" s="1"/>
  <c r="H511" i="20"/>
  <c r="H510" i="20" s="1"/>
  <c r="G511" i="20"/>
  <c r="G510" i="20" s="1"/>
  <c r="I511" i="20"/>
  <c r="I510" i="20" s="1"/>
  <c r="F48" i="19"/>
  <c r="F47" i="19" s="1"/>
  <c r="G595" i="20"/>
  <c r="G594" i="20" s="1"/>
  <c r="G593" i="20" s="1"/>
  <c r="G592" i="20" s="1"/>
  <c r="G265" i="20"/>
  <c r="G264" i="20" s="1"/>
  <c r="I547" i="20"/>
  <c r="H547" i="20"/>
  <c r="I595" i="20"/>
  <c r="I594" i="20" s="1"/>
  <c r="I593" i="20" s="1"/>
  <c r="I592" i="20" s="1"/>
  <c r="G547" i="20"/>
  <c r="H98" i="20"/>
  <c r="H595" i="20"/>
  <c r="H594" i="20" s="1"/>
  <c r="H593" i="20" s="1"/>
  <c r="H592" i="20" s="1"/>
  <c r="I98" i="20"/>
  <c r="I154" i="20"/>
  <c r="H154" i="20"/>
  <c r="H122" i="20"/>
  <c r="H121" i="20" s="1"/>
  <c r="H120" i="20" s="1"/>
  <c r="I24" i="20"/>
  <c r="I23" i="20" s="1"/>
  <c r="I22" i="20" s="1"/>
  <c r="H24" i="20"/>
  <c r="H23" i="20" s="1"/>
  <c r="H22" i="20" s="1"/>
  <c r="I122" i="20"/>
  <c r="I121" i="20" s="1"/>
  <c r="I120" i="20" s="1"/>
  <c r="G139" i="20"/>
  <c r="G138" i="20" s="1"/>
  <c r="I139" i="20"/>
  <c r="I138" i="20" s="1"/>
  <c r="H184" i="20"/>
  <c r="H183" i="20" s="1"/>
  <c r="H182" i="20" s="1"/>
  <c r="G213" i="20"/>
  <c r="G212" i="20" s="1"/>
  <c r="G211" i="20" s="1"/>
  <c r="G210" i="20" s="1"/>
  <c r="I481" i="20"/>
  <c r="H139" i="20"/>
  <c r="H138" i="20" s="1"/>
  <c r="H481" i="20"/>
  <c r="I184" i="20"/>
  <c r="I183" i="20" s="1"/>
  <c r="I182" i="20" s="1"/>
  <c r="G481" i="20"/>
  <c r="I213" i="20"/>
  <c r="I212" i="20" s="1"/>
  <c r="I211" i="20" s="1"/>
  <c r="I210" i="20" s="1"/>
  <c r="H213" i="20"/>
  <c r="H212" i="20" s="1"/>
  <c r="H211" i="20" s="1"/>
  <c r="H210" i="20" s="1"/>
  <c r="F161" i="19"/>
  <c r="H231" i="20"/>
  <c r="H230" i="20" s="1"/>
  <c r="H229" i="20" s="1"/>
  <c r="I231" i="20"/>
  <c r="I230" i="20" s="1"/>
  <c r="I229" i="20" s="1"/>
  <c r="H384" i="20"/>
  <c r="H383" i="20" s="1"/>
  <c r="I384" i="20"/>
  <c r="I383" i="20" s="1"/>
  <c r="H398" i="20"/>
  <c r="H395" i="20" s="1"/>
  <c r="I398" i="20"/>
  <c r="I395" i="20" s="1"/>
  <c r="G398" i="20"/>
  <c r="G395" i="20" s="1"/>
  <c r="H393" i="20"/>
  <c r="H392" i="20" s="1"/>
  <c r="I393" i="20"/>
  <c r="I392" i="20" s="1"/>
  <c r="G393" i="20"/>
  <c r="G392" i="20" s="1"/>
  <c r="H390" i="20"/>
  <c r="H389" i="20" s="1"/>
  <c r="I390" i="20"/>
  <c r="I389" i="20" s="1"/>
  <c r="G390" i="20"/>
  <c r="G389" i="20" s="1"/>
  <c r="H381" i="20"/>
  <c r="H380" i="20" s="1"/>
  <c r="I381" i="20"/>
  <c r="I380" i="20" s="1"/>
  <c r="G381" i="20"/>
  <c r="G380" i="20" s="1"/>
  <c r="F159" i="19"/>
  <c r="D85" i="32" s="1"/>
  <c r="F157" i="19"/>
  <c r="F164" i="19"/>
  <c r="D102" i="32" s="1"/>
  <c r="F162" i="19"/>
  <c r="D100" i="32" s="1"/>
  <c r="G247" i="20"/>
  <c r="H257" i="20"/>
  <c r="I257" i="20"/>
  <c r="H251" i="20"/>
  <c r="I251" i="20"/>
  <c r="H247" i="20"/>
  <c r="I247" i="20"/>
  <c r="H244" i="20"/>
  <c r="I244" i="20"/>
  <c r="F370" i="19"/>
  <c r="F371" i="19"/>
  <c r="D75" i="32" s="1"/>
  <c r="H584" i="20"/>
  <c r="H583" i="20" s="1"/>
  <c r="H582" i="20" s="1"/>
  <c r="H581" i="20" s="1"/>
  <c r="I584" i="20"/>
  <c r="I583" i="20" s="1"/>
  <c r="I582" i="20" s="1"/>
  <c r="I581" i="20" s="1"/>
  <c r="G584" i="20"/>
  <c r="G583" i="20" s="1"/>
  <c r="G582" i="20" s="1"/>
  <c r="G581" i="20" s="1"/>
  <c r="H578" i="20"/>
  <c r="H577" i="20" s="1"/>
  <c r="H576" i="20" s="1"/>
  <c r="I578" i="20"/>
  <c r="I577" i="20" s="1"/>
  <c r="I576" i="20" s="1"/>
  <c r="G577" i="20"/>
  <c r="G576" i="20" s="1"/>
  <c r="H571" i="20"/>
  <c r="H570" i="20" s="1"/>
  <c r="I571" i="20"/>
  <c r="I570" i="20" s="1"/>
  <c r="G571" i="20"/>
  <c r="G570" i="20" s="1"/>
  <c r="H567" i="20"/>
  <c r="I567" i="20"/>
  <c r="G567" i="20"/>
  <c r="H564" i="20"/>
  <c r="I564" i="20"/>
  <c r="H562" i="20"/>
  <c r="I562" i="20"/>
  <c r="G562" i="20"/>
  <c r="H545" i="20"/>
  <c r="H544" i="20" s="1"/>
  <c r="H543" i="20" s="1"/>
  <c r="I545" i="20"/>
  <c r="I544" i="20" s="1"/>
  <c r="I543" i="20" s="1"/>
  <c r="G545" i="20"/>
  <c r="G544" i="20" s="1"/>
  <c r="G543" i="20" s="1"/>
  <c r="G74" i="20"/>
  <c r="F55" i="19" s="1"/>
  <c r="D147" i="32" s="1"/>
  <c r="H493" i="20"/>
  <c r="H492" i="20" s="1"/>
  <c r="I493" i="20"/>
  <c r="I492" i="20" s="1"/>
  <c r="G493" i="20"/>
  <c r="G492" i="20" s="1"/>
  <c r="H490" i="20"/>
  <c r="H489" i="20" s="1"/>
  <c r="I490" i="20"/>
  <c r="I489" i="20" s="1"/>
  <c r="G76" i="20"/>
  <c r="H340" i="20"/>
  <c r="H339" i="20" s="1"/>
  <c r="H338" i="20" s="1"/>
  <c r="H304" i="20" s="1"/>
  <c r="I340" i="20"/>
  <c r="I339" i="20" s="1"/>
  <c r="I338" i="20" s="1"/>
  <c r="I304" i="20" s="1"/>
  <c r="G340" i="20"/>
  <c r="G339" i="20" s="1"/>
  <c r="G338" i="20" s="1"/>
  <c r="G304" i="20" s="1"/>
  <c r="F59" i="19"/>
  <c r="H466" i="20"/>
  <c r="H465" i="20" s="1"/>
  <c r="H464" i="20" s="1"/>
  <c r="I466" i="20"/>
  <c r="I465" i="20" s="1"/>
  <c r="I464" i="20" s="1"/>
  <c r="G466" i="20"/>
  <c r="G465" i="20" s="1"/>
  <c r="G464" i="20" s="1"/>
  <c r="H541" i="20"/>
  <c r="H540" i="20" s="1"/>
  <c r="I541" i="20"/>
  <c r="I540" i="20" s="1"/>
  <c r="G541" i="20"/>
  <c r="G540" i="20" s="1"/>
  <c r="G533" i="20" s="1"/>
  <c r="H534" i="20"/>
  <c r="I534" i="20"/>
  <c r="H508" i="20"/>
  <c r="H507" i="20" s="1"/>
  <c r="I508" i="20"/>
  <c r="I507" i="20" s="1"/>
  <c r="G508" i="20"/>
  <c r="G507" i="20" s="1"/>
  <c r="H504" i="20"/>
  <c r="H503" i="20" s="1"/>
  <c r="I504" i="20"/>
  <c r="I503" i="20" s="1"/>
  <c r="G504" i="20"/>
  <c r="G503" i="20" s="1"/>
  <c r="G532" i="20"/>
  <c r="H530" i="20"/>
  <c r="I530" i="20"/>
  <c r="H479" i="20"/>
  <c r="I479" i="20"/>
  <c r="H477" i="20"/>
  <c r="I477" i="20"/>
  <c r="G479" i="20"/>
  <c r="G477" i="20"/>
  <c r="H475" i="20"/>
  <c r="I475" i="20"/>
  <c r="G475" i="20"/>
  <c r="H499" i="20"/>
  <c r="H498" i="20" s="1"/>
  <c r="H497" i="20" s="1"/>
  <c r="H496" i="20" s="1"/>
  <c r="I499" i="20"/>
  <c r="I498" i="20" s="1"/>
  <c r="I497" i="20" s="1"/>
  <c r="I496" i="20" s="1"/>
  <c r="G500" i="20"/>
  <c r="F328" i="19" s="1"/>
  <c r="H374" i="20"/>
  <c r="H373" i="20" s="1"/>
  <c r="H351" i="20" s="1"/>
  <c r="H350" i="20" s="1"/>
  <c r="I374" i="20"/>
  <c r="I373" i="20" s="1"/>
  <c r="I351" i="20" s="1"/>
  <c r="I350" i="20" s="1"/>
  <c r="G374" i="20"/>
  <c r="G373" i="20" s="1"/>
  <c r="H371" i="20"/>
  <c r="H370" i="20" s="1"/>
  <c r="I371" i="20"/>
  <c r="I370" i="20" s="1"/>
  <c r="G371" i="20"/>
  <c r="G370" i="20" s="1"/>
  <c r="H367" i="20"/>
  <c r="H366" i="20" s="1"/>
  <c r="I367" i="20"/>
  <c r="I366" i="20" s="1"/>
  <c r="G367" i="20"/>
  <c r="G366" i="20" s="1"/>
  <c r="H361" i="20"/>
  <c r="I361" i="20"/>
  <c r="G361" i="20"/>
  <c r="H359" i="20"/>
  <c r="I359" i="20"/>
  <c r="G359" i="20"/>
  <c r="H357" i="20"/>
  <c r="I357" i="20"/>
  <c r="H354" i="20"/>
  <c r="I354" i="20"/>
  <c r="G365" i="20"/>
  <c r="G364" i="20" s="1"/>
  <c r="G357" i="20"/>
  <c r="H447" i="20"/>
  <c r="I447" i="20"/>
  <c r="F185" i="19"/>
  <c r="D33" i="32" s="1"/>
  <c r="F183" i="19"/>
  <c r="D31" i="32" s="1"/>
  <c r="F182" i="19"/>
  <c r="F181" i="19" s="1"/>
  <c r="F53" i="19" l="1"/>
  <c r="D145" i="32" s="1"/>
  <c r="D144" i="32" s="1"/>
  <c r="D143" i="32" s="1"/>
  <c r="D74" i="32"/>
  <c r="D73" i="32" s="1"/>
  <c r="D72" i="32" s="1"/>
  <c r="F369" i="19"/>
  <c r="F368" i="19" s="1"/>
  <c r="F367" i="19" s="1"/>
  <c r="F366" i="19" s="1"/>
  <c r="G490" i="20"/>
  <c r="G489" i="20" s="1"/>
  <c r="G488" i="20" s="1"/>
  <c r="F321" i="19"/>
  <c r="D50" i="32"/>
  <c r="D49" i="32" s="1"/>
  <c r="F327" i="19"/>
  <c r="F326" i="19" s="1"/>
  <c r="F325" i="19" s="1"/>
  <c r="F324" i="19" s="1"/>
  <c r="G384" i="20"/>
  <c r="G383" i="20" s="1"/>
  <c r="G379" i="20" s="1"/>
  <c r="F247" i="19"/>
  <c r="D83" i="32"/>
  <c r="D82" i="32" s="1"/>
  <c r="F156" i="19"/>
  <c r="G354" i="20"/>
  <c r="G353" i="20" s="1"/>
  <c r="G352" i="20" s="1"/>
  <c r="G351" i="20" s="1"/>
  <c r="G350" i="20" s="1"/>
  <c r="F228" i="19"/>
  <c r="G530" i="20"/>
  <c r="F348" i="19"/>
  <c r="D59" i="32" s="1"/>
  <c r="G447" i="20"/>
  <c r="F288" i="19"/>
  <c r="F287" i="19" s="1"/>
  <c r="F286" i="19" s="1"/>
  <c r="F285" i="19" s="1"/>
  <c r="F160" i="19"/>
  <c r="D99" i="32"/>
  <c r="D98" i="32" s="1"/>
  <c r="D151" i="32"/>
  <c r="D150" i="32" s="1"/>
  <c r="F58" i="19"/>
  <c r="G244" i="20"/>
  <c r="G243" i="20" s="1"/>
  <c r="H97" i="20"/>
  <c r="I97" i="20"/>
  <c r="G564" i="20"/>
  <c r="G561" i="20" s="1"/>
  <c r="G560" i="20" s="1"/>
  <c r="G559" i="20" s="1"/>
  <c r="G558" i="20" s="1"/>
  <c r="H137" i="20"/>
  <c r="I137" i="20"/>
  <c r="G499" i="20"/>
  <c r="G498" i="20" s="1"/>
  <c r="G497" i="20" s="1"/>
  <c r="G496" i="20" s="1"/>
  <c r="G257" i="20"/>
  <c r="G251" i="20"/>
  <c r="H488" i="20"/>
  <c r="H474" i="20"/>
  <c r="H473" i="20" s="1"/>
  <c r="H533" i="20"/>
  <c r="H502" i="20"/>
  <c r="H495" i="20" s="1"/>
  <c r="I561" i="20"/>
  <c r="I560" i="20" s="1"/>
  <c r="I559" i="20" s="1"/>
  <c r="I558" i="20" s="1"/>
  <c r="I243" i="20"/>
  <c r="G463" i="20"/>
  <c r="H228" i="20"/>
  <c r="I353" i="20"/>
  <c r="I502" i="20"/>
  <c r="I495" i="20" s="1"/>
  <c r="H250" i="20"/>
  <c r="H561" i="20"/>
  <c r="H560" i="20" s="1"/>
  <c r="H559" i="20" s="1"/>
  <c r="H558" i="20" s="1"/>
  <c r="H243" i="20"/>
  <c r="I228" i="20"/>
  <c r="G474" i="20"/>
  <c r="G473" i="20" s="1"/>
  <c r="I488" i="20"/>
  <c r="H353" i="20"/>
  <c r="I474" i="20"/>
  <c r="I473" i="20" s="1"/>
  <c r="G502" i="20"/>
  <c r="I533" i="20"/>
  <c r="I250" i="20"/>
  <c r="I379" i="20"/>
  <c r="H379" i="20"/>
  <c r="H463" i="20"/>
  <c r="I463" i="20"/>
  <c r="F273" i="19"/>
  <c r="G222" i="18"/>
  <c r="H222" i="18"/>
  <c r="F222" i="18"/>
  <c r="G226" i="18"/>
  <c r="H226" i="18"/>
  <c r="F226" i="18"/>
  <c r="H65" i="20"/>
  <c r="H64" i="20" s="1"/>
  <c r="H63" i="20" s="1"/>
  <c r="I65" i="20"/>
  <c r="I64" i="20" s="1"/>
  <c r="I63" i="20" s="1"/>
  <c r="G65" i="20"/>
  <c r="G64" i="20" s="1"/>
  <c r="G63" i="20" s="1"/>
  <c r="H460" i="20"/>
  <c r="H459" i="20" s="1"/>
  <c r="H458" i="20" s="1"/>
  <c r="H457" i="20" s="1"/>
  <c r="H456" i="20" s="1"/>
  <c r="I460" i="20"/>
  <c r="I459" i="20" s="1"/>
  <c r="I458" i="20" s="1"/>
  <c r="I457" i="20" s="1"/>
  <c r="I456" i="20" s="1"/>
  <c r="G460" i="20"/>
  <c r="G459" i="20" s="1"/>
  <c r="G458" i="20" s="1"/>
  <c r="G457" i="20" s="1"/>
  <c r="G456" i="20" s="1"/>
  <c r="H297" i="20"/>
  <c r="H296" i="20" s="1"/>
  <c r="H295" i="20" s="1"/>
  <c r="I297" i="20"/>
  <c r="I296" i="20" s="1"/>
  <c r="I295" i="20" s="1"/>
  <c r="G297" i="20"/>
  <c r="G296" i="20" s="1"/>
  <c r="G295" i="20" s="1"/>
  <c r="G250" i="20" l="1"/>
  <c r="G242" i="20" s="1"/>
  <c r="G241" i="20" s="1"/>
  <c r="F52" i="19"/>
  <c r="F51" i="19" s="1"/>
  <c r="F50" i="19" s="1"/>
  <c r="D142" i="32"/>
  <c r="D30" i="32"/>
  <c r="D29" i="32" s="1"/>
  <c r="D38" i="32"/>
  <c r="D36" i="32" s="1"/>
  <c r="D35" i="32" s="1"/>
  <c r="D34" i="32" s="1"/>
  <c r="F226" i="19"/>
  <c r="F225" i="19" s="1"/>
  <c r="F224" i="19" s="1"/>
  <c r="F223" i="19" s="1"/>
  <c r="F320" i="19"/>
  <c r="F319" i="19" s="1"/>
  <c r="F308" i="19" s="1"/>
  <c r="D121" i="32"/>
  <c r="D120" i="32" s="1"/>
  <c r="D119" i="32" s="1"/>
  <c r="D118" i="32" s="1"/>
  <c r="G472" i="20"/>
  <c r="F155" i="19"/>
  <c r="F154" i="19" s="1"/>
  <c r="F272" i="19"/>
  <c r="D28" i="32"/>
  <c r="D27" i="32" s="1"/>
  <c r="H242" i="20"/>
  <c r="H241" i="20" s="1"/>
  <c r="D93" i="32"/>
  <c r="D89" i="32" s="1"/>
  <c r="D86" i="32" s="1"/>
  <c r="D81" i="32" s="1"/>
  <c r="F243" i="19"/>
  <c r="F240" i="19" s="1"/>
  <c r="F239" i="19" s="1"/>
  <c r="F238" i="19" s="1"/>
  <c r="I472" i="20"/>
  <c r="G495" i="20"/>
  <c r="I242" i="20"/>
  <c r="I241" i="20" s="1"/>
  <c r="H472" i="20"/>
  <c r="G378" i="20"/>
  <c r="G377" i="20" s="1"/>
  <c r="H378" i="20"/>
  <c r="H377" i="20" s="1"/>
  <c r="I378" i="20"/>
  <c r="I377" i="20" s="1"/>
  <c r="H528" i="20"/>
  <c r="I528" i="20"/>
  <c r="G528" i="20"/>
  <c r="H524" i="20"/>
  <c r="I524" i="20"/>
  <c r="G526" i="20"/>
  <c r="H175" i="20"/>
  <c r="H174" i="20" s="1"/>
  <c r="H173" i="20" s="1"/>
  <c r="H172" i="20" s="1"/>
  <c r="I175" i="20"/>
  <c r="I174" i="20" s="1"/>
  <c r="I173" i="20" s="1"/>
  <c r="I172" i="20" s="1"/>
  <c r="H93" i="20"/>
  <c r="H92" i="20" s="1"/>
  <c r="I93" i="20"/>
  <c r="I92" i="20" s="1"/>
  <c r="G93" i="20"/>
  <c r="G92" i="20" s="1"/>
  <c r="H90" i="20"/>
  <c r="I90" i="20"/>
  <c r="G90" i="20"/>
  <c r="H88" i="20"/>
  <c r="I88" i="20"/>
  <c r="G88" i="20"/>
  <c r="H86" i="20"/>
  <c r="I86" i="20"/>
  <c r="G86" i="20"/>
  <c r="H83" i="20"/>
  <c r="I83" i="20"/>
  <c r="G83" i="20"/>
  <c r="H81" i="20"/>
  <c r="I81" i="20"/>
  <c r="G81" i="20"/>
  <c r="H79" i="20"/>
  <c r="I79" i="20"/>
  <c r="G79" i="20"/>
  <c r="H77" i="20"/>
  <c r="I77" i="20"/>
  <c r="G77" i="20"/>
  <c r="H75" i="20"/>
  <c r="I75" i="20"/>
  <c r="G75" i="20"/>
  <c r="H72" i="20"/>
  <c r="I72" i="20"/>
  <c r="G72" i="20"/>
  <c r="H70" i="20"/>
  <c r="I70" i="20"/>
  <c r="G70" i="20"/>
  <c r="H59" i="20"/>
  <c r="I59" i="20"/>
  <c r="H61" i="20"/>
  <c r="I61" i="20"/>
  <c r="G62" i="20"/>
  <c r="G61" i="20" s="1"/>
  <c r="G60" i="20"/>
  <c r="H166" i="20"/>
  <c r="I166" i="20"/>
  <c r="H164" i="20"/>
  <c r="I164" i="20"/>
  <c r="G166" i="20"/>
  <c r="G421" i="20" l="1"/>
  <c r="F270" i="19"/>
  <c r="G524" i="20"/>
  <c r="G523" i="20" s="1"/>
  <c r="G522" i="20" s="1"/>
  <c r="G521" i="20" s="1"/>
  <c r="G462" i="20" s="1"/>
  <c r="F347" i="19"/>
  <c r="G164" i="20"/>
  <c r="G163" i="20" s="1"/>
  <c r="G162" i="20" s="1"/>
  <c r="G161" i="20" s="1"/>
  <c r="F104" i="19"/>
  <c r="G175" i="20"/>
  <c r="G174" i="20" s="1"/>
  <c r="G173" i="20" s="1"/>
  <c r="G172" i="20" s="1"/>
  <c r="F111" i="19"/>
  <c r="G59" i="20"/>
  <c r="G58" i="20" s="1"/>
  <c r="G57" i="20" s="1"/>
  <c r="F46" i="19"/>
  <c r="H523" i="20"/>
  <c r="H522" i="20" s="1"/>
  <c r="H521" i="20" s="1"/>
  <c r="I58" i="20"/>
  <c r="I57" i="20" s="1"/>
  <c r="H69" i="20"/>
  <c r="I85" i="20"/>
  <c r="H58" i="20"/>
  <c r="H57" i="20" s="1"/>
  <c r="H85" i="20"/>
  <c r="G69" i="20"/>
  <c r="I69" i="20"/>
  <c r="G85" i="20"/>
  <c r="I523" i="20"/>
  <c r="I522" i="20" s="1"/>
  <c r="I521" i="20" s="1"/>
  <c r="I163" i="20"/>
  <c r="I162" i="20" s="1"/>
  <c r="H163" i="20"/>
  <c r="H162" i="20" s="1"/>
  <c r="H446" i="20"/>
  <c r="H445" i="20" s="1"/>
  <c r="H444" i="20" s="1"/>
  <c r="I446" i="20"/>
  <c r="I445" i="20" s="1"/>
  <c r="I444" i="20" s="1"/>
  <c r="G446" i="20"/>
  <c r="G445" i="20" s="1"/>
  <c r="G444" i="20" s="1"/>
  <c r="H435" i="20"/>
  <c r="I435" i="20"/>
  <c r="H440" i="20"/>
  <c r="I440" i="20"/>
  <c r="G440" i="20"/>
  <c r="H432" i="20"/>
  <c r="H431" i="20" s="1"/>
  <c r="I432" i="20"/>
  <c r="I431" i="20" s="1"/>
  <c r="G432" i="20"/>
  <c r="G431" i="20" s="1"/>
  <c r="H427" i="20"/>
  <c r="I427" i="20"/>
  <c r="H429" i="20"/>
  <c r="I429" i="20"/>
  <c r="G429" i="20"/>
  <c r="G427" i="20"/>
  <c r="H424" i="20"/>
  <c r="I424" i="20"/>
  <c r="G424" i="20"/>
  <c r="H289" i="20"/>
  <c r="H288" i="20" s="1"/>
  <c r="I289" i="20"/>
  <c r="I288" i="20" s="1"/>
  <c r="G289" i="20"/>
  <c r="G288" i="20" s="1"/>
  <c r="H283" i="20"/>
  <c r="H282" i="20" s="1"/>
  <c r="I283" i="20"/>
  <c r="I282" i="20" s="1"/>
  <c r="G282" i="20"/>
  <c r="H280" i="20"/>
  <c r="H279" i="20" s="1"/>
  <c r="I280" i="20"/>
  <c r="I279" i="20" s="1"/>
  <c r="H277" i="20"/>
  <c r="H276" i="20" s="1"/>
  <c r="I277" i="20"/>
  <c r="I276" i="20" s="1"/>
  <c r="G277" i="20"/>
  <c r="G276" i="20" s="1"/>
  <c r="G231" i="20"/>
  <c r="G230" i="20" s="1"/>
  <c r="G229" i="20" s="1"/>
  <c r="G228" i="20" s="1"/>
  <c r="I161" i="20" l="1"/>
  <c r="I131" i="20" s="1"/>
  <c r="H161" i="20"/>
  <c r="H131" i="20" s="1"/>
  <c r="D113" i="32"/>
  <c r="D112" i="32" s="1"/>
  <c r="D111" i="32" s="1"/>
  <c r="D110" i="32" s="1"/>
  <c r="F45" i="19"/>
  <c r="F44" i="19" s="1"/>
  <c r="D109" i="32"/>
  <c r="D108" i="32" s="1"/>
  <c r="F110" i="19"/>
  <c r="F109" i="19" s="1"/>
  <c r="F108" i="19" s="1"/>
  <c r="D107" i="32"/>
  <c r="D106" i="32" s="1"/>
  <c r="F103" i="19"/>
  <c r="F102" i="19" s="1"/>
  <c r="F101" i="19" s="1"/>
  <c r="D58" i="32"/>
  <c r="D56" i="32" s="1"/>
  <c r="D55" i="32" s="1"/>
  <c r="F345" i="19"/>
  <c r="F344" i="19" s="1"/>
  <c r="F343" i="19" s="1"/>
  <c r="F300" i="19" s="1"/>
  <c r="D25" i="32"/>
  <c r="D24" i="32" s="1"/>
  <c r="F269" i="19"/>
  <c r="F268" i="19" s="1"/>
  <c r="F265" i="19" s="1"/>
  <c r="F264" i="19" s="1"/>
  <c r="F263" i="19" s="1"/>
  <c r="G280" i="20"/>
  <c r="G279" i="20" s="1"/>
  <c r="G275" i="20" s="1"/>
  <c r="G274" i="20" s="1"/>
  <c r="F180" i="19"/>
  <c r="I68" i="20"/>
  <c r="I67" i="20" s="1"/>
  <c r="I56" i="20" s="1"/>
  <c r="G434" i="20"/>
  <c r="G68" i="20"/>
  <c r="G67" i="20" s="1"/>
  <c r="H68" i="20"/>
  <c r="H67" i="20" s="1"/>
  <c r="H56" i="20" s="1"/>
  <c r="I420" i="20"/>
  <c r="G426" i="20"/>
  <c r="I426" i="20"/>
  <c r="I434" i="20"/>
  <c r="H420" i="20"/>
  <c r="H426" i="20"/>
  <c r="H434" i="20"/>
  <c r="G420" i="20"/>
  <c r="I275" i="20"/>
  <c r="H275" i="20"/>
  <c r="D105" i="32" l="1"/>
  <c r="D104" i="32" s="1"/>
  <c r="G227" i="20"/>
  <c r="F179" i="19"/>
  <c r="F176" i="19" s="1"/>
  <c r="F175" i="19" s="1"/>
  <c r="F142" i="19" s="1"/>
  <c r="D21" i="32"/>
  <c r="D20" i="32" s="1"/>
  <c r="D19" i="32" s="1"/>
  <c r="D16" i="32" s="1"/>
  <c r="H274" i="20"/>
  <c r="H227" i="20" s="1"/>
  <c r="I274" i="20"/>
  <c r="I227" i="20" s="1"/>
  <c r="I419" i="20"/>
  <c r="G419" i="20"/>
  <c r="H419" i="20"/>
  <c r="I416" i="20" l="1"/>
  <c r="I415" i="20" s="1"/>
  <c r="I414" i="20" s="1"/>
  <c r="G416" i="20"/>
  <c r="G415" i="20" s="1"/>
  <c r="G414" i="20" s="1"/>
  <c r="H416" i="20"/>
  <c r="H415" i="20" s="1"/>
  <c r="H414" i="20" s="1"/>
  <c r="C38" i="9" l="1"/>
  <c r="F250" i="18"/>
  <c r="H250" i="18"/>
  <c r="G250" i="18"/>
  <c r="H248" i="18"/>
  <c r="G248" i="18"/>
  <c r="F248" i="18"/>
  <c r="G236" i="18"/>
  <c r="F236" i="18"/>
  <c r="H232" i="18"/>
  <c r="H231" i="18" s="1"/>
  <c r="H230" i="18" s="1"/>
  <c r="H229" i="18" s="1"/>
  <c r="H228" i="18" s="1"/>
  <c r="G232" i="18"/>
  <c r="F232" i="18"/>
  <c r="H224" i="18"/>
  <c r="H219" i="18" s="1"/>
  <c r="G224" i="18"/>
  <c r="G219" i="18" s="1"/>
  <c r="F224" i="18"/>
  <c r="F219" i="18" s="1"/>
  <c r="H217" i="18"/>
  <c r="H216" i="18" s="1"/>
  <c r="G217" i="18"/>
  <c r="G216" i="18" s="1"/>
  <c r="F217" i="18"/>
  <c r="F216" i="18" s="1"/>
  <c r="H210" i="18"/>
  <c r="H209" i="18" s="1"/>
  <c r="H208" i="18" s="1"/>
  <c r="H207" i="18" s="1"/>
  <c r="G210" i="18"/>
  <c r="G209" i="18" s="1"/>
  <c r="G208" i="18" s="1"/>
  <c r="G207" i="18" s="1"/>
  <c r="F210" i="18"/>
  <c r="F209" i="18" s="1"/>
  <c r="F208" i="18" s="1"/>
  <c r="F207" i="18" s="1"/>
  <c r="G205" i="18"/>
  <c r="F205" i="18"/>
  <c r="H203" i="18"/>
  <c r="H202" i="18" s="1"/>
  <c r="H201" i="18" s="1"/>
  <c r="H200" i="18" s="1"/>
  <c r="G203" i="18"/>
  <c r="F203" i="18"/>
  <c r="H198" i="18"/>
  <c r="H197" i="18" s="1"/>
  <c r="H196" i="18" s="1"/>
  <c r="H195" i="18" s="1"/>
  <c r="G198" i="18"/>
  <c r="G197" i="18" s="1"/>
  <c r="G196" i="18" s="1"/>
  <c r="G195" i="18" s="1"/>
  <c r="F198" i="18"/>
  <c r="F197" i="18" s="1"/>
  <c r="F196" i="18" s="1"/>
  <c r="F195" i="18" s="1"/>
  <c r="G192" i="18"/>
  <c r="G191" i="18" s="1"/>
  <c r="G190" i="18" s="1"/>
  <c r="G189" i="18" s="1"/>
  <c r="G188" i="18" s="1"/>
  <c r="F192" i="18"/>
  <c r="F191" i="18" s="1"/>
  <c r="F190" i="18" s="1"/>
  <c r="F189" i="18" s="1"/>
  <c r="F188" i="18" s="1"/>
  <c r="F184" i="18"/>
  <c r="F183" i="18" s="1"/>
  <c r="F182" i="18" s="1"/>
  <c r="H180" i="18"/>
  <c r="G180" i="18"/>
  <c r="F180" i="18"/>
  <c r="H178" i="18"/>
  <c r="G178" i="18"/>
  <c r="F178" i="18"/>
  <c r="H176" i="18"/>
  <c r="G176" i="18"/>
  <c r="F176" i="18"/>
  <c r="H165" i="18"/>
  <c r="H160" i="18" s="1"/>
  <c r="H159" i="18" s="1"/>
  <c r="H158" i="18" s="1"/>
  <c r="G165" i="18"/>
  <c r="F165" i="18"/>
  <c r="F155" i="18"/>
  <c r="F154" i="18" s="1"/>
  <c r="F153" i="18" s="1"/>
  <c r="F152" i="18" s="1"/>
  <c r="F143" i="18"/>
  <c r="F142" i="18" s="1"/>
  <c r="F141" i="18" s="1"/>
  <c r="F140" i="18" s="1"/>
  <c r="F129" i="18"/>
  <c r="H128" i="18"/>
  <c r="H127" i="18" s="1"/>
  <c r="G128" i="18"/>
  <c r="G127" i="18" s="1"/>
  <c r="H125" i="18"/>
  <c r="H124" i="18" s="1"/>
  <c r="G125" i="18"/>
  <c r="G124" i="18" s="1"/>
  <c r="F125" i="18"/>
  <c r="F124" i="18" s="1"/>
  <c r="H120" i="18"/>
  <c r="H119" i="18" s="1"/>
  <c r="H118" i="18" s="1"/>
  <c r="H117" i="18" s="1"/>
  <c r="G120" i="18"/>
  <c r="G119" i="18" s="1"/>
  <c r="G118" i="18" s="1"/>
  <c r="G117" i="18" s="1"/>
  <c r="F120" i="18"/>
  <c r="F119" i="18" s="1"/>
  <c r="F118" i="18" s="1"/>
  <c r="F117" i="18" s="1"/>
  <c r="H108" i="18"/>
  <c r="H107" i="18" s="1"/>
  <c r="G108" i="18"/>
  <c r="G107" i="18" s="1"/>
  <c r="G102" i="18"/>
  <c r="F102" i="18"/>
  <c r="G100" i="18"/>
  <c r="F100" i="18"/>
  <c r="H98" i="18"/>
  <c r="G98" i="18"/>
  <c r="F98" i="18"/>
  <c r="H96" i="18"/>
  <c r="G96" i="18"/>
  <c r="F96" i="18"/>
  <c r="H92" i="18"/>
  <c r="G92" i="18"/>
  <c r="F92" i="18"/>
  <c r="H86" i="18"/>
  <c r="G86" i="18"/>
  <c r="H75" i="18"/>
  <c r="G75" i="18"/>
  <c r="F75" i="18"/>
  <c r="F73" i="18"/>
  <c r="H71" i="18"/>
  <c r="G71" i="18"/>
  <c r="H69" i="18"/>
  <c r="G69" i="18"/>
  <c r="H66" i="18"/>
  <c r="G66" i="18"/>
  <c r="H64" i="18"/>
  <c r="G64" i="18"/>
  <c r="F64" i="18"/>
  <c r="H62" i="18"/>
  <c r="G62" i="18"/>
  <c r="F62" i="18"/>
  <c r="H57" i="18"/>
  <c r="H56" i="18" s="1"/>
  <c r="H55" i="18" s="1"/>
  <c r="H54" i="18" s="1"/>
  <c r="G57" i="18"/>
  <c r="G56" i="18" s="1"/>
  <c r="G55" i="18" s="1"/>
  <c r="G54" i="18" s="1"/>
  <c r="F57" i="18"/>
  <c r="F56" i="18" s="1"/>
  <c r="F55" i="18" s="1"/>
  <c r="F54" i="18" s="1"/>
  <c r="G52" i="18"/>
  <c r="G51" i="18" s="1"/>
  <c r="G50" i="18" s="1"/>
  <c r="G49" i="18" s="1"/>
  <c r="F52" i="18"/>
  <c r="F51" i="18" s="1"/>
  <c r="F50" i="18" s="1"/>
  <c r="F49" i="18" s="1"/>
  <c r="H47" i="18"/>
  <c r="G47" i="18"/>
  <c r="G49" i="20"/>
  <c r="G48" i="20"/>
  <c r="F37" i="18"/>
  <c r="G39" i="20" s="1"/>
  <c r="F31" i="19" s="1"/>
  <c r="H36" i="18"/>
  <c r="G36" i="18"/>
  <c r="G33" i="20"/>
  <c r="F25" i="19" s="1"/>
  <c r="G32" i="20"/>
  <c r="H29" i="18"/>
  <c r="G29" i="18"/>
  <c r="F26" i="18"/>
  <c r="H25" i="18"/>
  <c r="G25" i="18"/>
  <c r="H23" i="18"/>
  <c r="G23" i="18"/>
  <c r="F23" i="18"/>
  <c r="H18" i="18"/>
  <c r="H17" i="18" s="1"/>
  <c r="H16" i="18" s="1"/>
  <c r="H15" i="18" s="1"/>
  <c r="G18" i="18"/>
  <c r="G17" i="18" s="1"/>
  <c r="G16" i="18" s="1"/>
  <c r="G15" i="18" s="1"/>
  <c r="F18" i="18"/>
  <c r="F17" i="18" s="1"/>
  <c r="F16" i="18" s="1"/>
  <c r="F15" i="18" s="1"/>
  <c r="F83" i="18" l="1"/>
  <c r="G83" i="18"/>
  <c r="H83" i="18"/>
  <c r="F36" i="19"/>
  <c r="G47" i="20"/>
  <c r="G242" i="18"/>
  <c r="G241" i="18" s="1"/>
  <c r="G240" i="18" s="1"/>
  <c r="G239" i="18" s="1"/>
  <c r="G238" i="18" s="1"/>
  <c r="H591" i="20"/>
  <c r="G102" i="20"/>
  <c r="F64" i="19" s="1"/>
  <c r="H242" i="18"/>
  <c r="H241" i="18" s="1"/>
  <c r="H240" i="18" s="1"/>
  <c r="H239" i="18" s="1"/>
  <c r="H238" i="18" s="1"/>
  <c r="I591" i="20"/>
  <c r="F242" i="18"/>
  <c r="F241" i="18" s="1"/>
  <c r="F240" i="18" s="1"/>
  <c r="F239" i="18" s="1"/>
  <c r="F238" i="18" s="1"/>
  <c r="G591" i="20"/>
  <c r="F128" i="18"/>
  <c r="F127" i="18" s="1"/>
  <c r="F123" i="18" s="1"/>
  <c r="F122" i="18" s="1"/>
  <c r="F116" i="18" s="1"/>
  <c r="G160" i="20"/>
  <c r="F108" i="18"/>
  <c r="F107" i="18" s="1"/>
  <c r="F106" i="18" s="1"/>
  <c r="F105" i="18" s="1"/>
  <c r="F104" i="18" s="1"/>
  <c r="G126" i="20"/>
  <c r="G31" i="20"/>
  <c r="H38" i="20"/>
  <c r="G35" i="18"/>
  <c r="G34" i="18" s="1"/>
  <c r="G33" i="18" s="1"/>
  <c r="G32" i="18" s="1"/>
  <c r="H46" i="18"/>
  <c r="H41" i="18" s="1"/>
  <c r="H40" i="18" s="1"/>
  <c r="H39" i="18" s="1"/>
  <c r="I45" i="20"/>
  <c r="G46" i="18"/>
  <c r="G41" i="18" s="1"/>
  <c r="G40" i="18" s="1"/>
  <c r="G39" i="18" s="1"/>
  <c r="H45" i="20"/>
  <c r="F66" i="18"/>
  <c r="G103" i="20"/>
  <c r="F65" i="19" s="1"/>
  <c r="I38" i="20"/>
  <c r="H30" i="19" s="1"/>
  <c r="H29" i="19" s="1"/>
  <c r="H28" i="19" s="1"/>
  <c r="H27" i="19" s="1"/>
  <c r="H35" i="18"/>
  <c r="H34" i="18" s="1"/>
  <c r="H33" i="18" s="1"/>
  <c r="H32" i="18" s="1"/>
  <c r="F46" i="18"/>
  <c r="G46" i="20"/>
  <c r="G38" i="20"/>
  <c r="F35" i="18"/>
  <c r="F34" i="18" s="1"/>
  <c r="F33" i="18" s="1"/>
  <c r="F32" i="18" s="1"/>
  <c r="F69" i="18"/>
  <c r="G105" i="20"/>
  <c r="I37" i="20"/>
  <c r="I36" i="20" s="1"/>
  <c r="I35" i="20" s="1"/>
  <c r="I34" i="20" s="1"/>
  <c r="F25" i="18"/>
  <c r="G28" i="20"/>
  <c r="G27" i="20" s="1"/>
  <c r="F247" i="18"/>
  <c r="F246" i="18" s="1"/>
  <c r="F245" i="18" s="1"/>
  <c r="F244" i="18" s="1"/>
  <c r="G247" i="18"/>
  <c r="G246" i="18" s="1"/>
  <c r="G245" i="18" s="1"/>
  <c r="G244" i="18" s="1"/>
  <c r="H247" i="18"/>
  <c r="H246" i="18" s="1"/>
  <c r="H245" i="18" s="1"/>
  <c r="H244" i="18" s="1"/>
  <c r="H22" i="18"/>
  <c r="H21" i="18" s="1"/>
  <c r="H20" i="18" s="1"/>
  <c r="G61" i="18"/>
  <c r="F160" i="18"/>
  <c r="F159" i="18" s="1"/>
  <c r="F158" i="18" s="1"/>
  <c r="G22" i="18"/>
  <c r="G21" i="18" s="1"/>
  <c r="G20" i="18" s="1"/>
  <c r="F71" i="18"/>
  <c r="F231" i="18"/>
  <c r="F230" i="18" s="1"/>
  <c r="F229" i="18" s="1"/>
  <c r="F228" i="18" s="1"/>
  <c r="F202" i="18"/>
  <c r="F201" i="18" s="1"/>
  <c r="F200" i="18" s="1"/>
  <c r="G202" i="18"/>
  <c r="G201" i="18" s="1"/>
  <c r="G200" i="18" s="1"/>
  <c r="G231" i="18"/>
  <c r="G230" i="18" s="1"/>
  <c r="G229" i="18" s="1"/>
  <c r="G228" i="18" s="1"/>
  <c r="F29" i="18"/>
  <c r="H61" i="18"/>
  <c r="H123" i="18"/>
  <c r="H122" i="18" s="1"/>
  <c r="H116" i="18" s="1"/>
  <c r="G106" i="18"/>
  <c r="G105" i="18" s="1"/>
  <c r="G104" i="18" s="1"/>
  <c r="G123" i="18"/>
  <c r="G122" i="18" s="1"/>
  <c r="G116" i="18" s="1"/>
  <c r="H106" i="18"/>
  <c r="H105" i="18" s="1"/>
  <c r="H104" i="18" s="1"/>
  <c r="H175" i="18"/>
  <c r="H174" i="18" s="1"/>
  <c r="H173" i="18" s="1"/>
  <c r="H151" i="18" s="1"/>
  <c r="F215" i="18"/>
  <c r="F214" i="18" s="1"/>
  <c r="H215" i="18"/>
  <c r="H214" i="18" s="1"/>
  <c r="H194" i="18" s="1"/>
  <c r="G215" i="18"/>
  <c r="G214" i="18" s="1"/>
  <c r="G160" i="18"/>
  <c r="G159" i="18" s="1"/>
  <c r="G158" i="18" s="1"/>
  <c r="F175" i="18"/>
  <c r="F174" i="18" s="1"/>
  <c r="F173" i="18" s="1"/>
  <c r="G175" i="18"/>
  <c r="G174" i="18" s="1"/>
  <c r="G173" i="18" s="1"/>
  <c r="F67" i="19" l="1"/>
  <c r="F63" i="19" s="1"/>
  <c r="F62" i="19" s="1"/>
  <c r="F43" i="19" s="1"/>
  <c r="G101" i="20"/>
  <c r="G98" i="20" s="1"/>
  <c r="G97" i="20" s="1"/>
  <c r="G56" i="20" s="1"/>
  <c r="F22" i="18"/>
  <c r="F21" i="18" s="1"/>
  <c r="F20" i="18" s="1"/>
  <c r="F389" i="19"/>
  <c r="F388" i="19" s="1"/>
  <c r="F387" i="19" s="1"/>
  <c r="F386" i="19" s="1"/>
  <c r="F385" i="19" s="1"/>
  <c r="G590" i="20"/>
  <c r="G589" i="20" s="1"/>
  <c r="G588" i="20" s="1"/>
  <c r="G587" i="20" s="1"/>
  <c r="G586" i="20" s="1"/>
  <c r="G389" i="19"/>
  <c r="G388" i="19" s="1"/>
  <c r="G387" i="19" s="1"/>
  <c r="G386" i="19" s="1"/>
  <c r="G385" i="19" s="1"/>
  <c r="H590" i="20"/>
  <c r="H589" i="20" s="1"/>
  <c r="H588" i="20" s="1"/>
  <c r="H587" i="20" s="1"/>
  <c r="H586" i="20" s="1"/>
  <c r="H389" i="19"/>
  <c r="H388" i="19" s="1"/>
  <c r="H387" i="19" s="1"/>
  <c r="H386" i="19" s="1"/>
  <c r="H385" i="19" s="1"/>
  <c r="I590" i="20"/>
  <c r="I589" i="20" s="1"/>
  <c r="I588" i="20" s="1"/>
  <c r="I587" i="20" s="1"/>
  <c r="I586" i="20" s="1"/>
  <c r="F151" i="18"/>
  <c r="G124" i="20"/>
  <c r="G123" i="20" s="1"/>
  <c r="G122" i="20" s="1"/>
  <c r="G121" i="20" s="1"/>
  <c r="G120" i="20" s="1"/>
  <c r="F80" i="19"/>
  <c r="F78" i="19" s="1"/>
  <c r="F77" i="19" s="1"/>
  <c r="F76" i="19" s="1"/>
  <c r="F75" i="19" s="1"/>
  <c r="H44" i="20"/>
  <c r="H43" i="20" s="1"/>
  <c r="H42" i="20" s="1"/>
  <c r="H41" i="20" s="1"/>
  <c r="G36" i="19"/>
  <c r="G37" i="20"/>
  <c r="G36" i="20" s="1"/>
  <c r="G35" i="20" s="1"/>
  <c r="G34" i="20" s="1"/>
  <c r="F30" i="19"/>
  <c r="F29" i="19" s="1"/>
  <c r="F28" i="19" s="1"/>
  <c r="F27" i="19" s="1"/>
  <c r="G44" i="20"/>
  <c r="G43" i="20" s="1"/>
  <c r="G42" i="20" s="1"/>
  <c r="G41" i="20" s="1"/>
  <c r="F37" i="19"/>
  <c r="H37" i="20"/>
  <c r="H36" i="20" s="1"/>
  <c r="H35" i="20" s="1"/>
  <c r="H34" i="20" s="1"/>
  <c r="G30" i="19"/>
  <c r="G29" i="19" s="1"/>
  <c r="G28" i="19" s="1"/>
  <c r="G27" i="19" s="1"/>
  <c r="F24" i="19"/>
  <c r="F23" i="19" s="1"/>
  <c r="F22" i="19" s="1"/>
  <c r="F21" i="19" s="1"/>
  <c r="I44" i="20"/>
  <c r="I43" i="20" s="1"/>
  <c r="I42" i="20" s="1"/>
  <c r="I41" i="20" s="1"/>
  <c r="I16" i="20" s="1"/>
  <c r="I15" i="20" s="1"/>
  <c r="H36" i="19"/>
  <c r="G159" i="20"/>
  <c r="G158" i="20" s="1"/>
  <c r="G154" i="20" s="1"/>
  <c r="G137" i="20" s="1"/>
  <c r="G131" i="20" s="1"/>
  <c r="F100" i="19"/>
  <c r="F99" i="19" s="1"/>
  <c r="F96" i="19" s="1"/>
  <c r="F89" i="19" s="1"/>
  <c r="F84" i="19" s="1"/>
  <c r="G24" i="20"/>
  <c r="G23" i="20" s="1"/>
  <c r="G22" i="20" s="1"/>
  <c r="F41" i="18"/>
  <c r="F40" i="18" s="1"/>
  <c r="F39" i="18" s="1"/>
  <c r="F61" i="18"/>
  <c r="F194" i="18"/>
  <c r="G60" i="18"/>
  <c r="G59" i="18" s="1"/>
  <c r="G14" i="18" s="1"/>
  <c r="H60" i="18"/>
  <c r="H59" i="18" s="1"/>
  <c r="H14" i="18" s="1"/>
  <c r="H13" i="18" s="1"/>
  <c r="G194" i="18"/>
  <c r="G151" i="18"/>
  <c r="G13" i="18" l="1"/>
  <c r="F60" i="18"/>
  <c r="F59" i="18" s="1"/>
  <c r="F14" i="18" s="1"/>
  <c r="F13" i="18" s="1"/>
  <c r="H35" i="19"/>
  <c r="H34" i="19" s="1"/>
  <c r="H33" i="19" s="1"/>
  <c r="H16" i="19" s="1"/>
  <c r="H15" i="19" s="1"/>
  <c r="G35" i="19"/>
  <c r="G34" i="19" s="1"/>
  <c r="G33" i="19" s="1"/>
  <c r="G16" i="19" s="1"/>
  <c r="G15" i="19" s="1"/>
  <c r="F35" i="19"/>
  <c r="F34" i="19" s="1"/>
  <c r="F33" i="19" s="1"/>
  <c r="F16" i="19" s="1"/>
  <c r="F15" i="19" s="1"/>
  <c r="H16" i="20"/>
  <c r="G16" i="20"/>
  <c r="G15" i="20" s="1"/>
  <c r="C37" i="9"/>
  <c r="H15" i="20" l="1"/>
  <c r="E28" i="9"/>
  <c r="C28" i="9"/>
  <c r="E40" i="9"/>
  <c r="D40" i="9"/>
  <c r="C40" i="9"/>
  <c r="E37" i="9"/>
  <c r="E29" i="9" s="1"/>
  <c r="D37" i="9"/>
  <c r="D29" i="9" s="1"/>
  <c r="C29" i="9"/>
  <c r="E18" i="9"/>
  <c r="D18" i="9"/>
  <c r="C18" i="9"/>
  <c r="D28" i="9" l="1"/>
  <c r="E26" i="9"/>
  <c r="E14" i="9" s="1"/>
  <c r="D26" i="9" l="1"/>
  <c r="D14" i="9" s="1"/>
  <c r="C26" i="9" l="1"/>
  <c r="C14" i="9" l="1"/>
  <c r="D15" i="32"/>
</calcChain>
</file>

<file path=xl/comments1.xml><?xml version="1.0" encoding="utf-8"?>
<comments xmlns="http://schemas.openxmlformats.org/spreadsheetml/2006/main">
  <authors>
    <author>Вита Юрочкина</author>
  </authors>
  <commentList>
    <comment ref="K164" authorId="0" shapeId="0">
      <text>
        <r>
          <rPr>
            <b/>
            <sz val="9"/>
            <color indexed="81"/>
            <rFont val="Tahoma"/>
            <family val="2"/>
            <charset val="204"/>
          </rPr>
          <t>Вита Юрочкина: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<sst xmlns="http://schemas.openxmlformats.org/spreadsheetml/2006/main" count="7308" uniqueCount="944">
  <si>
    <t>Приложение № 4</t>
  </si>
  <si>
    <t>Совета депутатов</t>
  </si>
  <si>
    <t>"Ленский район"</t>
  </si>
  <si>
    <t>(в руб.)</t>
  </si>
  <si>
    <t>Наименование</t>
  </si>
  <si>
    <t>Сумма на 2025 год</t>
  </si>
  <si>
    <t>Сумма на 2026 год</t>
  </si>
  <si>
    <t>Приложение № 3</t>
  </si>
  <si>
    <t>Муниципальные ценные бумаги</t>
  </si>
  <si>
    <t>Прочие источники внутреннего финансирования дефицита</t>
  </si>
  <si>
    <t>погашение задолженности</t>
  </si>
  <si>
    <t>Наименование показателя</t>
  </si>
  <si>
    <t>Источники финансирования дефицита бюджета, всего</t>
  </si>
  <si>
    <t> 1</t>
  </si>
  <si>
    <t xml:space="preserve"> </t>
  </si>
  <si>
    <t> 1.1</t>
  </si>
  <si>
    <t>привлечение основного долга</t>
  </si>
  <si>
    <t> 1.2</t>
  </si>
  <si>
    <t>погашение основного долга</t>
  </si>
  <si>
    <t> 2</t>
  </si>
  <si>
    <t>Бюджетные кредиты, полученные от других бюджетов</t>
  </si>
  <si>
    <t> 2.1</t>
  </si>
  <si>
    <t> 2.2</t>
  </si>
  <si>
    <t> 3.</t>
  </si>
  <si>
    <t>Кредиты, полученные от кредитных организаций</t>
  </si>
  <si>
    <t> 3.1</t>
  </si>
  <si>
    <t> 3.2</t>
  </si>
  <si>
    <t>4.</t>
  </si>
  <si>
    <t>Изменение остатков средств на счетах по учету средств бюджетов</t>
  </si>
  <si>
    <t>4.1</t>
  </si>
  <si>
    <t>увеличение остатков средств бюджета</t>
  </si>
  <si>
    <t>4.2</t>
  </si>
  <si>
    <t>уменьшение остатков средств бюджета</t>
  </si>
  <si>
    <t>5.</t>
  </si>
  <si>
    <t>Иные источники внутреннего финансирования дефицита, в том числе:</t>
  </si>
  <si>
    <t> 5.1</t>
  </si>
  <si>
    <t>Акции и иные формы участия в капитале в муниципальной собственности</t>
  </si>
  <si>
    <t> 5.1.1</t>
  </si>
  <si>
    <t>поступления от продажи акций</t>
  </si>
  <si>
    <t> 5.1.2</t>
  </si>
  <si>
    <t>приобретение акций</t>
  </si>
  <si>
    <t> 5.2</t>
  </si>
  <si>
    <t>Земельные участки, находящиеся в муниципальной собственности</t>
  </si>
  <si>
    <t> 5.2.1</t>
  </si>
  <si>
    <t>поступления от продажи земельных участков</t>
  </si>
  <si>
    <t> 5.2.2</t>
  </si>
  <si>
    <t> приобретение земельных участков</t>
  </si>
  <si>
    <t> 5.3</t>
  </si>
  <si>
    <t>Исполнение муниципальных гарантий</t>
  </si>
  <si>
    <t>5.4</t>
  </si>
  <si>
    <t>Бюджетные кредиты, предоставленные внутри страны в валюте Российской Федерации</t>
  </si>
  <si>
    <t> 5.4.1</t>
  </si>
  <si>
    <t>предоставление бюджетных кредитов</t>
  </si>
  <si>
    <t> 5.4.2</t>
  </si>
  <si>
    <t>погашение (возврат) бюджетных кредитов</t>
  </si>
  <si>
    <t> 5.5</t>
  </si>
  <si>
    <t> 5.5.1</t>
  </si>
  <si>
    <t>Приложение № 2</t>
  </si>
  <si>
    <t>Софинансирование расходных обязательств на организацию отдыха детей в каникулярное время (за счет средств МБ)</t>
  </si>
  <si>
    <t>муниципального района</t>
  </si>
  <si>
    <t>Сумма на 2027 год</t>
  </si>
  <si>
    <t xml:space="preserve">Источники финансирования дефицита бюджета муниципального района "Ленский район" на 2025 год и плановый период 2026 и 2027 годов  </t>
  </si>
  <si>
    <t>к  решению Районного</t>
  </si>
  <si>
    <t>к решению Районного</t>
  </si>
  <si>
    <r>
      <t xml:space="preserve">Распределение
бюджетных ассигнований  по разделам, подразделам, целевым статьям  непрограммных направлений деятельности, группам видов расходов  классификации расходов бюджета муниципального района "Ленский район" на 2025 год и плановый период 2026 и 2027 годов
</t>
    </r>
    <r>
      <rPr>
        <sz val="12"/>
        <rFont val="Arial"/>
        <family val="2"/>
        <charset val="204"/>
      </rPr>
      <t>(без федеральных и республиканских средств)</t>
    </r>
  </si>
  <si>
    <t>Рз</t>
  </si>
  <si>
    <t>Пр</t>
  </si>
  <si>
    <t>ЦСР</t>
  </si>
  <si>
    <t>ВР</t>
  </si>
  <si>
    <t>Всего</t>
  </si>
  <si>
    <t>ОБЩЕГОСУДАРСТВЕННЫЕ ВОПРОСЫ</t>
  </si>
  <si>
    <t>01</t>
  </si>
  <si>
    <t>Функционирование высшего должностного лица субъекта Российской Федерации и муниципального образования</t>
  </si>
  <si>
    <t>02</t>
  </si>
  <si>
    <t>Непрограммные расходы</t>
  </si>
  <si>
    <t>9900000000</t>
  </si>
  <si>
    <t>Руководство и управление в сфере установленных функций органов местного самоуправления</t>
  </si>
  <si>
    <t>9910000000</t>
  </si>
  <si>
    <t>Глава муниципального образования</t>
  </si>
  <si>
    <t>9910011600</t>
  </si>
  <si>
    <t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</t>
  </si>
  <si>
    <t>100</t>
  </si>
  <si>
    <t>Функционирование законодательных (представительных) органов государственной власти и представительных органов муниципальных образований</t>
  </si>
  <si>
    <t>03</t>
  </si>
  <si>
    <t>Председатель представительного органа муниципального образования</t>
  </si>
  <si>
    <t>9910011710</t>
  </si>
  <si>
    <t>Депутаты представительного органа муниципального образования</t>
  </si>
  <si>
    <t>9910011720</t>
  </si>
  <si>
    <t>Закупка товаров, работ и услуг для обеспечения государственных (муниципальных) нужд</t>
  </si>
  <si>
    <t>200</t>
  </si>
  <si>
    <t>Иные бюджетные ассигнования</t>
  </si>
  <si>
    <t>800</t>
  </si>
  <si>
    <t>Расходы на обеспечение деятельности (оказание услуг) муниципальных учреждений</t>
  </si>
  <si>
    <t>Функционирование Правительства Российской Федерации, высших исполнительных органов субъектов Российской Федерации, местных администраций</t>
  </si>
  <si>
    <t>04</t>
  </si>
  <si>
    <t>Расходы на содержание органов местного самоуправления</t>
  </si>
  <si>
    <t>9910011410</t>
  </si>
  <si>
    <t>Социальное обеспечение и иные выплаты населению</t>
  </si>
  <si>
    <t>300</t>
  </si>
  <si>
    <t>Обеспечение деятельности финансовых, налоговых и таможенных органов и органов финансового (финансово-бюджетного) надзора</t>
  </si>
  <si>
    <t>06</t>
  </si>
  <si>
    <t xml:space="preserve">Контрольно-счетная палата муниципального образования
</t>
  </si>
  <si>
    <t>9910011740</t>
  </si>
  <si>
    <t>Обеспечение проведения выборов и референдумов</t>
  </si>
  <si>
    <t>07</t>
  </si>
  <si>
    <t>Проведение выборов и референдумов</t>
  </si>
  <si>
    <t>9930000000</t>
  </si>
  <si>
    <t>Проведение выборов и референдумов депутатов</t>
  </si>
  <si>
    <t>9930010010</t>
  </si>
  <si>
    <t>Резервные фонды</t>
  </si>
  <si>
    <t>11</t>
  </si>
  <si>
    <t>Прочие непрограммные расходы</t>
  </si>
  <si>
    <t>9950000000</t>
  </si>
  <si>
    <t>Резервный фонд местной администрации</t>
  </si>
  <si>
    <t>9950071100</t>
  </si>
  <si>
    <t>Другие общегосударственные вопросы</t>
  </si>
  <si>
    <t>13</t>
  </si>
  <si>
    <t>Предоставление субсидий бюджетным, автономным учреждениям и иным некоммерческим организациям</t>
  </si>
  <si>
    <t>600</t>
  </si>
  <si>
    <t>Выполнение других обязательств муниципальных образований</t>
  </si>
  <si>
    <t>9950091019</t>
  </si>
  <si>
    <t>Единовременная выплата к знаку отличия "За заслуги перед Ленским районом"</t>
  </si>
  <si>
    <t>99500Р1012</t>
  </si>
  <si>
    <t>Резервирование средств на обеспечение отдельных мероприятий по решению вопросов местного значения</t>
  </si>
  <si>
    <t>9950091026</t>
  </si>
  <si>
    <t>НАЦИОНАЛЬНАЯ БЕЗОПАСНОСТЬ И ПРАВООХРАНИТЕЛЬНАЯ ДЕЯТЕЛЬНОСТЬ</t>
  </si>
  <si>
    <t xml:space="preserve">Защита населения и территории от чрезвычайных ситуаций природного и техногенного характера, пожарная безопасность
</t>
  </si>
  <si>
    <t>10</t>
  </si>
  <si>
    <t>Расходы по предупреждению и ликвидации последствий чрезвычайных ситуаций и стихийных бедствий природного и техногенного характера</t>
  </si>
  <si>
    <t>9950091003</t>
  </si>
  <si>
    <t>НАЦИОНАЛЬНАЯ ЭКОНОМИКА</t>
  </si>
  <si>
    <t>Общеэкономические вопросы</t>
  </si>
  <si>
    <t>Сельское хозяйство и рыболовство</t>
  </si>
  <si>
    <t>05</t>
  </si>
  <si>
    <t>9910022001</t>
  </si>
  <si>
    <t>Другие вопросы в области национальной экономики</t>
  </si>
  <si>
    <t>12</t>
  </si>
  <si>
    <t>ЖИЛИЩНО-КОММУНАЛЬНОЕ ХОЗЯЙСТВО</t>
  </si>
  <si>
    <t>ОБРАЗОВАНИЕ</t>
  </si>
  <si>
    <t>Дошкольное образование</t>
  </si>
  <si>
    <t>Общее образование</t>
  </si>
  <si>
    <t>Капитальные вложения в объекты государственной (муниципальной) собственности</t>
  </si>
  <si>
    <t>Расходы на капитальное строительство и на обеспечение капитального строительства объектов собственности муниципальных образований , не включенные в муниципальные программы</t>
  </si>
  <si>
    <t>9950091023</t>
  </si>
  <si>
    <t>Профессиональная подготовка, переподготовка и повышение квалификации</t>
  </si>
  <si>
    <t xml:space="preserve">Руководство и управление в сфере установленных функций органов местного самоуправления </t>
  </si>
  <si>
    <t>Другие вопросы в области образования</t>
  </si>
  <si>
    <t>09</t>
  </si>
  <si>
    <t>КУЛЬТУРА,  КИНЕМАТОГРАФИЯ</t>
  </si>
  <si>
    <t>08</t>
  </si>
  <si>
    <t>Другие вопросы в области культуры, кинематографии</t>
  </si>
  <si>
    <t>СОЦИАЛЬНАЯ ПОЛИТИКА</t>
  </si>
  <si>
    <t>Пенсионное обеспечение</t>
  </si>
  <si>
    <t>Пенсии за выслугу лет лицам, замещавшим муниципальные должности и должности муниципальной службы муниципального образования «Ленский район»</t>
  </si>
  <si>
    <t>99500Р1010</t>
  </si>
  <si>
    <t>Социальное обеспечение населения</t>
  </si>
  <si>
    <t>Расходы в области социального обеспечения населения</t>
  </si>
  <si>
    <t>9950091012</t>
  </si>
  <si>
    <t>Капитальные вложения в объекты 
государственной (муниципальной) собственности</t>
  </si>
  <si>
    <t>400</t>
  </si>
  <si>
    <t>Охрана семьи и детства</t>
  </si>
  <si>
    <t>Другие вопросы в области социальной политики</t>
  </si>
  <si>
    <t>Ежемесячное денежное вознаграждение Почетным гражданам Ленского района</t>
  </si>
  <si>
    <t>99500Р1011</t>
  </si>
  <si>
    <t>ФИЗИЧЕСКАЯ КУЛЬТУРА И СПОРТ</t>
  </si>
  <si>
    <t>Физическая культура</t>
  </si>
  <si>
    <t>Расходы в области спорта и физической культуры</t>
  </si>
  <si>
    <t>9950091014</t>
  </si>
  <si>
    <t>ОБСЛУЖИВАНИЕ ГОСУДАРСТВЕННОГО И МУНИЦИПАЛЬНОГО ДОЛГА</t>
  </si>
  <si>
    <t>00</t>
  </si>
  <si>
    <t>Обслуживание государственного внутреннего и муниципального долга</t>
  </si>
  <si>
    <t>Обслуживание муниципального долга</t>
  </si>
  <si>
    <t>9950091015</t>
  </si>
  <si>
    <t>Обслуживание государственного (муниципального) долга</t>
  </si>
  <si>
    <t>700</t>
  </si>
  <si>
    <t>МЕЖБЮДЖЕТНЫЕ ТРАНСФЕРТЫ ОБЩЕГО ХАРАКТЕРА БЮДЖЕТАМ СУБЪЕКТОВ РОССИЙСКОЙ ФЕДЕРАЦИИ И МУНИЦИПАЛЬНЫХ ОБРАЗОВАНИЙ</t>
  </si>
  <si>
    <t>14</t>
  </si>
  <si>
    <t>Прочие межбюджетные трансферты общего характера</t>
  </si>
  <si>
    <t>Межбюджетные трансферты</t>
  </si>
  <si>
    <t>9960000000</t>
  </si>
  <si>
    <t>Субсидии, передаваемые в государственный бюджет  (отрицательный трансферт)</t>
  </si>
  <si>
    <t>9960088300</t>
  </si>
  <si>
    <t>500</t>
  </si>
  <si>
    <t>Иные  межбюджетные трансферты за счет местного бюджета</t>
  </si>
  <si>
    <r>
      <t xml:space="preserve">Распределение бюджетных ассигнований по разделам, подразделам, целевым статьям, группам видов расходов классификации расходов бюджета муниципального района "Ленский район" на 2025 год и плановый период 2026 и 2027 годов
</t>
    </r>
    <r>
      <rPr>
        <sz val="12"/>
        <rFont val="Arial"/>
        <family val="2"/>
        <charset val="204"/>
      </rPr>
      <t>(без федеральных и республиканских средств)</t>
    </r>
    <r>
      <rPr>
        <b/>
        <sz val="12"/>
        <rFont val="Arial"/>
        <family val="2"/>
        <charset val="204"/>
      </rPr>
      <t xml:space="preserve">
</t>
    </r>
  </si>
  <si>
    <t>ВСЕГО</t>
  </si>
  <si>
    <t>Резервные фонды местных администраций</t>
  </si>
  <si>
    <t>Обеспечение качественным жильем и повышение качества жилищно-коммунальных услуг в Ленском районе</t>
  </si>
  <si>
    <t>6100000000</t>
  </si>
  <si>
    <t xml:space="preserve">Ведомственный проект «Градостроительная деятельность, развитие и освоение территорий Ленского района» </t>
  </si>
  <si>
    <t>6130000000</t>
  </si>
  <si>
    <t>Развитие жилищного фонда муниципального района "Ленский район"</t>
  </si>
  <si>
    <t>Ведомственный проект " Формирование муниципального жилищного фонда для отдельных категорий граждан"</t>
  </si>
  <si>
    <t>Управление муниципальной собственностью МР "Ленский район" РС (Я)</t>
  </si>
  <si>
    <t>7300000000</t>
  </si>
  <si>
    <t>Ведомственные проекты</t>
  </si>
  <si>
    <t>7330000000</t>
  </si>
  <si>
    <t>Ведомственный проект "Управление недвижимостью"</t>
  </si>
  <si>
    <t>Ведомственный проект "Управление земельными ресурсами"</t>
  </si>
  <si>
    <t>Комплексы процессных мероприятий</t>
  </si>
  <si>
    <t>7340000000</t>
  </si>
  <si>
    <t>Развитие сельского хозяйства и регулирование рынков сельскохозяйственной продукции, сырья и продовольствия Ленского района Республики Саха (Якутия)</t>
  </si>
  <si>
    <t>6700000000</t>
  </si>
  <si>
    <t>Ведомственный проект «Развитие отраслей агропромышленного комплекса Ленского района»</t>
  </si>
  <si>
    <t>6730000000</t>
  </si>
  <si>
    <t>6740000000</t>
  </si>
  <si>
    <t>Транспорт</t>
  </si>
  <si>
    <t>Развитие транспортного комплекса муниципального района  «Ленский район»</t>
  </si>
  <si>
    <t>6000000000</t>
  </si>
  <si>
    <t>Ведомственный проект «Развитие маршрутной сети и инфраструктуры пассажирского транспорта»</t>
  </si>
  <si>
    <t>6030000000</t>
  </si>
  <si>
    <t>Дорожное хозяйство (дорожные фонды)</t>
  </si>
  <si>
    <t>Развитие транспортного комплекса муниципального образования  «Ленский район»</t>
  </si>
  <si>
    <t>Ведомственный проект «Дорожное хозяйство</t>
  </si>
  <si>
    <t>Развитие  предпринимательства  Ленского района</t>
  </si>
  <si>
    <t>6800000000</t>
  </si>
  <si>
    <t>Ведомственный проект «Создание благоприятных условий для развития предпринимательства»</t>
  </si>
  <si>
    <t>6830000000</t>
  </si>
  <si>
    <t>6840000000</t>
  </si>
  <si>
    <t>ОХРАНА ОКРУЖАЮЩЕЙ СРЕДЫ</t>
  </si>
  <si>
    <t>Охрана объектов растительного и животного мира и среды их обитания</t>
  </si>
  <si>
    <t>Охрана окружающей среды  и природных ресурсов в  Ленском  районе</t>
  </si>
  <si>
    <t>Ведомственный проект "Сохранение качества окружающей среды и улучшение экологической ситуации в районе"</t>
  </si>
  <si>
    <t xml:space="preserve">Развитие образования в Ленском районе </t>
  </si>
  <si>
    <t>5800000000</t>
  </si>
  <si>
    <t>5840000000</t>
  </si>
  <si>
    <t>5810000000</t>
  </si>
  <si>
    <t>Управление муниципальной собственностью МО "Ленский район" РС (Я)</t>
  </si>
  <si>
    <t>Дополнительное образование детей</t>
  </si>
  <si>
    <t xml:space="preserve">Развитие культуры Ленского района </t>
  </si>
  <si>
    <t>5000000000</t>
  </si>
  <si>
    <t>Ведомственный проект "Воспитание и дополнительное образование"</t>
  </si>
  <si>
    <t>5030000000</t>
  </si>
  <si>
    <t>'Комплексы процессных мероприятий</t>
  </si>
  <si>
    <t>5040000000</t>
  </si>
  <si>
    <t>Реализация молодежной политики, патриотического воспитания граждан и развитие гражданского общества  в Ленском районе</t>
  </si>
  <si>
    <t>5200000000</t>
  </si>
  <si>
    <t>5240000000</t>
  </si>
  <si>
    <t>Развитие физической культуры и спорта в Ленском районе</t>
  </si>
  <si>
    <t>5700000000</t>
  </si>
  <si>
    <t>5740000000</t>
  </si>
  <si>
    <t xml:space="preserve">Молодежная политика </t>
  </si>
  <si>
    <t>5230000000</t>
  </si>
  <si>
    <t>Ведомственный проект «Создание условий для развития потенциала подрастающего поколения, молодежи»</t>
  </si>
  <si>
    <t>Ведомственный проект «Воспитание патриотизма у граждан – национальная идея государства»</t>
  </si>
  <si>
    <t>Ведомственный проект  «Мотивирование населения на ведение трезвого здорового образа жизни»</t>
  </si>
  <si>
    <t>5830000000</t>
  </si>
  <si>
    <t>Ведомственный проект «Развитие системы поддержки талантливых детей»</t>
  </si>
  <si>
    <t>Ведомственный проект «Организация и обеспечение отдыха и оздоровления детей»</t>
  </si>
  <si>
    <t>Ведомственный проект «Развитие педагогического потенциала»</t>
  </si>
  <si>
    <t>Ведомственный проект «Поощрение лучших педагогических работников»</t>
  </si>
  <si>
    <t>КУЛЬТУРА, КИНЕМАТОГРАФИЯ</t>
  </si>
  <si>
    <t>Культура</t>
  </si>
  <si>
    <t>Региональные проекты, входящие в национальные проекты</t>
  </si>
  <si>
    <t>5010000000</t>
  </si>
  <si>
    <t>Ведомственный проект «Обеспечение прав граждан на участие в культурной жизни»</t>
  </si>
  <si>
    <t>Ведомственный проект "Создание условий для сохранения и развития культуры в поселениях, посредством внедрения новых технологий и строительства современных зданий"</t>
  </si>
  <si>
    <t>Ведомственный проект "Сохранение культурного и исторического наследия, расширение доступа населения к культурным ценностям и информации"</t>
  </si>
  <si>
    <t>Комплексное развитие сельских территорий</t>
  </si>
  <si>
    <t>6500000000</t>
  </si>
  <si>
    <t>6530000000</t>
  </si>
  <si>
    <t>Здравоохранение</t>
  </si>
  <si>
    <t>Другие вопросы в области здравоохранения</t>
  </si>
  <si>
    <t xml:space="preserve">Создание условий для оказания медицинской помощи населению и охраны здоровья граждан Ленского района </t>
  </si>
  <si>
    <t>5600000000</t>
  </si>
  <si>
    <t>Ведомственный проект "Создание условий для сохранения и укрепления здоровья человека "</t>
  </si>
  <si>
    <t>5630000000</t>
  </si>
  <si>
    <t>Социальная поддержка граждан Ленского района</t>
  </si>
  <si>
    <t>5500000000</t>
  </si>
  <si>
    <t>5540000000</t>
  </si>
  <si>
    <t>Ведомственный проект «Содействие развитию гражданского общества»</t>
  </si>
  <si>
    <t xml:space="preserve">Ведомственные проекты
« Обеспечение граждан доступным и комфортным жильем» 
</t>
  </si>
  <si>
    <t>6140000000</t>
  </si>
  <si>
    <t>Комплекс процессных мероприятий</t>
  </si>
  <si>
    <t>Ведомственный проект  «Семейная политика»</t>
  </si>
  <si>
    <t>Ведомственный проект «Реализация мер по социальной поддержке и по обеспечению безопасных условий труда»</t>
  </si>
  <si>
    <t>5530000000</t>
  </si>
  <si>
    <t xml:space="preserve">Профилактика правонарушений в Ленском районе </t>
  </si>
  <si>
    <t>5400000000</t>
  </si>
  <si>
    <t>Ведомственный проект «Повышение эффективности работы в сфере профилактики правонарушений»</t>
  </si>
  <si>
    <t>5430000000</t>
  </si>
  <si>
    <t>Ведомственный проект «Спорт доступный каждому»</t>
  </si>
  <si>
    <t>5730000000</t>
  </si>
  <si>
    <t>Спорт высших достижений</t>
  </si>
  <si>
    <t>Приложение № 6</t>
  </si>
  <si>
    <t xml:space="preserve">Ведомственная структура расходов  бюджета муниципального района "Ленский район" на 2025 год и плановый период на 2026 и 2027 годов 
(без федеральных и республиканских средств)
</t>
  </si>
  <si>
    <t>Вед</t>
  </si>
  <si>
    <t>Администрация муниципального района"Ленский район" Республики Саха (Якутия)</t>
  </si>
  <si>
    <t>Подготовка документов территориального планирования муниципальных образований</t>
  </si>
  <si>
    <t>Разработка проектов развития общественной инфраструктуры в целях развития и освоения территорий</t>
  </si>
  <si>
    <t>Строительство 37-квартирного жилого дома в г.Ленске Ленского района</t>
  </si>
  <si>
    <t>61300П4022</t>
  </si>
  <si>
    <t>Формирование муниципальной собственности на объекты капитального строительства</t>
  </si>
  <si>
    <t>7330010001</t>
  </si>
  <si>
    <t xml:space="preserve">Учет и мониторинг муниципальной собственности </t>
  </si>
  <si>
    <t>7330010002</t>
  </si>
  <si>
    <t>Оценка имущества для принятия управленческих решений</t>
  </si>
  <si>
    <t>7330010003</t>
  </si>
  <si>
    <t>Страхование объектов муниципальной собственности</t>
  </si>
  <si>
    <t>7330010004</t>
  </si>
  <si>
    <t>Снос объектов, непригодных для дальнейшей эксплуатации</t>
  </si>
  <si>
    <t>7330010005</t>
  </si>
  <si>
    <t>Содержание муниципального жилищного фонда</t>
  </si>
  <si>
    <t>7330010006</t>
  </si>
  <si>
    <t>Содержание, текущий и капитальный ремонт нежилых помещений</t>
  </si>
  <si>
    <t>7330010007</t>
  </si>
  <si>
    <t>Оценка земельных участков</t>
  </si>
  <si>
    <t>7330010021</t>
  </si>
  <si>
    <t>Организация учета использования земель</t>
  </si>
  <si>
    <t>7330010022</t>
  </si>
  <si>
    <t>Проведение комплексных кадастровых работ на территориях населенных пунктов</t>
  </si>
  <si>
    <t>7330010024</t>
  </si>
  <si>
    <t>7340022001</t>
  </si>
  <si>
    <t>Развитие растиеневодства</t>
  </si>
  <si>
    <t>6730010010</t>
  </si>
  <si>
    <t>Поддержка табунного коневодства</t>
  </si>
  <si>
    <t>Поддержка скотоводства</t>
  </si>
  <si>
    <t>6730010053</t>
  </si>
  <si>
    <t>Развитие скороспелых отраслей животноводства и пчеловодства</t>
  </si>
  <si>
    <t>Софинансирование реализации мероприятий муниципальных программ (подпрограмм) развития кормопроизводства</t>
  </si>
  <si>
    <t>67300S2690</t>
  </si>
  <si>
    <t>Руководство и управление в сфере установленных функций</t>
  </si>
  <si>
    <t>Развитие транспортного комплекса муниципального района «Ленский район»</t>
  </si>
  <si>
    <t>Организация пассажирских перевозок внутри муниципального образования водным транспортом</t>
  </si>
  <si>
    <t>6030010060</t>
  </si>
  <si>
    <t>Обеспечение транспортной доступности на социально значимых внутриулусных авиалиниях</t>
  </si>
  <si>
    <t>603001000С</t>
  </si>
  <si>
    <t>Содержание, текущий и капитальный ремонт автомобильных дорог общего пользования местного значения</t>
  </si>
  <si>
    <t xml:space="preserve">6030010030 </t>
  </si>
  <si>
    <t>Субсидии на оказание поддержки субъектов малого предпринимательства</t>
  </si>
  <si>
    <t>6830010001</t>
  </si>
  <si>
    <t>Предоставление грантов начинающим субъектам малого предпринимательства</t>
  </si>
  <si>
    <t>683001000Г</t>
  </si>
  <si>
    <t>Поддержка бизнес-инкубаторов</t>
  </si>
  <si>
    <t>6830010010</t>
  </si>
  <si>
    <t>Субсидирование части расходов субъектов малого и среднего предпринимательства, занятых производством местной продукции</t>
  </si>
  <si>
    <t>6830010020</t>
  </si>
  <si>
    <t>Мероприятия, направленные на развитие малого и среднего предпринимательства (конференции, семинары, круглые столы, совещания и др.)</t>
  </si>
  <si>
    <t>6830010040</t>
  </si>
  <si>
    <t>6840022001</t>
  </si>
  <si>
    <t>Организация мероприятий по охране окружающей среды</t>
  </si>
  <si>
    <t>Обеспечение функционирования особо охраняемых природных территорий в муниципальных образованиях</t>
  </si>
  <si>
    <t>Изготовление и выпуск рекламно-информационных материалов: буклеты, плакаты, баннеры</t>
  </si>
  <si>
    <t>Организация и проведение акций и конкурсов</t>
  </si>
  <si>
    <t>Расходы на обеспечение деятельности (оказание услуг) муниципальных дошкольных учреждений</t>
  </si>
  <si>
    <t>Обеспечение деятельности советников директора по воспитанию и взаимодействию с детскими общественными объединениями в образовательных организациях</t>
  </si>
  <si>
    <t>581Ю651790</t>
  </si>
  <si>
    <t>Реализация мероприятий по модернизации школьных систем образования</t>
  </si>
  <si>
    <t>581Ю457500</t>
  </si>
  <si>
    <t>Расходы на обеспечение деятельности (оказание услуг) муниципальных общеобразовательных учреждений</t>
  </si>
  <si>
    <t>Обеспечение бесплатного горячего питания обучающихся, получающих начальное общее образование в государственных и муниципальных образовательных организациях</t>
  </si>
  <si>
    <t>58403L3040</t>
  </si>
  <si>
    <t>Модернизация муниципальных детских школ искусств по видам искусств</t>
  </si>
  <si>
    <t>Расходы на обеспечение деятельности (оказание услуг) муниципальных учреждений (образовательные учреждения в сфере культуры и искусства)</t>
  </si>
  <si>
    <t>5040022004</t>
  </si>
  <si>
    <t>Расходы на обеспечение деятельности (оказание услуг) муниципальных учреждений дополнительного образования</t>
  </si>
  <si>
    <t>5840022003</t>
  </si>
  <si>
    <t>Расходы на обеспечение деятельности (оказание услуг) муниципальных учреждений (библиотеки)</t>
  </si>
  <si>
    <t>5040022001</t>
  </si>
  <si>
    <t>Расходы на обеспечение деятельности (оказание услуг) муниципальных управлений культур</t>
  </si>
  <si>
    <t>5040022005</t>
  </si>
  <si>
    <t>Расходы на обеспечение деятельности (оказание услуг) муниципальных управлений образования</t>
  </si>
  <si>
    <t>5840022000</t>
  </si>
  <si>
    <t xml:space="preserve">Организация мероприятий в области молодежной политики </t>
  </si>
  <si>
    <t>Создание телевизионных и радиовещательных передач, рубрик в средствах массовой информации и печатной, кино- и видеопродукции по направлениям  молодежной политики</t>
  </si>
  <si>
    <t>Организация профориентационной работы среди молодежи и дальнейшее трудоустройство</t>
  </si>
  <si>
    <t>Поддержка проектов молодых талантов</t>
  </si>
  <si>
    <t>Реализации социально-психологических мероприятий по предупреждению асоциальных явлений в молодежной среде</t>
  </si>
  <si>
    <t>Мероприятия патриотической направленности</t>
  </si>
  <si>
    <t>5230010003</t>
  </si>
  <si>
    <t>Формирование здорового образа жизни</t>
  </si>
  <si>
    <t>Развитие системы поддержки талантливых детей</t>
  </si>
  <si>
    <t>Организация и обеспечение отдыха детей и их оздоровления - Детская оздоровительная база "Алмаз"</t>
  </si>
  <si>
    <t>5830010042</t>
  </si>
  <si>
    <t>Развитие педагогического потенциала</t>
  </si>
  <si>
    <t>5830010060</t>
  </si>
  <si>
    <t>Поощрение лучших педагогических работников</t>
  </si>
  <si>
    <t>5830010130</t>
  </si>
  <si>
    <t>58400S2010</t>
  </si>
  <si>
    <t>Культурно-массовые и информационно-просветительские мероприятия</t>
  </si>
  <si>
    <t>5030010000</t>
  </si>
  <si>
    <t>Развитие и гармонизация межнациональных и межконфессиональных отношений</t>
  </si>
  <si>
    <t>5030010090</t>
  </si>
  <si>
    <t>Строительство объекта "Дом культуры в селе Беченча"</t>
  </si>
  <si>
    <t>50300П4012</t>
  </si>
  <si>
    <t>Строительство объекта "Культурно-спортивный комплекс в селе Южная Нюя"</t>
  </si>
  <si>
    <t>50300П4013</t>
  </si>
  <si>
    <t>Техническое оснащение муниципальных музее</t>
  </si>
  <si>
    <t>5030010060</t>
  </si>
  <si>
    <t>Расходы на обеспечение деятельности (оказание услуг) муниципальных учреждений (музеи)</t>
  </si>
  <si>
    <t>5040022002</t>
  </si>
  <si>
    <t>Создание условий для оказания медицинской помощи населению на территории муниципального образования</t>
  </si>
  <si>
    <t>5630010020</t>
  </si>
  <si>
    <t>Иные социальные выплаты отдельным категориям граждан по муниципальным правовым актам муниципальных образований</t>
  </si>
  <si>
    <t xml:space="preserve">Организация мероприятий в области развития гражданского общества </t>
  </si>
  <si>
    <t>Субсидии из местного бюджета на поддержку социально ориентированным некоммерческим организациям</t>
  </si>
  <si>
    <t>Поддержка на конкурсной основе территориальных общественных самоуправлений (за счет средств МБ)</t>
  </si>
  <si>
    <t>52300S5120</t>
  </si>
  <si>
    <t>Обеспечение жильем работников муниципальной бюджетной сферы</t>
  </si>
  <si>
    <t>6130010011</t>
  </si>
  <si>
    <t>Предоставление социальных выплат работникам бюджетной сферы на повышение качества жилищно-бытовых услуг</t>
  </si>
  <si>
    <t>6140010030</t>
  </si>
  <si>
    <t>Приобретение жилых помещений</t>
  </si>
  <si>
    <t>6130010100</t>
  </si>
  <si>
    <t>Частичная компенсация затрат по аренде жилых помещений для работников бюджетной сферы</t>
  </si>
  <si>
    <t>6140010040</t>
  </si>
  <si>
    <t xml:space="preserve">Популяризация семейных ценностей и реализация мероприятий в области семейной и демографической политики по улучшению положения семей, детей и женщин, повышению ответственного родительства </t>
  </si>
  <si>
    <t>Организация жизнеустройства детей сирот, детей, оставшихся без попечения родителей, недееспособных граждан</t>
  </si>
  <si>
    <t>Реализация мероприятий по обеспечению жильем молодых семей</t>
  </si>
  <si>
    <t>61300L4970</t>
  </si>
  <si>
    <t>Организация и проведение профилактических мероприятий</t>
  </si>
  <si>
    <t>Информационное обеспечение профилактических мероприятий</t>
  </si>
  <si>
    <t>Организация профилактических мероприятий по пропаганде безопасности дорожного движения</t>
  </si>
  <si>
    <t>Совершенствование системы управления охраной труда. Информационное обеспечение и пропаганда охраны труда. Создание мотивации к безопасному труду, формирование культуры охраны труда</t>
  </si>
  <si>
    <t>701</t>
  </si>
  <si>
    <t>Единовременная выплата врачам, прибывшим для работы в ГБУ РС(Я) "Ленская ЦРБ"</t>
  </si>
  <si>
    <t>5630010030</t>
  </si>
  <si>
    <t>Организация и проведение физкультурно-оздоровительных и спортивно-массовых мероприятий</t>
  </si>
  <si>
    <t>Подготовка и участие в республиканских, российских и международных соревнованиях</t>
  </si>
  <si>
    <t>Развитие адаптивной физической культуры спорта</t>
  </si>
  <si>
    <r>
      <t xml:space="preserve">Распределение
бюджетных ассигнований по целевым статьям муниципальных программ и группам видов расходов бюджета муниципального района "Ленский район" на 2025 год и плановый период  2026 и  2027 годов
</t>
    </r>
    <r>
      <rPr>
        <sz val="12"/>
        <rFont val="Arial"/>
        <family val="2"/>
        <charset val="204"/>
      </rPr>
      <t xml:space="preserve">(без федеральных и республиканских средств)
</t>
    </r>
  </si>
  <si>
    <t>Ведомственные проекты "Сохранение культурного и исторического наследия, расширение доступа населения к культурным ценностям и информации"</t>
  </si>
  <si>
    <t>Профилактика правонарушений в Ленском районе</t>
  </si>
  <si>
    <t xml:space="preserve">Ведомственный проект «Повышение эффективности работы в сфере профилактики правонарушений»
</t>
  </si>
  <si>
    <t>Ведомственный проект «Градостроительная деятельность, развитие и освоение территорий Ленского района»</t>
  </si>
  <si>
    <t>Ведомственный проект «Обеспечение граждан доступным и комфортным жильем»</t>
  </si>
  <si>
    <t>Охрана окружающей среды и природных ресурсов в Ленском районе</t>
  </si>
  <si>
    <t xml:space="preserve">Ведомственный проект «Управление недвижимостью»
</t>
  </si>
  <si>
    <t>Ведомственный проект «Управление земельными ресурсами»</t>
  </si>
  <si>
    <t>3.1.</t>
  </si>
  <si>
    <t>3.2.</t>
  </si>
  <si>
    <t>Государственная поддержка отрасли культуры (Оснащение образовательных учреждений в сфере культуры (детские школы искусств по видам искусств и училищ) музыкальными инструментами, оборудованием и иными материалами)</t>
  </si>
  <si>
    <t>501Я555191</t>
  </si>
  <si>
    <t>Управление муниципальной собственностью МР"Ленский район" РС (Я)</t>
  </si>
  <si>
    <t>9950011050</t>
  </si>
  <si>
    <t>Материальная помощь участникам, членам семьи участников СВО</t>
  </si>
  <si>
    <t>5430010020</t>
  </si>
  <si>
    <t>5840011600</t>
  </si>
  <si>
    <t>Связь и информатика</t>
  </si>
  <si>
    <t>Программа муниципальных внутренних заимствований муниципального района "Ленский район" на 2025 год</t>
  </si>
  <si>
    <t>(в рублях)</t>
  </si>
  <si>
    <t>Виды муниципальных заимствований</t>
  </si>
  <si>
    <t>Сумма</t>
  </si>
  <si>
    <t>Предельный срок погашения</t>
  </si>
  <si>
    <t>Привлечение средств</t>
  </si>
  <si>
    <t>Погашение основной суммы долга</t>
  </si>
  <si>
    <t>Бюджетные кредиты от других бюджетов бюджетной системы Российской Федерации</t>
  </si>
  <si>
    <t>до 5 лет</t>
  </si>
  <si>
    <t>Кредиты кредитных организаций</t>
  </si>
  <si>
    <t xml:space="preserve">Расчет верхнего предела муниципального внутреннего долга муниципального района "Ленский район" на 01 января 2026 года
</t>
  </si>
  <si>
    <t>Обязательства</t>
  </si>
  <si>
    <t>Оценка на 01.01.2025 г.</t>
  </si>
  <si>
    <t>На 01.01.2026 г.</t>
  </si>
  <si>
    <t>Муниципальный внутренний долг, всего</t>
  </si>
  <si>
    <t>в том числе</t>
  </si>
  <si>
    <t>Бюджетные кредиты, полученные от других бюджетов бюджетной системы</t>
  </si>
  <si>
    <t>Муниципальные гарантии</t>
  </si>
  <si>
    <t>Иные долговые обязательства</t>
  </si>
  <si>
    <t>Программа муниципальных внутренних заимствований муниципального района "Ленский район" на плановый период 2026 и 2027 годов</t>
  </si>
  <si>
    <t xml:space="preserve">Расчет верхнего предела муниципального внутреннего долга муниципального района "Ленский район"
</t>
  </si>
  <si>
    <t>Оценка на 01.01.2026 г.</t>
  </si>
  <si>
    <t>На 01.01.2027 г.</t>
  </si>
  <si>
    <t>На 01.01.2028 г.</t>
  </si>
  <si>
    <t>Приложение № 1</t>
  </si>
  <si>
    <t>Приложение № 5</t>
  </si>
  <si>
    <t>к   решению Районного</t>
  </si>
  <si>
    <t>Прогнозируемые доходы  бюджета муниципального района "Ленский район" по группам, подгруппам, статьям, подстатьям и элементам видов доходов, группам и аналитическим группам подвидов доходов на 2025 год и на плановый период 2026 и 2027 годов</t>
  </si>
  <si>
    <t>КБК</t>
  </si>
  <si>
    <t>182 1 01 02000 01 0000 110</t>
  </si>
  <si>
    <t>Налог на доходы физических лиц</t>
  </si>
  <si>
    <t>182 1 01 02010 01 0000 110</t>
  </si>
  <si>
    <t xml:space="preserve">Налог на доходы физических лиц с доходов, источником которых является налоговый агент, за исключением доходов, в отношении которых исчисление и уплата налога осуществляются в соответствии со статьями 227, 227.1 и 228 Налогового кодекса Российской Федерации, а также доходов от долевого участия в организации, полученных физическим лицом - налоговым резидентом Российской Федерации в виде дивидендов
</t>
  </si>
  <si>
    <t>182 1 01 02020 01 0000 110</t>
  </si>
  <si>
    <t>Налог на доходы физических лиц с доходов, полученных от осуществления деятельности физическими лицами, зарегистрированными в качестве индивидуальных предпринимателей, нотариусов, занимающихся частной практикой, адвокатов, учредивших адвокатские кабинеты, и других лиц, занимающихся частной практикой в соответствии со статьей 227 Налогового кодекса Российской Федерации</t>
  </si>
  <si>
    <t>182 1 01 02030 01 0000 110</t>
  </si>
  <si>
    <t>Налог на доходы физических лиц с доходов, полученных физическими лицами в соответствии со статьей 228 Налогового кодекса Российской Федерации (за исключением доходов от долевого участия в организации, полученных физическим лицом налоговым резидентом Российской Федерации в виде дивидендов)</t>
  </si>
  <si>
    <t>182 1 01 02040 01 0000 110</t>
  </si>
  <si>
    <t>Налог на доходы физических лиц в виде фиксированных авансовых платежей с доходов, полученных физическими лицами, являющимися иностранными гражданами, осуществляющими трудовую деятельность по найму на основании патента в соответствии со статьей 227.1 Налогового кодекса Российской Федерации</t>
  </si>
  <si>
    <t>182 1 01 02080 01 0000 110</t>
  </si>
  <si>
    <t>Налог на доходы физических лиц в части суммы налога, превышающей 650 000 рублей, относящейся к части налоговой базы, превышающей 5 000 000 рублей (за исключением налога на доходы физических лиц с сумм прибыли контролируемой иностранной компании, в том числе фиксированной прибыли контролируемой иностранной компании, а также налога на доходы физических лиц в отношении доходов от долевого участия в организации, полученных физическим лицом - налоговым резидентом Российской Федерации в виде дивидендов)</t>
  </si>
  <si>
    <t>182 1 01 02130 01 0000 110</t>
  </si>
  <si>
    <t xml:space="preserve">Налог на доходы физических лиц в отношении доходов от долевого участия в организации, полученных физическим лицом - налоговым резидентом Российской Федерации в виде дивидендов (в части суммы налога, не превышающей 650 000 рублей)
</t>
  </si>
  <si>
    <t>182 1 01 02210 01 1000 110</t>
  </si>
  <si>
    <t xml:space="preserve">  Налог на доходы физических лиц в части суммы налога, относящейся к налоговой базе, указанной в пункте 62 статьи 210 Налогового кодекса Российской Федерации, не превышающей 5 миллионов рублей (сумма платежа (перерасчеты, недоимка и задолженность по соответствующему платежу, в том числе по отмененному)</t>
  </si>
  <si>
    <t>182 1 03 00000 00 0000 000</t>
  </si>
  <si>
    <t>НАЛОГИ НА ТОВАРЫ (РАБОТЫ, УСЛУГИ), РЕАЛИЗУЕМЫЕ НА ТЕРРИТОРИИ РОССИЙСКОЙ ФЕДЕРАЦИИ</t>
  </si>
  <si>
    <t xml:space="preserve">182 1 03 02231 01 0000 110
</t>
  </si>
  <si>
    <t>Доходы от уплаты акцизов на дизельное топливо,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</t>
  </si>
  <si>
    <t xml:space="preserve">182 1 03 02241 01 0000 110
</t>
  </si>
  <si>
    <t>Доходы от уплаты акцизов на моторные масла для дизельных и (или) карбюраторных (инжекторных) двигателей,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</t>
  </si>
  <si>
    <t xml:space="preserve">182 1 03 02251 01 0000 110
</t>
  </si>
  <si>
    <t>Доходы от уплаты акцизов на автомобильный бензин, подлежащие распределению между бюджетами субъектов Российской Федерации и местными бюджетами с учетом остановленных дифференцированных нормативов отчислений в местные бюджеты (по нормативам, остановленным федеральным законом о федеральном бюджете в целях формирования дорожных фондов субъектов Российской Федерации)</t>
  </si>
  <si>
    <t xml:space="preserve">182 1 03 02261 01 0000 110
</t>
  </si>
  <si>
    <t>Доходы от уплаты акцизов на прямогонный бензин,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</t>
  </si>
  <si>
    <t>182 1 05 00000 00 0000 000</t>
  </si>
  <si>
    <t>НАЛОГИ НА СОВОКУПНЫЙ ДОХОД</t>
  </si>
  <si>
    <t>182 1 05 01000 00 0000 110</t>
  </si>
  <si>
    <t>Налог, взимаемый в связи с применением упрощенной системы налогообложения</t>
  </si>
  <si>
    <t>182 1 05 01011 01 0000 110</t>
  </si>
  <si>
    <t xml:space="preserve">Налог, взимаемый с налогоплательщиков, выбравших в качестве объекта налогообложения доходы
</t>
  </si>
  <si>
    <t>182 1 05 01021 01 0000 110</t>
  </si>
  <si>
    <t xml:space="preserve">Налог, взимаемый с налогоплательщиков, выбравших в качестве объекта налогообложения доходы, уменьшенные на величину расходов (в том числе минимальный налог, зачисляемый в бюджеты субъектов Российской Федерации)
</t>
  </si>
  <si>
    <t>182 1 05 03010 01 0000 110</t>
  </si>
  <si>
    <t xml:space="preserve">Единый сельскохозяйственный налог
</t>
  </si>
  <si>
    <t xml:space="preserve">182 1 05 04020 02 0000 110
</t>
  </si>
  <si>
    <t xml:space="preserve">Налог, взимаемый в связи с применением патентной системы налогообложения, зачисляемый в бюджеты муниципальных районов 
</t>
  </si>
  <si>
    <t>182 1 06 00000 00 0000 000</t>
  </si>
  <si>
    <t>НАЛОГИ НА ИМУЩЕСТВО</t>
  </si>
  <si>
    <t>182 1 06 06033 05 0000 110</t>
  </si>
  <si>
    <t xml:space="preserve">Земельный налог с организаций, обладающих земельным участком, расположенным в границах межселенных территорий
</t>
  </si>
  <si>
    <t>182 1 06 06043 05 0000 110</t>
  </si>
  <si>
    <t xml:space="preserve">Земельный налог с физических лиц, обладающих земельным участком, расположенным в границах межселенных территорий
</t>
  </si>
  <si>
    <t>182 1 07 00000 00 0000 000</t>
  </si>
  <si>
    <t>НАЛОГИ, СБОРЫ И РЕГУЛЯРНЫЕ ПЛАТЕЖИ ЗА ПОЛЬЗОВАНИЕ ПРИРОДНЫМИ РЕСУРСАМИ</t>
  </si>
  <si>
    <t>182 1 07 01020 01 0000 110</t>
  </si>
  <si>
    <t xml:space="preserve">Налог на добычу общераспространенных полезных ископаемых
</t>
  </si>
  <si>
    <t>000 1 08 0000000 0000 000</t>
  </si>
  <si>
    <t>ГОСУДАРСТВЕННАЯ ПОШЛИНА</t>
  </si>
  <si>
    <t>182 1 08 03010 01 0000 110</t>
  </si>
  <si>
    <t xml:space="preserve">Государственная пошлина по делам, рассматриваемым в судах общей юрисдикции, мировыми судьями (за исключением Верховного Суда Российской Федерации)
</t>
  </si>
  <si>
    <t>701 1 08 07150 01 0000 110</t>
  </si>
  <si>
    <t xml:space="preserve">Государственная пошлина за выдачу разрешения на установку рекламной конструкции
</t>
  </si>
  <si>
    <t>000 1 11 0000000 0000 000</t>
  </si>
  <si>
    <t xml:space="preserve">ДОХОДЫ ОТ ИСПОЛЬЗОВАНИЯ ИМУЩЕСТВА, НАХОДЯЩЕГОСЯ В ГОСУДАРСТВЕННОЙ И МУНИЦИПАЛЬНОЙ СОБСТВЕННОСТИ
</t>
  </si>
  <si>
    <t>701 1 11 01050 05 0000 120</t>
  </si>
  <si>
    <t xml:space="preserve">Доходы в виде прибыли, приходящейся на доли в уставных (складочных) капиталах хозяйственных товариществ и обществ, или дивидендов по акциям, принадлежащим муниципальным районам
</t>
  </si>
  <si>
    <t>701 1 11 03050 05 0000 120</t>
  </si>
  <si>
    <t>Проценты, полученные от предоставления бюджетных кредитов внутри страны за счет средств бюджетов муниципальных районов</t>
  </si>
  <si>
    <t>000 1 11 05000 00 0000 120</t>
  </si>
  <si>
    <t xml:space="preserve">Доходы, получаемые в виде арендной либо иной платы за передачу в возмездное пользование государственного и муниципального имущества (за исключением имущества бюджетных и автономных учреждений, а также имущества государственных и муниципальных унитарных предприятий, в том числе казенных)
</t>
  </si>
  <si>
    <t>701 1 11 05013 05 0000 120</t>
  </si>
  <si>
    <t>Доходы, получаемые в виде арендной платы за земельные участки, государственная собственность на которые не разграничена и которые расположены в границах сельских поселений и межселенных территорий муниципальных районов, а также средства от продажи права на заключение договоров аренды указанных земельных участков</t>
  </si>
  <si>
    <t>000 1 11 05013 13 0000 120</t>
  </si>
  <si>
    <t xml:space="preserve">Доходы, получаемые в виде арендной платы за земельные участки, государственная собственность на которые не разграничена и которые расположены в границах городских поселений, а также средства от продажи права на заключение договоров аренды указанных земельных участков
</t>
  </si>
  <si>
    <t>701 1 11 05025 05 0000 120</t>
  </si>
  <si>
    <t xml:space="preserve">Доходы, получаемые в виде арендной платы, а также средства от продажи права на заключение договоров аренды за земли, находящиеся в собственности муниципальных районов (за исключением земельных участков муниципальных бюджетных и автономных учреждений)
</t>
  </si>
  <si>
    <t>701 1 11 05035 05 0000 120</t>
  </si>
  <si>
    <t>Доходы от сдачи в аренду имущества, находящегося в оперативном управлении органов управления муниципальных районов и созданных ими учреждений (за исключением имущества муниципальных бюджетных и автономных учреждений)</t>
  </si>
  <si>
    <t>701 1 11 05075 05 0000 120</t>
  </si>
  <si>
    <t xml:space="preserve">Доходы от сдачи в аренду имущества, составляющего казну муниципальных районов (за исключением земельных участков)
</t>
  </si>
  <si>
    <t>701 1 11 09045 05 0000 120</t>
  </si>
  <si>
    <t>Прочие поступления от использования имущества, находящегося в собственности муниципальных районов (за исключением имущества муниципальных бюджетных и автономных учреждений, а также имущества муниципальных унитарных предприятий, в том числе казенных)</t>
  </si>
  <si>
    <t>000 112 0000000 0000 000</t>
  </si>
  <si>
    <t>ПЛАТЕЖИ ПРИ ПОЛЬЗОВАНИИ ПРИРОДНЫМИ РЕСУРСАМИ</t>
  </si>
  <si>
    <t>048 1 12 01010 01 6000 120</t>
  </si>
  <si>
    <t xml:space="preserve">Плата за выбросы загрязняющих веществ в атмосферный воздух стационарными объектами 
</t>
  </si>
  <si>
    <t>048 1 12 01030 01 6000 120</t>
  </si>
  <si>
    <t xml:space="preserve">Плата за сбросы загрязняющих веществ в водные объекты
</t>
  </si>
  <si>
    <t>048 1 12 01041 01 6000 120</t>
  </si>
  <si>
    <t>Плата за размещение отходов производства</t>
  </si>
  <si>
    <t>048 1 12 01042 01 6000 120</t>
  </si>
  <si>
    <t>Плата за размещение твердых коммунальных отходов</t>
  </si>
  <si>
    <t>048 1 12 01070 01 6000 120</t>
  </si>
  <si>
    <t>Плата за выбросы загрязняющих веществ, образующихся при сжигании на факельных установках и (или) рассеивании попутного нефтяного газа</t>
  </si>
  <si>
    <t>000 113 00000 00 0000 000</t>
  </si>
  <si>
    <t>ПРОЧИЕ ДОХОДЫ ОТ ОКАЗАНИЯ ПЛАТНЫХ УСЛУГ (РАБОТ) ПОЛУЧАТЕЛЯМИ СРЕДСТВ БЮДЖЕТОВ МУНИЦИПАЛЬНЫХ РАЙОНОВ</t>
  </si>
  <si>
    <t>701 1 13 01000 00 0000 130</t>
  </si>
  <si>
    <t xml:space="preserve">Доходы от оказания платных услуг (работ)
</t>
  </si>
  <si>
    <t>701 1 13 01995 05 0012 130</t>
  </si>
  <si>
    <t>Прочие доходы от оказания платных услуг (работ) получателями средств бюджетов муниципальных районов (Структурное подразделение  детский сад МКДОУ "Сардаана" с.Беченча  СОШ Беченча)</t>
  </si>
  <si>
    <t>701 1 13 01995 05 0014 130</t>
  </si>
  <si>
    <t>Прочие доходы от оказания платных услуг (работ) получателями средств бюджетов муниципальных районов (Структурное подразделение детский сад "Ёлочка" СОШ с.Толон)</t>
  </si>
  <si>
    <t>701 1 13 01995 05 0016 130</t>
  </si>
  <si>
    <t>Прочие доходы от оказания платных услуг (работ) получателями средств бюджетов муниципальных районов  (Дошкольная группа ООШ ООШ с.Дорожный)</t>
  </si>
  <si>
    <t>701 1 13 01995 05 0017 130</t>
  </si>
  <si>
    <t>Прочие доходы от оказания платных услуг (работ) получателями средств бюджетов муниципальных районов (МКДОУ "Золотой ключик")</t>
  </si>
  <si>
    <t>701 1 13 01995 05 0018 130</t>
  </si>
  <si>
    <t>Прочие доходы от оказания платных услуг (работ) получателями средств бюджетов муниципальных районов  (ДОБ "АЛМАЗ")</t>
  </si>
  <si>
    <t>701 1 13 01995 05 0021 130</t>
  </si>
  <si>
    <t>Прочие доходы от оказания платных услуг (работ) получателями средств бюджетов муниципальных районов  (Дошкольная группа МКОУ СОШ с.Турукта)</t>
  </si>
  <si>
    <t>701 1 13 01995 05 0022 130</t>
  </si>
  <si>
    <t>Прочие доходы от оказания платных услуг (работ) получателями средств бюджетов муниципальных районов  (ДС на базе филиала НШ с.Батамай МКОУ ООШ с.Мурья)</t>
  </si>
  <si>
    <t>701 1 13 01995 05 0034 130</t>
  </si>
  <si>
    <t>Прочие доходы от оказания платных услуг (работ) получателями средств бюджетов муниципальных районов( МКДОУ "Белочка")</t>
  </si>
  <si>
    <t>701 1 13 01995 05 0035 130</t>
  </si>
  <si>
    <t>Прочие доходы от оказания платных услуг (работ) получателями средств бюджетов муниципальных районов (Структурное подразделение "Детский сад "Туллукчаан" МКОУ СОШ с.Натора)</t>
  </si>
  <si>
    <t>701 1 13 01995 05 0036 130</t>
  </si>
  <si>
    <t>Прочие доходы от оказания платных услуг (работ) получателями средств бюджетов муниципальных районов  (структурное подразделение детский сад "Сардаана" МКОУ СОШ с.Чамча)</t>
  </si>
  <si>
    <t>701 1 13 01995 05 0037 130</t>
  </si>
  <si>
    <t>Прочие доходы от оказания платных услуг (работ) получателями средств бюджетов муниципальных районов (Структурное подразделение детский сад "Кэнчээри" МКОУ "Орто-Нахаринская СОШ")</t>
  </si>
  <si>
    <t>701 1 13 01995 05 0039 130</t>
  </si>
  <si>
    <t>Прочие доходы от оказания платных услуг (работ) получателями средств бюджетов муниципальных районов (МКО ДО «ДШИ г. Ленска»)</t>
  </si>
  <si>
    <t>701 1 13 01995 05 0040 130</t>
  </si>
  <si>
    <t>Прочие доходы от оказания платных услуг (работ) получателями средств бюджетов муниципальных районов ( МКДОУ "Звездочка")</t>
  </si>
  <si>
    <t>701 1 13 01995 05 0042 130</t>
  </si>
  <si>
    <t>Прочие доходы от оказания платных услуг (работ) получателями средств бюджетов муниципальных районов (МКДОУ ЦРР "Сказка")</t>
  </si>
  <si>
    <t>701 1 13 01995 05 0044 130</t>
  </si>
  <si>
    <t>Прочие доходы от оказания платных услуг (работ) получателями средств бюджетов муниципальных районов (МКОО ДО "ЦДО "Сэргэ")</t>
  </si>
  <si>
    <t>701 1 13 01995 05 0051 130</t>
  </si>
  <si>
    <t>Прочие доходы от оказания платных услуг (работ) получателями средств бюджетов муниципальных районов (МКДОУ "Искорка")</t>
  </si>
  <si>
    <t>701 1 13 01995 05 0053 130</t>
  </si>
  <si>
    <t>Прочие доходы от оказания платных услуг (работ) получателями средств бюджетов муниципальных районов (МКДОУ детский сад "Теремок" г.Ленск "ЛР")</t>
  </si>
  <si>
    <t>701 1 13 01995 05 0055 130</t>
  </si>
  <si>
    <t>Прочие доходы от оказания платных услуг (работ) получателями средств бюджетов муниципальных районов ( МКДОУ детский сад "Чебурашка")</t>
  </si>
  <si>
    <t>701 1 13 01995 05 0056 130</t>
  </si>
  <si>
    <t>Прочие доходы от оказания платных услуг (работ) получателями средств бюджетов муниципальных районов (МКДОУ ЦРР-д/с "Колокольчик" п.Витим )</t>
  </si>
  <si>
    <t>701 1 13 01995 05 0057 130</t>
  </si>
  <si>
    <t>Прочие доходы от оказания платных услуг (работ) получателями средств бюджетов муниципальных районов (МКДОУ Детский сад "Светлячок" п.Пеледуй)</t>
  </si>
  <si>
    <t>701 1 13 01995 05 0058 130</t>
  </si>
  <si>
    <t>Прочие доходы от оказания платных услуг (работ) получателями средств бюджетов муниципальных районов СП "детский сад "Василёк" МКОУ  СОШ с.Нюя"</t>
  </si>
  <si>
    <t>701 1 13 01995 05 0059 130</t>
  </si>
  <si>
    <t>Прочие доходы от оказания платных услуг (работ) получателями средств бюджетов муниципальных районов (МКДОУ  Детский сад "Солнышко")</t>
  </si>
  <si>
    <t>701 1 13 01995 05 0060 130</t>
  </si>
  <si>
    <t>Прочие доходы от оказания платных услуг (работ) получателями средств бюджетов муниципальных районов (МКДОУ  "ЦРР-д/с "Сардаана")</t>
  </si>
  <si>
    <t>701 1 13 02995 05 0000 130</t>
  </si>
  <si>
    <t xml:space="preserve">      Прочие доходы от компенсации затрат бюджетов муниципальных районов</t>
  </si>
  <si>
    <t>000 1 14 00000 00 0000 000</t>
  </si>
  <si>
    <t xml:space="preserve">ДОХОДЫ ОТ ПРОДАЖИ МАТЕРИАЛЬНЫХ И НЕМАТЕРИАЛЬНЫХ АКТИВОВ
</t>
  </si>
  <si>
    <t>701 1 14 02000 05 0000 410</t>
  </si>
  <si>
    <t xml:space="preserve">Доходы от реализации имущества, находящегося в государственной и муниципальной собственности (за исключением движимого имущества бюджетных и автономных учреждений, а также имущества государственных и муниципальных унитарных предприятий, в том числе казенных)
</t>
  </si>
  <si>
    <t>701 114 02053 05 0000 410</t>
  </si>
  <si>
    <t xml:space="preserve">Доходы от реализации иного имущества, находящегося в собственности муниципальных районов (за исключением имущества муниципальных бюджетных и автономных учреждений, а также имущества муниципальных унитарных предприятий, в том числе казенных), в части реализации основных средств по указанному имуществу
</t>
  </si>
  <si>
    <t>000 1 14 06000 05 0000 430</t>
  </si>
  <si>
    <t xml:space="preserve">Доходы от продажи земельных участков, находящихся в государственной и муниципальной собственности
</t>
  </si>
  <si>
    <t>701 1 14 06013 05 0000 430</t>
  </si>
  <si>
    <t xml:space="preserve">Доходы от продажи земельных участков, государственная собственность на которые не разграничена и которые расположены в границах сельских поселений и межселенных территорий муниципальных районов
</t>
  </si>
  <si>
    <t>000 1 14 06013 13 0000 430</t>
  </si>
  <si>
    <t xml:space="preserve">Доходы от продажи земельных участков, государственная собственность на которые не разграничена и которые расположены в границах городских поселений
</t>
  </si>
  <si>
    <t>701 1 14 06025 05 0000 430</t>
  </si>
  <si>
    <t>Доходы от продажи земельных участков, находящихся в собственности муниципальных районов (за исключением земельных участков муниципальных бюджетных и автономных учреждений)</t>
  </si>
  <si>
    <t>000 1 16 00000 00 0000 000</t>
  </si>
  <si>
    <t>ШТРАФЫ, САНКЦИИ, ВОЗМЕЩЕНИЕ УЩЕРБА</t>
  </si>
  <si>
    <t>701 1 16 10061 05 0000 140</t>
  </si>
  <si>
    <t xml:space="preserve"> Платежи в целях возмещения убытков, причиненных уклонением от заключения с муниципальным органом муниципального района (муниципальным казенным учреждением) муниципального контракта (за исключением муниципального контракта, финансируемого за счет средств муниципального дорожного фонда)</t>
  </si>
  <si>
    <t>итого собственных доходов:</t>
  </si>
  <si>
    <t>701 2 00 00000 00 0000 000</t>
  </si>
  <si>
    <t>БЕЗВОЗМЕЗДНЫЕ ПОСТУПЛЕНИЯ</t>
  </si>
  <si>
    <t>701 2 02 00000 00 0000 000</t>
  </si>
  <si>
    <t>Безвозмездные поступления от других бюджетов бюджетной системы Российской Федерации</t>
  </si>
  <si>
    <t>701 2 02 15000 00 0000 150</t>
  </si>
  <si>
    <t>Дотации бюджетам субъектов Российской Федерации и муниципальных образований, в т.ч.</t>
  </si>
  <si>
    <t>701 2 02 15002 05 0000 150</t>
  </si>
  <si>
    <t>Дотации бюджетам муниципальных районов на поддержку мер по обеспечению сбалансированности бюджетов</t>
  </si>
  <si>
    <t>701 2 02 20000 00 0000 150</t>
  </si>
  <si>
    <t>Субсидии бюджетам бюджетной системы Российской Федерации (межбюджетные субсидии)</t>
  </si>
  <si>
    <t>701 2 02 25304 05 0000 150</t>
  </si>
  <si>
    <t>Субсидии бюджетам муниципальных районов на организацию бесплатного горячего питания обучающихся, получающих начальное общее образование в государственных и муниципальных образовательных организациях</t>
  </si>
  <si>
    <t>701 2 02 25497 05 0000 150</t>
  </si>
  <si>
    <t xml:space="preserve">Субсидии бюджетам муниципальных районов на реализацию мероприятий по обеспечению жильем молодых семей
</t>
  </si>
  <si>
    <t>701 2 02 25519 05 0000 150</t>
  </si>
  <si>
    <t xml:space="preserve"> Субсидия бюджетам муниципальных районов на поддержку отрасли культуры</t>
  </si>
  <si>
    <t>701 2 02 25750 05 0000 150</t>
  </si>
  <si>
    <t>Субсидии бюджетам муниципальных районов на реализацию мероприятий по модернизации школьных систем образования</t>
  </si>
  <si>
    <t>701 2 02 29999 05 6201 150</t>
  </si>
  <si>
    <t>701 2 02 29999 05 6269 150</t>
  </si>
  <si>
    <t>Субсидия на софинансирование реализации мероприятий муниципальных программ
(подпрограмм) развития кормопроизводства</t>
  </si>
  <si>
    <t>701 2 02 30000 00 0000 150</t>
  </si>
  <si>
    <t>Субвенции бюджетам субъектов Российской Федерации и муниципальных образований, в т.ч.</t>
  </si>
  <si>
    <t>701 2 02 30024 05 6302 150</t>
  </si>
  <si>
    <t>Субвенция на обеспечение государственных гарантий прав на получение общедоступного и бесплатного дошкольного, начального общего, основного общего, среднего общего образования в муниципальных общеобразовательных организациях, обеспечения дополнительного образования детей в муниципальных общеобразовательных организациях</t>
  </si>
  <si>
    <t>701 2 02 30024 05 6303 150</t>
  </si>
  <si>
    <t>Субвенция на обеспечение деятельности отдельных организаций, осуществляющих образовательную деятельность по адаптированным основным общеобразовательным программам, для обучающихся, воспитанников с ограниченными возможностями здоровья, оздоровительных образовательных организаций санаторного типа для детей, нуждающихся в длительном лечении</t>
  </si>
  <si>
    <t>701 2 02 30024 05 6325 150</t>
  </si>
  <si>
    <t>Субвенции бюджетам муниципальных районов на выполнение передаваемых полномочий субъектов Российской Федерации, связанные с обеспечением осуществления отдельных государственных полномочий по поддержке сельскохозяйственного производства</t>
  </si>
  <si>
    <t>701 2 02 30024 05 6327 150</t>
  </si>
  <si>
    <t xml:space="preserve"> Субвенции бюджетам муниципальных районов на выполнение передаваемых полномочий по выравниванию бюджетной обеспеченности поселений</t>
  </si>
  <si>
    <t>701 2 02 30024 05 6335 150</t>
  </si>
  <si>
    <t>Субвенция на обеспечение государственных гарантий прав на получение общедоступного и бесплатного дошкольного образования в муниципальных дошкольных образовательных организациях</t>
  </si>
  <si>
    <t>701 2 02 30024 05 6337 150</t>
  </si>
  <si>
    <t>Выполнение отдельных государственных полномочий по предоставлению жилых помещений детям-сиротам и детям, оставшимся без попечения родителей, лицам из их числа по договорам найма специализированных жилых помещений</t>
  </si>
  <si>
    <t>701 2 02 30024 05 6348 150</t>
  </si>
  <si>
    <t>Субвенция на обеспечение выплат ежемесячного денежного вознаграждения за классное руководство педагогическим работникам государственных образовательных организаций и муниципальных образовательных организаций, реализующих образовательные программы начального общего, основного общего и среднего общего образования, в том числе адаптированные основные образовательные программы</t>
  </si>
  <si>
    <t>701 2 02 30024 05 6351 150</t>
  </si>
  <si>
    <t>Субвенция на расходы ОМСУ МР и ГО на выполнение отдельных государственных полномочий по поддержке сельскохозяйственного производства</t>
  </si>
  <si>
    <t>701 2 02 30024 05 6352 150</t>
  </si>
  <si>
    <t>Выполнение ОМСУ МР и ГО отдельных государственных полномочий по поддержке сельскохозяйственного производства (строительство (модернизация) сельскохозяйственных объектов малой мощности)</t>
  </si>
  <si>
    <t>701 2 02 30029 05 6305 150</t>
  </si>
  <si>
    <t>Субвенция на выплатау компенсации в части родительской платы за содержание ребенка в образовательных организациях, реализующих основную общеоборазовательную программу дошкольного образования</t>
  </si>
  <si>
    <t xml:space="preserve">701 2 02 35120 05 0000 150                               </t>
  </si>
  <si>
    <t>Субвенции бюджетам муниципальных районов на осуществление полномочий по составлению (изменению) списков кандидатов в присяжные заседатели федеральных судов общей юрисдикции в Российской Федерации</t>
  </si>
  <si>
    <t>701 2 02 35303 05 0000 150</t>
  </si>
  <si>
    <t xml:space="preserve">      Субвенции бюджетам муниципальных районов на ежемесячное денежное вознаграждение за классное руководство педагогическим работникам государственных и муниципальных общеобразовательных организаций</t>
  </si>
  <si>
    <t>701 2 02 36900 05 6900 150</t>
  </si>
  <si>
    <t>Единая субвенция бюджетам муниципальных районов из бюджета субъекта Российской Федерации</t>
  </si>
  <si>
    <t>701 2 02 40000 00 0000 150</t>
  </si>
  <si>
    <t>Иные межбюджетные трансферты</t>
  </si>
  <si>
    <t>701 2 02 40014 05 0000 150</t>
  </si>
  <si>
    <t>Межбюджетные трансферты, передаваемые бюджетам муниципальных районов из бюджетов поселений на осуществление части полномочий по решению вопросов местного значения в соответствии с заключенными соглашениями</t>
  </si>
  <si>
    <t>701 2 02 45050 05 0000 150</t>
  </si>
  <si>
    <t xml:space="preserve">      Межбюджетные трансферты, передаваемые бюджетам муниципальных районов на обеспечение выплат ежемесячного денежного вознаграждения советникам директоров по воспитанию и взаимодействию с детскими общественными объединениями государственных общеобразовательных организаций, профессиональных образовательных организаций субъектов Российской Федерации, г.Байконура и федеральной территории "Сириус", муниципальных общеобразовательных организаций и профессиональных образовательных организаций</t>
  </si>
  <si>
    <t>701 2 02 45179 05 0000 150</t>
  </si>
  <si>
    <t xml:space="preserve">      Иные межбюджетные трансферты на финансовое обеспечение мероприятий по обеспечению деятельности советников директора по воспитанию и взаимодействию с детскими общественными объединениями в общеобразовательных организациях</t>
  </si>
  <si>
    <t>701 2 02 49999 05 6570 150</t>
  </si>
  <si>
    <t>Прочие межбюджетные трансферты, передаваемые бюджетам муниципальных районов (Ежемесячное денежное вознаграждение советникам директоров по воспитанию и взаимодействию с детскими общественными объединениями государственных общеобразовательных организаций, профессиональных образовательных организаций субъектов Российской Федерации, г.Байконура и федеральной территории "Сириус", муниципальных общеобразовательных организаций и профессиональных образовательных организаций)</t>
  </si>
  <si>
    <t>701 2 07 00000 00 0000 150</t>
  </si>
  <si>
    <t>Прочие безвозмездные поступления</t>
  </si>
  <si>
    <t>701 2 07 05030 05 0000 150</t>
  </si>
  <si>
    <t>Прочие безвозмездные поступления в бюджеты муниципальных районов</t>
  </si>
  <si>
    <t>701 2 18 05010 05 0000 150</t>
  </si>
  <si>
    <t xml:space="preserve">  Доходы бюджетов муниципальных районов от возврата бюджетными учреждениями остатков субсидий прошлых лет</t>
  </si>
  <si>
    <t>701 2 18 60010 05 6900 150</t>
  </si>
  <si>
    <t xml:space="preserve">    Доходы бюджетов муниципальных районов от возврата прочих остатков субсидий, субвенций и иных межбюджетных трансфертов, имеющих целевое назначение, прошлых лет из бюджетов поселений (Единая субвенция)</t>
  </si>
  <si>
    <t>701 2 19 60010 05 0000 150</t>
  </si>
  <si>
    <t>Возврат остатков субсидий, субвенций и иных межбюджетных трансфертов, имеющих целевое назначение, прошлых лет из бюджетов муниципальных районов</t>
  </si>
  <si>
    <t>701 2 19 25304 05 0000 150</t>
  </si>
  <si>
    <t xml:space="preserve">      Возврат остатков субсидий на организацию бесплатного горячего питания обучающихся, получающих начальное общее образование в государственных и муниципальных образовательных организациях, из бюджетов муниципальных районов</t>
  </si>
  <si>
    <t>701 2 19 25497 05 0000 150</t>
  </si>
  <si>
    <t xml:space="preserve">      Возврат остатков субсидий на реализацию мероприятий по обеспечению жильем молодых семей из бюджетов муниципальных районов</t>
  </si>
  <si>
    <t>701 2 19 35303 05 0000 150</t>
  </si>
  <si>
    <t xml:space="preserve">      Возврат остатков субвенций на ежемесячное денежное вознаграждение за классное руководство педагогическим работникам государственных и муниципальных общеобразовательных организаций из бюджетов муниципальных районов</t>
  </si>
  <si>
    <t>701 2 19 45050 05 0000 150</t>
  </si>
  <si>
    <t xml:space="preserve">      Возврат остатков иных межбюджетных трансфертов на обеспечение выплат ежемесячного денежного вознаграждения советникам директоров по воспитанию и взаимодействию с детскими общественными объединениями государственных общеобразовательных организаций, профессиональных образовательных организаций субъектов Российской Федерации, г. Байконура и федеральной территории "Сириус", муниципальных общеобразовательных организаций и профессиональных образовательных организаций из бюджетов муниципальных районов</t>
  </si>
  <si>
    <t>701 2 19 45179 05 0000 150</t>
  </si>
  <si>
    <t xml:space="preserve">      Возврат остатков иных межбюджетных трансфертов на проведение мероприятий по обеспечению деятельности советников директора по воспитанию и взаимодействию с детскими общественными объединениями в общеобразовательных организациях из бюджетов муниципальных районов</t>
  </si>
  <si>
    <t xml:space="preserve">      Возврат прочих остатков субсидий, субвенций и иных межбюджетных трансфертов, имеющих целевое назначение, прошлых лет из бюджетов муниципальных районов</t>
  </si>
  <si>
    <t>701 2 19 60010 05 6201 150</t>
  </si>
  <si>
    <t xml:space="preserve">      Возврат субсидии на организацию отдыха детей в каникулярное время</t>
  </si>
  <si>
    <t>701 2 19 60010 05 6212 150</t>
  </si>
  <si>
    <t>701 2 19 60010 05 6221 150</t>
  </si>
  <si>
    <t xml:space="preserve">      Возврат прочих остатков субсидии на Градостроительное планирование развития территорий. Снижение административных барьеров в области строительства</t>
  </si>
  <si>
    <t>701 2 19 60010 05 6302 150</t>
  </si>
  <si>
    <t xml:space="preserve">      Возврат субвенции на выполнение отдельных государственных полномочий на реализацию государственного стандарта общего образования</t>
  </si>
  <si>
    <t>701 2 19 60010 05 6305 150</t>
  </si>
  <si>
    <t>701 2 19 60010 05 6325 150</t>
  </si>
  <si>
    <t>701 2 19 60010 05 6335 150</t>
  </si>
  <si>
    <t>701 2 19 60010 05 6337 150</t>
  </si>
  <si>
    <t xml:space="preserve">      Возврат прочих остатков субвенции на выполнение отдельных государственных полномочий по предоставлению жилых помещений детям-сиротам и детям, оставшимся без попечения родителей, лизам из их числа по договорам найма специализированных жилых помещений</t>
  </si>
  <si>
    <t>701 2 19 60010 05 6346 150</t>
  </si>
  <si>
    <t>701 2 19 60010 05 6348 150</t>
  </si>
  <si>
    <t xml:space="preserve">      Возврат прочих остатков субвенции на выполнение отдельных государственных полномочий на обеспечение выплат ежемесячного денежного вознаграждения за классное руководство педагогическим работникам государственных образовательных организаций и муниципальных образовательных организаций, реализующих образовательные программы начального общего образования, в том числе адаптированные основные общеобразовательные программы</t>
  </si>
  <si>
    <t>701 2 19 60010 05 6470 150</t>
  </si>
  <si>
    <t xml:space="preserve">      Возврат прочих остатков субсидий, субвенций и иных межбюджетных трансфертов, имеющих целевое назначение, прошлых лет из бюджетов муниципальных районов (на обеспечение жильем молодых семей государственной программы Республики Саха (Якутия) "Обеспечение качественным жильем")</t>
  </si>
  <si>
    <t>701 2 19 60010 05 6900 150</t>
  </si>
  <si>
    <t>ВСЕГО:</t>
  </si>
  <si>
    <t>Распределение бюджетных ассигнований за счет средств, получаемых из других бюджетов бюджетной системы Российской Федерации муниципальным районом "Ленский район" на 2025 год и плановый период 2026 и 2027 годов</t>
  </si>
  <si>
    <t>(руб.)</t>
  </si>
  <si>
    <t>ПР</t>
  </si>
  <si>
    <t>ЦС</t>
  </si>
  <si>
    <t>Источники финансирования (РБ, ПБ)*</t>
  </si>
  <si>
    <t>ВСЕГО РАСХОДОВ</t>
  </si>
  <si>
    <t>Администрация муниципального района "Ленский район" Республики Саха (Якутия)</t>
  </si>
  <si>
    <t>ПБ</t>
  </si>
  <si>
    <t>Закупка товаров, работ и услуг для государственных (муниципальных) нужд</t>
  </si>
  <si>
    <t>Судебная система</t>
  </si>
  <si>
    <t>Осуществление полномочий по составлению (изменений) списков кандидатов в присяжные заседатели федеральных судов общей юрисдикции в Российской Федерации</t>
  </si>
  <si>
    <t>9950051200</t>
  </si>
  <si>
    <t>РБ</t>
  </si>
  <si>
    <t>Разработка и внесение изменений в документы территориального планирования (за счет средств ГБ)</t>
  </si>
  <si>
    <t>9950062210</t>
  </si>
  <si>
    <t>Выполнение отдельных государственных полномочий по осуществлению деятельности по реализации Федеральных законов "О жилищных субсидиях гражданам, выезжающим из районов Крайнего Севера и приравненных к ним местностей" и "О жилищных субсидиях гражданам, выезжающим из закрывающихся населенных пунктов в районах Крайнего Севера и приравненных к ним местностей"</t>
  </si>
  <si>
    <t>9950069260</t>
  </si>
  <si>
    <t>Выполнение отдельных государственных полномочий по созданию административных комиссий</t>
  </si>
  <si>
    <t>9950069300</t>
  </si>
  <si>
    <t>Выполнение отдельных государственных полномочий по комплектованию, хранению, учету и использованию документов Архивного фонда РС (Я) и других архивных документов, относящихся к государственной собственности РС (Я)</t>
  </si>
  <si>
    <t>9950069330</t>
  </si>
  <si>
    <t>Выполнение отдельных государственных полномочий по государственному регулированию цен (тарифов)</t>
  </si>
  <si>
    <t>9950069320</t>
  </si>
  <si>
    <t>6730062690</t>
  </si>
  <si>
    <t>Выполнение ОМСУ МР и ГО отдельных государственных полномочий по поддержке скотоводства в личных подсобных хозяйствах граждан</t>
  </si>
  <si>
    <t>6730063450</t>
  </si>
  <si>
    <t>Выполнение ОМСУ МР и ГО отдельных государственных полномочий по поддержке сельскохозяйственного производства (поддержка скотоводства в личных подсобных хозяйствах граждан)</t>
  </si>
  <si>
    <t>6730063512</t>
  </si>
  <si>
    <t>Выполнение ОМСУ МР и ГО отдельных государственных полномочий по поддержке сельскохозяйственного производства (развитие свиноводства)</t>
  </si>
  <si>
    <t>6730063514</t>
  </si>
  <si>
    <t>Выполнение ОМСУ МР и ГО отдельных государственных полномочий по поддержке сельскохозяйственного производства (развитие табунного коневодства)</t>
  </si>
  <si>
    <t>6730063515</t>
  </si>
  <si>
    <t>Выполнение ОМСУ МР и ГО отдельных государственных полномочий по поддержке сельскохозяйственного производства (развитие картофелеводства)</t>
  </si>
  <si>
    <t>6730063516</t>
  </si>
  <si>
    <t>Выполнение ОМСУ МР и ГО отдельных государственных полномочий по поддержке сельскохозяйственного производства (развитие овощеводства)</t>
  </si>
  <si>
    <t>6730063517</t>
  </si>
  <si>
    <t>Выполнение ОМСУ МР и ГО отдельных государственных полномочий по поддержке сельскохозяйственного производства (развитие зерноводства)</t>
  </si>
  <si>
    <t>6730063518</t>
  </si>
  <si>
    <t>Выполнение ОМСУ МР и ГО отдельных государственных полномочий по поддержке сельскохозяйственного производства (обеспечение производства и переработки сырого молока)</t>
  </si>
  <si>
    <t>6730063519</t>
  </si>
  <si>
    <t>Выполнение ОМСУ МР и ГО отдельных государственных полномочий по поддержке сельскохозяйственного производства (обеспечение производства и заготовки картофеля)</t>
  </si>
  <si>
    <t>673006351В</t>
  </si>
  <si>
    <t>Выполнение ОМСУ МР и ГО отдельных государственных полномочий по поддержке сельскохозяйственного производства (обеспечение производства и заготовки овощей)</t>
  </si>
  <si>
    <t>673006351Г</t>
  </si>
  <si>
    <t>6730763520</t>
  </si>
  <si>
    <t>6740011600</t>
  </si>
  <si>
    <t>Расходы ОМСУ МР и ГО, связанные с обеспечением осуществления отдельных государственных полномочий по поддержке сельскохозяйственного производства</t>
  </si>
  <si>
    <t>6740063250</t>
  </si>
  <si>
    <t>Выполнение отдельных государственных полномочий по организации мероприятий при осуществлении деятельности по обращению с животными без владельцев</t>
  </si>
  <si>
    <t>9960069360</t>
  </si>
  <si>
    <t>6040000000</t>
  </si>
  <si>
    <t>Софинансирование расходных обязательств местных бюджетов, связанных с капитальным ремонтом автомобильных дорог общего пользования местного значения муниципальных районов (за счет средств ГБ)</t>
  </si>
  <si>
    <t>6040062120</t>
  </si>
  <si>
    <t>Предоставление мер социальной поддержки педагогическим работникам муниципальных образовательных организаций, проживающим и работающим в сельских населенных пунктах, рабочих поселках (поселках городского типа) (за счет средств ГБ)</t>
  </si>
  <si>
    <t>5840069380</t>
  </si>
  <si>
    <t>Обеспечение государственных гарантий прав на получение общедоступного и бесплатного дошкольного образования в муниципальных дошкольных образовательных организациях</t>
  </si>
  <si>
    <t>5840463350</t>
  </si>
  <si>
    <t>Обеспечение выплат ежемесячного денежного вознаграждения советникам директоров по воспитанию и взаимодействию с детскими общественными объединениями государственных общеобразовательных организаций, профессиональных образовательных организаций субъектов Российской Федерации, г.Байконура и федеральной территории "Сириус", муниципальных общеобразовательных организаций и профессиональных образовательных организаций</t>
  </si>
  <si>
    <t>581Ю650500</t>
  </si>
  <si>
    <t>Ежемесячное денежное вознаграждение за классное руководство педагогическим работникам государственных и муниципальных образовательных организаций, реализующих образовательные программы начального общего образования, образовательные программы основного общего образования, образовательные программы среднего общего образования</t>
  </si>
  <si>
    <t>581Ю653030</t>
  </si>
  <si>
    <t>Ежемесячное денежное вознаграждение за классное руководство педагогическим работникам государственных и муниципальных общеобразовательных организаций</t>
  </si>
  <si>
    <t>5840453030</t>
  </si>
  <si>
    <t>Обеспечение государственных гарантий прав на получение общедоступного и бесплатного дошкольного, начального общего, основного общего, среднего общего образования в муниципальных общеобразовательных организациях, обеспечения дополнительного образования детей в муниципальных общеобразовательных организациях</t>
  </si>
  <si>
    <t>5840463020</t>
  </si>
  <si>
    <t>Обеспечение деятельности отдельных организаций, осуществляющих образовательную деятельность по адаптированным основным общеобразовательным программам, для обучающихся, воспитанников с ограниченными возможностями здоровья, оздоровительных образовательных организаций санаторного типа для детей, нуждающихся в длительном лечении</t>
  </si>
  <si>
    <t>5840463030</t>
  </si>
  <si>
    <t>5840463480</t>
  </si>
  <si>
    <t>Иные межбюджетные трансферты, предоставляемые бюджетам муниципальных образований Республики Саха (Якутия) на обеспечение выплат ежемесячного денежного вознаграждения советникам директоров по воспитанию и взаимодействию с детскими общественными объединениями государственных общеобразовательных организаций и профессиональных образовательных организаций</t>
  </si>
  <si>
    <t>5840665700</t>
  </si>
  <si>
    <t>5040069380</t>
  </si>
  <si>
    <t>Выполнение отдельных государственных полномочий по опеке и попечительству в отношении несовершеннолетних</t>
  </si>
  <si>
    <t>9950069110</t>
  </si>
  <si>
    <t>Выполнение отдельных государственных полномочий в области охраны труда</t>
  </si>
  <si>
    <t>9950069290</t>
  </si>
  <si>
    <t xml:space="preserve">Развитие образования в Ленском районе  </t>
  </si>
  <si>
    <t>Организация отдыха детей в каникулярное время (за счет средств ГБ)</t>
  </si>
  <si>
    <t>5840662010</t>
  </si>
  <si>
    <t>КУЛЬТУРА И КИНЕМАТОГРАФИЯ</t>
  </si>
  <si>
    <t>5040000005</t>
  </si>
  <si>
    <t>Выплата компенсации в части родительской платы за содержание ребенка в образовательных организациях, реализующих основную общеоборазовательную программу дошкольного образования</t>
  </si>
  <si>
    <t>5840463050</t>
  </si>
  <si>
    <t>Обеспечение граждан доступным и комфортным жильем</t>
  </si>
  <si>
    <t>Софинансирование реализации мероприятий по обеспечению жильем молодых семей (за счет средств ГБ)</t>
  </si>
  <si>
    <t>6130064702</t>
  </si>
  <si>
    <t>9950063370</t>
  </si>
  <si>
    <t>Выполнение отдельных государственных полномочий по предоставлению ежемесячной компенсационной выплаты на содержание детей-сирот и детей, оставшихся без попечения родителей и находящихся под опекой (попечительством) и в приемных семьях, ежемесячного денежного вознаграждения приемному родителю, патронатному воспитателю по договору о передаче ребенка на воспитание в приемную, патронатную семью.</t>
  </si>
  <si>
    <t>9950069401</t>
  </si>
  <si>
    <t>Выполнение отдельных государственных полномочий по предоставлению единовременной дополнительной выплаты на каждого ребенка, принятого в семью опекуна (попечителя), в приемную семью</t>
  </si>
  <si>
    <t>9950069404</t>
  </si>
  <si>
    <t>Выполнение отдельных государственных полномочий на предоставление детям-сиротам и детям, оставшимся без попечения родителей, воспитывающимся в государственных учреждениях Республики Саха (Якутия), опекунских и приемных семьях, лицам из числа детей-сирот и детей, оставшихся без попечения родителей, путевок в организации отдыха детей и их оздоровления, в санаторно-курортные организации (при наличии медицинских показаний) с оплатой проезда к месту лечения (отдыха) и обратно в порядке, установленном Правительством Республики Саха (Якутия)</t>
  </si>
  <si>
    <t>9950069406</t>
  </si>
  <si>
    <t>Выполнение отдельных государственных полномочий по опеке и попечительству в отношении лиц, признанных судом недееспособным или ограниченно дееспособными</t>
  </si>
  <si>
    <t>9950069010</t>
  </si>
  <si>
    <t>Выполнение отдельных государственных полномочий по исполнению функций комиссий по делам несовершеннолетних и защите их прав</t>
  </si>
  <si>
    <t>9950069310</t>
  </si>
  <si>
    <t>Дотация на выравнивание бюджетной обеспеченности субъектов Российской Федерации и муниципальных образований</t>
  </si>
  <si>
    <t>Предоставление дотации на выравнивание бюджетной обеспеченности муниципальных образований (за счет средств ГБ)</t>
  </si>
  <si>
    <t>9960061010</t>
  </si>
  <si>
    <t>Иные дотации</t>
  </si>
  <si>
    <t>Предоставление дотации на поддержку мер по обеспечению сбалансированности местных бюджетов (за счет средств ГБ)</t>
  </si>
  <si>
    <t>9960061020</t>
  </si>
  <si>
    <t>* РБ - средства, поступившие из Государственного бюджета РС (Я) , ПБ- средства, поступившие из бюджетов поселений Ленского района</t>
  </si>
  <si>
    <t>Приложение № 7</t>
  </si>
  <si>
    <t xml:space="preserve">Объем межбюджетных трансфертов предоставляемых другим бюджетам бюджетной системы Российской Федерации из бюджета муниципального района "Ленский район" на 2025 год и плановый период 2026 и 2027 годов </t>
  </si>
  <si>
    <t>в рублях</t>
  </si>
  <si>
    <t>№</t>
  </si>
  <si>
    <t>Наименование, наименование поселения</t>
  </si>
  <si>
    <t>Дотация на выравнивание уровня бюджетной обеспеченности, в том числе:</t>
  </si>
  <si>
    <t>1.1.</t>
  </si>
  <si>
    <t>ГП "Город Ленск"</t>
  </si>
  <si>
    <t>1.2.</t>
  </si>
  <si>
    <t>ГП "Поселок Витим"</t>
  </si>
  <si>
    <t>1.3.</t>
  </si>
  <si>
    <t>ГП "Поселок Пеледуй"</t>
  </si>
  <si>
    <t>1.4.</t>
  </si>
  <si>
    <t>СП "Беченчинский наслег"</t>
  </si>
  <si>
    <t>1.5.</t>
  </si>
  <si>
    <t>СП "Мурбайский наслег"</t>
  </si>
  <si>
    <t>1.6.</t>
  </si>
  <si>
    <t>СП"Наторинский наслег"</t>
  </si>
  <si>
    <t>1.7.</t>
  </si>
  <si>
    <t>СП "Нюйский наслег"</t>
  </si>
  <si>
    <t>1.8.</t>
  </si>
  <si>
    <t>СП "Орто-Нахаринский наслег"</t>
  </si>
  <si>
    <t>1.9.</t>
  </si>
  <si>
    <t>СП "Салдыкельский наслег"</t>
  </si>
  <si>
    <t>1.10.</t>
  </si>
  <si>
    <t>СП "Толонский наслег"</t>
  </si>
  <si>
    <t>1.11.</t>
  </si>
  <si>
    <t>СП "Ярославский наслег"</t>
  </si>
  <si>
    <t>Предоставление дотации на поддержку мер по обеспечению сбалансированности местных бюджетов (за счет средств ГБ), в том числе:</t>
  </si>
  <si>
    <t>2.</t>
  </si>
  <si>
    <t>Субвенция на выполнение отдельных государственных полномочий на организацию мероприятий по предупреждению и ликвидации болезней животных, их лечению, защите населения от болезней, общих для человека и животных</t>
  </si>
  <si>
    <t>2.1.</t>
  </si>
  <si>
    <t>3.</t>
  </si>
  <si>
    <t>Межбюджетные трансферты общего характера бюджетам субъектов Российской Федерации и муниципальным образованиям</t>
  </si>
  <si>
    <t>3.1.1.</t>
  </si>
  <si>
    <t>Государственный бюджет Республики Саха (Якутия)</t>
  </si>
  <si>
    <t>3.2.1.</t>
  </si>
  <si>
    <t>3.2.2.</t>
  </si>
  <si>
    <t>3.2.3.</t>
  </si>
  <si>
    <t>3.2.4.</t>
  </si>
  <si>
    <t>3.2.5.</t>
  </si>
  <si>
    <t>3.2.6.</t>
  </si>
  <si>
    <t>3.2.7.</t>
  </si>
  <si>
    <t>3.2.8.</t>
  </si>
  <si>
    <t>3.2.9.</t>
  </si>
  <si>
    <t>3.2.10.</t>
  </si>
  <si>
    <t>3.2.11.</t>
  </si>
  <si>
    <t>Приложение № 8</t>
  </si>
  <si>
    <t xml:space="preserve">Объем бюджетных ассигнований на исполнение публичных нормативных обязательств бюджета муниципального района "Ленский район" на 2025 год и плановый период 2026 и 2027 годов </t>
  </si>
  <si>
    <t>1</t>
  </si>
  <si>
    <t>2</t>
  </si>
  <si>
    <t>3</t>
  </si>
  <si>
    <t>Приложение № 10</t>
  </si>
  <si>
    <t>Капитальные вложения в объекты муниципальной собственности</t>
  </si>
  <si>
    <t>№ п/п</t>
  </si>
  <si>
    <t>Наименование объекта</t>
  </si>
  <si>
    <t>Итого</t>
  </si>
  <si>
    <t>на оказание услуги по проведению государственной экспертизы ГАУ «Управление Госэкспертизы РС(Я)» проектной документации по объекту «Спортивный зал при МКОУ «Основная образовательная школа с. Дорожный» Ленского района РС (Я)</t>
  </si>
  <si>
    <t>На выполнение работ по актуализации  и полному прохождению государственной экспертизы проектно-сметной документации по объекту "Физкультурно-оздоровительный комплекс с плавательным бассейном и хоккейным кортом в г.Ленске Ленского улуса (района) Республики Саха(Якутия)»</t>
  </si>
  <si>
    <t>на выполнение инженерных изысканий и разработку проектной документации объекта капитального строительства спортивный зал при МКОУ "Основная образовательная школа с.Дорожный" Ленского района РС(Я)»</t>
  </si>
  <si>
    <t>Приобретение квартир для бюджетной сферы</t>
  </si>
  <si>
    <t>Строительство 37-ми квартирного жилого дома для работников бюджетной сферы</t>
  </si>
  <si>
    <t>Технологическое присоединение к электрическим сетям объекта: Дом культуры в селе Беченча</t>
  </si>
  <si>
    <t>Строительство объекта: Дом культуры в селе Беченча</t>
  </si>
  <si>
    <t xml:space="preserve"> Строительство объекта: Культурно-спортивный комплекс в селе Южная Нюя</t>
  </si>
  <si>
    <t>Выполнение неотложных объемов работ по сохранности несущих конструкций объекта «Стройка: «Детская школа искусств г. Ленска»</t>
  </si>
  <si>
    <t>Продолжение работ по строительству объекта «Стройка: «Детская школа искусств г. Ленска» в связи с расторжением в одностороннем порядке муниципального контракта № 25 от 25.07.2022 года по причине неисполнения контрактных обязательств и не состоятельности подрядной организации ООО «Промстрой»</t>
  </si>
  <si>
    <t>Приложение № 12</t>
  </si>
  <si>
    <t>Приложение № 11</t>
  </si>
  <si>
    <t>Приложение № 9</t>
  </si>
  <si>
    <t>к решению  Районного</t>
  </si>
  <si>
    <t>701 2 02 49999 05 6598 150</t>
  </si>
  <si>
    <t>Иные МБТ на поощрение муниципальных управленческих команд за содействие достижению значений (уровней) показателей оценки эффективности деятельности высших должностных лиц (руководителей высших исполнительных органов государственной власти) субъектов Российской Федерации</t>
  </si>
  <si>
    <t>Управление муниципальной собственностью муниципального района «Ленский район»</t>
  </si>
  <si>
    <t>9950091017</t>
  </si>
  <si>
    <t>Расходы на исполнение судебных решений о взыскании из бюджета по искам юридических и физических лиц</t>
  </si>
  <si>
    <t>9950091008</t>
  </si>
  <si>
    <t>Расходы в области дорожно-транспортного комплекса</t>
  </si>
  <si>
    <t>9950011040</t>
  </si>
  <si>
    <t>Мероприятия, направленные на поддержку участников, членов семьи участников СВО</t>
  </si>
  <si>
    <t>Прикладные научные исследования в области охраны окружающей среды</t>
  </si>
  <si>
    <t>7130010010</t>
  </si>
  <si>
    <t>61300S4702</t>
  </si>
  <si>
    <t>Софинансирование реализации мероприятий по обеспечению жильем молодых семей (за счет средств МБ)</t>
  </si>
  <si>
    <t>9950091025</t>
  </si>
  <si>
    <t>Резервирование средств на предотвращение влияния ухудшения геополитической и экономической ситуации на развитие отраслей экономики</t>
  </si>
  <si>
    <t xml:space="preserve">Проведение авторского надзора за строительством 37-квартирного жилого дома по адресу: г. Ленск, ул. Заозерная, 43 А. </t>
  </si>
  <si>
    <t>Заключение договора на оказание услуг по проведению независимой экспертизы состояния строительных конструкций объекта «Стройка: Детская школа искусств г. Ленска»</t>
  </si>
  <si>
    <t>Коммунальное хозяйство</t>
  </si>
  <si>
    <t>Жилищное хозяйство</t>
  </si>
  <si>
    <t>9950091009</t>
  </si>
  <si>
    <t>Расходы в области жилищно-коммунального хозяйства</t>
  </si>
  <si>
    <t xml:space="preserve">      Возврат прочих остатков субвенций на выполнение отдельных государственных полномочий на расходы, связанные с обеспечением осуществления отдельных государственных полномочий по поддержке сельскохозяйственного производства</t>
  </si>
  <si>
    <t xml:space="preserve">      Возврат остатков прочих субсидий на софинансирование расходных обязательств местных бюдетов, связанных с капитальным ремонтом автомобильных дорог общего пользования местного значения муниципальных районов</t>
  </si>
  <si>
    <t xml:space="preserve"> № 01-05/1-28</t>
  </si>
  <si>
    <t xml:space="preserve"> от 25 декабря 2025 г.</t>
  </si>
  <si>
    <t xml:space="preserve">                                     №  01-05/1-28                              </t>
  </si>
  <si>
    <r>
      <t xml:space="preserve">                                от 25 декабря </t>
    </r>
    <r>
      <rPr>
        <u/>
        <sz val="12"/>
        <rFont val="Arial"/>
        <family val="2"/>
        <charset val="204"/>
      </rPr>
      <t xml:space="preserve"> </t>
    </r>
    <r>
      <rPr>
        <sz val="12"/>
        <rFont val="Arial"/>
        <family val="2"/>
        <charset val="204"/>
      </rPr>
      <t>2025  г.</t>
    </r>
  </si>
  <si>
    <t xml:space="preserve"> от 25 декабря 2025  г.</t>
  </si>
  <si>
    <t xml:space="preserve">№ 01-05/1-28                             </t>
  </si>
  <si>
    <t xml:space="preserve"> №  01-05/1-28                         </t>
  </si>
  <si>
    <t>от 25 декабря  2025 г.</t>
  </si>
  <si>
    <t xml:space="preserve">№   01-05/1-28                              </t>
  </si>
  <si>
    <r>
      <t xml:space="preserve">от 25 декабря </t>
    </r>
    <r>
      <rPr>
        <sz val="12"/>
        <rFont val="Times New Roman"/>
        <family val="1"/>
        <charset val="204"/>
      </rPr>
      <t>2025 г.</t>
    </r>
  </si>
  <si>
    <t xml:space="preserve">№   01-95/1-28                             </t>
  </si>
  <si>
    <t>от 25 декабря  2025  г.</t>
  </si>
  <si>
    <t xml:space="preserve"> №  01-05/1-28                              </t>
  </si>
  <si>
    <t xml:space="preserve">№ 01-05/1-28                     </t>
  </si>
  <si>
    <r>
      <t xml:space="preserve">от 25 декабря </t>
    </r>
    <r>
      <rPr>
        <u/>
        <sz val="14"/>
        <color indexed="8"/>
        <rFont val="Times New Roman"/>
        <family val="1"/>
        <charset val="204"/>
      </rPr>
      <t xml:space="preserve"> </t>
    </r>
    <r>
      <rPr>
        <sz val="14"/>
        <color indexed="8"/>
        <rFont val="Times New Roman"/>
        <family val="1"/>
        <charset val="204"/>
      </rPr>
      <t>2025 г.</t>
    </r>
  </si>
  <si>
    <r>
      <t>№  01-05/1-28</t>
    </r>
    <r>
      <rPr>
        <u/>
        <sz val="14"/>
        <color indexed="8"/>
        <rFont val="Times New Roman"/>
        <family val="1"/>
        <charset val="204"/>
      </rPr>
      <t xml:space="preserve">                     </t>
    </r>
  </si>
  <si>
    <t>от 25 декабря 2025 г.</t>
  </si>
  <si>
    <t xml:space="preserve">№ 01-05/1-28                           </t>
  </si>
  <si>
    <t>от 25 декавбря  2025 г.</t>
  </si>
  <si>
    <t xml:space="preserve">№  01-05/1-28                                 </t>
  </si>
  <si>
    <r>
      <t xml:space="preserve">от 25 декабря </t>
    </r>
    <r>
      <rPr>
        <u/>
        <sz val="12"/>
        <rFont val="Times New Roman"/>
        <family val="1"/>
        <charset val="204"/>
      </rPr>
      <t xml:space="preserve"> </t>
    </r>
    <r>
      <rPr>
        <sz val="12"/>
        <rFont val="Times New Roman"/>
        <family val="1"/>
        <charset val="204"/>
      </rPr>
      <t>2025 г.</t>
    </r>
  </si>
  <si>
    <t>№  01-05/1-28</t>
  </si>
  <si>
    <t>от  28 декабря 2025 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</si>
</sst>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-* #,##0.00\ _₽_-;\-* #,##0.00\ _₽_-;_-* &quot;-&quot;??\ _₽_-;_-@_-"/>
    <numFmt numFmtId="165" formatCode="#,##0.0000000"/>
  </numFmts>
  <fonts count="51" x14ac:knownFonts="1"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b/>
      <sz val="12"/>
      <name val="Arial"/>
      <family val="2"/>
      <charset val="204"/>
    </font>
    <font>
      <sz val="12"/>
      <name val="Arial"/>
      <family val="2"/>
      <charset val="204"/>
    </font>
    <font>
      <sz val="10"/>
      <name val="Arial Cyr"/>
      <charset val="204"/>
    </font>
    <font>
      <sz val="10"/>
      <color rgb="FF000000"/>
      <name val="Arial Cyr"/>
      <family val="2"/>
    </font>
    <font>
      <b/>
      <sz val="10"/>
      <color rgb="FF000000"/>
      <name val="Arial Cyr"/>
      <family val="2"/>
    </font>
    <font>
      <b/>
      <sz val="12"/>
      <color indexed="8"/>
      <name val="Arial"/>
      <family val="2"/>
      <charset val="204"/>
    </font>
    <font>
      <sz val="12"/>
      <color indexed="8"/>
      <name val="Arial"/>
      <family val="2"/>
      <charset val="204"/>
    </font>
    <font>
      <sz val="12"/>
      <color theme="1"/>
      <name val="Arial"/>
      <family val="2"/>
      <charset val="204"/>
    </font>
    <font>
      <b/>
      <sz val="12"/>
      <color theme="1"/>
      <name val="Arial"/>
      <family val="2"/>
      <charset val="204"/>
    </font>
    <font>
      <sz val="11"/>
      <color indexed="8"/>
      <name val="Calibri"/>
      <family val="2"/>
      <charset val="204"/>
    </font>
    <font>
      <sz val="10"/>
      <color rgb="FF000000"/>
      <name val="Arial Cyr"/>
    </font>
    <font>
      <sz val="1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u/>
      <sz val="12"/>
      <name val="Arial"/>
      <family val="2"/>
      <charset val="204"/>
    </font>
    <font>
      <b/>
      <sz val="11"/>
      <name val="Calibri"/>
      <family val="2"/>
      <charset val="204"/>
      <scheme val="minor"/>
    </font>
    <font>
      <sz val="12"/>
      <name val="Times New Roman"/>
      <family val="1"/>
      <charset val="204"/>
    </font>
    <font>
      <sz val="12"/>
      <name val="Arial Cyr"/>
      <charset val="204"/>
    </font>
    <font>
      <b/>
      <sz val="10"/>
      <name val="Arial Cyr"/>
      <family val="2"/>
    </font>
    <font>
      <sz val="14"/>
      <name val="Times New Roman"/>
      <family val="1"/>
      <charset val="204"/>
    </font>
    <font>
      <sz val="12"/>
      <name val="Calibri"/>
      <family val="2"/>
      <charset val="204"/>
      <scheme val="minor"/>
    </font>
    <font>
      <b/>
      <sz val="12"/>
      <name val="Calibri"/>
      <family val="2"/>
      <charset val="204"/>
      <scheme val="minor"/>
    </font>
    <font>
      <b/>
      <sz val="11"/>
      <name val="Calibri"/>
      <family val="2"/>
      <charset val="204"/>
    </font>
    <font>
      <i/>
      <sz val="11"/>
      <name val="Calibri"/>
      <family val="2"/>
      <charset val="204"/>
      <scheme val="minor"/>
    </font>
    <font>
      <i/>
      <sz val="11"/>
      <name val="Calibri"/>
      <family val="2"/>
      <charset val="204"/>
    </font>
    <font>
      <b/>
      <i/>
      <sz val="11"/>
      <name val="Calibri"/>
      <family val="2"/>
      <charset val="204"/>
    </font>
    <font>
      <b/>
      <sz val="10"/>
      <name val="Arial"/>
      <family val="2"/>
      <charset val="204"/>
    </font>
    <font>
      <i/>
      <sz val="10"/>
      <name val="Calibri"/>
      <family val="2"/>
      <charset val="204"/>
    </font>
    <font>
      <b/>
      <i/>
      <sz val="10"/>
      <name val="Calibri"/>
      <family val="2"/>
      <charset val="204"/>
    </font>
    <font>
      <b/>
      <sz val="12"/>
      <name val="Arial Cyr"/>
      <charset val="204"/>
    </font>
    <font>
      <sz val="11"/>
      <name val="Calibri"/>
      <family val="2"/>
      <charset val="204"/>
    </font>
    <font>
      <i/>
      <sz val="12"/>
      <name val="Arial"/>
      <family val="2"/>
      <charset val="204"/>
    </font>
    <font>
      <b/>
      <i/>
      <sz val="12"/>
      <name val="Arial"/>
      <family val="2"/>
      <charset val="204"/>
    </font>
    <font>
      <sz val="14"/>
      <name val="Arial"/>
      <family val="2"/>
      <charset val="204"/>
    </font>
    <font>
      <sz val="11"/>
      <name val="Arial"/>
      <family val="2"/>
      <charset val="204"/>
    </font>
    <font>
      <sz val="10"/>
      <color indexed="8"/>
      <name val="Arial"/>
      <family val="2"/>
      <charset val="204"/>
    </font>
    <font>
      <sz val="14"/>
      <color indexed="8"/>
      <name val="Times New Roman"/>
      <family val="1"/>
      <charset val="204"/>
    </font>
    <font>
      <u/>
      <sz val="14"/>
      <color indexed="8"/>
      <name val="Times New Roman"/>
      <family val="1"/>
      <charset val="204"/>
    </font>
    <font>
      <b/>
      <sz val="10"/>
      <color indexed="8"/>
      <name val="Arial"/>
      <family val="2"/>
      <charset val="204"/>
    </font>
    <font>
      <sz val="10"/>
      <color theme="1"/>
      <name val="Arial"/>
      <family val="2"/>
      <charset val="204"/>
    </font>
    <font>
      <b/>
      <sz val="11"/>
      <color theme="1"/>
      <name val="Calibri"/>
      <family val="2"/>
      <charset val="204"/>
      <scheme val="minor"/>
    </font>
    <font>
      <u/>
      <sz val="12"/>
      <name val="Times New Roman"/>
      <family val="1"/>
      <charset val="204"/>
    </font>
    <font>
      <b/>
      <sz val="11"/>
      <name val="Arial"/>
      <family val="2"/>
      <charset val="204"/>
    </font>
    <font>
      <sz val="12"/>
      <name val="Arial Cyr"/>
      <family val="2"/>
    </font>
    <font>
      <sz val="11"/>
      <color rgb="FFFF0000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9"/>
      <color indexed="81"/>
      <name val="Tahoma"/>
      <family val="2"/>
      <charset val="204"/>
    </font>
    <font>
      <b/>
      <sz val="9"/>
      <color indexed="81"/>
      <name val="Tahoma"/>
      <family val="2"/>
      <charset val="204"/>
    </font>
  </fonts>
  <fills count="7">
    <fill>
      <patternFill patternType="none"/>
    </fill>
    <fill>
      <patternFill patternType="gray125"/>
    </fill>
    <fill>
      <patternFill patternType="solid">
        <fgColor rgb="FFCCFFFF"/>
      </patternFill>
    </fill>
    <fill>
      <patternFill patternType="solid">
        <fgColor indexed="65"/>
        <bgColor indexed="64"/>
      </patternFill>
    </fill>
    <fill>
      <patternFill patternType="solid">
        <fgColor rgb="FFC6EFCE"/>
      </patternFill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29">
    <xf numFmtId="0" fontId="0" fillId="0" borderId="0"/>
    <xf numFmtId="0" fontId="4" fillId="0" borderId="0"/>
    <xf numFmtId="49" fontId="5" fillId="0" borderId="2">
      <alignment horizontal="center" vertical="top" shrinkToFit="1"/>
    </xf>
    <xf numFmtId="49" fontId="6" fillId="0" borderId="2">
      <alignment horizontal="left" vertical="top" shrinkToFit="1"/>
    </xf>
    <xf numFmtId="0" fontId="5" fillId="0" borderId="2">
      <alignment horizontal="center" vertical="center" wrapText="1"/>
    </xf>
    <xf numFmtId="0" fontId="4" fillId="0" borderId="0"/>
    <xf numFmtId="0" fontId="4" fillId="0" borderId="0"/>
    <xf numFmtId="0" fontId="4" fillId="0" borderId="0"/>
    <xf numFmtId="4" fontId="5" fillId="0" borderId="2">
      <alignment horizontal="right" vertical="top" shrinkToFi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11" fillId="0" borderId="0" applyFont="0" applyFill="0" applyBorder="0" applyAlignment="0" applyProtection="0"/>
    <xf numFmtId="0" fontId="4" fillId="0" borderId="0"/>
    <xf numFmtId="4" fontId="6" fillId="2" borderId="2">
      <alignment horizontal="right" vertical="top" shrinkToFit="1"/>
    </xf>
    <xf numFmtId="1" fontId="12" fillId="0" borderId="2">
      <alignment horizontal="center" vertical="top" shrinkToFit="1"/>
    </xf>
    <xf numFmtId="0" fontId="5" fillId="0" borderId="2">
      <alignment horizontal="left" vertical="top" wrapText="1"/>
    </xf>
    <xf numFmtId="49" fontId="5" fillId="0" borderId="2">
      <alignment horizontal="center" vertical="top" shrinkToFit="1"/>
    </xf>
    <xf numFmtId="0" fontId="5" fillId="0" borderId="2">
      <alignment horizontal="left" vertical="top" wrapText="1"/>
    </xf>
    <xf numFmtId="0" fontId="1" fillId="3" borderId="0"/>
    <xf numFmtId="1" fontId="5" fillId="0" borderId="2">
      <alignment horizontal="center" vertical="top" shrinkToFit="1"/>
    </xf>
    <xf numFmtId="0" fontId="13" fillId="0" borderId="0"/>
    <xf numFmtId="0" fontId="12" fillId="0" borderId="2">
      <alignment horizontal="left" vertical="top" wrapText="1"/>
    </xf>
    <xf numFmtId="164" fontId="14" fillId="0" borderId="0" applyFont="0" applyFill="0" applyBorder="0" applyAlignment="0" applyProtection="0"/>
    <xf numFmtId="0" fontId="15" fillId="4" borderId="0" applyNumberFormat="0" applyBorder="0" applyAlignment="0" applyProtection="0"/>
    <xf numFmtId="4" fontId="12" fillId="0" borderId="2">
      <alignment horizontal="right" vertical="top" shrinkToFit="1"/>
    </xf>
  </cellStyleXfs>
  <cellXfs count="446">
    <xf numFmtId="0" fontId="0" fillId="0" borderId="0" xfId="0"/>
    <xf numFmtId="4" fontId="3" fillId="0" borderId="1" xfId="0" applyNumberFormat="1" applyFont="1" applyFill="1" applyBorder="1" applyAlignment="1">
      <alignment horizontal="center" vertical="top" wrapText="1"/>
    </xf>
    <xf numFmtId="4" fontId="3" fillId="0" borderId="1" xfId="0" applyNumberFormat="1" applyFont="1" applyFill="1" applyBorder="1" applyAlignment="1" applyProtection="1">
      <alignment horizontal="right" vertical="top" shrinkToFit="1"/>
      <protection locked="0"/>
    </xf>
    <xf numFmtId="0" fontId="7" fillId="0" borderId="1" xfId="0" applyFont="1" applyBorder="1" applyAlignment="1">
      <alignment wrapText="1"/>
    </xf>
    <xf numFmtId="0" fontId="8" fillId="0" borderId="1" xfId="0" applyFont="1" applyBorder="1" applyAlignment="1">
      <alignment wrapText="1"/>
    </xf>
    <xf numFmtId="4" fontId="8" fillId="0" borderId="1" xfId="0" applyNumberFormat="1" applyFont="1" applyBorder="1" applyAlignment="1">
      <alignment horizontal="right" wrapText="1"/>
    </xf>
    <xf numFmtId="4" fontId="9" fillId="0" borderId="1" xfId="0" applyNumberFormat="1" applyFont="1" applyBorder="1"/>
    <xf numFmtId="4" fontId="7" fillId="0" borderId="1" xfId="0" applyNumberFormat="1" applyFont="1" applyBorder="1" applyAlignment="1">
      <alignment horizontal="right" wrapText="1"/>
    </xf>
    <xf numFmtId="0" fontId="8" fillId="0" borderId="0" xfId="0" applyFont="1"/>
    <xf numFmtId="4" fontId="10" fillId="0" borderId="1" xfId="0" applyNumberFormat="1" applyFont="1" applyBorder="1"/>
    <xf numFmtId="3" fontId="9" fillId="0" borderId="0" xfId="0" applyNumberFormat="1" applyFont="1"/>
    <xf numFmtId="4" fontId="8" fillId="0" borderId="1" xfId="0" applyNumberFormat="1" applyFont="1" applyBorder="1" applyAlignment="1">
      <alignment vertical="top" wrapText="1"/>
    </xf>
    <xf numFmtId="0" fontId="8" fillId="0" borderId="0" xfId="0" applyFont="1" applyAlignment="1">
      <alignment horizontal="left"/>
    </xf>
    <xf numFmtId="0" fontId="8" fillId="0" borderId="0" xfId="0" applyFont="1" applyAlignment="1">
      <alignment horizontal="right"/>
    </xf>
    <xf numFmtId="0" fontId="8" fillId="0" borderId="1" xfId="0" applyFont="1" applyBorder="1" applyAlignment="1">
      <alignment vertical="center"/>
    </xf>
    <xf numFmtId="0" fontId="8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/>
    </xf>
    <xf numFmtId="49" fontId="7" fillId="0" borderId="1" xfId="0" applyNumberFormat="1" applyFont="1" applyBorder="1" applyAlignment="1">
      <alignment horizontal="center"/>
    </xf>
    <xf numFmtId="49" fontId="8" fillId="0" borderId="1" xfId="0" applyNumberFormat="1" applyFont="1" applyBorder="1" applyAlignment="1">
      <alignment horizontal="center"/>
    </xf>
    <xf numFmtId="4" fontId="9" fillId="0" borderId="1" xfId="0" applyNumberFormat="1" applyFont="1" applyFill="1" applyBorder="1" applyAlignment="1">
      <alignment vertical="center" wrapText="1"/>
    </xf>
    <xf numFmtId="4" fontId="3" fillId="0" borderId="3" xfId="0" applyNumberFormat="1" applyFont="1" applyFill="1" applyBorder="1" applyAlignment="1">
      <alignment horizontal="center" vertical="top" wrapText="1"/>
    </xf>
    <xf numFmtId="0" fontId="9" fillId="0" borderId="0" xfId="0" applyFont="1"/>
    <xf numFmtId="0" fontId="7" fillId="0" borderId="0" xfId="0" applyFont="1"/>
    <xf numFmtId="3" fontId="8" fillId="0" borderId="0" xfId="0" applyNumberFormat="1" applyFont="1"/>
    <xf numFmtId="4" fontId="9" fillId="0" borderId="0" xfId="0" applyNumberFormat="1" applyFont="1"/>
    <xf numFmtId="3" fontId="8" fillId="0" borderId="0" xfId="0" applyNumberFormat="1" applyFont="1" applyAlignment="1">
      <alignment horizontal="right"/>
    </xf>
    <xf numFmtId="4" fontId="7" fillId="0" borderId="1" xfId="0" applyNumberFormat="1" applyFont="1" applyBorder="1" applyAlignment="1">
      <alignment wrapText="1"/>
    </xf>
    <xf numFmtId="3" fontId="10" fillId="0" borderId="0" xfId="0" applyNumberFormat="1" applyFont="1"/>
    <xf numFmtId="0" fontId="3" fillId="0" borderId="0" xfId="0" applyFont="1" applyFill="1"/>
    <xf numFmtId="0" fontId="3" fillId="0" borderId="0" xfId="0" applyFont="1" applyFill="1" applyAlignment="1">
      <alignment horizontal="center"/>
    </xf>
    <xf numFmtId="4" fontId="3" fillId="0" borderId="0" xfId="0" applyNumberFormat="1" applyFont="1" applyFill="1"/>
    <xf numFmtId="4" fontId="16" fillId="0" borderId="0" xfId="0" applyNumberFormat="1" applyFont="1" applyFill="1" applyBorder="1" applyAlignment="1">
      <alignment wrapText="1"/>
    </xf>
    <xf numFmtId="4" fontId="16" fillId="0" borderId="0" xfId="0" applyNumberFormat="1" applyFont="1" applyFill="1"/>
    <xf numFmtId="4" fontId="16" fillId="0" borderId="0" xfId="0" applyNumberFormat="1" applyFont="1" applyFill="1" applyBorder="1"/>
    <xf numFmtId="4" fontId="3" fillId="0" borderId="0" xfId="0" applyNumberFormat="1" applyFont="1" applyFill="1" applyAlignment="1">
      <alignment horizontal="right"/>
    </xf>
    <xf numFmtId="0" fontId="3" fillId="0" borderId="1" xfId="0" applyFont="1" applyFill="1" applyBorder="1" applyAlignment="1">
      <alignment horizontal="center" vertical="top"/>
    </xf>
    <xf numFmtId="0" fontId="3" fillId="0" borderId="1" xfId="0" applyFont="1" applyFill="1" applyBorder="1" applyAlignment="1">
      <alignment horizontal="center" wrapText="1"/>
    </xf>
    <xf numFmtId="0" fontId="2" fillId="0" borderId="1" xfId="0" applyFont="1" applyFill="1" applyBorder="1" applyAlignment="1">
      <alignment horizontal="left" vertical="top" wrapText="1" shrinkToFit="1"/>
    </xf>
    <xf numFmtId="0" fontId="2" fillId="0" borderId="1" xfId="0" applyFont="1" applyFill="1" applyBorder="1" applyAlignment="1">
      <alignment horizontal="center" wrapText="1"/>
    </xf>
    <xf numFmtId="4" fontId="2" fillId="0" borderId="1" xfId="0" applyNumberFormat="1" applyFont="1" applyFill="1" applyBorder="1" applyAlignment="1">
      <alignment horizontal="right" wrapText="1"/>
    </xf>
    <xf numFmtId="4" fontId="18" fillId="0" borderId="0" xfId="0" applyNumberFormat="1" applyFont="1" applyFill="1" applyBorder="1"/>
    <xf numFmtId="4" fontId="18" fillId="0" borderId="0" xfId="0" applyNumberFormat="1" applyFont="1" applyFill="1"/>
    <xf numFmtId="4" fontId="2" fillId="0" borderId="0" xfId="0" applyNumberFormat="1" applyFont="1" applyFill="1"/>
    <xf numFmtId="0" fontId="2" fillId="0" borderId="0" xfId="0" applyFont="1" applyFill="1"/>
    <xf numFmtId="49" fontId="2" fillId="0" borderId="1" xfId="0" applyNumberFormat="1" applyFont="1" applyFill="1" applyBorder="1" applyAlignment="1">
      <alignment wrapText="1" shrinkToFit="1"/>
    </xf>
    <xf numFmtId="49" fontId="2" fillId="0" borderId="1" xfId="0" applyNumberFormat="1" applyFont="1" applyFill="1" applyBorder="1" applyAlignment="1">
      <alignment horizontal="center"/>
    </xf>
    <xf numFmtId="4" fontId="2" fillId="0" borderId="1" xfId="0" applyNumberFormat="1" applyFont="1" applyFill="1" applyBorder="1" applyAlignment="1">
      <alignment horizontal="right"/>
    </xf>
    <xf numFmtId="49" fontId="3" fillId="0" borderId="1" xfId="0" applyNumberFormat="1" applyFont="1" applyFill="1" applyBorder="1" applyAlignment="1">
      <alignment wrapText="1" shrinkToFit="1"/>
    </xf>
    <xf numFmtId="49" fontId="3" fillId="0" borderId="1" xfId="0" applyNumberFormat="1" applyFont="1" applyFill="1" applyBorder="1" applyAlignment="1">
      <alignment horizontal="center"/>
    </xf>
    <xf numFmtId="4" fontId="3" fillId="0" borderId="1" xfId="0" applyNumberFormat="1" applyFont="1" applyFill="1" applyBorder="1" applyAlignment="1">
      <alignment horizontal="right"/>
    </xf>
    <xf numFmtId="4" fontId="3" fillId="0" borderId="1" xfId="0" applyNumberFormat="1" applyFont="1" applyFill="1" applyBorder="1"/>
    <xf numFmtId="0" fontId="3" fillId="0" borderId="1" xfId="0" applyFont="1" applyFill="1" applyBorder="1" applyAlignment="1">
      <alignment wrapText="1" shrinkToFit="1"/>
    </xf>
    <xf numFmtId="0" fontId="2" fillId="0" borderId="1" xfId="0" applyNumberFormat="1" applyFont="1" applyFill="1" applyBorder="1" applyAlignment="1">
      <alignment wrapText="1" shrinkToFit="1"/>
    </xf>
    <xf numFmtId="4" fontId="2" fillId="0" borderId="1" xfId="0" applyNumberFormat="1" applyFont="1" applyFill="1" applyBorder="1"/>
    <xf numFmtId="0" fontId="16" fillId="0" borderId="0" xfId="0" applyFont="1" applyFill="1" applyBorder="1"/>
    <xf numFmtId="4" fontId="19" fillId="0" borderId="0" xfId="0" applyNumberFormat="1" applyFont="1" applyFill="1"/>
    <xf numFmtId="0" fontId="19" fillId="0" borderId="0" xfId="0" applyFont="1" applyFill="1" applyBorder="1"/>
    <xf numFmtId="0" fontId="19" fillId="0" borderId="0" xfId="0" applyFont="1" applyFill="1"/>
    <xf numFmtId="4" fontId="3" fillId="0" borderId="1" xfId="0" applyNumberFormat="1" applyFont="1" applyFill="1" applyBorder="1" applyAlignment="1"/>
    <xf numFmtId="4" fontId="3" fillId="0" borderId="0" xfId="0" applyNumberFormat="1" applyFont="1" applyFill="1" applyBorder="1" applyAlignment="1">
      <alignment wrapText="1"/>
    </xf>
    <xf numFmtId="0" fontId="2" fillId="0" borderId="1" xfId="0" applyFont="1" applyFill="1" applyBorder="1" applyAlignment="1">
      <alignment wrapText="1" shrinkToFit="1"/>
    </xf>
    <xf numFmtId="49" fontId="3" fillId="0" borderId="1" xfId="2" applyNumberFormat="1" applyFont="1" applyFill="1" applyBorder="1" applyAlignment="1" applyProtection="1">
      <alignment horizontal="center" shrinkToFit="1"/>
      <protection locked="0"/>
    </xf>
    <xf numFmtId="49" fontId="2" fillId="0" borderId="1" xfId="2" applyNumberFormat="1" applyFont="1" applyFill="1" applyBorder="1" applyAlignment="1" applyProtection="1">
      <alignment horizontal="center" shrinkToFit="1"/>
      <protection locked="0"/>
    </xf>
    <xf numFmtId="4" fontId="3" fillId="0" borderId="0" xfId="0" applyNumberFormat="1" applyFont="1" applyFill="1" applyBorder="1"/>
    <xf numFmtId="49" fontId="3" fillId="0" borderId="1" xfId="0" applyNumberFormat="1" applyFont="1" applyFill="1" applyBorder="1" applyAlignment="1">
      <alignment horizontal="center" vertical="center"/>
    </xf>
    <xf numFmtId="49" fontId="20" fillId="0" borderId="3" xfId="0" applyNumberFormat="1" applyFont="1" applyFill="1" applyBorder="1" applyAlignment="1">
      <alignment horizontal="center" vertical="center" shrinkToFit="1"/>
    </xf>
    <xf numFmtId="49" fontId="3" fillId="0" borderId="1" xfId="0" applyNumberFormat="1" applyFont="1" applyFill="1" applyBorder="1" applyAlignment="1">
      <alignment horizontal="left" wrapText="1" shrinkToFit="1"/>
    </xf>
    <xf numFmtId="4" fontId="3" fillId="0" borderId="1" xfId="26" applyNumberFormat="1" applyFont="1" applyFill="1" applyBorder="1" applyAlignment="1" applyProtection="1">
      <alignment horizontal="right" vertical="center"/>
      <protection locked="0"/>
    </xf>
    <xf numFmtId="4" fontId="18" fillId="0" borderId="0" xfId="3" applyNumberFormat="1" applyFont="1" applyFill="1" applyBorder="1" applyAlignment="1" applyProtection="1">
      <alignment horizontal="right" shrinkToFit="1"/>
    </xf>
    <xf numFmtId="4" fontId="21" fillId="0" borderId="0" xfId="3" applyNumberFormat="1" applyFont="1" applyFill="1" applyBorder="1" applyAlignment="1" applyProtection="1">
      <alignment horizontal="right" shrinkToFit="1"/>
    </xf>
    <xf numFmtId="49" fontId="2" fillId="0" borderId="3" xfId="0" applyNumberFormat="1" applyFont="1" applyFill="1" applyBorder="1" applyAlignment="1">
      <alignment horizontal="center"/>
    </xf>
    <xf numFmtId="49" fontId="2" fillId="0" borderId="1" xfId="0" applyNumberFormat="1" applyFont="1" applyFill="1" applyBorder="1" applyAlignment="1">
      <alignment horizontal="center" shrinkToFit="1"/>
    </xf>
    <xf numFmtId="49" fontId="3" fillId="0" borderId="3" xfId="0" applyNumberFormat="1" applyFont="1" applyFill="1" applyBorder="1" applyAlignment="1">
      <alignment horizontal="center"/>
    </xf>
    <xf numFmtId="4" fontId="18" fillId="0" borderId="0" xfId="0" applyNumberFormat="1" applyFont="1" applyFill="1" applyBorder="1" applyAlignment="1">
      <alignment wrapText="1"/>
    </xf>
    <xf numFmtId="0" fontId="2" fillId="0" borderId="1" xfId="0" applyFont="1" applyFill="1" applyBorder="1" applyAlignment="1">
      <alignment horizontal="left" vertical="top" wrapText="1"/>
    </xf>
    <xf numFmtId="49" fontId="2" fillId="0" borderId="3" xfId="0" applyNumberFormat="1" applyFont="1" applyFill="1" applyBorder="1" applyAlignment="1">
      <alignment horizontal="center" shrinkToFit="1"/>
    </xf>
    <xf numFmtId="4" fontId="2" fillId="0" borderId="1" xfId="0" applyNumberFormat="1" applyFont="1" applyFill="1" applyBorder="1" applyAlignment="1" applyProtection="1">
      <alignment horizontal="right" vertical="top" shrinkToFit="1"/>
      <protection locked="0"/>
    </xf>
    <xf numFmtId="0" fontId="2" fillId="0" borderId="1" xfId="0" applyNumberFormat="1" applyFont="1" applyFill="1" applyBorder="1" applyAlignment="1">
      <alignment horizontal="left" vertical="top" wrapText="1" shrinkToFit="1"/>
    </xf>
    <xf numFmtId="49" fontId="3" fillId="0" borderId="1" xfId="0" applyNumberFormat="1" applyFont="1" applyFill="1" applyBorder="1" applyAlignment="1">
      <alignment horizontal="center" shrinkToFit="1"/>
    </xf>
    <xf numFmtId="0" fontId="3" fillId="0" borderId="1" xfId="0" applyNumberFormat="1" applyFont="1" applyFill="1" applyBorder="1" applyAlignment="1">
      <alignment horizontal="left" vertical="top" wrapText="1" shrinkToFit="1"/>
    </xf>
    <xf numFmtId="0" fontId="3" fillId="0" borderId="0" xfId="0" applyFont="1" applyFill="1" applyAlignment="1">
      <alignment wrapText="1" shrinkToFit="1"/>
    </xf>
    <xf numFmtId="0" fontId="3" fillId="0" borderId="1" xfId="0" applyFont="1" applyFill="1" applyBorder="1" applyAlignment="1">
      <alignment horizontal="center"/>
    </xf>
    <xf numFmtId="4" fontId="3" fillId="0" borderId="1" xfId="0" applyNumberFormat="1" applyFont="1" applyFill="1" applyBorder="1" applyAlignment="1">
      <alignment horizontal="right" vertical="center"/>
    </xf>
    <xf numFmtId="0" fontId="1" fillId="0" borderId="0" xfId="0" applyFont="1" applyFill="1"/>
    <xf numFmtId="49" fontId="1" fillId="0" borderId="0" xfId="0" applyNumberFormat="1" applyFont="1" applyFill="1"/>
    <xf numFmtId="4" fontId="1" fillId="0" borderId="0" xfId="0" applyNumberFormat="1" applyFont="1" applyFill="1"/>
    <xf numFmtId="0" fontId="16" fillId="0" borderId="0" xfId="0" applyFont="1" applyFill="1"/>
    <xf numFmtId="0" fontId="22" fillId="0" borderId="0" xfId="0" applyFont="1" applyFill="1"/>
    <xf numFmtId="3" fontId="19" fillId="0" borderId="0" xfId="0" applyNumberFormat="1" applyFont="1" applyFill="1"/>
    <xf numFmtId="4" fontId="3" fillId="0" borderId="0" xfId="0" applyNumberFormat="1" applyFont="1" applyFill="1" applyAlignment="1"/>
    <xf numFmtId="4" fontId="1" fillId="0" borderId="0" xfId="0" applyNumberFormat="1" applyFont="1" applyFill="1" applyAlignment="1">
      <alignment horizontal="right"/>
    </xf>
    <xf numFmtId="0" fontId="3" fillId="0" borderId="1" xfId="0" applyFont="1" applyFill="1" applyBorder="1" applyAlignment="1">
      <alignment horizontal="center" vertical="top" wrapText="1"/>
    </xf>
    <xf numFmtId="49" fontId="3" fillId="0" borderId="1" xfId="0" applyNumberFormat="1" applyFont="1" applyFill="1" applyBorder="1" applyAlignment="1">
      <alignment horizontal="center" vertical="top" wrapText="1"/>
    </xf>
    <xf numFmtId="4" fontId="23" fillId="0" borderId="0" xfId="0" applyNumberFormat="1" applyFont="1" applyFill="1"/>
    <xf numFmtId="0" fontId="23" fillId="0" borderId="0" xfId="0" applyFont="1" applyFill="1"/>
    <xf numFmtId="0" fontId="2" fillId="0" borderId="1" xfId="0" applyFont="1" applyFill="1" applyBorder="1" applyAlignment="1">
      <alignment vertical="top" wrapText="1" shrinkToFit="1"/>
    </xf>
    <xf numFmtId="49" fontId="2" fillId="0" borderId="1" xfId="0" applyNumberFormat="1" applyFont="1" applyFill="1" applyBorder="1" applyAlignment="1">
      <alignment vertical="top" wrapText="1"/>
    </xf>
    <xf numFmtId="0" fontId="2" fillId="0" borderId="1" xfId="0" applyFont="1" applyFill="1" applyBorder="1" applyAlignment="1">
      <alignment vertical="top" wrapText="1"/>
    </xf>
    <xf numFmtId="4" fontId="2" fillId="0" borderId="1" xfId="0" applyNumberFormat="1" applyFont="1" applyFill="1" applyBorder="1" applyAlignment="1">
      <alignment vertical="top" wrapText="1"/>
    </xf>
    <xf numFmtId="4" fontId="24" fillId="0" borderId="0" xfId="0" applyNumberFormat="1" applyFont="1" applyFill="1"/>
    <xf numFmtId="0" fontId="24" fillId="0" borderId="0" xfId="0" applyFont="1" applyFill="1"/>
    <xf numFmtId="0" fontId="25" fillId="0" borderId="0" xfId="0" applyFont="1" applyFill="1"/>
    <xf numFmtId="4" fontId="20" fillId="0" borderId="1" xfId="0" applyNumberFormat="1" applyFont="1" applyFill="1" applyBorder="1" applyAlignment="1">
      <alignment horizontal="right" shrinkToFit="1"/>
    </xf>
    <xf numFmtId="0" fontId="18" fillId="0" borderId="0" xfId="0" applyFont="1" applyFill="1"/>
    <xf numFmtId="0" fontId="3" fillId="0" borderId="0" xfId="0" applyFont="1" applyFill="1" applyAlignment="1">
      <alignment horizontal="left" vertical="center" wrapText="1"/>
    </xf>
    <xf numFmtId="49" fontId="3" fillId="0" borderId="4" xfId="0" applyNumberFormat="1" applyFont="1" applyFill="1" applyBorder="1" applyAlignment="1">
      <alignment horizontal="center"/>
    </xf>
    <xf numFmtId="4" fontId="3" fillId="0" borderId="4" xfId="0" applyNumberFormat="1" applyFont="1" applyFill="1" applyBorder="1" applyAlignment="1">
      <alignment horizontal="right"/>
    </xf>
    <xf numFmtId="49" fontId="2" fillId="0" borderId="4" xfId="0" applyNumberFormat="1" applyFont="1" applyFill="1" applyBorder="1" applyAlignment="1">
      <alignment horizontal="center"/>
    </xf>
    <xf numFmtId="4" fontId="2" fillId="0" borderId="4" xfId="0" applyNumberFormat="1" applyFont="1" applyFill="1" applyBorder="1" applyAlignment="1">
      <alignment horizontal="right"/>
    </xf>
    <xf numFmtId="0" fontId="26" fillId="0" borderId="0" xfId="0" applyFont="1" applyFill="1"/>
    <xf numFmtId="0" fontId="16" fillId="0" borderId="0" xfId="0" applyFont="1" applyFill="1" applyAlignment="1">
      <alignment wrapText="1"/>
    </xf>
    <xf numFmtId="0" fontId="27" fillId="0" borderId="0" xfId="0" applyFont="1" applyFill="1"/>
    <xf numFmtId="0" fontId="28" fillId="0" borderId="0" xfId="0" applyFont="1" applyFill="1"/>
    <xf numFmtId="0" fontId="28" fillId="0" borderId="0" xfId="0" applyFont="1" applyFill="1" applyAlignment="1">
      <alignment wrapText="1"/>
    </xf>
    <xf numFmtId="4" fontId="3" fillId="0" borderId="6" xfId="0" applyNumberFormat="1" applyFont="1" applyFill="1" applyBorder="1" applyAlignment="1">
      <alignment horizontal="right"/>
    </xf>
    <xf numFmtId="49" fontId="2" fillId="0" borderId="1" xfId="0" applyNumberFormat="1" applyFont="1" applyFill="1" applyBorder="1" applyAlignment="1">
      <alignment horizontal="center" wrapText="1"/>
    </xf>
    <xf numFmtId="0" fontId="3" fillId="0" borderId="1" xfId="0" applyFont="1" applyFill="1" applyBorder="1" applyAlignment="1">
      <alignment vertical="center" wrapText="1"/>
    </xf>
    <xf numFmtId="49" fontId="3" fillId="0" borderId="1" xfId="0" applyNumberFormat="1" applyFont="1" applyFill="1" applyBorder="1" applyAlignment="1">
      <alignment horizontal="center" wrapText="1"/>
    </xf>
    <xf numFmtId="0" fontId="3" fillId="0" borderId="1" xfId="27" applyFont="1" applyFill="1" applyBorder="1" applyAlignment="1">
      <alignment horizontal="left" vertical="center" wrapText="1" shrinkToFit="1"/>
    </xf>
    <xf numFmtId="0" fontId="2" fillId="0" borderId="1" xfId="0" applyFont="1" applyFill="1" applyBorder="1"/>
    <xf numFmtId="0" fontId="3" fillId="0" borderId="1" xfId="0" applyFont="1" applyFill="1" applyBorder="1"/>
    <xf numFmtId="0" fontId="20" fillId="0" borderId="1" xfId="0" applyNumberFormat="1" applyFont="1" applyFill="1" applyBorder="1" applyAlignment="1">
      <alignment horizontal="left" vertical="top" wrapText="1" shrinkToFit="1"/>
    </xf>
    <xf numFmtId="0" fontId="29" fillId="0" borderId="0" xfId="0" applyFont="1" applyFill="1"/>
    <xf numFmtId="4" fontId="29" fillId="0" borderId="0" xfId="0" applyNumberFormat="1" applyFont="1" applyFill="1"/>
    <xf numFmtId="49" fontId="3" fillId="0" borderId="1" xfId="1" quotePrefix="1" applyNumberFormat="1" applyFont="1" applyFill="1" applyBorder="1" applyAlignment="1">
      <alignment horizontal="left" vertical="center" wrapText="1" shrinkToFit="1"/>
    </xf>
    <xf numFmtId="49" fontId="3" fillId="0" borderId="1" xfId="0" applyNumberFormat="1" applyFont="1" applyFill="1" applyBorder="1" applyAlignment="1">
      <alignment horizontal="center" vertical="center" wrapText="1"/>
    </xf>
    <xf numFmtId="4" fontId="28" fillId="0" borderId="0" xfId="0" applyNumberFormat="1" applyFont="1" applyFill="1"/>
    <xf numFmtId="49" fontId="3" fillId="0" borderId="1" xfId="0" quotePrefix="1" applyNumberFormat="1" applyFont="1" applyFill="1" applyBorder="1" applyAlignment="1">
      <alignment wrapText="1" shrinkToFit="1"/>
    </xf>
    <xf numFmtId="4" fontId="27" fillId="0" borderId="0" xfId="0" applyNumberFormat="1" applyFont="1" applyFill="1"/>
    <xf numFmtId="0" fontId="30" fillId="0" borderId="0" xfId="0" applyFont="1" applyFill="1" applyAlignment="1"/>
    <xf numFmtId="0" fontId="30" fillId="0" borderId="0" xfId="0" applyFont="1" applyFill="1" applyAlignment="1">
      <alignment wrapText="1"/>
    </xf>
    <xf numFmtId="0" fontId="2" fillId="0" borderId="6" xfId="0" applyFont="1" applyFill="1" applyBorder="1" applyAlignment="1">
      <alignment wrapText="1" shrinkToFit="1"/>
    </xf>
    <xf numFmtId="49" fontId="2" fillId="0" borderId="6" xfId="0" applyNumberFormat="1" applyFont="1" applyFill="1" applyBorder="1" applyAlignment="1">
      <alignment horizontal="center"/>
    </xf>
    <xf numFmtId="0" fontId="2" fillId="0" borderId="6" xfId="0" applyFont="1" applyFill="1" applyBorder="1" applyAlignment="1">
      <alignment horizontal="center" wrapText="1"/>
    </xf>
    <xf numFmtId="4" fontId="2" fillId="0" borderId="6" xfId="0" applyNumberFormat="1" applyFont="1" applyFill="1" applyBorder="1" applyAlignment="1">
      <alignment horizontal="right"/>
    </xf>
    <xf numFmtId="0" fontId="31" fillId="0" borderId="0" xfId="0" applyFont="1" applyFill="1"/>
    <xf numFmtId="0" fontId="30" fillId="0" borderId="0" xfId="0" applyFont="1" applyFill="1"/>
    <xf numFmtId="0" fontId="3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49" fontId="3" fillId="0" borderId="7" xfId="0" applyNumberFormat="1" applyFont="1" applyFill="1" applyBorder="1" applyAlignment="1">
      <alignment horizontal="left" vertical="center" wrapText="1" shrinkToFit="1"/>
    </xf>
    <xf numFmtId="4" fontId="32" fillId="0" borderId="1" xfId="0" applyNumberFormat="1" applyFont="1" applyFill="1" applyBorder="1" applyAlignment="1">
      <alignment horizontal="right" shrinkToFit="1"/>
    </xf>
    <xf numFmtId="0" fontId="31" fillId="0" borderId="0" xfId="0" applyFont="1" applyFill="1" applyAlignment="1">
      <alignment wrapText="1" shrinkToFit="1"/>
    </xf>
    <xf numFmtId="49" fontId="2" fillId="0" borderId="1" xfId="0" applyNumberFormat="1" applyFont="1" applyFill="1" applyBorder="1" applyAlignment="1">
      <alignment horizontal="center" vertical="center"/>
    </xf>
    <xf numFmtId="49" fontId="2" fillId="0" borderId="6" xfId="0" applyNumberFormat="1" applyFont="1" applyFill="1" applyBorder="1" applyAlignment="1">
      <alignment wrapText="1" shrinkToFit="1"/>
    </xf>
    <xf numFmtId="49" fontId="3" fillId="0" borderId="6" xfId="0" applyNumberFormat="1" applyFont="1" applyFill="1" applyBorder="1" applyAlignment="1">
      <alignment wrapText="1" shrinkToFit="1"/>
    </xf>
    <xf numFmtId="49" fontId="3" fillId="0" borderId="6" xfId="0" applyNumberFormat="1" applyFont="1" applyFill="1" applyBorder="1" applyAlignment="1">
      <alignment horizontal="center"/>
    </xf>
    <xf numFmtId="0" fontId="33" fillId="0" borderId="0" xfId="0" applyFont="1" applyFill="1"/>
    <xf numFmtId="49" fontId="3" fillId="0" borderId="7" xfId="0" applyNumberFormat="1" applyFont="1" applyFill="1" applyBorder="1" applyAlignment="1">
      <alignment horizontal="left" vertical="center" wrapText="1"/>
    </xf>
    <xf numFmtId="49" fontId="3" fillId="0" borderId="3" xfId="0" applyNumberFormat="1" applyFont="1" applyFill="1" applyBorder="1" applyAlignment="1">
      <alignment horizontal="left" vertical="center" wrapText="1"/>
    </xf>
    <xf numFmtId="49" fontId="3" fillId="0" borderId="4" xfId="0" applyNumberFormat="1" applyFont="1" applyFill="1" applyBorder="1" applyAlignment="1">
      <alignment wrapText="1" shrinkToFit="1"/>
    </xf>
    <xf numFmtId="0" fontId="16" fillId="0" borderId="0" xfId="0" applyFont="1" applyFill="1" applyBorder="1" applyAlignment="1">
      <alignment wrapText="1"/>
    </xf>
    <xf numFmtId="0" fontId="18" fillId="0" borderId="0" xfId="0" applyFont="1" applyFill="1" applyBorder="1"/>
    <xf numFmtId="49" fontId="2" fillId="0" borderId="8" xfId="0" applyNumberFormat="1" applyFont="1" applyFill="1" applyBorder="1" applyAlignment="1">
      <alignment horizontal="center"/>
    </xf>
    <xf numFmtId="0" fontId="18" fillId="0" borderId="0" xfId="0" applyFont="1" applyFill="1" applyBorder="1" applyAlignment="1">
      <alignment wrapText="1"/>
    </xf>
    <xf numFmtId="49" fontId="3" fillId="0" borderId="8" xfId="0" applyNumberFormat="1" applyFont="1" applyFill="1" applyBorder="1" applyAlignment="1">
      <alignment horizontal="center"/>
    </xf>
    <xf numFmtId="0" fontId="2" fillId="0" borderId="6" xfId="0" applyFont="1" applyFill="1" applyBorder="1" applyAlignment="1">
      <alignment horizontal="left" vertical="top" wrapText="1"/>
    </xf>
    <xf numFmtId="49" fontId="2" fillId="0" borderId="6" xfId="0" applyNumberFormat="1" applyFont="1" applyFill="1" applyBorder="1" applyAlignment="1">
      <alignment horizontal="center" vertical="top" shrinkToFit="1"/>
    </xf>
    <xf numFmtId="49" fontId="2" fillId="0" borderId="8" xfId="0" applyNumberFormat="1" applyFont="1" applyFill="1" applyBorder="1" applyAlignment="1">
      <alignment horizontal="center" vertical="top" shrinkToFit="1"/>
    </xf>
    <xf numFmtId="4" fontId="2" fillId="0" borderId="6" xfId="0" applyNumberFormat="1" applyFont="1" applyFill="1" applyBorder="1" applyAlignment="1" applyProtection="1">
      <alignment horizontal="right" vertical="top" shrinkToFit="1"/>
      <protection locked="0"/>
    </xf>
    <xf numFmtId="49" fontId="2" fillId="0" borderId="1" xfId="0" applyNumberFormat="1" applyFont="1" applyFill="1" applyBorder="1" applyAlignment="1">
      <alignment horizontal="center" vertical="top" shrinkToFit="1"/>
    </xf>
    <xf numFmtId="49" fontId="2" fillId="0" borderId="3" xfId="0" applyNumberFormat="1" applyFont="1" applyFill="1" applyBorder="1" applyAlignment="1">
      <alignment horizontal="center" vertical="top" shrinkToFit="1"/>
    </xf>
    <xf numFmtId="49" fontId="3" fillId="0" borderId="1" xfId="0" applyNumberFormat="1" applyFont="1" applyFill="1" applyBorder="1" applyAlignment="1">
      <alignment horizontal="center" vertical="top" shrinkToFit="1"/>
    </xf>
    <xf numFmtId="49" fontId="3" fillId="0" borderId="3" xfId="0" applyNumberFormat="1" applyFont="1" applyFill="1" applyBorder="1" applyAlignment="1">
      <alignment horizontal="center" vertical="top" shrinkToFit="1"/>
    </xf>
    <xf numFmtId="0" fontId="2" fillId="0" borderId="1" xfId="0" applyFont="1" applyFill="1" applyBorder="1" applyAlignment="1">
      <alignment horizontal="center" vertical="top" wrapText="1"/>
    </xf>
    <xf numFmtId="49" fontId="2" fillId="0" borderId="1" xfId="0" applyNumberFormat="1" applyFont="1" applyFill="1" applyBorder="1" applyAlignment="1">
      <alignment horizontal="center" wrapText="1" shrinkToFit="1"/>
    </xf>
    <xf numFmtId="49" fontId="3" fillId="0" borderId="0" xfId="0" applyNumberFormat="1" applyFont="1" applyFill="1"/>
    <xf numFmtId="49" fontId="3" fillId="0" borderId="1" xfId="0" applyNumberFormat="1" applyFont="1" applyFill="1" applyBorder="1" applyAlignment="1">
      <alignment horizontal="center" wrapText="1" shrinkToFit="1"/>
    </xf>
    <xf numFmtId="0" fontId="3" fillId="0" borderId="1" xfId="0" applyFont="1" applyFill="1" applyBorder="1" applyAlignment="1">
      <alignment horizontal="center" wrapText="1" shrinkToFit="1"/>
    </xf>
    <xf numFmtId="49" fontId="34" fillId="0" borderId="1" xfId="0" applyNumberFormat="1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 wrapText="1" shrinkToFit="1"/>
    </xf>
    <xf numFmtId="49" fontId="3" fillId="0" borderId="1" xfId="1" quotePrefix="1" applyNumberFormat="1" applyFont="1" applyFill="1" applyBorder="1" applyAlignment="1">
      <alignment horizontal="center" vertical="center" wrapText="1" shrinkToFit="1"/>
    </xf>
    <xf numFmtId="49" fontId="3" fillId="0" borderId="1" xfId="0" quotePrefix="1" applyNumberFormat="1" applyFont="1" applyFill="1" applyBorder="1" applyAlignment="1">
      <alignment horizontal="center" wrapText="1" shrinkToFit="1"/>
    </xf>
    <xf numFmtId="0" fontId="34" fillId="0" borderId="1" xfId="0" applyFont="1" applyFill="1" applyBorder="1" applyAlignment="1">
      <alignment horizontal="center" wrapText="1"/>
    </xf>
    <xf numFmtId="2" fontId="3" fillId="0" borderId="0" xfId="0" applyNumberFormat="1" applyFont="1" applyFill="1" applyBorder="1"/>
    <xf numFmtId="165" fontId="3" fillId="0" borderId="0" xfId="0" applyNumberFormat="1" applyFont="1" applyFill="1"/>
    <xf numFmtId="4" fontId="3" fillId="0" borderId="1" xfId="0" applyNumberFormat="1" applyFont="1" applyFill="1" applyBorder="1" applyAlignment="1">
      <alignment horizontal="right" shrinkToFit="1"/>
    </xf>
    <xf numFmtId="0" fontId="34" fillId="0" borderId="0" xfId="0" applyFont="1" applyFill="1"/>
    <xf numFmtId="0" fontId="35" fillId="0" borderId="0" xfId="0" applyFont="1" applyFill="1"/>
    <xf numFmtId="0" fontId="3" fillId="0" borderId="1" xfId="0" applyNumberFormat="1" applyFont="1" applyFill="1" applyBorder="1" applyAlignment="1">
      <alignment horizontal="center" vertical="top" wrapText="1" shrinkToFit="1"/>
    </xf>
    <xf numFmtId="49" fontId="3" fillId="0" borderId="3" xfId="0" applyNumberFormat="1" applyFont="1" applyFill="1" applyBorder="1" applyAlignment="1">
      <alignment horizontal="center" vertical="center" shrinkToFit="1"/>
    </xf>
    <xf numFmtId="0" fontId="34" fillId="0" borderId="0" xfId="0" applyFont="1" applyFill="1" applyAlignment="1"/>
    <xf numFmtId="0" fontId="35" fillId="0" borderId="0" xfId="0" applyFont="1" applyFill="1" applyAlignment="1">
      <alignment wrapText="1" shrinkToFit="1"/>
    </xf>
    <xf numFmtId="0" fontId="22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4" fontId="3" fillId="5" borderId="0" xfId="0" applyNumberFormat="1" applyFont="1" applyFill="1" applyAlignment="1">
      <alignment horizontal="right" vertical="center"/>
    </xf>
    <xf numFmtId="4" fontId="22" fillId="0" borderId="0" xfId="0" applyNumberFormat="1" applyFont="1" applyFill="1" applyAlignment="1">
      <alignment horizontal="right" vertical="center"/>
    </xf>
    <xf numFmtId="0" fontId="16" fillId="0" borderId="0" xfId="0" applyFont="1"/>
    <xf numFmtId="0" fontId="36" fillId="0" borderId="0" xfId="0" applyFont="1" applyFill="1"/>
    <xf numFmtId="4" fontId="1" fillId="0" borderId="0" xfId="0" applyNumberFormat="1" applyFont="1" applyFill="1" applyAlignment="1">
      <alignment horizontal="right" vertical="center"/>
    </xf>
    <xf numFmtId="4" fontId="3" fillId="0" borderId="1" xfId="0" applyNumberFormat="1" applyFont="1" applyFill="1" applyBorder="1" applyAlignment="1">
      <alignment horizontal="center" vertical="center" wrapText="1"/>
    </xf>
    <xf numFmtId="4" fontId="2" fillId="0" borderId="1" xfId="0" applyNumberFormat="1" applyFont="1" applyFill="1" applyBorder="1" applyAlignment="1">
      <alignment horizontal="right" vertical="center" wrapText="1"/>
    </xf>
    <xf numFmtId="0" fontId="18" fillId="0" borderId="0" xfId="0" applyFont="1"/>
    <xf numFmtId="0" fontId="2" fillId="6" borderId="1" xfId="0" applyFont="1" applyFill="1" applyBorder="1" applyAlignment="1">
      <alignment wrapText="1" shrinkToFit="1"/>
    </xf>
    <xf numFmtId="49" fontId="2" fillId="6" borderId="1" xfId="0" applyNumberFormat="1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center" vertical="center" wrapText="1"/>
    </xf>
    <xf numFmtId="4" fontId="2" fillId="6" borderId="1" xfId="0" applyNumberFormat="1" applyFont="1" applyFill="1" applyBorder="1" applyAlignment="1">
      <alignment horizontal="right"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4" fontId="2" fillId="0" borderId="1" xfId="0" applyNumberFormat="1" applyFont="1" applyFill="1" applyBorder="1" applyAlignment="1">
      <alignment horizontal="right" vertical="center"/>
    </xf>
    <xf numFmtId="4" fontId="3" fillId="5" borderId="1" xfId="0" applyNumberFormat="1" applyFont="1" applyFill="1" applyBorder="1" applyAlignment="1">
      <alignment horizontal="right" vertical="center"/>
    </xf>
    <xf numFmtId="49" fontId="2" fillId="0" borderId="1" xfId="0" applyNumberFormat="1" applyFont="1" applyFill="1" applyBorder="1" applyAlignment="1">
      <alignment horizontal="left" vertical="center" wrapText="1" shrinkToFit="1"/>
    </xf>
    <xf numFmtId="4" fontId="31" fillId="0" borderId="0" xfId="0" applyNumberFormat="1" applyFont="1" applyFill="1" applyBorder="1"/>
    <xf numFmtId="4" fontId="28" fillId="0" borderId="0" xfId="0" applyNumberFormat="1" applyFont="1" applyFill="1" applyBorder="1"/>
    <xf numFmtId="4" fontId="30" fillId="0" borderId="0" xfId="0" applyNumberFormat="1" applyFont="1" applyFill="1" applyBorder="1"/>
    <xf numFmtId="4" fontId="31" fillId="0" borderId="0" xfId="0" applyNumberFormat="1" applyFont="1" applyFill="1" applyBorder="1" applyAlignment="1">
      <alignment wrapText="1" shrinkToFit="1"/>
    </xf>
    <xf numFmtId="4" fontId="32" fillId="6" borderId="1" xfId="0" applyNumberFormat="1" applyFont="1" applyFill="1" applyBorder="1" applyAlignment="1">
      <alignment horizontal="right" vertical="center" shrinkToFit="1"/>
    </xf>
    <xf numFmtId="4" fontId="2" fillId="5" borderId="1" xfId="0" applyNumberFormat="1" applyFont="1" applyFill="1" applyBorder="1" applyAlignment="1">
      <alignment horizontal="right" vertical="center"/>
    </xf>
    <xf numFmtId="49" fontId="34" fillId="0" borderId="1" xfId="0" applyNumberFormat="1" applyFont="1" applyFill="1" applyBorder="1" applyAlignment="1">
      <alignment horizontal="center" wrapText="1"/>
    </xf>
    <xf numFmtId="4" fontId="30" fillId="0" borderId="0" xfId="0" applyNumberFormat="1" applyFont="1" applyFill="1" applyBorder="1" applyAlignment="1"/>
    <xf numFmtId="49" fontId="2" fillId="6" borderId="1" xfId="0" applyNumberFormat="1" applyFont="1" applyFill="1" applyBorder="1" applyAlignment="1">
      <alignment wrapText="1" shrinkToFit="1"/>
    </xf>
    <xf numFmtId="49" fontId="2" fillId="6" borderId="1" xfId="0" applyNumberFormat="1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left" vertical="center" wrapText="1"/>
    </xf>
    <xf numFmtId="49" fontId="3" fillId="6" borderId="1" xfId="0" applyNumberFormat="1" applyFont="1" applyFill="1" applyBorder="1" applyAlignment="1">
      <alignment horizontal="center" vertical="center"/>
    </xf>
    <xf numFmtId="4" fontId="27" fillId="0" borderId="0" xfId="0" applyNumberFormat="1" applyFont="1" applyFill="1" applyBorder="1"/>
    <xf numFmtId="0" fontId="2" fillId="0" borderId="1" xfId="27" applyFont="1" applyFill="1" applyBorder="1" applyAlignment="1">
      <alignment horizontal="left" vertical="center" wrapText="1" shrinkToFit="1"/>
    </xf>
    <xf numFmtId="0" fontId="3" fillId="0" borderId="1" xfId="0" applyFont="1" applyBorder="1" applyAlignment="1">
      <alignment vertical="center" wrapText="1"/>
    </xf>
    <xf numFmtId="0" fontId="3" fillId="6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18" fillId="5" borderId="0" xfId="0" applyFont="1" applyFill="1"/>
    <xf numFmtId="0" fontId="16" fillId="5" borderId="0" xfId="0" applyFont="1" applyFill="1"/>
    <xf numFmtId="0" fontId="2" fillId="6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8" fillId="0" borderId="0" xfId="0" applyFont="1" applyFill="1" applyBorder="1"/>
    <xf numFmtId="0" fontId="3" fillId="0" borderId="0" xfId="0" applyFont="1" applyFill="1" applyAlignment="1">
      <alignment wrapText="1"/>
    </xf>
    <xf numFmtId="0" fontId="3" fillId="0" borderId="0" xfId="0" applyFont="1" applyFill="1" applyAlignment="1">
      <alignment horizontal="center" vertical="center" wrapText="1"/>
    </xf>
    <xf numFmtId="0" fontId="38" fillId="0" borderId="0" xfId="0" applyFont="1"/>
    <xf numFmtId="0" fontId="39" fillId="0" borderId="0" xfId="0" applyFont="1"/>
    <xf numFmtId="0" fontId="2" fillId="0" borderId="1" xfId="0" applyFont="1" applyFill="1" applyBorder="1" applyAlignment="1">
      <alignment horizontal="center"/>
    </xf>
    <xf numFmtId="4" fontId="37" fillId="0" borderId="0" xfId="0" applyNumberFormat="1" applyFont="1" applyFill="1" applyBorder="1"/>
    <xf numFmtId="0" fontId="38" fillId="0" borderId="0" xfId="0" applyFont="1" applyAlignment="1">
      <alignment horizontal="right"/>
    </xf>
    <xf numFmtId="0" fontId="7" fillId="0" borderId="3" xfId="0" applyFont="1" applyBorder="1" applyAlignment="1">
      <alignment horizontal="center" vertical="top" wrapText="1"/>
    </xf>
    <xf numFmtId="0" fontId="7" fillId="0" borderId="1" xfId="0" applyFont="1" applyBorder="1" applyAlignment="1">
      <alignment horizontal="center" vertical="top" wrapText="1"/>
    </xf>
    <xf numFmtId="0" fontId="9" fillId="0" borderId="1" xfId="0" applyFont="1" applyBorder="1" applyAlignment="1">
      <alignment wrapText="1"/>
    </xf>
    <xf numFmtId="0" fontId="7" fillId="0" borderId="3" xfId="0" applyFont="1" applyBorder="1" applyAlignment="1">
      <alignment horizontal="left" vertical="top" wrapText="1"/>
    </xf>
    <xf numFmtId="4" fontId="7" fillId="0" borderId="1" xfId="0" applyNumberFormat="1" applyFont="1" applyBorder="1" applyAlignment="1">
      <alignment vertical="top" wrapText="1"/>
    </xf>
    <xf numFmtId="0" fontId="9" fillId="0" borderId="1" xfId="0" applyFont="1" applyBorder="1"/>
    <xf numFmtId="0" fontId="8" fillId="0" borderId="3" xfId="0" applyFont="1" applyBorder="1" applyAlignment="1">
      <alignment horizontal="left" vertical="top" wrapText="1"/>
    </xf>
    <xf numFmtId="4" fontId="10" fillId="0" borderId="1" xfId="0" applyNumberFormat="1" applyFont="1" applyBorder="1" applyAlignment="1">
      <alignment vertical="top"/>
    </xf>
    <xf numFmtId="0" fontId="0" fillId="0" borderId="0" xfId="0" applyAlignment="1">
      <alignment horizontal="right"/>
    </xf>
    <xf numFmtId="0" fontId="8" fillId="0" borderId="1" xfId="0" applyFont="1" applyBorder="1"/>
    <xf numFmtId="0" fontId="9" fillId="0" borderId="1" xfId="0" applyFont="1" applyBorder="1" applyAlignment="1">
      <alignment horizontal="center" wrapText="1" shrinkToFit="1"/>
    </xf>
    <xf numFmtId="0" fontId="7" fillId="0" borderId="1" xfId="0" applyFont="1" applyBorder="1" applyAlignment="1">
      <alignment vertical="top" wrapText="1"/>
    </xf>
    <xf numFmtId="0" fontId="8" fillId="0" borderId="1" xfId="0" applyFont="1" applyBorder="1" applyAlignment="1">
      <alignment vertical="top" wrapText="1"/>
    </xf>
    <xf numFmtId="0" fontId="41" fillId="0" borderId="0" xfId="0" applyFont="1"/>
    <xf numFmtId="4" fontId="42" fillId="0" borderId="0" xfId="0" applyNumberFormat="1" applyFont="1"/>
    <xf numFmtId="0" fontId="2" fillId="0" borderId="1" xfId="0" applyNumberFormat="1" applyFont="1" applyFill="1" applyBorder="1" applyAlignment="1">
      <alignment horizontal="center" wrapText="1" shrinkToFit="1"/>
    </xf>
    <xf numFmtId="0" fontId="3" fillId="0" borderId="1" xfId="0" applyFont="1" applyFill="1" applyBorder="1" applyAlignment="1">
      <alignment horizontal="left" vertical="center" wrapText="1"/>
    </xf>
    <xf numFmtId="0" fontId="3" fillId="0" borderId="1" xfId="27" applyFont="1" applyFill="1" applyBorder="1" applyAlignment="1">
      <alignment horizontal="center" vertical="center" wrapText="1" shrinkToFit="1"/>
    </xf>
    <xf numFmtId="4" fontId="3" fillId="0" borderId="1" xfId="0" applyNumberFormat="1" applyFont="1" applyFill="1" applyBorder="1" applyAlignment="1">
      <alignment vertical="center" shrinkToFit="1"/>
    </xf>
    <xf numFmtId="0" fontId="2" fillId="0" borderId="6" xfId="0" applyFont="1" applyFill="1" applyBorder="1" applyAlignment="1">
      <alignment horizontal="center" wrapText="1" shrinkToFit="1"/>
    </xf>
    <xf numFmtId="0" fontId="3" fillId="0" borderId="1" xfId="0" applyFont="1" applyFill="1" applyBorder="1" applyAlignment="1">
      <alignment wrapText="1"/>
    </xf>
    <xf numFmtId="0" fontId="3" fillId="0" borderId="6" xfId="0" applyFont="1" applyFill="1" applyBorder="1" applyAlignment="1">
      <alignment horizontal="center" wrapText="1"/>
    </xf>
    <xf numFmtId="49" fontId="3" fillId="0" borderId="3" xfId="0" applyNumberFormat="1" applyFont="1" applyFill="1" applyBorder="1" applyAlignment="1">
      <alignment horizontal="center" vertical="center" wrapText="1" shrinkToFit="1"/>
    </xf>
    <xf numFmtId="49" fontId="3" fillId="0" borderId="3" xfId="0" applyNumberFormat="1" applyFont="1" applyFill="1" applyBorder="1" applyAlignment="1">
      <alignment horizontal="left" vertical="center" wrapText="1" shrinkToFit="1"/>
    </xf>
    <xf numFmtId="4" fontId="3" fillId="0" borderId="1" xfId="0" applyNumberFormat="1" applyFont="1" applyFill="1" applyBorder="1" applyAlignment="1">
      <alignment wrapText="1" shrinkToFit="1"/>
    </xf>
    <xf numFmtId="49" fontId="3" fillId="0" borderId="3" xfId="0" applyNumberFormat="1" applyFont="1" applyFill="1" applyBorder="1" applyAlignment="1">
      <alignment horizontal="center" vertical="center" wrapText="1"/>
    </xf>
    <xf numFmtId="49" fontId="3" fillId="0" borderId="4" xfId="0" applyNumberFormat="1" applyFont="1" applyFill="1" applyBorder="1" applyAlignment="1">
      <alignment horizontal="center" wrapText="1" shrinkToFit="1"/>
    </xf>
    <xf numFmtId="49" fontId="2" fillId="0" borderId="5" xfId="0" applyNumberFormat="1" applyFont="1" applyFill="1" applyBorder="1" applyAlignment="1">
      <alignment horizontal="center" wrapText="1" shrinkToFit="1"/>
    </xf>
    <xf numFmtId="0" fontId="2" fillId="0" borderId="6" xfId="0" applyFont="1" applyFill="1" applyBorder="1" applyAlignment="1">
      <alignment horizontal="center" vertical="top" wrapText="1"/>
    </xf>
    <xf numFmtId="0" fontId="2" fillId="0" borderId="1" xfId="0" applyNumberFormat="1" applyFont="1" applyFill="1" applyBorder="1" applyAlignment="1">
      <alignment horizontal="center" vertical="top" wrapText="1" shrinkToFit="1"/>
    </xf>
    <xf numFmtId="0" fontId="0" fillId="0" borderId="0" xfId="0" applyFont="1"/>
    <xf numFmtId="3" fontId="3" fillId="0" borderId="0" xfId="0" applyNumberFormat="1" applyFont="1" applyFill="1"/>
    <xf numFmtId="3" fontId="3" fillId="0" borderId="1" xfId="0" applyNumberFormat="1" applyFont="1" applyFill="1" applyBorder="1" applyAlignment="1">
      <alignment horizontal="center" vertical="top" wrapText="1"/>
    </xf>
    <xf numFmtId="0" fontId="2" fillId="0" borderId="1" xfId="16" applyFont="1" applyFill="1" applyBorder="1" applyAlignment="1">
      <alignment horizontal="left" vertical="top" shrinkToFit="1"/>
    </xf>
    <xf numFmtId="0" fontId="2" fillId="0" borderId="1" xfId="16" applyFont="1" applyFill="1" applyBorder="1" applyAlignment="1">
      <alignment horizontal="left" vertical="top" wrapText="1"/>
    </xf>
    <xf numFmtId="4" fontId="2" fillId="0" borderId="1" xfId="16" applyNumberFormat="1" applyFont="1" applyFill="1" applyBorder="1" applyAlignment="1" applyProtection="1">
      <alignment horizontal="right" vertical="top" shrinkToFit="1"/>
      <protection locked="0"/>
    </xf>
    <xf numFmtId="0" fontId="3" fillId="0" borderId="1" xfId="16" applyFont="1" applyFill="1" applyBorder="1" applyAlignment="1">
      <alignment vertical="top" wrapText="1"/>
    </xf>
    <xf numFmtId="0" fontId="3" fillId="0" borderId="1" xfId="16" applyFont="1" applyFill="1" applyBorder="1" applyAlignment="1">
      <alignment horizontal="justify" vertical="top" wrapText="1"/>
    </xf>
    <xf numFmtId="4" fontId="3" fillId="0" borderId="1" xfId="16" applyNumberFormat="1" applyFont="1" applyFill="1" applyBorder="1" applyAlignment="1" applyProtection="1">
      <alignment horizontal="right" vertical="top" shrinkToFit="1"/>
      <protection locked="0"/>
    </xf>
    <xf numFmtId="0" fontId="2" fillId="0" borderId="1" xfId="16" applyFont="1" applyFill="1" applyBorder="1" applyAlignment="1">
      <alignment vertical="top" wrapText="1"/>
    </xf>
    <xf numFmtId="0" fontId="2" fillId="0" borderId="1" xfId="16" applyFont="1" applyFill="1" applyBorder="1" applyAlignment="1">
      <alignment horizontal="justify" vertical="top" wrapText="1"/>
    </xf>
    <xf numFmtId="49" fontId="3" fillId="0" borderId="1" xfId="16" applyNumberFormat="1" applyFont="1" applyFill="1" applyBorder="1" applyAlignment="1">
      <alignment vertical="top" wrapText="1"/>
    </xf>
    <xf numFmtId="4" fontId="3" fillId="0" borderId="2" xfId="17" applyFont="1" applyFill="1" applyProtection="1">
      <alignment horizontal="right" vertical="top" shrinkToFit="1"/>
    </xf>
    <xf numFmtId="0" fontId="3" fillId="0" borderId="1" xfId="16" applyFont="1" applyFill="1" applyBorder="1" applyAlignment="1">
      <alignment horizontal="left" vertical="top" shrinkToFit="1"/>
    </xf>
    <xf numFmtId="0" fontId="3" fillId="0" borderId="1" xfId="16" applyFont="1" applyFill="1" applyBorder="1" applyAlignment="1">
      <alignment horizontal="left" vertical="top" wrapText="1"/>
    </xf>
    <xf numFmtId="4" fontId="3" fillId="0" borderId="1" xfId="16" applyNumberFormat="1" applyFont="1" applyFill="1" applyBorder="1" applyAlignment="1" applyProtection="1">
      <alignment vertical="top" shrinkToFit="1"/>
      <protection locked="0"/>
    </xf>
    <xf numFmtId="0" fontId="3" fillId="0" borderId="4" xfId="16" applyFont="1" applyFill="1" applyBorder="1" applyAlignment="1">
      <alignment vertical="top" wrapText="1"/>
    </xf>
    <xf numFmtId="4" fontId="3" fillId="0" borderId="4" xfId="16" applyNumberFormat="1" applyFont="1" applyFill="1" applyBorder="1" applyAlignment="1" applyProtection="1">
      <alignment vertical="top" shrinkToFit="1"/>
      <protection locked="0"/>
    </xf>
    <xf numFmtId="49" fontId="3" fillId="0" borderId="1" xfId="0" applyNumberFormat="1" applyFont="1" applyFill="1" applyBorder="1" applyAlignment="1">
      <alignment horizontal="justify" vertical="center" wrapText="1"/>
    </xf>
    <xf numFmtId="0" fontId="3" fillId="0" borderId="1" xfId="0" applyNumberFormat="1" applyFont="1" applyFill="1" applyBorder="1" applyAlignment="1">
      <alignment horizontal="justify" vertical="center" wrapText="1"/>
    </xf>
    <xf numFmtId="0" fontId="2" fillId="0" borderId="1" xfId="16" applyFont="1" applyFill="1" applyBorder="1" applyAlignment="1">
      <alignment horizontal="right" vertical="top" wrapText="1"/>
    </xf>
    <xf numFmtId="49" fontId="2" fillId="0" borderId="1" xfId="16" applyNumberFormat="1" applyFont="1" applyFill="1" applyBorder="1" applyAlignment="1">
      <alignment horizontal="left" vertical="top" shrinkToFit="1"/>
    </xf>
    <xf numFmtId="49" fontId="3" fillId="0" borderId="1" xfId="16" applyNumberFormat="1" applyFont="1" applyFill="1" applyBorder="1" applyAlignment="1">
      <alignment horizontal="left" vertical="top" shrinkToFit="1"/>
    </xf>
    <xf numFmtId="4" fontId="3" fillId="0" borderId="1" xfId="0" applyNumberFormat="1" applyFont="1" applyFill="1" applyBorder="1" applyAlignment="1" applyProtection="1">
      <alignment horizontal="right" vertical="center" shrinkToFit="1"/>
      <protection locked="0"/>
    </xf>
    <xf numFmtId="4" fontId="3" fillId="0" borderId="1" xfId="0" applyNumberFormat="1" applyFont="1" applyFill="1" applyBorder="1" applyAlignment="1">
      <alignment vertical="center"/>
    </xf>
    <xf numFmtId="0" fontId="3" fillId="0" borderId="1" xfId="0" applyNumberFormat="1" applyFont="1" applyFill="1" applyBorder="1" applyAlignment="1">
      <alignment horizontal="center" vertical="top" wrapText="1"/>
    </xf>
    <xf numFmtId="4" fontId="3" fillId="0" borderId="2" xfId="22" applyNumberFormat="1" applyFont="1" applyFill="1" applyBorder="1" applyAlignment="1">
      <alignment horizontal="right" vertical="top" shrinkToFit="1"/>
    </xf>
    <xf numFmtId="0" fontId="3" fillId="0" borderId="1" xfId="0" applyNumberFormat="1" applyFont="1" applyFill="1" applyBorder="1" applyAlignment="1">
      <alignment horizontal="justify" vertical="top" wrapText="1"/>
    </xf>
    <xf numFmtId="0" fontId="3" fillId="0" borderId="1" xfId="0" applyFont="1" applyFill="1" applyBorder="1" applyAlignment="1">
      <alignment horizontal="left" vertical="top" wrapText="1"/>
    </xf>
    <xf numFmtId="0" fontId="3" fillId="0" borderId="1" xfId="0" applyNumberFormat="1" applyFont="1" applyFill="1" applyBorder="1" applyAlignment="1">
      <alignment horizontal="left" vertical="top" wrapText="1"/>
    </xf>
    <xf numFmtId="4" fontId="3" fillId="0" borderId="9" xfId="22" applyNumberFormat="1" applyFont="1" applyFill="1" applyBorder="1" applyAlignment="1">
      <alignment horizontal="right" vertical="top" shrinkToFit="1"/>
    </xf>
    <xf numFmtId="4" fontId="2" fillId="0" borderId="0" xfId="0" applyNumberFormat="1" applyFont="1" applyFill="1" applyAlignment="1"/>
    <xf numFmtId="0" fontId="1" fillId="0" borderId="0" xfId="0" applyFont="1" applyFill="1" applyAlignment="1">
      <alignment vertical="center"/>
    </xf>
    <xf numFmtId="0" fontId="16" fillId="0" borderId="0" xfId="0" applyFont="1" applyFill="1" applyAlignment="1">
      <alignment vertical="center"/>
    </xf>
    <xf numFmtId="4" fontId="16" fillId="0" borderId="0" xfId="0" applyNumberFormat="1" applyFont="1" applyFill="1" applyAlignment="1">
      <alignment vertical="center"/>
    </xf>
    <xf numFmtId="4" fontId="19" fillId="0" borderId="0" xfId="0" applyNumberFormat="1" applyFont="1" applyFill="1" applyAlignment="1">
      <alignment horizontal="left" vertical="center"/>
    </xf>
    <xf numFmtId="4" fontId="23" fillId="0" borderId="0" xfId="0" applyNumberFormat="1" applyFont="1" applyFill="1" applyAlignment="1">
      <alignment vertical="center"/>
    </xf>
    <xf numFmtId="0" fontId="3" fillId="0" borderId="3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37" fillId="0" borderId="0" xfId="0" applyFont="1" applyFill="1"/>
    <xf numFmtId="49" fontId="32" fillId="0" borderId="1" xfId="5" applyNumberFormat="1" applyFont="1" applyFill="1" applyBorder="1" applyAlignment="1">
      <alignment vertical="top"/>
    </xf>
    <xf numFmtId="49" fontId="32" fillId="0" borderId="1" xfId="5" applyNumberFormat="1" applyFont="1" applyFill="1" applyBorder="1" applyAlignment="1">
      <alignment horizontal="center" vertical="center"/>
    </xf>
    <xf numFmtId="49" fontId="32" fillId="0" borderId="1" xfId="6" applyNumberFormat="1" applyFont="1" applyFill="1" applyBorder="1" applyAlignment="1">
      <alignment vertical="top" wrapText="1" shrinkToFit="1"/>
    </xf>
    <xf numFmtId="49" fontId="32" fillId="0" borderId="1" xfId="6" applyNumberFormat="1" applyFont="1" applyFill="1" applyBorder="1" applyAlignment="1">
      <alignment horizontal="center" vertical="center" wrapText="1" shrinkToFit="1"/>
    </xf>
    <xf numFmtId="49" fontId="2" fillId="0" borderId="3" xfId="0" applyNumberFormat="1" applyFont="1" applyFill="1" applyBorder="1" applyAlignment="1">
      <alignment vertical="center"/>
    </xf>
    <xf numFmtId="49" fontId="2" fillId="0" borderId="1" xfId="0" applyNumberFormat="1" applyFont="1" applyFill="1" applyBorder="1" applyAlignment="1">
      <alignment horizontal="center" vertical="center" wrapText="1" shrinkToFit="1"/>
    </xf>
    <xf numFmtId="49" fontId="3" fillId="0" borderId="1" xfId="0" applyNumberFormat="1" applyFont="1" applyFill="1" applyBorder="1" applyAlignment="1">
      <alignment horizontal="center" vertical="center" wrapText="1" shrinkToFit="1"/>
    </xf>
    <xf numFmtId="49" fontId="3" fillId="0" borderId="3" xfId="0" applyNumberFormat="1" applyFont="1" applyFill="1" applyBorder="1" applyAlignment="1">
      <alignment horizontal="center" vertical="center"/>
    </xf>
    <xf numFmtId="4" fontId="3" fillId="0" borderId="1" xfId="0" applyNumberFormat="1" applyFont="1" applyFill="1" applyBorder="1" applyAlignment="1">
      <alignment horizontal="right" vertical="center" wrapText="1"/>
    </xf>
    <xf numFmtId="4" fontId="37" fillId="0" borderId="1" xfId="0" applyNumberFormat="1" applyFont="1" applyFill="1" applyBorder="1" applyAlignment="1">
      <alignment vertical="center"/>
    </xf>
    <xf numFmtId="49" fontId="2" fillId="0" borderId="3" xfId="0" applyNumberFormat="1" applyFont="1" applyFill="1" applyBorder="1" applyAlignment="1">
      <alignment horizontal="center" vertical="center"/>
    </xf>
    <xf numFmtId="0" fontId="45" fillId="0" borderId="0" xfId="0" applyFont="1" applyFill="1"/>
    <xf numFmtId="49" fontId="3" fillId="0" borderId="1" xfId="0" applyNumberFormat="1" applyFont="1" applyFill="1" applyBorder="1" applyAlignment="1">
      <alignment vertical="top" wrapText="1" shrinkToFit="1"/>
    </xf>
    <xf numFmtId="49" fontId="32" fillId="0" borderId="1" xfId="7" applyNumberFormat="1" applyFont="1" applyFill="1" applyBorder="1" applyAlignment="1">
      <alignment vertical="top"/>
    </xf>
    <xf numFmtId="49" fontId="32" fillId="0" borderId="1" xfId="7" applyNumberFormat="1" applyFont="1" applyFill="1" applyBorder="1" applyAlignment="1">
      <alignment vertical="top" wrapText="1"/>
    </xf>
    <xf numFmtId="49" fontId="20" fillId="0" borderId="1" xfId="7" applyNumberFormat="1" applyFont="1" applyFill="1" applyBorder="1" applyAlignment="1">
      <alignment vertical="top" wrapText="1"/>
    </xf>
    <xf numFmtId="49" fontId="20" fillId="0" borderId="1" xfId="0" applyNumberFormat="1" applyFont="1" applyFill="1" applyBorder="1" applyAlignment="1">
      <alignment horizontal="center" vertical="center" shrinkToFit="1"/>
    </xf>
    <xf numFmtId="4" fontId="20" fillId="0" borderId="1" xfId="0" applyNumberFormat="1" applyFont="1" applyFill="1" applyBorder="1" applyAlignment="1" applyProtection="1">
      <alignment horizontal="right" vertical="center" shrinkToFit="1"/>
      <protection locked="0"/>
    </xf>
    <xf numFmtId="49" fontId="20" fillId="0" borderId="6" xfId="0" applyNumberFormat="1" applyFont="1" applyFill="1" applyBorder="1" applyAlignment="1">
      <alignment horizontal="center" vertical="center" shrinkToFit="1"/>
    </xf>
    <xf numFmtId="49" fontId="20" fillId="0" borderId="9" xfId="2" applyNumberFormat="1" applyFont="1" applyFill="1" applyBorder="1" applyAlignment="1" applyProtection="1">
      <alignment horizontal="center" vertical="center" shrinkToFit="1"/>
      <protection locked="0"/>
    </xf>
    <xf numFmtId="49" fontId="20" fillId="0" borderId="8" xfId="0" applyNumberFormat="1" applyFont="1" applyFill="1" applyBorder="1" applyAlignment="1">
      <alignment horizontal="center" vertical="center" shrinkToFit="1"/>
    </xf>
    <xf numFmtId="4" fontId="20" fillId="0" borderId="6" xfId="0" applyNumberFormat="1" applyFont="1" applyFill="1" applyBorder="1" applyAlignment="1" applyProtection="1">
      <alignment horizontal="right" vertical="center" shrinkToFit="1"/>
      <protection locked="0"/>
    </xf>
    <xf numFmtId="49" fontId="20" fillId="0" borderId="2" xfId="2" applyNumberFormat="1" applyFont="1" applyFill="1" applyAlignment="1" applyProtection="1">
      <alignment horizontal="center" vertical="center" shrinkToFit="1"/>
      <protection locked="0"/>
    </xf>
    <xf numFmtId="4" fontId="20" fillId="0" borderId="1" xfId="8" applyNumberFormat="1" applyFont="1" applyFill="1" applyBorder="1" applyAlignment="1" applyProtection="1">
      <alignment horizontal="right" vertical="center" shrinkToFit="1"/>
      <protection locked="0"/>
    </xf>
    <xf numFmtId="4" fontId="46" fillId="0" borderId="1" xfId="8" applyNumberFormat="1" applyFont="1" applyFill="1" applyBorder="1" applyAlignment="1" applyProtection="1">
      <alignment horizontal="right" vertical="center" shrinkToFit="1"/>
      <protection locked="0"/>
    </xf>
    <xf numFmtId="0" fontId="37" fillId="0" borderId="0" xfId="0" quotePrefix="1" applyFont="1" applyFill="1" applyAlignment="1">
      <alignment wrapText="1"/>
    </xf>
    <xf numFmtId="49" fontId="3" fillId="0" borderId="1" xfId="0" applyNumberFormat="1" applyFont="1" applyFill="1" applyBorder="1" applyAlignment="1">
      <alignment shrinkToFit="1"/>
    </xf>
    <xf numFmtId="0" fontId="32" fillId="0" borderId="1" xfId="0" applyFont="1" applyFill="1" applyBorder="1" applyAlignment="1">
      <alignment horizontal="left" vertical="top" wrapText="1"/>
    </xf>
    <xf numFmtId="49" fontId="32" fillId="0" borderId="1" xfId="0" applyNumberFormat="1" applyFont="1" applyFill="1" applyBorder="1" applyAlignment="1">
      <alignment horizontal="center" vertical="center" shrinkToFit="1"/>
    </xf>
    <xf numFmtId="49" fontId="32" fillId="0" borderId="3" xfId="0" applyNumberFormat="1" applyFont="1" applyFill="1" applyBorder="1" applyAlignment="1">
      <alignment horizontal="center" vertical="center" shrinkToFit="1"/>
    </xf>
    <xf numFmtId="4" fontId="32" fillId="0" borderId="1" xfId="0" applyNumberFormat="1" applyFont="1" applyFill="1" applyBorder="1" applyAlignment="1" applyProtection="1">
      <alignment horizontal="right" vertical="center" shrinkToFit="1"/>
      <protection locked="0"/>
    </xf>
    <xf numFmtId="0" fontId="20" fillId="0" borderId="1" xfId="0" applyNumberFormat="1" applyFont="1" applyFill="1" applyBorder="1" applyAlignment="1">
      <alignment horizontal="left" wrapText="1" shrinkToFit="1"/>
    </xf>
    <xf numFmtId="4" fontId="3" fillId="0" borderId="1" xfId="0" applyNumberFormat="1" applyFont="1" applyFill="1" applyBorder="1" applyAlignment="1">
      <alignment horizontal="right" vertical="center" shrinkToFit="1"/>
    </xf>
    <xf numFmtId="0" fontId="20" fillId="0" borderId="1" xfId="0" quotePrefix="1" applyFont="1" applyFill="1" applyBorder="1" applyAlignment="1">
      <alignment horizontal="left" vertical="top" wrapText="1"/>
    </xf>
    <xf numFmtId="4" fontId="20" fillId="0" borderId="1" xfId="0" applyNumberFormat="1" applyFont="1" applyFill="1" applyBorder="1" applyAlignment="1">
      <alignment horizontal="right" vertical="center" shrinkToFit="1"/>
    </xf>
    <xf numFmtId="0" fontId="32" fillId="0" borderId="1" xfId="0" applyNumberFormat="1" applyFont="1" applyFill="1" applyBorder="1" applyAlignment="1">
      <alignment horizontal="left" vertical="top" wrapText="1" shrinkToFit="1"/>
    </xf>
    <xf numFmtId="4" fontId="32" fillId="0" borderId="1" xfId="0" applyNumberFormat="1" applyFont="1" applyFill="1" applyBorder="1" applyAlignment="1">
      <alignment horizontal="right" vertical="center" shrinkToFit="1"/>
    </xf>
    <xf numFmtId="49" fontId="2" fillId="0" borderId="1" xfId="9" applyNumberFormat="1" applyFont="1" applyFill="1" applyBorder="1" applyAlignment="1">
      <alignment vertical="top"/>
    </xf>
    <xf numFmtId="49" fontId="3" fillId="0" borderId="4" xfId="9" applyNumberFormat="1" applyFont="1" applyFill="1" applyBorder="1" applyAlignment="1">
      <alignment vertical="top" wrapText="1" shrinkToFit="1"/>
    </xf>
    <xf numFmtId="49" fontId="3" fillId="0" borderId="4" xfId="0" applyNumberFormat="1" applyFont="1" applyFill="1" applyBorder="1" applyAlignment="1">
      <alignment horizontal="center" vertical="center" wrapText="1" shrinkToFit="1"/>
    </xf>
    <xf numFmtId="49" fontId="20" fillId="0" borderId="4" xfId="0" applyNumberFormat="1" applyFont="1" applyFill="1" applyBorder="1" applyAlignment="1">
      <alignment horizontal="center" vertical="center" shrinkToFit="1"/>
    </xf>
    <xf numFmtId="4" fontId="20" fillId="0" borderId="4" xfId="0" applyNumberFormat="1" applyFont="1" applyFill="1" applyBorder="1" applyAlignment="1" applyProtection="1">
      <alignment horizontal="right" vertical="center" shrinkToFit="1"/>
      <protection locked="0"/>
    </xf>
    <xf numFmtId="49" fontId="3" fillId="0" borderId="1" xfId="9" applyNumberFormat="1" applyFont="1" applyFill="1" applyBorder="1" applyAlignment="1">
      <alignment vertical="top" wrapText="1" shrinkToFit="1"/>
    </xf>
    <xf numFmtId="49" fontId="32" fillId="0" borderId="1" xfId="10" applyNumberFormat="1" applyFont="1" applyFill="1" applyBorder="1" applyAlignment="1">
      <alignment vertical="top"/>
    </xf>
    <xf numFmtId="49" fontId="3" fillId="0" borderId="1" xfId="9" applyNumberFormat="1" applyFont="1" applyFill="1" applyBorder="1" applyAlignment="1">
      <alignment wrapText="1" shrinkToFit="1"/>
    </xf>
    <xf numFmtId="49" fontId="46" fillId="0" borderId="2" xfId="2" applyNumberFormat="1" applyFont="1" applyFill="1" applyAlignment="1" applyProtection="1">
      <alignment horizontal="center" vertical="center" shrinkToFit="1"/>
      <protection locked="0"/>
    </xf>
    <xf numFmtId="49" fontId="32" fillId="0" borderId="2" xfId="2" applyNumberFormat="1" applyFont="1" applyFill="1" applyAlignment="1" applyProtection="1">
      <alignment horizontal="center" vertical="center" shrinkToFit="1"/>
      <protection locked="0"/>
    </xf>
    <xf numFmtId="49" fontId="2" fillId="0" borderId="6" xfId="9" applyNumberFormat="1" applyFont="1" applyFill="1" applyBorder="1" applyAlignment="1">
      <alignment wrapText="1" shrinkToFit="1"/>
    </xf>
    <xf numFmtId="49" fontId="2" fillId="0" borderId="6" xfId="0" applyNumberFormat="1" applyFont="1" applyFill="1" applyBorder="1" applyAlignment="1">
      <alignment horizontal="center" vertical="center" wrapText="1" shrinkToFit="1"/>
    </xf>
    <xf numFmtId="49" fontId="32" fillId="0" borderId="6" xfId="0" applyNumberFormat="1" applyFont="1" applyFill="1" applyBorder="1" applyAlignment="1">
      <alignment horizontal="center" vertical="center" shrinkToFit="1"/>
    </xf>
    <xf numFmtId="49" fontId="32" fillId="0" borderId="9" xfId="2" applyNumberFormat="1" applyFont="1" applyFill="1" applyBorder="1" applyAlignment="1" applyProtection="1">
      <alignment horizontal="center" vertical="center" shrinkToFit="1"/>
      <protection locked="0"/>
    </xf>
    <xf numFmtId="49" fontId="32" fillId="0" borderId="8" xfId="0" applyNumberFormat="1" applyFont="1" applyFill="1" applyBorder="1" applyAlignment="1">
      <alignment horizontal="center" vertical="center" shrinkToFit="1"/>
    </xf>
    <xf numFmtId="4" fontId="32" fillId="0" borderId="6" xfId="0" applyNumberFormat="1" applyFont="1" applyFill="1" applyBorder="1" applyAlignment="1" applyProtection="1">
      <alignment horizontal="right" vertical="center" shrinkToFit="1"/>
      <protection locked="0"/>
    </xf>
    <xf numFmtId="1" fontId="3" fillId="0" borderId="1" xfId="0" applyNumberFormat="1" applyFont="1" applyFill="1" applyBorder="1" applyAlignment="1">
      <alignment horizontal="left" vertical="top" wrapText="1"/>
    </xf>
    <xf numFmtId="49" fontId="2" fillId="0" borderId="1" xfId="11" applyNumberFormat="1" applyFont="1" applyFill="1" applyBorder="1" applyAlignment="1">
      <alignment vertical="top"/>
    </xf>
    <xf numFmtId="49" fontId="32" fillId="0" borderId="1" xfId="12" applyNumberFormat="1" applyFont="1" applyFill="1" applyBorder="1" applyAlignment="1">
      <alignment vertical="top"/>
    </xf>
    <xf numFmtId="49" fontId="3" fillId="0" borderId="3" xfId="0" applyNumberFormat="1" applyFont="1" applyFill="1" applyBorder="1" applyAlignment="1">
      <alignment vertical="center"/>
    </xf>
    <xf numFmtId="49" fontId="32" fillId="0" borderId="1" xfId="13" applyNumberFormat="1" applyFont="1" applyFill="1" applyBorder="1" applyAlignment="1">
      <alignment vertical="top"/>
    </xf>
    <xf numFmtId="49" fontId="20" fillId="0" borderId="1" xfId="13" quotePrefix="1" applyNumberFormat="1" applyFont="1" applyFill="1" applyBorder="1" applyAlignment="1">
      <alignment vertical="top" wrapText="1"/>
    </xf>
    <xf numFmtId="0" fontId="20" fillId="0" borderId="1" xfId="0" quotePrefix="1" applyNumberFormat="1" applyFont="1" applyFill="1" applyBorder="1" applyAlignment="1">
      <alignment horizontal="left" vertical="top" wrapText="1" shrinkToFit="1"/>
    </xf>
    <xf numFmtId="49" fontId="32" fillId="0" borderId="1" xfId="14" applyNumberFormat="1" applyFont="1" applyFill="1" applyBorder="1" applyAlignment="1">
      <alignment vertical="top"/>
    </xf>
    <xf numFmtId="0" fontId="37" fillId="0" borderId="0" xfId="0" applyFont="1" applyFill="1" applyAlignment="1"/>
    <xf numFmtId="49" fontId="2" fillId="0" borderId="1" xfId="0" applyNumberFormat="1" applyFont="1" applyFill="1" applyBorder="1" applyAlignment="1">
      <alignment horizontal="center" vertical="top" wrapText="1" shrinkToFit="1"/>
    </xf>
    <xf numFmtId="49" fontId="3" fillId="0" borderId="1" xfId="0" applyNumberFormat="1" applyFont="1" applyFill="1" applyBorder="1" applyAlignment="1">
      <alignment horizontal="center" vertical="top" wrapText="1" shrinkToFit="1"/>
    </xf>
    <xf numFmtId="0" fontId="3" fillId="0" borderId="1" xfId="0" quotePrefix="1" applyNumberFormat="1" applyFont="1" applyFill="1" applyBorder="1" applyAlignment="1">
      <alignment horizontal="left" vertical="top" wrapText="1" shrinkToFit="1"/>
    </xf>
    <xf numFmtId="4" fontId="20" fillId="0" borderId="1" xfId="0" applyNumberFormat="1" applyFont="1" applyFill="1" applyBorder="1" applyAlignment="1" applyProtection="1">
      <alignment horizontal="right" vertical="top" shrinkToFit="1"/>
      <protection locked="0"/>
    </xf>
    <xf numFmtId="0" fontId="45" fillId="0" borderId="0" xfId="0" applyFont="1" applyFill="1" applyAlignment="1"/>
    <xf numFmtId="4" fontId="32" fillId="0" borderId="1" xfId="0" applyNumberFormat="1" applyFont="1" applyFill="1" applyBorder="1" applyAlignment="1" applyProtection="1">
      <alignment horizontal="right" vertical="top" shrinkToFit="1"/>
      <protection locked="0"/>
    </xf>
    <xf numFmtId="3" fontId="39" fillId="0" borderId="0" xfId="0" applyNumberFormat="1" applyFont="1"/>
    <xf numFmtId="3" fontId="0" fillId="0" borderId="0" xfId="0" applyNumberFormat="1"/>
    <xf numFmtId="3" fontId="38" fillId="0" borderId="0" xfId="0" applyNumberFormat="1" applyFont="1" applyAlignment="1">
      <alignment horizontal="right"/>
    </xf>
    <xf numFmtId="0" fontId="8" fillId="0" borderId="1" xfId="0" applyFont="1" applyBorder="1" applyAlignment="1">
      <alignment horizontal="center" vertical="top" wrapText="1"/>
    </xf>
    <xf numFmtId="49" fontId="7" fillId="0" borderId="1" xfId="0" applyNumberFormat="1" applyFont="1" applyBorder="1" applyAlignment="1">
      <alignment horizontal="center" vertical="center" wrapText="1"/>
    </xf>
    <xf numFmtId="4" fontId="20" fillId="0" borderId="1" xfId="0" applyNumberFormat="1" applyFont="1" applyFill="1" applyBorder="1" applyAlignment="1" applyProtection="1">
      <alignment horizontal="right" shrinkToFit="1"/>
      <protection locked="0"/>
    </xf>
    <xf numFmtId="49" fontId="8" fillId="0" borderId="1" xfId="0" applyNumberFormat="1" applyFont="1" applyBorder="1" applyAlignment="1">
      <alignment horizontal="center" wrapText="1"/>
    </xf>
    <xf numFmtId="4" fontId="0" fillId="0" borderId="0" xfId="0" applyNumberFormat="1"/>
    <xf numFmtId="49" fontId="7" fillId="0" borderId="1" xfId="0" applyNumberFormat="1" applyFont="1" applyBorder="1" applyAlignment="1">
      <alignment horizontal="center" wrapText="1"/>
    </xf>
    <xf numFmtId="0" fontId="43" fillId="0" borderId="0" xfId="0" applyFont="1"/>
    <xf numFmtId="4" fontId="43" fillId="0" borderId="0" xfId="0" applyNumberFormat="1" applyFont="1"/>
    <xf numFmtId="4" fontId="7" fillId="0" borderId="1" xfId="0" applyNumberFormat="1" applyFont="1" applyBorder="1" applyAlignment="1">
      <alignment horizontal="right" vertical="center" wrapText="1"/>
    </xf>
    <xf numFmtId="49" fontId="8" fillId="0" borderId="1" xfId="0" applyNumberFormat="1" applyFont="1" applyBorder="1" applyAlignment="1">
      <alignment horizontal="center" vertical="center" wrapText="1"/>
    </xf>
    <xf numFmtId="4" fontId="0" fillId="0" borderId="0" xfId="0" applyNumberFormat="1" applyFont="1"/>
    <xf numFmtId="0" fontId="8" fillId="0" borderId="3" xfId="0" applyFont="1" applyBorder="1" applyAlignment="1">
      <alignment wrapText="1"/>
    </xf>
    <xf numFmtId="0" fontId="7" fillId="0" borderId="1" xfId="0" applyFont="1" applyBorder="1"/>
    <xf numFmtId="0" fontId="10" fillId="0" borderId="0" xfId="0" applyFont="1"/>
    <xf numFmtId="4" fontId="10" fillId="0" borderId="0" xfId="0" applyNumberFormat="1" applyFont="1"/>
    <xf numFmtId="0" fontId="3" fillId="0" borderId="1" xfId="0" applyFont="1" applyFill="1" applyBorder="1" applyAlignment="1">
      <alignment horizontal="center" vertical="center" wrapText="1" shrinkToFit="1"/>
    </xf>
    <xf numFmtId="0" fontId="2" fillId="0" borderId="1" xfId="0" applyFont="1" applyFill="1" applyBorder="1" applyAlignment="1">
      <alignment horizontal="left" vertical="center" wrapText="1" shrinkToFit="1"/>
    </xf>
    <xf numFmtId="4" fontId="2" fillId="0" borderId="1" xfId="0" applyNumberFormat="1" applyFont="1" applyFill="1" applyBorder="1" applyAlignment="1">
      <alignment vertical="center" wrapText="1" shrinkToFit="1"/>
    </xf>
    <xf numFmtId="4" fontId="3" fillId="0" borderId="1" xfId="0" applyNumberFormat="1" applyFont="1" applyFill="1" applyBorder="1" applyAlignment="1">
      <alignment wrapText="1"/>
    </xf>
    <xf numFmtId="4" fontId="2" fillId="0" borderId="1" xfId="0" applyNumberFormat="1" applyFont="1" applyFill="1" applyBorder="1" applyAlignment="1">
      <alignment vertical="center" shrinkToFit="1"/>
    </xf>
    <xf numFmtId="0" fontId="3" fillId="0" borderId="0" xfId="0" applyFont="1" applyFill="1" applyAlignment="1"/>
    <xf numFmtId="4" fontId="47" fillId="0" borderId="0" xfId="0" applyNumberFormat="1" applyFont="1"/>
    <xf numFmtId="4" fontId="22" fillId="0" borderId="0" xfId="0" applyNumberFormat="1" applyFont="1" applyFill="1"/>
    <xf numFmtId="4" fontId="45" fillId="0" borderId="0" xfId="0" applyNumberFormat="1" applyFont="1" applyFill="1"/>
    <xf numFmtId="4" fontId="3" fillId="0" borderId="0" xfId="0" applyNumberFormat="1" applyFont="1" applyFill="1" applyBorder="1" applyAlignment="1">
      <alignment horizontal="right"/>
    </xf>
    <xf numFmtId="4" fontId="2" fillId="0" borderId="0" xfId="0" applyNumberFormat="1" applyFont="1" applyFill="1" applyBorder="1"/>
    <xf numFmtId="4" fontId="48" fillId="0" borderId="0" xfId="0" applyNumberFormat="1" applyFont="1"/>
    <xf numFmtId="0" fontId="48" fillId="0" borderId="0" xfId="0" applyFont="1"/>
    <xf numFmtId="4" fontId="3" fillId="0" borderId="0" xfId="0" applyNumberFormat="1" applyFont="1" applyFill="1" applyAlignment="1">
      <alignment vertical="top"/>
    </xf>
    <xf numFmtId="3" fontId="3" fillId="0" borderId="0" xfId="0" applyNumberFormat="1" applyFont="1" applyFill="1" applyAlignment="1">
      <alignment horizontal="right"/>
    </xf>
    <xf numFmtId="4" fontId="2" fillId="0" borderId="0" xfId="0" applyNumberFormat="1" applyFont="1" applyFill="1" applyAlignment="1">
      <alignment vertical="top"/>
    </xf>
    <xf numFmtId="0" fontId="3" fillId="0" borderId="0" xfId="0" applyFont="1" applyFill="1" applyAlignment="1">
      <alignment vertical="center" wrapText="1"/>
    </xf>
    <xf numFmtId="1" fontId="3" fillId="0" borderId="2" xfId="18" applyNumberFormat="1" applyFont="1" applyFill="1" applyProtection="1">
      <alignment horizontal="center" vertical="top" shrinkToFit="1"/>
    </xf>
    <xf numFmtId="4" fontId="3" fillId="0" borderId="0" xfId="0" applyNumberFormat="1" applyFont="1" applyFill="1" applyAlignment="1">
      <alignment wrapText="1"/>
    </xf>
    <xf numFmtId="0" fontId="3" fillId="0" borderId="2" xfId="19" applyNumberFormat="1" applyFont="1" applyFill="1" applyAlignment="1" applyProtection="1">
      <alignment vertical="top" wrapText="1"/>
    </xf>
    <xf numFmtId="0" fontId="3" fillId="0" borderId="2" xfId="25" applyNumberFormat="1" applyFont="1" applyFill="1" applyProtection="1">
      <alignment horizontal="left" vertical="top" wrapText="1"/>
    </xf>
    <xf numFmtId="49" fontId="3" fillId="0" borderId="2" xfId="20" applyFont="1" applyFill="1" applyAlignment="1" applyProtection="1">
      <alignment horizontal="left" vertical="top" shrinkToFit="1"/>
    </xf>
    <xf numFmtId="0" fontId="3" fillId="0" borderId="2" xfId="21" applyNumberFormat="1" applyFont="1" applyFill="1" applyAlignment="1" applyProtection="1">
      <alignment horizontal="left" vertical="top" wrapText="1"/>
    </xf>
    <xf numFmtId="1" fontId="3" fillId="0" borderId="2" xfId="18" applyNumberFormat="1" applyFont="1" applyFill="1" applyAlignment="1" applyProtection="1">
      <alignment horizontal="left" vertical="top" shrinkToFit="1"/>
    </xf>
    <xf numFmtId="0" fontId="3" fillId="0" borderId="2" xfId="22" applyFont="1" applyFill="1" applyBorder="1" applyAlignment="1">
      <alignment horizontal="left" vertical="top" wrapText="1"/>
    </xf>
    <xf numFmtId="4" fontId="3" fillId="0" borderId="1" xfId="0" applyNumberFormat="1" applyFont="1" applyFill="1" applyBorder="1" applyAlignment="1">
      <alignment vertical="top"/>
    </xf>
    <xf numFmtId="0" fontId="3" fillId="0" borderId="2" xfId="19" applyNumberFormat="1" applyFont="1" applyFill="1" applyProtection="1">
      <alignment horizontal="left" vertical="top" wrapText="1"/>
    </xf>
    <xf numFmtId="4" fontId="2" fillId="0" borderId="1" xfId="0" applyNumberFormat="1" applyFont="1" applyFill="1" applyBorder="1" applyAlignment="1">
      <alignment vertical="top"/>
    </xf>
    <xf numFmtId="0" fontId="2" fillId="0" borderId="1" xfId="0" applyFont="1" applyFill="1" applyBorder="1" applyAlignment="1">
      <alignment horizontal="right"/>
    </xf>
    <xf numFmtId="0" fontId="2" fillId="0" borderId="0" xfId="0" applyFont="1" applyFill="1" applyAlignment="1">
      <alignment horizontal="left"/>
    </xf>
    <xf numFmtId="4" fontId="3" fillId="0" borderId="5" xfId="0" applyNumberFormat="1" applyFont="1" applyFill="1" applyBorder="1"/>
    <xf numFmtId="0" fontId="38" fillId="0" borderId="0" xfId="0" applyFont="1" applyFill="1"/>
    <xf numFmtId="3" fontId="0" fillId="0" borderId="0" xfId="0" applyNumberFormat="1" applyFill="1"/>
    <xf numFmtId="0" fontId="0" fillId="0" borderId="0" xfId="0" applyFill="1"/>
    <xf numFmtId="0" fontId="39" fillId="0" borderId="0" xfId="0" applyFont="1" applyFill="1"/>
    <xf numFmtId="3" fontId="39" fillId="0" borderId="0" xfId="0" applyNumberFormat="1" applyFont="1" applyFill="1"/>
    <xf numFmtId="3" fontId="38" fillId="0" borderId="0" xfId="0" applyNumberFormat="1" applyFont="1" applyFill="1" applyAlignment="1">
      <alignment horizontal="right"/>
    </xf>
    <xf numFmtId="0" fontId="8" fillId="0" borderId="1" xfId="0" applyFont="1" applyFill="1" applyBorder="1" applyAlignment="1">
      <alignment horizontal="center" vertical="top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wrapText="1"/>
    </xf>
    <xf numFmtId="49" fontId="8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wrapText="1"/>
    </xf>
    <xf numFmtId="4" fontId="8" fillId="0" borderId="1" xfId="0" applyNumberFormat="1" applyFont="1" applyFill="1" applyBorder="1" applyAlignment="1">
      <alignment horizontal="right" wrapText="1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wrapText="1"/>
    </xf>
    <xf numFmtId="4" fontId="9" fillId="0" borderId="1" xfId="0" applyNumberFormat="1" applyFont="1" applyFill="1" applyBorder="1"/>
    <xf numFmtId="0" fontId="3" fillId="0" borderId="0" xfId="0" applyFont="1" applyFill="1" applyAlignment="1">
      <alignment horizontal="right"/>
    </xf>
    <xf numFmtId="2" fontId="3" fillId="0" borderId="1" xfId="0" applyNumberFormat="1" applyFont="1" applyFill="1" applyBorder="1" applyAlignment="1">
      <alignment wrapText="1" shrinkToFit="1"/>
    </xf>
    <xf numFmtId="3" fontId="3" fillId="0" borderId="0" xfId="0" applyNumberFormat="1" applyFont="1" applyFill="1" applyAlignment="1">
      <alignment horizontal="left"/>
    </xf>
    <xf numFmtId="0" fontId="2" fillId="0" borderId="0" xfId="0" applyFont="1" applyFill="1" applyAlignment="1">
      <alignment horizontal="center" vertical="center" wrapText="1"/>
    </xf>
    <xf numFmtId="4" fontId="22" fillId="0" borderId="0" xfId="0" applyNumberFormat="1" applyFont="1" applyFill="1" applyAlignment="1">
      <alignment horizontal="left" vertical="center"/>
    </xf>
    <xf numFmtId="0" fontId="16" fillId="0" borderId="0" xfId="0" applyFont="1" applyAlignment="1">
      <alignment horizontal="left" vertical="center"/>
    </xf>
    <xf numFmtId="4" fontId="3" fillId="5" borderId="0" xfId="0" applyNumberFormat="1" applyFont="1" applyFill="1" applyAlignment="1">
      <alignment horizontal="left" vertical="center"/>
    </xf>
    <xf numFmtId="0" fontId="2" fillId="0" borderId="0" xfId="0" applyFont="1" applyFill="1" applyAlignment="1">
      <alignment horizontal="center" wrapText="1"/>
    </xf>
    <xf numFmtId="4" fontId="2" fillId="0" borderId="0" xfId="0" applyNumberFormat="1" applyFont="1" applyFill="1" applyAlignment="1">
      <alignment horizontal="center" wrapText="1"/>
    </xf>
    <xf numFmtId="0" fontId="2" fillId="0" borderId="0" xfId="0" applyFont="1" applyFill="1" applyAlignment="1">
      <alignment horizontal="center" vertical="top" wrapText="1"/>
    </xf>
    <xf numFmtId="0" fontId="2" fillId="0" borderId="0" xfId="0" applyFont="1" applyFill="1" applyAlignment="1">
      <alignment horizontal="center" wrapText="1" shrinkToFit="1"/>
    </xf>
    <xf numFmtId="0" fontId="7" fillId="0" borderId="0" xfId="0" applyFont="1" applyAlignment="1">
      <alignment horizontal="center" wrapText="1" shrinkToFit="1"/>
    </xf>
    <xf numFmtId="0" fontId="7" fillId="0" borderId="0" xfId="0" applyFont="1" applyFill="1" applyAlignment="1">
      <alignment horizontal="center" wrapText="1" shrinkToFit="1"/>
    </xf>
    <xf numFmtId="0" fontId="7" fillId="0" borderId="0" xfId="0" applyFont="1" applyAlignment="1">
      <alignment horizontal="center" wrapText="1"/>
    </xf>
    <xf numFmtId="0" fontId="2" fillId="0" borderId="0" xfId="0" applyFont="1" applyFill="1" applyAlignment="1">
      <alignment horizontal="center"/>
    </xf>
  </cellXfs>
  <cellStyles count="29">
    <cellStyle name="xl22" xfId="4"/>
    <cellStyle name="xl23 2" xfId="18"/>
    <cellStyle name="xl27" xfId="28"/>
    <cellStyle name="xl29" xfId="20"/>
    <cellStyle name="xl34 2" xfId="2"/>
    <cellStyle name="xl35" xfId="23"/>
    <cellStyle name="xl35 2" xfId="8"/>
    <cellStyle name="xl36" xfId="3"/>
    <cellStyle name="xl37" xfId="25"/>
    <cellStyle name="xl39 3" xfId="21"/>
    <cellStyle name="xl44" xfId="19"/>
    <cellStyle name="xl45" xfId="17"/>
    <cellStyle name="Обычный" xfId="0" builtinId="0"/>
    <cellStyle name="Обычный 10" xfId="16"/>
    <cellStyle name="Обычный 172" xfId="10"/>
    <cellStyle name="Обычный 174" xfId="9"/>
    <cellStyle name="Обычный 181" xfId="7"/>
    <cellStyle name="Обычный 189" xfId="14"/>
    <cellStyle name="Обычный 194" xfId="11"/>
    <cellStyle name="Обычный 195" xfId="13"/>
    <cellStyle name="Обычный 196" xfId="5"/>
    <cellStyle name="Обычный 2" xfId="24"/>
    <cellStyle name="Обычный 21" xfId="6"/>
    <cellStyle name="Обычный 29" xfId="12"/>
    <cellStyle name="Обычный 3" xfId="1"/>
    <cellStyle name="Обычный 90" xfId="22"/>
    <cellStyle name="Процентный 2" xfId="15"/>
    <cellStyle name="Финансовый" xfId="26" builtinId="3"/>
    <cellStyle name="Хороший" xfId="27" builtinId="2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User\Desktop\&#1055;&#1088;&#1086;&#1077;&#1082;&#1090;%20&#1073;&#1102;&#1076;&#1078;&#1077;&#1090;&#1072;%202025-2027\&#1041;&#1102;&#1076;&#1078;&#1077;&#1090;%202025-2027%20&#1087;&#1086;&#1089;&#1083;&#1077;%20&#1088;&#1077;&#1076;&#1072;&#1082;&#1094;&#1080;&#1080;\&#1055;&#1088;&#1080;&#1083;&#1086;&#1078;&#1077;&#1085;&#1080;&#1077;%20&#1082;%20&#1056;&#1077;&#1096;&#1077;&#1085;&#1080;&#1102;%20&#1086;%20&#1073;&#1102;&#1076;&#1078;&#1077;&#1090;&#1077;%202025-2027%20&#1087;&#1086;&#1089;&#1083;&#1077;%20&#1088;&#1077;&#1076;&#1072;&#1082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1055;&#1088;&#1080;&#1083;&#1086;&#1078;&#1077;&#1085;&#1080;&#1103;%20&#1082;%20&#1087;&#1088;&#1086;&#1077;&#1082;&#1090;&#1091;%20&#1073;&#1102;&#1076;&#1078;&#1077;&#1090;&#1072;%202023-2025%20&#1089;%20&#1087;&#1088;&#1086;&#1090;&#1086;&#1082;&#1086;&#1083;&#1086;&#1084;%20&#1055;&#1057;%20&#1087;&#1086;&#1089;&#1083;&#1077;%20&#1088;&#1077;&#1076;&#1072;&#1082;&#1094;&#1080;&#1080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риложение_1 "/>
      <sheetName val="Приложение_2_"/>
      <sheetName val="Приложение 3"/>
      <sheetName val="Приложение 4"/>
      <sheetName val="Приложение 5"/>
      <sheetName val="Приложение 6"/>
      <sheetName val="Приложение 7"/>
      <sheetName val="Приложение 8"/>
      <sheetName val="Приложение 9"/>
      <sheetName val="Приложение 10"/>
      <sheetName val="Приложение 11"/>
      <sheetName val="Приложение 12"/>
      <sheetName val="Приложение 13"/>
      <sheetName val="Приложение 14"/>
    </sheetNames>
    <sheetDataSet>
      <sheetData sheetId="0"/>
      <sheetData sheetId="1"/>
      <sheetData sheetId="2"/>
      <sheetData sheetId="3"/>
      <sheetData sheetId="4">
        <row r="136">
          <cell r="F136">
            <v>0</v>
          </cell>
          <cell r="G136">
            <v>0</v>
          </cell>
          <cell r="H136">
            <v>0</v>
          </cell>
        </row>
      </sheetData>
      <sheetData sheetId="5">
        <row r="65">
          <cell r="I65">
            <v>0</v>
          </cell>
        </row>
        <row r="380">
          <cell r="I380">
            <v>0</v>
          </cell>
        </row>
        <row r="382">
          <cell r="I382">
            <v>0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риложение_1 "/>
      <sheetName val="Приложение_2"/>
      <sheetName val="Приложение 3"/>
      <sheetName val="Приложение 4"/>
      <sheetName val="Приложение 5"/>
      <sheetName val="Приложение 6"/>
      <sheetName val="Приложение 7"/>
      <sheetName val="Приложение 8"/>
      <sheetName val="Приложение 9"/>
      <sheetName val="Приложение 10"/>
      <sheetName val="Приложение 11"/>
      <sheetName val="Приложение 12"/>
    </sheetNames>
    <sheetDataSet>
      <sheetData sheetId="0" refreshError="1"/>
      <sheetData sheetId="1">
        <row r="141">
          <cell r="C141">
            <v>2786608772.9499998</v>
          </cell>
        </row>
      </sheetData>
      <sheetData sheetId="2" refreshError="1"/>
      <sheetData sheetId="3">
        <row r="217">
          <cell r="G217">
            <v>0</v>
          </cell>
          <cell r="H217">
            <v>0</v>
          </cell>
        </row>
      </sheetData>
      <sheetData sheetId="4" refreshError="1"/>
      <sheetData sheetId="5">
        <row r="16">
          <cell r="G16">
            <v>3271218493.838119</v>
          </cell>
        </row>
      </sheetData>
      <sheetData sheetId="6">
        <row r="13">
          <cell r="H13">
            <v>308656576.75</v>
          </cell>
        </row>
      </sheetData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U165"/>
  <sheetViews>
    <sheetView zoomScale="90" zoomScaleNormal="90" workbookViewId="0">
      <selection activeCell="G11" sqref="G11"/>
    </sheetView>
  </sheetViews>
  <sheetFormatPr defaultColWidth="9.140625" defaultRowHeight="15" x14ac:dyDescent="0.2"/>
  <cols>
    <col min="1" max="1" width="31.140625" style="28" bestFit="1" customWidth="1"/>
    <col min="2" max="2" width="60" style="28" customWidth="1"/>
    <col min="3" max="4" width="21.7109375" style="260" customWidth="1"/>
    <col min="5" max="5" width="22.42578125" style="260" customWidth="1"/>
    <col min="6" max="6" width="19" style="398" customWidth="1"/>
    <col min="7" max="7" width="16.42578125" style="30" customWidth="1"/>
    <col min="8" max="8" width="21.42578125" style="30" customWidth="1"/>
    <col min="9" max="10" width="15.28515625" style="30" customWidth="1"/>
    <col min="11" max="11" width="16" style="398" customWidth="1"/>
    <col min="12" max="12" width="14.5703125" style="30" customWidth="1"/>
    <col min="13" max="13" width="19" style="30" customWidth="1"/>
    <col min="14" max="20" width="9.140625" style="28" customWidth="1"/>
    <col min="21" max="21" width="14.85546875" style="28" customWidth="1"/>
    <col min="22" max="16384" width="9.140625" style="28"/>
  </cols>
  <sheetData>
    <row r="2" spans="1:5" x14ac:dyDescent="0.2">
      <c r="D2" s="433" t="s">
        <v>463</v>
      </c>
      <c r="E2" s="433"/>
    </row>
    <row r="3" spans="1:5" x14ac:dyDescent="0.2">
      <c r="D3" s="433" t="s">
        <v>63</v>
      </c>
      <c r="E3" s="433"/>
    </row>
    <row r="4" spans="1:5" x14ac:dyDescent="0.2">
      <c r="D4" s="433" t="s">
        <v>1</v>
      </c>
      <c r="E4" s="433"/>
    </row>
    <row r="5" spans="1:5" x14ac:dyDescent="0.2">
      <c r="D5" s="433" t="s">
        <v>59</v>
      </c>
      <c r="E5" s="433"/>
    </row>
    <row r="6" spans="1:5" x14ac:dyDescent="0.2">
      <c r="D6" s="433" t="s">
        <v>2</v>
      </c>
      <c r="E6" s="433"/>
    </row>
    <row r="7" spans="1:5" x14ac:dyDescent="0.2">
      <c r="D7" s="433" t="s">
        <v>921</v>
      </c>
      <c r="E7" s="433"/>
    </row>
    <row r="8" spans="1:5" x14ac:dyDescent="0.2">
      <c r="D8" s="433" t="s">
        <v>922</v>
      </c>
      <c r="E8" s="433"/>
    </row>
    <row r="11" spans="1:5" ht="44.25" customHeight="1" x14ac:dyDescent="0.2">
      <c r="A11" s="434" t="s">
        <v>466</v>
      </c>
      <c r="B11" s="434"/>
      <c r="C11" s="434"/>
      <c r="D11" s="434"/>
      <c r="E11" s="434"/>
    </row>
    <row r="13" spans="1:5" x14ac:dyDescent="0.2">
      <c r="E13" s="399"/>
    </row>
    <row r="14" spans="1:5" x14ac:dyDescent="0.2">
      <c r="A14" s="91" t="s">
        <v>467</v>
      </c>
      <c r="B14" s="91" t="s">
        <v>4</v>
      </c>
      <c r="C14" s="261" t="s">
        <v>5</v>
      </c>
      <c r="D14" s="261" t="s">
        <v>6</v>
      </c>
      <c r="E14" s="261" t="s">
        <v>60</v>
      </c>
    </row>
    <row r="15" spans="1:5" ht="15.75" x14ac:dyDescent="0.2">
      <c r="A15" s="262" t="s">
        <v>468</v>
      </c>
      <c r="B15" s="263" t="s">
        <v>469</v>
      </c>
      <c r="C15" s="264">
        <f>SUM(C16:C22)</f>
        <v>3184900000</v>
      </c>
      <c r="D15" s="264">
        <f t="shared" ref="D15:E15" si="0">SUM(D16:D21)</f>
        <v>2255319000</v>
      </c>
      <c r="E15" s="264">
        <f t="shared" si="0"/>
        <v>2343177300</v>
      </c>
    </row>
    <row r="16" spans="1:5" ht="151.5" customHeight="1" x14ac:dyDescent="0.2">
      <c r="A16" s="265" t="s">
        <v>470</v>
      </c>
      <c r="B16" s="266" t="s">
        <v>471</v>
      </c>
      <c r="C16" s="267">
        <f>2142129300+319220700</f>
        <v>2461350000</v>
      </c>
      <c r="D16" s="267">
        <v>2206769000</v>
      </c>
      <c r="E16" s="267">
        <v>2294627300</v>
      </c>
    </row>
    <row r="17" spans="1:21" ht="129" customHeight="1" x14ac:dyDescent="0.2">
      <c r="A17" s="265" t="s">
        <v>472</v>
      </c>
      <c r="B17" s="266" t="s">
        <v>473</v>
      </c>
      <c r="C17" s="267">
        <v>1450000</v>
      </c>
      <c r="D17" s="267">
        <v>1450000</v>
      </c>
      <c r="E17" s="267">
        <v>1450000</v>
      </c>
    </row>
    <row r="18" spans="1:21" ht="105" x14ac:dyDescent="0.2">
      <c r="A18" s="265" t="s">
        <v>474</v>
      </c>
      <c r="B18" s="266" t="s">
        <v>475</v>
      </c>
      <c r="C18" s="267">
        <v>4500000</v>
      </c>
      <c r="D18" s="267">
        <v>4500000</v>
      </c>
      <c r="E18" s="267">
        <v>4500000</v>
      </c>
    </row>
    <row r="19" spans="1:21" ht="105" x14ac:dyDescent="0.2">
      <c r="A19" s="265" t="s">
        <v>476</v>
      </c>
      <c r="B19" s="266" t="s">
        <v>477</v>
      </c>
      <c r="C19" s="267">
        <v>30000000</v>
      </c>
      <c r="D19" s="267">
        <v>30000000</v>
      </c>
      <c r="E19" s="267">
        <v>30000000</v>
      </c>
      <c r="L19" s="398"/>
    </row>
    <row r="20" spans="1:21" ht="180" x14ac:dyDescent="0.2">
      <c r="A20" s="265" t="s">
        <v>478</v>
      </c>
      <c r="B20" s="266" t="s">
        <v>479</v>
      </c>
      <c r="C20" s="267">
        <v>10000000</v>
      </c>
      <c r="D20" s="267">
        <v>10000000</v>
      </c>
      <c r="E20" s="267">
        <v>10000000</v>
      </c>
      <c r="L20" s="398"/>
    </row>
    <row r="21" spans="1:21" ht="90" x14ac:dyDescent="0.2">
      <c r="A21" s="265" t="s">
        <v>480</v>
      </c>
      <c r="B21" s="266" t="s">
        <v>481</v>
      </c>
      <c r="C21" s="267">
        <v>2600000</v>
      </c>
      <c r="D21" s="267">
        <v>2600000</v>
      </c>
      <c r="E21" s="267">
        <v>2600000</v>
      </c>
      <c r="L21" s="398"/>
    </row>
    <row r="22" spans="1:21" ht="105" x14ac:dyDescent="0.2">
      <c r="A22" s="265" t="s">
        <v>482</v>
      </c>
      <c r="B22" s="266" t="s">
        <v>483</v>
      </c>
      <c r="C22" s="267">
        <f>710000000-35000000</f>
        <v>675000000</v>
      </c>
      <c r="D22" s="267">
        <v>0</v>
      </c>
      <c r="E22" s="267">
        <v>0</v>
      </c>
      <c r="L22" s="398"/>
    </row>
    <row r="23" spans="1:21" s="43" customFormat="1" ht="47.25" x14ac:dyDescent="0.25">
      <c r="A23" s="268" t="s">
        <v>484</v>
      </c>
      <c r="B23" s="269" t="s">
        <v>485</v>
      </c>
      <c r="C23" s="264">
        <f>SUM(C24:C27)</f>
        <v>18643648.159999996</v>
      </c>
      <c r="D23" s="264">
        <f>SUM(D24:D27)</f>
        <v>19792805.57</v>
      </c>
      <c r="E23" s="264">
        <f>SUM(E24:E27)</f>
        <v>20695090.809999995</v>
      </c>
      <c r="F23" s="400"/>
      <c r="G23" s="42"/>
      <c r="H23" s="42"/>
      <c r="I23" s="42"/>
      <c r="J23" s="42"/>
      <c r="K23" s="400"/>
      <c r="L23" s="42"/>
      <c r="M23" s="42"/>
    </row>
    <row r="24" spans="1:21" ht="135" x14ac:dyDescent="0.2">
      <c r="A24" s="270" t="s">
        <v>486</v>
      </c>
      <c r="B24" s="266" t="s">
        <v>487</v>
      </c>
      <c r="C24" s="271">
        <v>9933028.3100000005</v>
      </c>
      <c r="D24" s="271">
        <v>10414523.470000001</v>
      </c>
      <c r="E24" s="271">
        <v>10894529.439999999</v>
      </c>
      <c r="L24" s="398"/>
      <c r="U24" s="401"/>
    </row>
    <row r="25" spans="1:21" ht="150" x14ac:dyDescent="0.2">
      <c r="A25" s="270" t="s">
        <v>488</v>
      </c>
      <c r="B25" s="266" t="s">
        <v>489</v>
      </c>
      <c r="C25" s="271">
        <v>50987.34</v>
      </c>
      <c r="D25" s="271">
        <v>53966.51</v>
      </c>
      <c r="E25" s="271">
        <v>56125.53</v>
      </c>
      <c r="L25" s="398"/>
      <c r="U25" s="401"/>
    </row>
    <row r="26" spans="1:21" ht="135" x14ac:dyDescent="0.2">
      <c r="A26" s="270" t="s">
        <v>490</v>
      </c>
      <c r="B26" s="266" t="s">
        <v>491</v>
      </c>
      <c r="C26" s="271">
        <v>10205247.359999999</v>
      </c>
      <c r="D26" s="271">
        <v>10916016.609999999</v>
      </c>
      <c r="E26" s="271">
        <v>11396797.01</v>
      </c>
      <c r="L26" s="398"/>
      <c r="U26" s="401"/>
    </row>
    <row r="27" spans="1:21" ht="135" x14ac:dyDescent="0.2">
      <c r="A27" s="270" t="s">
        <v>492</v>
      </c>
      <c r="B27" s="266" t="s">
        <v>493</v>
      </c>
      <c r="C27" s="271">
        <v>-1545614.85</v>
      </c>
      <c r="D27" s="271">
        <v>-1591701.02</v>
      </c>
      <c r="E27" s="271">
        <v>-1652361.17</v>
      </c>
      <c r="L27" s="398"/>
      <c r="U27" s="401"/>
    </row>
    <row r="28" spans="1:21" ht="15.75" x14ac:dyDescent="0.2">
      <c r="A28" s="262" t="s">
        <v>494</v>
      </c>
      <c r="B28" s="263" t="s">
        <v>495</v>
      </c>
      <c r="C28" s="264">
        <f>C29+C32+C33</f>
        <v>180095455.44999999</v>
      </c>
      <c r="D28" s="264">
        <f>D29+D32+D33</f>
        <v>189028203.21000001</v>
      </c>
      <c r="E28" s="264">
        <f>E29+E32+E33</f>
        <v>198407588.37</v>
      </c>
    </row>
    <row r="29" spans="1:21" ht="30" x14ac:dyDescent="0.2">
      <c r="A29" s="272" t="s">
        <v>496</v>
      </c>
      <c r="B29" s="273" t="s">
        <v>497</v>
      </c>
      <c r="C29" s="267">
        <f>C30+C31</f>
        <v>174602929.56999999</v>
      </c>
      <c r="D29" s="267">
        <f t="shared" ref="D29:E29" si="1">D30+D31</f>
        <v>183333076.03</v>
      </c>
      <c r="E29" s="267">
        <f t="shared" si="1"/>
        <v>192499729.83000001</v>
      </c>
    </row>
    <row r="30" spans="1:21" ht="45" x14ac:dyDescent="0.2">
      <c r="A30" s="265" t="s">
        <v>498</v>
      </c>
      <c r="B30" s="266" t="s">
        <v>499</v>
      </c>
      <c r="C30" s="274">
        <v>86839772.829999998</v>
      </c>
      <c r="D30" s="274">
        <v>91181761.469999999</v>
      </c>
      <c r="E30" s="274">
        <v>95740849.540000007</v>
      </c>
    </row>
    <row r="31" spans="1:21" ht="88.5" customHeight="1" x14ac:dyDescent="0.2">
      <c r="A31" s="275" t="s">
        <v>500</v>
      </c>
      <c r="B31" s="275" t="s">
        <v>501</v>
      </c>
      <c r="C31" s="276">
        <v>87763156.739999995</v>
      </c>
      <c r="D31" s="276">
        <v>92151314.560000002</v>
      </c>
      <c r="E31" s="276">
        <v>96758880.290000007</v>
      </c>
    </row>
    <row r="32" spans="1:21" ht="30" x14ac:dyDescent="0.2">
      <c r="A32" s="265" t="s">
        <v>502</v>
      </c>
      <c r="B32" s="266" t="s">
        <v>503</v>
      </c>
      <c r="C32" s="267">
        <v>1440500</v>
      </c>
      <c r="D32" s="267">
        <v>1440500</v>
      </c>
      <c r="E32" s="267">
        <v>1440500</v>
      </c>
    </row>
    <row r="33" spans="1:5" ht="75" x14ac:dyDescent="0.2">
      <c r="A33" s="265" t="s">
        <v>504</v>
      </c>
      <c r="B33" s="266" t="s">
        <v>505</v>
      </c>
      <c r="C33" s="267">
        <v>4052025.88</v>
      </c>
      <c r="D33" s="267">
        <v>4254627.18</v>
      </c>
      <c r="E33" s="267">
        <v>4467358.54</v>
      </c>
    </row>
    <row r="34" spans="1:5" ht="15.75" x14ac:dyDescent="0.2">
      <c r="A34" s="268" t="s">
        <v>506</v>
      </c>
      <c r="B34" s="269" t="s">
        <v>507</v>
      </c>
      <c r="C34" s="264">
        <f>C35+C36</f>
        <v>205000</v>
      </c>
      <c r="D34" s="264">
        <f>D35+D36</f>
        <v>205000</v>
      </c>
      <c r="E34" s="264">
        <f>E35+E36</f>
        <v>205000</v>
      </c>
    </row>
    <row r="35" spans="1:5" ht="60" x14ac:dyDescent="0.2">
      <c r="A35" s="402" t="s">
        <v>508</v>
      </c>
      <c r="B35" s="266" t="s">
        <v>509</v>
      </c>
      <c r="C35" s="267">
        <v>143000</v>
      </c>
      <c r="D35" s="267">
        <v>143000</v>
      </c>
      <c r="E35" s="267">
        <v>143000</v>
      </c>
    </row>
    <row r="36" spans="1:5" ht="60" x14ac:dyDescent="0.2">
      <c r="A36" s="402" t="s">
        <v>510</v>
      </c>
      <c r="B36" s="266" t="s">
        <v>511</v>
      </c>
      <c r="C36" s="267">
        <v>62000</v>
      </c>
      <c r="D36" s="267">
        <v>62000</v>
      </c>
      <c r="E36" s="267">
        <v>62000</v>
      </c>
    </row>
    <row r="37" spans="1:5" ht="31.5" x14ac:dyDescent="0.2">
      <c r="A37" s="262" t="s">
        <v>512</v>
      </c>
      <c r="B37" s="263" t="s">
        <v>513</v>
      </c>
      <c r="C37" s="264">
        <f>C38</f>
        <v>72000000</v>
      </c>
      <c r="D37" s="264">
        <f>D38</f>
        <v>72000000</v>
      </c>
      <c r="E37" s="264">
        <f>E38</f>
        <v>72000000</v>
      </c>
    </row>
    <row r="38" spans="1:5" ht="45" x14ac:dyDescent="0.2">
      <c r="A38" s="265" t="s">
        <v>514</v>
      </c>
      <c r="B38" s="266" t="s">
        <v>515</v>
      </c>
      <c r="C38" s="267">
        <v>72000000</v>
      </c>
      <c r="D38" s="267">
        <v>72000000</v>
      </c>
      <c r="E38" s="267">
        <v>72000000</v>
      </c>
    </row>
    <row r="39" spans="1:5" ht="15.75" x14ac:dyDescent="0.2">
      <c r="A39" s="262" t="s">
        <v>516</v>
      </c>
      <c r="B39" s="263" t="s">
        <v>517</v>
      </c>
      <c r="C39" s="264">
        <f>C40+C41</f>
        <v>7515000</v>
      </c>
      <c r="D39" s="264">
        <f>D40+D41</f>
        <v>7515000</v>
      </c>
      <c r="E39" s="264">
        <f>E40+E41</f>
        <v>7515000</v>
      </c>
    </row>
    <row r="40" spans="1:5" ht="90" x14ac:dyDescent="0.2">
      <c r="A40" s="265" t="s">
        <v>518</v>
      </c>
      <c r="B40" s="266" t="s">
        <v>519</v>
      </c>
      <c r="C40" s="267">
        <v>7500000</v>
      </c>
      <c r="D40" s="267">
        <v>7500000</v>
      </c>
      <c r="E40" s="267">
        <v>7500000</v>
      </c>
    </row>
    <row r="41" spans="1:5" ht="60" x14ac:dyDescent="0.2">
      <c r="A41" s="265" t="s">
        <v>520</v>
      </c>
      <c r="B41" s="266" t="s">
        <v>521</v>
      </c>
      <c r="C41" s="267">
        <v>15000</v>
      </c>
      <c r="D41" s="267">
        <v>15000</v>
      </c>
      <c r="E41" s="267">
        <v>15000</v>
      </c>
    </row>
    <row r="42" spans="1:5" ht="63" x14ac:dyDescent="0.2">
      <c r="A42" s="262" t="s">
        <v>522</v>
      </c>
      <c r="B42" s="263" t="s">
        <v>523</v>
      </c>
      <c r="C42" s="264">
        <f>C43+C45+C51+C44</f>
        <v>329014181.69999999</v>
      </c>
      <c r="D42" s="264">
        <f t="shared" ref="D42:E42" si="2">D43+D45+D51+D44</f>
        <v>326879620.25</v>
      </c>
      <c r="E42" s="264">
        <f t="shared" si="2"/>
        <v>323410320.25</v>
      </c>
    </row>
    <row r="43" spans="1:5" ht="75" x14ac:dyDescent="0.2">
      <c r="A43" s="265" t="s">
        <v>524</v>
      </c>
      <c r="B43" s="266" t="s">
        <v>525</v>
      </c>
      <c r="C43" s="267">
        <v>277632733.94999999</v>
      </c>
      <c r="D43" s="267">
        <v>277632733.94999999</v>
      </c>
      <c r="E43" s="267">
        <v>277632733.94999999</v>
      </c>
    </row>
    <row r="44" spans="1:5" ht="45" x14ac:dyDescent="0.2">
      <c r="A44" s="265" t="s">
        <v>526</v>
      </c>
      <c r="B44" s="266" t="s">
        <v>527</v>
      </c>
      <c r="C44" s="267">
        <f>1771134.25+3961232.88</f>
        <v>5732367.1299999999</v>
      </c>
      <c r="D44" s="267">
        <v>3756986.3</v>
      </c>
      <c r="E44" s="267">
        <v>1656986.3</v>
      </c>
    </row>
    <row r="45" spans="1:5" ht="126" x14ac:dyDescent="0.2">
      <c r="A45" s="262" t="s">
        <v>528</v>
      </c>
      <c r="B45" s="263" t="s">
        <v>529</v>
      </c>
      <c r="C45" s="264">
        <f>C46+C47+C48+C50+C49</f>
        <v>43274080.619999997</v>
      </c>
      <c r="D45" s="264">
        <f>D46+D47+D48+D50+D49</f>
        <v>43114900</v>
      </c>
      <c r="E45" s="264">
        <f>E46+E47+E48+E50+E49</f>
        <v>41745600</v>
      </c>
    </row>
    <row r="46" spans="1:5" ht="105" x14ac:dyDescent="0.2">
      <c r="A46" s="265" t="s">
        <v>530</v>
      </c>
      <c r="B46" s="266" t="s">
        <v>531</v>
      </c>
      <c r="C46" s="267">
        <v>8869300</v>
      </c>
      <c r="D46" s="267">
        <v>8869300</v>
      </c>
      <c r="E46" s="267">
        <v>7500000</v>
      </c>
    </row>
    <row r="47" spans="1:5" ht="105" x14ac:dyDescent="0.2">
      <c r="A47" s="265" t="s">
        <v>532</v>
      </c>
      <c r="B47" s="266" t="s">
        <v>533</v>
      </c>
      <c r="C47" s="267">
        <v>21055600</v>
      </c>
      <c r="D47" s="267">
        <v>20555600</v>
      </c>
      <c r="E47" s="267">
        <v>20555600</v>
      </c>
    </row>
    <row r="48" spans="1:5" ht="120" x14ac:dyDescent="0.2">
      <c r="A48" s="265" t="s">
        <v>534</v>
      </c>
      <c r="B48" s="266" t="s">
        <v>535</v>
      </c>
      <c r="C48" s="267">
        <v>5159180.62</v>
      </c>
      <c r="D48" s="267">
        <v>5500000</v>
      </c>
      <c r="E48" s="267">
        <v>5500000</v>
      </c>
    </row>
    <row r="49" spans="1:13" ht="75" x14ac:dyDescent="0.2">
      <c r="A49" s="265" t="s">
        <v>536</v>
      </c>
      <c r="B49" s="266" t="s">
        <v>537</v>
      </c>
      <c r="C49" s="267">
        <v>190000</v>
      </c>
      <c r="D49" s="267">
        <v>190000</v>
      </c>
      <c r="E49" s="267">
        <v>190000</v>
      </c>
    </row>
    <row r="50" spans="1:13" ht="60" x14ac:dyDescent="0.2">
      <c r="A50" s="265" t="s">
        <v>538</v>
      </c>
      <c r="B50" s="266" t="s">
        <v>539</v>
      </c>
      <c r="C50" s="267">
        <v>8000000</v>
      </c>
      <c r="D50" s="267">
        <v>8000000</v>
      </c>
      <c r="E50" s="267">
        <v>8000000</v>
      </c>
    </row>
    <row r="51" spans="1:13" ht="90" x14ac:dyDescent="0.2">
      <c r="A51" s="265" t="s">
        <v>540</v>
      </c>
      <c r="B51" s="266" t="s">
        <v>541</v>
      </c>
      <c r="C51" s="267">
        <v>2375000</v>
      </c>
      <c r="D51" s="267">
        <v>2375000</v>
      </c>
      <c r="E51" s="267">
        <v>2375000</v>
      </c>
    </row>
    <row r="52" spans="1:13" ht="31.5" x14ac:dyDescent="0.2">
      <c r="A52" s="262" t="s">
        <v>542</v>
      </c>
      <c r="B52" s="263" t="s">
        <v>543</v>
      </c>
      <c r="C52" s="264">
        <f>SUM(C53:C57)</f>
        <v>16260476</v>
      </c>
      <c r="D52" s="264">
        <f>SUM(D53:D57)</f>
        <v>16910894</v>
      </c>
      <c r="E52" s="264">
        <f>SUM(E53:E57)</f>
        <v>17587330</v>
      </c>
      <c r="M52" s="403"/>
    </row>
    <row r="53" spans="1:13" ht="45" x14ac:dyDescent="0.2">
      <c r="A53" s="265" t="s">
        <v>544</v>
      </c>
      <c r="B53" s="266" t="s">
        <v>545</v>
      </c>
      <c r="C53" s="267">
        <v>3203552</v>
      </c>
      <c r="D53" s="267">
        <v>3331694</v>
      </c>
      <c r="E53" s="267">
        <v>3464962</v>
      </c>
      <c r="M53" s="403"/>
    </row>
    <row r="54" spans="1:13" ht="45" x14ac:dyDescent="0.2">
      <c r="A54" s="265" t="s">
        <v>546</v>
      </c>
      <c r="B54" s="266" t="s">
        <v>547</v>
      </c>
      <c r="C54" s="267">
        <v>6202</v>
      </c>
      <c r="D54" s="267">
        <v>6450</v>
      </c>
      <c r="E54" s="267">
        <v>6708</v>
      </c>
      <c r="M54" s="403"/>
    </row>
    <row r="55" spans="1:13" x14ac:dyDescent="0.2">
      <c r="A55" s="265" t="s">
        <v>548</v>
      </c>
      <c r="B55" s="266" t="s">
        <v>549</v>
      </c>
      <c r="C55" s="267">
        <v>8856945</v>
      </c>
      <c r="D55" s="267">
        <v>9211222</v>
      </c>
      <c r="E55" s="267">
        <v>9579671</v>
      </c>
      <c r="M55" s="403"/>
    </row>
    <row r="56" spans="1:13" x14ac:dyDescent="0.2">
      <c r="A56" s="265" t="s">
        <v>550</v>
      </c>
      <c r="B56" s="266" t="s">
        <v>551</v>
      </c>
      <c r="C56" s="267">
        <v>199544</v>
      </c>
      <c r="D56" s="267">
        <v>207526</v>
      </c>
      <c r="E56" s="267">
        <v>215827</v>
      </c>
      <c r="M56" s="403"/>
    </row>
    <row r="57" spans="1:13" ht="45" x14ac:dyDescent="0.2">
      <c r="A57" s="265" t="s">
        <v>552</v>
      </c>
      <c r="B57" s="404" t="s">
        <v>553</v>
      </c>
      <c r="C57" s="267">
        <v>3994233</v>
      </c>
      <c r="D57" s="267">
        <v>4154002</v>
      </c>
      <c r="E57" s="267">
        <v>4320162</v>
      </c>
      <c r="M57" s="403"/>
    </row>
    <row r="58" spans="1:13" ht="47.25" x14ac:dyDescent="0.2">
      <c r="A58" s="262" t="s">
        <v>554</v>
      </c>
      <c r="B58" s="263" t="s">
        <v>555</v>
      </c>
      <c r="C58" s="264">
        <f>C59+C83</f>
        <v>59857413.469999999</v>
      </c>
      <c r="D58" s="264">
        <f t="shared" ref="D58:E58" si="3">D59+D83</f>
        <v>58759693.840000004</v>
      </c>
      <c r="E58" s="264">
        <f t="shared" si="3"/>
        <v>58767091</v>
      </c>
      <c r="M58" s="403"/>
    </row>
    <row r="59" spans="1:13" ht="31.5" x14ac:dyDescent="0.2">
      <c r="A59" s="262" t="s">
        <v>556</v>
      </c>
      <c r="B59" s="263" t="s">
        <v>557</v>
      </c>
      <c r="C59" s="264">
        <f>SUM(C60:C82)</f>
        <v>59375056</v>
      </c>
      <c r="D59" s="264">
        <f t="shared" ref="D59:E59" si="4">SUM(D60:D82)</f>
        <v>58759693.840000004</v>
      </c>
      <c r="E59" s="264">
        <f t="shared" si="4"/>
        <v>58767091</v>
      </c>
      <c r="M59" s="403"/>
    </row>
    <row r="60" spans="1:13" ht="60" x14ac:dyDescent="0.2">
      <c r="A60" s="265" t="s">
        <v>558</v>
      </c>
      <c r="B60" s="266" t="s">
        <v>559</v>
      </c>
      <c r="C60" s="267">
        <v>323520</v>
      </c>
      <c r="D60" s="267">
        <v>323520</v>
      </c>
      <c r="E60" s="267">
        <v>323520</v>
      </c>
      <c r="M60" s="403"/>
    </row>
    <row r="61" spans="1:13" ht="60" x14ac:dyDescent="0.2">
      <c r="A61" s="265" t="s">
        <v>560</v>
      </c>
      <c r="B61" s="277" t="s">
        <v>561</v>
      </c>
      <c r="C61" s="267">
        <v>122400</v>
      </c>
      <c r="D61" s="267">
        <v>122400</v>
      </c>
      <c r="E61" s="267">
        <v>122400</v>
      </c>
      <c r="M61" s="403"/>
    </row>
    <row r="62" spans="1:13" ht="45" x14ac:dyDescent="0.2">
      <c r="A62" s="265" t="s">
        <v>562</v>
      </c>
      <c r="B62" s="277" t="s">
        <v>563</v>
      </c>
      <c r="C62" s="267">
        <v>100800</v>
      </c>
      <c r="D62" s="267">
        <v>100800</v>
      </c>
      <c r="E62" s="267">
        <v>100800</v>
      </c>
      <c r="M62" s="403"/>
    </row>
    <row r="63" spans="1:13" ht="45" x14ac:dyDescent="0.2">
      <c r="A63" s="265" t="s">
        <v>564</v>
      </c>
      <c r="B63" s="266" t="s">
        <v>565</v>
      </c>
      <c r="C63" s="267">
        <v>3590400</v>
      </c>
      <c r="D63" s="267">
        <v>3590400</v>
      </c>
      <c r="E63" s="267">
        <v>3590400</v>
      </c>
      <c r="M63" s="403"/>
    </row>
    <row r="64" spans="1:13" ht="45" x14ac:dyDescent="0.2">
      <c r="A64" s="265" t="s">
        <v>566</v>
      </c>
      <c r="B64" s="278" t="s">
        <v>567</v>
      </c>
      <c r="C64" s="267">
        <v>18386010</v>
      </c>
      <c r="D64" s="267">
        <v>18386010</v>
      </c>
      <c r="E64" s="267">
        <v>18386010</v>
      </c>
      <c r="M64" s="403"/>
    </row>
    <row r="65" spans="1:13" ht="45" x14ac:dyDescent="0.2">
      <c r="A65" s="265" t="s">
        <v>568</v>
      </c>
      <c r="B65" s="277" t="s">
        <v>569</v>
      </c>
      <c r="C65" s="267">
        <v>28800</v>
      </c>
      <c r="D65" s="267">
        <v>28800</v>
      </c>
      <c r="E65" s="267">
        <v>28800</v>
      </c>
      <c r="M65" s="403"/>
    </row>
    <row r="66" spans="1:13" ht="60" x14ac:dyDescent="0.2">
      <c r="A66" s="265" t="s">
        <v>570</v>
      </c>
      <c r="B66" s="277" t="s">
        <v>571</v>
      </c>
      <c r="C66" s="267">
        <v>55440</v>
      </c>
      <c r="D66" s="267">
        <v>55440</v>
      </c>
      <c r="E66" s="267">
        <v>55440</v>
      </c>
      <c r="M66" s="403"/>
    </row>
    <row r="67" spans="1:13" ht="45" x14ac:dyDescent="0.2">
      <c r="A67" s="265" t="s">
        <v>572</v>
      </c>
      <c r="B67" s="266" t="s">
        <v>573</v>
      </c>
      <c r="C67" s="267">
        <v>3921920</v>
      </c>
      <c r="D67" s="267">
        <v>3921920</v>
      </c>
      <c r="E67" s="267">
        <v>3921920</v>
      </c>
      <c r="M67" s="403"/>
    </row>
    <row r="68" spans="1:13" ht="60" x14ac:dyDescent="0.2">
      <c r="A68" s="265" t="s">
        <v>574</v>
      </c>
      <c r="B68" s="266" t="s">
        <v>575</v>
      </c>
      <c r="C68" s="267">
        <v>93600</v>
      </c>
      <c r="D68" s="267">
        <v>93600</v>
      </c>
      <c r="E68" s="267">
        <v>93600</v>
      </c>
      <c r="M68" s="403"/>
    </row>
    <row r="69" spans="1:13" ht="60" x14ac:dyDescent="0.2">
      <c r="A69" s="265" t="s">
        <v>576</v>
      </c>
      <c r="B69" s="266" t="s">
        <v>577</v>
      </c>
      <c r="C69" s="267">
        <v>87120</v>
      </c>
      <c r="D69" s="267">
        <v>87120</v>
      </c>
      <c r="E69" s="267">
        <v>87120</v>
      </c>
      <c r="M69" s="403"/>
    </row>
    <row r="70" spans="1:13" ht="60" x14ac:dyDescent="0.2">
      <c r="A70" s="265" t="s">
        <v>578</v>
      </c>
      <c r="B70" s="266" t="s">
        <v>579</v>
      </c>
      <c r="C70" s="267">
        <v>41040</v>
      </c>
      <c r="D70" s="267">
        <v>41040</v>
      </c>
      <c r="E70" s="267">
        <v>41040</v>
      </c>
      <c r="M70" s="403"/>
    </row>
    <row r="71" spans="1:13" ht="45" x14ac:dyDescent="0.2">
      <c r="A71" s="265" t="s">
        <v>580</v>
      </c>
      <c r="B71" s="266" t="s">
        <v>581</v>
      </c>
      <c r="C71" s="267">
        <v>485856</v>
      </c>
      <c r="D71" s="267">
        <v>493143.84</v>
      </c>
      <c r="E71" s="267">
        <v>500541</v>
      </c>
      <c r="M71" s="403"/>
    </row>
    <row r="72" spans="1:13" ht="45" x14ac:dyDescent="0.2">
      <c r="A72" s="265" t="s">
        <v>582</v>
      </c>
      <c r="B72" s="266" t="s">
        <v>583</v>
      </c>
      <c r="C72" s="267">
        <f>3568640+622650</f>
        <v>4191290</v>
      </c>
      <c r="D72" s="267">
        <v>3568640</v>
      </c>
      <c r="E72" s="267">
        <v>3568640</v>
      </c>
      <c r="M72" s="403"/>
    </row>
    <row r="73" spans="1:13" ht="45" x14ac:dyDescent="0.2">
      <c r="A73" s="265" t="s">
        <v>584</v>
      </c>
      <c r="B73" s="266" t="s">
        <v>585</v>
      </c>
      <c r="C73" s="267">
        <v>3028480</v>
      </c>
      <c r="D73" s="267">
        <v>3028480</v>
      </c>
      <c r="E73" s="267">
        <v>3028480</v>
      </c>
      <c r="M73" s="403"/>
    </row>
    <row r="74" spans="1:13" ht="45" x14ac:dyDescent="0.2">
      <c r="A74" s="265" t="s">
        <v>586</v>
      </c>
      <c r="B74" s="405" t="s">
        <v>587</v>
      </c>
      <c r="C74" s="267">
        <v>249900</v>
      </c>
      <c r="D74" s="267">
        <v>249900</v>
      </c>
      <c r="E74" s="267">
        <v>249900</v>
      </c>
      <c r="M74" s="403"/>
    </row>
    <row r="75" spans="1:13" ht="45" x14ac:dyDescent="0.2">
      <c r="A75" s="265" t="s">
        <v>588</v>
      </c>
      <c r="B75" s="266" t="s">
        <v>589</v>
      </c>
      <c r="C75" s="267">
        <v>727040</v>
      </c>
      <c r="D75" s="267">
        <v>727040</v>
      </c>
      <c r="E75" s="267">
        <v>727040</v>
      </c>
      <c r="M75" s="403"/>
    </row>
    <row r="76" spans="1:13" ht="45" x14ac:dyDescent="0.2">
      <c r="A76" s="265" t="s">
        <v>590</v>
      </c>
      <c r="B76" s="266" t="s">
        <v>591</v>
      </c>
      <c r="C76" s="267">
        <v>5664000</v>
      </c>
      <c r="D76" s="267">
        <v>5664000</v>
      </c>
      <c r="E76" s="267">
        <v>5664000</v>
      </c>
      <c r="M76" s="403"/>
    </row>
    <row r="77" spans="1:13" ht="45" x14ac:dyDescent="0.2">
      <c r="A77" s="265" t="s">
        <v>592</v>
      </c>
      <c r="B77" s="266" t="s">
        <v>593</v>
      </c>
      <c r="C77" s="267">
        <v>1674240</v>
      </c>
      <c r="D77" s="267">
        <v>1674240</v>
      </c>
      <c r="E77" s="267">
        <v>1674240</v>
      </c>
      <c r="M77" s="403"/>
    </row>
    <row r="78" spans="1:13" ht="45" x14ac:dyDescent="0.2">
      <c r="A78" s="265" t="s">
        <v>594</v>
      </c>
      <c r="B78" s="266" t="s">
        <v>595</v>
      </c>
      <c r="C78" s="267">
        <v>4040960</v>
      </c>
      <c r="D78" s="267">
        <v>4040960</v>
      </c>
      <c r="E78" s="267">
        <v>4040960</v>
      </c>
      <c r="M78" s="403"/>
    </row>
    <row r="79" spans="1:13" ht="45" x14ac:dyDescent="0.2">
      <c r="A79" s="265" t="s">
        <v>596</v>
      </c>
      <c r="B79" s="266" t="s">
        <v>597</v>
      </c>
      <c r="C79" s="267">
        <v>5017600</v>
      </c>
      <c r="D79" s="267">
        <v>5017600</v>
      </c>
      <c r="E79" s="267">
        <v>5017600</v>
      </c>
      <c r="M79" s="403"/>
    </row>
    <row r="80" spans="1:13" ht="60" x14ac:dyDescent="0.2">
      <c r="A80" s="265" t="s">
        <v>598</v>
      </c>
      <c r="B80" s="266" t="s">
        <v>599</v>
      </c>
      <c r="C80" s="267">
        <v>336960</v>
      </c>
      <c r="D80" s="267">
        <v>336960</v>
      </c>
      <c r="E80" s="267">
        <v>336960</v>
      </c>
      <c r="M80" s="403"/>
    </row>
    <row r="81" spans="1:13" ht="45" x14ac:dyDescent="0.2">
      <c r="A81" s="265" t="s">
        <v>600</v>
      </c>
      <c r="B81" s="266" t="s">
        <v>601</v>
      </c>
      <c r="C81" s="267">
        <v>3543040</v>
      </c>
      <c r="D81" s="267">
        <v>3543040</v>
      </c>
      <c r="E81" s="267">
        <v>3543040</v>
      </c>
      <c r="M81" s="403"/>
    </row>
    <row r="82" spans="1:13" ht="45" x14ac:dyDescent="0.2">
      <c r="A82" s="265" t="s">
        <v>602</v>
      </c>
      <c r="B82" s="266" t="s">
        <v>603</v>
      </c>
      <c r="C82" s="267">
        <v>3664640</v>
      </c>
      <c r="D82" s="267">
        <v>3664640</v>
      </c>
      <c r="E82" s="267">
        <v>3664640</v>
      </c>
      <c r="M82" s="403"/>
    </row>
    <row r="83" spans="1:13" ht="30" x14ac:dyDescent="0.2">
      <c r="A83" s="265" t="s">
        <v>604</v>
      </c>
      <c r="B83" s="266" t="s">
        <v>605</v>
      </c>
      <c r="C83" s="267">
        <f>16040.57+32760.9+372306+61250</f>
        <v>482357.47</v>
      </c>
      <c r="D83" s="267">
        <v>0</v>
      </c>
      <c r="E83" s="267">
        <v>0</v>
      </c>
      <c r="M83" s="403"/>
    </row>
    <row r="84" spans="1:13" ht="47.25" x14ac:dyDescent="0.2">
      <c r="A84" s="262" t="s">
        <v>606</v>
      </c>
      <c r="B84" s="263" t="s">
        <v>607</v>
      </c>
      <c r="C84" s="264">
        <f>C85+C87</f>
        <v>4465000</v>
      </c>
      <c r="D84" s="264">
        <f>D85+D87</f>
        <v>4810000</v>
      </c>
      <c r="E84" s="264">
        <f>E85+E87</f>
        <v>4810000</v>
      </c>
    </row>
    <row r="85" spans="1:13" ht="126" x14ac:dyDescent="0.2">
      <c r="A85" s="262" t="s">
        <v>608</v>
      </c>
      <c r="B85" s="263" t="s">
        <v>609</v>
      </c>
      <c r="C85" s="264">
        <f>C86</f>
        <v>1655000</v>
      </c>
      <c r="D85" s="264">
        <f>D86</f>
        <v>2000000</v>
      </c>
      <c r="E85" s="264">
        <f>E86</f>
        <v>2000000</v>
      </c>
    </row>
    <row r="86" spans="1:13" ht="111.75" customHeight="1" x14ac:dyDescent="0.2">
      <c r="A86" s="406" t="s">
        <v>610</v>
      </c>
      <c r="B86" s="407" t="s">
        <v>611</v>
      </c>
      <c r="C86" s="267">
        <v>1655000</v>
      </c>
      <c r="D86" s="267">
        <v>2000000</v>
      </c>
      <c r="E86" s="267">
        <v>2000000</v>
      </c>
    </row>
    <row r="87" spans="1:13" ht="63" x14ac:dyDescent="0.2">
      <c r="A87" s="268" t="s">
        <v>612</v>
      </c>
      <c r="B87" s="263" t="s">
        <v>613</v>
      </c>
      <c r="C87" s="264">
        <f>C88+C89+C90</f>
        <v>2810000</v>
      </c>
      <c r="D87" s="264">
        <f t="shared" ref="D87:E87" si="5">D88+D89+D90</f>
        <v>2810000</v>
      </c>
      <c r="E87" s="264">
        <f t="shared" si="5"/>
        <v>2810000</v>
      </c>
    </row>
    <row r="88" spans="1:13" ht="105" x14ac:dyDescent="0.2">
      <c r="A88" s="265" t="s">
        <v>614</v>
      </c>
      <c r="B88" s="266" t="s">
        <v>615</v>
      </c>
      <c r="C88" s="267">
        <v>150000</v>
      </c>
      <c r="D88" s="267">
        <v>150000</v>
      </c>
      <c r="E88" s="267">
        <v>150000</v>
      </c>
    </row>
    <row r="89" spans="1:13" ht="75" x14ac:dyDescent="0.2">
      <c r="A89" s="265" t="s">
        <v>616</v>
      </c>
      <c r="B89" s="266" t="s">
        <v>617</v>
      </c>
      <c r="C89" s="267">
        <v>2560000</v>
      </c>
      <c r="D89" s="267">
        <v>2560000</v>
      </c>
      <c r="E89" s="267">
        <v>2560000</v>
      </c>
    </row>
    <row r="90" spans="1:13" ht="60" x14ac:dyDescent="0.2">
      <c r="A90" s="265" t="s">
        <v>618</v>
      </c>
      <c r="B90" s="266" t="s">
        <v>619</v>
      </c>
      <c r="C90" s="267">
        <v>100000</v>
      </c>
      <c r="D90" s="267">
        <v>100000</v>
      </c>
      <c r="E90" s="267">
        <v>100000</v>
      </c>
    </row>
    <row r="91" spans="1:13" ht="15.75" x14ac:dyDescent="0.2">
      <c r="A91" s="268" t="s">
        <v>620</v>
      </c>
      <c r="B91" s="269" t="s">
        <v>621</v>
      </c>
      <c r="C91" s="267">
        <f>C92</f>
        <v>800138.5</v>
      </c>
      <c r="D91" s="267">
        <f t="shared" ref="D91:E91" si="6">D92</f>
        <v>0</v>
      </c>
      <c r="E91" s="267">
        <f t="shared" si="6"/>
        <v>0</v>
      </c>
    </row>
    <row r="92" spans="1:13" ht="105" x14ac:dyDescent="0.2">
      <c r="A92" s="408" t="s">
        <v>622</v>
      </c>
      <c r="B92" s="266" t="s">
        <v>623</v>
      </c>
      <c r="C92" s="267">
        <v>800138.5</v>
      </c>
      <c r="D92" s="267">
        <v>0</v>
      </c>
      <c r="E92" s="267">
        <v>0</v>
      </c>
    </row>
    <row r="93" spans="1:13" ht="15.75" x14ac:dyDescent="0.2">
      <c r="A93" s="265"/>
      <c r="B93" s="279" t="s">
        <v>624</v>
      </c>
      <c r="C93" s="264">
        <f>C84+C58+C52+C34+C42+C39+C37+C28+C15+C23+C91</f>
        <v>3873756313.2799997</v>
      </c>
      <c r="D93" s="264">
        <f>D84+D58+D52+D34+D42+D39+D37+D28+D15+D23+D91</f>
        <v>2951220216.8700004</v>
      </c>
      <c r="E93" s="264">
        <f>E84+E58+E52+E34+E42+E39+E37+E28+E15+E23+E91</f>
        <v>3046574720.4299998</v>
      </c>
    </row>
    <row r="94" spans="1:13" ht="15.75" x14ac:dyDescent="0.2">
      <c r="A94" s="280" t="s">
        <v>625</v>
      </c>
      <c r="B94" s="263" t="s">
        <v>626</v>
      </c>
      <c r="C94" s="264">
        <f>C95+C125+C127+C129+C128</f>
        <v>2204228390.71</v>
      </c>
      <c r="D94" s="264">
        <f>D95+D125+D127+D129+D128</f>
        <v>1702083486.7900002</v>
      </c>
      <c r="E94" s="264">
        <f>E95+E125+E127+E129+E128</f>
        <v>1651698448.4700003</v>
      </c>
    </row>
    <row r="95" spans="1:13" ht="47.25" x14ac:dyDescent="0.2">
      <c r="A95" s="280" t="s">
        <v>627</v>
      </c>
      <c r="B95" s="263" t="s">
        <v>628</v>
      </c>
      <c r="C95" s="264">
        <f>C96+C98+C105+C119</f>
        <v>2196747467.1999998</v>
      </c>
      <c r="D95" s="264">
        <f>D96+D98+D105+D119</f>
        <v>1702083486.7900002</v>
      </c>
      <c r="E95" s="264">
        <f>E96+E98+E105+E119</f>
        <v>1651698448.4700003</v>
      </c>
    </row>
    <row r="96" spans="1:13" ht="31.5" x14ac:dyDescent="0.2">
      <c r="A96" s="280" t="s">
        <v>629</v>
      </c>
      <c r="B96" s="263" t="s">
        <v>630</v>
      </c>
      <c r="C96" s="264">
        <f>C97</f>
        <v>153884610</v>
      </c>
      <c r="D96" s="264">
        <f t="shared" ref="D96:E96" si="7">D97</f>
        <v>0</v>
      </c>
      <c r="E96" s="264">
        <f t="shared" si="7"/>
        <v>0</v>
      </c>
    </row>
    <row r="97" spans="1:13" ht="45" x14ac:dyDescent="0.2">
      <c r="A97" s="281" t="s">
        <v>631</v>
      </c>
      <c r="B97" s="273" t="s">
        <v>632</v>
      </c>
      <c r="C97" s="282">
        <f>4868400+13653600+129316610+5046000+1000000</f>
        <v>153884610</v>
      </c>
      <c r="D97" s="282">
        <v>0</v>
      </c>
      <c r="E97" s="283">
        <v>0</v>
      </c>
    </row>
    <row r="98" spans="1:13" s="43" customFormat="1" ht="47.25" x14ac:dyDescent="0.25">
      <c r="A98" s="280" t="s">
        <v>633</v>
      </c>
      <c r="B98" s="263" t="s">
        <v>634</v>
      </c>
      <c r="C98" s="264">
        <f>SUM(C99:C104)</f>
        <v>46669736.890000001</v>
      </c>
      <c r="D98" s="264">
        <f>SUM(D99:D104)</f>
        <v>0</v>
      </c>
      <c r="E98" s="264">
        <f>SUM(E99:E104)</f>
        <v>0</v>
      </c>
      <c r="F98" s="400"/>
      <c r="G98" s="42"/>
      <c r="H98" s="42"/>
      <c r="I98" s="42"/>
      <c r="J98" s="42"/>
      <c r="K98" s="400"/>
      <c r="L98" s="42"/>
      <c r="M98" s="42"/>
    </row>
    <row r="99" spans="1:13" ht="75" x14ac:dyDescent="0.2">
      <c r="A99" s="284" t="s">
        <v>635</v>
      </c>
      <c r="B99" s="273" t="s">
        <v>636</v>
      </c>
      <c r="C99" s="267">
        <f>28152310-7000000</f>
        <v>21152310</v>
      </c>
      <c r="D99" s="267">
        <v>0</v>
      </c>
      <c r="E99" s="267">
        <v>0</v>
      </c>
    </row>
    <row r="100" spans="1:13" ht="60" x14ac:dyDescent="0.2">
      <c r="A100" s="284" t="s">
        <v>637</v>
      </c>
      <c r="B100" s="273" t="s">
        <v>638</v>
      </c>
      <c r="C100" s="267">
        <f>11141231.52-24368.28</f>
        <v>11116863.24</v>
      </c>
      <c r="D100" s="267">
        <v>0</v>
      </c>
      <c r="E100" s="267">
        <v>0</v>
      </c>
    </row>
    <row r="101" spans="1:13" ht="30" x14ac:dyDescent="0.2">
      <c r="A101" s="284" t="s">
        <v>639</v>
      </c>
      <c r="B101" s="273" t="s">
        <v>640</v>
      </c>
      <c r="C101" s="267">
        <v>3990293.84</v>
      </c>
      <c r="D101" s="267">
        <v>0</v>
      </c>
      <c r="E101" s="267">
        <v>0</v>
      </c>
    </row>
    <row r="102" spans="1:13" ht="45" hidden="1" x14ac:dyDescent="0.2">
      <c r="A102" s="284" t="s">
        <v>641</v>
      </c>
      <c r="B102" s="409" t="s">
        <v>642</v>
      </c>
      <c r="C102" s="285"/>
      <c r="D102" s="267"/>
      <c r="E102" s="267"/>
    </row>
    <row r="103" spans="1:13" ht="45" customHeight="1" x14ac:dyDescent="0.2">
      <c r="A103" s="284" t="s">
        <v>643</v>
      </c>
      <c r="B103" s="278" t="s">
        <v>58</v>
      </c>
      <c r="C103" s="285">
        <f>449694+4244571</f>
        <v>4694265</v>
      </c>
      <c r="D103" s="267">
        <v>0</v>
      </c>
      <c r="E103" s="267">
        <v>0</v>
      </c>
    </row>
    <row r="104" spans="1:13" ht="45" customHeight="1" x14ac:dyDescent="0.2">
      <c r="A104" s="284" t="s">
        <v>644</v>
      </c>
      <c r="B104" s="278" t="s">
        <v>645</v>
      </c>
      <c r="C104" s="285">
        <v>5716004.8099999996</v>
      </c>
      <c r="D104" s="267"/>
      <c r="E104" s="267"/>
    </row>
    <row r="105" spans="1:13" s="43" customFormat="1" ht="31.5" x14ac:dyDescent="0.25">
      <c r="A105" s="280" t="s">
        <v>646</v>
      </c>
      <c r="B105" s="263" t="s">
        <v>647</v>
      </c>
      <c r="C105" s="264">
        <f>SUM(C106:C118)</f>
        <v>1973465867.1299999</v>
      </c>
      <c r="D105" s="264">
        <f>SUM(D106:D118)</f>
        <v>1702083486.7900002</v>
      </c>
      <c r="E105" s="264">
        <f>SUM(E106:E118)</f>
        <v>1651698448.4700003</v>
      </c>
      <c r="F105" s="400"/>
      <c r="G105" s="42"/>
      <c r="H105" s="42"/>
      <c r="I105" s="42"/>
      <c r="J105" s="42"/>
      <c r="K105" s="400"/>
      <c r="L105" s="42"/>
      <c r="M105" s="42"/>
    </row>
    <row r="106" spans="1:13" ht="105" x14ac:dyDescent="0.2">
      <c r="A106" s="284" t="s">
        <v>648</v>
      </c>
      <c r="B106" s="287" t="s">
        <v>649</v>
      </c>
      <c r="C106" s="2">
        <f>823881501.69+61204402.62-5107056.45-15436243.86</f>
        <v>864542604</v>
      </c>
      <c r="D106" s="2">
        <v>823881501.69000006</v>
      </c>
      <c r="E106" s="410">
        <v>823881501.69000006</v>
      </c>
    </row>
    <row r="107" spans="1:13" ht="120" x14ac:dyDescent="0.2">
      <c r="A107" s="284" t="s">
        <v>650</v>
      </c>
      <c r="B107" s="278" t="s">
        <v>651</v>
      </c>
      <c r="C107" s="2">
        <f>72089870+10904509.51</f>
        <v>82994379.510000005</v>
      </c>
      <c r="D107" s="2">
        <v>72089870</v>
      </c>
      <c r="E107" s="410">
        <v>72089870</v>
      </c>
    </row>
    <row r="108" spans="1:13" ht="90" x14ac:dyDescent="0.2">
      <c r="A108" s="284" t="s">
        <v>652</v>
      </c>
      <c r="B108" s="278" t="s">
        <v>653</v>
      </c>
      <c r="C108" s="2">
        <f>17459841.98+922784.02+517918.59</f>
        <v>18900544.59</v>
      </c>
      <c r="D108" s="2">
        <v>17459800</v>
      </c>
      <c r="E108" s="2">
        <v>17459800</v>
      </c>
    </row>
    <row r="109" spans="1:13" ht="45" x14ac:dyDescent="0.2">
      <c r="A109" s="284" t="s">
        <v>654</v>
      </c>
      <c r="B109" s="278" t="s">
        <v>655</v>
      </c>
      <c r="C109" s="2">
        <v>185763200</v>
      </c>
      <c r="D109" s="2">
        <v>89804300</v>
      </c>
      <c r="E109" s="2">
        <v>89577400</v>
      </c>
    </row>
    <row r="110" spans="1:13" ht="60" x14ac:dyDescent="0.2">
      <c r="A110" s="284" t="s">
        <v>656</v>
      </c>
      <c r="B110" s="278" t="s">
        <v>657</v>
      </c>
      <c r="C110" s="2">
        <f>437912317.86+51980838.03-20818953.46</f>
        <v>469074202.43000001</v>
      </c>
      <c r="D110" s="2">
        <v>437912317.86000001</v>
      </c>
      <c r="E110" s="2">
        <v>437912317.86000001</v>
      </c>
    </row>
    <row r="111" spans="1:13" ht="75" x14ac:dyDescent="0.2">
      <c r="A111" s="284" t="s">
        <v>658</v>
      </c>
      <c r="B111" s="278" t="s">
        <v>659</v>
      </c>
      <c r="C111" s="2">
        <f>91710800-41.62-52329965.67</f>
        <v>39380792.709999993</v>
      </c>
      <c r="D111" s="2">
        <v>50473100</v>
      </c>
      <c r="E111" s="2">
        <v>0</v>
      </c>
    </row>
    <row r="112" spans="1:13" ht="135" x14ac:dyDescent="0.2">
      <c r="A112" s="284" t="s">
        <v>660</v>
      </c>
      <c r="B112" s="288" t="s">
        <v>661</v>
      </c>
      <c r="C112" s="2">
        <v>12302343.529999999</v>
      </c>
      <c r="D112" s="2">
        <v>0</v>
      </c>
      <c r="E112" s="410">
        <v>0</v>
      </c>
    </row>
    <row r="113" spans="1:21" ht="45" x14ac:dyDescent="0.2">
      <c r="A113" s="284" t="s">
        <v>662</v>
      </c>
      <c r="B113" s="288" t="s">
        <v>663</v>
      </c>
      <c r="C113" s="2">
        <f>113251780-10731376.55</f>
        <v>102520403.45</v>
      </c>
      <c r="D113" s="2">
        <v>62384400</v>
      </c>
      <c r="E113" s="410">
        <v>62384400</v>
      </c>
    </row>
    <row r="114" spans="1:21" ht="93.75" customHeight="1" x14ac:dyDescent="0.2">
      <c r="A114" s="284" t="s">
        <v>664</v>
      </c>
      <c r="B114" s="288" t="s">
        <v>665</v>
      </c>
      <c r="C114" s="2">
        <v>29750000</v>
      </c>
      <c r="D114" s="2">
        <v>0</v>
      </c>
      <c r="E114" s="410">
        <v>0</v>
      </c>
    </row>
    <row r="115" spans="1:21" s="30" customFormat="1" ht="75" x14ac:dyDescent="0.2">
      <c r="A115" s="284" t="s">
        <v>666</v>
      </c>
      <c r="B115" s="286" t="s">
        <v>667</v>
      </c>
      <c r="C115" s="2">
        <f>1990035.48-98243.22-159202.84-123069.44-161267.18-323090.51</f>
        <v>1125162.29</v>
      </c>
      <c r="D115" s="2">
        <v>1990035.48</v>
      </c>
      <c r="E115" s="2">
        <v>1990035.48</v>
      </c>
      <c r="F115" s="398"/>
      <c r="K115" s="398"/>
      <c r="N115" s="28"/>
      <c r="O115" s="28"/>
      <c r="P115" s="28"/>
      <c r="Q115" s="28"/>
      <c r="R115" s="28"/>
      <c r="S115" s="28"/>
      <c r="T115" s="28"/>
      <c r="U115" s="28"/>
    </row>
    <row r="116" spans="1:21" s="30" customFormat="1" ht="75" x14ac:dyDescent="0.2">
      <c r="A116" s="284" t="s">
        <v>668</v>
      </c>
      <c r="B116" s="286" t="s">
        <v>669</v>
      </c>
      <c r="C116" s="2"/>
      <c r="D116" s="2">
        <v>117600</v>
      </c>
      <c r="E116" s="2"/>
      <c r="F116" s="398"/>
      <c r="K116" s="398"/>
      <c r="N116" s="28"/>
      <c r="O116" s="28"/>
      <c r="P116" s="28"/>
      <c r="Q116" s="28"/>
      <c r="R116" s="28"/>
      <c r="S116" s="28"/>
      <c r="T116" s="28"/>
      <c r="U116" s="28"/>
    </row>
    <row r="117" spans="1:21" s="30" customFormat="1" ht="75" x14ac:dyDescent="0.2">
      <c r="A117" s="284" t="s">
        <v>670</v>
      </c>
      <c r="B117" s="286" t="s">
        <v>671</v>
      </c>
      <c r="C117" s="289">
        <v>96243840</v>
      </c>
      <c r="D117" s="289">
        <v>96243840</v>
      </c>
      <c r="E117" s="289">
        <v>96243840</v>
      </c>
      <c r="F117" s="398"/>
      <c r="K117" s="398"/>
      <c r="N117" s="28"/>
      <c r="O117" s="28"/>
      <c r="P117" s="28"/>
      <c r="Q117" s="28"/>
      <c r="R117" s="28"/>
      <c r="S117" s="28"/>
      <c r="T117" s="28"/>
      <c r="U117" s="28"/>
    </row>
    <row r="118" spans="1:21" s="30" customFormat="1" ht="30" x14ac:dyDescent="0.2">
      <c r="A118" s="402" t="s">
        <v>672</v>
      </c>
      <c r="B118" s="411" t="s">
        <v>673</v>
      </c>
      <c r="C118" s="285">
        <f>64982529.31+97929.51+1335874+1233315+2900000+318746.8</f>
        <v>70868394.61999999</v>
      </c>
      <c r="D118" s="2">
        <v>49726721.759999998</v>
      </c>
      <c r="E118" s="2">
        <v>50159283.439999998</v>
      </c>
      <c r="F118" s="398"/>
      <c r="K118" s="398"/>
      <c r="N118" s="28"/>
      <c r="O118" s="28"/>
      <c r="P118" s="28"/>
      <c r="Q118" s="28"/>
      <c r="R118" s="28"/>
      <c r="S118" s="28"/>
      <c r="T118" s="28"/>
      <c r="U118" s="28"/>
    </row>
    <row r="119" spans="1:21" s="43" customFormat="1" ht="15.75" customHeight="1" x14ac:dyDescent="0.25">
      <c r="A119" s="280" t="s">
        <v>674</v>
      </c>
      <c r="B119" s="263" t="s">
        <v>675</v>
      </c>
      <c r="C119" s="264">
        <f>SUM(C120:C124)</f>
        <v>22727253.18</v>
      </c>
      <c r="D119" s="264">
        <f t="shared" ref="D119:E119" si="8">SUM(D120:D124)</f>
        <v>0</v>
      </c>
      <c r="E119" s="264">
        <f t="shared" si="8"/>
        <v>0</v>
      </c>
      <c r="F119" s="400"/>
      <c r="G119" s="42"/>
      <c r="H119" s="42"/>
      <c r="I119" s="42"/>
      <c r="J119" s="42"/>
      <c r="K119" s="400"/>
      <c r="L119" s="42"/>
      <c r="M119" s="42"/>
    </row>
    <row r="120" spans="1:21" ht="75.75" customHeight="1" x14ac:dyDescent="0.2">
      <c r="A120" s="281" t="s">
        <v>676</v>
      </c>
      <c r="B120" s="273" t="s">
        <v>677</v>
      </c>
      <c r="C120" s="267">
        <v>7649846.1799999997</v>
      </c>
      <c r="D120" s="267">
        <v>0</v>
      </c>
      <c r="E120" s="410">
        <v>0</v>
      </c>
    </row>
    <row r="121" spans="1:21" ht="180" x14ac:dyDescent="0.2">
      <c r="A121" s="281" t="s">
        <v>678</v>
      </c>
      <c r="B121" s="273" t="s">
        <v>679</v>
      </c>
      <c r="C121" s="267">
        <f>3247705+20102</f>
        <v>3267807</v>
      </c>
      <c r="D121" s="267">
        <v>0</v>
      </c>
      <c r="E121" s="410">
        <v>0</v>
      </c>
    </row>
    <row r="122" spans="1:21" ht="75.75" customHeight="1" x14ac:dyDescent="0.2">
      <c r="A122" s="281" t="s">
        <v>680</v>
      </c>
      <c r="B122" s="273" t="s">
        <v>681</v>
      </c>
      <c r="C122" s="267">
        <v>8362644</v>
      </c>
      <c r="D122" s="267">
        <v>0</v>
      </c>
      <c r="E122" s="410">
        <v>0</v>
      </c>
    </row>
    <row r="123" spans="1:21" ht="75.75" customHeight="1" x14ac:dyDescent="0.2">
      <c r="A123" s="281" t="s">
        <v>682</v>
      </c>
      <c r="B123" s="273" t="s">
        <v>683</v>
      </c>
      <c r="C123" s="267">
        <f>444334+2622</f>
        <v>446956</v>
      </c>
      <c r="D123" s="267">
        <v>0</v>
      </c>
      <c r="E123" s="410">
        <v>0</v>
      </c>
    </row>
    <row r="124" spans="1:21" ht="117" customHeight="1" x14ac:dyDescent="0.2">
      <c r="A124" s="281" t="s">
        <v>898</v>
      </c>
      <c r="B124" s="273" t="s">
        <v>899</v>
      </c>
      <c r="C124" s="267">
        <v>3000000</v>
      </c>
      <c r="D124" s="267">
        <v>0</v>
      </c>
      <c r="E124" s="410">
        <v>0</v>
      </c>
    </row>
    <row r="125" spans="1:21" s="43" customFormat="1" ht="15.75" customHeight="1" x14ac:dyDescent="0.25">
      <c r="A125" s="280" t="s">
        <v>684</v>
      </c>
      <c r="B125" s="263" t="s">
        <v>685</v>
      </c>
      <c r="C125" s="264">
        <f>C126</f>
        <v>21777737</v>
      </c>
      <c r="D125" s="264">
        <f>D126</f>
        <v>0</v>
      </c>
      <c r="E125" s="264">
        <f>E126</f>
        <v>0</v>
      </c>
      <c r="F125" s="400"/>
      <c r="G125" s="42"/>
      <c r="H125" s="42"/>
      <c r="I125" s="42"/>
      <c r="J125" s="42"/>
      <c r="K125" s="400"/>
      <c r="L125" s="42"/>
      <c r="M125" s="42"/>
    </row>
    <row r="126" spans="1:21" ht="30" customHeight="1" x14ac:dyDescent="0.2">
      <c r="A126" s="281" t="s">
        <v>686</v>
      </c>
      <c r="B126" s="273" t="s">
        <v>687</v>
      </c>
      <c r="C126" s="267">
        <f>527029+200000+192000+700000+3518708+100000+819840+8000000+5000000+2000000+682000+38160</f>
        <v>21777737</v>
      </c>
      <c r="D126" s="264"/>
      <c r="E126" s="412"/>
    </row>
    <row r="127" spans="1:21" ht="47.25" x14ac:dyDescent="0.2">
      <c r="A127" s="280" t="s">
        <v>688</v>
      </c>
      <c r="B127" s="263" t="s">
        <v>689</v>
      </c>
      <c r="C127" s="264">
        <f>1506638.61+3087763.02</f>
        <v>4594401.63</v>
      </c>
      <c r="D127" s="264">
        <v>0</v>
      </c>
      <c r="E127" s="412">
        <v>0</v>
      </c>
    </row>
    <row r="128" spans="1:21" ht="78.75" x14ac:dyDescent="0.2">
      <c r="A128" s="280" t="s">
        <v>690</v>
      </c>
      <c r="B128" s="263" t="s">
        <v>691</v>
      </c>
      <c r="C128" s="264">
        <v>545149.86</v>
      </c>
      <c r="D128" s="264">
        <v>0</v>
      </c>
      <c r="E128" s="412">
        <v>0</v>
      </c>
    </row>
    <row r="129" spans="1:13" s="43" customFormat="1" ht="63" x14ac:dyDescent="0.25">
      <c r="A129" s="280" t="s">
        <v>692</v>
      </c>
      <c r="B129" s="263" t="s">
        <v>693</v>
      </c>
      <c r="C129" s="264">
        <f>SUM(C130:C147)</f>
        <v>-19436364.979999997</v>
      </c>
      <c r="D129" s="264">
        <f>SUM(D130:D147)</f>
        <v>0</v>
      </c>
      <c r="E129" s="264">
        <f>SUM(E130:E147)</f>
        <v>0</v>
      </c>
      <c r="F129" s="400"/>
      <c r="G129" s="42"/>
      <c r="H129" s="42"/>
      <c r="I129" s="42"/>
      <c r="J129" s="42"/>
      <c r="K129" s="400"/>
      <c r="L129" s="42"/>
      <c r="M129" s="42"/>
    </row>
    <row r="130" spans="1:13" ht="75" x14ac:dyDescent="0.2">
      <c r="A130" s="281" t="s">
        <v>694</v>
      </c>
      <c r="B130" s="273" t="s">
        <v>695</v>
      </c>
      <c r="C130" s="267">
        <f>-600347.9-25389.2</f>
        <v>-625737.1</v>
      </c>
      <c r="D130" s="267">
        <v>0</v>
      </c>
      <c r="E130" s="410">
        <v>0</v>
      </c>
    </row>
    <row r="131" spans="1:13" ht="45" x14ac:dyDescent="0.2">
      <c r="A131" s="281" t="s">
        <v>696</v>
      </c>
      <c r="B131" s="273" t="s">
        <v>697</v>
      </c>
      <c r="C131" s="267">
        <v>-16040.57</v>
      </c>
      <c r="D131" s="267">
        <v>0</v>
      </c>
      <c r="E131" s="410">
        <v>0</v>
      </c>
    </row>
    <row r="132" spans="1:13" ht="75" x14ac:dyDescent="0.2">
      <c r="A132" s="281" t="s">
        <v>698</v>
      </c>
      <c r="B132" s="273" t="s">
        <v>699</v>
      </c>
      <c r="C132" s="267">
        <f>-1980445.5-614896.27</f>
        <v>-2595341.77</v>
      </c>
      <c r="D132" s="267">
        <v>0</v>
      </c>
      <c r="E132" s="410">
        <v>0</v>
      </c>
    </row>
    <row r="133" spans="1:13" ht="180" x14ac:dyDescent="0.2">
      <c r="A133" s="281" t="s">
        <v>700</v>
      </c>
      <c r="B133" s="273" t="s">
        <v>701</v>
      </c>
      <c r="C133" s="267">
        <f>-55414.49-21204.11</f>
        <v>-76618.600000000006</v>
      </c>
      <c r="D133" s="267">
        <v>0</v>
      </c>
      <c r="E133" s="410">
        <v>0</v>
      </c>
    </row>
    <row r="134" spans="1:13" ht="105" x14ac:dyDescent="0.2">
      <c r="A134" s="281" t="s">
        <v>702</v>
      </c>
      <c r="B134" s="273" t="s">
        <v>703</v>
      </c>
      <c r="C134" s="267">
        <f>-268018.76-18061.19</f>
        <v>-286079.95</v>
      </c>
      <c r="D134" s="267">
        <v>0</v>
      </c>
      <c r="E134" s="410">
        <v>0</v>
      </c>
    </row>
    <row r="135" spans="1:13" ht="60" x14ac:dyDescent="0.2">
      <c r="A135" s="281" t="s">
        <v>692</v>
      </c>
      <c r="B135" s="273" t="s">
        <v>704</v>
      </c>
      <c r="C135" s="267">
        <f>-162920.78-32760.9-11401.46-16841.85</f>
        <v>-223924.99</v>
      </c>
      <c r="D135" s="267">
        <v>0</v>
      </c>
      <c r="E135" s="410">
        <v>0</v>
      </c>
    </row>
    <row r="136" spans="1:13" ht="30" x14ac:dyDescent="0.2">
      <c r="A136" s="281" t="s">
        <v>705</v>
      </c>
      <c r="B136" s="273" t="s">
        <v>706</v>
      </c>
      <c r="C136" s="267">
        <v>-213949</v>
      </c>
      <c r="D136" s="267"/>
      <c r="E136" s="410"/>
    </row>
    <row r="137" spans="1:13" ht="75" x14ac:dyDescent="0.2">
      <c r="A137" s="281" t="s">
        <v>707</v>
      </c>
      <c r="B137" s="273" t="s">
        <v>920</v>
      </c>
      <c r="C137" s="267">
        <v>-10821983.76</v>
      </c>
      <c r="D137" s="267"/>
      <c r="E137" s="410"/>
    </row>
    <row r="138" spans="1:13" ht="60" x14ac:dyDescent="0.2">
      <c r="A138" s="281" t="s">
        <v>708</v>
      </c>
      <c r="B138" s="273" t="s">
        <v>709</v>
      </c>
      <c r="C138" s="267">
        <v>-392226.57</v>
      </c>
      <c r="D138" s="267"/>
      <c r="E138" s="410"/>
    </row>
    <row r="139" spans="1:13" ht="45" x14ac:dyDescent="0.2">
      <c r="A139" s="281" t="s">
        <v>710</v>
      </c>
      <c r="B139" s="273" t="s">
        <v>711</v>
      </c>
      <c r="C139" s="267">
        <f>6740507.82-7822040.07</f>
        <v>-1081532.25</v>
      </c>
      <c r="D139" s="267">
        <v>0</v>
      </c>
      <c r="E139" s="410">
        <v>0</v>
      </c>
    </row>
    <row r="140" spans="1:13" ht="60" x14ac:dyDescent="0.2">
      <c r="A140" s="281" t="s">
        <v>712</v>
      </c>
      <c r="B140" s="273" t="s">
        <v>704</v>
      </c>
      <c r="C140" s="267">
        <v>-5327.79</v>
      </c>
      <c r="D140" s="267"/>
      <c r="E140" s="410"/>
    </row>
    <row r="141" spans="1:13" ht="75" x14ac:dyDescent="0.2">
      <c r="A141" s="281" t="s">
        <v>713</v>
      </c>
      <c r="B141" s="273" t="s">
        <v>919</v>
      </c>
      <c r="C141" s="267">
        <v>-151910.38</v>
      </c>
      <c r="D141" s="267"/>
      <c r="E141" s="410"/>
    </row>
    <row r="142" spans="1:13" ht="60" x14ac:dyDescent="0.2">
      <c r="A142" s="281" t="s">
        <v>714</v>
      </c>
      <c r="B142" s="273" t="s">
        <v>704</v>
      </c>
      <c r="C142" s="267">
        <f>15258516.99-17364994.2</f>
        <v>-2106477.209999999</v>
      </c>
      <c r="D142" s="267">
        <v>0</v>
      </c>
      <c r="E142" s="410">
        <v>0</v>
      </c>
    </row>
    <row r="143" spans="1:13" ht="90" x14ac:dyDescent="0.2">
      <c r="A143" s="281" t="s">
        <v>715</v>
      </c>
      <c r="B143" s="273" t="s">
        <v>716</v>
      </c>
      <c r="C143" s="267">
        <v>-2410.33</v>
      </c>
      <c r="D143" s="267">
        <v>0</v>
      </c>
      <c r="E143" s="410">
        <v>0</v>
      </c>
    </row>
    <row r="144" spans="1:13" ht="60" x14ac:dyDescent="0.2">
      <c r="A144" s="281" t="s">
        <v>717</v>
      </c>
      <c r="B144" s="273" t="s">
        <v>704</v>
      </c>
      <c r="C144" s="267">
        <v>-16148</v>
      </c>
      <c r="D144" s="267">
        <v>0</v>
      </c>
      <c r="E144" s="410">
        <v>0</v>
      </c>
    </row>
    <row r="145" spans="1:13" ht="150" x14ac:dyDescent="0.2">
      <c r="A145" s="281" t="s">
        <v>718</v>
      </c>
      <c r="B145" s="273" t="s">
        <v>719</v>
      </c>
      <c r="C145" s="267">
        <f>-172134.91-102014.64</f>
        <v>-274149.55</v>
      </c>
      <c r="D145" s="267">
        <v>0</v>
      </c>
      <c r="E145" s="410">
        <v>0</v>
      </c>
    </row>
    <row r="146" spans="1:13" ht="90" x14ac:dyDescent="0.2">
      <c r="A146" s="281" t="s">
        <v>720</v>
      </c>
      <c r="B146" s="273" t="s">
        <v>721</v>
      </c>
      <c r="C146" s="267">
        <f>1113387-1113387</f>
        <v>0</v>
      </c>
      <c r="D146" s="267">
        <v>0</v>
      </c>
      <c r="E146" s="410">
        <v>0</v>
      </c>
    </row>
    <row r="147" spans="1:13" ht="60" x14ac:dyDescent="0.2">
      <c r="A147" s="281" t="s">
        <v>722</v>
      </c>
      <c r="B147" s="273" t="s">
        <v>704</v>
      </c>
      <c r="C147" s="267">
        <f>-545149.86-1357.3</f>
        <v>-546507.16</v>
      </c>
      <c r="D147" s="267">
        <v>0</v>
      </c>
      <c r="E147" s="410">
        <v>0</v>
      </c>
    </row>
    <row r="148" spans="1:13" s="43" customFormat="1" ht="15.75" x14ac:dyDescent="0.25">
      <c r="A148" s="119"/>
      <c r="B148" s="413" t="s">
        <v>723</v>
      </c>
      <c r="C148" s="53">
        <f>C93+C94</f>
        <v>6077984703.9899998</v>
      </c>
      <c r="D148" s="53">
        <f>D93+D94</f>
        <v>4653303703.6600008</v>
      </c>
      <c r="E148" s="53">
        <f>E93+E94</f>
        <v>4698273168.8999996</v>
      </c>
      <c r="F148" s="400"/>
      <c r="G148" s="42"/>
      <c r="H148" s="42"/>
      <c r="I148" s="42"/>
      <c r="J148" s="42"/>
      <c r="K148" s="400"/>
      <c r="L148" s="42"/>
      <c r="M148" s="42"/>
    </row>
    <row r="151" spans="1:13" x14ac:dyDescent="0.2">
      <c r="D151" s="30"/>
      <c r="E151" s="30"/>
    </row>
    <row r="152" spans="1:13" ht="15.75" x14ac:dyDescent="0.25">
      <c r="A152" s="43"/>
      <c r="B152" s="414"/>
      <c r="C152" s="290"/>
      <c r="D152" s="290"/>
      <c r="E152" s="290"/>
    </row>
    <row r="153" spans="1:13" x14ac:dyDescent="0.2">
      <c r="C153" s="89"/>
      <c r="D153" s="89"/>
      <c r="E153" s="89"/>
    </row>
    <row r="154" spans="1:13" x14ac:dyDescent="0.2">
      <c r="C154" s="89"/>
      <c r="D154" s="89"/>
      <c r="E154" s="89"/>
    </row>
    <row r="155" spans="1:13" x14ac:dyDescent="0.2">
      <c r="C155" s="89"/>
      <c r="D155" s="89"/>
      <c r="E155" s="89"/>
    </row>
    <row r="156" spans="1:13" x14ac:dyDescent="0.2">
      <c r="C156" s="30"/>
      <c r="D156" s="30"/>
      <c r="E156" s="30"/>
    </row>
    <row r="157" spans="1:13" x14ac:dyDescent="0.2">
      <c r="C157" s="30"/>
      <c r="D157" s="30"/>
      <c r="E157" s="30"/>
    </row>
    <row r="159" spans="1:13" x14ac:dyDescent="0.2">
      <c r="C159" s="30"/>
      <c r="D159" s="30"/>
      <c r="E159" s="30"/>
    </row>
    <row r="163" spans="3:5" x14ac:dyDescent="0.2">
      <c r="C163" s="30"/>
      <c r="D163" s="30"/>
      <c r="E163" s="30"/>
    </row>
    <row r="164" spans="3:5" x14ac:dyDescent="0.2">
      <c r="C164" s="30"/>
      <c r="D164" s="30"/>
      <c r="E164" s="30"/>
    </row>
    <row r="165" spans="3:5" x14ac:dyDescent="0.2">
      <c r="C165" s="30"/>
      <c r="D165" s="30"/>
      <c r="E165" s="30"/>
    </row>
  </sheetData>
  <mergeCells count="8">
    <mergeCell ref="D8:E8"/>
    <mergeCell ref="A11:E11"/>
    <mergeCell ref="D2:E2"/>
    <mergeCell ref="D3:E3"/>
    <mergeCell ref="D4:E4"/>
    <mergeCell ref="D5:E5"/>
    <mergeCell ref="D6:E6"/>
    <mergeCell ref="D7:E7"/>
  </mergeCells>
  <pageMargins left="0.70866141732283472" right="0.70866141732283472" top="0.74803149606299213" bottom="0.74803149606299213" header="0.31496062992125984" footer="0.31496062992125984"/>
  <pageSetup paperSize="9" scale="55" fitToHeight="22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D40"/>
  <sheetViews>
    <sheetView workbookViewId="0">
      <selection activeCell="G10" sqref="G10"/>
    </sheetView>
  </sheetViews>
  <sheetFormatPr defaultRowHeight="15" x14ac:dyDescent="0.25"/>
  <cols>
    <col min="1" max="1" width="65.85546875" style="224" customWidth="1"/>
    <col min="2" max="2" width="18.28515625" customWidth="1"/>
    <col min="3" max="4" width="18.42578125" bestFit="1" customWidth="1"/>
  </cols>
  <sheetData>
    <row r="2" spans="1:3" ht="18.75" x14ac:dyDescent="0.3">
      <c r="A2" s="8"/>
      <c r="B2" s="225" t="s">
        <v>879</v>
      </c>
    </row>
    <row r="3" spans="1:3" ht="18.75" x14ac:dyDescent="0.3">
      <c r="A3" s="8"/>
      <c r="B3" s="225" t="s">
        <v>465</v>
      </c>
    </row>
    <row r="4" spans="1:3" ht="18.75" x14ac:dyDescent="0.3">
      <c r="A4" s="8"/>
      <c r="B4" s="225" t="s">
        <v>1</v>
      </c>
    </row>
    <row r="5" spans="1:3" ht="18.75" x14ac:dyDescent="0.3">
      <c r="A5" s="8"/>
      <c r="B5" s="225" t="s">
        <v>59</v>
      </c>
    </row>
    <row r="6" spans="1:3" ht="18.75" x14ac:dyDescent="0.3">
      <c r="A6" s="8"/>
      <c r="B6" s="225" t="s">
        <v>2</v>
      </c>
    </row>
    <row r="7" spans="1:3" ht="18.75" x14ac:dyDescent="0.3">
      <c r="A7" s="8"/>
      <c r="B7" s="225" t="s">
        <v>936</v>
      </c>
    </row>
    <row r="8" spans="1:3" ht="18.75" x14ac:dyDescent="0.3">
      <c r="B8" s="225" t="s">
        <v>937</v>
      </c>
    </row>
    <row r="10" spans="1:3" ht="59.25" customHeight="1" x14ac:dyDescent="0.25">
      <c r="A10" s="442" t="s">
        <v>458</v>
      </c>
      <c r="B10" s="442"/>
      <c r="C10" s="442"/>
    </row>
    <row r="12" spans="1:3" x14ac:dyDescent="0.25">
      <c r="C12" s="228" t="s">
        <v>440</v>
      </c>
    </row>
    <row r="13" spans="1:3" ht="31.5" x14ac:dyDescent="0.25">
      <c r="A13" s="229" t="s">
        <v>441</v>
      </c>
      <c r="B13" s="230" t="s">
        <v>6</v>
      </c>
      <c r="C13" s="230" t="s">
        <v>60</v>
      </c>
    </row>
    <row r="14" spans="1:3" ht="15.75" x14ac:dyDescent="0.25">
      <c r="A14" s="232" t="s">
        <v>8</v>
      </c>
      <c r="B14" s="233"/>
      <c r="C14" s="233"/>
    </row>
    <row r="15" spans="1:3" x14ac:dyDescent="0.25">
      <c r="A15" s="235" t="s">
        <v>444</v>
      </c>
      <c r="B15" s="11"/>
      <c r="C15" s="11"/>
    </row>
    <row r="16" spans="1:3" x14ac:dyDescent="0.25">
      <c r="A16" s="235" t="s">
        <v>445</v>
      </c>
      <c r="B16" s="11"/>
      <c r="C16" s="11"/>
    </row>
    <row r="17" spans="1:4" ht="31.5" x14ac:dyDescent="0.25">
      <c r="A17" s="232" t="s">
        <v>446</v>
      </c>
      <c r="B17" s="233">
        <f>B18+B19</f>
        <v>0</v>
      </c>
      <c r="C17" s="233">
        <f>C18+C19</f>
        <v>0</v>
      </c>
    </row>
    <row r="18" spans="1:4" ht="15.75" x14ac:dyDescent="0.25">
      <c r="A18" s="235" t="s">
        <v>444</v>
      </c>
      <c r="B18" s="5"/>
      <c r="C18" s="6"/>
    </row>
    <row r="19" spans="1:4" ht="15.75" x14ac:dyDescent="0.25">
      <c r="A19" s="235" t="s">
        <v>445</v>
      </c>
      <c r="B19" s="5"/>
      <c r="C19" s="6"/>
    </row>
    <row r="20" spans="1:4" ht="15.75" x14ac:dyDescent="0.25">
      <c r="A20" s="232" t="s">
        <v>448</v>
      </c>
      <c r="B20" s="233">
        <f>B21+B22</f>
        <v>69444450</v>
      </c>
      <c r="C20" s="233">
        <f>C21+C22</f>
        <v>66666672</v>
      </c>
    </row>
    <row r="21" spans="1:4" ht="15.75" x14ac:dyDescent="0.25">
      <c r="A21" s="235" t="s">
        <v>444</v>
      </c>
      <c r="B21" s="6"/>
      <c r="C21" s="6"/>
    </row>
    <row r="22" spans="1:4" ht="15.75" x14ac:dyDescent="0.25">
      <c r="A22" s="235" t="s">
        <v>445</v>
      </c>
      <c r="B22" s="11">
        <v>69444450</v>
      </c>
      <c r="C22" s="6">
        <v>66666672</v>
      </c>
    </row>
    <row r="23" spans="1:4" ht="31.5" x14ac:dyDescent="0.25">
      <c r="A23" s="3" t="s">
        <v>9</v>
      </c>
      <c r="B23" s="236">
        <f>B24</f>
        <v>0</v>
      </c>
      <c r="C23" s="236">
        <f>C24</f>
        <v>0</v>
      </c>
    </row>
    <row r="24" spans="1:4" ht="15.75" x14ac:dyDescent="0.25">
      <c r="A24" s="4" t="s">
        <v>10</v>
      </c>
      <c r="B24" s="5"/>
      <c r="C24" s="5"/>
    </row>
    <row r="26" spans="1:4" ht="69" customHeight="1" x14ac:dyDescent="0.25">
      <c r="A26" s="444" t="s">
        <v>459</v>
      </c>
      <c r="B26" s="444"/>
      <c r="C26" s="444"/>
      <c r="D26" s="444"/>
    </row>
    <row r="27" spans="1:4" x14ac:dyDescent="0.25">
      <c r="D27" s="228" t="s">
        <v>440</v>
      </c>
    </row>
    <row r="28" spans="1:4" ht="30.75" x14ac:dyDescent="0.25">
      <c r="A28" s="238" t="s">
        <v>450</v>
      </c>
      <c r="B28" s="239" t="s">
        <v>460</v>
      </c>
      <c r="C28" s="234" t="s">
        <v>461</v>
      </c>
      <c r="D28" s="234" t="s">
        <v>462</v>
      </c>
    </row>
    <row r="29" spans="1:4" ht="15.75" x14ac:dyDescent="0.25">
      <c r="A29" s="240" t="s">
        <v>453</v>
      </c>
      <c r="B29" s="9">
        <f>SUM(B31:B35)</f>
        <v>298166666</v>
      </c>
      <c r="C29" s="9">
        <f>SUM(C31:C35)</f>
        <v>228722216</v>
      </c>
      <c r="D29" s="9">
        <f>SUM(D31:D35)</f>
        <v>162055544</v>
      </c>
    </row>
    <row r="30" spans="1:4" ht="15.75" x14ac:dyDescent="0.25">
      <c r="A30" s="241" t="s">
        <v>454</v>
      </c>
      <c r="B30" s="6"/>
      <c r="C30" s="6"/>
      <c r="D30" s="6"/>
    </row>
    <row r="31" spans="1:4" ht="15.75" x14ac:dyDescent="0.25">
      <c r="A31" s="241" t="s">
        <v>8</v>
      </c>
      <c r="B31" s="6"/>
      <c r="C31" s="6"/>
      <c r="D31" s="6"/>
    </row>
    <row r="32" spans="1:4" ht="30" x14ac:dyDescent="0.25">
      <c r="A32" s="241" t="s">
        <v>455</v>
      </c>
      <c r="B32" s="6">
        <v>106500000</v>
      </c>
      <c r="C32" s="6">
        <v>106500000</v>
      </c>
      <c r="D32" s="6">
        <v>106500000</v>
      </c>
    </row>
    <row r="33" spans="1:4" ht="15.75" x14ac:dyDescent="0.25">
      <c r="A33" s="241" t="s">
        <v>448</v>
      </c>
      <c r="B33" s="6">
        <v>191666666</v>
      </c>
      <c r="C33" s="6">
        <v>122222216</v>
      </c>
      <c r="D33" s="6">
        <v>55555543.999999993</v>
      </c>
    </row>
    <row r="34" spans="1:4" ht="15.75" x14ac:dyDescent="0.25">
      <c r="A34" s="241" t="s">
        <v>456</v>
      </c>
      <c r="B34" s="6"/>
      <c r="C34" s="6"/>
      <c r="D34" s="6"/>
    </row>
    <row r="35" spans="1:4" ht="15.75" x14ac:dyDescent="0.25">
      <c r="A35" s="241" t="s">
        <v>457</v>
      </c>
      <c r="B35" s="6"/>
      <c r="C35" s="6"/>
      <c r="D35" s="6"/>
    </row>
    <row r="38" spans="1:4" x14ac:dyDescent="0.25">
      <c r="B38" s="374"/>
      <c r="C38" s="374"/>
    </row>
    <row r="40" spans="1:4" x14ac:dyDescent="0.25">
      <c r="A40" s="242"/>
    </row>
  </sheetData>
  <mergeCells count="2">
    <mergeCell ref="A10:C10"/>
    <mergeCell ref="A26:D26"/>
  </mergeCells>
  <pageMargins left="0.70866141732283472" right="0.70866141732283472" top="0.74803149606299213" bottom="0.74803149606299213" header="0.31496062992125984" footer="0.31496062992125984"/>
  <pageSetup paperSize="9" scale="72" fitToHeight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O46"/>
  <sheetViews>
    <sheetView workbookViewId="0">
      <selection activeCell="E10" sqref="E10"/>
    </sheetView>
  </sheetViews>
  <sheetFormatPr defaultColWidth="9.140625" defaultRowHeight="15" x14ac:dyDescent="0.2"/>
  <cols>
    <col min="1" max="1" width="7.5703125" style="8" customWidth="1"/>
    <col min="2" max="2" width="79.5703125" style="8" customWidth="1"/>
    <col min="3" max="3" width="21.7109375" style="10" customWidth="1"/>
    <col min="4" max="4" width="23.7109375" style="10" customWidth="1"/>
    <col min="5" max="5" width="21.7109375" style="10" customWidth="1"/>
    <col min="6" max="6" width="20.140625" style="21" customWidth="1"/>
    <col min="7" max="7" width="16.28515625" style="21" hidden="1" customWidth="1"/>
    <col min="8" max="8" width="12.7109375" style="21" hidden="1" customWidth="1"/>
    <col min="9" max="10" width="17.85546875" style="24" hidden="1" customWidth="1"/>
    <col min="11" max="11" width="19.28515625" style="24" bestFit="1" customWidth="1"/>
    <col min="12" max="12" width="19.28515625" style="21" bestFit="1" customWidth="1"/>
    <col min="13" max="13" width="18.140625" style="21" bestFit="1" customWidth="1"/>
    <col min="14" max="14" width="18.7109375" style="21" customWidth="1"/>
    <col min="15" max="15" width="19.28515625" style="21" bestFit="1" customWidth="1"/>
    <col min="16" max="16384" width="9.140625" style="21"/>
  </cols>
  <sheetData>
    <row r="2" spans="1:5" x14ac:dyDescent="0.2">
      <c r="B2" s="12"/>
      <c r="C2" s="23"/>
      <c r="D2" s="10" t="s">
        <v>895</v>
      </c>
    </row>
    <row r="3" spans="1:5" x14ac:dyDescent="0.2">
      <c r="B3" s="13"/>
      <c r="C3" s="23"/>
      <c r="D3" s="10" t="s">
        <v>63</v>
      </c>
    </row>
    <row r="4" spans="1:5" x14ac:dyDescent="0.2">
      <c r="B4" s="13"/>
      <c r="C4" s="23"/>
      <c r="D4" s="10" t="s">
        <v>1</v>
      </c>
    </row>
    <row r="5" spans="1:5" x14ac:dyDescent="0.2">
      <c r="B5" s="12"/>
      <c r="C5" s="23"/>
      <c r="D5" s="10" t="s">
        <v>59</v>
      </c>
    </row>
    <row r="6" spans="1:5" x14ac:dyDescent="0.2">
      <c r="B6" s="13"/>
      <c r="C6" s="23"/>
      <c r="D6" s="10" t="s">
        <v>2</v>
      </c>
    </row>
    <row r="7" spans="1:5" x14ac:dyDescent="0.2">
      <c r="B7" s="13"/>
      <c r="C7" s="23"/>
      <c r="D7" s="10" t="s">
        <v>938</v>
      </c>
    </row>
    <row r="8" spans="1:5" x14ac:dyDescent="0.2">
      <c r="C8" s="23"/>
      <c r="D8" s="10" t="s">
        <v>939</v>
      </c>
    </row>
    <row r="11" spans="1:5" ht="41.25" customHeight="1" x14ac:dyDescent="0.25">
      <c r="A11" s="444" t="s">
        <v>61</v>
      </c>
      <c r="B11" s="444"/>
      <c r="C11" s="444"/>
      <c r="D11" s="444"/>
      <c r="E11" s="444"/>
    </row>
    <row r="12" spans="1:5" x14ac:dyDescent="0.2">
      <c r="E12" s="25" t="s">
        <v>3</v>
      </c>
    </row>
    <row r="13" spans="1:5" x14ac:dyDescent="0.2">
      <c r="A13" s="14"/>
      <c r="B13" s="15" t="s">
        <v>11</v>
      </c>
      <c r="C13" s="1" t="s">
        <v>5</v>
      </c>
      <c r="D13" s="20" t="s">
        <v>6</v>
      </c>
      <c r="E13" s="20" t="s">
        <v>60</v>
      </c>
    </row>
    <row r="14" spans="1:5" ht="15.75" x14ac:dyDescent="0.25">
      <c r="A14" s="16"/>
      <c r="B14" s="3" t="s">
        <v>12</v>
      </c>
      <c r="C14" s="7">
        <f>C18+C21+C29+C26</f>
        <v>431286197.48999977</v>
      </c>
      <c r="D14" s="7">
        <f>D18+D21+D29+D26</f>
        <v>561221491.43999958</v>
      </c>
      <c r="E14" s="7">
        <f>E18+E21+E29+E26</f>
        <v>293695232.28999996</v>
      </c>
    </row>
    <row r="15" spans="1:5" ht="15.75" x14ac:dyDescent="0.25">
      <c r="A15" s="17" t="s">
        <v>13</v>
      </c>
      <c r="B15" s="3" t="s">
        <v>8</v>
      </c>
      <c r="C15" s="7"/>
      <c r="D15" s="6" t="s">
        <v>14</v>
      </c>
      <c r="E15" s="6"/>
    </row>
    <row r="16" spans="1:5" hidden="1" x14ac:dyDescent="0.2">
      <c r="A16" s="18" t="s">
        <v>15</v>
      </c>
      <c r="B16" s="4" t="s">
        <v>16</v>
      </c>
      <c r="C16" s="5"/>
      <c r="D16" s="6"/>
      <c r="E16" s="6"/>
    </row>
    <row r="17" spans="1:15" hidden="1" x14ac:dyDescent="0.2">
      <c r="A17" s="18" t="s">
        <v>17</v>
      </c>
      <c r="B17" s="4" t="s">
        <v>18</v>
      </c>
      <c r="C17" s="5"/>
      <c r="D17" s="6"/>
      <c r="E17" s="6"/>
    </row>
    <row r="18" spans="1:15" ht="15.75" x14ac:dyDescent="0.25">
      <c r="A18" s="17" t="s">
        <v>19</v>
      </c>
      <c r="B18" s="3" t="s">
        <v>20</v>
      </c>
      <c r="C18" s="7">
        <f>C19+C20</f>
        <v>106500000</v>
      </c>
      <c r="D18" s="7">
        <f>D19+D20</f>
        <v>0</v>
      </c>
      <c r="E18" s="7">
        <f>E19+E20</f>
        <v>0</v>
      </c>
    </row>
    <row r="19" spans="1:15" x14ac:dyDescent="0.2">
      <c r="A19" s="18" t="s">
        <v>21</v>
      </c>
      <c r="B19" s="4" t="s">
        <v>16</v>
      </c>
      <c r="C19" s="5">
        <f>319000000-100000000-100000000-6855407.63-5644592.37</f>
        <v>106500000</v>
      </c>
      <c r="D19" s="6">
        <v>0</v>
      </c>
      <c r="E19" s="6">
        <v>0</v>
      </c>
      <c r="F19" s="24"/>
    </row>
    <row r="20" spans="1:15" x14ac:dyDescent="0.2">
      <c r="A20" s="18" t="s">
        <v>22</v>
      </c>
      <c r="B20" s="4" t="s">
        <v>18</v>
      </c>
      <c r="C20" s="5">
        <v>0</v>
      </c>
      <c r="D20" s="6">
        <v>0</v>
      </c>
      <c r="E20" s="6">
        <v>0</v>
      </c>
      <c r="F20" s="24"/>
    </row>
    <row r="21" spans="1:15" ht="15.75" x14ac:dyDescent="0.25">
      <c r="A21" s="17" t="s">
        <v>23</v>
      </c>
      <c r="B21" s="3" t="s">
        <v>24</v>
      </c>
      <c r="C21" s="7">
        <f>C24+C25</f>
        <v>191666666</v>
      </c>
      <c r="D21" s="7">
        <f t="shared" ref="D21:E21" si="0">D24+D25</f>
        <v>-69444450</v>
      </c>
      <c r="E21" s="7">
        <f t="shared" si="0"/>
        <v>-66666672</v>
      </c>
      <c r="F21" s="24"/>
    </row>
    <row r="22" spans="1:15" ht="15.75" hidden="1" x14ac:dyDescent="0.25">
      <c r="A22" s="18" t="s">
        <v>25</v>
      </c>
      <c r="B22" s="4" t="s">
        <v>16</v>
      </c>
      <c r="C22" s="6"/>
      <c r="D22" s="6"/>
      <c r="E22" s="26"/>
      <c r="F22" s="24"/>
    </row>
    <row r="23" spans="1:15" hidden="1" x14ac:dyDescent="0.2">
      <c r="A23" s="18" t="s">
        <v>26</v>
      </c>
      <c r="B23" s="4" t="s">
        <v>18</v>
      </c>
      <c r="C23" s="11"/>
      <c r="D23" s="6"/>
      <c r="E23" s="6"/>
      <c r="F23" s="24"/>
    </row>
    <row r="24" spans="1:15" x14ac:dyDescent="0.2">
      <c r="A24" s="18" t="s">
        <v>429</v>
      </c>
      <c r="B24" s="4" t="s">
        <v>16</v>
      </c>
      <c r="C24" s="11">
        <f>100000000+100000000</f>
        <v>200000000</v>
      </c>
      <c r="D24" s="6"/>
      <c r="E24" s="6"/>
      <c r="F24" s="24"/>
    </row>
    <row r="25" spans="1:15" x14ac:dyDescent="0.2">
      <c r="A25" s="18" t="s">
        <v>430</v>
      </c>
      <c r="B25" s="4" t="s">
        <v>18</v>
      </c>
      <c r="C25" s="11">
        <f>-8104245.08-229088.92</f>
        <v>-8333334</v>
      </c>
      <c r="D25" s="6">
        <v>-69444450</v>
      </c>
      <c r="E25" s="6">
        <v>-66666672</v>
      </c>
      <c r="F25" s="24"/>
    </row>
    <row r="26" spans="1:15" ht="31.5" x14ac:dyDescent="0.25">
      <c r="A26" s="17" t="s">
        <v>27</v>
      </c>
      <c r="B26" s="3" t="s">
        <v>28</v>
      </c>
      <c r="C26" s="7">
        <f>C27+C28</f>
        <v>181519531.48999977</v>
      </c>
      <c r="D26" s="7">
        <f>D27+D28</f>
        <v>590665941.43999958</v>
      </c>
      <c r="E26" s="7">
        <f>E27+E28</f>
        <v>320361904.28999996</v>
      </c>
      <c r="L26" s="24"/>
    </row>
    <row r="27" spans="1:15" x14ac:dyDescent="0.2">
      <c r="A27" s="18" t="s">
        <v>29</v>
      </c>
      <c r="B27" s="4" t="s">
        <v>30</v>
      </c>
      <c r="C27" s="5">
        <f>-Приложение_1_!C148-'Приложение 11'!C19-'Приложение 11'!C24-'Приложение 11'!C39</f>
        <v>-6426084703.9899998</v>
      </c>
      <c r="D27" s="5">
        <f>-Приложение_1_!D148-'Приложение 11'!D19-'Приложение 11'!D24-'Приложение 11'!D39</f>
        <v>-4693303703.6600008</v>
      </c>
      <c r="E27" s="5">
        <f>-Приложение_1_!E148-'Приложение 11'!E19-'Приложение 11'!E24-'Приложение 11'!E39</f>
        <v>-4738273168.8999996</v>
      </c>
      <c r="F27" s="243"/>
      <c r="G27" s="243"/>
      <c r="H27" s="243"/>
      <c r="I27" s="243"/>
      <c r="J27" s="243"/>
      <c r="K27" s="243"/>
      <c r="L27" s="243"/>
      <c r="M27" s="243"/>
      <c r="N27" s="243"/>
    </row>
    <row r="28" spans="1:15" x14ac:dyDescent="0.2">
      <c r="A28" s="18" t="s">
        <v>31</v>
      </c>
      <c r="B28" s="4" t="s">
        <v>32</v>
      </c>
      <c r="C28" s="5">
        <f>'Приложение 5'!G15+'Приложение 6 '!H13-'Приложение 11'!C25-'Приложение 11'!C38</f>
        <v>6607604235.4799995</v>
      </c>
      <c r="D28" s="5">
        <f>'Приложение 5'!H15+'Приложение 6 '!I13-'Приложение 11'!D25-'Приложение 11'!D38</f>
        <v>5283969645.1000004</v>
      </c>
      <c r="E28" s="5">
        <f>'Приложение 5'!I15+'Приложение 6 '!J13-'Приложение 11'!E25-'Приложение 11'!E38</f>
        <v>5058635073.1899996</v>
      </c>
      <c r="F28" s="243"/>
      <c r="G28" s="243"/>
      <c r="H28" s="243"/>
      <c r="I28" s="243"/>
      <c r="J28" s="243"/>
      <c r="K28" s="243"/>
      <c r="L28" s="243"/>
      <c r="M28" s="243"/>
      <c r="N28" s="243"/>
      <c r="O28" s="243"/>
    </row>
    <row r="29" spans="1:15" ht="31.5" x14ac:dyDescent="0.25">
      <c r="A29" s="17" t="s">
        <v>33</v>
      </c>
      <c r="B29" s="3" t="s">
        <v>34</v>
      </c>
      <c r="C29" s="7">
        <f>C37</f>
        <v>-48400000</v>
      </c>
      <c r="D29" s="7">
        <f>D37</f>
        <v>40000000</v>
      </c>
      <c r="E29" s="7">
        <f>E37</f>
        <v>40000000</v>
      </c>
      <c r="F29" s="243"/>
      <c r="G29" s="243"/>
      <c r="H29" s="243"/>
      <c r="I29" s="243"/>
      <c r="J29" s="243"/>
      <c r="K29" s="243"/>
      <c r="L29" s="243"/>
      <c r="M29" s="24"/>
      <c r="N29" s="24"/>
      <c r="O29" s="24"/>
    </row>
    <row r="30" spans="1:15" ht="31.5" hidden="1" x14ac:dyDescent="0.25">
      <c r="A30" s="17" t="s">
        <v>35</v>
      </c>
      <c r="B30" s="3" t="s">
        <v>36</v>
      </c>
      <c r="C30" s="7">
        <v>0</v>
      </c>
      <c r="D30" s="7">
        <v>0</v>
      </c>
      <c r="E30" s="7">
        <v>0</v>
      </c>
      <c r="F30" s="24"/>
      <c r="G30" s="24"/>
      <c r="H30" s="24"/>
      <c r="L30" s="24"/>
      <c r="M30" s="24"/>
      <c r="N30" s="24"/>
      <c r="O30" s="24"/>
    </row>
    <row r="31" spans="1:15" hidden="1" x14ac:dyDescent="0.2">
      <c r="A31" s="18" t="s">
        <v>37</v>
      </c>
      <c r="B31" s="4" t="s">
        <v>38</v>
      </c>
      <c r="C31" s="5"/>
      <c r="D31" s="6"/>
      <c r="E31" s="6"/>
      <c r="F31" s="24"/>
      <c r="G31" s="24"/>
      <c r="H31" s="24"/>
      <c r="L31" s="24"/>
      <c r="M31" s="24"/>
      <c r="N31" s="24"/>
      <c r="O31" s="24"/>
    </row>
    <row r="32" spans="1:15" hidden="1" x14ac:dyDescent="0.2">
      <c r="A32" s="18" t="s">
        <v>39</v>
      </c>
      <c r="B32" s="4" t="s">
        <v>40</v>
      </c>
      <c r="C32" s="5"/>
      <c r="D32" s="6"/>
      <c r="E32" s="6"/>
      <c r="F32" s="24"/>
      <c r="G32" s="24"/>
      <c r="H32" s="24"/>
      <c r="L32" s="24"/>
      <c r="M32" s="24"/>
      <c r="N32" s="24"/>
      <c r="O32" s="24"/>
    </row>
    <row r="33" spans="1:15" ht="31.5" hidden="1" x14ac:dyDescent="0.25">
      <c r="A33" s="17" t="s">
        <v>41</v>
      </c>
      <c r="B33" s="3" t="s">
        <v>42</v>
      </c>
      <c r="C33" s="7">
        <v>0</v>
      </c>
      <c r="D33" s="7">
        <v>0</v>
      </c>
      <c r="E33" s="7">
        <v>0</v>
      </c>
      <c r="F33" s="24"/>
      <c r="G33" s="24"/>
      <c r="H33" s="24"/>
      <c r="L33" s="24"/>
      <c r="M33" s="24"/>
      <c r="N33" s="24"/>
      <c r="O33" s="24"/>
    </row>
    <row r="34" spans="1:15" hidden="1" x14ac:dyDescent="0.2">
      <c r="A34" s="18" t="s">
        <v>43</v>
      </c>
      <c r="B34" s="4" t="s">
        <v>44</v>
      </c>
      <c r="C34" s="5"/>
      <c r="D34" s="6"/>
      <c r="E34" s="6"/>
      <c r="F34" s="24"/>
      <c r="G34" s="24"/>
      <c r="H34" s="24"/>
      <c r="L34" s="24"/>
      <c r="M34" s="24"/>
      <c r="N34" s="24"/>
      <c r="O34" s="24"/>
    </row>
    <row r="35" spans="1:15" hidden="1" x14ac:dyDescent="0.2">
      <c r="A35" s="18" t="s">
        <v>45</v>
      </c>
      <c r="B35" s="4" t="s">
        <v>46</v>
      </c>
      <c r="C35" s="5"/>
      <c r="D35" s="6"/>
      <c r="E35" s="6"/>
      <c r="F35" s="24"/>
      <c r="G35" s="24"/>
      <c r="H35" s="24"/>
      <c r="L35" s="24"/>
      <c r="M35" s="24"/>
      <c r="N35" s="24"/>
      <c r="O35" s="24"/>
    </row>
    <row r="36" spans="1:15" ht="15.75" hidden="1" x14ac:dyDescent="0.25">
      <c r="A36" s="17" t="s">
        <v>47</v>
      </c>
      <c r="B36" s="3" t="s">
        <v>48</v>
      </c>
      <c r="C36" s="7">
        <v>0</v>
      </c>
      <c r="D36" s="7">
        <v>0</v>
      </c>
      <c r="E36" s="7">
        <v>0</v>
      </c>
      <c r="F36" s="24"/>
      <c r="G36" s="24"/>
      <c r="H36" s="24"/>
      <c r="L36" s="24"/>
      <c r="M36" s="24"/>
      <c r="N36" s="24"/>
      <c r="O36" s="24"/>
    </row>
    <row r="37" spans="1:15" ht="31.5" x14ac:dyDescent="0.25">
      <c r="A37" s="17" t="s">
        <v>49</v>
      </c>
      <c r="B37" s="3" t="s">
        <v>50</v>
      </c>
      <c r="C37" s="7">
        <f>C38+C39</f>
        <v>-48400000</v>
      </c>
      <c r="D37" s="7">
        <f>SUM(D39:D39)</f>
        <v>40000000</v>
      </c>
      <c r="E37" s="7">
        <f>SUM(E39:E39)</f>
        <v>40000000</v>
      </c>
      <c r="F37" s="24"/>
      <c r="G37" s="24"/>
      <c r="H37" s="24"/>
      <c r="L37" s="24"/>
      <c r="M37" s="24"/>
      <c r="N37" s="24"/>
      <c r="O37" s="24"/>
    </row>
    <row r="38" spans="1:15" x14ac:dyDescent="0.2">
      <c r="A38" s="18" t="s">
        <v>51</v>
      </c>
      <c r="B38" s="4" t="s">
        <v>52</v>
      </c>
      <c r="C38" s="5">
        <f>-90000000</f>
        <v>-90000000</v>
      </c>
      <c r="D38" s="5">
        <v>0</v>
      </c>
      <c r="E38" s="5">
        <v>0</v>
      </c>
      <c r="N38" s="24"/>
    </row>
    <row r="39" spans="1:15" x14ac:dyDescent="0.2">
      <c r="A39" s="18" t="s">
        <v>53</v>
      </c>
      <c r="B39" s="4" t="s">
        <v>54</v>
      </c>
      <c r="C39" s="19">
        <v>41600000</v>
      </c>
      <c r="D39" s="19">
        <v>40000000</v>
      </c>
      <c r="E39" s="6">
        <v>40000000</v>
      </c>
    </row>
    <row r="40" spans="1:15" ht="15.75" hidden="1" x14ac:dyDescent="0.25">
      <c r="A40" s="17" t="s">
        <v>55</v>
      </c>
      <c r="B40" s="3" t="s">
        <v>9</v>
      </c>
      <c r="C40" s="7">
        <f>C41</f>
        <v>0</v>
      </c>
      <c r="D40" s="7">
        <f>D41</f>
        <v>0</v>
      </c>
      <c r="E40" s="7">
        <f>E41</f>
        <v>0</v>
      </c>
    </row>
    <row r="41" spans="1:15" hidden="1" x14ac:dyDescent="0.2">
      <c r="A41" s="18" t="s">
        <v>56</v>
      </c>
      <c r="B41" s="4" t="s">
        <v>10</v>
      </c>
      <c r="C41" s="5"/>
      <c r="D41" s="6"/>
      <c r="E41" s="6"/>
    </row>
    <row r="43" spans="1:15" ht="15.75" x14ac:dyDescent="0.25">
      <c r="C43" s="27"/>
      <c r="D43" s="27"/>
      <c r="E43" s="27"/>
    </row>
    <row r="45" spans="1:15" ht="15.75" x14ac:dyDescent="0.25">
      <c r="C45" s="27"/>
      <c r="D45" s="27"/>
      <c r="E45" s="27"/>
    </row>
    <row r="46" spans="1:15" ht="15.75" x14ac:dyDescent="0.25">
      <c r="B46" s="22"/>
    </row>
  </sheetData>
  <mergeCells count="1">
    <mergeCell ref="A11:E11"/>
  </mergeCells>
  <pageMargins left="0.70866141732283472" right="0.70866141732283472" top="0.74803149606299213" bottom="0.74803149606299213" header="0.31496062992125984" footer="0.31496062992125984"/>
  <pageSetup paperSize="9" scale="56" fitToHeight="5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F27"/>
  <sheetViews>
    <sheetView workbookViewId="0">
      <selection activeCell="H10" sqref="H10"/>
    </sheetView>
  </sheetViews>
  <sheetFormatPr defaultColWidth="9.140625" defaultRowHeight="15.75" x14ac:dyDescent="0.25"/>
  <cols>
    <col min="1" max="1" width="9.140625" style="28"/>
    <col min="2" max="2" width="57.7109375" style="94" customWidth="1"/>
    <col min="3" max="3" width="20" style="94" customWidth="1"/>
    <col min="4" max="4" width="17.28515625" style="94" customWidth="1"/>
    <col min="5" max="6" width="17.140625" style="94" customWidth="1"/>
    <col min="7" max="7" width="9.140625" style="94"/>
    <col min="8" max="8" width="18" style="94" customWidth="1"/>
    <col min="9" max="9" width="17.28515625" style="94" customWidth="1"/>
    <col min="10" max="11" width="13.85546875" style="94" customWidth="1"/>
    <col min="12" max="14" width="9.140625" style="94"/>
    <col min="15" max="15" width="12.5703125" style="94" customWidth="1"/>
    <col min="16" max="16384" width="9.140625" style="94"/>
  </cols>
  <sheetData>
    <row r="2" spans="1:6" x14ac:dyDescent="0.25">
      <c r="E2" s="88" t="s">
        <v>894</v>
      </c>
    </row>
    <row r="3" spans="1:6" x14ac:dyDescent="0.25">
      <c r="E3" s="88" t="s">
        <v>63</v>
      </c>
    </row>
    <row r="4" spans="1:6" x14ac:dyDescent="0.25">
      <c r="E4" s="88" t="s">
        <v>1</v>
      </c>
    </row>
    <row r="5" spans="1:6" x14ac:dyDescent="0.25">
      <c r="E5" s="88" t="s">
        <v>59</v>
      </c>
    </row>
    <row r="6" spans="1:6" x14ac:dyDescent="0.25">
      <c r="E6" s="88" t="s">
        <v>2</v>
      </c>
    </row>
    <row r="7" spans="1:6" x14ac:dyDescent="0.25">
      <c r="E7" s="88" t="s">
        <v>940</v>
      </c>
    </row>
    <row r="8" spans="1:6" x14ac:dyDescent="0.25">
      <c r="E8" s="88" t="s">
        <v>941</v>
      </c>
    </row>
    <row r="11" spans="1:6" x14ac:dyDescent="0.25">
      <c r="A11" s="445" t="s">
        <v>880</v>
      </c>
      <c r="B11" s="445"/>
      <c r="C11" s="445"/>
      <c r="D11" s="445"/>
      <c r="E11" s="445"/>
      <c r="F11" s="445"/>
    </row>
    <row r="12" spans="1:6" x14ac:dyDescent="0.25">
      <c r="F12" s="431" t="s">
        <v>3</v>
      </c>
    </row>
    <row r="13" spans="1:6" ht="30" x14ac:dyDescent="0.25">
      <c r="A13" s="120" t="s">
        <v>881</v>
      </c>
      <c r="B13" s="385" t="s">
        <v>882</v>
      </c>
      <c r="C13" s="385" t="s">
        <v>883</v>
      </c>
      <c r="D13" s="1" t="s">
        <v>5</v>
      </c>
      <c r="E13" s="20" t="s">
        <v>6</v>
      </c>
      <c r="F13" s="20" t="s">
        <v>60</v>
      </c>
    </row>
    <row r="14" spans="1:6" s="100" customFormat="1" x14ac:dyDescent="0.25">
      <c r="A14" s="119"/>
      <c r="B14" s="386" t="s">
        <v>723</v>
      </c>
      <c r="C14" s="387">
        <f>SUM(D14:F14)</f>
        <v>675452714.25999999</v>
      </c>
      <c r="D14" s="387">
        <f>SUM(D15:D26)</f>
        <v>352400533.05000001</v>
      </c>
      <c r="E14" s="387">
        <f t="shared" ref="E14:F14" si="0">SUM(E15:E26)</f>
        <v>281827933.20999998</v>
      </c>
      <c r="F14" s="387">
        <f t="shared" si="0"/>
        <v>41224248</v>
      </c>
    </row>
    <row r="15" spans="1:6" ht="90.75" x14ac:dyDescent="0.25">
      <c r="A15" s="216">
        <v>1</v>
      </c>
      <c r="B15" s="388" t="s">
        <v>884</v>
      </c>
      <c r="C15" s="58">
        <f>D15+E15+F15</f>
        <v>1254242.3999999999</v>
      </c>
      <c r="D15" s="58">
        <f>1147613.72+106628.68</f>
        <v>1254242.3999999999</v>
      </c>
      <c r="E15" s="58">
        <v>0</v>
      </c>
      <c r="F15" s="58">
        <v>0</v>
      </c>
    </row>
    <row r="16" spans="1:6" ht="90.75" x14ac:dyDescent="0.25">
      <c r="A16" s="216">
        <v>2</v>
      </c>
      <c r="B16" s="249" t="s">
        <v>885</v>
      </c>
      <c r="C16" s="58">
        <f>D16+E16+F16</f>
        <v>1100000</v>
      </c>
      <c r="D16" s="58">
        <v>1100000</v>
      </c>
      <c r="E16" s="58">
        <v>0</v>
      </c>
      <c r="F16" s="58">
        <v>0</v>
      </c>
    </row>
    <row r="17" spans="1:6" ht="75.75" x14ac:dyDescent="0.25">
      <c r="A17" s="216">
        <v>3</v>
      </c>
      <c r="B17" s="249" t="s">
        <v>886</v>
      </c>
      <c r="C17" s="58">
        <f>D17+E17+F17</f>
        <v>3885426.33</v>
      </c>
      <c r="D17" s="58">
        <v>3885426.33</v>
      </c>
      <c r="E17" s="58">
        <v>0</v>
      </c>
      <c r="F17" s="58">
        <v>0</v>
      </c>
    </row>
    <row r="18" spans="1:6" x14ac:dyDescent="0.25">
      <c r="A18" s="216">
        <v>4</v>
      </c>
      <c r="B18" s="249" t="s">
        <v>887</v>
      </c>
      <c r="C18" s="58">
        <f>D18+E18+F18</f>
        <v>110780976.62</v>
      </c>
      <c r="D18" s="50">
        <f>51724248-1500000-15950000-2645767.38-346000-3000000+50000</f>
        <v>28332480.620000001</v>
      </c>
      <c r="E18" s="50">
        <v>41224248</v>
      </c>
      <c r="F18" s="50">
        <v>41224248</v>
      </c>
    </row>
    <row r="19" spans="1:6" ht="30.75" x14ac:dyDescent="0.25">
      <c r="A19" s="216">
        <v>5</v>
      </c>
      <c r="B19" s="249" t="s">
        <v>888</v>
      </c>
      <c r="C19" s="58">
        <f t="shared" ref="C19:C26" si="1">SUM(D19:F19)</f>
        <v>283674933.93000001</v>
      </c>
      <c r="D19" s="50">
        <f>98090189.99+31988866.59</f>
        <v>130079056.58</v>
      </c>
      <c r="E19" s="50">
        <f>98090189.87+55505687.48</f>
        <v>153595877.34999999</v>
      </c>
      <c r="F19" s="50">
        <f>'[1]Приложение 6'!I65</f>
        <v>0</v>
      </c>
    </row>
    <row r="20" spans="1:6" ht="30.75" x14ac:dyDescent="0.25">
      <c r="A20" s="216">
        <v>6</v>
      </c>
      <c r="B20" s="249" t="s">
        <v>889</v>
      </c>
      <c r="C20" s="58">
        <f t="shared" si="1"/>
        <v>1298504.44</v>
      </c>
      <c r="D20" s="50">
        <v>1298504.44</v>
      </c>
      <c r="E20" s="50">
        <v>0</v>
      </c>
      <c r="F20" s="50">
        <v>0</v>
      </c>
    </row>
    <row r="21" spans="1:6" ht="30.75" x14ac:dyDescent="0.25">
      <c r="A21" s="216">
        <v>7</v>
      </c>
      <c r="B21" s="432" t="s">
        <v>890</v>
      </c>
      <c r="C21" s="58">
        <f t="shared" si="1"/>
        <v>77371629.370000005</v>
      </c>
      <c r="D21" s="50">
        <f>148800000-60188496-40100776.61-5700000-4258507.02</f>
        <v>38552220.370000005</v>
      </c>
      <c r="E21" s="50">
        <v>38819409</v>
      </c>
      <c r="F21" s="50">
        <f>'[1]Приложение 6'!I380</f>
        <v>0</v>
      </c>
    </row>
    <row r="22" spans="1:6" ht="30.75" x14ac:dyDescent="0.25">
      <c r="A22" s="216">
        <v>8</v>
      </c>
      <c r="B22" s="432" t="s">
        <v>891</v>
      </c>
      <c r="C22" s="58">
        <f t="shared" si="1"/>
        <v>48680703.939999998</v>
      </c>
      <c r="D22" s="50">
        <f>172099350.01-108821633.3-2168560-6783860.4-5644592.37</f>
        <v>48680703.939999998</v>
      </c>
      <c r="E22" s="50">
        <f>40242808.49-40242808.49</f>
        <v>0</v>
      </c>
      <c r="F22" s="50">
        <f>'[1]Приложение 6'!I382</f>
        <v>0</v>
      </c>
    </row>
    <row r="23" spans="1:6" ht="45.75" x14ac:dyDescent="0.25">
      <c r="A23" s="216">
        <v>9</v>
      </c>
      <c r="B23" s="249" t="s">
        <v>892</v>
      </c>
      <c r="C23" s="58">
        <f t="shared" si="1"/>
        <v>9852402.5500000007</v>
      </c>
      <c r="D23" s="50">
        <v>9852402.5500000007</v>
      </c>
      <c r="E23" s="50">
        <v>0</v>
      </c>
      <c r="F23" s="50">
        <v>0</v>
      </c>
    </row>
    <row r="24" spans="1:6" ht="105.75" x14ac:dyDescent="0.25">
      <c r="A24" s="216">
        <v>10</v>
      </c>
      <c r="B24" s="249" t="s">
        <v>893</v>
      </c>
      <c r="C24" s="58">
        <f t="shared" si="1"/>
        <v>137010032.16</v>
      </c>
      <c r="D24" s="50">
        <v>88821633.299999997</v>
      </c>
      <c r="E24" s="50">
        <v>48188398.859999999</v>
      </c>
      <c r="F24" s="50">
        <v>0</v>
      </c>
    </row>
    <row r="25" spans="1:6" ht="45.75" x14ac:dyDescent="0.25">
      <c r="A25" s="216">
        <v>11</v>
      </c>
      <c r="B25" s="249" t="s">
        <v>913</v>
      </c>
      <c r="C25" s="58">
        <f t="shared" si="1"/>
        <v>475302.52</v>
      </c>
      <c r="D25" s="50">
        <v>475302.52</v>
      </c>
      <c r="E25" s="50"/>
      <c r="F25" s="50"/>
    </row>
    <row r="26" spans="1:6" ht="60.75" x14ac:dyDescent="0.25">
      <c r="A26" s="216">
        <v>12</v>
      </c>
      <c r="B26" s="249" t="s">
        <v>914</v>
      </c>
      <c r="C26" s="58">
        <f t="shared" si="1"/>
        <v>68560</v>
      </c>
      <c r="D26" s="50">
        <v>68560</v>
      </c>
      <c r="E26" s="50"/>
      <c r="F26" s="50"/>
    </row>
    <row r="27" spans="1:6" ht="14.45" customHeight="1" x14ac:dyDescent="0.25"/>
  </sheetData>
  <mergeCells count="1">
    <mergeCell ref="A11:F11"/>
  </mergeCells>
  <pageMargins left="0.70866141732283472" right="0.70866141732283472" top="0.74803149606299213" bottom="0.74803149606299213" header="0.31496062992125984" footer="0.31496062992125984"/>
  <pageSetup paperSize="9" scale="63"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XDE159"/>
  <sheetViews>
    <sheetView zoomScaleNormal="100" workbookViewId="0">
      <selection activeCell="F9" sqref="F9"/>
    </sheetView>
  </sheetViews>
  <sheetFormatPr defaultRowHeight="15" x14ac:dyDescent="0.25"/>
  <cols>
    <col min="1" max="1" width="65.7109375" style="83" customWidth="1"/>
    <col min="2" max="2" width="19.42578125" style="183" customWidth="1"/>
    <col min="3" max="3" width="7.7109375" style="183" customWidth="1"/>
    <col min="4" max="4" width="22.5703125" style="184" customWidth="1"/>
    <col min="5" max="5" width="20.5703125" style="184" customWidth="1"/>
    <col min="6" max="6" width="22.7109375" style="184" customWidth="1"/>
    <col min="7" max="7" width="23.5703125" style="32" customWidth="1"/>
    <col min="8" max="8" width="19.85546875" style="33" customWidth="1"/>
    <col min="9" max="9" width="14.28515625" style="33" customWidth="1"/>
    <col min="10" max="10" width="14.85546875" style="33" customWidth="1"/>
    <col min="11" max="11" width="12.5703125" style="33" customWidth="1"/>
    <col min="12" max="12" width="13.85546875" style="54" bestFit="1" customWidth="1"/>
    <col min="13" max="13" width="13.7109375" style="54" customWidth="1"/>
    <col min="14" max="14" width="13.85546875" style="54" customWidth="1"/>
    <col min="15" max="15" width="12.28515625" style="54" customWidth="1"/>
    <col min="16" max="16" width="12.140625" style="54" bestFit="1" customWidth="1"/>
    <col min="17" max="17" width="12" style="54" customWidth="1"/>
    <col min="18" max="18" width="10.5703125" style="54" customWidth="1"/>
    <col min="19" max="19" width="12.5703125" style="54" customWidth="1"/>
    <col min="20" max="20" width="11" style="54" customWidth="1"/>
    <col min="21" max="21" width="11.85546875" style="54" customWidth="1"/>
    <col min="22" max="22" width="10.5703125" style="54" customWidth="1"/>
    <col min="23" max="23" width="11.7109375" style="54" customWidth="1"/>
    <col min="24" max="24" width="11.42578125" style="54" customWidth="1"/>
    <col min="25" max="25" width="10" style="54" bestFit="1" customWidth="1"/>
    <col min="26" max="39" width="9.140625" style="54"/>
    <col min="40" max="206" width="9.140625" style="86"/>
    <col min="207" max="207" width="65.7109375" style="86" customWidth="1"/>
    <col min="208" max="208" width="19.42578125" style="86" customWidth="1"/>
    <col min="209" max="209" width="7.7109375" style="86" customWidth="1"/>
    <col min="210" max="210" width="19.28515625" style="86" bestFit="1" customWidth="1"/>
    <col min="211" max="216" width="0" style="186" hidden="1" customWidth="1"/>
    <col min="217" max="218" width="13.5703125" style="86" bestFit="1" customWidth="1"/>
    <col min="219" max="219" width="12.42578125" style="86" bestFit="1" customWidth="1"/>
    <col min="220" max="220" width="10.7109375" style="86" bestFit="1" customWidth="1"/>
    <col min="221" max="221" width="12.42578125" style="86" bestFit="1" customWidth="1"/>
    <col min="222" max="462" width="9.140625" style="86"/>
    <col min="463" max="463" width="65.7109375" style="86" customWidth="1"/>
    <col min="464" max="464" width="19.42578125" style="86" customWidth="1"/>
    <col min="465" max="465" width="7.7109375" style="86" customWidth="1"/>
    <col min="466" max="466" width="19.28515625" style="86" bestFit="1" customWidth="1"/>
    <col min="467" max="472" width="0" style="186" hidden="1" customWidth="1"/>
    <col min="473" max="474" width="13.5703125" style="86" bestFit="1" customWidth="1"/>
    <col min="475" max="475" width="12.42578125" style="86" bestFit="1" customWidth="1"/>
    <col min="476" max="476" width="10.7109375" style="86" bestFit="1" customWidth="1"/>
    <col min="477" max="477" width="12.42578125" style="86" bestFit="1" customWidth="1"/>
    <col min="478" max="718" width="9.140625" style="86"/>
    <col min="719" max="719" width="65.7109375" style="86" customWidth="1"/>
    <col min="720" max="720" width="19.42578125" style="86" customWidth="1"/>
    <col min="721" max="721" width="7.7109375" style="86" customWidth="1"/>
    <col min="722" max="722" width="19.28515625" style="86" bestFit="1" customWidth="1"/>
    <col min="723" max="728" width="0" style="186" hidden="1" customWidth="1"/>
    <col min="729" max="730" width="13.5703125" style="86" bestFit="1" customWidth="1"/>
    <col min="731" max="731" width="12.42578125" style="86" bestFit="1" customWidth="1"/>
    <col min="732" max="732" width="10.7109375" style="86" bestFit="1" customWidth="1"/>
    <col min="733" max="733" width="12.42578125" style="86" bestFit="1" customWidth="1"/>
    <col min="734" max="974" width="9.140625" style="86"/>
    <col min="975" max="975" width="65.7109375" style="86" customWidth="1"/>
    <col min="976" max="976" width="19.42578125" style="86" customWidth="1"/>
    <col min="977" max="977" width="7.7109375" style="86" customWidth="1"/>
    <col min="978" max="978" width="19.28515625" style="86" bestFit="1" customWidth="1"/>
    <col min="979" max="984" width="0" style="186" hidden="1" customWidth="1"/>
    <col min="985" max="986" width="13.5703125" style="86" bestFit="1" customWidth="1"/>
    <col min="987" max="987" width="12.42578125" style="86" bestFit="1" customWidth="1"/>
    <col min="988" max="988" width="10.7109375" style="86" bestFit="1" customWidth="1"/>
    <col min="989" max="989" width="12.42578125" style="86" bestFit="1" customWidth="1"/>
    <col min="990" max="1230" width="9.140625" style="86"/>
    <col min="1231" max="1231" width="65.7109375" style="86" customWidth="1"/>
    <col min="1232" max="1232" width="19.42578125" style="86" customWidth="1"/>
    <col min="1233" max="1233" width="7.7109375" style="86" customWidth="1"/>
    <col min="1234" max="1234" width="19.28515625" style="86" bestFit="1" customWidth="1"/>
    <col min="1235" max="1240" width="0" style="186" hidden="1" customWidth="1"/>
    <col min="1241" max="1242" width="13.5703125" style="86" bestFit="1" customWidth="1"/>
    <col min="1243" max="1243" width="12.42578125" style="86" bestFit="1" customWidth="1"/>
    <col min="1244" max="1244" width="10.7109375" style="86" bestFit="1" customWidth="1"/>
    <col min="1245" max="1245" width="12.42578125" style="86" bestFit="1" customWidth="1"/>
    <col min="1246" max="1486" width="9.140625" style="86"/>
    <col min="1487" max="1487" width="65.7109375" style="86" customWidth="1"/>
    <col min="1488" max="1488" width="19.42578125" style="86" customWidth="1"/>
    <col min="1489" max="1489" width="7.7109375" style="86" customWidth="1"/>
    <col min="1490" max="1490" width="19.28515625" style="86" bestFit="1" customWidth="1"/>
    <col min="1491" max="1496" width="0" style="186" hidden="1" customWidth="1"/>
    <col min="1497" max="1498" width="13.5703125" style="86" bestFit="1" customWidth="1"/>
    <col min="1499" max="1499" width="12.42578125" style="86" bestFit="1" customWidth="1"/>
    <col min="1500" max="1500" width="10.7109375" style="86" bestFit="1" customWidth="1"/>
    <col min="1501" max="1501" width="12.42578125" style="86" bestFit="1" customWidth="1"/>
    <col min="1502" max="1742" width="9.140625" style="86"/>
    <col min="1743" max="1743" width="65.7109375" style="86" customWidth="1"/>
    <col min="1744" max="1744" width="19.42578125" style="86" customWidth="1"/>
    <col min="1745" max="1745" width="7.7109375" style="86" customWidth="1"/>
    <col min="1746" max="1746" width="19.28515625" style="86" bestFit="1" customWidth="1"/>
    <col min="1747" max="1752" width="0" style="186" hidden="1" customWidth="1"/>
    <col min="1753" max="1754" width="13.5703125" style="86" bestFit="1" customWidth="1"/>
    <col min="1755" max="1755" width="12.42578125" style="86" bestFit="1" customWidth="1"/>
    <col min="1756" max="1756" width="10.7109375" style="86" bestFit="1" customWidth="1"/>
    <col min="1757" max="1757" width="12.42578125" style="86" bestFit="1" customWidth="1"/>
    <col min="1758" max="1998" width="9.140625" style="86"/>
    <col min="1999" max="1999" width="65.7109375" style="86" customWidth="1"/>
    <col min="2000" max="2000" width="19.42578125" style="86" customWidth="1"/>
    <col min="2001" max="2001" width="7.7109375" style="86" customWidth="1"/>
    <col min="2002" max="2002" width="19.28515625" style="86" bestFit="1" customWidth="1"/>
    <col min="2003" max="2008" width="0" style="186" hidden="1" customWidth="1"/>
    <col min="2009" max="2010" width="13.5703125" style="86" bestFit="1" customWidth="1"/>
    <col min="2011" max="2011" width="12.42578125" style="86" bestFit="1" customWidth="1"/>
    <col min="2012" max="2012" width="10.7109375" style="86" bestFit="1" customWidth="1"/>
    <col min="2013" max="2013" width="12.42578125" style="86" bestFit="1" customWidth="1"/>
    <col min="2014" max="2254" width="9.140625" style="86"/>
    <col min="2255" max="2255" width="65.7109375" style="86" customWidth="1"/>
    <col min="2256" max="2256" width="19.42578125" style="86" customWidth="1"/>
    <col min="2257" max="2257" width="7.7109375" style="86" customWidth="1"/>
    <col min="2258" max="2258" width="19.28515625" style="86" bestFit="1" customWidth="1"/>
    <col min="2259" max="2264" width="0" style="186" hidden="1" customWidth="1"/>
    <col min="2265" max="2266" width="13.5703125" style="86" bestFit="1" customWidth="1"/>
    <col min="2267" max="2267" width="12.42578125" style="86" bestFit="1" customWidth="1"/>
    <col min="2268" max="2268" width="10.7109375" style="86" bestFit="1" customWidth="1"/>
    <col min="2269" max="2269" width="12.42578125" style="86" bestFit="1" customWidth="1"/>
    <col min="2270" max="2510" width="9.140625" style="86"/>
    <col min="2511" max="2511" width="65.7109375" style="86" customWidth="1"/>
    <col min="2512" max="2512" width="19.42578125" style="86" customWidth="1"/>
    <col min="2513" max="2513" width="7.7109375" style="86" customWidth="1"/>
    <col min="2514" max="2514" width="19.28515625" style="86" bestFit="1" customWidth="1"/>
    <col min="2515" max="2520" width="0" style="186" hidden="1" customWidth="1"/>
    <col min="2521" max="2522" width="13.5703125" style="86" bestFit="1" customWidth="1"/>
    <col min="2523" max="2523" width="12.42578125" style="86" bestFit="1" customWidth="1"/>
    <col min="2524" max="2524" width="10.7109375" style="86" bestFit="1" customWidth="1"/>
    <col min="2525" max="2525" width="12.42578125" style="86" bestFit="1" customWidth="1"/>
    <col min="2526" max="2766" width="9.140625" style="86"/>
    <col min="2767" max="2767" width="65.7109375" style="86" customWidth="1"/>
    <col min="2768" max="2768" width="19.42578125" style="86" customWidth="1"/>
    <col min="2769" max="2769" width="7.7109375" style="86" customWidth="1"/>
    <col min="2770" max="2770" width="19.28515625" style="86" bestFit="1" customWidth="1"/>
    <col min="2771" max="2776" width="0" style="186" hidden="1" customWidth="1"/>
    <col min="2777" max="2778" width="13.5703125" style="86" bestFit="1" customWidth="1"/>
    <col min="2779" max="2779" width="12.42578125" style="86" bestFit="1" customWidth="1"/>
    <col min="2780" max="2780" width="10.7109375" style="86" bestFit="1" customWidth="1"/>
    <col min="2781" max="2781" width="12.42578125" style="86" bestFit="1" customWidth="1"/>
    <col min="2782" max="3022" width="9.140625" style="86"/>
    <col min="3023" max="3023" width="65.7109375" style="86" customWidth="1"/>
    <col min="3024" max="3024" width="19.42578125" style="86" customWidth="1"/>
    <col min="3025" max="3025" width="7.7109375" style="86" customWidth="1"/>
    <col min="3026" max="3026" width="19.28515625" style="86" bestFit="1" customWidth="1"/>
    <col min="3027" max="3032" width="0" style="186" hidden="1" customWidth="1"/>
    <col min="3033" max="3034" width="13.5703125" style="86" bestFit="1" customWidth="1"/>
    <col min="3035" max="3035" width="12.42578125" style="86" bestFit="1" customWidth="1"/>
    <col min="3036" max="3036" width="10.7109375" style="86" bestFit="1" customWidth="1"/>
    <col min="3037" max="3037" width="12.42578125" style="86" bestFit="1" customWidth="1"/>
    <col min="3038" max="3278" width="9.140625" style="86"/>
    <col min="3279" max="3279" width="65.7109375" style="86" customWidth="1"/>
    <col min="3280" max="3280" width="19.42578125" style="86" customWidth="1"/>
    <col min="3281" max="3281" width="7.7109375" style="86" customWidth="1"/>
    <col min="3282" max="3282" width="19.28515625" style="86" bestFit="1" customWidth="1"/>
    <col min="3283" max="3288" width="0" style="186" hidden="1" customWidth="1"/>
    <col min="3289" max="3290" width="13.5703125" style="86" bestFit="1" customWidth="1"/>
    <col min="3291" max="3291" width="12.42578125" style="86" bestFit="1" customWidth="1"/>
    <col min="3292" max="3292" width="10.7109375" style="86" bestFit="1" customWidth="1"/>
    <col min="3293" max="3293" width="12.42578125" style="86" bestFit="1" customWidth="1"/>
    <col min="3294" max="3534" width="9.140625" style="86"/>
    <col min="3535" max="3535" width="65.7109375" style="86" customWidth="1"/>
    <col min="3536" max="3536" width="19.42578125" style="86" customWidth="1"/>
    <col min="3537" max="3537" width="7.7109375" style="86" customWidth="1"/>
    <col min="3538" max="3538" width="19.28515625" style="86" bestFit="1" customWidth="1"/>
    <col min="3539" max="3544" width="0" style="186" hidden="1" customWidth="1"/>
    <col min="3545" max="3546" width="13.5703125" style="86" bestFit="1" customWidth="1"/>
    <col min="3547" max="3547" width="12.42578125" style="86" bestFit="1" customWidth="1"/>
    <col min="3548" max="3548" width="10.7109375" style="86" bestFit="1" customWidth="1"/>
    <col min="3549" max="3549" width="12.42578125" style="86" bestFit="1" customWidth="1"/>
    <col min="3550" max="3790" width="9.140625" style="86"/>
    <col min="3791" max="3791" width="65.7109375" style="86" customWidth="1"/>
    <col min="3792" max="3792" width="19.42578125" style="86" customWidth="1"/>
    <col min="3793" max="3793" width="7.7109375" style="86" customWidth="1"/>
    <col min="3794" max="3794" width="19.28515625" style="86" bestFit="1" customWidth="1"/>
    <col min="3795" max="3800" width="0" style="186" hidden="1" customWidth="1"/>
    <col min="3801" max="3802" width="13.5703125" style="86" bestFit="1" customWidth="1"/>
    <col min="3803" max="3803" width="12.42578125" style="86" bestFit="1" customWidth="1"/>
    <col min="3804" max="3804" width="10.7109375" style="86" bestFit="1" customWidth="1"/>
    <col min="3805" max="3805" width="12.42578125" style="86" bestFit="1" customWidth="1"/>
    <col min="3806" max="4046" width="9.140625" style="86"/>
    <col min="4047" max="4047" width="65.7109375" style="86" customWidth="1"/>
    <col min="4048" max="4048" width="19.42578125" style="86" customWidth="1"/>
    <col min="4049" max="4049" width="7.7109375" style="86" customWidth="1"/>
    <col min="4050" max="4050" width="19.28515625" style="86" bestFit="1" customWidth="1"/>
    <col min="4051" max="4056" width="0" style="186" hidden="1" customWidth="1"/>
    <col min="4057" max="4058" width="13.5703125" style="86" bestFit="1" customWidth="1"/>
    <col min="4059" max="4059" width="12.42578125" style="86" bestFit="1" customWidth="1"/>
    <col min="4060" max="4060" width="10.7109375" style="86" bestFit="1" customWidth="1"/>
    <col min="4061" max="4061" width="12.42578125" style="86" bestFit="1" customWidth="1"/>
    <col min="4062" max="4302" width="9.140625" style="86"/>
    <col min="4303" max="4303" width="65.7109375" style="86" customWidth="1"/>
    <col min="4304" max="4304" width="19.42578125" style="86" customWidth="1"/>
    <col min="4305" max="4305" width="7.7109375" style="86" customWidth="1"/>
    <col min="4306" max="4306" width="19.28515625" style="86" bestFit="1" customWidth="1"/>
    <col min="4307" max="4312" width="0" style="186" hidden="1" customWidth="1"/>
    <col min="4313" max="4314" width="13.5703125" style="86" bestFit="1" customWidth="1"/>
    <col min="4315" max="4315" width="12.42578125" style="86" bestFit="1" customWidth="1"/>
    <col min="4316" max="4316" width="10.7109375" style="86" bestFit="1" customWidth="1"/>
    <col min="4317" max="4317" width="12.42578125" style="86" bestFit="1" customWidth="1"/>
    <col min="4318" max="4558" width="9.140625" style="86"/>
    <col min="4559" max="4559" width="65.7109375" style="86" customWidth="1"/>
    <col min="4560" max="4560" width="19.42578125" style="86" customWidth="1"/>
    <col min="4561" max="4561" width="7.7109375" style="86" customWidth="1"/>
    <col min="4562" max="4562" width="19.28515625" style="86" bestFit="1" customWidth="1"/>
    <col min="4563" max="4568" width="0" style="186" hidden="1" customWidth="1"/>
    <col min="4569" max="4570" width="13.5703125" style="86" bestFit="1" customWidth="1"/>
    <col min="4571" max="4571" width="12.42578125" style="86" bestFit="1" customWidth="1"/>
    <col min="4572" max="4572" width="10.7109375" style="86" bestFit="1" customWidth="1"/>
    <col min="4573" max="4573" width="12.42578125" style="86" bestFit="1" customWidth="1"/>
    <col min="4574" max="4814" width="9.140625" style="86"/>
    <col min="4815" max="4815" width="65.7109375" style="86" customWidth="1"/>
    <col min="4816" max="4816" width="19.42578125" style="86" customWidth="1"/>
    <col min="4817" max="4817" width="7.7109375" style="86" customWidth="1"/>
    <col min="4818" max="4818" width="19.28515625" style="86" bestFit="1" customWidth="1"/>
    <col min="4819" max="4824" width="0" style="186" hidden="1" customWidth="1"/>
    <col min="4825" max="4826" width="13.5703125" style="86" bestFit="1" customWidth="1"/>
    <col min="4827" max="4827" width="12.42578125" style="86" bestFit="1" customWidth="1"/>
    <col min="4828" max="4828" width="10.7109375" style="86" bestFit="1" customWidth="1"/>
    <col min="4829" max="4829" width="12.42578125" style="86" bestFit="1" customWidth="1"/>
    <col min="4830" max="5070" width="9.140625" style="86"/>
    <col min="5071" max="5071" width="65.7109375" style="86" customWidth="1"/>
    <col min="5072" max="5072" width="19.42578125" style="86" customWidth="1"/>
    <col min="5073" max="5073" width="7.7109375" style="86" customWidth="1"/>
    <col min="5074" max="5074" width="19.28515625" style="86" bestFit="1" customWidth="1"/>
    <col min="5075" max="5080" width="0" style="186" hidden="1" customWidth="1"/>
    <col min="5081" max="5082" width="13.5703125" style="86" bestFit="1" customWidth="1"/>
    <col min="5083" max="5083" width="12.42578125" style="86" bestFit="1" customWidth="1"/>
    <col min="5084" max="5084" width="10.7109375" style="86" bestFit="1" customWidth="1"/>
    <col min="5085" max="5085" width="12.42578125" style="86" bestFit="1" customWidth="1"/>
    <col min="5086" max="5326" width="9.140625" style="86"/>
    <col min="5327" max="5327" width="65.7109375" style="86" customWidth="1"/>
    <col min="5328" max="5328" width="19.42578125" style="86" customWidth="1"/>
    <col min="5329" max="5329" width="7.7109375" style="86" customWidth="1"/>
    <col min="5330" max="5330" width="19.28515625" style="86" bestFit="1" customWidth="1"/>
    <col min="5331" max="5336" width="0" style="186" hidden="1" customWidth="1"/>
    <col min="5337" max="5338" width="13.5703125" style="86" bestFit="1" customWidth="1"/>
    <col min="5339" max="5339" width="12.42578125" style="86" bestFit="1" customWidth="1"/>
    <col min="5340" max="5340" width="10.7109375" style="86" bestFit="1" customWidth="1"/>
    <col min="5341" max="5341" width="12.42578125" style="86" bestFit="1" customWidth="1"/>
    <col min="5342" max="5582" width="9.140625" style="86"/>
    <col min="5583" max="5583" width="65.7109375" style="86" customWidth="1"/>
    <col min="5584" max="5584" width="19.42578125" style="86" customWidth="1"/>
    <col min="5585" max="5585" width="7.7109375" style="86" customWidth="1"/>
    <col min="5586" max="5586" width="19.28515625" style="86" bestFit="1" customWidth="1"/>
    <col min="5587" max="5592" width="0" style="186" hidden="1" customWidth="1"/>
    <col min="5593" max="5594" width="13.5703125" style="86" bestFit="1" customWidth="1"/>
    <col min="5595" max="5595" width="12.42578125" style="86" bestFit="1" customWidth="1"/>
    <col min="5596" max="5596" width="10.7109375" style="86" bestFit="1" customWidth="1"/>
    <col min="5597" max="5597" width="12.42578125" style="86" bestFit="1" customWidth="1"/>
    <col min="5598" max="5838" width="9.140625" style="86"/>
    <col min="5839" max="5839" width="65.7109375" style="86" customWidth="1"/>
    <col min="5840" max="5840" width="19.42578125" style="86" customWidth="1"/>
    <col min="5841" max="5841" width="7.7109375" style="86" customWidth="1"/>
    <col min="5842" max="5842" width="19.28515625" style="86" bestFit="1" customWidth="1"/>
    <col min="5843" max="5848" width="0" style="186" hidden="1" customWidth="1"/>
    <col min="5849" max="5850" width="13.5703125" style="86" bestFit="1" customWidth="1"/>
    <col min="5851" max="5851" width="12.42578125" style="86" bestFit="1" customWidth="1"/>
    <col min="5852" max="5852" width="10.7109375" style="86" bestFit="1" customWidth="1"/>
    <col min="5853" max="5853" width="12.42578125" style="86" bestFit="1" customWidth="1"/>
    <col min="5854" max="6094" width="9.140625" style="86"/>
    <col min="6095" max="6095" width="65.7109375" style="86" customWidth="1"/>
    <col min="6096" max="6096" width="19.42578125" style="86" customWidth="1"/>
    <col min="6097" max="6097" width="7.7109375" style="86" customWidth="1"/>
    <col min="6098" max="6098" width="19.28515625" style="86" bestFit="1" customWidth="1"/>
    <col min="6099" max="6104" width="0" style="186" hidden="1" customWidth="1"/>
    <col min="6105" max="6106" width="13.5703125" style="86" bestFit="1" customWidth="1"/>
    <col min="6107" max="6107" width="12.42578125" style="86" bestFit="1" customWidth="1"/>
    <col min="6108" max="6108" width="10.7109375" style="86" bestFit="1" customWidth="1"/>
    <col min="6109" max="6109" width="12.42578125" style="86" bestFit="1" customWidth="1"/>
    <col min="6110" max="6350" width="9.140625" style="86"/>
    <col min="6351" max="6351" width="65.7109375" style="86" customWidth="1"/>
    <col min="6352" max="6352" width="19.42578125" style="86" customWidth="1"/>
    <col min="6353" max="6353" width="7.7109375" style="86" customWidth="1"/>
    <col min="6354" max="6354" width="19.28515625" style="86" bestFit="1" customWidth="1"/>
    <col min="6355" max="6360" width="0" style="186" hidden="1" customWidth="1"/>
    <col min="6361" max="6362" width="13.5703125" style="86" bestFit="1" customWidth="1"/>
    <col min="6363" max="6363" width="12.42578125" style="86" bestFit="1" customWidth="1"/>
    <col min="6364" max="6364" width="10.7109375" style="86" bestFit="1" customWidth="1"/>
    <col min="6365" max="6365" width="12.42578125" style="86" bestFit="1" customWidth="1"/>
    <col min="6366" max="6606" width="9.140625" style="86"/>
    <col min="6607" max="6607" width="65.7109375" style="86" customWidth="1"/>
    <col min="6608" max="6608" width="19.42578125" style="86" customWidth="1"/>
    <col min="6609" max="6609" width="7.7109375" style="86" customWidth="1"/>
    <col min="6610" max="6610" width="19.28515625" style="86" bestFit="1" customWidth="1"/>
    <col min="6611" max="6616" width="0" style="186" hidden="1" customWidth="1"/>
    <col min="6617" max="6618" width="13.5703125" style="86" bestFit="1" customWidth="1"/>
    <col min="6619" max="6619" width="12.42578125" style="86" bestFit="1" customWidth="1"/>
    <col min="6620" max="6620" width="10.7109375" style="86" bestFit="1" customWidth="1"/>
    <col min="6621" max="6621" width="12.42578125" style="86" bestFit="1" customWidth="1"/>
    <col min="6622" max="6862" width="9.140625" style="86"/>
    <col min="6863" max="6863" width="65.7109375" style="86" customWidth="1"/>
    <col min="6864" max="6864" width="19.42578125" style="86" customWidth="1"/>
    <col min="6865" max="6865" width="7.7109375" style="86" customWidth="1"/>
    <col min="6866" max="6866" width="19.28515625" style="86" bestFit="1" customWidth="1"/>
    <col min="6867" max="6872" width="0" style="186" hidden="1" customWidth="1"/>
    <col min="6873" max="6874" width="13.5703125" style="86" bestFit="1" customWidth="1"/>
    <col min="6875" max="6875" width="12.42578125" style="86" bestFit="1" customWidth="1"/>
    <col min="6876" max="6876" width="10.7109375" style="86" bestFit="1" customWidth="1"/>
    <col min="6877" max="6877" width="12.42578125" style="86" bestFit="1" customWidth="1"/>
    <col min="6878" max="7118" width="9.140625" style="86"/>
    <col min="7119" max="7119" width="65.7109375" style="86" customWidth="1"/>
    <col min="7120" max="7120" width="19.42578125" style="86" customWidth="1"/>
    <col min="7121" max="7121" width="7.7109375" style="86" customWidth="1"/>
    <col min="7122" max="7122" width="19.28515625" style="86" bestFit="1" customWidth="1"/>
    <col min="7123" max="7128" width="0" style="186" hidden="1" customWidth="1"/>
    <col min="7129" max="7130" width="13.5703125" style="86" bestFit="1" customWidth="1"/>
    <col min="7131" max="7131" width="12.42578125" style="86" bestFit="1" customWidth="1"/>
    <col min="7132" max="7132" width="10.7109375" style="86" bestFit="1" customWidth="1"/>
    <col min="7133" max="7133" width="12.42578125" style="86" bestFit="1" customWidth="1"/>
    <col min="7134" max="7374" width="9.140625" style="86"/>
    <col min="7375" max="7375" width="65.7109375" style="86" customWidth="1"/>
    <col min="7376" max="7376" width="19.42578125" style="86" customWidth="1"/>
    <col min="7377" max="7377" width="7.7109375" style="86" customWidth="1"/>
    <col min="7378" max="7378" width="19.28515625" style="86" bestFit="1" customWidth="1"/>
    <col min="7379" max="7384" width="0" style="186" hidden="1" customWidth="1"/>
    <col min="7385" max="7386" width="13.5703125" style="86" bestFit="1" customWidth="1"/>
    <col min="7387" max="7387" width="12.42578125" style="86" bestFit="1" customWidth="1"/>
    <col min="7388" max="7388" width="10.7109375" style="86" bestFit="1" customWidth="1"/>
    <col min="7389" max="7389" width="12.42578125" style="86" bestFit="1" customWidth="1"/>
    <col min="7390" max="7630" width="9.140625" style="86"/>
    <col min="7631" max="7631" width="65.7109375" style="86" customWidth="1"/>
    <col min="7632" max="7632" width="19.42578125" style="86" customWidth="1"/>
    <col min="7633" max="7633" width="7.7109375" style="86" customWidth="1"/>
    <col min="7634" max="7634" width="19.28515625" style="86" bestFit="1" customWidth="1"/>
    <col min="7635" max="7640" width="0" style="186" hidden="1" customWidth="1"/>
    <col min="7641" max="7642" width="13.5703125" style="86" bestFit="1" customWidth="1"/>
    <col min="7643" max="7643" width="12.42578125" style="86" bestFit="1" customWidth="1"/>
    <col min="7644" max="7644" width="10.7109375" style="86" bestFit="1" customWidth="1"/>
    <col min="7645" max="7645" width="12.42578125" style="86" bestFit="1" customWidth="1"/>
    <col min="7646" max="7886" width="9.140625" style="86"/>
    <col min="7887" max="7887" width="65.7109375" style="86" customWidth="1"/>
    <col min="7888" max="7888" width="19.42578125" style="86" customWidth="1"/>
    <col min="7889" max="7889" width="7.7109375" style="86" customWidth="1"/>
    <col min="7890" max="7890" width="19.28515625" style="86" bestFit="1" customWidth="1"/>
    <col min="7891" max="7896" width="0" style="186" hidden="1" customWidth="1"/>
    <col min="7897" max="7898" width="13.5703125" style="86" bestFit="1" customWidth="1"/>
    <col min="7899" max="7899" width="12.42578125" style="86" bestFit="1" customWidth="1"/>
    <col min="7900" max="7900" width="10.7109375" style="86" bestFit="1" customWidth="1"/>
    <col min="7901" max="7901" width="12.42578125" style="86" bestFit="1" customWidth="1"/>
    <col min="7902" max="8142" width="9.140625" style="86"/>
    <col min="8143" max="8143" width="65.7109375" style="86" customWidth="1"/>
    <col min="8144" max="8144" width="19.42578125" style="86" customWidth="1"/>
    <col min="8145" max="8145" width="7.7109375" style="86" customWidth="1"/>
    <col min="8146" max="8146" width="19.28515625" style="86" bestFit="1" customWidth="1"/>
    <col min="8147" max="8152" width="0" style="186" hidden="1" customWidth="1"/>
    <col min="8153" max="8154" width="13.5703125" style="86" bestFit="1" customWidth="1"/>
    <col min="8155" max="8155" width="12.42578125" style="86" bestFit="1" customWidth="1"/>
    <col min="8156" max="8156" width="10.7109375" style="86" bestFit="1" customWidth="1"/>
    <col min="8157" max="8157" width="12.42578125" style="86" bestFit="1" customWidth="1"/>
    <col min="8158" max="8398" width="9.140625" style="86"/>
    <col min="8399" max="8399" width="65.7109375" style="86" customWidth="1"/>
    <col min="8400" max="8400" width="19.42578125" style="86" customWidth="1"/>
    <col min="8401" max="8401" width="7.7109375" style="86" customWidth="1"/>
    <col min="8402" max="8402" width="19.28515625" style="86" bestFit="1" customWidth="1"/>
    <col min="8403" max="8408" width="0" style="186" hidden="1" customWidth="1"/>
    <col min="8409" max="8410" width="13.5703125" style="86" bestFit="1" customWidth="1"/>
    <col min="8411" max="8411" width="12.42578125" style="86" bestFit="1" customWidth="1"/>
    <col min="8412" max="8412" width="10.7109375" style="86" bestFit="1" customWidth="1"/>
    <col min="8413" max="8413" width="12.42578125" style="86" bestFit="1" customWidth="1"/>
    <col min="8414" max="8654" width="9.140625" style="86"/>
    <col min="8655" max="8655" width="65.7109375" style="86" customWidth="1"/>
    <col min="8656" max="8656" width="19.42578125" style="86" customWidth="1"/>
    <col min="8657" max="8657" width="7.7109375" style="86" customWidth="1"/>
    <col min="8658" max="8658" width="19.28515625" style="86" bestFit="1" customWidth="1"/>
    <col min="8659" max="8664" width="0" style="186" hidden="1" customWidth="1"/>
    <col min="8665" max="8666" width="13.5703125" style="86" bestFit="1" customWidth="1"/>
    <col min="8667" max="8667" width="12.42578125" style="86" bestFit="1" customWidth="1"/>
    <col min="8668" max="8668" width="10.7109375" style="86" bestFit="1" customWidth="1"/>
    <col min="8669" max="8669" width="12.42578125" style="86" bestFit="1" customWidth="1"/>
    <col min="8670" max="8910" width="9.140625" style="86"/>
    <col min="8911" max="8911" width="65.7109375" style="86" customWidth="1"/>
    <col min="8912" max="8912" width="19.42578125" style="86" customWidth="1"/>
    <col min="8913" max="8913" width="7.7109375" style="86" customWidth="1"/>
    <col min="8914" max="8914" width="19.28515625" style="86" bestFit="1" customWidth="1"/>
    <col min="8915" max="8920" width="0" style="186" hidden="1" customWidth="1"/>
    <col min="8921" max="8922" width="13.5703125" style="86" bestFit="1" customWidth="1"/>
    <col min="8923" max="8923" width="12.42578125" style="86" bestFit="1" customWidth="1"/>
    <col min="8924" max="8924" width="10.7109375" style="86" bestFit="1" customWidth="1"/>
    <col min="8925" max="8925" width="12.42578125" style="86" bestFit="1" customWidth="1"/>
    <col min="8926" max="9166" width="9.140625" style="86"/>
    <col min="9167" max="9167" width="65.7109375" style="86" customWidth="1"/>
    <col min="9168" max="9168" width="19.42578125" style="86" customWidth="1"/>
    <col min="9169" max="9169" width="7.7109375" style="86" customWidth="1"/>
    <col min="9170" max="9170" width="19.28515625" style="86" bestFit="1" customWidth="1"/>
    <col min="9171" max="9176" width="0" style="186" hidden="1" customWidth="1"/>
    <col min="9177" max="9178" width="13.5703125" style="86" bestFit="1" customWidth="1"/>
    <col min="9179" max="9179" width="12.42578125" style="86" bestFit="1" customWidth="1"/>
    <col min="9180" max="9180" width="10.7109375" style="86" bestFit="1" customWidth="1"/>
    <col min="9181" max="9181" width="12.42578125" style="86" bestFit="1" customWidth="1"/>
    <col min="9182" max="9422" width="9.140625" style="86"/>
    <col min="9423" max="9423" width="65.7109375" style="86" customWidth="1"/>
    <col min="9424" max="9424" width="19.42578125" style="86" customWidth="1"/>
    <col min="9425" max="9425" width="7.7109375" style="86" customWidth="1"/>
    <col min="9426" max="9426" width="19.28515625" style="86" bestFit="1" customWidth="1"/>
    <col min="9427" max="9432" width="0" style="186" hidden="1" customWidth="1"/>
    <col min="9433" max="9434" width="13.5703125" style="86" bestFit="1" customWidth="1"/>
    <col min="9435" max="9435" width="12.42578125" style="86" bestFit="1" customWidth="1"/>
    <col min="9436" max="9436" width="10.7109375" style="86" bestFit="1" customWidth="1"/>
    <col min="9437" max="9437" width="12.42578125" style="86" bestFit="1" customWidth="1"/>
    <col min="9438" max="9678" width="9.140625" style="86"/>
    <col min="9679" max="9679" width="65.7109375" style="86" customWidth="1"/>
    <col min="9680" max="9680" width="19.42578125" style="86" customWidth="1"/>
    <col min="9681" max="9681" width="7.7109375" style="86" customWidth="1"/>
    <col min="9682" max="9682" width="19.28515625" style="86" bestFit="1" customWidth="1"/>
    <col min="9683" max="9688" width="0" style="186" hidden="1" customWidth="1"/>
    <col min="9689" max="9690" width="13.5703125" style="86" bestFit="1" customWidth="1"/>
    <col min="9691" max="9691" width="12.42578125" style="86" bestFit="1" customWidth="1"/>
    <col min="9692" max="9692" width="10.7109375" style="86" bestFit="1" customWidth="1"/>
    <col min="9693" max="9693" width="12.42578125" style="86" bestFit="1" customWidth="1"/>
    <col min="9694" max="9934" width="9.140625" style="86"/>
    <col min="9935" max="9935" width="65.7109375" style="86" customWidth="1"/>
    <col min="9936" max="9936" width="19.42578125" style="86" customWidth="1"/>
    <col min="9937" max="9937" width="7.7109375" style="86" customWidth="1"/>
    <col min="9938" max="9938" width="19.28515625" style="86" bestFit="1" customWidth="1"/>
    <col min="9939" max="9944" width="0" style="186" hidden="1" customWidth="1"/>
    <col min="9945" max="9946" width="13.5703125" style="86" bestFit="1" customWidth="1"/>
    <col min="9947" max="9947" width="12.42578125" style="86" bestFit="1" customWidth="1"/>
    <col min="9948" max="9948" width="10.7109375" style="86" bestFit="1" customWidth="1"/>
    <col min="9949" max="9949" width="12.42578125" style="86" bestFit="1" customWidth="1"/>
    <col min="9950" max="10190" width="9.140625" style="86"/>
    <col min="10191" max="10191" width="65.7109375" style="86" customWidth="1"/>
    <col min="10192" max="10192" width="19.42578125" style="86" customWidth="1"/>
    <col min="10193" max="10193" width="7.7109375" style="86" customWidth="1"/>
    <col min="10194" max="10194" width="19.28515625" style="86" bestFit="1" customWidth="1"/>
    <col min="10195" max="10200" width="0" style="186" hidden="1" customWidth="1"/>
    <col min="10201" max="10202" width="13.5703125" style="86" bestFit="1" customWidth="1"/>
    <col min="10203" max="10203" width="12.42578125" style="86" bestFit="1" customWidth="1"/>
    <col min="10204" max="10204" width="10.7109375" style="86" bestFit="1" customWidth="1"/>
    <col min="10205" max="10205" width="12.42578125" style="86" bestFit="1" customWidth="1"/>
    <col min="10206" max="10446" width="9.140625" style="86"/>
    <col min="10447" max="10447" width="65.7109375" style="86" customWidth="1"/>
    <col min="10448" max="10448" width="19.42578125" style="86" customWidth="1"/>
    <col min="10449" max="10449" width="7.7109375" style="86" customWidth="1"/>
    <col min="10450" max="10450" width="19.28515625" style="86" bestFit="1" customWidth="1"/>
    <col min="10451" max="10456" width="0" style="186" hidden="1" customWidth="1"/>
    <col min="10457" max="10458" width="13.5703125" style="86" bestFit="1" customWidth="1"/>
    <col min="10459" max="10459" width="12.42578125" style="86" bestFit="1" customWidth="1"/>
    <col min="10460" max="10460" width="10.7109375" style="86" bestFit="1" customWidth="1"/>
    <col min="10461" max="10461" width="12.42578125" style="86" bestFit="1" customWidth="1"/>
    <col min="10462" max="10702" width="9.140625" style="86"/>
    <col min="10703" max="10703" width="65.7109375" style="86" customWidth="1"/>
    <col min="10704" max="10704" width="19.42578125" style="86" customWidth="1"/>
    <col min="10705" max="10705" width="7.7109375" style="86" customWidth="1"/>
    <col min="10706" max="10706" width="19.28515625" style="86" bestFit="1" customWidth="1"/>
    <col min="10707" max="10712" width="0" style="186" hidden="1" customWidth="1"/>
    <col min="10713" max="10714" width="13.5703125" style="86" bestFit="1" customWidth="1"/>
    <col min="10715" max="10715" width="12.42578125" style="86" bestFit="1" customWidth="1"/>
    <col min="10716" max="10716" width="10.7109375" style="86" bestFit="1" customWidth="1"/>
    <col min="10717" max="10717" width="12.42578125" style="86" bestFit="1" customWidth="1"/>
    <col min="10718" max="10958" width="9.140625" style="86"/>
    <col min="10959" max="10959" width="65.7109375" style="86" customWidth="1"/>
    <col min="10960" max="10960" width="19.42578125" style="86" customWidth="1"/>
    <col min="10961" max="10961" width="7.7109375" style="86" customWidth="1"/>
    <col min="10962" max="10962" width="19.28515625" style="86" bestFit="1" customWidth="1"/>
    <col min="10963" max="10968" width="0" style="186" hidden="1" customWidth="1"/>
    <col min="10969" max="10970" width="13.5703125" style="86" bestFit="1" customWidth="1"/>
    <col min="10971" max="10971" width="12.42578125" style="86" bestFit="1" customWidth="1"/>
    <col min="10972" max="10972" width="10.7109375" style="86" bestFit="1" customWidth="1"/>
    <col min="10973" max="10973" width="12.42578125" style="86" bestFit="1" customWidth="1"/>
    <col min="10974" max="11214" width="9.140625" style="86"/>
    <col min="11215" max="11215" width="65.7109375" style="86" customWidth="1"/>
    <col min="11216" max="11216" width="19.42578125" style="86" customWidth="1"/>
    <col min="11217" max="11217" width="7.7109375" style="86" customWidth="1"/>
    <col min="11218" max="11218" width="19.28515625" style="86" bestFit="1" customWidth="1"/>
    <col min="11219" max="11224" width="0" style="186" hidden="1" customWidth="1"/>
    <col min="11225" max="11226" width="13.5703125" style="86" bestFit="1" customWidth="1"/>
    <col min="11227" max="11227" width="12.42578125" style="86" bestFit="1" customWidth="1"/>
    <col min="11228" max="11228" width="10.7109375" style="86" bestFit="1" customWidth="1"/>
    <col min="11229" max="11229" width="12.42578125" style="86" bestFit="1" customWidth="1"/>
    <col min="11230" max="11470" width="9.140625" style="86"/>
    <col min="11471" max="11471" width="65.7109375" style="86" customWidth="1"/>
    <col min="11472" max="11472" width="19.42578125" style="86" customWidth="1"/>
    <col min="11473" max="11473" width="7.7109375" style="86" customWidth="1"/>
    <col min="11474" max="11474" width="19.28515625" style="86" bestFit="1" customWidth="1"/>
    <col min="11475" max="11480" width="0" style="186" hidden="1" customWidth="1"/>
    <col min="11481" max="11482" width="13.5703125" style="86" bestFit="1" customWidth="1"/>
    <col min="11483" max="11483" width="12.42578125" style="86" bestFit="1" customWidth="1"/>
    <col min="11484" max="11484" width="10.7109375" style="86" bestFit="1" customWidth="1"/>
    <col min="11485" max="11485" width="12.42578125" style="86" bestFit="1" customWidth="1"/>
    <col min="11486" max="11726" width="9.140625" style="86"/>
    <col min="11727" max="11727" width="65.7109375" style="86" customWidth="1"/>
    <col min="11728" max="11728" width="19.42578125" style="86" customWidth="1"/>
    <col min="11729" max="11729" width="7.7109375" style="86" customWidth="1"/>
    <col min="11730" max="11730" width="19.28515625" style="86" bestFit="1" customWidth="1"/>
    <col min="11731" max="11736" width="0" style="186" hidden="1" customWidth="1"/>
    <col min="11737" max="11738" width="13.5703125" style="86" bestFit="1" customWidth="1"/>
    <col min="11739" max="11739" width="12.42578125" style="86" bestFit="1" customWidth="1"/>
    <col min="11740" max="11740" width="10.7109375" style="86" bestFit="1" customWidth="1"/>
    <col min="11741" max="11741" width="12.42578125" style="86" bestFit="1" customWidth="1"/>
    <col min="11742" max="11982" width="9.140625" style="86"/>
    <col min="11983" max="11983" width="65.7109375" style="86" customWidth="1"/>
    <col min="11984" max="11984" width="19.42578125" style="86" customWidth="1"/>
    <col min="11985" max="11985" width="7.7109375" style="86" customWidth="1"/>
    <col min="11986" max="11986" width="19.28515625" style="86" bestFit="1" customWidth="1"/>
    <col min="11987" max="11992" width="0" style="186" hidden="1" customWidth="1"/>
    <col min="11993" max="11994" width="13.5703125" style="86" bestFit="1" customWidth="1"/>
    <col min="11995" max="11995" width="12.42578125" style="86" bestFit="1" customWidth="1"/>
    <col min="11996" max="11996" width="10.7109375" style="86" bestFit="1" customWidth="1"/>
    <col min="11997" max="11997" width="12.42578125" style="86" bestFit="1" customWidth="1"/>
    <col min="11998" max="12238" width="9.140625" style="86"/>
    <col min="12239" max="12239" width="65.7109375" style="86" customWidth="1"/>
    <col min="12240" max="12240" width="19.42578125" style="86" customWidth="1"/>
    <col min="12241" max="12241" width="7.7109375" style="86" customWidth="1"/>
    <col min="12242" max="12242" width="19.28515625" style="86" bestFit="1" customWidth="1"/>
    <col min="12243" max="12248" width="0" style="186" hidden="1" customWidth="1"/>
    <col min="12249" max="12250" width="13.5703125" style="86" bestFit="1" customWidth="1"/>
    <col min="12251" max="12251" width="12.42578125" style="86" bestFit="1" customWidth="1"/>
    <col min="12252" max="12252" width="10.7109375" style="86" bestFit="1" customWidth="1"/>
    <col min="12253" max="12253" width="12.42578125" style="86" bestFit="1" customWidth="1"/>
    <col min="12254" max="12494" width="9.140625" style="86"/>
    <col min="12495" max="12495" width="65.7109375" style="86" customWidth="1"/>
    <col min="12496" max="12496" width="19.42578125" style="86" customWidth="1"/>
    <col min="12497" max="12497" width="7.7109375" style="86" customWidth="1"/>
    <col min="12498" max="12498" width="19.28515625" style="86" bestFit="1" customWidth="1"/>
    <col min="12499" max="12504" width="0" style="186" hidden="1" customWidth="1"/>
    <col min="12505" max="12506" width="13.5703125" style="86" bestFit="1" customWidth="1"/>
    <col min="12507" max="12507" width="12.42578125" style="86" bestFit="1" customWidth="1"/>
    <col min="12508" max="12508" width="10.7109375" style="86" bestFit="1" customWidth="1"/>
    <col min="12509" max="12509" width="12.42578125" style="86" bestFit="1" customWidth="1"/>
    <col min="12510" max="12750" width="9.140625" style="86"/>
    <col min="12751" max="12751" width="65.7109375" style="86" customWidth="1"/>
    <col min="12752" max="12752" width="19.42578125" style="86" customWidth="1"/>
    <col min="12753" max="12753" width="7.7109375" style="86" customWidth="1"/>
    <col min="12754" max="12754" width="19.28515625" style="86" bestFit="1" customWidth="1"/>
    <col min="12755" max="12760" width="0" style="186" hidden="1" customWidth="1"/>
    <col min="12761" max="12762" width="13.5703125" style="86" bestFit="1" customWidth="1"/>
    <col min="12763" max="12763" width="12.42578125" style="86" bestFit="1" customWidth="1"/>
    <col min="12764" max="12764" width="10.7109375" style="86" bestFit="1" customWidth="1"/>
    <col min="12765" max="12765" width="12.42578125" style="86" bestFit="1" customWidth="1"/>
    <col min="12766" max="13006" width="9.140625" style="86"/>
    <col min="13007" max="13007" width="65.7109375" style="86" customWidth="1"/>
    <col min="13008" max="13008" width="19.42578125" style="86" customWidth="1"/>
    <col min="13009" max="13009" width="7.7109375" style="86" customWidth="1"/>
    <col min="13010" max="13010" width="19.28515625" style="86" bestFit="1" customWidth="1"/>
    <col min="13011" max="13016" width="0" style="186" hidden="1" customWidth="1"/>
    <col min="13017" max="13018" width="13.5703125" style="86" bestFit="1" customWidth="1"/>
    <col min="13019" max="13019" width="12.42578125" style="86" bestFit="1" customWidth="1"/>
    <col min="13020" max="13020" width="10.7109375" style="86" bestFit="1" customWidth="1"/>
    <col min="13021" max="13021" width="12.42578125" style="86" bestFit="1" customWidth="1"/>
    <col min="13022" max="13262" width="9.140625" style="86"/>
    <col min="13263" max="13263" width="65.7109375" style="86" customWidth="1"/>
    <col min="13264" max="13264" width="19.42578125" style="86" customWidth="1"/>
    <col min="13265" max="13265" width="7.7109375" style="86" customWidth="1"/>
    <col min="13266" max="13266" width="19.28515625" style="86" bestFit="1" customWidth="1"/>
    <col min="13267" max="13272" width="0" style="186" hidden="1" customWidth="1"/>
    <col min="13273" max="13274" width="13.5703125" style="86" bestFit="1" customWidth="1"/>
    <col min="13275" max="13275" width="12.42578125" style="86" bestFit="1" customWidth="1"/>
    <col min="13276" max="13276" width="10.7109375" style="86" bestFit="1" customWidth="1"/>
    <col min="13277" max="13277" width="12.42578125" style="86" bestFit="1" customWidth="1"/>
    <col min="13278" max="13518" width="9.140625" style="86"/>
    <col min="13519" max="13519" width="65.7109375" style="86" customWidth="1"/>
    <col min="13520" max="13520" width="19.42578125" style="86" customWidth="1"/>
    <col min="13521" max="13521" width="7.7109375" style="86" customWidth="1"/>
    <col min="13522" max="13522" width="19.28515625" style="86" bestFit="1" customWidth="1"/>
    <col min="13523" max="13528" width="0" style="186" hidden="1" customWidth="1"/>
    <col min="13529" max="13530" width="13.5703125" style="86" bestFit="1" customWidth="1"/>
    <col min="13531" max="13531" width="12.42578125" style="86" bestFit="1" customWidth="1"/>
    <col min="13532" max="13532" width="10.7109375" style="86" bestFit="1" customWidth="1"/>
    <col min="13533" max="13533" width="12.42578125" style="86" bestFit="1" customWidth="1"/>
    <col min="13534" max="13774" width="9.140625" style="86"/>
    <col min="13775" max="13775" width="65.7109375" style="86" customWidth="1"/>
    <col min="13776" max="13776" width="19.42578125" style="86" customWidth="1"/>
    <col min="13777" max="13777" width="7.7109375" style="86" customWidth="1"/>
    <col min="13778" max="13778" width="19.28515625" style="86" bestFit="1" customWidth="1"/>
    <col min="13779" max="13784" width="0" style="186" hidden="1" customWidth="1"/>
    <col min="13785" max="13786" width="13.5703125" style="86" bestFit="1" customWidth="1"/>
    <col min="13787" max="13787" width="12.42578125" style="86" bestFit="1" customWidth="1"/>
    <col min="13788" max="13788" width="10.7109375" style="86" bestFit="1" customWidth="1"/>
    <col min="13789" max="13789" width="12.42578125" style="86" bestFit="1" customWidth="1"/>
    <col min="13790" max="14030" width="9.140625" style="86"/>
    <col min="14031" max="14031" width="65.7109375" style="86" customWidth="1"/>
    <col min="14032" max="14032" width="19.42578125" style="86" customWidth="1"/>
    <col min="14033" max="14033" width="7.7109375" style="86" customWidth="1"/>
    <col min="14034" max="14034" width="19.28515625" style="86" bestFit="1" customWidth="1"/>
    <col min="14035" max="14040" width="0" style="186" hidden="1" customWidth="1"/>
    <col min="14041" max="14042" width="13.5703125" style="86" bestFit="1" customWidth="1"/>
    <col min="14043" max="14043" width="12.42578125" style="86" bestFit="1" customWidth="1"/>
    <col min="14044" max="14044" width="10.7109375" style="86" bestFit="1" customWidth="1"/>
    <col min="14045" max="14045" width="12.42578125" style="86" bestFit="1" customWidth="1"/>
    <col min="14046" max="14286" width="9.140625" style="86"/>
    <col min="14287" max="14287" width="65.7109375" style="86" customWidth="1"/>
    <col min="14288" max="14288" width="19.42578125" style="86" customWidth="1"/>
    <col min="14289" max="14289" width="7.7109375" style="86" customWidth="1"/>
    <col min="14290" max="14290" width="19.28515625" style="86" bestFit="1" customWidth="1"/>
    <col min="14291" max="14296" width="0" style="186" hidden="1" customWidth="1"/>
    <col min="14297" max="14298" width="13.5703125" style="86" bestFit="1" customWidth="1"/>
    <col min="14299" max="14299" width="12.42578125" style="86" bestFit="1" customWidth="1"/>
    <col min="14300" max="14300" width="10.7109375" style="86" bestFit="1" customWidth="1"/>
    <col min="14301" max="14301" width="12.42578125" style="86" bestFit="1" customWidth="1"/>
    <col min="14302" max="14542" width="9.140625" style="86"/>
    <col min="14543" max="14543" width="65.7109375" style="86" customWidth="1"/>
    <col min="14544" max="14544" width="19.42578125" style="86" customWidth="1"/>
    <col min="14545" max="14545" width="7.7109375" style="86" customWidth="1"/>
    <col min="14546" max="14546" width="19.28515625" style="86" bestFit="1" customWidth="1"/>
    <col min="14547" max="14552" width="0" style="186" hidden="1" customWidth="1"/>
    <col min="14553" max="14554" width="13.5703125" style="86" bestFit="1" customWidth="1"/>
    <col min="14555" max="14555" width="12.42578125" style="86" bestFit="1" customWidth="1"/>
    <col min="14556" max="14556" width="10.7109375" style="86" bestFit="1" customWidth="1"/>
    <col min="14557" max="14557" width="12.42578125" style="86" bestFit="1" customWidth="1"/>
    <col min="14558" max="14798" width="9.140625" style="86"/>
    <col min="14799" max="14799" width="65.7109375" style="86" customWidth="1"/>
    <col min="14800" max="14800" width="19.42578125" style="86" customWidth="1"/>
    <col min="14801" max="14801" width="7.7109375" style="86" customWidth="1"/>
    <col min="14802" max="14802" width="19.28515625" style="86" bestFit="1" customWidth="1"/>
    <col min="14803" max="14808" width="0" style="186" hidden="1" customWidth="1"/>
    <col min="14809" max="14810" width="13.5703125" style="86" bestFit="1" customWidth="1"/>
    <col min="14811" max="14811" width="12.42578125" style="86" bestFit="1" customWidth="1"/>
    <col min="14812" max="14812" width="10.7109375" style="86" bestFit="1" customWidth="1"/>
    <col min="14813" max="14813" width="12.42578125" style="86" bestFit="1" customWidth="1"/>
    <col min="14814" max="15054" width="9.140625" style="86"/>
    <col min="15055" max="15055" width="65.7109375" style="86" customWidth="1"/>
    <col min="15056" max="15056" width="19.42578125" style="86" customWidth="1"/>
    <col min="15057" max="15057" width="7.7109375" style="86" customWidth="1"/>
    <col min="15058" max="15058" width="19.28515625" style="86" bestFit="1" customWidth="1"/>
    <col min="15059" max="15064" width="0" style="186" hidden="1" customWidth="1"/>
    <col min="15065" max="15066" width="13.5703125" style="86" bestFit="1" customWidth="1"/>
    <col min="15067" max="15067" width="12.42578125" style="86" bestFit="1" customWidth="1"/>
    <col min="15068" max="15068" width="10.7109375" style="86" bestFit="1" customWidth="1"/>
    <col min="15069" max="15069" width="12.42578125" style="86" bestFit="1" customWidth="1"/>
    <col min="15070" max="15310" width="9.140625" style="86"/>
    <col min="15311" max="15311" width="65.7109375" style="86" customWidth="1"/>
    <col min="15312" max="15312" width="19.42578125" style="86" customWidth="1"/>
    <col min="15313" max="15313" width="7.7109375" style="86" customWidth="1"/>
    <col min="15314" max="15314" width="19.28515625" style="86" bestFit="1" customWidth="1"/>
    <col min="15315" max="15320" width="0" style="186" hidden="1" customWidth="1"/>
    <col min="15321" max="15322" width="13.5703125" style="86" bestFit="1" customWidth="1"/>
    <col min="15323" max="15323" width="12.42578125" style="86" bestFit="1" customWidth="1"/>
    <col min="15324" max="15324" width="10.7109375" style="86" bestFit="1" customWidth="1"/>
    <col min="15325" max="15325" width="12.42578125" style="86" bestFit="1" customWidth="1"/>
    <col min="15326" max="15566" width="9.140625" style="86"/>
    <col min="15567" max="15567" width="65.7109375" style="86" customWidth="1"/>
    <col min="15568" max="15568" width="19.42578125" style="86" customWidth="1"/>
    <col min="15569" max="15569" width="7.7109375" style="86" customWidth="1"/>
    <col min="15570" max="15570" width="19.28515625" style="86" bestFit="1" customWidth="1"/>
    <col min="15571" max="15576" width="0" style="186" hidden="1" customWidth="1"/>
    <col min="15577" max="15578" width="13.5703125" style="86" bestFit="1" customWidth="1"/>
    <col min="15579" max="15579" width="12.42578125" style="86" bestFit="1" customWidth="1"/>
    <col min="15580" max="15580" width="10.7109375" style="86" bestFit="1" customWidth="1"/>
    <col min="15581" max="15581" width="12.42578125" style="86" bestFit="1" customWidth="1"/>
    <col min="15582" max="15822" width="9.140625" style="86"/>
    <col min="15823" max="15823" width="65.7109375" style="86" customWidth="1"/>
    <col min="15824" max="15824" width="19.42578125" style="86" customWidth="1"/>
    <col min="15825" max="15825" width="7.7109375" style="86" customWidth="1"/>
    <col min="15826" max="15826" width="19.28515625" style="86" bestFit="1" customWidth="1"/>
    <col min="15827" max="15832" width="0" style="186" hidden="1" customWidth="1"/>
    <col min="15833" max="15834" width="13.5703125" style="86" bestFit="1" customWidth="1"/>
    <col min="15835" max="15835" width="12.42578125" style="86" bestFit="1" customWidth="1"/>
    <col min="15836" max="15836" width="10.7109375" style="86" bestFit="1" customWidth="1"/>
    <col min="15837" max="15837" width="12.42578125" style="86" bestFit="1" customWidth="1"/>
    <col min="15838" max="16078" width="9.140625" style="86"/>
    <col min="16079" max="16079" width="65.7109375" style="86" customWidth="1"/>
    <col min="16080" max="16080" width="19.42578125" style="86" customWidth="1"/>
    <col min="16081" max="16081" width="7.7109375" style="86" customWidth="1"/>
    <col min="16082" max="16082" width="19.28515625" style="86" bestFit="1" customWidth="1"/>
    <col min="16083" max="16088" width="0" style="186" hidden="1" customWidth="1"/>
    <col min="16089" max="16090" width="13.5703125" style="86" bestFit="1" customWidth="1"/>
    <col min="16091" max="16091" width="12.42578125" style="86" bestFit="1" customWidth="1"/>
    <col min="16092" max="16092" width="10.7109375" style="86" bestFit="1" customWidth="1"/>
    <col min="16093" max="16093" width="12.42578125" style="86" bestFit="1" customWidth="1"/>
    <col min="16094" max="16384" width="9.140625" style="86"/>
  </cols>
  <sheetData>
    <row r="2" spans="1:16333" ht="18.75" x14ac:dyDescent="0.25">
      <c r="B2" s="182"/>
      <c r="E2" s="185" t="s">
        <v>57</v>
      </c>
      <c r="F2" s="185"/>
    </row>
    <row r="3" spans="1:16333" ht="18.75" x14ac:dyDescent="0.25">
      <c r="B3" s="182"/>
      <c r="E3" s="185" t="s">
        <v>62</v>
      </c>
      <c r="F3" s="185"/>
    </row>
    <row r="4" spans="1:16333" ht="18.75" x14ac:dyDescent="0.25">
      <c r="B4" s="182"/>
      <c r="E4" s="185" t="s">
        <v>1</v>
      </c>
      <c r="F4" s="185"/>
    </row>
    <row r="5" spans="1:16333" ht="18.75" x14ac:dyDescent="0.25">
      <c r="B5" s="182"/>
      <c r="E5" s="185" t="s">
        <v>59</v>
      </c>
      <c r="F5" s="185"/>
    </row>
    <row r="6" spans="1:16333" ht="18.75" x14ac:dyDescent="0.25">
      <c r="B6" s="182"/>
      <c r="E6" s="185" t="s">
        <v>2</v>
      </c>
      <c r="F6" s="185"/>
    </row>
    <row r="7" spans="1:16333" ht="18.75" x14ac:dyDescent="0.25">
      <c r="B7" s="182"/>
      <c r="D7" s="435" t="s">
        <v>923</v>
      </c>
      <c r="E7" s="436"/>
      <c r="F7" s="185"/>
    </row>
    <row r="8" spans="1:16333" ht="18.75" x14ac:dyDescent="0.25">
      <c r="B8" s="182"/>
      <c r="D8" s="437" t="s">
        <v>924</v>
      </c>
      <c r="E8" s="436"/>
      <c r="F8" s="185"/>
    </row>
    <row r="11" spans="1:16333" ht="103.5" customHeight="1" x14ac:dyDescent="0.25">
      <c r="A11" s="438" t="s">
        <v>420</v>
      </c>
      <c r="B11" s="438"/>
      <c r="C11" s="438"/>
      <c r="D11" s="439"/>
      <c r="E11" s="439"/>
      <c r="F11" s="439"/>
    </row>
    <row r="12" spans="1:16333" ht="18" x14ac:dyDescent="0.25">
      <c r="A12" s="187"/>
    </row>
    <row r="13" spans="1:16333" x14ac:dyDescent="0.25">
      <c r="F13" s="188" t="s">
        <v>3</v>
      </c>
    </row>
    <row r="14" spans="1:16333" ht="55.5" customHeight="1" x14ac:dyDescent="0.25">
      <c r="A14" s="91" t="s">
        <v>4</v>
      </c>
      <c r="B14" s="137" t="s">
        <v>67</v>
      </c>
      <c r="C14" s="137" t="s">
        <v>68</v>
      </c>
      <c r="D14" s="189" t="s">
        <v>5</v>
      </c>
      <c r="E14" s="189" t="s">
        <v>6</v>
      </c>
      <c r="F14" s="189" t="s">
        <v>60</v>
      </c>
    </row>
    <row r="15" spans="1:16333" s="191" customFormat="1" ht="15.75" x14ac:dyDescent="0.25">
      <c r="A15" s="97" t="s">
        <v>185</v>
      </c>
      <c r="B15" s="138"/>
      <c r="C15" s="138"/>
      <c r="D15" s="190">
        <f>D16+D34+D55+D60+D72+D81+D104+D110+D124+D130+D138+D142+D68+D118</f>
        <v>2565909251.0700002</v>
      </c>
      <c r="E15" s="190">
        <f>E16+E34+E55+E60+E72+E81+E104+E110+E124+E130+E138+E142+E68+E118</f>
        <v>2497636287.1699996</v>
      </c>
      <c r="F15" s="190">
        <f>F16+F34+F55+F60+F72+F81+F104+F110+F124+F130+F138+F142+F68+F118</f>
        <v>2348691805.5400004</v>
      </c>
      <c r="G15" s="41"/>
      <c r="H15" s="40"/>
      <c r="I15" s="40"/>
      <c r="J15" s="40"/>
      <c r="K15" s="40"/>
      <c r="L15" s="151"/>
      <c r="M15" s="151"/>
      <c r="N15" s="151"/>
      <c r="O15" s="151"/>
      <c r="P15" s="151"/>
      <c r="Q15" s="151"/>
      <c r="R15" s="151"/>
      <c r="S15" s="151"/>
      <c r="T15" s="151"/>
      <c r="U15" s="151"/>
      <c r="V15" s="151"/>
      <c r="W15" s="151"/>
      <c r="X15" s="151"/>
      <c r="Y15" s="151"/>
      <c r="Z15" s="151"/>
      <c r="AA15" s="151"/>
      <c r="AB15" s="151"/>
      <c r="AC15" s="151"/>
      <c r="AD15" s="151"/>
      <c r="AE15" s="151"/>
      <c r="AF15" s="151"/>
      <c r="AG15" s="151"/>
      <c r="AH15" s="151"/>
      <c r="AI15" s="151"/>
      <c r="AJ15" s="151"/>
      <c r="AK15" s="151"/>
      <c r="AL15" s="151"/>
      <c r="AM15" s="151"/>
      <c r="AN15" s="103"/>
      <c r="AO15" s="103"/>
      <c r="AP15" s="103"/>
      <c r="AQ15" s="103"/>
      <c r="AR15" s="103"/>
      <c r="AS15" s="103"/>
      <c r="AT15" s="103"/>
      <c r="AU15" s="103"/>
      <c r="AV15" s="103"/>
      <c r="AW15" s="103"/>
      <c r="AX15" s="103"/>
      <c r="AY15" s="103"/>
      <c r="AZ15" s="103"/>
      <c r="BA15" s="103"/>
      <c r="BB15" s="103"/>
      <c r="BC15" s="103"/>
      <c r="BD15" s="103"/>
      <c r="BE15" s="103"/>
      <c r="BF15" s="103"/>
      <c r="BG15" s="103"/>
      <c r="BH15" s="103"/>
      <c r="BI15" s="103"/>
      <c r="BJ15" s="103"/>
      <c r="BK15" s="103"/>
      <c r="BL15" s="103"/>
      <c r="BM15" s="103"/>
      <c r="BN15" s="103"/>
      <c r="BO15" s="103"/>
      <c r="BP15" s="103"/>
      <c r="BQ15" s="103"/>
      <c r="BR15" s="103"/>
      <c r="BS15" s="103"/>
      <c r="BT15" s="103"/>
      <c r="BU15" s="103"/>
      <c r="BV15" s="103"/>
      <c r="BW15" s="103"/>
      <c r="BX15" s="103"/>
      <c r="BY15" s="103"/>
      <c r="BZ15" s="103"/>
      <c r="CA15" s="103"/>
      <c r="CB15" s="103"/>
      <c r="CC15" s="103"/>
      <c r="CD15" s="103"/>
      <c r="CE15" s="103"/>
      <c r="CF15" s="103"/>
      <c r="CG15" s="103"/>
      <c r="CH15" s="103"/>
      <c r="CI15" s="103"/>
      <c r="CJ15" s="103"/>
      <c r="CK15" s="103"/>
      <c r="CL15" s="103"/>
      <c r="CM15" s="103"/>
      <c r="CN15" s="103"/>
      <c r="CO15" s="103"/>
      <c r="CP15" s="103"/>
      <c r="CQ15" s="103"/>
      <c r="CR15" s="103"/>
      <c r="CS15" s="103"/>
      <c r="CT15" s="103"/>
      <c r="CU15" s="103"/>
      <c r="CV15" s="103"/>
      <c r="CW15" s="103"/>
      <c r="CX15" s="103"/>
      <c r="CY15" s="103"/>
      <c r="CZ15" s="103"/>
      <c r="DA15" s="103"/>
      <c r="DB15" s="103"/>
      <c r="DC15" s="103"/>
      <c r="DD15" s="103"/>
      <c r="DE15" s="103"/>
      <c r="DF15" s="103"/>
      <c r="DG15" s="103"/>
      <c r="DH15" s="103"/>
      <c r="DI15" s="103"/>
      <c r="DJ15" s="103"/>
      <c r="DK15" s="103"/>
      <c r="DL15" s="103"/>
      <c r="DM15" s="103"/>
      <c r="DN15" s="103"/>
      <c r="DO15" s="103"/>
      <c r="DP15" s="103"/>
      <c r="DQ15" s="103"/>
      <c r="DR15" s="103"/>
      <c r="DS15" s="103"/>
      <c r="DT15" s="103"/>
      <c r="DU15" s="103"/>
      <c r="DV15" s="103"/>
      <c r="DW15" s="103"/>
      <c r="DX15" s="103"/>
      <c r="DY15" s="103"/>
      <c r="DZ15" s="103"/>
      <c r="EA15" s="103"/>
      <c r="EB15" s="103"/>
      <c r="EC15" s="103"/>
      <c r="ED15" s="103"/>
      <c r="EE15" s="103"/>
      <c r="EF15" s="103"/>
      <c r="EG15" s="103"/>
      <c r="EH15" s="103"/>
      <c r="EI15" s="103"/>
      <c r="EJ15" s="103"/>
      <c r="EK15" s="103"/>
      <c r="EL15" s="103"/>
      <c r="EM15" s="103"/>
      <c r="EN15" s="103"/>
      <c r="EO15" s="103"/>
      <c r="EP15" s="103"/>
      <c r="EQ15" s="103"/>
      <c r="ER15" s="103"/>
      <c r="ES15" s="103"/>
      <c r="ET15" s="103"/>
      <c r="EU15" s="103"/>
      <c r="EV15" s="103"/>
      <c r="EW15" s="103"/>
      <c r="EX15" s="103"/>
      <c r="EY15" s="103"/>
      <c r="EZ15" s="103"/>
      <c r="FA15" s="103"/>
      <c r="FB15" s="103"/>
      <c r="FC15" s="103"/>
      <c r="FD15" s="103"/>
      <c r="FE15" s="103"/>
      <c r="FF15" s="103"/>
      <c r="FG15" s="103"/>
      <c r="FH15" s="103"/>
      <c r="FI15" s="103"/>
      <c r="FJ15" s="103"/>
      <c r="FK15" s="103"/>
      <c r="FL15" s="103"/>
      <c r="FM15" s="103"/>
      <c r="FN15" s="103"/>
      <c r="FO15" s="103"/>
      <c r="FP15" s="103"/>
      <c r="FQ15" s="103"/>
      <c r="FR15" s="103"/>
      <c r="FS15" s="103"/>
      <c r="FT15" s="103"/>
      <c r="FU15" s="103"/>
      <c r="FV15" s="103"/>
      <c r="FW15" s="103"/>
      <c r="FX15" s="103"/>
      <c r="FY15" s="103"/>
      <c r="FZ15" s="103"/>
      <c r="GA15" s="103"/>
      <c r="GB15" s="103"/>
      <c r="GC15" s="103"/>
      <c r="GD15" s="103"/>
      <c r="GE15" s="103"/>
      <c r="GF15" s="103"/>
      <c r="GG15" s="103"/>
      <c r="GH15" s="103"/>
      <c r="GI15" s="103"/>
      <c r="GJ15" s="103"/>
      <c r="GK15" s="103"/>
      <c r="GL15" s="103"/>
      <c r="GM15" s="103"/>
      <c r="GN15" s="103"/>
      <c r="GO15" s="103"/>
      <c r="GP15" s="103"/>
      <c r="GQ15" s="103"/>
      <c r="GR15" s="103"/>
      <c r="GS15" s="103"/>
      <c r="GT15" s="103"/>
      <c r="GU15" s="103"/>
      <c r="GV15" s="103"/>
      <c r="GW15" s="103"/>
      <c r="GX15" s="103"/>
      <c r="GY15" s="103"/>
      <c r="GZ15" s="103"/>
      <c r="HA15" s="103"/>
      <c r="HB15" s="103"/>
      <c r="HI15" s="103"/>
      <c r="HJ15" s="103"/>
      <c r="HK15" s="103"/>
      <c r="HL15" s="103"/>
      <c r="HM15" s="103"/>
      <c r="HN15" s="103"/>
      <c r="HO15" s="103"/>
      <c r="HP15" s="103"/>
      <c r="HQ15" s="103"/>
      <c r="HR15" s="103"/>
      <c r="HS15" s="103"/>
      <c r="HT15" s="103"/>
      <c r="HU15" s="103"/>
      <c r="HV15" s="103"/>
      <c r="HW15" s="103"/>
      <c r="HX15" s="103"/>
      <c r="HY15" s="103"/>
      <c r="HZ15" s="103"/>
      <c r="IA15" s="103"/>
      <c r="IB15" s="103"/>
      <c r="IC15" s="103"/>
      <c r="ID15" s="103"/>
      <c r="IE15" s="103"/>
      <c r="IF15" s="103"/>
      <c r="IG15" s="103"/>
      <c r="IH15" s="103"/>
      <c r="II15" s="103"/>
      <c r="IJ15" s="103"/>
      <c r="IK15" s="103"/>
      <c r="IL15" s="103"/>
      <c r="IM15" s="103"/>
      <c r="IN15" s="103"/>
      <c r="IO15" s="103"/>
      <c r="IP15" s="103"/>
      <c r="IQ15" s="103"/>
      <c r="IR15" s="103"/>
      <c r="IS15" s="103"/>
      <c r="IT15" s="103"/>
      <c r="IU15" s="103"/>
      <c r="IV15" s="103"/>
      <c r="IW15" s="103"/>
      <c r="IX15" s="103"/>
      <c r="IY15" s="103"/>
      <c r="IZ15" s="103"/>
      <c r="JA15" s="103"/>
      <c r="JB15" s="103"/>
      <c r="JC15" s="103"/>
      <c r="JD15" s="103"/>
      <c r="JE15" s="103"/>
      <c r="JF15" s="103"/>
      <c r="JG15" s="103"/>
      <c r="JH15" s="103"/>
      <c r="JI15" s="103"/>
      <c r="JJ15" s="103"/>
      <c r="JK15" s="103"/>
      <c r="JL15" s="103"/>
      <c r="JM15" s="103"/>
      <c r="JN15" s="103"/>
      <c r="JO15" s="103"/>
      <c r="JP15" s="103"/>
      <c r="JQ15" s="103"/>
      <c r="JR15" s="103"/>
      <c r="JS15" s="103"/>
      <c r="JT15" s="103"/>
      <c r="JU15" s="103"/>
      <c r="JV15" s="103"/>
      <c r="JW15" s="103"/>
      <c r="JX15" s="103"/>
      <c r="JY15" s="103"/>
      <c r="JZ15" s="103"/>
      <c r="KA15" s="103"/>
      <c r="KB15" s="103"/>
      <c r="KC15" s="103"/>
      <c r="KD15" s="103"/>
      <c r="KE15" s="103"/>
      <c r="KF15" s="103"/>
      <c r="KG15" s="103"/>
      <c r="KH15" s="103"/>
      <c r="KI15" s="103"/>
      <c r="KJ15" s="103"/>
      <c r="KK15" s="103"/>
      <c r="KL15" s="103"/>
      <c r="KM15" s="103"/>
      <c r="KN15" s="103"/>
      <c r="KO15" s="103"/>
      <c r="KP15" s="103"/>
      <c r="KQ15" s="103"/>
      <c r="KR15" s="103"/>
      <c r="KS15" s="103"/>
      <c r="KT15" s="103"/>
      <c r="KU15" s="103"/>
      <c r="KV15" s="103"/>
      <c r="KW15" s="103"/>
      <c r="KX15" s="103"/>
      <c r="KY15" s="103"/>
      <c r="KZ15" s="103"/>
      <c r="LA15" s="103"/>
      <c r="LB15" s="103"/>
      <c r="LC15" s="103"/>
      <c r="LD15" s="103"/>
      <c r="LE15" s="103"/>
      <c r="LF15" s="103"/>
      <c r="LG15" s="103"/>
      <c r="LH15" s="103"/>
      <c r="LI15" s="103"/>
      <c r="LJ15" s="103"/>
      <c r="LK15" s="103"/>
      <c r="LL15" s="103"/>
      <c r="LM15" s="103"/>
      <c r="LN15" s="103"/>
      <c r="LO15" s="103"/>
      <c r="LP15" s="103"/>
      <c r="LQ15" s="103"/>
      <c r="LR15" s="103"/>
      <c r="LS15" s="103"/>
      <c r="LT15" s="103"/>
      <c r="LU15" s="103"/>
      <c r="LV15" s="103"/>
      <c r="LW15" s="103"/>
      <c r="LX15" s="103"/>
      <c r="LY15" s="103"/>
      <c r="LZ15" s="103"/>
      <c r="MA15" s="103"/>
      <c r="MB15" s="103"/>
      <c r="MC15" s="103"/>
      <c r="MD15" s="103"/>
      <c r="ME15" s="103"/>
      <c r="MF15" s="103"/>
      <c r="MG15" s="103"/>
      <c r="MH15" s="103"/>
      <c r="MI15" s="103"/>
      <c r="MJ15" s="103"/>
      <c r="MK15" s="103"/>
      <c r="ML15" s="103"/>
      <c r="MM15" s="103"/>
      <c r="MN15" s="103"/>
      <c r="MO15" s="103"/>
      <c r="MP15" s="103"/>
      <c r="MQ15" s="103"/>
      <c r="MR15" s="103"/>
      <c r="MS15" s="103"/>
      <c r="MT15" s="103"/>
      <c r="MU15" s="103"/>
      <c r="MV15" s="103"/>
      <c r="MW15" s="103"/>
      <c r="MX15" s="103"/>
      <c r="MY15" s="103"/>
      <c r="MZ15" s="103"/>
      <c r="NA15" s="103"/>
      <c r="NB15" s="103"/>
      <c r="NC15" s="103"/>
      <c r="ND15" s="103"/>
      <c r="NE15" s="103"/>
      <c r="NF15" s="103"/>
      <c r="NG15" s="103"/>
      <c r="NH15" s="103"/>
      <c r="NI15" s="103"/>
      <c r="NJ15" s="103"/>
      <c r="NK15" s="103"/>
      <c r="NL15" s="103"/>
      <c r="NM15" s="103"/>
      <c r="NN15" s="103"/>
      <c r="NO15" s="103"/>
      <c r="NP15" s="103"/>
      <c r="NQ15" s="103"/>
      <c r="NR15" s="103"/>
      <c r="NS15" s="103"/>
      <c r="NT15" s="103"/>
      <c r="NU15" s="103"/>
      <c r="NV15" s="103"/>
      <c r="NW15" s="103"/>
      <c r="NX15" s="103"/>
      <c r="NY15" s="103"/>
      <c r="NZ15" s="103"/>
      <c r="OA15" s="103"/>
      <c r="OB15" s="103"/>
      <c r="OC15" s="103"/>
      <c r="OD15" s="103"/>
      <c r="OE15" s="103"/>
      <c r="OF15" s="103"/>
      <c r="OG15" s="103"/>
      <c r="OH15" s="103"/>
      <c r="OI15" s="103"/>
      <c r="OJ15" s="103"/>
      <c r="OK15" s="103"/>
      <c r="OL15" s="103"/>
      <c r="OM15" s="103"/>
      <c r="ON15" s="103"/>
      <c r="OO15" s="103"/>
      <c r="OP15" s="103"/>
      <c r="OQ15" s="103"/>
      <c r="OR15" s="103"/>
      <c r="OS15" s="103"/>
      <c r="OT15" s="103"/>
      <c r="OU15" s="103"/>
      <c r="OV15" s="103"/>
      <c r="OW15" s="103"/>
      <c r="OX15" s="103"/>
      <c r="OY15" s="103"/>
      <c r="OZ15" s="103"/>
      <c r="PA15" s="103"/>
      <c r="PB15" s="103"/>
      <c r="PC15" s="103"/>
      <c r="PD15" s="103"/>
      <c r="PE15" s="103"/>
      <c r="PF15" s="103"/>
      <c r="PG15" s="103"/>
      <c r="PH15" s="103"/>
      <c r="PI15" s="103"/>
      <c r="PJ15" s="103"/>
      <c r="PK15" s="103"/>
      <c r="PL15" s="103"/>
      <c r="PM15" s="103"/>
      <c r="PN15" s="103"/>
      <c r="PO15" s="103"/>
      <c r="PP15" s="103"/>
      <c r="PQ15" s="103"/>
      <c r="PR15" s="103"/>
      <c r="PS15" s="103"/>
      <c r="PT15" s="103"/>
      <c r="PU15" s="103"/>
      <c r="PV15" s="103"/>
      <c r="PW15" s="103"/>
      <c r="PX15" s="103"/>
      <c r="PY15" s="103"/>
      <c r="PZ15" s="103"/>
      <c r="QA15" s="103"/>
      <c r="QB15" s="103"/>
      <c r="QC15" s="103"/>
      <c r="QD15" s="103"/>
      <c r="QE15" s="103"/>
      <c r="QF15" s="103"/>
      <c r="QG15" s="103"/>
      <c r="QH15" s="103"/>
      <c r="QI15" s="103"/>
      <c r="QJ15" s="103"/>
      <c r="QK15" s="103"/>
      <c r="QL15" s="103"/>
      <c r="QM15" s="103"/>
      <c r="QN15" s="103"/>
      <c r="QO15" s="103"/>
      <c r="QP15" s="103"/>
      <c r="QQ15" s="103"/>
      <c r="QR15" s="103"/>
      <c r="QS15" s="103"/>
      <c r="QT15" s="103"/>
      <c r="QU15" s="103"/>
      <c r="QV15" s="103"/>
      <c r="QW15" s="103"/>
      <c r="QX15" s="103"/>
      <c r="RE15" s="103"/>
      <c r="RF15" s="103"/>
      <c r="RG15" s="103"/>
      <c r="RH15" s="103"/>
      <c r="RI15" s="103"/>
      <c r="RJ15" s="103"/>
      <c r="RK15" s="103"/>
      <c r="RL15" s="103"/>
      <c r="RM15" s="103"/>
      <c r="RN15" s="103"/>
      <c r="RO15" s="103"/>
      <c r="RP15" s="103"/>
      <c r="RQ15" s="103"/>
      <c r="RR15" s="103"/>
      <c r="RS15" s="103"/>
      <c r="RT15" s="103"/>
      <c r="RU15" s="103"/>
      <c r="RV15" s="103"/>
      <c r="RW15" s="103"/>
      <c r="RX15" s="103"/>
      <c r="RY15" s="103"/>
      <c r="RZ15" s="103"/>
      <c r="SA15" s="103"/>
      <c r="SB15" s="103"/>
      <c r="SC15" s="103"/>
      <c r="SD15" s="103"/>
      <c r="SE15" s="103"/>
      <c r="SF15" s="103"/>
      <c r="SG15" s="103"/>
      <c r="SH15" s="103"/>
      <c r="SI15" s="103"/>
      <c r="SJ15" s="103"/>
      <c r="SK15" s="103"/>
      <c r="SL15" s="103"/>
      <c r="SM15" s="103"/>
      <c r="SN15" s="103"/>
      <c r="SO15" s="103"/>
      <c r="SP15" s="103"/>
      <c r="SQ15" s="103"/>
      <c r="SR15" s="103"/>
      <c r="SS15" s="103"/>
      <c r="ST15" s="103"/>
      <c r="SU15" s="103"/>
      <c r="SV15" s="103"/>
      <c r="SW15" s="103"/>
      <c r="SX15" s="103"/>
      <c r="SY15" s="103"/>
      <c r="SZ15" s="103"/>
      <c r="TA15" s="103"/>
      <c r="TB15" s="103"/>
      <c r="TC15" s="103"/>
      <c r="TD15" s="103"/>
      <c r="TE15" s="103"/>
      <c r="TF15" s="103"/>
      <c r="TG15" s="103"/>
      <c r="TH15" s="103"/>
      <c r="TI15" s="103"/>
      <c r="TJ15" s="103"/>
      <c r="TK15" s="103"/>
      <c r="TL15" s="103"/>
      <c r="TM15" s="103"/>
      <c r="TN15" s="103"/>
      <c r="TO15" s="103"/>
      <c r="TP15" s="103"/>
      <c r="TQ15" s="103"/>
      <c r="TR15" s="103"/>
      <c r="TS15" s="103"/>
      <c r="TT15" s="103"/>
      <c r="TU15" s="103"/>
      <c r="TV15" s="103"/>
      <c r="TW15" s="103"/>
      <c r="TX15" s="103"/>
      <c r="TY15" s="103"/>
      <c r="TZ15" s="103"/>
      <c r="UA15" s="103"/>
      <c r="UB15" s="103"/>
      <c r="UC15" s="103"/>
      <c r="UD15" s="103"/>
      <c r="UE15" s="103"/>
      <c r="UF15" s="103"/>
      <c r="UG15" s="103"/>
      <c r="UH15" s="103"/>
      <c r="UI15" s="103"/>
      <c r="UJ15" s="103"/>
      <c r="UK15" s="103"/>
      <c r="UL15" s="103"/>
      <c r="UM15" s="103"/>
      <c r="UN15" s="103"/>
      <c r="UO15" s="103"/>
      <c r="UP15" s="103"/>
      <c r="UQ15" s="103"/>
      <c r="UR15" s="103"/>
      <c r="US15" s="103"/>
      <c r="UT15" s="103"/>
      <c r="UU15" s="103"/>
      <c r="UV15" s="103"/>
      <c r="UW15" s="103"/>
      <c r="UX15" s="103"/>
      <c r="UY15" s="103"/>
      <c r="UZ15" s="103"/>
      <c r="VA15" s="103"/>
      <c r="VB15" s="103"/>
      <c r="VC15" s="103"/>
      <c r="VD15" s="103"/>
      <c r="VE15" s="103"/>
      <c r="VF15" s="103"/>
      <c r="VG15" s="103"/>
      <c r="VH15" s="103"/>
      <c r="VI15" s="103"/>
      <c r="VJ15" s="103"/>
      <c r="VK15" s="103"/>
      <c r="VL15" s="103"/>
      <c r="VM15" s="103"/>
      <c r="VN15" s="103"/>
      <c r="VO15" s="103"/>
      <c r="VP15" s="103"/>
      <c r="VQ15" s="103"/>
      <c r="VR15" s="103"/>
      <c r="VS15" s="103"/>
      <c r="VT15" s="103"/>
      <c r="VU15" s="103"/>
      <c r="VV15" s="103"/>
      <c r="VW15" s="103"/>
      <c r="VX15" s="103"/>
      <c r="VY15" s="103"/>
      <c r="VZ15" s="103"/>
      <c r="WA15" s="103"/>
      <c r="WB15" s="103"/>
      <c r="WC15" s="103"/>
      <c r="WD15" s="103"/>
      <c r="WE15" s="103"/>
      <c r="WF15" s="103"/>
      <c r="WG15" s="103"/>
      <c r="WH15" s="103"/>
      <c r="WI15" s="103"/>
      <c r="WJ15" s="103"/>
      <c r="WK15" s="103"/>
      <c r="WL15" s="103"/>
      <c r="WM15" s="103"/>
      <c r="WN15" s="103"/>
      <c r="WO15" s="103"/>
      <c r="WP15" s="103"/>
      <c r="WQ15" s="103"/>
      <c r="WR15" s="103"/>
      <c r="WS15" s="103"/>
      <c r="WT15" s="103"/>
      <c r="WU15" s="103"/>
      <c r="WV15" s="103"/>
      <c r="WW15" s="103"/>
      <c r="WX15" s="103"/>
      <c r="WY15" s="103"/>
      <c r="WZ15" s="103"/>
      <c r="XA15" s="103"/>
      <c r="XB15" s="103"/>
      <c r="XC15" s="103"/>
      <c r="XD15" s="103"/>
      <c r="XE15" s="103"/>
      <c r="XF15" s="103"/>
      <c r="XG15" s="103"/>
      <c r="XH15" s="103"/>
      <c r="XI15" s="103"/>
      <c r="XJ15" s="103"/>
      <c r="XK15" s="103"/>
      <c r="XL15" s="103"/>
      <c r="XM15" s="103"/>
      <c r="XN15" s="103"/>
      <c r="XO15" s="103"/>
      <c r="XP15" s="103"/>
      <c r="XQ15" s="103"/>
      <c r="XR15" s="103"/>
      <c r="XS15" s="103"/>
      <c r="XT15" s="103"/>
      <c r="XU15" s="103"/>
      <c r="XV15" s="103"/>
      <c r="XW15" s="103"/>
      <c r="XX15" s="103"/>
      <c r="XY15" s="103"/>
      <c r="XZ15" s="103"/>
      <c r="YA15" s="103"/>
      <c r="YB15" s="103"/>
      <c r="YC15" s="103"/>
      <c r="YD15" s="103"/>
      <c r="YE15" s="103"/>
      <c r="YF15" s="103"/>
      <c r="YG15" s="103"/>
      <c r="YH15" s="103"/>
      <c r="YI15" s="103"/>
      <c r="YJ15" s="103"/>
      <c r="YK15" s="103"/>
      <c r="YL15" s="103"/>
      <c r="YM15" s="103"/>
      <c r="YN15" s="103"/>
      <c r="YO15" s="103"/>
      <c r="YP15" s="103"/>
      <c r="YQ15" s="103"/>
      <c r="YR15" s="103"/>
      <c r="YS15" s="103"/>
      <c r="YT15" s="103"/>
      <c r="YU15" s="103"/>
      <c r="YV15" s="103"/>
      <c r="YW15" s="103"/>
      <c r="YX15" s="103"/>
      <c r="YY15" s="103"/>
      <c r="YZ15" s="103"/>
      <c r="ZA15" s="103"/>
      <c r="ZB15" s="103"/>
      <c r="ZC15" s="103"/>
      <c r="ZD15" s="103"/>
      <c r="ZE15" s="103"/>
      <c r="ZF15" s="103"/>
      <c r="ZG15" s="103"/>
      <c r="ZH15" s="103"/>
      <c r="ZI15" s="103"/>
      <c r="ZJ15" s="103"/>
      <c r="ZK15" s="103"/>
      <c r="ZL15" s="103"/>
      <c r="ZM15" s="103"/>
      <c r="ZN15" s="103"/>
      <c r="ZO15" s="103"/>
      <c r="ZP15" s="103"/>
      <c r="ZQ15" s="103"/>
      <c r="ZR15" s="103"/>
      <c r="ZS15" s="103"/>
      <c r="ZT15" s="103"/>
      <c r="ZU15" s="103"/>
      <c r="ZV15" s="103"/>
      <c r="ZW15" s="103"/>
      <c r="ZX15" s="103"/>
      <c r="ZY15" s="103"/>
      <c r="ZZ15" s="103"/>
      <c r="AAA15" s="103"/>
      <c r="AAB15" s="103"/>
      <c r="AAC15" s="103"/>
      <c r="AAD15" s="103"/>
      <c r="AAE15" s="103"/>
      <c r="AAF15" s="103"/>
      <c r="AAG15" s="103"/>
      <c r="AAH15" s="103"/>
      <c r="AAI15" s="103"/>
      <c r="AAJ15" s="103"/>
      <c r="AAK15" s="103"/>
      <c r="AAL15" s="103"/>
      <c r="AAM15" s="103"/>
      <c r="AAN15" s="103"/>
      <c r="AAO15" s="103"/>
      <c r="AAP15" s="103"/>
      <c r="AAQ15" s="103"/>
      <c r="AAR15" s="103"/>
      <c r="AAS15" s="103"/>
      <c r="AAT15" s="103"/>
      <c r="ABA15" s="103"/>
      <c r="ABB15" s="103"/>
      <c r="ABC15" s="103"/>
      <c r="ABD15" s="103"/>
      <c r="ABE15" s="103"/>
      <c r="ABF15" s="103"/>
      <c r="ABG15" s="103"/>
      <c r="ABH15" s="103"/>
      <c r="ABI15" s="103"/>
      <c r="ABJ15" s="103"/>
      <c r="ABK15" s="103"/>
      <c r="ABL15" s="103"/>
      <c r="ABM15" s="103"/>
      <c r="ABN15" s="103"/>
      <c r="ABO15" s="103"/>
      <c r="ABP15" s="103"/>
      <c r="ABQ15" s="103"/>
      <c r="ABR15" s="103"/>
      <c r="ABS15" s="103"/>
      <c r="ABT15" s="103"/>
      <c r="ABU15" s="103"/>
      <c r="ABV15" s="103"/>
      <c r="ABW15" s="103"/>
      <c r="ABX15" s="103"/>
      <c r="ABY15" s="103"/>
      <c r="ABZ15" s="103"/>
      <c r="ACA15" s="103"/>
      <c r="ACB15" s="103"/>
      <c r="ACC15" s="103"/>
      <c r="ACD15" s="103"/>
      <c r="ACE15" s="103"/>
      <c r="ACF15" s="103"/>
      <c r="ACG15" s="103"/>
      <c r="ACH15" s="103"/>
      <c r="ACI15" s="103"/>
      <c r="ACJ15" s="103"/>
      <c r="ACK15" s="103"/>
      <c r="ACL15" s="103"/>
      <c r="ACM15" s="103"/>
      <c r="ACN15" s="103"/>
      <c r="ACO15" s="103"/>
      <c r="ACP15" s="103"/>
      <c r="ACQ15" s="103"/>
      <c r="ACR15" s="103"/>
      <c r="ACS15" s="103"/>
      <c r="ACT15" s="103"/>
      <c r="ACU15" s="103"/>
      <c r="ACV15" s="103"/>
      <c r="ACW15" s="103"/>
      <c r="ACX15" s="103"/>
      <c r="ACY15" s="103"/>
      <c r="ACZ15" s="103"/>
      <c r="ADA15" s="103"/>
      <c r="ADB15" s="103"/>
      <c r="ADC15" s="103"/>
      <c r="ADD15" s="103"/>
      <c r="ADE15" s="103"/>
      <c r="ADF15" s="103"/>
      <c r="ADG15" s="103"/>
      <c r="ADH15" s="103"/>
      <c r="ADI15" s="103"/>
      <c r="ADJ15" s="103"/>
      <c r="ADK15" s="103"/>
      <c r="ADL15" s="103"/>
      <c r="ADM15" s="103"/>
      <c r="ADN15" s="103"/>
      <c r="ADO15" s="103"/>
      <c r="ADP15" s="103"/>
      <c r="ADQ15" s="103"/>
      <c r="ADR15" s="103"/>
      <c r="ADS15" s="103"/>
      <c r="ADT15" s="103"/>
      <c r="ADU15" s="103"/>
      <c r="ADV15" s="103"/>
      <c r="ADW15" s="103"/>
      <c r="ADX15" s="103"/>
      <c r="ADY15" s="103"/>
      <c r="ADZ15" s="103"/>
      <c r="AEA15" s="103"/>
      <c r="AEB15" s="103"/>
      <c r="AEC15" s="103"/>
      <c r="AED15" s="103"/>
      <c r="AEE15" s="103"/>
      <c r="AEF15" s="103"/>
      <c r="AEG15" s="103"/>
      <c r="AEH15" s="103"/>
      <c r="AEI15" s="103"/>
      <c r="AEJ15" s="103"/>
      <c r="AEK15" s="103"/>
      <c r="AEL15" s="103"/>
      <c r="AEM15" s="103"/>
      <c r="AEN15" s="103"/>
      <c r="AEO15" s="103"/>
      <c r="AEP15" s="103"/>
      <c r="AEQ15" s="103"/>
      <c r="AER15" s="103"/>
      <c r="AES15" s="103"/>
      <c r="AET15" s="103"/>
      <c r="AEU15" s="103"/>
      <c r="AEV15" s="103"/>
      <c r="AEW15" s="103"/>
      <c r="AEX15" s="103"/>
      <c r="AEY15" s="103"/>
      <c r="AEZ15" s="103"/>
      <c r="AFA15" s="103"/>
      <c r="AFB15" s="103"/>
      <c r="AFC15" s="103"/>
      <c r="AFD15" s="103"/>
      <c r="AFE15" s="103"/>
      <c r="AFF15" s="103"/>
      <c r="AFG15" s="103"/>
      <c r="AFH15" s="103"/>
      <c r="AFI15" s="103"/>
      <c r="AFJ15" s="103"/>
      <c r="AFK15" s="103"/>
      <c r="AFL15" s="103"/>
      <c r="AFM15" s="103"/>
      <c r="AFN15" s="103"/>
      <c r="AFO15" s="103"/>
      <c r="AFP15" s="103"/>
      <c r="AFQ15" s="103"/>
      <c r="AFR15" s="103"/>
      <c r="AFS15" s="103"/>
      <c r="AFT15" s="103"/>
      <c r="AFU15" s="103"/>
      <c r="AFV15" s="103"/>
      <c r="AFW15" s="103"/>
      <c r="AFX15" s="103"/>
      <c r="AFY15" s="103"/>
      <c r="AFZ15" s="103"/>
      <c r="AGA15" s="103"/>
      <c r="AGB15" s="103"/>
      <c r="AGC15" s="103"/>
      <c r="AGD15" s="103"/>
      <c r="AGE15" s="103"/>
      <c r="AGF15" s="103"/>
      <c r="AGG15" s="103"/>
      <c r="AGH15" s="103"/>
      <c r="AGI15" s="103"/>
      <c r="AGJ15" s="103"/>
      <c r="AGK15" s="103"/>
      <c r="AGL15" s="103"/>
      <c r="AGM15" s="103"/>
      <c r="AGN15" s="103"/>
      <c r="AGO15" s="103"/>
      <c r="AGP15" s="103"/>
      <c r="AGQ15" s="103"/>
      <c r="AGR15" s="103"/>
      <c r="AGS15" s="103"/>
      <c r="AGT15" s="103"/>
      <c r="AGU15" s="103"/>
      <c r="AGV15" s="103"/>
      <c r="AGW15" s="103"/>
      <c r="AGX15" s="103"/>
      <c r="AGY15" s="103"/>
      <c r="AGZ15" s="103"/>
      <c r="AHA15" s="103"/>
      <c r="AHB15" s="103"/>
      <c r="AHC15" s="103"/>
      <c r="AHD15" s="103"/>
      <c r="AHE15" s="103"/>
      <c r="AHF15" s="103"/>
      <c r="AHG15" s="103"/>
      <c r="AHH15" s="103"/>
      <c r="AHI15" s="103"/>
      <c r="AHJ15" s="103"/>
      <c r="AHK15" s="103"/>
      <c r="AHL15" s="103"/>
      <c r="AHM15" s="103"/>
      <c r="AHN15" s="103"/>
      <c r="AHO15" s="103"/>
      <c r="AHP15" s="103"/>
      <c r="AHQ15" s="103"/>
      <c r="AHR15" s="103"/>
      <c r="AHS15" s="103"/>
      <c r="AHT15" s="103"/>
      <c r="AHU15" s="103"/>
      <c r="AHV15" s="103"/>
      <c r="AHW15" s="103"/>
      <c r="AHX15" s="103"/>
      <c r="AHY15" s="103"/>
      <c r="AHZ15" s="103"/>
      <c r="AIA15" s="103"/>
      <c r="AIB15" s="103"/>
      <c r="AIC15" s="103"/>
      <c r="AID15" s="103"/>
      <c r="AIE15" s="103"/>
      <c r="AIF15" s="103"/>
      <c r="AIG15" s="103"/>
      <c r="AIH15" s="103"/>
      <c r="AII15" s="103"/>
      <c r="AIJ15" s="103"/>
      <c r="AIK15" s="103"/>
      <c r="AIL15" s="103"/>
      <c r="AIM15" s="103"/>
      <c r="AIN15" s="103"/>
      <c r="AIO15" s="103"/>
      <c r="AIP15" s="103"/>
      <c r="AIQ15" s="103"/>
      <c r="AIR15" s="103"/>
      <c r="AIS15" s="103"/>
      <c r="AIT15" s="103"/>
      <c r="AIU15" s="103"/>
      <c r="AIV15" s="103"/>
      <c r="AIW15" s="103"/>
      <c r="AIX15" s="103"/>
      <c r="AIY15" s="103"/>
      <c r="AIZ15" s="103"/>
      <c r="AJA15" s="103"/>
      <c r="AJB15" s="103"/>
      <c r="AJC15" s="103"/>
      <c r="AJD15" s="103"/>
      <c r="AJE15" s="103"/>
      <c r="AJF15" s="103"/>
      <c r="AJG15" s="103"/>
      <c r="AJH15" s="103"/>
      <c r="AJI15" s="103"/>
      <c r="AJJ15" s="103"/>
      <c r="AJK15" s="103"/>
      <c r="AJL15" s="103"/>
      <c r="AJM15" s="103"/>
      <c r="AJN15" s="103"/>
      <c r="AJO15" s="103"/>
      <c r="AJP15" s="103"/>
      <c r="AJQ15" s="103"/>
      <c r="AJR15" s="103"/>
      <c r="AJS15" s="103"/>
      <c r="AJT15" s="103"/>
      <c r="AJU15" s="103"/>
      <c r="AJV15" s="103"/>
      <c r="AJW15" s="103"/>
      <c r="AJX15" s="103"/>
      <c r="AJY15" s="103"/>
      <c r="AJZ15" s="103"/>
      <c r="AKA15" s="103"/>
      <c r="AKB15" s="103"/>
      <c r="AKC15" s="103"/>
      <c r="AKD15" s="103"/>
      <c r="AKE15" s="103"/>
      <c r="AKF15" s="103"/>
      <c r="AKG15" s="103"/>
      <c r="AKH15" s="103"/>
      <c r="AKI15" s="103"/>
      <c r="AKJ15" s="103"/>
      <c r="AKK15" s="103"/>
      <c r="AKL15" s="103"/>
      <c r="AKM15" s="103"/>
      <c r="AKN15" s="103"/>
      <c r="AKO15" s="103"/>
      <c r="AKP15" s="103"/>
      <c r="AKW15" s="103"/>
      <c r="AKX15" s="103"/>
      <c r="AKY15" s="103"/>
      <c r="AKZ15" s="103"/>
      <c r="ALA15" s="103"/>
      <c r="ALB15" s="103"/>
      <c r="ALC15" s="103"/>
      <c r="ALD15" s="103"/>
      <c r="ALE15" s="103"/>
      <c r="ALF15" s="103"/>
      <c r="ALG15" s="103"/>
      <c r="ALH15" s="103"/>
      <c r="ALI15" s="103"/>
      <c r="ALJ15" s="103"/>
      <c r="ALK15" s="103"/>
      <c r="ALL15" s="103"/>
      <c r="ALM15" s="103"/>
      <c r="ALN15" s="103"/>
      <c r="ALO15" s="103"/>
      <c r="ALP15" s="103"/>
      <c r="ALQ15" s="103"/>
      <c r="ALR15" s="103"/>
      <c r="ALS15" s="103"/>
      <c r="ALT15" s="103"/>
      <c r="ALU15" s="103"/>
      <c r="ALV15" s="103"/>
      <c r="ALW15" s="103"/>
      <c r="ALX15" s="103"/>
      <c r="ALY15" s="103"/>
      <c r="ALZ15" s="103"/>
      <c r="AMA15" s="103"/>
      <c r="AMB15" s="103"/>
      <c r="AMC15" s="103"/>
      <c r="AMD15" s="103"/>
      <c r="AME15" s="103"/>
      <c r="AMF15" s="103"/>
      <c r="AMG15" s="103"/>
      <c r="AMH15" s="103"/>
      <c r="AMI15" s="103"/>
      <c r="AMJ15" s="103"/>
      <c r="AMK15" s="103"/>
      <c r="AML15" s="103"/>
      <c r="AMM15" s="103"/>
      <c r="AMN15" s="103"/>
      <c r="AMO15" s="103"/>
      <c r="AMP15" s="103"/>
      <c r="AMQ15" s="103"/>
      <c r="AMR15" s="103"/>
      <c r="AMS15" s="103"/>
      <c r="AMT15" s="103"/>
      <c r="AMU15" s="103"/>
      <c r="AMV15" s="103"/>
      <c r="AMW15" s="103"/>
      <c r="AMX15" s="103"/>
      <c r="AMY15" s="103"/>
      <c r="AMZ15" s="103"/>
      <c r="ANA15" s="103"/>
      <c r="ANB15" s="103"/>
      <c r="ANC15" s="103"/>
      <c r="AND15" s="103"/>
      <c r="ANE15" s="103"/>
      <c r="ANF15" s="103"/>
      <c r="ANG15" s="103"/>
      <c r="ANH15" s="103"/>
      <c r="ANI15" s="103"/>
      <c r="ANJ15" s="103"/>
      <c r="ANK15" s="103"/>
      <c r="ANL15" s="103"/>
      <c r="ANM15" s="103"/>
      <c r="ANN15" s="103"/>
      <c r="ANO15" s="103"/>
      <c r="ANP15" s="103"/>
      <c r="ANQ15" s="103"/>
      <c r="ANR15" s="103"/>
      <c r="ANS15" s="103"/>
      <c r="ANT15" s="103"/>
      <c r="ANU15" s="103"/>
      <c r="ANV15" s="103"/>
      <c r="ANW15" s="103"/>
      <c r="ANX15" s="103"/>
      <c r="ANY15" s="103"/>
      <c r="ANZ15" s="103"/>
      <c r="AOA15" s="103"/>
      <c r="AOB15" s="103"/>
      <c r="AOC15" s="103"/>
      <c r="AOD15" s="103"/>
      <c r="AOE15" s="103"/>
      <c r="AOF15" s="103"/>
      <c r="AOG15" s="103"/>
      <c r="AOH15" s="103"/>
      <c r="AOI15" s="103"/>
      <c r="AOJ15" s="103"/>
      <c r="AOK15" s="103"/>
      <c r="AOL15" s="103"/>
      <c r="AOM15" s="103"/>
      <c r="AON15" s="103"/>
      <c r="AOO15" s="103"/>
      <c r="AOP15" s="103"/>
      <c r="AOQ15" s="103"/>
      <c r="AOR15" s="103"/>
      <c r="AOS15" s="103"/>
      <c r="AOT15" s="103"/>
      <c r="AOU15" s="103"/>
      <c r="AOV15" s="103"/>
      <c r="AOW15" s="103"/>
      <c r="AOX15" s="103"/>
      <c r="AOY15" s="103"/>
      <c r="AOZ15" s="103"/>
      <c r="APA15" s="103"/>
      <c r="APB15" s="103"/>
      <c r="APC15" s="103"/>
      <c r="APD15" s="103"/>
      <c r="APE15" s="103"/>
      <c r="APF15" s="103"/>
      <c r="APG15" s="103"/>
      <c r="APH15" s="103"/>
      <c r="API15" s="103"/>
      <c r="APJ15" s="103"/>
      <c r="APK15" s="103"/>
      <c r="APL15" s="103"/>
      <c r="APM15" s="103"/>
      <c r="APN15" s="103"/>
      <c r="APO15" s="103"/>
      <c r="APP15" s="103"/>
      <c r="APQ15" s="103"/>
      <c r="APR15" s="103"/>
      <c r="APS15" s="103"/>
      <c r="APT15" s="103"/>
      <c r="APU15" s="103"/>
      <c r="APV15" s="103"/>
      <c r="APW15" s="103"/>
      <c r="APX15" s="103"/>
      <c r="APY15" s="103"/>
      <c r="APZ15" s="103"/>
      <c r="AQA15" s="103"/>
      <c r="AQB15" s="103"/>
      <c r="AQC15" s="103"/>
      <c r="AQD15" s="103"/>
      <c r="AQE15" s="103"/>
      <c r="AQF15" s="103"/>
      <c r="AQG15" s="103"/>
      <c r="AQH15" s="103"/>
      <c r="AQI15" s="103"/>
      <c r="AQJ15" s="103"/>
      <c r="AQK15" s="103"/>
      <c r="AQL15" s="103"/>
      <c r="AQM15" s="103"/>
      <c r="AQN15" s="103"/>
      <c r="AQO15" s="103"/>
      <c r="AQP15" s="103"/>
      <c r="AQQ15" s="103"/>
      <c r="AQR15" s="103"/>
      <c r="AQS15" s="103"/>
      <c r="AQT15" s="103"/>
      <c r="AQU15" s="103"/>
      <c r="AQV15" s="103"/>
      <c r="AQW15" s="103"/>
      <c r="AQX15" s="103"/>
      <c r="AQY15" s="103"/>
      <c r="AQZ15" s="103"/>
      <c r="ARA15" s="103"/>
      <c r="ARB15" s="103"/>
      <c r="ARC15" s="103"/>
      <c r="ARD15" s="103"/>
      <c r="ARE15" s="103"/>
      <c r="ARF15" s="103"/>
      <c r="ARG15" s="103"/>
      <c r="ARH15" s="103"/>
      <c r="ARI15" s="103"/>
      <c r="ARJ15" s="103"/>
      <c r="ARK15" s="103"/>
      <c r="ARL15" s="103"/>
      <c r="ARM15" s="103"/>
      <c r="ARN15" s="103"/>
      <c r="ARO15" s="103"/>
      <c r="ARP15" s="103"/>
      <c r="ARQ15" s="103"/>
      <c r="ARR15" s="103"/>
      <c r="ARS15" s="103"/>
      <c r="ART15" s="103"/>
      <c r="ARU15" s="103"/>
      <c r="ARV15" s="103"/>
      <c r="ARW15" s="103"/>
      <c r="ARX15" s="103"/>
      <c r="ARY15" s="103"/>
      <c r="ARZ15" s="103"/>
      <c r="ASA15" s="103"/>
      <c r="ASB15" s="103"/>
      <c r="ASC15" s="103"/>
      <c r="ASD15" s="103"/>
      <c r="ASE15" s="103"/>
      <c r="ASF15" s="103"/>
      <c r="ASG15" s="103"/>
      <c r="ASH15" s="103"/>
      <c r="ASI15" s="103"/>
      <c r="ASJ15" s="103"/>
      <c r="ASK15" s="103"/>
      <c r="ASL15" s="103"/>
      <c r="ASM15" s="103"/>
      <c r="ASN15" s="103"/>
      <c r="ASO15" s="103"/>
      <c r="ASP15" s="103"/>
      <c r="ASQ15" s="103"/>
      <c r="ASR15" s="103"/>
      <c r="ASS15" s="103"/>
      <c r="AST15" s="103"/>
      <c r="ASU15" s="103"/>
      <c r="ASV15" s="103"/>
      <c r="ASW15" s="103"/>
      <c r="ASX15" s="103"/>
      <c r="ASY15" s="103"/>
      <c r="ASZ15" s="103"/>
      <c r="ATA15" s="103"/>
      <c r="ATB15" s="103"/>
      <c r="ATC15" s="103"/>
      <c r="ATD15" s="103"/>
      <c r="ATE15" s="103"/>
      <c r="ATF15" s="103"/>
      <c r="ATG15" s="103"/>
      <c r="ATH15" s="103"/>
      <c r="ATI15" s="103"/>
      <c r="ATJ15" s="103"/>
      <c r="ATK15" s="103"/>
      <c r="ATL15" s="103"/>
      <c r="ATM15" s="103"/>
      <c r="ATN15" s="103"/>
      <c r="ATO15" s="103"/>
      <c r="ATP15" s="103"/>
      <c r="ATQ15" s="103"/>
      <c r="ATR15" s="103"/>
      <c r="ATS15" s="103"/>
      <c r="ATT15" s="103"/>
      <c r="ATU15" s="103"/>
      <c r="ATV15" s="103"/>
      <c r="ATW15" s="103"/>
      <c r="ATX15" s="103"/>
      <c r="ATY15" s="103"/>
      <c r="ATZ15" s="103"/>
      <c r="AUA15" s="103"/>
      <c r="AUB15" s="103"/>
      <c r="AUC15" s="103"/>
      <c r="AUD15" s="103"/>
      <c r="AUE15" s="103"/>
      <c r="AUF15" s="103"/>
      <c r="AUG15" s="103"/>
      <c r="AUH15" s="103"/>
      <c r="AUI15" s="103"/>
      <c r="AUJ15" s="103"/>
      <c r="AUK15" s="103"/>
      <c r="AUL15" s="103"/>
      <c r="AUS15" s="103"/>
      <c r="AUT15" s="103"/>
      <c r="AUU15" s="103"/>
      <c r="AUV15" s="103"/>
      <c r="AUW15" s="103"/>
      <c r="AUX15" s="103"/>
      <c r="AUY15" s="103"/>
      <c r="AUZ15" s="103"/>
      <c r="AVA15" s="103"/>
      <c r="AVB15" s="103"/>
      <c r="AVC15" s="103"/>
      <c r="AVD15" s="103"/>
      <c r="AVE15" s="103"/>
      <c r="AVF15" s="103"/>
      <c r="AVG15" s="103"/>
      <c r="AVH15" s="103"/>
      <c r="AVI15" s="103"/>
      <c r="AVJ15" s="103"/>
      <c r="AVK15" s="103"/>
      <c r="AVL15" s="103"/>
      <c r="AVM15" s="103"/>
      <c r="AVN15" s="103"/>
      <c r="AVO15" s="103"/>
      <c r="AVP15" s="103"/>
      <c r="AVQ15" s="103"/>
      <c r="AVR15" s="103"/>
      <c r="AVS15" s="103"/>
      <c r="AVT15" s="103"/>
      <c r="AVU15" s="103"/>
      <c r="AVV15" s="103"/>
      <c r="AVW15" s="103"/>
      <c r="AVX15" s="103"/>
      <c r="AVY15" s="103"/>
      <c r="AVZ15" s="103"/>
      <c r="AWA15" s="103"/>
      <c r="AWB15" s="103"/>
      <c r="AWC15" s="103"/>
      <c r="AWD15" s="103"/>
      <c r="AWE15" s="103"/>
      <c r="AWF15" s="103"/>
      <c r="AWG15" s="103"/>
      <c r="AWH15" s="103"/>
      <c r="AWI15" s="103"/>
      <c r="AWJ15" s="103"/>
      <c r="AWK15" s="103"/>
      <c r="AWL15" s="103"/>
      <c r="AWM15" s="103"/>
      <c r="AWN15" s="103"/>
      <c r="AWO15" s="103"/>
      <c r="AWP15" s="103"/>
      <c r="AWQ15" s="103"/>
      <c r="AWR15" s="103"/>
      <c r="AWS15" s="103"/>
      <c r="AWT15" s="103"/>
      <c r="AWU15" s="103"/>
      <c r="AWV15" s="103"/>
      <c r="AWW15" s="103"/>
      <c r="AWX15" s="103"/>
      <c r="AWY15" s="103"/>
      <c r="AWZ15" s="103"/>
      <c r="AXA15" s="103"/>
      <c r="AXB15" s="103"/>
      <c r="AXC15" s="103"/>
      <c r="AXD15" s="103"/>
      <c r="AXE15" s="103"/>
      <c r="AXF15" s="103"/>
      <c r="AXG15" s="103"/>
      <c r="AXH15" s="103"/>
      <c r="AXI15" s="103"/>
      <c r="AXJ15" s="103"/>
      <c r="AXK15" s="103"/>
      <c r="AXL15" s="103"/>
      <c r="AXM15" s="103"/>
      <c r="AXN15" s="103"/>
      <c r="AXO15" s="103"/>
      <c r="AXP15" s="103"/>
      <c r="AXQ15" s="103"/>
      <c r="AXR15" s="103"/>
      <c r="AXS15" s="103"/>
      <c r="AXT15" s="103"/>
      <c r="AXU15" s="103"/>
      <c r="AXV15" s="103"/>
      <c r="AXW15" s="103"/>
      <c r="AXX15" s="103"/>
      <c r="AXY15" s="103"/>
      <c r="AXZ15" s="103"/>
      <c r="AYA15" s="103"/>
      <c r="AYB15" s="103"/>
      <c r="AYC15" s="103"/>
      <c r="AYD15" s="103"/>
      <c r="AYE15" s="103"/>
      <c r="AYF15" s="103"/>
      <c r="AYG15" s="103"/>
      <c r="AYH15" s="103"/>
      <c r="AYI15" s="103"/>
      <c r="AYJ15" s="103"/>
      <c r="AYK15" s="103"/>
      <c r="AYL15" s="103"/>
      <c r="AYM15" s="103"/>
      <c r="AYN15" s="103"/>
      <c r="AYO15" s="103"/>
      <c r="AYP15" s="103"/>
      <c r="AYQ15" s="103"/>
      <c r="AYR15" s="103"/>
      <c r="AYS15" s="103"/>
      <c r="AYT15" s="103"/>
      <c r="AYU15" s="103"/>
      <c r="AYV15" s="103"/>
      <c r="AYW15" s="103"/>
      <c r="AYX15" s="103"/>
      <c r="AYY15" s="103"/>
      <c r="AYZ15" s="103"/>
      <c r="AZA15" s="103"/>
      <c r="AZB15" s="103"/>
      <c r="AZC15" s="103"/>
      <c r="AZD15" s="103"/>
      <c r="AZE15" s="103"/>
      <c r="AZF15" s="103"/>
      <c r="AZG15" s="103"/>
      <c r="AZH15" s="103"/>
      <c r="AZI15" s="103"/>
      <c r="AZJ15" s="103"/>
      <c r="AZK15" s="103"/>
      <c r="AZL15" s="103"/>
      <c r="AZM15" s="103"/>
      <c r="AZN15" s="103"/>
      <c r="AZO15" s="103"/>
      <c r="AZP15" s="103"/>
      <c r="AZQ15" s="103"/>
      <c r="AZR15" s="103"/>
      <c r="AZS15" s="103"/>
      <c r="AZT15" s="103"/>
      <c r="AZU15" s="103"/>
      <c r="AZV15" s="103"/>
      <c r="AZW15" s="103"/>
      <c r="AZX15" s="103"/>
      <c r="AZY15" s="103"/>
      <c r="AZZ15" s="103"/>
      <c r="BAA15" s="103"/>
      <c r="BAB15" s="103"/>
      <c r="BAC15" s="103"/>
      <c r="BAD15" s="103"/>
      <c r="BAE15" s="103"/>
      <c r="BAF15" s="103"/>
      <c r="BAG15" s="103"/>
      <c r="BAH15" s="103"/>
      <c r="BAI15" s="103"/>
      <c r="BAJ15" s="103"/>
      <c r="BAK15" s="103"/>
      <c r="BAL15" s="103"/>
      <c r="BAM15" s="103"/>
      <c r="BAN15" s="103"/>
      <c r="BAO15" s="103"/>
      <c r="BAP15" s="103"/>
      <c r="BAQ15" s="103"/>
      <c r="BAR15" s="103"/>
      <c r="BAS15" s="103"/>
      <c r="BAT15" s="103"/>
      <c r="BAU15" s="103"/>
      <c r="BAV15" s="103"/>
      <c r="BAW15" s="103"/>
      <c r="BAX15" s="103"/>
      <c r="BAY15" s="103"/>
      <c r="BAZ15" s="103"/>
      <c r="BBA15" s="103"/>
      <c r="BBB15" s="103"/>
      <c r="BBC15" s="103"/>
      <c r="BBD15" s="103"/>
      <c r="BBE15" s="103"/>
      <c r="BBF15" s="103"/>
      <c r="BBG15" s="103"/>
      <c r="BBH15" s="103"/>
      <c r="BBI15" s="103"/>
      <c r="BBJ15" s="103"/>
      <c r="BBK15" s="103"/>
      <c r="BBL15" s="103"/>
      <c r="BBM15" s="103"/>
      <c r="BBN15" s="103"/>
      <c r="BBO15" s="103"/>
      <c r="BBP15" s="103"/>
      <c r="BBQ15" s="103"/>
      <c r="BBR15" s="103"/>
      <c r="BBS15" s="103"/>
      <c r="BBT15" s="103"/>
      <c r="BBU15" s="103"/>
      <c r="BBV15" s="103"/>
      <c r="BBW15" s="103"/>
      <c r="BBX15" s="103"/>
      <c r="BBY15" s="103"/>
      <c r="BBZ15" s="103"/>
      <c r="BCA15" s="103"/>
      <c r="BCB15" s="103"/>
      <c r="BCC15" s="103"/>
      <c r="BCD15" s="103"/>
      <c r="BCE15" s="103"/>
      <c r="BCF15" s="103"/>
      <c r="BCG15" s="103"/>
      <c r="BCH15" s="103"/>
      <c r="BCI15" s="103"/>
      <c r="BCJ15" s="103"/>
      <c r="BCK15" s="103"/>
      <c r="BCL15" s="103"/>
      <c r="BCM15" s="103"/>
      <c r="BCN15" s="103"/>
      <c r="BCO15" s="103"/>
      <c r="BCP15" s="103"/>
      <c r="BCQ15" s="103"/>
      <c r="BCR15" s="103"/>
      <c r="BCS15" s="103"/>
      <c r="BCT15" s="103"/>
      <c r="BCU15" s="103"/>
      <c r="BCV15" s="103"/>
      <c r="BCW15" s="103"/>
      <c r="BCX15" s="103"/>
      <c r="BCY15" s="103"/>
      <c r="BCZ15" s="103"/>
      <c r="BDA15" s="103"/>
      <c r="BDB15" s="103"/>
      <c r="BDC15" s="103"/>
      <c r="BDD15" s="103"/>
      <c r="BDE15" s="103"/>
      <c r="BDF15" s="103"/>
      <c r="BDG15" s="103"/>
      <c r="BDH15" s="103"/>
      <c r="BDI15" s="103"/>
      <c r="BDJ15" s="103"/>
      <c r="BDK15" s="103"/>
      <c r="BDL15" s="103"/>
      <c r="BDM15" s="103"/>
      <c r="BDN15" s="103"/>
      <c r="BDO15" s="103"/>
      <c r="BDP15" s="103"/>
      <c r="BDQ15" s="103"/>
      <c r="BDR15" s="103"/>
      <c r="BDS15" s="103"/>
      <c r="BDT15" s="103"/>
      <c r="BDU15" s="103"/>
      <c r="BDV15" s="103"/>
      <c r="BDW15" s="103"/>
      <c r="BDX15" s="103"/>
      <c r="BDY15" s="103"/>
      <c r="BDZ15" s="103"/>
      <c r="BEA15" s="103"/>
      <c r="BEB15" s="103"/>
      <c r="BEC15" s="103"/>
      <c r="BED15" s="103"/>
      <c r="BEE15" s="103"/>
      <c r="BEF15" s="103"/>
      <c r="BEG15" s="103"/>
      <c r="BEH15" s="103"/>
      <c r="BEO15" s="103"/>
      <c r="BEP15" s="103"/>
      <c r="BEQ15" s="103"/>
      <c r="BER15" s="103"/>
      <c r="BES15" s="103"/>
      <c r="BET15" s="103"/>
      <c r="BEU15" s="103"/>
      <c r="BEV15" s="103"/>
      <c r="BEW15" s="103"/>
      <c r="BEX15" s="103"/>
      <c r="BEY15" s="103"/>
      <c r="BEZ15" s="103"/>
      <c r="BFA15" s="103"/>
      <c r="BFB15" s="103"/>
      <c r="BFC15" s="103"/>
      <c r="BFD15" s="103"/>
      <c r="BFE15" s="103"/>
      <c r="BFF15" s="103"/>
      <c r="BFG15" s="103"/>
      <c r="BFH15" s="103"/>
      <c r="BFI15" s="103"/>
      <c r="BFJ15" s="103"/>
      <c r="BFK15" s="103"/>
      <c r="BFL15" s="103"/>
      <c r="BFM15" s="103"/>
      <c r="BFN15" s="103"/>
      <c r="BFO15" s="103"/>
      <c r="BFP15" s="103"/>
      <c r="BFQ15" s="103"/>
      <c r="BFR15" s="103"/>
      <c r="BFS15" s="103"/>
      <c r="BFT15" s="103"/>
      <c r="BFU15" s="103"/>
      <c r="BFV15" s="103"/>
      <c r="BFW15" s="103"/>
      <c r="BFX15" s="103"/>
      <c r="BFY15" s="103"/>
      <c r="BFZ15" s="103"/>
      <c r="BGA15" s="103"/>
      <c r="BGB15" s="103"/>
      <c r="BGC15" s="103"/>
      <c r="BGD15" s="103"/>
      <c r="BGE15" s="103"/>
      <c r="BGF15" s="103"/>
      <c r="BGG15" s="103"/>
      <c r="BGH15" s="103"/>
      <c r="BGI15" s="103"/>
      <c r="BGJ15" s="103"/>
      <c r="BGK15" s="103"/>
      <c r="BGL15" s="103"/>
      <c r="BGM15" s="103"/>
      <c r="BGN15" s="103"/>
      <c r="BGO15" s="103"/>
      <c r="BGP15" s="103"/>
      <c r="BGQ15" s="103"/>
      <c r="BGR15" s="103"/>
      <c r="BGS15" s="103"/>
      <c r="BGT15" s="103"/>
      <c r="BGU15" s="103"/>
      <c r="BGV15" s="103"/>
      <c r="BGW15" s="103"/>
      <c r="BGX15" s="103"/>
      <c r="BGY15" s="103"/>
      <c r="BGZ15" s="103"/>
      <c r="BHA15" s="103"/>
      <c r="BHB15" s="103"/>
      <c r="BHC15" s="103"/>
      <c r="BHD15" s="103"/>
      <c r="BHE15" s="103"/>
      <c r="BHF15" s="103"/>
      <c r="BHG15" s="103"/>
      <c r="BHH15" s="103"/>
      <c r="BHI15" s="103"/>
      <c r="BHJ15" s="103"/>
      <c r="BHK15" s="103"/>
      <c r="BHL15" s="103"/>
      <c r="BHM15" s="103"/>
      <c r="BHN15" s="103"/>
      <c r="BHO15" s="103"/>
      <c r="BHP15" s="103"/>
      <c r="BHQ15" s="103"/>
      <c r="BHR15" s="103"/>
      <c r="BHS15" s="103"/>
      <c r="BHT15" s="103"/>
      <c r="BHU15" s="103"/>
      <c r="BHV15" s="103"/>
      <c r="BHW15" s="103"/>
      <c r="BHX15" s="103"/>
      <c r="BHY15" s="103"/>
      <c r="BHZ15" s="103"/>
      <c r="BIA15" s="103"/>
      <c r="BIB15" s="103"/>
      <c r="BIC15" s="103"/>
      <c r="BID15" s="103"/>
      <c r="BIE15" s="103"/>
      <c r="BIF15" s="103"/>
      <c r="BIG15" s="103"/>
      <c r="BIH15" s="103"/>
      <c r="BII15" s="103"/>
      <c r="BIJ15" s="103"/>
      <c r="BIK15" s="103"/>
      <c r="BIL15" s="103"/>
      <c r="BIM15" s="103"/>
      <c r="BIN15" s="103"/>
      <c r="BIO15" s="103"/>
      <c r="BIP15" s="103"/>
      <c r="BIQ15" s="103"/>
      <c r="BIR15" s="103"/>
      <c r="BIS15" s="103"/>
      <c r="BIT15" s="103"/>
      <c r="BIU15" s="103"/>
      <c r="BIV15" s="103"/>
      <c r="BIW15" s="103"/>
      <c r="BIX15" s="103"/>
      <c r="BIY15" s="103"/>
      <c r="BIZ15" s="103"/>
      <c r="BJA15" s="103"/>
      <c r="BJB15" s="103"/>
      <c r="BJC15" s="103"/>
      <c r="BJD15" s="103"/>
      <c r="BJE15" s="103"/>
      <c r="BJF15" s="103"/>
      <c r="BJG15" s="103"/>
      <c r="BJH15" s="103"/>
      <c r="BJI15" s="103"/>
      <c r="BJJ15" s="103"/>
      <c r="BJK15" s="103"/>
      <c r="BJL15" s="103"/>
      <c r="BJM15" s="103"/>
      <c r="BJN15" s="103"/>
      <c r="BJO15" s="103"/>
      <c r="BJP15" s="103"/>
      <c r="BJQ15" s="103"/>
      <c r="BJR15" s="103"/>
      <c r="BJS15" s="103"/>
      <c r="BJT15" s="103"/>
      <c r="BJU15" s="103"/>
      <c r="BJV15" s="103"/>
      <c r="BJW15" s="103"/>
      <c r="BJX15" s="103"/>
      <c r="BJY15" s="103"/>
      <c r="BJZ15" s="103"/>
      <c r="BKA15" s="103"/>
      <c r="BKB15" s="103"/>
      <c r="BKC15" s="103"/>
      <c r="BKD15" s="103"/>
      <c r="BKE15" s="103"/>
      <c r="BKF15" s="103"/>
      <c r="BKG15" s="103"/>
      <c r="BKH15" s="103"/>
      <c r="BKI15" s="103"/>
      <c r="BKJ15" s="103"/>
      <c r="BKK15" s="103"/>
      <c r="BKL15" s="103"/>
      <c r="BKM15" s="103"/>
      <c r="BKN15" s="103"/>
      <c r="BKO15" s="103"/>
      <c r="BKP15" s="103"/>
      <c r="BKQ15" s="103"/>
      <c r="BKR15" s="103"/>
      <c r="BKS15" s="103"/>
      <c r="BKT15" s="103"/>
      <c r="BKU15" s="103"/>
      <c r="BKV15" s="103"/>
      <c r="BKW15" s="103"/>
      <c r="BKX15" s="103"/>
      <c r="BKY15" s="103"/>
      <c r="BKZ15" s="103"/>
      <c r="BLA15" s="103"/>
      <c r="BLB15" s="103"/>
      <c r="BLC15" s="103"/>
      <c r="BLD15" s="103"/>
      <c r="BLE15" s="103"/>
      <c r="BLF15" s="103"/>
      <c r="BLG15" s="103"/>
      <c r="BLH15" s="103"/>
      <c r="BLI15" s="103"/>
      <c r="BLJ15" s="103"/>
      <c r="BLK15" s="103"/>
      <c r="BLL15" s="103"/>
      <c r="BLM15" s="103"/>
      <c r="BLN15" s="103"/>
      <c r="BLO15" s="103"/>
      <c r="BLP15" s="103"/>
      <c r="BLQ15" s="103"/>
      <c r="BLR15" s="103"/>
      <c r="BLS15" s="103"/>
      <c r="BLT15" s="103"/>
      <c r="BLU15" s="103"/>
      <c r="BLV15" s="103"/>
      <c r="BLW15" s="103"/>
      <c r="BLX15" s="103"/>
      <c r="BLY15" s="103"/>
      <c r="BLZ15" s="103"/>
      <c r="BMA15" s="103"/>
      <c r="BMB15" s="103"/>
      <c r="BMC15" s="103"/>
      <c r="BMD15" s="103"/>
      <c r="BME15" s="103"/>
      <c r="BMF15" s="103"/>
      <c r="BMG15" s="103"/>
      <c r="BMH15" s="103"/>
      <c r="BMI15" s="103"/>
      <c r="BMJ15" s="103"/>
      <c r="BMK15" s="103"/>
      <c r="BML15" s="103"/>
      <c r="BMM15" s="103"/>
      <c r="BMN15" s="103"/>
      <c r="BMO15" s="103"/>
      <c r="BMP15" s="103"/>
      <c r="BMQ15" s="103"/>
      <c r="BMR15" s="103"/>
      <c r="BMS15" s="103"/>
      <c r="BMT15" s="103"/>
      <c r="BMU15" s="103"/>
      <c r="BMV15" s="103"/>
      <c r="BMW15" s="103"/>
      <c r="BMX15" s="103"/>
      <c r="BMY15" s="103"/>
      <c r="BMZ15" s="103"/>
      <c r="BNA15" s="103"/>
      <c r="BNB15" s="103"/>
      <c r="BNC15" s="103"/>
      <c r="BND15" s="103"/>
      <c r="BNE15" s="103"/>
      <c r="BNF15" s="103"/>
      <c r="BNG15" s="103"/>
      <c r="BNH15" s="103"/>
      <c r="BNI15" s="103"/>
      <c r="BNJ15" s="103"/>
      <c r="BNK15" s="103"/>
      <c r="BNL15" s="103"/>
      <c r="BNM15" s="103"/>
      <c r="BNN15" s="103"/>
      <c r="BNO15" s="103"/>
      <c r="BNP15" s="103"/>
      <c r="BNQ15" s="103"/>
      <c r="BNR15" s="103"/>
      <c r="BNS15" s="103"/>
      <c r="BNT15" s="103"/>
      <c r="BNU15" s="103"/>
      <c r="BNV15" s="103"/>
      <c r="BNW15" s="103"/>
      <c r="BNX15" s="103"/>
      <c r="BNY15" s="103"/>
      <c r="BNZ15" s="103"/>
      <c r="BOA15" s="103"/>
      <c r="BOB15" s="103"/>
      <c r="BOC15" s="103"/>
      <c r="BOD15" s="103"/>
      <c r="BOK15" s="103"/>
      <c r="BOL15" s="103"/>
      <c r="BOM15" s="103"/>
      <c r="BON15" s="103"/>
      <c r="BOO15" s="103"/>
      <c r="BOP15" s="103"/>
      <c r="BOQ15" s="103"/>
      <c r="BOR15" s="103"/>
      <c r="BOS15" s="103"/>
      <c r="BOT15" s="103"/>
      <c r="BOU15" s="103"/>
      <c r="BOV15" s="103"/>
      <c r="BOW15" s="103"/>
      <c r="BOX15" s="103"/>
      <c r="BOY15" s="103"/>
      <c r="BOZ15" s="103"/>
      <c r="BPA15" s="103"/>
      <c r="BPB15" s="103"/>
      <c r="BPC15" s="103"/>
      <c r="BPD15" s="103"/>
      <c r="BPE15" s="103"/>
      <c r="BPF15" s="103"/>
      <c r="BPG15" s="103"/>
      <c r="BPH15" s="103"/>
      <c r="BPI15" s="103"/>
      <c r="BPJ15" s="103"/>
      <c r="BPK15" s="103"/>
      <c r="BPL15" s="103"/>
      <c r="BPM15" s="103"/>
      <c r="BPN15" s="103"/>
      <c r="BPO15" s="103"/>
      <c r="BPP15" s="103"/>
      <c r="BPQ15" s="103"/>
      <c r="BPR15" s="103"/>
      <c r="BPS15" s="103"/>
      <c r="BPT15" s="103"/>
      <c r="BPU15" s="103"/>
      <c r="BPV15" s="103"/>
      <c r="BPW15" s="103"/>
      <c r="BPX15" s="103"/>
      <c r="BPY15" s="103"/>
      <c r="BPZ15" s="103"/>
      <c r="BQA15" s="103"/>
      <c r="BQB15" s="103"/>
      <c r="BQC15" s="103"/>
      <c r="BQD15" s="103"/>
      <c r="BQE15" s="103"/>
      <c r="BQF15" s="103"/>
      <c r="BQG15" s="103"/>
      <c r="BQH15" s="103"/>
      <c r="BQI15" s="103"/>
      <c r="BQJ15" s="103"/>
      <c r="BQK15" s="103"/>
      <c r="BQL15" s="103"/>
      <c r="BQM15" s="103"/>
      <c r="BQN15" s="103"/>
      <c r="BQO15" s="103"/>
      <c r="BQP15" s="103"/>
      <c r="BQQ15" s="103"/>
      <c r="BQR15" s="103"/>
      <c r="BQS15" s="103"/>
      <c r="BQT15" s="103"/>
      <c r="BQU15" s="103"/>
      <c r="BQV15" s="103"/>
      <c r="BQW15" s="103"/>
      <c r="BQX15" s="103"/>
      <c r="BQY15" s="103"/>
      <c r="BQZ15" s="103"/>
      <c r="BRA15" s="103"/>
      <c r="BRB15" s="103"/>
      <c r="BRC15" s="103"/>
      <c r="BRD15" s="103"/>
      <c r="BRE15" s="103"/>
      <c r="BRF15" s="103"/>
      <c r="BRG15" s="103"/>
      <c r="BRH15" s="103"/>
      <c r="BRI15" s="103"/>
      <c r="BRJ15" s="103"/>
      <c r="BRK15" s="103"/>
      <c r="BRL15" s="103"/>
      <c r="BRM15" s="103"/>
      <c r="BRN15" s="103"/>
      <c r="BRO15" s="103"/>
      <c r="BRP15" s="103"/>
      <c r="BRQ15" s="103"/>
      <c r="BRR15" s="103"/>
      <c r="BRS15" s="103"/>
      <c r="BRT15" s="103"/>
      <c r="BRU15" s="103"/>
      <c r="BRV15" s="103"/>
      <c r="BRW15" s="103"/>
      <c r="BRX15" s="103"/>
      <c r="BRY15" s="103"/>
      <c r="BRZ15" s="103"/>
      <c r="BSA15" s="103"/>
      <c r="BSB15" s="103"/>
      <c r="BSC15" s="103"/>
      <c r="BSD15" s="103"/>
      <c r="BSE15" s="103"/>
      <c r="BSF15" s="103"/>
      <c r="BSG15" s="103"/>
      <c r="BSH15" s="103"/>
      <c r="BSI15" s="103"/>
      <c r="BSJ15" s="103"/>
      <c r="BSK15" s="103"/>
      <c r="BSL15" s="103"/>
      <c r="BSM15" s="103"/>
      <c r="BSN15" s="103"/>
      <c r="BSO15" s="103"/>
      <c r="BSP15" s="103"/>
      <c r="BSQ15" s="103"/>
      <c r="BSR15" s="103"/>
      <c r="BSS15" s="103"/>
      <c r="BST15" s="103"/>
      <c r="BSU15" s="103"/>
      <c r="BSV15" s="103"/>
      <c r="BSW15" s="103"/>
      <c r="BSX15" s="103"/>
      <c r="BSY15" s="103"/>
      <c r="BSZ15" s="103"/>
      <c r="BTA15" s="103"/>
      <c r="BTB15" s="103"/>
      <c r="BTC15" s="103"/>
      <c r="BTD15" s="103"/>
      <c r="BTE15" s="103"/>
      <c r="BTF15" s="103"/>
      <c r="BTG15" s="103"/>
      <c r="BTH15" s="103"/>
      <c r="BTI15" s="103"/>
      <c r="BTJ15" s="103"/>
      <c r="BTK15" s="103"/>
      <c r="BTL15" s="103"/>
      <c r="BTM15" s="103"/>
      <c r="BTN15" s="103"/>
      <c r="BTO15" s="103"/>
      <c r="BTP15" s="103"/>
      <c r="BTQ15" s="103"/>
      <c r="BTR15" s="103"/>
      <c r="BTS15" s="103"/>
      <c r="BTT15" s="103"/>
      <c r="BTU15" s="103"/>
      <c r="BTV15" s="103"/>
      <c r="BTW15" s="103"/>
      <c r="BTX15" s="103"/>
      <c r="BTY15" s="103"/>
      <c r="BTZ15" s="103"/>
      <c r="BUA15" s="103"/>
      <c r="BUB15" s="103"/>
      <c r="BUC15" s="103"/>
      <c r="BUD15" s="103"/>
      <c r="BUE15" s="103"/>
      <c r="BUF15" s="103"/>
      <c r="BUG15" s="103"/>
      <c r="BUH15" s="103"/>
      <c r="BUI15" s="103"/>
      <c r="BUJ15" s="103"/>
      <c r="BUK15" s="103"/>
      <c r="BUL15" s="103"/>
      <c r="BUM15" s="103"/>
      <c r="BUN15" s="103"/>
      <c r="BUO15" s="103"/>
      <c r="BUP15" s="103"/>
      <c r="BUQ15" s="103"/>
      <c r="BUR15" s="103"/>
      <c r="BUS15" s="103"/>
      <c r="BUT15" s="103"/>
      <c r="BUU15" s="103"/>
      <c r="BUV15" s="103"/>
      <c r="BUW15" s="103"/>
      <c r="BUX15" s="103"/>
      <c r="BUY15" s="103"/>
      <c r="BUZ15" s="103"/>
      <c r="BVA15" s="103"/>
      <c r="BVB15" s="103"/>
      <c r="BVC15" s="103"/>
      <c r="BVD15" s="103"/>
      <c r="BVE15" s="103"/>
      <c r="BVF15" s="103"/>
      <c r="BVG15" s="103"/>
      <c r="BVH15" s="103"/>
      <c r="BVI15" s="103"/>
      <c r="BVJ15" s="103"/>
      <c r="BVK15" s="103"/>
      <c r="BVL15" s="103"/>
      <c r="BVM15" s="103"/>
      <c r="BVN15" s="103"/>
      <c r="BVO15" s="103"/>
      <c r="BVP15" s="103"/>
      <c r="BVQ15" s="103"/>
      <c r="BVR15" s="103"/>
      <c r="BVS15" s="103"/>
      <c r="BVT15" s="103"/>
      <c r="BVU15" s="103"/>
      <c r="BVV15" s="103"/>
      <c r="BVW15" s="103"/>
      <c r="BVX15" s="103"/>
      <c r="BVY15" s="103"/>
      <c r="BVZ15" s="103"/>
      <c r="BWA15" s="103"/>
      <c r="BWB15" s="103"/>
      <c r="BWC15" s="103"/>
      <c r="BWD15" s="103"/>
      <c r="BWE15" s="103"/>
      <c r="BWF15" s="103"/>
      <c r="BWG15" s="103"/>
      <c r="BWH15" s="103"/>
      <c r="BWI15" s="103"/>
      <c r="BWJ15" s="103"/>
      <c r="BWK15" s="103"/>
      <c r="BWL15" s="103"/>
      <c r="BWM15" s="103"/>
      <c r="BWN15" s="103"/>
      <c r="BWO15" s="103"/>
      <c r="BWP15" s="103"/>
      <c r="BWQ15" s="103"/>
      <c r="BWR15" s="103"/>
      <c r="BWS15" s="103"/>
      <c r="BWT15" s="103"/>
      <c r="BWU15" s="103"/>
      <c r="BWV15" s="103"/>
      <c r="BWW15" s="103"/>
      <c r="BWX15" s="103"/>
      <c r="BWY15" s="103"/>
      <c r="BWZ15" s="103"/>
      <c r="BXA15" s="103"/>
      <c r="BXB15" s="103"/>
      <c r="BXC15" s="103"/>
      <c r="BXD15" s="103"/>
      <c r="BXE15" s="103"/>
      <c r="BXF15" s="103"/>
      <c r="BXG15" s="103"/>
      <c r="BXH15" s="103"/>
      <c r="BXI15" s="103"/>
      <c r="BXJ15" s="103"/>
      <c r="BXK15" s="103"/>
      <c r="BXL15" s="103"/>
      <c r="BXM15" s="103"/>
      <c r="BXN15" s="103"/>
      <c r="BXO15" s="103"/>
      <c r="BXP15" s="103"/>
      <c r="BXQ15" s="103"/>
      <c r="BXR15" s="103"/>
      <c r="BXS15" s="103"/>
      <c r="BXT15" s="103"/>
      <c r="BXU15" s="103"/>
      <c r="BXV15" s="103"/>
      <c r="BXW15" s="103"/>
      <c r="BXX15" s="103"/>
      <c r="BXY15" s="103"/>
      <c r="BXZ15" s="103"/>
      <c r="BYG15" s="103"/>
      <c r="BYH15" s="103"/>
      <c r="BYI15" s="103"/>
      <c r="BYJ15" s="103"/>
      <c r="BYK15" s="103"/>
      <c r="BYL15" s="103"/>
      <c r="BYM15" s="103"/>
      <c r="BYN15" s="103"/>
      <c r="BYO15" s="103"/>
      <c r="BYP15" s="103"/>
      <c r="BYQ15" s="103"/>
      <c r="BYR15" s="103"/>
      <c r="BYS15" s="103"/>
      <c r="BYT15" s="103"/>
      <c r="BYU15" s="103"/>
      <c r="BYV15" s="103"/>
      <c r="BYW15" s="103"/>
      <c r="BYX15" s="103"/>
      <c r="BYY15" s="103"/>
      <c r="BYZ15" s="103"/>
      <c r="BZA15" s="103"/>
      <c r="BZB15" s="103"/>
      <c r="BZC15" s="103"/>
      <c r="BZD15" s="103"/>
      <c r="BZE15" s="103"/>
      <c r="BZF15" s="103"/>
      <c r="BZG15" s="103"/>
      <c r="BZH15" s="103"/>
      <c r="BZI15" s="103"/>
      <c r="BZJ15" s="103"/>
      <c r="BZK15" s="103"/>
      <c r="BZL15" s="103"/>
      <c r="BZM15" s="103"/>
      <c r="BZN15" s="103"/>
      <c r="BZO15" s="103"/>
      <c r="BZP15" s="103"/>
      <c r="BZQ15" s="103"/>
      <c r="BZR15" s="103"/>
      <c r="BZS15" s="103"/>
      <c r="BZT15" s="103"/>
      <c r="BZU15" s="103"/>
      <c r="BZV15" s="103"/>
      <c r="BZW15" s="103"/>
      <c r="BZX15" s="103"/>
      <c r="BZY15" s="103"/>
      <c r="BZZ15" s="103"/>
      <c r="CAA15" s="103"/>
      <c r="CAB15" s="103"/>
      <c r="CAC15" s="103"/>
      <c r="CAD15" s="103"/>
      <c r="CAE15" s="103"/>
      <c r="CAF15" s="103"/>
      <c r="CAG15" s="103"/>
      <c r="CAH15" s="103"/>
      <c r="CAI15" s="103"/>
      <c r="CAJ15" s="103"/>
      <c r="CAK15" s="103"/>
      <c r="CAL15" s="103"/>
      <c r="CAM15" s="103"/>
      <c r="CAN15" s="103"/>
      <c r="CAO15" s="103"/>
      <c r="CAP15" s="103"/>
      <c r="CAQ15" s="103"/>
      <c r="CAR15" s="103"/>
      <c r="CAS15" s="103"/>
      <c r="CAT15" s="103"/>
      <c r="CAU15" s="103"/>
      <c r="CAV15" s="103"/>
      <c r="CAW15" s="103"/>
      <c r="CAX15" s="103"/>
      <c r="CAY15" s="103"/>
      <c r="CAZ15" s="103"/>
      <c r="CBA15" s="103"/>
      <c r="CBB15" s="103"/>
      <c r="CBC15" s="103"/>
      <c r="CBD15" s="103"/>
      <c r="CBE15" s="103"/>
      <c r="CBF15" s="103"/>
      <c r="CBG15" s="103"/>
      <c r="CBH15" s="103"/>
      <c r="CBI15" s="103"/>
      <c r="CBJ15" s="103"/>
      <c r="CBK15" s="103"/>
      <c r="CBL15" s="103"/>
      <c r="CBM15" s="103"/>
      <c r="CBN15" s="103"/>
      <c r="CBO15" s="103"/>
      <c r="CBP15" s="103"/>
      <c r="CBQ15" s="103"/>
      <c r="CBR15" s="103"/>
      <c r="CBS15" s="103"/>
      <c r="CBT15" s="103"/>
      <c r="CBU15" s="103"/>
      <c r="CBV15" s="103"/>
      <c r="CBW15" s="103"/>
      <c r="CBX15" s="103"/>
      <c r="CBY15" s="103"/>
      <c r="CBZ15" s="103"/>
      <c r="CCA15" s="103"/>
      <c r="CCB15" s="103"/>
      <c r="CCC15" s="103"/>
      <c r="CCD15" s="103"/>
      <c r="CCE15" s="103"/>
      <c r="CCF15" s="103"/>
      <c r="CCG15" s="103"/>
      <c r="CCH15" s="103"/>
      <c r="CCI15" s="103"/>
      <c r="CCJ15" s="103"/>
      <c r="CCK15" s="103"/>
      <c r="CCL15" s="103"/>
      <c r="CCM15" s="103"/>
      <c r="CCN15" s="103"/>
      <c r="CCO15" s="103"/>
      <c r="CCP15" s="103"/>
      <c r="CCQ15" s="103"/>
      <c r="CCR15" s="103"/>
      <c r="CCS15" s="103"/>
      <c r="CCT15" s="103"/>
      <c r="CCU15" s="103"/>
      <c r="CCV15" s="103"/>
      <c r="CCW15" s="103"/>
      <c r="CCX15" s="103"/>
      <c r="CCY15" s="103"/>
      <c r="CCZ15" s="103"/>
      <c r="CDA15" s="103"/>
      <c r="CDB15" s="103"/>
      <c r="CDC15" s="103"/>
      <c r="CDD15" s="103"/>
      <c r="CDE15" s="103"/>
      <c r="CDF15" s="103"/>
      <c r="CDG15" s="103"/>
      <c r="CDH15" s="103"/>
      <c r="CDI15" s="103"/>
      <c r="CDJ15" s="103"/>
      <c r="CDK15" s="103"/>
      <c r="CDL15" s="103"/>
      <c r="CDM15" s="103"/>
      <c r="CDN15" s="103"/>
      <c r="CDO15" s="103"/>
      <c r="CDP15" s="103"/>
      <c r="CDQ15" s="103"/>
      <c r="CDR15" s="103"/>
      <c r="CDS15" s="103"/>
      <c r="CDT15" s="103"/>
      <c r="CDU15" s="103"/>
      <c r="CDV15" s="103"/>
      <c r="CDW15" s="103"/>
      <c r="CDX15" s="103"/>
      <c r="CDY15" s="103"/>
      <c r="CDZ15" s="103"/>
      <c r="CEA15" s="103"/>
      <c r="CEB15" s="103"/>
      <c r="CEC15" s="103"/>
      <c r="CED15" s="103"/>
      <c r="CEE15" s="103"/>
      <c r="CEF15" s="103"/>
      <c r="CEG15" s="103"/>
      <c r="CEH15" s="103"/>
      <c r="CEI15" s="103"/>
      <c r="CEJ15" s="103"/>
      <c r="CEK15" s="103"/>
      <c r="CEL15" s="103"/>
      <c r="CEM15" s="103"/>
      <c r="CEN15" s="103"/>
      <c r="CEO15" s="103"/>
      <c r="CEP15" s="103"/>
      <c r="CEQ15" s="103"/>
      <c r="CER15" s="103"/>
      <c r="CES15" s="103"/>
      <c r="CET15" s="103"/>
      <c r="CEU15" s="103"/>
      <c r="CEV15" s="103"/>
      <c r="CEW15" s="103"/>
      <c r="CEX15" s="103"/>
      <c r="CEY15" s="103"/>
      <c r="CEZ15" s="103"/>
      <c r="CFA15" s="103"/>
      <c r="CFB15" s="103"/>
      <c r="CFC15" s="103"/>
      <c r="CFD15" s="103"/>
      <c r="CFE15" s="103"/>
      <c r="CFF15" s="103"/>
      <c r="CFG15" s="103"/>
      <c r="CFH15" s="103"/>
      <c r="CFI15" s="103"/>
      <c r="CFJ15" s="103"/>
      <c r="CFK15" s="103"/>
      <c r="CFL15" s="103"/>
      <c r="CFM15" s="103"/>
      <c r="CFN15" s="103"/>
      <c r="CFO15" s="103"/>
      <c r="CFP15" s="103"/>
      <c r="CFQ15" s="103"/>
      <c r="CFR15" s="103"/>
      <c r="CFS15" s="103"/>
      <c r="CFT15" s="103"/>
      <c r="CFU15" s="103"/>
      <c r="CFV15" s="103"/>
      <c r="CFW15" s="103"/>
      <c r="CFX15" s="103"/>
      <c r="CFY15" s="103"/>
      <c r="CFZ15" s="103"/>
      <c r="CGA15" s="103"/>
      <c r="CGB15" s="103"/>
      <c r="CGC15" s="103"/>
      <c r="CGD15" s="103"/>
      <c r="CGE15" s="103"/>
      <c r="CGF15" s="103"/>
      <c r="CGG15" s="103"/>
      <c r="CGH15" s="103"/>
      <c r="CGI15" s="103"/>
      <c r="CGJ15" s="103"/>
      <c r="CGK15" s="103"/>
      <c r="CGL15" s="103"/>
      <c r="CGM15" s="103"/>
      <c r="CGN15" s="103"/>
      <c r="CGO15" s="103"/>
      <c r="CGP15" s="103"/>
      <c r="CGQ15" s="103"/>
      <c r="CGR15" s="103"/>
      <c r="CGS15" s="103"/>
      <c r="CGT15" s="103"/>
      <c r="CGU15" s="103"/>
      <c r="CGV15" s="103"/>
      <c r="CGW15" s="103"/>
      <c r="CGX15" s="103"/>
      <c r="CGY15" s="103"/>
      <c r="CGZ15" s="103"/>
      <c r="CHA15" s="103"/>
      <c r="CHB15" s="103"/>
      <c r="CHC15" s="103"/>
      <c r="CHD15" s="103"/>
      <c r="CHE15" s="103"/>
      <c r="CHF15" s="103"/>
      <c r="CHG15" s="103"/>
      <c r="CHH15" s="103"/>
      <c r="CHI15" s="103"/>
      <c r="CHJ15" s="103"/>
      <c r="CHK15" s="103"/>
      <c r="CHL15" s="103"/>
      <c r="CHM15" s="103"/>
      <c r="CHN15" s="103"/>
      <c r="CHO15" s="103"/>
      <c r="CHP15" s="103"/>
      <c r="CHQ15" s="103"/>
      <c r="CHR15" s="103"/>
      <c r="CHS15" s="103"/>
      <c r="CHT15" s="103"/>
      <c r="CHU15" s="103"/>
      <c r="CHV15" s="103"/>
      <c r="CIC15" s="103"/>
      <c r="CID15" s="103"/>
      <c r="CIE15" s="103"/>
      <c r="CIF15" s="103"/>
      <c r="CIG15" s="103"/>
      <c r="CIH15" s="103"/>
      <c r="CII15" s="103"/>
      <c r="CIJ15" s="103"/>
      <c r="CIK15" s="103"/>
      <c r="CIL15" s="103"/>
      <c r="CIM15" s="103"/>
      <c r="CIN15" s="103"/>
      <c r="CIO15" s="103"/>
      <c r="CIP15" s="103"/>
      <c r="CIQ15" s="103"/>
      <c r="CIR15" s="103"/>
      <c r="CIS15" s="103"/>
      <c r="CIT15" s="103"/>
      <c r="CIU15" s="103"/>
      <c r="CIV15" s="103"/>
      <c r="CIW15" s="103"/>
      <c r="CIX15" s="103"/>
      <c r="CIY15" s="103"/>
      <c r="CIZ15" s="103"/>
      <c r="CJA15" s="103"/>
      <c r="CJB15" s="103"/>
      <c r="CJC15" s="103"/>
      <c r="CJD15" s="103"/>
      <c r="CJE15" s="103"/>
      <c r="CJF15" s="103"/>
      <c r="CJG15" s="103"/>
      <c r="CJH15" s="103"/>
      <c r="CJI15" s="103"/>
      <c r="CJJ15" s="103"/>
      <c r="CJK15" s="103"/>
      <c r="CJL15" s="103"/>
      <c r="CJM15" s="103"/>
      <c r="CJN15" s="103"/>
      <c r="CJO15" s="103"/>
      <c r="CJP15" s="103"/>
      <c r="CJQ15" s="103"/>
      <c r="CJR15" s="103"/>
      <c r="CJS15" s="103"/>
      <c r="CJT15" s="103"/>
      <c r="CJU15" s="103"/>
      <c r="CJV15" s="103"/>
      <c r="CJW15" s="103"/>
      <c r="CJX15" s="103"/>
      <c r="CJY15" s="103"/>
      <c r="CJZ15" s="103"/>
      <c r="CKA15" s="103"/>
      <c r="CKB15" s="103"/>
      <c r="CKC15" s="103"/>
      <c r="CKD15" s="103"/>
      <c r="CKE15" s="103"/>
      <c r="CKF15" s="103"/>
      <c r="CKG15" s="103"/>
      <c r="CKH15" s="103"/>
      <c r="CKI15" s="103"/>
      <c r="CKJ15" s="103"/>
      <c r="CKK15" s="103"/>
      <c r="CKL15" s="103"/>
      <c r="CKM15" s="103"/>
      <c r="CKN15" s="103"/>
      <c r="CKO15" s="103"/>
      <c r="CKP15" s="103"/>
      <c r="CKQ15" s="103"/>
      <c r="CKR15" s="103"/>
      <c r="CKS15" s="103"/>
      <c r="CKT15" s="103"/>
      <c r="CKU15" s="103"/>
      <c r="CKV15" s="103"/>
      <c r="CKW15" s="103"/>
      <c r="CKX15" s="103"/>
      <c r="CKY15" s="103"/>
      <c r="CKZ15" s="103"/>
      <c r="CLA15" s="103"/>
      <c r="CLB15" s="103"/>
      <c r="CLC15" s="103"/>
      <c r="CLD15" s="103"/>
      <c r="CLE15" s="103"/>
      <c r="CLF15" s="103"/>
      <c r="CLG15" s="103"/>
      <c r="CLH15" s="103"/>
      <c r="CLI15" s="103"/>
      <c r="CLJ15" s="103"/>
      <c r="CLK15" s="103"/>
      <c r="CLL15" s="103"/>
      <c r="CLM15" s="103"/>
      <c r="CLN15" s="103"/>
      <c r="CLO15" s="103"/>
      <c r="CLP15" s="103"/>
      <c r="CLQ15" s="103"/>
      <c r="CLR15" s="103"/>
      <c r="CLS15" s="103"/>
      <c r="CLT15" s="103"/>
      <c r="CLU15" s="103"/>
      <c r="CLV15" s="103"/>
      <c r="CLW15" s="103"/>
      <c r="CLX15" s="103"/>
      <c r="CLY15" s="103"/>
      <c r="CLZ15" s="103"/>
      <c r="CMA15" s="103"/>
      <c r="CMB15" s="103"/>
      <c r="CMC15" s="103"/>
      <c r="CMD15" s="103"/>
      <c r="CME15" s="103"/>
      <c r="CMF15" s="103"/>
      <c r="CMG15" s="103"/>
      <c r="CMH15" s="103"/>
      <c r="CMI15" s="103"/>
      <c r="CMJ15" s="103"/>
      <c r="CMK15" s="103"/>
      <c r="CML15" s="103"/>
      <c r="CMM15" s="103"/>
      <c r="CMN15" s="103"/>
      <c r="CMO15" s="103"/>
      <c r="CMP15" s="103"/>
      <c r="CMQ15" s="103"/>
      <c r="CMR15" s="103"/>
      <c r="CMS15" s="103"/>
      <c r="CMT15" s="103"/>
      <c r="CMU15" s="103"/>
      <c r="CMV15" s="103"/>
      <c r="CMW15" s="103"/>
      <c r="CMX15" s="103"/>
      <c r="CMY15" s="103"/>
      <c r="CMZ15" s="103"/>
      <c r="CNA15" s="103"/>
      <c r="CNB15" s="103"/>
      <c r="CNC15" s="103"/>
      <c r="CND15" s="103"/>
      <c r="CNE15" s="103"/>
      <c r="CNF15" s="103"/>
      <c r="CNG15" s="103"/>
      <c r="CNH15" s="103"/>
      <c r="CNI15" s="103"/>
      <c r="CNJ15" s="103"/>
      <c r="CNK15" s="103"/>
      <c r="CNL15" s="103"/>
      <c r="CNM15" s="103"/>
      <c r="CNN15" s="103"/>
      <c r="CNO15" s="103"/>
      <c r="CNP15" s="103"/>
      <c r="CNQ15" s="103"/>
      <c r="CNR15" s="103"/>
      <c r="CNS15" s="103"/>
      <c r="CNT15" s="103"/>
      <c r="CNU15" s="103"/>
      <c r="CNV15" s="103"/>
      <c r="CNW15" s="103"/>
      <c r="CNX15" s="103"/>
      <c r="CNY15" s="103"/>
      <c r="CNZ15" s="103"/>
      <c r="COA15" s="103"/>
      <c r="COB15" s="103"/>
      <c r="COC15" s="103"/>
      <c r="COD15" s="103"/>
      <c r="COE15" s="103"/>
      <c r="COF15" s="103"/>
      <c r="COG15" s="103"/>
      <c r="COH15" s="103"/>
      <c r="COI15" s="103"/>
      <c r="COJ15" s="103"/>
      <c r="COK15" s="103"/>
      <c r="COL15" s="103"/>
      <c r="COM15" s="103"/>
      <c r="CON15" s="103"/>
      <c r="COO15" s="103"/>
      <c r="COP15" s="103"/>
      <c r="COQ15" s="103"/>
      <c r="COR15" s="103"/>
      <c r="COS15" s="103"/>
      <c r="COT15" s="103"/>
      <c r="COU15" s="103"/>
      <c r="COV15" s="103"/>
      <c r="COW15" s="103"/>
      <c r="COX15" s="103"/>
      <c r="COY15" s="103"/>
      <c r="COZ15" s="103"/>
      <c r="CPA15" s="103"/>
      <c r="CPB15" s="103"/>
      <c r="CPC15" s="103"/>
      <c r="CPD15" s="103"/>
      <c r="CPE15" s="103"/>
      <c r="CPF15" s="103"/>
      <c r="CPG15" s="103"/>
      <c r="CPH15" s="103"/>
      <c r="CPI15" s="103"/>
      <c r="CPJ15" s="103"/>
      <c r="CPK15" s="103"/>
      <c r="CPL15" s="103"/>
      <c r="CPM15" s="103"/>
      <c r="CPN15" s="103"/>
      <c r="CPO15" s="103"/>
      <c r="CPP15" s="103"/>
      <c r="CPQ15" s="103"/>
      <c r="CPR15" s="103"/>
      <c r="CPS15" s="103"/>
      <c r="CPT15" s="103"/>
      <c r="CPU15" s="103"/>
      <c r="CPV15" s="103"/>
      <c r="CPW15" s="103"/>
      <c r="CPX15" s="103"/>
      <c r="CPY15" s="103"/>
      <c r="CPZ15" s="103"/>
      <c r="CQA15" s="103"/>
      <c r="CQB15" s="103"/>
      <c r="CQC15" s="103"/>
      <c r="CQD15" s="103"/>
      <c r="CQE15" s="103"/>
      <c r="CQF15" s="103"/>
      <c r="CQG15" s="103"/>
      <c r="CQH15" s="103"/>
      <c r="CQI15" s="103"/>
      <c r="CQJ15" s="103"/>
      <c r="CQK15" s="103"/>
      <c r="CQL15" s="103"/>
      <c r="CQM15" s="103"/>
      <c r="CQN15" s="103"/>
      <c r="CQO15" s="103"/>
      <c r="CQP15" s="103"/>
      <c r="CQQ15" s="103"/>
      <c r="CQR15" s="103"/>
      <c r="CQS15" s="103"/>
      <c r="CQT15" s="103"/>
      <c r="CQU15" s="103"/>
      <c r="CQV15" s="103"/>
      <c r="CQW15" s="103"/>
      <c r="CQX15" s="103"/>
      <c r="CQY15" s="103"/>
      <c r="CQZ15" s="103"/>
      <c r="CRA15" s="103"/>
      <c r="CRB15" s="103"/>
      <c r="CRC15" s="103"/>
      <c r="CRD15" s="103"/>
      <c r="CRE15" s="103"/>
      <c r="CRF15" s="103"/>
      <c r="CRG15" s="103"/>
      <c r="CRH15" s="103"/>
      <c r="CRI15" s="103"/>
      <c r="CRJ15" s="103"/>
      <c r="CRK15" s="103"/>
      <c r="CRL15" s="103"/>
      <c r="CRM15" s="103"/>
      <c r="CRN15" s="103"/>
      <c r="CRO15" s="103"/>
      <c r="CRP15" s="103"/>
      <c r="CRQ15" s="103"/>
      <c r="CRR15" s="103"/>
      <c r="CRY15" s="103"/>
      <c r="CRZ15" s="103"/>
      <c r="CSA15" s="103"/>
      <c r="CSB15" s="103"/>
      <c r="CSC15" s="103"/>
      <c r="CSD15" s="103"/>
      <c r="CSE15" s="103"/>
      <c r="CSF15" s="103"/>
      <c r="CSG15" s="103"/>
      <c r="CSH15" s="103"/>
      <c r="CSI15" s="103"/>
      <c r="CSJ15" s="103"/>
      <c r="CSK15" s="103"/>
      <c r="CSL15" s="103"/>
      <c r="CSM15" s="103"/>
      <c r="CSN15" s="103"/>
      <c r="CSO15" s="103"/>
      <c r="CSP15" s="103"/>
      <c r="CSQ15" s="103"/>
      <c r="CSR15" s="103"/>
      <c r="CSS15" s="103"/>
      <c r="CST15" s="103"/>
      <c r="CSU15" s="103"/>
      <c r="CSV15" s="103"/>
      <c r="CSW15" s="103"/>
      <c r="CSX15" s="103"/>
      <c r="CSY15" s="103"/>
      <c r="CSZ15" s="103"/>
      <c r="CTA15" s="103"/>
      <c r="CTB15" s="103"/>
      <c r="CTC15" s="103"/>
      <c r="CTD15" s="103"/>
      <c r="CTE15" s="103"/>
      <c r="CTF15" s="103"/>
      <c r="CTG15" s="103"/>
      <c r="CTH15" s="103"/>
      <c r="CTI15" s="103"/>
      <c r="CTJ15" s="103"/>
      <c r="CTK15" s="103"/>
      <c r="CTL15" s="103"/>
      <c r="CTM15" s="103"/>
      <c r="CTN15" s="103"/>
      <c r="CTO15" s="103"/>
      <c r="CTP15" s="103"/>
      <c r="CTQ15" s="103"/>
      <c r="CTR15" s="103"/>
      <c r="CTS15" s="103"/>
      <c r="CTT15" s="103"/>
      <c r="CTU15" s="103"/>
      <c r="CTV15" s="103"/>
      <c r="CTW15" s="103"/>
      <c r="CTX15" s="103"/>
      <c r="CTY15" s="103"/>
      <c r="CTZ15" s="103"/>
      <c r="CUA15" s="103"/>
      <c r="CUB15" s="103"/>
      <c r="CUC15" s="103"/>
      <c r="CUD15" s="103"/>
      <c r="CUE15" s="103"/>
      <c r="CUF15" s="103"/>
      <c r="CUG15" s="103"/>
      <c r="CUH15" s="103"/>
      <c r="CUI15" s="103"/>
      <c r="CUJ15" s="103"/>
      <c r="CUK15" s="103"/>
      <c r="CUL15" s="103"/>
      <c r="CUM15" s="103"/>
      <c r="CUN15" s="103"/>
      <c r="CUO15" s="103"/>
      <c r="CUP15" s="103"/>
      <c r="CUQ15" s="103"/>
      <c r="CUR15" s="103"/>
      <c r="CUS15" s="103"/>
      <c r="CUT15" s="103"/>
      <c r="CUU15" s="103"/>
      <c r="CUV15" s="103"/>
      <c r="CUW15" s="103"/>
      <c r="CUX15" s="103"/>
      <c r="CUY15" s="103"/>
      <c r="CUZ15" s="103"/>
      <c r="CVA15" s="103"/>
      <c r="CVB15" s="103"/>
      <c r="CVC15" s="103"/>
      <c r="CVD15" s="103"/>
      <c r="CVE15" s="103"/>
      <c r="CVF15" s="103"/>
      <c r="CVG15" s="103"/>
      <c r="CVH15" s="103"/>
      <c r="CVI15" s="103"/>
      <c r="CVJ15" s="103"/>
      <c r="CVK15" s="103"/>
      <c r="CVL15" s="103"/>
      <c r="CVM15" s="103"/>
      <c r="CVN15" s="103"/>
      <c r="CVO15" s="103"/>
      <c r="CVP15" s="103"/>
      <c r="CVQ15" s="103"/>
      <c r="CVR15" s="103"/>
      <c r="CVS15" s="103"/>
      <c r="CVT15" s="103"/>
      <c r="CVU15" s="103"/>
      <c r="CVV15" s="103"/>
      <c r="CVW15" s="103"/>
      <c r="CVX15" s="103"/>
      <c r="CVY15" s="103"/>
      <c r="CVZ15" s="103"/>
      <c r="CWA15" s="103"/>
      <c r="CWB15" s="103"/>
      <c r="CWC15" s="103"/>
      <c r="CWD15" s="103"/>
      <c r="CWE15" s="103"/>
      <c r="CWF15" s="103"/>
      <c r="CWG15" s="103"/>
      <c r="CWH15" s="103"/>
      <c r="CWI15" s="103"/>
      <c r="CWJ15" s="103"/>
      <c r="CWK15" s="103"/>
      <c r="CWL15" s="103"/>
      <c r="CWM15" s="103"/>
      <c r="CWN15" s="103"/>
      <c r="CWO15" s="103"/>
      <c r="CWP15" s="103"/>
      <c r="CWQ15" s="103"/>
      <c r="CWR15" s="103"/>
      <c r="CWS15" s="103"/>
      <c r="CWT15" s="103"/>
      <c r="CWU15" s="103"/>
      <c r="CWV15" s="103"/>
      <c r="CWW15" s="103"/>
      <c r="CWX15" s="103"/>
      <c r="CWY15" s="103"/>
      <c r="CWZ15" s="103"/>
      <c r="CXA15" s="103"/>
      <c r="CXB15" s="103"/>
      <c r="CXC15" s="103"/>
      <c r="CXD15" s="103"/>
      <c r="CXE15" s="103"/>
      <c r="CXF15" s="103"/>
      <c r="CXG15" s="103"/>
      <c r="CXH15" s="103"/>
      <c r="CXI15" s="103"/>
      <c r="CXJ15" s="103"/>
      <c r="CXK15" s="103"/>
      <c r="CXL15" s="103"/>
      <c r="CXM15" s="103"/>
      <c r="CXN15" s="103"/>
      <c r="CXO15" s="103"/>
      <c r="CXP15" s="103"/>
      <c r="CXQ15" s="103"/>
      <c r="CXR15" s="103"/>
      <c r="CXS15" s="103"/>
      <c r="CXT15" s="103"/>
      <c r="CXU15" s="103"/>
      <c r="CXV15" s="103"/>
      <c r="CXW15" s="103"/>
      <c r="CXX15" s="103"/>
      <c r="CXY15" s="103"/>
      <c r="CXZ15" s="103"/>
      <c r="CYA15" s="103"/>
      <c r="CYB15" s="103"/>
      <c r="CYC15" s="103"/>
      <c r="CYD15" s="103"/>
      <c r="CYE15" s="103"/>
      <c r="CYF15" s="103"/>
      <c r="CYG15" s="103"/>
      <c r="CYH15" s="103"/>
      <c r="CYI15" s="103"/>
      <c r="CYJ15" s="103"/>
      <c r="CYK15" s="103"/>
      <c r="CYL15" s="103"/>
      <c r="CYM15" s="103"/>
      <c r="CYN15" s="103"/>
      <c r="CYO15" s="103"/>
      <c r="CYP15" s="103"/>
      <c r="CYQ15" s="103"/>
      <c r="CYR15" s="103"/>
      <c r="CYS15" s="103"/>
      <c r="CYT15" s="103"/>
      <c r="CYU15" s="103"/>
      <c r="CYV15" s="103"/>
      <c r="CYW15" s="103"/>
      <c r="CYX15" s="103"/>
      <c r="CYY15" s="103"/>
      <c r="CYZ15" s="103"/>
      <c r="CZA15" s="103"/>
      <c r="CZB15" s="103"/>
      <c r="CZC15" s="103"/>
      <c r="CZD15" s="103"/>
      <c r="CZE15" s="103"/>
      <c r="CZF15" s="103"/>
      <c r="CZG15" s="103"/>
      <c r="CZH15" s="103"/>
      <c r="CZI15" s="103"/>
      <c r="CZJ15" s="103"/>
      <c r="CZK15" s="103"/>
      <c r="CZL15" s="103"/>
      <c r="CZM15" s="103"/>
      <c r="CZN15" s="103"/>
      <c r="CZO15" s="103"/>
      <c r="CZP15" s="103"/>
      <c r="CZQ15" s="103"/>
      <c r="CZR15" s="103"/>
      <c r="CZS15" s="103"/>
      <c r="CZT15" s="103"/>
      <c r="CZU15" s="103"/>
      <c r="CZV15" s="103"/>
      <c r="CZW15" s="103"/>
      <c r="CZX15" s="103"/>
      <c r="CZY15" s="103"/>
      <c r="CZZ15" s="103"/>
      <c r="DAA15" s="103"/>
      <c r="DAB15" s="103"/>
      <c r="DAC15" s="103"/>
      <c r="DAD15" s="103"/>
      <c r="DAE15" s="103"/>
      <c r="DAF15" s="103"/>
      <c r="DAG15" s="103"/>
      <c r="DAH15" s="103"/>
      <c r="DAI15" s="103"/>
      <c r="DAJ15" s="103"/>
      <c r="DAK15" s="103"/>
      <c r="DAL15" s="103"/>
      <c r="DAM15" s="103"/>
      <c r="DAN15" s="103"/>
      <c r="DAO15" s="103"/>
      <c r="DAP15" s="103"/>
      <c r="DAQ15" s="103"/>
      <c r="DAR15" s="103"/>
      <c r="DAS15" s="103"/>
      <c r="DAT15" s="103"/>
      <c r="DAU15" s="103"/>
      <c r="DAV15" s="103"/>
      <c r="DAW15" s="103"/>
      <c r="DAX15" s="103"/>
      <c r="DAY15" s="103"/>
      <c r="DAZ15" s="103"/>
      <c r="DBA15" s="103"/>
      <c r="DBB15" s="103"/>
      <c r="DBC15" s="103"/>
      <c r="DBD15" s="103"/>
      <c r="DBE15" s="103"/>
      <c r="DBF15" s="103"/>
      <c r="DBG15" s="103"/>
      <c r="DBH15" s="103"/>
      <c r="DBI15" s="103"/>
      <c r="DBJ15" s="103"/>
      <c r="DBK15" s="103"/>
      <c r="DBL15" s="103"/>
      <c r="DBM15" s="103"/>
      <c r="DBN15" s="103"/>
      <c r="DBU15" s="103"/>
      <c r="DBV15" s="103"/>
      <c r="DBW15" s="103"/>
      <c r="DBX15" s="103"/>
      <c r="DBY15" s="103"/>
      <c r="DBZ15" s="103"/>
      <c r="DCA15" s="103"/>
      <c r="DCB15" s="103"/>
      <c r="DCC15" s="103"/>
      <c r="DCD15" s="103"/>
      <c r="DCE15" s="103"/>
      <c r="DCF15" s="103"/>
      <c r="DCG15" s="103"/>
      <c r="DCH15" s="103"/>
      <c r="DCI15" s="103"/>
      <c r="DCJ15" s="103"/>
      <c r="DCK15" s="103"/>
      <c r="DCL15" s="103"/>
      <c r="DCM15" s="103"/>
      <c r="DCN15" s="103"/>
      <c r="DCO15" s="103"/>
      <c r="DCP15" s="103"/>
      <c r="DCQ15" s="103"/>
      <c r="DCR15" s="103"/>
      <c r="DCS15" s="103"/>
      <c r="DCT15" s="103"/>
      <c r="DCU15" s="103"/>
      <c r="DCV15" s="103"/>
      <c r="DCW15" s="103"/>
      <c r="DCX15" s="103"/>
      <c r="DCY15" s="103"/>
      <c r="DCZ15" s="103"/>
      <c r="DDA15" s="103"/>
      <c r="DDB15" s="103"/>
      <c r="DDC15" s="103"/>
      <c r="DDD15" s="103"/>
      <c r="DDE15" s="103"/>
      <c r="DDF15" s="103"/>
      <c r="DDG15" s="103"/>
      <c r="DDH15" s="103"/>
      <c r="DDI15" s="103"/>
      <c r="DDJ15" s="103"/>
      <c r="DDK15" s="103"/>
      <c r="DDL15" s="103"/>
      <c r="DDM15" s="103"/>
      <c r="DDN15" s="103"/>
      <c r="DDO15" s="103"/>
      <c r="DDP15" s="103"/>
      <c r="DDQ15" s="103"/>
      <c r="DDR15" s="103"/>
      <c r="DDS15" s="103"/>
      <c r="DDT15" s="103"/>
      <c r="DDU15" s="103"/>
      <c r="DDV15" s="103"/>
      <c r="DDW15" s="103"/>
      <c r="DDX15" s="103"/>
      <c r="DDY15" s="103"/>
      <c r="DDZ15" s="103"/>
      <c r="DEA15" s="103"/>
      <c r="DEB15" s="103"/>
      <c r="DEC15" s="103"/>
      <c r="DED15" s="103"/>
      <c r="DEE15" s="103"/>
      <c r="DEF15" s="103"/>
      <c r="DEG15" s="103"/>
      <c r="DEH15" s="103"/>
      <c r="DEI15" s="103"/>
      <c r="DEJ15" s="103"/>
      <c r="DEK15" s="103"/>
      <c r="DEL15" s="103"/>
      <c r="DEM15" s="103"/>
      <c r="DEN15" s="103"/>
      <c r="DEO15" s="103"/>
      <c r="DEP15" s="103"/>
      <c r="DEQ15" s="103"/>
      <c r="DER15" s="103"/>
      <c r="DES15" s="103"/>
      <c r="DET15" s="103"/>
      <c r="DEU15" s="103"/>
      <c r="DEV15" s="103"/>
      <c r="DEW15" s="103"/>
      <c r="DEX15" s="103"/>
      <c r="DEY15" s="103"/>
      <c r="DEZ15" s="103"/>
      <c r="DFA15" s="103"/>
      <c r="DFB15" s="103"/>
      <c r="DFC15" s="103"/>
      <c r="DFD15" s="103"/>
      <c r="DFE15" s="103"/>
      <c r="DFF15" s="103"/>
      <c r="DFG15" s="103"/>
      <c r="DFH15" s="103"/>
      <c r="DFI15" s="103"/>
      <c r="DFJ15" s="103"/>
      <c r="DFK15" s="103"/>
      <c r="DFL15" s="103"/>
      <c r="DFM15" s="103"/>
      <c r="DFN15" s="103"/>
      <c r="DFO15" s="103"/>
      <c r="DFP15" s="103"/>
      <c r="DFQ15" s="103"/>
      <c r="DFR15" s="103"/>
      <c r="DFS15" s="103"/>
      <c r="DFT15" s="103"/>
      <c r="DFU15" s="103"/>
      <c r="DFV15" s="103"/>
      <c r="DFW15" s="103"/>
      <c r="DFX15" s="103"/>
      <c r="DFY15" s="103"/>
      <c r="DFZ15" s="103"/>
      <c r="DGA15" s="103"/>
      <c r="DGB15" s="103"/>
      <c r="DGC15" s="103"/>
      <c r="DGD15" s="103"/>
      <c r="DGE15" s="103"/>
      <c r="DGF15" s="103"/>
      <c r="DGG15" s="103"/>
      <c r="DGH15" s="103"/>
      <c r="DGI15" s="103"/>
      <c r="DGJ15" s="103"/>
      <c r="DGK15" s="103"/>
      <c r="DGL15" s="103"/>
      <c r="DGM15" s="103"/>
      <c r="DGN15" s="103"/>
      <c r="DGO15" s="103"/>
      <c r="DGP15" s="103"/>
      <c r="DGQ15" s="103"/>
      <c r="DGR15" s="103"/>
      <c r="DGS15" s="103"/>
      <c r="DGT15" s="103"/>
      <c r="DGU15" s="103"/>
      <c r="DGV15" s="103"/>
      <c r="DGW15" s="103"/>
      <c r="DGX15" s="103"/>
      <c r="DGY15" s="103"/>
      <c r="DGZ15" s="103"/>
      <c r="DHA15" s="103"/>
      <c r="DHB15" s="103"/>
      <c r="DHC15" s="103"/>
      <c r="DHD15" s="103"/>
      <c r="DHE15" s="103"/>
      <c r="DHF15" s="103"/>
      <c r="DHG15" s="103"/>
      <c r="DHH15" s="103"/>
      <c r="DHI15" s="103"/>
      <c r="DHJ15" s="103"/>
      <c r="DHK15" s="103"/>
      <c r="DHL15" s="103"/>
      <c r="DHM15" s="103"/>
      <c r="DHN15" s="103"/>
      <c r="DHO15" s="103"/>
      <c r="DHP15" s="103"/>
      <c r="DHQ15" s="103"/>
      <c r="DHR15" s="103"/>
      <c r="DHS15" s="103"/>
      <c r="DHT15" s="103"/>
      <c r="DHU15" s="103"/>
      <c r="DHV15" s="103"/>
      <c r="DHW15" s="103"/>
      <c r="DHX15" s="103"/>
      <c r="DHY15" s="103"/>
      <c r="DHZ15" s="103"/>
      <c r="DIA15" s="103"/>
      <c r="DIB15" s="103"/>
      <c r="DIC15" s="103"/>
      <c r="DID15" s="103"/>
      <c r="DIE15" s="103"/>
      <c r="DIF15" s="103"/>
      <c r="DIG15" s="103"/>
      <c r="DIH15" s="103"/>
      <c r="DII15" s="103"/>
      <c r="DIJ15" s="103"/>
      <c r="DIK15" s="103"/>
      <c r="DIL15" s="103"/>
      <c r="DIM15" s="103"/>
      <c r="DIN15" s="103"/>
      <c r="DIO15" s="103"/>
      <c r="DIP15" s="103"/>
      <c r="DIQ15" s="103"/>
      <c r="DIR15" s="103"/>
      <c r="DIS15" s="103"/>
      <c r="DIT15" s="103"/>
      <c r="DIU15" s="103"/>
      <c r="DIV15" s="103"/>
      <c r="DIW15" s="103"/>
      <c r="DIX15" s="103"/>
      <c r="DIY15" s="103"/>
      <c r="DIZ15" s="103"/>
      <c r="DJA15" s="103"/>
      <c r="DJB15" s="103"/>
      <c r="DJC15" s="103"/>
      <c r="DJD15" s="103"/>
      <c r="DJE15" s="103"/>
      <c r="DJF15" s="103"/>
      <c r="DJG15" s="103"/>
      <c r="DJH15" s="103"/>
      <c r="DJI15" s="103"/>
      <c r="DJJ15" s="103"/>
      <c r="DJK15" s="103"/>
      <c r="DJL15" s="103"/>
      <c r="DJM15" s="103"/>
      <c r="DJN15" s="103"/>
      <c r="DJO15" s="103"/>
      <c r="DJP15" s="103"/>
      <c r="DJQ15" s="103"/>
      <c r="DJR15" s="103"/>
      <c r="DJS15" s="103"/>
      <c r="DJT15" s="103"/>
      <c r="DJU15" s="103"/>
      <c r="DJV15" s="103"/>
      <c r="DJW15" s="103"/>
      <c r="DJX15" s="103"/>
      <c r="DJY15" s="103"/>
      <c r="DJZ15" s="103"/>
      <c r="DKA15" s="103"/>
      <c r="DKB15" s="103"/>
      <c r="DKC15" s="103"/>
      <c r="DKD15" s="103"/>
      <c r="DKE15" s="103"/>
      <c r="DKF15" s="103"/>
      <c r="DKG15" s="103"/>
      <c r="DKH15" s="103"/>
      <c r="DKI15" s="103"/>
      <c r="DKJ15" s="103"/>
      <c r="DKK15" s="103"/>
      <c r="DKL15" s="103"/>
      <c r="DKM15" s="103"/>
      <c r="DKN15" s="103"/>
      <c r="DKO15" s="103"/>
      <c r="DKP15" s="103"/>
      <c r="DKQ15" s="103"/>
      <c r="DKR15" s="103"/>
      <c r="DKS15" s="103"/>
      <c r="DKT15" s="103"/>
      <c r="DKU15" s="103"/>
      <c r="DKV15" s="103"/>
      <c r="DKW15" s="103"/>
      <c r="DKX15" s="103"/>
      <c r="DKY15" s="103"/>
      <c r="DKZ15" s="103"/>
      <c r="DLA15" s="103"/>
      <c r="DLB15" s="103"/>
      <c r="DLC15" s="103"/>
      <c r="DLD15" s="103"/>
      <c r="DLE15" s="103"/>
      <c r="DLF15" s="103"/>
      <c r="DLG15" s="103"/>
      <c r="DLH15" s="103"/>
      <c r="DLI15" s="103"/>
      <c r="DLJ15" s="103"/>
      <c r="DLQ15" s="103"/>
      <c r="DLR15" s="103"/>
      <c r="DLS15" s="103"/>
      <c r="DLT15" s="103"/>
      <c r="DLU15" s="103"/>
      <c r="DLV15" s="103"/>
      <c r="DLW15" s="103"/>
      <c r="DLX15" s="103"/>
      <c r="DLY15" s="103"/>
      <c r="DLZ15" s="103"/>
      <c r="DMA15" s="103"/>
      <c r="DMB15" s="103"/>
      <c r="DMC15" s="103"/>
      <c r="DMD15" s="103"/>
      <c r="DME15" s="103"/>
      <c r="DMF15" s="103"/>
      <c r="DMG15" s="103"/>
      <c r="DMH15" s="103"/>
      <c r="DMI15" s="103"/>
      <c r="DMJ15" s="103"/>
      <c r="DMK15" s="103"/>
      <c r="DML15" s="103"/>
      <c r="DMM15" s="103"/>
      <c r="DMN15" s="103"/>
      <c r="DMO15" s="103"/>
      <c r="DMP15" s="103"/>
      <c r="DMQ15" s="103"/>
      <c r="DMR15" s="103"/>
      <c r="DMS15" s="103"/>
      <c r="DMT15" s="103"/>
      <c r="DMU15" s="103"/>
      <c r="DMV15" s="103"/>
      <c r="DMW15" s="103"/>
      <c r="DMX15" s="103"/>
      <c r="DMY15" s="103"/>
      <c r="DMZ15" s="103"/>
      <c r="DNA15" s="103"/>
      <c r="DNB15" s="103"/>
      <c r="DNC15" s="103"/>
      <c r="DND15" s="103"/>
      <c r="DNE15" s="103"/>
      <c r="DNF15" s="103"/>
      <c r="DNG15" s="103"/>
      <c r="DNH15" s="103"/>
      <c r="DNI15" s="103"/>
      <c r="DNJ15" s="103"/>
      <c r="DNK15" s="103"/>
      <c r="DNL15" s="103"/>
      <c r="DNM15" s="103"/>
      <c r="DNN15" s="103"/>
      <c r="DNO15" s="103"/>
      <c r="DNP15" s="103"/>
      <c r="DNQ15" s="103"/>
      <c r="DNR15" s="103"/>
      <c r="DNS15" s="103"/>
      <c r="DNT15" s="103"/>
      <c r="DNU15" s="103"/>
      <c r="DNV15" s="103"/>
      <c r="DNW15" s="103"/>
      <c r="DNX15" s="103"/>
      <c r="DNY15" s="103"/>
      <c r="DNZ15" s="103"/>
      <c r="DOA15" s="103"/>
      <c r="DOB15" s="103"/>
      <c r="DOC15" s="103"/>
      <c r="DOD15" s="103"/>
      <c r="DOE15" s="103"/>
      <c r="DOF15" s="103"/>
      <c r="DOG15" s="103"/>
      <c r="DOH15" s="103"/>
      <c r="DOI15" s="103"/>
      <c r="DOJ15" s="103"/>
      <c r="DOK15" s="103"/>
      <c r="DOL15" s="103"/>
      <c r="DOM15" s="103"/>
      <c r="DON15" s="103"/>
      <c r="DOO15" s="103"/>
      <c r="DOP15" s="103"/>
      <c r="DOQ15" s="103"/>
      <c r="DOR15" s="103"/>
      <c r="DOS15" s="103"/>
      <c r="DOT15" s="103"/>
      <c r="DOU15" s="103"/>
      <c r="DOV15" s="103"/>
      <c r="DOW15" s="103"/>
      <c r="DOX15" s="103"/>
      <c r="DOY15" s="103"/>
      <c r="DOZ15" s="103"/>
      <c r="DPA15" s="103"/>
      <c r="DPB15" s="103"/>
      <c r="DPC15" s="103"/>
      <c r="DPD15" s="103"/>
      <c r="DPE15" s="103"/>
      <c r="DPF15" s="103"/>
      <c r="DPG15" s="103"/>
      <c r="DPH15" s="103"/>
      <c r="DPI15" s="103"/>
      <c r="DPJ15" s="103"/>
      <c r="DPK15" s="103"/>
      <c r="DPL15" s="103"/>
      <c r="DPM15" s="103"/>
      <c r="DPN15" s="103"/>
      <c r="DPO15" s="103"/>
      <c r="DPP15" s="103"/>
      <c r="DPQ15" s="103"/>
      <c r="DPR15" s="103"/>
      <c r="DPS15" s="103"/>
      <c r="DPT15" s="103"/>
      <c r="DPU15" s="103"/>
      <c r="DPV15" s="103"/>
      <c r="DPW15" s="103"/>
      <c r="DPX15" s="103"/>
      <c r="DPY15" s="103"/>
      <c r="DPZ15" s="103"/>
      <c r="DQA15" s="103"/>
      <c r="DQB15" s="103"/>
      <c r="DQC15" s="103"/>
      <c r="DQD15" s="103"/>
      <c r="DQE15" s="103"/>
      <c r="DQF15" s="103"/>
      <c r="DQG15" s="103"/>
      <c r="DQH15" s="103"/>
      <c r="DQI15" s="103"/>
      <c r="DQJ15" s="103"/>
      <c r="DQK15" s="103"/>
      <c r="DQL15" s="103"/>
      <c r="DQM15" s="103"/>
      <c r="DQN15" s="103"/>
      <c r="DQO15" s="103"/>
      <c r="DQP15" s="103"/>
      <c r="DQQ15" s="103"/>
      <c r="DQR15" s="103"/>
      <c r="DQS15" s="103"/>
      <c r="DQT15" s="103"/>
      <c r="DQU15" s="103"/>
      <c r="DQV15" s="103"/>
      <c r="DQW15" s="103"/>
      <c r="DQX15" s="103"/>
      <c r="DQY15" s="103"/>
      <c r="DQZ15" s="103"/>
      <c r="DRA15" s="103"/>
      <c r="DRB15" s="103"/>
      <c r="DRC15" s="103"/>
      <c r="DRD15" s="103"/>
      <c r="DRE15" s="103"/>
      <c r="DRF15" s="103"/>
      <c r="DRG15" s="103"/>
      <c r="DRH15" s="103"/>
      <c r="DRI15" s="103"/>
      <c r="DRJ15" s="103"/>
      <c r="DRK15" s="103"/>
      <c r="DRL15" s="103"/>
      <c r="DRM15" s="103"/>
      <c r="DRN15" s="103"/>
      <c r="DRO15" s="103"/>
      <c r="DRP15" s="103"/>
      <c r="DRQ15" s="103"/>
      <c r="DRR15" s="103"/>
      <c r="DRS15" s="103"/>
      <c r="DRT15" s="103"/>
      <c r="DRU15" s="103"/>
      <c r="DRV15" s="103"/>
      <c r="DRW15" s="103"/>
      <c r="DRX15" s="103"/>
      <c r="DRY15" s="103"/>
      <c r="DRZ15" s="103"/>
      <c r="DSA15" s="103"/>
      <c r="DSB15" s="103"/>
      <c r="DSC15" s="103"/>
      <c r="DSD15" s="103"/>
      <c r="DSE15" s="103"/>
      <c r="DSF15" s="103"/>
      <c r="DSG15" s="103"/>
      <c r="DSH15" s="103"/>
      <c r="DSI15" s="103"/>
      <c r="DSJ15" s="103"/>
      <c r="DSK15" s="103"/>
      <c r="DSL15" s="103"/>
      <c r="DSM15" s="103"/>
      <c r="DSN15" s="103"/>
      <c r="DSO15" s="103"/>
      <c r="DSP15" s="103"/>
      <c r="DSQ15" s="103"/>
      <c r="DSR15" s="103"/>
      <c r="DSS15" s="103"/>
      <c r="DST15" s="103"/>
      <c r="DSU15" s="103"/>
      <c r="DSV15" s="103"/>
      <c r="DSW15" s="103"/>
      <c r="DSX15" s="103"/>
      <c r="DSY15" s="103"/>
      <c r="DSZ15" s="103"/>
      <c r="DTA15" s="103"/>
      <c r="DTB15" s="103"/>
      <c r="DTC15" s="103"/>
      <c r="DTD15" s="103"/>
      <c r="DTE15" s="103"/>
      <c r="DTF15" s="103"/>
      <c r="DTG15" s="103"/>
      <c r="DTH15" s="103"/>
      <c r="DTI15" s="103"/>
      <c r="DTJ15" s="103"/>
      <c r="DTK15" s="103"/>
      <c r="DTL15" s="103"/>
      <c r="DTM15" s="103"/>
      <c r="DTN15" s="103"/>
      <c r="DTO15" s="103"/>
      <c r="DTP15" s="103"/>
      <c r="DTQ15" s="103"/>
      <c r="DTR15" s="103"/>
      <c r="DTS15" s="103"/>
      <c r="DTT15" s="103"/>
      <c r="DTU15" s="103"/>
      <c r="DTV15" s="103"/>
      <c r="DTW15" s="103"/>
      <c r="DTX15" s="103"/>
      <c r="DTY15" s="103"/>
      <c r="DTZ15" s="103"/>
      <c r="DUA15" s="103"/>
      <c r="DUB15" s="103"/>
      <c r="DUC15" s="103"/>
      <c r="DUD15" s="103"/>
      <c r="DUE15" s="103"/>
      <c r="DUF15" s="103"/>
      <c r="DUG15" s="103"/>
      <c r="DUH15" s="103"/>
      <c r="DUI15" s="103"/>
      <c r="DUJ15" s="103"/>
      <c r="DUK15" s="103"/>
      <c r="DUL15" s="103"/>
      <c r="DUM15" s="103"/>
      <c r="DUN15" s="103"/>
      <c r="DUO15" s="103"/>
      <c r="DUP15" s="103"/>
      <c r="DUQ15" s="103"/>
      <c r="DUR15" s="103"/>
      <c r="DUS15" s="103"/>
      <c r="DUT15" s="103"/>
      <c r="DUU15" s="103"/>
      <c r="DUV15" s="103"/>
      <c r="DUW15" s="103"/>
      <c r="DUX15" s="103"/>
      <c r="DUY15" s="103"/>
      <c r="DUZ15" s="103"/>
      <c r="DVA15" s="103"/>
      <c r="DVB15" s="103"/>
      <c r="DVC15" s="103"/>
      <c r="DVD15" s="103"/>
      <c r="DVE15" s="103"/>
      <c r="DVF15" s="103"/>
      <c r="DVM15" s="103"/>
      <c r="DVN15" s="103"/>
      <c r="DVO15" s="103"/>
      <c r="DVP15" s="103"/>
      <c r="DVQ15" s="103"/>
      <c r="DVR15" s="103"/>
      <c r="DVS15" s="103"/>
      <c r="DVT15" s="103"/>
      <c r="DVU15" s="103"/>
      <c r="DVV15" s="103"/>
      <c r="DVW15" s="103"/>
      <c r="DVX15" s="103"/>
      <c r="DVY15" s="103"/>
      <c r="DVZ15" s="103"/>
      <c r="DWA15" s="103"/>
      <c r="DWB15" s="103"/>
      <c r="DWC15" s="103"/>
      <c r="DWD15" s="103"/>
      <c r="DWE15" s="103"/>
      <c r="DWF15" s="103"/>
      <c r="DWG15" s="103"/>
      <c r="DWH15" s="103"/>
      <c r="DWI15" s="103"/>
      <c r="DWJ15" s="103"/>
      <c r="DWK15" s="103"/>
      <c r="DWL15" s="103"/>
      <c r="DWM15" s="103"/>
      <c r="DWN15" s="103"/>
      <c r="DWO15" s="103"/>
      <c r="DWP15" s="103"/>
      <c r="DWQ15" s="103"/>
      <c r="DWR15" s="103"/>
      <c r="DWS15" s="103"/>
      <c r="DWT15" s="103"/>
      <c r="DWU15" s="103"/>
      <c r="DWV15" s="103"/>
      <c r="DWW15" s="103"/>
      <c r="DWX15" s="103"/>
      <c r="DWY15" s="103"/>
      <c r="DWZ15" s="103"/>
      <c r="DXA15" s="103"/>
      <c r="DXB15" s="103"/>
      <c r="DXC15" s="103"/>
      <c r="DXD15" s="103"/>
      <c r="DXE15" s="103"/>
      <c r="DXF15" s="103"/>
      <c r="DXG15" s="103"/>
      <c r="DXH15" s="103"/>
      <c r="DXI15" s="103"/>
      <c r="DXJ15" s="103"/>
      <c r="DXK15" s="103"/>
      <c r="DXL15" s="103"/>
      <c r="DXM15" s="103"/>
      <c r="DXN15" s="103"/>
      <c r="DXO15" s="103"/>
      <c r="DXP15" s="103"/>
      <c r="DXQ15" s="103"/>
      <c r="DXR15" s="103"/>
      <c r="DXS15" s="103"/>
      <c r="DXT15" s="103"/>
      <c r="DXU15" s="103"/>
      <c r="DXV15" s="103"/>
      <c r="DXW15" s="103"/>
      <c r="DXX15" s="103"/>
      <c r="DXY15" s="103"/>
      <c r="DXZ15" s="103"/>
      <c r="DYA15" s="103"/>
      <c r="DYB15" s="103"/>
      <c r="DYC15" s="103"/>
      <c r="DYD15" s="103"/>
      <c r="DYE15" s="103"/>
      <c r="DYF15" s="103"/>
      <c r="DYG15" s="103"/>
      <c r="DYH15" s="103"/>
      <c r="DYI15" s="103"/>
      <c r="DYJ15" s="103"/>
      <c r="DYK15" s="103"/>
      <c r="DYL15" s="103"/>
      <c r="DYM15" s="103"/>
      <c r="DYN15" s="103"/>
      <c r="DYO15" s="103"/>
      <c r="DYP15" s="103"/>
      <c r="DYQ15" s="103"/>
      <c r="DYR15" s="103"/>
      <c r="DYS15" s="103"/>
      <c r="DYT15" s="103"/>
      <c r="DYU15" s="103"/>
      <c r="DYV15" s="103"/>
      <c r="DYW15" s="103"/>
      <c r="DYX15" s="103"/>
      <c r="DYY15" s="103"/>
      <c r="DYZ15" s="103"/>
      <c r="DZA15" s="103"/>
      <c r="DZB15" s="103"/>
      <c r="DZC15" s="103"/>
      <c r="DZD15" s="103"/>
      <c r="DZE15" s="103"/>
      <c r="DZF15" s="103"/>
      <c r="DZG15" s="103"/>
      <c r="DZH15" s="103"/>
      <c r="DZI15" s="103"/>
      <c r="DZJ15" s="103"/>
      <c r="DZK15" s="103"/>
      <c r="DZL15" s="103"/>
      <c r="DZM15" s="103"/>
      <c r="DZN15" s="103"/>
      <c r="DZO15" s="103"/>
      <c r="DZP15" s="103"/>
      <c r="DZQ15" s="103"/>
      <c r="DZR15" s="103"/>
      <c r="DZS15" s="103"/>
      <c r="DZT15" s="103"/>
      <c r="DZU15" s="103"/>
      <c r="DZV15" s="103"/>
      <c r="DZW15" s="103"/>
      <c r="DZX15" s="103"/>
      <c r="DZY15" s="103"/>
      <c r="DZZ15" s="103"/>
      <c r="EAA15" s="103"/>
      <c r="EAB15" s="103"/>
      <c r="EAC15" s="103"/>
      <c r="EAD15" s="103"/>
      <c r="EAE15" s="103"/>
      <c r="EAF15" s="103"/>
      <c r="EAG15" s="103"/>
      <c r="EAH15" s="103"/>
      <c r="EAI15" s="103"/>
      <c r="EAJ15" s="103"/>
      <c r="EAK15" s="103"/>
      <c r="EAL15" s="103"/>
      <c r="EAM15" s="103"/>
      <c r="EAN15" s="103"/>
      <c r="EAO15" s="103"/>
      <c r="EAP15" s="103"/>
      <c r="EAQ15" s="103"/>
      <c r="EAR15" s="103"/>
      <c r="EAS15" s="103"/>
      <c r="EAT15" s="103"/>
      <c r="EAU15" s="103"/>
      <c r="EAV15" s="103"/>
      <c r="EAW15" s="103"/>
      <c r="EAX15" s="103"/>
      <c r="EAY15" s="103"/>
      <c r="EAZ15" s="103"/>
      <c r="EBA15" s="103"/>
      <c r="EBB15" s="103"/>
      <c r="EBC15" s="103"/>
      <c r="EBD15" s="103"/>
      <c r="EBE15" s="103"/>
      <c r="EBF15" s="103"/>
      <c r="EBG15" s="103"/>
      <c r="EBH15" s="103"/>
      <c r="EBI15" s="103"/>
      <c r="EBJ15" s="103"/>
      <c r="EBK15" s="103"/>
      <c r="EBL15" s="103"/>
      <c r="EBM15" s="103"/>
      <c r="EBN15" s="103"/>
      <c r="EBO15" s="103"/>
      <c r="EBP15" s="103"/>
      <c r="EBQ15" s="103"/>
      <c r="EBR15" s="103"/>
      <c r="EBS15" s="103"/>
      <c r="EBT15" s="103"/>
      <c r="EBU15" s="103"/>
      <c r="EBV15" s="103"/>
      <c r="EBW15" s="103"/>
      <c r="EBX15" s="103"/>
      <c r="EBY15" s="103"/>
      <c r="EBZ15" s="103"/>
      <c r="ECA15" s="103"/>
      <c r="ECB15" s="103"/>
      <c r="ECC15" s="103"/>
      <c r="ECD15" s="103"/>
      <c r="ECE15" s="103"/>
      <c r="ECF15" s="103"/>
      <c r="ECG15" s="103"/>
      <c r="ECH15" s="103"/>
      <c r="ECI15" s="103"/>
      <c r="ECJ15" s="103"/>
      <c r="ECK15" s="103"/>
      <c r="ECL15" s="103"/>
      <c r="ECM15" s="103"/>
      <c r="ECN15" s="103"/>
      <c r="ECO15" s="103"/>
      <c r="ECP15" s="103"/>
      <c r="ECQ15" s="103"/>
      <c r="ECR15" s="103"/>
      <c r="ECS15" s="103"/>
      <c r="ECT15" s="103"/>
      <c r="ECU15" s="103"/>
      <c r="ECV15" s="103"/>
      <c r="ECW15" s="103"/>
      <c r="ECX15" s="103"/>
      <c r="ECY15" s="103"/>
      <c r="ECZ15" s="103"/>
      <c r="EDA15" s="103"/>
      <c r="EDB15" s="103"/>
      <c r="EDC15" s="103"/>
      <c r="EDD15" s="103"/>
      <c r="EDE15" s="103"/>
      <c r="EDF15" s="103"/>
      <c r="EDG15" s="103"/>
      <c r="EDH15" s="103"/>
      <c r="EDI15" s="103"/>
      <c r="EDJ15" s="103"/>
      <c r="EDK15" s="103"/>
      <c r="EDL15" s="103"/>
      <c r="EDM15" s="103"/>
      <c r="EDN15" s="103"/>
      <c r="EDO15" s="103"/>
      <c r="EDP15" s="103"/>
      <c r="EDQ15" s="103"/>
      <c r="EDR15" s="103"/>
      <c r="EDS15" s="103"/>
      <c r="EDT15" s="103"/>
      <c r="EDU15" s="103"/>
      <c r="EDV15" s="103"/>
      <c r="EDW15" s="103"/>
      <c r="EDX15" s="103"/>
      <c r="EDY15" s="103"/>
      <c r="EDZ15" s="103"/>
      <c r="EEA15" s="103"/>
      <c r="EEB15" s="103"/>
      <c r="EEC15" s="103"/>
      <c r="EED15" s="103"/>
      <c r="EEE15" s="103"/>
      <c r="EEF15" s="103"/>
      <c r="EEG15" s="103"/>
      <c r="EEH15" s="103"/>
      <c r="EEI15" s="103"/>
      <c r="EEJ15" s="103"/>
      <c r="EEK15" s="103"/>
      <c r="EEL15" s="103"/>
      <c r="EEM15" s="103"/>
      <c r="EEN15" s="103"/>
      <c r="EEO15" s="103"/>
      <c r="EEP15" s="103"/>
      <c r="EEQ15" s="103"/>
      <c r="EER15" s="103"/>
      <c r="EES15" s="103"/>
      <c r="EET15" s="103"/>
      <c r="EEU15" s="103"/>
      <c r="EEV15" s="103"/>
      <c r="EEW15" s="103"/>
      <c r="EEX15" s="103"/>
      <c r="EEY15" s="103"/>
      <c r="EEZ15" s="103"/>
      <c r="EFA15" s="103"/>
      <c r="EFB15" s="103"/>
      <c r="EFI15" s="103"/>
      <c r="EFJ15" s="103"/>
      <c r="EFK15" s="103"/>
      <c r="EFL15" s="103"/>
      <c r="EFM15" s="103"/>
      <c r="EFN15" s="103"/>
      <c r="EFO15" s="103"/>
      <c r="EFP15" s="103"/>
      <c r="EFQ15" s="103"/>
      <c r="EFR15" s="103"/>
      <c r="EFS15" s="103"/>
      <c r="EFT15" s="103"/>
      <c r="EFU15" s="103"/>
      <c r="EFV15" s="103"/>
      <c r="EFW15" s="103"/>
      <c r="EFX15" s="103"/>
      <c r="EFY15" s="103"/>
      <c r="EFZ15" s="103"/>
      <c r="EGA15" s="103"/>
      <c r="EGB15" s="103"/>
      <c r="EGC15" s="103"/>
      <c r="EGD15" s="103"/>
      <c r="EGE15" s="103"/>
      <c r="EGF15" s="103"/>
      <c r="EGG15" s="103"/>
      <c r="EGH15" s="103"/>
      <c r="EGI15" s="103"/>
      <c r="EGJ15" s="103"/>
      <c r="EGK15" s="103"/>
      <c r="EGL15" s="103"/>
      <c r="EGM15" s="103"/>
      <c r="EGN15" s="103"/>
      <c r="EGO15" s="103"/>
      <c r="EGP15" s="103"/>
      <c r="EGQ15" s="103"/>
      <c r="EGR15" s="103"/>
      <c r="EGS15" s="103"/>
      <c r="EGT15" s="103"/>
      <c r="EGU15" s="103"/>
      <c r="EGV15" s="103"/>
      <c r="EGW15" s="103"/>
      <c r="EGX15" s="103"/>
      <c r="EGY15" s="103"/>
      <c r="EGZ15" s="103"/>
      <c r="EHA15" s="103"/>
      <c r="EHB15" s="103"/>
      <c r="EHC15" s="103"/>
      <c r="EHD15" s="103"/>
      <c r="EHE15" s="103"/>
      <c r="EHF15" s="103"/>
      <c r="EHG15" s="103"/>
      <c r="EHH15" s="103"/>
      <c r="EHI15" s="103"/>
      <c r="EHJ15" s="103"/>
      <c r="EHK15" s="103"/>
      <c r="EHL15" s="103"/>
      <c r="EHM15" s="103"/>
      <c r="EHN15" s="103"/>
      <c r="EHO15" s="103"/>
      <c r="EHP15" s="103"/>
      <c r="EHQ15" s="103"/>
      <c r="EHR15" s="103"/>
      <c r="EHS15" s="103"/>
      <c r="EHT15" s="103"/>
      <c r="EHU15" s="103"/>
      <c r="EHV15" s="103"/>
      <c r="EHW15" s="103"/>
      <c r="EHX15" s="103"/>
      <c r="EHY15" s="103"/>
      <c r="EHZ15" s="103"/>
      <c r="EIA15" s="103"/>
      <c r="EIB15" s="103"/>
      <c r="EIC15" s="103"/>
      <c r="EID15" s="103"/>
      <c r="EIE15" s="103"/>
      <c r="EIF15" s="103"/>
      <c r="EIG15" s="103"/>
      <c r="EIH15" s="103"/>
      <c r="EII15" s="103"/>
      <c r="EIJ15" s="103"/>
      <c r="EIK15" s="103"/>
      <c r="EIL15" s="103"/>
      <c r="EIM15" s="103"/>
      <c r="EIN15" s="103"/>
      <c r="EIO15" s="103"/>
      <c r="EIP15" s="103"/>
      <c r="EIQ15" s="103"/>
      <c r="EIR15" s="103"/>
      <c r="EIS15" s="103"/>
      <c r="EIT15" s="103"/>
      <c r="EIU15" s="103"/>
      <c r="EIV15" s="103"/>
      <c r="EIW15" s="103"/>
      <c r="EIX15" s="103"/>
      <c r="EIY15" s="103"/>
      <c r="EIZ15" s="103"/>
      <c r="EJA15" s="103"/>
      <c r="EJB15" s="103"/>
      <c r="EJC15" s="103"/>
      <c r="EJD15" s="103"/>
      <c r="EJE15" s="103"/>
      <c r="EJF15" s="103"/>
      <c r="EJG15" s="103"/>
      <c r="EJH15" s="103"/>
      <c r="EJI15" s="103"/>
      <c r="EJJ15" s="103"/>
      <c r="EJK15" s="103"/>
      <c r="EJL15" s="103"/>
      <c r="EJM15" s="103"/>
      <c r="EJN15" s="103"/>
      <c r="EJO15" s="103"/>
      <c r="EJP15" s="103"/>
      <c r="EJQ15" s="103"/>
      <c r="EJR15" s="103"/>
      <c r="EJS15" s="103"/>
      <c r="EJT15" s="103"/>
      <c r="EJU15" s="103"/>
      <c r="EJV15" s="103"/>
      <c r="EJW15" s="103"/>
      <c r="EJX15" s="103"/>
      <c r="EJY15" s="103"/>
      <c r="EJZ15" s="103"/>
      <c r="EKA15" s="103"/>
      <c r="EKB15" s="103"/>
      <c r="EKC15" s="103"/>
      <c r="EKD15" s="103"/>
      <c r="EKE15" s="103"/>
      <c r="EKF15" s="103"/>
      <c r="EKG15" s="103"/>
      <c r="EKH15" s="103"/>
      <c r="EKI15" s="103"/>
      <c r="EKJ15" s="103"/>
      <c r="EKK15" s="103"/>
      <c r="EKL15" s="103"/>
      <c r="EKM15" s="103"/>
      <c r="EKN15" s="103"/>
      <c r="EKO15" s="103"/>
      <c r="EKP15" s="103"/>
      <c r="EKQ15" s="103"/>
      <c r="EKR15" s="103"/>
      <c r="EKS15" s="103"/>
      <c r="EKT15" s="103"/>
      <c r="EKU15" s="103"/>
      <c r="EKV15" s="103"/>
      <c r="EKW15" s="103"/>
      <c r="EKX15" s="103"/>
      <c r="EKY15" s="103"/>
      <c r="EKZ15" s="103"/>
      <c r="ELA15" s="103"/>
      <c r="ELB15" s="103"/>
      <c r="ELC15" s="103"/>
      <c r="ELD15" s="103"/>
      <c r="ELE15" s="103"/>
      <c r="ELF15" s="103"/>
      <c r="ELG15" s="103"/>
      <c r="ELH15" s="103"/>
      <c r="ELI15" s="103"/>
      <c r="ELJ15" s="103"/>
      <c r="ELK15" s="103"/>
      <c r="ELL15" s="103"/>
      <c r="ELM15" s="103"/>
      <c r="ELN15" s="103"/>
      <c r="ELO15" s="103"/>
      <c r="ELP15" s="103"/>
      <c r="ELQ15" s="103"/>
      <c r="ELR15" s="103"/>
      <c r="ELS15" s="103"/>
      <c r="ELT15" s="103"/>
      <c r="ELU15" s="103"/>
      <c r="ELV15" s="103"/>
      <c r="ELW15" s="103"/>
      <c r="ELX15" s="103"/>
      <c r="ELY15" s="103"/>
      <c r="ELZ15" s="103"/>
      <c r="EMA15" s="103"/>
      <c r="EMB15" s="103"/>
      <c r="EMC15" s="103"/>
      <c r="EMD15" s="103"/>
      <c r="EME15" s="103"/>
      <c r="EMF15" s="103"/>
      <c r="EMG15" s="103"/>
      <c r="EMH15" s="103"/>
      <c r="EMI15" s="103"/>
      <c r="EMJ15" s="103"/>
      <c r="EMK15" s="103"/>
      <c r="EML15" s="103"/>
      <c r="EMM15" s="103"/>
      <c r="EMN15" s="103"/>
      <c r="EMO15" s="103"/>
      <c r="EMP15" s="103"/>
      <c r="EMQ15" s="103"/>
      <c r="EMR15" s="103"/>
      <c r="EMS15" s="103"/>
      <c r="EMT15" s="103"/>
      <c r="EMU15" s="103"/>
      <c r="EMV15" s="103"/>
      <c r="EMW15" s="103"/>
      <c r="EMX15" s="103"/>
      <c r="EMY15" s="103"/>
      <c r="EMZ15" s="103"/>
      <c r="ENA15" s="103"/>
      <c r="ENB15" s="103"/>
      <c r="ENC15" s="103"/>
      <c r="END15" s="103"/>
      <c r="ENE15" s="103"/>
      <c r="ENF15" s="103"/>
      <c r="ENG15" s="103"/>
      <c r="ENH15" s="103"/>
      <c r="ENI15" s="103"/>
      <c r="ENJ15" s="103"/>
      <c r="ENK15" s="103"/>
      <c r="ENL15" s="103"/>
      <c r="ENM15" s="103"/>
      <c r="ENN15" s="103"/>
      <c r="ENO15" s="103"/>
      <c r="ENP15" s="103"/>
      <c r="ENQ15" s="103"/>
      <c r="ENR15" s="103"/>
      <c r="ENS15" s="103"/>
      <c r="ENT15" s="103"/>
      <c r="ENU15" s="103"/>
      <c r="ENV15" s="103"/>
      <c r="ENW15" s="103"/>
      <c r="ENX15" s="103"/>
      <c r="ENY15" s="103"/>
      <c r="ENZ15" s="103"/>
      <c r="EOA15" s="103"/>
      <c r="EOB15" s="103"/>
      <c r="EOC15" s="103"/>
      <c r="EOD15" s="103"/>
      <c r="EOE15" s="103"/>
      <c r="EOF15" s="103"/>
      <c r="EOG15" s="103"/>
      <c r="EOH15" s="103"/>
      <c r="EOI15" s="103"/>
      <c r="EOJ15" s="103"/>
      <c r="EOK15" s="103"/>
      <c r="EOL15" s="103"/>
      <c r="EOM15" s="103"/>
      <c r="EON15" s="103"/>
      <c r="EOO15" s="103"/>
      <c r="EOP15" s="103"/>
      <c r="EOQ15" s="103"/>
      <c r="EOR15" s="103"/>
      <c r="EOS15" s="103"/>
      <c r="EOT15" s="103"/>
      <c r="EOU15" s="103"/>
      <c r="EOV15" s="103"/>
      <c r="EOW15" s="103"/>
      <c r="EOX15" s="103"/>
      <c r="EPE15" s="103"/>
      <c r="EPF15" s="103"/>
      <c r="EPG15" s="103"/>
      <c r="EPH15" s="103"/>
      <c r="EPI15" s="103"/>
      <c r="EPJ15" s="103"/>
      <c r="EPK15" s="103"/>
      <c r="EPL15" s="103"/>
      <c r="EPM15" s="103"/>
      <c r="EPN15" s="103"/>
      <c r="EPO15" s="103"/>
      <c r="EPP15" s="103"/>
      <c r="EPQ15" s="103"/>
      <c r="EPR15" s="103"/>
      <c r="EPS15" s="103"/>
      <c r="EPT15" s="103"/>
      <c r="EPU15" s="103"/>
      <c r="EPV15" s="103"/>
      <c r="EPW15" s="103"/>
      <c r="EPX15" s="103"/>
      <c r="EPY15" s="103"/>
      <c r="EPZ15" s="103"/>
      <c r="EQA15" s="103"/>
      <c r="EQB15" s="103"/>
      <c r="EQC15" s="103"/>
      <c r="EQD15" s="103"/>
      <c r="EQE15" s="103"/>
      <c r="EQF15" s="103"/>
      <c r="EQG15" s="103"/>
      <c r="EQH15" s="103"/>
      <c r="EQI15" s="103"/>
      <c r="EQJ15" s="103"/>
      <c r="EQK15" s="103"/>
      <c r="EQL15" s="103"/>
      <c r="EQM15" s="103"/>
      <c r="EQN15" s="103"/>
      <c r="EQO15" s="103"/>
      <c r="EQP15" s="103"/>
      <c r="EQQ15" s="103"/>
      <c r="EQR15" s="103"/>
      <c r="EQS15" s="103"/>
      <c r="EQT15" s="103"/>
      <c r="EQU15" s="103"/>
      <c r="EQV15" s="103"/>
      <c r="EQW15" s="103"/>
      <c r="EQX15" s="103"/>
      <c r="EQY15" s="103"/>
      <c r="EQZ15" s="103"/>
      <c r="ERA15" s="103"/>
      <c r="ERB15" s="103"/>
      <c r="ERC15" s="103"/>
      <c r="ERD15" s="103"/>
      <c r="ERE15" s="103"/>
      <c r="ERF15" s="103"/>
      <c r="ERG15" s="103"/>
      <c r="ERH15" s="103"/>
      <c r="ERI15" s="103"/>
      <c r="ERJ15" s="103"/>
      <c r="ERK15" s="103"/>
      <c r="ERL15" s="103"/>
      <c r="ERM15" s="103"/>
      <c r="ERN15" s="103"/>
      <c r="ERO15" s="103"/>
      <c r="ERP15" s="103"/>
      <c r="ERQ15" s="103"/>
      <c r="ERR15" s="103"/>
      <c r="ERS15" s="103"/>
      <c r="ERT15" s="103"/>
      <c r="ERU15" s="103"/>
      <c r="ERV15" s="103"/>
      <c r="ERW15" s="103"/>
      <c r="ERX15" s="103"/>
      <c r="ERY15" s="103"/>
      <c r="ERZ15" s="103"/>
      <c r="ESA15" s="103"/>
      <c r="ESB15" s="103"/>
      <c r="ESC15" s="103"/>
      <c r="ESD15" s="103"/>
      <c r="ESE15" s="103"/>
      <c r="ESF15" s="103"/>
      <c r="ESG15" s="103"/>
      <c r="ESH15" s="103"/>
      <c r="ESI15" s="103"/>
      <c r="ESJ15" s="103"/>
      <c r="ESK15" s="103"/>
      <c r="ESL15" s="103"/>
      <c r="ESM15" s="103"/>
      <c r="ESN15" s="103"/>
      <c r="ESO15" s="103"/>
      <c r="ESP15" s="103"/>
      <c r="ESQ15" s="103"/>
      <c r="ESR15" s="103"/>
      <c r="ESS15" s="103"/>
      <c r="EST15" s="103"/>
      <c r="ESU15" s="103"/>
      <c r="ESV15" s="103"/>
      <c r="ESW15" s="103"/>
      <c r="ESX15" s="103"/>
      <c r="ESY15" s="103"/>
      <c r="ESZ15" s="103"/>
      <c r="ETA15" s="103"/>
      <c r="ETB15" s="103"/>
      <c r="ETC15" s="103"/>
      <c r="ETD15" s="103"/>
      <c r="ETE15" s="103"/>
      <c r="ETF15" s="103"/>
      <c r="ETG15" s="103"/>
      <c r="ETH15" s="103"/>
      <c r="ETI15" s="103"/>
      <c r="ETJ15" s="103"/>
      <c r="ETK15" s="103"/>
      <c r="ETL15" s="103"/>
      <c r="ETM15" s="103"/>
      <c r="ETN15" s="103"/>
      <c r="ETO15" s="103"/>
      <c r="ETP15" s="103"/>
      <c r="ETQ15" s="103"/>
      <c r="ETR15" s="103"/>
      <c r="ETS15" s="103"/>
      <c r="ETT15" s="103"/>
      <c r="ETU15" s="103"/>
      <c r="ETV15" s="103"/>
      <c r="ETW15" s="103"/>
      <c r="ETX15" s="103"/>
      <c r="ETY15" s="103"/>
      <c r="ETZ15" s="103"/>
      <c r="EUA15" s="103"/>
      <c r="EUB15" s="103"/>
      <c r="EUC15" s="103"/>
      <c r="EUD15" s="103"/>
      <c r="EUE15" s="103"/>
      <c r="EUF15" s="103"/>
      <c r="EUG15" s="103"/>
      <c r="EUH15" s="103"/>
      <c r="EUI15" s="103"/>
      <c r="EUJ15" s="103"/>
      <c r="EUK15" s="103"/>
      <c r="EUL15" s="103"/>
      <c r="EUM15" s="103"/>
      <c r="EUN15" s="103"/>
      <c r="EUO15" s="103"/>
      <c r="EUP15" s="103"/>
      <c r="EUQ15" s="103"/>
      <c r="EUR15" s="103"/>
      <c r="EUS15" s="103"/>
      <c r="EUT15" s="103"/>
      <c r="EUU15" s="103"/>
      <c r="EUV15" s="103"/>
      <c r="EUW15" s="103"/>
      <c r="EUX15" s="103"/>
      <c r="EUY15" s="103"/>
      <c r="EUZ15" s="103"/>
      <c r="EVA15" s="103"/>
      <c r="EVB15" s="103"/>
      <c r="EVC15" s="103"/>
      <c r="EVD15" s="103"/>
      <c r="EVE15" s="103"/>
      <c r="EVF15" s="103"/>
      <c r="EVG15" s="103"/>
      <c r="EVH15" s="103"/>
      <c r="EVI15" s="103"/>
      <c r="EVJ15" s="103"/>
      <c r="EVK15" s="103"/>
      <c r="EVL15" s="103"/>
      <c r="EVM15" s="103"/>
      <c r="EVN15" s="103"/>
      <c r="EVO15" s="103"/>
      <c r="EVP15" s="103"/>
      <c r="EVQ15" s="103"/>
      <c r="EVR15" s="103"/>
      <c r="EVS15" s="103"/>
      <c r="EVT15" s="103"/>
      <c r="EVU15" s="103"/>
      <c r="EVV15" s="103"/>
      <c r="EVW15" s="103"/>
      <c r="EVX15" s="103"/>
      <c r="EVY15" s="103"/>
      <c r="EVZ15" s="103"/>
      <c r="EWA15" s="103"/>
      <c r="EWB15" s="103"/>
      <c r="EWC15" s="103"/>
      <c r="EWD15" s="103"/>
      <c r="EWE15" s="103"/>
      <c r="EWF15" s="103"/>
      <c r="EWG15" s="103"/>
      <c r="EWH15" s="103"/>
      <c r="EWI15" s="103"/>
      <c r="EWJ15" s="103"/>
      <c r="EWK15" s="103"/>
      <c r="EWL15" s="103"/>
      <c r="EWM15" s="103"/>
      <c r="EWN15" s="103"/>
      <c r="EWO15" s="103"/>
      <c r="EWP15" s="103"/>
      <c r="EWQ15" s="103"/>
      <c r="EWR15" s="103"/>
      <c r="EWS15" s="103"/>
      <c r="EWT15" s="103"/>
      <c r="EWU15" s="103"/>
      <c r="EWV15" s="103"/>
      <c r="EWW15" s="103"/>
      <c r="EWX15" s="103"/>
      <c r="EWY15" s="103"/>
      <c r="EWZ15" s="103"/>
      <c r="EXA15" s="103"/>
      <c r="EXB15" s="103"/>
      <c r="EXC15" s="103"/>
      <c r="EXD15" s="103"/>
      <c r="EXE15" s="103"/>
      <c r="EXF15" s="103"/>
      <c r="EXG15" s="103"/>
      <c r="EXH15" s="103"/>
      <c r="EXI15" s="103"/>
      <c r="EXJ15" s="103"/>
      <c r="EXK15" s="103"/>
      <c r="EXL15" s="103"/>
      <c r="EXM15" s="103"/>
      <c r="EXN15" s="103"/>
      <c r="EXO15" s="103"/>
      <c r="EXP15" s="103"/>
      <c r="EXQ15" s="103"/>
      <c r="EXR15" s="103"/>
      <c r="EXS15" s="103"/>
      <c r="EXT15" s="103"/>
      <c r="EXU15" s="103"/>
      <c r="EXV15" s="103"/>
      <c r="EXW15" s="103"/>
      <c r="EXX15" s="103"/>
      <c r="EXY15" s="103"/>
      <c r="EXZ15" s="103"/>
      <c r="EYA15" s="103"/>
      <c r="EYB15" s="103"/>
      <c r="EYC15" s="103"/>
      <c r="EYD15" s="103"/>
      <c r="EYE15" s="103"/>
      <c r="EYF15" s="103"/>
      <c r="EYG15" s="103"/>
      <c r="EYH15" s="103"/>
      <c r="EYI15" s="103"/>
      <c r="EYJ15" s="103"/>
      <c r="EYK15" s="103"/>
      <c r="EYL15" s="103"/>
      <c r="EYM15" s="103"/>
      <c r="EYN15" s="103"/>
      <c r="EYO15" s="103"/>
      <c r="EYP15" s="103"/>
      <c r="EYQ15" s="103"/>
      <c r="EYR15" s="103"/>
      <c r="EYS15" s="103"/>
      <c r="EYT15" s="103"/>
      <c r="EZA15" s="103"/>
      <c r="EZB15" s="103"/>
      <c r="EZC15" s="103"/>
      <c r="EZD15" s="103"/>
      <c r="EZE15" s="103"/>
      <c r="EZF15" s="103"/>
      <c r="EZG15" s="103"/>
      <c r="EZH15" s="103"/>
      <c r="EZI15" s="103"/>
      <c r="EZJ15" s="103"/>
      <c r="EZK15" s="103"/>
      <c r="EZL15" s="103"/>
      <c r="EZM15" s="103"/>
      <c r="EZN15" s="103"/>
      <c r="EZO15" s="103"/>
      <c r="EZP15" s="103"/>
      <c r="EZQ15" s="103"/>
      <c r="EZR15" s="103"/>
      <c r="EZS15" s="103"/>
      <c r="EZT15" s="103"/>
      <c r="EZU15" s="103"/>
      <c r="EZV15" s="103"/>
      <c r="EZW15" s="103"/>
      <c r="EZX15" s="103"/>
      <c r="EZY15" s="103"/>
      <c r="EZZ15" s="103"/>
      <c r="FAA15" s="103"/>
      <c r="FAB15" s="103"/>
      <c r="FAC15" s="103"/>
      <c r="FAD15" s="103"/>
      <c r="FAE15" s="103"/>
      <c r="FAF15" s="103"/>
      <c r="FAG15" s="103"/>
      <c r="FAH15" s="103"/>
      <c r="FAI15" s="103"/>
      <c r="FAJ15" s="103"/>
      <c r="FAK15" s="103"/>
      <c r="FAL15" s="103"/>
      <c r="FAM15" s="103"/>
      <c r="FAN15" s="103"/>
      <c r="FAO15" s="103"/>
      <c r="FAP15" s="103"/>
      <c r="FAQ15" s="103"/>
      <c r="FAR15" s="103"/>
      <c r="FAS15" s="103"/>
      <c r="FAT15" s="103"/>
      <c r="FAU15" s="103"/>
      <c r="FAV15" s="103"/>
      <c r="FAW15" s="103"/>
      <c r="FAX15" s="103"/>
      <c r="FAY15" s="103"/>
      <c r="FAZ15" s="103"/>
      <c r="FBA15" s="103"/>
      <c r="FBB15" s="103"/>
      <c r="FBC15" s="103"/>
      <c r="FBD15" s="103"/>
      <c r="FBE15" s="103"/>
      <c r="FBF15" s="103"/>
      <c r="FBG15" s="103"/>
      <c r="FBH15" s="103"/>
      <c r="FBI15" s="103"/>
      <c r="FBJ15" s="103"/>
      <c r="FBK15" s="103"/>
      <c r="FBL15" s="103"/>
      <c r="FBM15" s="103"/>
      <c r="FBN15" s="103"/>
      <c r="FBO15" s="103"/>
      <c r="FBP15" s="103"/>
      <c r="FBQ15" s="103"/>
      <c r="FBR15" s="103"/>
      <c r="FBS15" s="103"/>
      <c r="FBT15" s="103"/>
      <c r="FBU15" s="103"/>
      <c r="FBV15" s="103"/>
      <c r="FBW15" s="103"/>
      <c r="FBX15" s="103"/>
      <c r="FBY15" s="103"/>
      <c r="FBZ15" s="103"/>
      <c r="FCA15" s="103"/>
      <c r="FCB15" s="103"/>
      <c r="FCC15" s="103"/>
      <c r="FCD15" s="103"/>
      <c r="FCE15" s="103"/>
      <c r="FCF15" s="103"/>
      <c r="FCG15" s="103"/>
      <c r="FCH15" s="103"/>
      <c r="FCI15" s="103"/>
      <c r="FCJ15" s="103"/>
      <c r="FCK15" s="103"/>
      <c r="FCL15" s="103"/>
      <c r="FCM15" s="103"/>
      <c r="FCN15" s="103"/>
      <c r="FCO15" s="103"/>
      <c r="FCP15" s="103"/>
      <c r="FCQ15" s="103"/>
      <c r="FCR15" s="103"/>
      <c r="FCS15" s="103"/>
      <c r="FCT15" s="103"/>
      <c r="FCU15" s="103"/>
      <c r="FCV15" s="103"/>
      <c r="FCW15" s="103"/>
      <c r="FCX15" s="103"/>
      <c r="FCY15" s="103"/>
      <c r="FCZ15" s="103"/>
      <c r="FDA15" s="103"/>
      <c r="FDB15" s="103"/>
      <c r="FDC15" s="103"/>
      <c r="FDD15" s="103"/>
      <c r="FDE15" s="103"/>
      <c r="FDF15" s="103"/>
      <c r="FDG15" s="103"/>
      <c r="FDH15" s="103"/>
      <c r="FDI15" s="103"/>
      <c r="FDJ15" s="103"/>
      <c r="FDK15" s="103"/>
      <c r="FDL15" s="103"/>
      <c r="FDM15" s="103"/>
      <c r="FDN15" s="103"/>
      <c r="FDO15" s="103"/>
      <c r="FDP15" s="103"/>
      <c r="FDQ15" s="103"/>
      <c r="FDR15" s="103"/>
      <c r="FDS15" s="103"/>
      <c r="FDT15" s="103"/>
      <c r="FDU15" s="103"/>
      <c r="FDV15" s="103"/>
      <c r="FDW15" s="103"/>
      <c r="FDX15" s="103"/>
      <c r="FDY15" s="103"/>
      <c r="FDZ15" s="103"/>
      <c r="FEA15" s="103"/>
      <c r="FEB15" s="103"/>
      <c r="FEC15" s="103"/>
      <c r="FED15" s="103"/>
      <c r="FEE15" s="103"/>
      <c r="FEF15" s="103"/>
      <c r="FEG15" s="103"/>
      <c r="FEH15" s="103"/>
      <c r="FEI15" s="103"/>
      <c r="FEJ15" s="103"/>
      <c r="FEK15" s="103"/>
      <c r="FEL15" s="103"/>
      <c r="FEM15" s="103"/>
      <c r="FEN15" s="103"/>
      <c r="FEO15" s="103"/>
      <c r="FEP15" s="103"/>
      <c r="FEQ15" s="103"/>
      <c r="FER15" s="103"/>
      <c r="FES15" s="103"/>
      <c r="FET15" s="103"/>
      <c r="FEU15" s="103"/>
      <c r="FEV15" s="103"/>
      <c r="FEW15" s="103"/>
      <c r="FEX15" s="103"/>
      <c r="FEY15" s="103"/>
      <c r="FEZ15" s="103"/>
      <c r="FFA15" s="103"/>
      <c r="FFB15" s="103"/>
      <c r="FFC15" s="103"/>
      <c r="FFD15" s="103"/>
      <c r="FFE15" s="103"/>
      <c r="FFF15" s="103"/>
      <c r="FFG15" s="103"/>
      <c r="FFH15" s="103"/>
      <c r="FFI15" s="103"/>
      <c r="FFJ15" s="103"/>
      <c r="FFK15" s="103"/>
      <c r="FFL15" s="103"/>
      <c r="FFM15" s="103"/>
      <c r="FFN15" s="103"/>
      <c r="FFO15" s="103"/>
      <c r="FFP15" s="103"/>
      <c r="FFQ15" s="103"/>
      <c r="FFR15" s="103"/>
      <c r="FFS15" s="103"/>
      <c r="FFT15" s="103"/>
      <c r="FFU15" s="103"/>
      <c r="FFV15" s="103"/>
      <c r="FFW15" s="103"/>
      <c r="FFX15" s="103"/>
      <c r="FFY15" s="103"/>
      <c r="FFZ15" s="103"/>
      <c r="FGA15" s="103"/>
      <c r="FGB15" s="103"/>
      <c r="FGC15" s="103"/>
      <c r="FGD15" s="103"/>
      <c r="FGE15" s="103"/>
      <c r="FGF15" s="103"/>
      <c r="FGG15" s="103"/>
      <c r="FGH15" s="103"/>
      <c r="FGI15" s="103"/>
      <c r="FGJ15" s="103"/>
      <c r="FGK15" s="103"/>
      <c r="FGL15" s="103"/>
      <c r="FGM15" s="103"/>
      <c r="FGN15" s="103"/>
      <c r="FGO15" s="103"/>
      <c r="FGP15" s="103"/>
      <c r="FGQ15" s="103"/>
      <c r="FGR15" s="103"/>
      <c r="FGS15" s="103"/>
      <c r="FGT15" s="103"/>
      <c r="FGU15" s="103"/>
      <c r="FGV15" s="103"/>
      <c r="FGW15" s="103"/>
      <c r="FGX15" s="103"/>
      <c r="FGY15" s="103"/>
      <c r="FGZ15" s="103"/>
      <c r="FHA15" s="103"/>
      <c r="FHB15" s="103"/>
      <c r="FHC15" s="103"/>
      <c r="FHD15" s="103"/>
      <c r="FHE15" s="103"/>
      <c r="FHF15" s="103"/>
      <c r="FHG15" s="103"/>
      <c r="FHH15" s="103"/>
      <c r="FHI15" s="103"/>
      <c r="FHJ15" s="103"/>
      <c r="FHK15" s="103"/>
      <c r="FHL15" s="103"/>
      <c r="FHM15" s="103"/>
      <c r="FHN15" s="103"/>
      <c r="FHO15" s="103"/>
      <c r="FHP15" s="103"/>
      <c r="FHQ15" s="103"/>
      <c r="FHR15" s="103"/>
      <c r="FHS15" s="103"/>
      <c r="FHT15" s="103"/>
      <c r="FHU15" s="103"/>
      <c r="FHV15" s="103"/>
      <c r="FHW15" s="103"/>
      <c r="FHX15" s="103"/>
      <c r="FHY15" s="103"/>
      <c r="FHZ15" s="103"/>
      <c r="FIA15" s="103"/>
      <c r="FIB15" s="103"/>
      <c r="FIC15" s="103"/>
      <c r="FID15" s="103"/>
      <c r="FIE15" s="103"/>
      <c r="FIF15" s="103"/>
      <c r="FIG15" s="103"/>
      <c r="FIH15" s="103"/>
      <c r="FII15" s="103"/>
      <c r="FIJ15" s="103"/>
      <c r="FIK15" s="103"/>
      <c r="FIL15" s="103"/>
      <c r="FIM15" s="103"/>
      <c r="FIN15" s="103"/>
      <c r="FIO15" s="103"/>
      <c r="FIP15" s="103"/>
      <c r="FIW15" s="103"/>
      <c r="FIX15" s="103"/>
      <c r="FIY15" s="103"/>
      <c r="FIZ15" s="103"/>
      <c r="FJA15" s="103"/>
      <c r="FJB15" s="103"/>
      <c r="FJC15" s="103"/>
      <c r="FJD15" s="103"/>
      <c r="FJE15" s="103"/>
      <c r="FJF15" s="103"/>
      <c r="FJG15" s="103"/>
      <c r="FJH15" s="103"/>
      <c r="FJI15" s="103"/>
      <c r="FJJ15" s="103"/>
      <c r="FJK15" s="103"/>
      <c r="FJL15" s="103"/>
      <c r="FJM15" s="103"/>
      <c r="FJN15" s="103"/>
      <c r="FJO15" s="103"/>
      <c r="FJP15" s="103"/>
      <c r="FJQ15" s="103"/>
      <c r="FJR15" s="103"/>
      <c r="FJS15" s="103"/>
      <c r="FJT15" s="103"/>
      <c r="FJU15" s="103"/>
      <c r="FJV15" s="103"/>
      <c r="FJW15" s="103"/>
      <c r="FJX15" s="103"/>
      <c r="FJY15" s="103"/>
      <c r="FJZ15" s="103"/>
      <c r="FKA15" s="103"/>
      <c r="FKB15" s="103"/>
      <c r="FKC15" s="103"/>
      <c r="FKD15" s="103"/>
      <c r="FKE15" s="103"/>
      <c r="FKF15" s="103"/>
      <c r="FKG15" s="103"/>
      <c r="FKH15" s="103"/>
      <c r="FKI15" s="103"/>
      <c r="FKJ15" s="103"/>
      <c r="FKK15" s="103"/>
      <c r="FKL15" s="103"/>
      <c r="FKM15" s="103"/>
      <c r="FKN15" s="103"/>
      <c r="FKO15" s="103"/>
      <c r="FKP15" s="103"/>
      <c r="FKQ15" s="103"/>
      <c r="FKR15" s="103"/>
      <c r="FKS15" s="103"/>
      <c r="FKT15" s="103"/>
      <c r="FKU15" s="103"/>
      <c r="FKV15" s="103"/>
      <c r="FKW15" s="103"/>
      <c r="FKX15" s="103"/>
      <c r="FKY15" s="103"/>
      <c r="FKZ15" s="103"/>
      <c r="FLA15" s="103"/>
      <c r="FLB15" s="103"/>
      <c r="FLC15" s="103"/>
      <c r="FLD15" s="103"/>
      <c r="FLE15" s="103"/>
      <c r="FLF15" s="103"/>
      <c r="FLG15" s="103"/>
      <c r="FLH15" s="103"/>
      <c r="FLI15" s="103"/>
      <c r="FLJ15" s="103"/>
      <c r="FLK15" s="103"/>
      <c r="FLL15" s="103"/>
      <c r="FLM15" s="103"/>
      <c r="FLN15" s="103"/>
      <c r="FLO15" s="103"/>
      <c r="FLP15" s="103"/>
      <c r="FLQ15" s="103"/>
      <c r="FLR15" s="103"/>
      <c r="FLS15" s="103"/>
      <c r="FLT15" s="103"/>
      <c r="FLU15" s="103"/>
      <c r="FLV15" s="103"/>
      <c r="FLW15" s="103"/>
      <c r="FLX15" s="103"/>
      <c r="FLY15" s="103"/>
      <c r="FLZ15" s="103"/>
      <c r="FMA15" s="103"/>
      <c r="FMB15" s="103"/>
      <c r="FMC15" s="103"/>
      <c r="FMD15" s="103"/>
      <c r="FME15" s="103"/>
      <c r="FMF15" s="103"/>
      <c r="FMG15" s="103"/>
      <c r="FMH15" s="103"/>
      <c r="FMI15" s="103"/>
      <c r="FMJ15" s="103"/>
      <c r="FMK15" s="103"/>
      <c r="FML15" s="103"/>
      <c r="FMM15" s="103"/>
      <c r="FMN15" s="103"/>
      <c r="FMO15" s="103"/>
      <c r="FMP15" s="103"/>
      <c r="FMQ15" s="103"/>
      <c r="FMR15" s="103"/>
      <c r="FMS15" s="103"/>
      <c r="FMT15" s="103"/>
      <c r="FMU15" s="103"/>
      <c r="FMV15" s="103"/>
      <c r="FMW15" s="103"/>
      <c r="FMX15" s="103"/>
      <c r="FMY15" s="103"/>
      <c r="FMZ15" s="103"/>
      <c r="FNA15" s="103"/>
      <c r="FNB15" s="103"/>
      <c r="FNC15" s="103"/>
      <c r="FND15" s="103"/>
      <c r="FNE15" s="103"/>
      <c r="FNF15" s="103"/>
      <c r="FNG15" s="103"/>
      <c r="FNH15" s="103"/>
      <c r="FNI15" s="103"/>
      <c r="FNJ15" s="103"/>
      <c r="FNK15" s="103"/>
      <c r="FNL15" s="103"/>
      <c r="FNM15" s="103"/>
      <c r="FNN15" s="103"/>
      <c r="FNO15" s="103"/>
      <c r="FNP15" s="103"/>
      <c r="FNQ15" s="103"/>
      <c r="FNR15" s="103"/>
      <c r="FNS15" s="103"/>
      <c r="FNT15" s="103"/>
      <c r="FNU15" s="103"/>
      <c r="FNV15" s="103"/>
      <c r="FNW15" s="103"/>
      <c r="FNX15" s="103"/>
      <c r="FNY15" s="103"/>
      <c r="FNZ15" s="103"/>
      <c r="FOA15" s="103"/>
      <c r="FOB15" s="103"/>
      <c r="FOC15" s="103"/>
      <c r="FOD15" s="103"/>
      <c r="FOE15" s="103"/>
      <c r="FOF15" s="103"/>
      <c r="FOG15" s="103"/>
      <c r="FOH15" s="103"/>
      <c r="FOI15" s="103"/>
      <c r="FOJ15" s="103"/>
      <c r="FOK15" s="103"/>
      <c r="FOL15" s="103"/>
      <c r="FOM15" s="103"/>
      <c r="FON15" s="103"/>
      <c r="FOO15" s="103"/>
      <c r="FOP15" s="103"/>
      <c r="FOQ15" s="103"/>
      <c r="FOR15" s="103"/>
      <c r="FOS15" s="103"/>
      <c r="FOT15" s="103"/>
      <c r="FOU15" s="103"/>
      <c r="FOV15" s="103"/>
      <c r="FOW15" s="103"/>
      <c r="FOX15" s="103"/>
      <c r="FOY15" s="103"/>
      <c r="FOZ15" s="103"/>
      <c r="FPA15" s="103"/>
      <c r="FPB15" s="103"/>
      <c r="FPC15" s="103"/>
      <c r="FPD15" s="103"/>
      <c r="FPE15" s="103"/>
      <c r="FPF15" s="103"/>
      <c r="FPG15" s="103"/>
      <c r="FPH15" s="103"/>
      <c r="FPI15" s="103"/>
      <c r="FPJ15" s="103"/>
      <c r="FPK15" s="103"/>
      <c r="FPL15" s="103"/>
      <c r="FPM15" s="103"/>
      <c r="FPN15" s="103"/>
      <c r="FPO15" s="103"/>
      <c r="FPP15" s="103"/>
      <c r="FPQ15" s="103"/>
      <c r="FPR15" s="103"/>
      <c r="FPS15" s="103"/>
      <c r="FPT15" s="103"/>
      <c r="FPU15" s="103"/>
      <c r="FPV15" s="103"/>
      <c r="FPW15" s="103"/>
      <c r="FPX15" s="103"/>
      <c r="FPY15" s="103"/>
      <c r="FPZ15" s="103"/>
      <c r="FQA15" s="103"/>
      <c r="FQB15" s="103"/>
      <c r="FQC15" s="103"/>
      <c r="FQD15" s="103"/>
      <c r="FQE15" s="103"/>
      <c r="FQF15" s="103"/>
      <c r="FQG15" s="103"/>
      <c r="FQH15" s="103"/>
      <c r="FQI15" s="103"/>
      <c r="FQJ15" s="103"/>
      <c r="FQK15" s="103"/>
      <c r="FQL15" s="103"/>
      <c r="FQM15" s="103"/>
      <c r="FQN15" s="103"/>
      <c r="FQO15" s="103"/>
      <c r="FQP15" s="103"/>
      <c r="FQQ15" s="103"/>
      <c r="FQR15" s="103"/>
      <c r="FQS15" s="103"/>
      <c r="FQT15" s="103"/>
      <c r="FQU15" s="103"/>
      <c r="FQV15" s="103"/>
      <c r="FQW15" s="103"/>
      <c r="FQX15" s="103"/>
      <c r="FQY15" s="103"/>
      <c r="FQZ15" s="103"/>
      <c r="FRA15" s="103"/>
      <c r="FRB15" s="103"/>
      <c r="FRC15" s="103"/>
      <c r="FRD15" s="103"/>
      <c r="FRE15" s="103"/>
      <c r="FRF15" s="103"/>
      <c r="FRG15" s="103"/>
      <c r="FRH15" s="103"/>
      <c r="FRI15" s="103"/>
      <c r="FRJ15" s="103"/>
      <c r="FRK15" s="103"/>
      <c r="FRL15" s="103"/>
      <c r="FRM15" s="103"/>
      <c r="FRN15" s="103"/>
      <c r="FRO15" s="103"/>
      <c r="FRP15" s="103"/>
      <c r="FRQ15" s="103"/>
      <c r="FRR15" s="103"/>
      <c r="FRS15" s="103"/>
      <c r="FRT15" s="103"/>
      <c r="FRU15" s="103"/>
      <c r="FRV15" s="103"/>
      <c r="FRW15" s="103"/>
      <c r="FRX15" s="103"/>
      <c r="FRY15" s="103"/>
      <c r="FRZ15" s="103"/>
      <c r="FSA15" s="103"/>
      <c r="FSB15" s="103"/>
      <c r="FSC15" s="103"/>
      <c r="FSD15" s="103"/>
      <c r="FSE15" s="103"/>
      <c r="FSF15" s="103"/>
      <c r="FSG15" s="103"/>
      <c r="FSH15" s="103"/>
      <c r="FSI15" s="103"/>
      <c r="FSJ15" s="103"/>
      <c r="FSK15" s="103"/>
      <c r="FSL15" s="103"/>
      <c r="FSS15" s="103"/>
      <c r="FST15" s="103"/>
      <c r="FSU15" s="103"/>
      <c r="FSV15" s="103"/>
      <c r="FSW15" s="103"/>
      <c r="FSX15" s="103"/>
      <c r="FSY15" s="103"/>
      <c r="FSZ15" s="103"/>
      <c r="FTA15" s="103"/>
      <c r="FTB15" s="103"/>
      <c r="FTC15" s="103"/>
      <c r="FTD15" s="103"/>
      <c r="FTE15" s="103"/>
      <c r="FTF15" s="103"/>
      <c r="FTG15" s="103"/>
      <c r="FTH15" s="103"/>
      <c r="FTI15" s="103"/>
      <c r="FTJ15" s="103"/>
      <c r="FTK15" s="103"/>
      <c r="FTL15" s="103"/>
      <c r="FTM15" s="103"/>
      <c r="FTN15" s="103"/>
      <c r="FTO15" s="103"/>
      <c r="FTP15" s="103"/>
      <c r="FTQ15" s="103"/>
      <c r="FTR15" s="103"/>
      <c r="FTS15" s="103"/>
      <c r="FTT15" s="103"/>
      <c r="FTU15" s="103"/>
      <c r="FTV15" s="103"/>
      <c r="FTW15" s="103"/>
      <c r="FTX15" s="103"/>
      <c r="FTY15" s="103"/>
      <c r="FTZ15" s="103"/>
      <c r="FUA15" s="103"/>
      <c r="FUB15" s="103"/>
      <c r="FUC15" s="103"/>
      <c r="FUD15" s="103"/>
      <c r="FUE15" s="103"/>
      <c r="FUF15" s="103"/>
      <c r="FUG15" s="103"/>
      <c r="FUH15" s="103"/>
      <c r="FUI15" s="103"/>
      <c r="FUJ15" s="103"/>
      <c r="FUK15" s="103"/>
      <c r="FUL15" s="103"/>
      <c r="FUM15" s="103"/>
      <c r="FUN15" s="103"/>
      <c r="FUO15" s="103"/>
      <c r="FUP15" s="103"/>
      <c r="FUQ15" s="103"/>
      <c r="FUR15" s="103"/>
      <c r="FUS15" s="103"/>
      <c r="FUT15" s="103"/>
      <c r="FUU15" s="103"/>
      <c r="FUV15" s="103"/>
      <c r="FUW15" s="103"/>
      <c r="FUX15" s="103"/>
      <c r="FUY15" s="103"/>
      <c r="FUZ15" s="103"/>
      <c r="FVA15" s="103"/>
      <c r="FVB15" s="103"/>
      <c r="FVC15" s="103"/>
      <c r="FVD15" s="103"/>
      <c r="FVE15" s="103"/>
      <c r="FVF15" s="103"/>
      <c r="FVG15" s="103"/>
      <c r="FVH15" s="103"/>
      <c r="FVI15" s="103"/>
      <c r="FVJ15" s="103"/>
      <c r="FVK15" s="103"/>
      <c r="FVL15" s="103"/>
      <c r="FVM15" s="103"/>
      <c r="FVN15" s="103"/>
      <c r="FVO15" s="103"/>
      <c r="FVP15" s="103"/>
      <c r="FVQ15" s="103"/>
      <c r="FVR15" s="103"/>
      <c r="FVS15" s="103"/>
      <c r="FVT15" s="103"/>
      <c r="FVU15" s="103"/>
      <c r="FVV15" s="103"/>
      <c r="FVW15" s="103"/>
      <c r="FVX15" s="103"/>
      <c r="FVY15" s="103"/>
      <c r="FVZ15" s="103"/>
      <c r="FWA15" s="103"/>
      <c r="FWB15" s="103"/>
      <c r="FWC15" s="103"/>
      <c r="FWD15" s="103"/>
      <c r="FWE15" s="103"/>
      <c r="FWF15" s="103"/>
      <c r="FWG15" s="103"/>
      <c r="FWH15" s="103"/>
      <c r="FWI15" s="103"/>
      <c r="FWJ15" s="103"/>
      <c r="FWK15" s="103"/>
      <c r="FWL15" s="103"/>
      <c r="FWM15" s="103"/>
      <c r="FWN15" s="103"/>
      <c r="FWO15" s="103"/>
      <c r="FWP15" s="103"/>
      <c r="FWQ15" s="103"/>
      <c r="FWR15" s="103"/>
      <c r="FWS15" s="103"/>
      <c r="FWT15" s="103"/>
      <c r="FWU15" s="103"/>
      <c r="FWV15" s="103"/>
      <c r="FWW15" s="103"/>
      <c r="FWX15" s="103"/>
      <c r="FWY15" s="103"/>
      <c r="FWZ15" s="103"/>
      <c r="FXA15" s="103"/>
      <c r="FXB15" s="103"/>
      <c r="FXC15" s="103"/>
      <c r="FXD15" s="103"/>
      <c r="FXE15" s="103"/>
      <c r="FXF15" s="103"/>
      <c r="FXG15" s="103"/>
      <c r="FXH15" s="103"/>
      <c r="FXI15" s="103"/>
      <c r="FXJ15" s="103"/>
      <c r="FXK15" s="103"/>
      <c r="FXL15" s="103"/>
      <c r="FXM15" s="103"/>
      <c r="FXN15" s="103"/>
      <c r="FXO15" s="103"/>
      <c r="FXP15" s="103"/>
      <c r="FXQ15" s="103"/>
      <c r="FXR15" s="103"/>
      <c r="FXS15" s="103"/>
      <c r="FXT15" s="103"/>
      <c r="FXU15" s="103"/>
      <c r="FXV15" s="103"/>
      <c r="FXW15" s="103"/>
      <c r="FXX15" s="103"/>
      <c r="FXY15" s="103"/>
      <c r="FXZ15" s="103"/>
      <c r="FYA15" s="103"/>
      <c r="FYB15" s="103"/>
      <c r="FYC15" s="103"/>
      <c r="FYD15" s="103"/>
      <c r="FYE15" s="103"/>
      <c r="FYF15" s="103"/>
      <c r="FYG15" s="103"/>
      <c r="FYH15" s="103"/>
      <c r="FYI15" s="103"/>
      <c r="FYJ15" s="103"/>
      <c r="FYK15" s="103"/>
      <c r="FYL15" s="103"/>
      <c r="FYM15" s="103"/>
      <c r="FYN15" s="103"/>
      <c r="FYO15" s="103"/>
      <c r="FYP15" s="103"/>
      <c r="FYQ15" s="103"/>
      <c r="FYR15" s="103"/>
      <c r="FYS15" s="103"/>
      <c r="FYT15" s="103"/>
      <c r="FYU15" s="103"/>
      <c r="FYV15" s="103"/>
      <c r="FYW15" s="103"/>
      <c r="FYX15" s="103"/>
      <c r="FYY15" s="103"/>
      <c r="FYZ15" s="103"/>
      <c r="FZA15" s="103"/>
      <c r="FZB15" s="103"/>
      <c r="FZC15" s="103"/>
      <c r="FZD15" s="103"/>
      <c r="FZE15" s="103"/>
      <c r="FZF15" s="103"/>
      <c r="FZG15" s="103"/>
      <c r="FZH15" s="103"/>
      <c r="FZI15" s="103"/>
      <c r="FZJ15" s="103"/>
      <c r="FZK15" s="103"/>
      <c r="FZL15" s="103"/>
      <c r="FZM15" s="103"/>
      <c r="FZN15" s="103"/>
      <c r="FZO15" s="103"/>
      <c r="FZP15" s="103"/>
      <c r="FZQ15" s="103"/>
      <c r="FZR15" s="103"/>
      <c r="FZS15" s="103"/>
      <c r="FZT15" s="103"/>
      <c r="FZU15" s="103"/>
      <c r="FZV15" s="103"/>
      <c r="FZW15" s="103"/>
      <c r="FZX15" s="103"/>
      <c r="FZY15" s="103"/>
      <c r="FZZ15" s="103"/>
      <c r="GAA15" s="103"/>
      <c r="GAB15" s="103"/>
      <c r="GAC15" s="103"/>
      <c r="GAD15" s="103"/>
      <c r="GAE15" s="103"/>
      <c r="GAF15" s="103"/>
      <c r="GAG15" s="103"/>
      <c r="GAH15" s="103"/>
      <c r="GAI15" s="103"/>
      <c r="GAJ15" s="103"/>
      <c r="GAK15" s="103"/>
      <c r="GAL15" s="103"/>
      <c r="GAM15" s="103"/>
      <c r="GAN15" s="103"/>
      <c r="GAO15" s="103"/>
      <c r="GAP15" s="103"/>
      <c r="GAQ15" s="103"/>
      <c r="GAR15" s="103"/>
      <c r="GAS15" s="103"/>
      <c r="GAT15" s="103"/>
      <c r="GAU15" s="103"/>
      <c r="GAV15" s="103"/>
      <c r="GAW15" s="103"/>
      <c r="GAX15" s="103"/>
      <c r="GAY15" s="103"/>
      <c r="GAZ15" s="103"/>
      <c r="GBA15" s="103"/>
      <c r="GBB15" s="103"/>
      <c r="GBC15" s="103"/>
      <c r="GBD15" s="103"/>
      <c r="GBE15" s="103"/>
      <c r="GBF15" s="103"/>
      <c r="GBG15" s="103"/>
      <c r="GBH15" s="103"/>
      <c r="GBI15" s="103"/>
      <c r="GBJ15" s="103"/>
      <c r="GBK15" s="103"/>
      <c r="GBL15" s="103"/>
      <c r="GBM15" s="103"/>
      <c r="GBN15" s="103"/>
      <c r="GBO15" s="103"/>
      <c r="GBP15" s="103"/>
      <c r="GBQ15" s="103"/>
      <c r="GBR15" s="103"/>
      <c r="GBS15" s="103"/>
      <c r="GBT15" s="103"/>
      <c r="GBU15" s="103"/>
      <c r="GBV15" s="103"/>
      <c r="GBW15" s="103"/>
      <c r="GBX15" s="103"/>
      <c r="GBY15" s="103"/>
      <c r="GBZ15" s="103"/>
      <c r="GCA15" s="103"/>
      <c r="GCB15" s="103"/>
      <c r="GCC15" s="103"/>
      <c r="GCD15" s="103"/>
      <c r="GCE15" s="103"/>
      <c r="GCF15" s="103"/>
      <c r="GCG15" s="103"/>
      <c r="GCH15" s="103"/>
      <c r="GCO15" s="103"/>
      <c r="GCP15" s="103"/>
      <c r="GCQ15" s="103"/>
      <c r="GCR15" s="103"/>
      <c r="GCS15" s="103"/>
      <c r="GCT15" s="103"/>
      <c r="GCU15" s="103"/>
      <c r="GCV15" s="103"/>
      <c r="GCW15" s="103"/>
      <c r="GCX15" s="103"/>
      <c r="GCY15" s="103"/>
      <c r="GCZ15" s="103"/>
      <c r="GDA15" s="103"/>
      <c r="GDB15" s="103"/>
      <c r="GDC15" s="103"/>
      <c r="GDD15" s="103"/>
      <c r="GDE15" s="103"/>
      <c r="GDF15" s="103"/>
      <c r="GDG15" s="103"/>
      <c r="GDH15" s="103"/>
      <c r="GDI15" s="103"/>
      <c r="GDJ15" s="103"/>
      <c r="GDK15" s="103"/>
      <c r="GDL15" s="103"/>
      <c r="GDM15" s="103"/>
      <c r="GDN15" s="103"/>
      <c r="GDO15" s="103"/>
      <c r="GDP15" s="103"/>
      <c r="GDQ15" s="103"/>
      <c r="GDR15" s="103"/>
      <c r="GDS15" s="103"/>
      <c r="GDT15" s="103"/>
      <c r="GDU15" s="103"/>
      <c r="GDV15" s="103"/>
      <c r="GDW15" s="103"/>
      <c r="GDX15" s="103"/>
      <c r="GDY15" s="103"/>
      <c r="GDZ15" s="103"/>
      <c r="GEA15" s="103"/>
      <c r="GEB15" s="103"/>
      <c r="GEC15" s="103"/>
      <c r="GED15" s="103"/>
      <c r="GEE15" s="103"/>
      <c r="GEF15" s="103"/>
      <c r="GEG15" s="103"/>
      <c r="GEH15" s="103"/>
      <c r="GEI15" s="103"/>
      <c r="GEJ15" s="103"/>
      <c r="GEK15" s="103"/>
      <c r="GEL15" s="103"/>
      <c r="GEM15" s="103"/>
      <c r="GEN15" s="103"/>
      <c r="GEO15" s="103"/>
      <c r="GEP15" s="103"/>
      <c r="GEQ15" s="103"/>
      <c r="GER15" s="103"/>
      <c r="GES15" s="103"/>
      <c r="GET15" s="103"/>
      <c r="GEU15" s="103"/>
      <c r="GEV15" s="103"/>
      <c r="GEW15" s="103"/>
      <c r="GEX15" s="103"/>
      <c r="GEY15" s="103"/>
      <c r="GEZ15" s="103"/>
      <c r="GFA15" s="103"/>
      <c r="GFB15" s="103"/>
      <c r="GFC15" s="103"/>
      <c r="GFD15" s="103"/>
      <c r="GFE15" s="103"/>
      <c r="GFF15" s="103"/>
      <c r="GFG15" s="103"/>
      <c r="GFH15" s="103"/>
      <c r="GFI15" s="103"/>
      <c r="GFJ15" s="103"/>
      <c r="GFK15" s="103"/>
      <c r="GFL15" s="103"/>
      <c r="GFM15" s="103"/>
      <c r="GFN15" s="103"/>
      <c r="GFO15" s="103"/>
      <c r="GFP15" s="103"/>
      <c r="GFQ15" s="103"/>
      <c r="GFR15" s="103"/>
      <c r="GFS15" s="103"/>
      <c r="GFT15" s="103"/>
      <c r="GFU15" s="103"/>
      <c r="GFV15" s="103"/>
      <c r="GFW15" s="103"/>
      <c r="GFX15" s="103"/>
      <c r="GFY15" s="103"/>
      <c r="GFZ15" s="103"/>
      <c r="GGA15" s="103"/>
      <c r="GGB15" s="103"/>
      <c r="GGC15" s="103"/>
      <c r="GGD15" s="103"/>
      <c r="GGE15" s="103"/>
      <c r="GGF15" s="103"/>
      <c r="GGG15" s="103"/>
      <c r="GGH15" s="103"/>
      <c r="GGI15" s="103"/>
      <c r="GGJ15" s="103"/>
      <c r="GGK15" s="103"/>
      <c r="GGL15" s="103"/>
      <c r="GGM15" s="103"/>
      <c r="GGN15" s="103"/>
      <c r="GGO15" s="103"/>
      <c r="GGP15" s="103"/>
      <c r="GGQ15" s="103"/>
      <c r="GGR15" s="103"/>
      <c r="GGS15" s="103"/>
      <c r="GGT15" s="103"/>
      <c r="GGU15" s="103"/>
      <c r="GGV15" s="103"/>
      <c r="GGW15" s="103"/>
      <c r="GGX15" s="103"/>
      <c r="GGY15" s="103"/>
      <c r="GGZ15" s="103"/>
      <c r="GHA15" s="103"/>
      <c r="GHB15" s="103"/>
      <c r="GHC15" s="103"/>
      <c r="GHD15" s="103"/>
      <c r="GHE15" s="103"/>
      <c r="GHF15" s="103"/>
      <c r="GHG15" s="103"/>
      <c r="GHH15" s="103"/>
      <c r="GHI15" s="103"/>
      <c r="GHJ15" s="103"/>
      <c r="GHK15" s="103"/>
      <c r="GHL15" s="103"/>
      <c r="GHM15" s="103"/>
      <c r="GHN15" s="103"/>
      <c r="GHO15" s="103"/>
      <c r="GHP15" s="103"/>
      <c r="GHQ15" s="103"/>
      <c r="GHR15" s="103"/>
      <c r="GHS15" s="103"/>
      <c r="GHT15" s="103"/>
      <c r="GHU15" s="103"/>
      <c r="GHV15" s="103"/>
      <c r="GHW15" s="103"/>
      <c r="GHX15" s="103"/>
      <c r="GHY15" s="103"/>
      <c r="GHZ15" s="103"/>
      <c r="GIA15" s="103"/>
      <c r="GIB15" s="103"/>
      <c r="GIC15" s="103"/>
      <c r="GID15" s="103"/>
      <c r="GIE15" s="103"/>
      <c r="GIF15" s="103"/>
      <c r="GIG15" s="103"/>
      <c r="GIH15" s="103"/>
      <c r="GII15" s="103"/>
      <c r="GIJ15" s="103"/>
      <c r="GIK15" s="103"/>
      <c r="GIL15" s="103"/>
      <c r="GIM15" s="103"/>
      <c r="GIN15" s="103"/>
      <c r="GIO15" s="103"/>
      <c r="GIP15" s="103"/>
      <c r="GIQ15" s="103"/>
      <c r="GIR15" s="103"/>
      <c r="GIS15" s="103"/>
      <c r="GIT15" s="103"/>
      <c r="GIU15" s="103"/>
      <c r="GIV15" s="103"/>
      <c r="GIW15" s="103"/>
      <c r="GIX15" s="103"/>
      <c r="GIY15" s="103"/>
      <c r="GIZ15" s="103"/>
      <c r="GJA15" s="103"/>
      <c r="GJB15" s="103"/>
      <c r="GJC15" s="103"/>
      <c r="GJD15" s="103"/>
      <c r="GJE15" s="103"/>
      <c r="GJF15" s="103"/>
      <c r="GJG15" s="103"/>
      <c r="GJH15" s="103"/>
      <c r="GJI15" s="103"/>
      <c r="GJJ15" s="103"/>
      <c r="GJK15" s="103"/>
      <c r="GJL15" s="103"/>
      <c r="GJM15" s="103"/>
      <c r="GJN15" s="103"/>
      <c r="GJO15" s="103"/>
      <c r="GJP15" s="103"/>
      <c r="GJQ15" s="103"/>
      <c r="GJR15" s="103"/>
      <c r="GJS15" s="103"/>
      <c r="GJT15" s="103"/>
      <c r="GJU15" s="103"/>
      <c r="GJV15" s="103"/>
      <c r="GJW15" s="103"/>
      <c r="GJX15" s="103"/>
      <c r="GJY15" s="103"/>
      <c r="GJZ15" s="103"/>
      <c r="GKA15" s="103"/>
      <c r="GKB15" s="103"/>
      <c r="GKC15" s="103"/>
      <c r="GKD15" s="103"/>
      <c r="GKE15" s="103"/>
      <c r="GKF15" s="103"/>
      <c r="GKG15" s="103"/>
      <c r="GKH15" s="103"/>
      <c r="GKI15" s="103"/>
      <c r="GKJ15" s="103"/>
      <c r="GKK15" s="103"/>
      <c r="GKL15" s="103"/>
      <c r="GKM15" s="103"/>
      <c r="GKN15" s="103"/>
      <c r="GKO15" s="103"/>
      <c r="GKP15" s="103"/>
      <c r="GKQ15" s="103"/>
      <c r="GKR15" s="103"/>
      <c r="GKS15" s="103"/>
      <c r="GKT15" s="103"/>
      <c r="GKU15" s="103"/>
      <c r="GKV15" s="103"/>
      <c r="GKW15" s="103"/>
      <c r="GKX15" s="103"/>
      <c r="GKY15" s="103"/>
      <c r="GKZ15" s="103"/>
      <c r="GLA15" s="103"/>
      <c r="GLB15" s="103"/>
      <c r="GLC15" s="103"/>
      <c r="GLD15" s="103"/>
      <c r="GLE15" s="103"/>
      <c r="GLF15" s="103"/>
      <c r="GLG15" s="103"/>
      <c r="GLH15" s="103"/>
      <c r="GLI15" s="103"/>
      <c r="GLJ15" s="103"/>
      <c r="GLK15" s="103"/>
      <c r="GLL15" s="103"/>
      <c r="GLM15" s="103"/>
      <c r="GLN15" s="103"/>
      <c r="GLO15" s="103"/>
      <c r="GLP15" s="103"/>
      <c r="GLQ15" s="103"/>
      <c r="GLR15" s="103"/>
      <c r="GLS15" s="103"/>
      <c r="GLT15" s="103"/>
      <c r="GLU15" s="103"/>
      <c r="GLV15" s="103"/>
      <c r="GLW15" s="103"/>
      <c r="GLX15" s="103"/>
      <c r="GLY15" s="103"/>
      <c r="GLZ15" s="103"/>
      <c r="GMA15" s="103"/>
      <c r="GMB15" s="103"/>
      <c r="GMC15" s="103"/>
      <c r="GMD15" s="103"/>
      <c r="GMK15" s="103"/>
      <c r="GML15" s="103"/>
      <c r="GMM15" s="103"/>
      <c r="GMN15" s="103"/>
      <c r="GMO15" s="103"/>
      <c r="GMP15" s="103"/>
      <c r="GMQ15" s="103"/>
      <c r="GMR15" s="103"/>
      <c r="GMS15" s="103"/>
      <c r="GMT15" s="103"/>
      <c r="GMU15" s="103"/>
      <c r="GMV15" s="103"/>
      <c r="GMW15" s="103"/>
      <c r="GMX15" s="103"/>
      <c r="GMY15" s="103"/>
      <c r="GMZ15" s="103"/>
      <c r="GNA15" s="103"/>
      <c r="GNB15" s="103"/>
      <c r="GNC15" s="103"/>
      <c r="GND15" s="103"/>
      <c r="GNE15" s="103"/>
      <c r="GNF15" s="103"/>
      <c r="GNG15" s="103"/>
      <c r="GNH15" s="103"/>
      <c r="GNI15" s="103"/>
      <c r="GNJ15" s="103"/>
      <c r="GNK15" s="103"/>
      <c r="GNL15" s="103"/>
      <c r="GNM15" s="103"/>
      <c r="GNN15" s="103"/>
      <c r="GNO15" s="103"/>
      <c r="GNP15" s="103"/>
      <c r="GNQ15" s="103"/>
      <c r="GNR15" s="103"/>
      <c r="GNS15" s="103"/>
      <c r="GNT15" s="103"/>
      <c r="GNU15" s="103"/>
      <c r="GNV15" s="103"/>
      <c r="GNW15" s="103"/>
      <c r="GNX15" s="103"/>
      <c r="GNY15" s="103"/>
      <c r="GNZ15" s="103"/>
      <c r="GOA15" s="103"/>
      <c r="GOB15" s="103"/>
      <c r="GOC15" s="103"/>
      <c r="GOD15" s="103"/>
      <c r="GOE15" s="103"/>
      <c r="GOF15" s="103"/>
      <c r="GOG15" s="103"/>
      <c r="GOH15" s="103"/>
      <c r="GOI15" s="103"/>
      <c r="GOJ15" s="103"/>
      <c r="GOK15" s="103"/>
      <c r="GOL15" s="103"/>
      <c r="GOM15" s="103"/>
      <c r="GON15" s="103"/>
      <c r="GOO15" s="103"/>
      <c r="GOP15" s="103"/>
      <c r="GOQ15" s="103"/>
      <c r="GOR15" s="103"/>
      <c r="GOS15" s="103"/>
      <c r="GOT15" s="103"/>
      <c r="GOU15" s="103"/>
      <c r="GOV15" s="103"/>
      <c r="GOW15" s="103"/>
      <c r="GOX15" s="103"/>
      <c r="GOY15" s="103"/>
      <c r="GOZ15" s="103"/>
      <c r="GPA15" s="103"/>
      <c r="GPB15" s="103"/>
      <c r="GPC15" s="103"/>
      <c r="GPD15" s="103"/>
      <c r="GPE15" s="103"/>
      <c r="GPF15" s="103"/>
      <c r="GPG15" s="103"/>
      <c r="GPH15" s="103"/>
      <c r="GPI15" s="103"/>
      <c r="GPJ15" s="103"/>
      <c r="GPK15" s="103"/>
      <c r="GPL15" s="103"/>
      <c r="GPM15" s="103"/>
      <c r="GPN15" s="103"/>
      <c r="GPO15" s="103"/>
      <c r="GPP15" s="103"/>
      <c r="GPQ15" s="103"/>
      <c r="GPR15" s="103"/>
      <c r="GPS15" s="103"/>
      <c r="GPT15" s="103"/>
      <c r="GPU15" s="103"/>
      <c r="GPV15" s="103"/>
      <c r="GPW15" s="103"/>
      <c r="GPX15" s="103"/>
      <c r="GPY15" s="103"/>
      <c r="GPZ15" s="103"/>
      <c r="GQA15" s="103"/>
      <c r="GQB15" s="103"/>
      <c r="GQC15" s="103"/>
      <c r="GQD15" s="103"/>
      <c r="GQE15" s="103"/>
      <c r="GQF15" s="103"/>
      <c r="GQG15" s="103"/>
      <c r="GQH15" s="103"/>
      <c r="GQI15" s="103"/>
      <c r="GQJ15" s="103"/>
      <c r="GQK15" s="103"/>
      <c r="GQL15" s="103"/>
      <c r="GQM15" s="103"/>
      <c r="GQN15" s="103"/>
      <c r="GQO15" s="103"/>
      <c r="GQP15" s="103"/>
      <c r="GQQ15" s="103"/>
      <c r="GQR15" s="103"/>
      <c r="GQS15" s="103"/>
      <c r="GQT15" s="103"/>
      <c r="GQU15" s="103"/>
      <c r="GQV15" s="103"/>
      <c r="GQW15" s="103"/>
      <c r="GQX15" s="103"/>
      <c r="GQY15" s="103"/>
      <c r="GQZ15" s="103"/>
      <c r="GRA15" s="103"/>
      <c r="GRB15" s="103"/>
      <c r="GRC15" s="103"/>
      <c r="GRD15" s="103"/>
      <c r="GRE15" s="103"/>
      <c r="GRF15" s="103"/>
      <c r="GRG15" s="103"/>
      <c r="GRH15" s="103"/>
      <c r="GRI15" s="103"/>
      <c r="GRJ15" s="103"/>
      <c r="GRK15" s="103"/>
      <c r="GRL15" s="103"/>
      <c r="GRM15" s="103"/>
      <c r="GRN15" s="103"/>
      <c r="GRO15" s="103"/>
      <c r="GRP15" s="103"/>
      <c r="GRQ15" s="103"/>
      <c r="GRR15" s="103"/>
      <c r="GRS15" s="103"/>
      <c r="GRT15" s="103"/>
      <c r="GRU15" s="103"/>
      <c r="GRV15" s="103"/>
      <c r="GRW15" s="103"/>
      <c r="GRX15" s="103"/>
      <c r="GRY15" s="103"/>
      <c r="GRZ15" s="103"/>
      <c r="GSA15" s="103"/>
      <c r="GSB15" s="103"/>
      <c r="GSC15" s="103"/>
      <c r="GSD15" s="103"/>
      <c r="GSE15" s="103"/>
      <c r="GSF15" s="103"/>
      <c r="GSG15" s="103"/>
      <c r="GSH15" s="103"/>
      <c r="GSI15" s="103"/>
      <c r="GSJ15" s="103"/>
      <c r="GSK15" s="103"/>
      <c r="GSL15" s="103"/>
      <c r="GSM15" s="103"/>
      <c r="GSN15" s="103"/>
      <c r="GSO15" s="103"/>
      <c r="GSP15" s="103"/>
      <c r="GSQ15" s="103"/>
      <c r="GSR15" s="103"/>
      <c r="GSS15" s="103"/>
      <c r="GST15" s="103"/>
      <c r="GSU15" s="103"/>
      <c r="GSV15" s="103"/>
      <c r="GSW15" s="103"/>
      <c r="GSX15" s="103"/>
      <c r="GSY15" s="103"/>
      <c r="GSZ15" s="103"/>
      <c r="GTA15" s="103"/>
      <c r="GTB15" s="103"/>
      <c r="GTC15" s="103"/>
      <c r="GTD15" s="103"/>
      <c r="GTE15" s="103"/>
      <c r="GTF15" s="103"/>
      <c r="GTG15" s="103"/>
      <c r="GTH15" s="103"/>
      <c r="GTI15" s="103"/>
      <c r="GTJ15" s="103"/>
      <c r="GTK15" s="103"/>
      <c r="GTL15" s="103"/>
      <c r="GTM15" s="103"/>
      <c r="GTN15" s="103"/>
      <c r="GTO15" s="103"/>
      <c r="GTP15" s="103"/>
      <c r="GTQ15" s="103"/>
      <c r="GTR15" s="103"/>
      <c r="GTS15" s="103"/>
      <c r="GTT15" s="103"/>
      <c r="GTU15" s="103"/>
      <c r="GTV15" s="103"/>
      <c r="GTW15" s="103"/>
      <c r="GTX15" s="103"/>
      <c r="GTY15" s="103"/>
      <c r="GTZ15" s="103"/>
      <c r="GUA15" s="103"/>
      <c r="GUB15" s="103"/>
      <c r="GUC15" s="103"/>
      <c r="GUD15" s="103"/>
      <c r="GUE15" s="103"/>
      <c r="GUF15" s="103"/>
      <c r="GUG15" s="103"/>
      <c r="GUH15" s="103"/>
      <c r="GUI15" s="103"/>
      <c r="GUJ15" s="103"/>
      <c r="GUK15" s="103"/>
      <c r="GUL15" s="103"/>
      <c r="GUM15" s="103"/>
      <c r="GUN15" s="103"/>
      <c r="GUO15" s="103"/>
      <c r="GUP15" s="103"/>
      <c r="GUQ15" s="103"/>
      <c r="GUR15" s="103"/>
      <c r="GUS15" s="103"/>
      <c r="GUT15" s="103"/>
      <c r="GUU15" s="103"/>
      <c r="GUV15" s="103"/>
      <c r="GUW15" s="103"/>
      <c r="GUX15" s="103"/>
      <c r="GUY15" s="103"/>
      <c r="GUZ15" s="103"/>
      <c r="GVA15" s="103"/>
      <c r="GVB15" s="103"/>
      <c r="GVC15" s="103"/>
      <c r="GVD15" s="103"/>
      <c r="GVE15" s="103"/>
      <c r="GVF15" s="103"/>
      <c r="GVG15" s="103"/>
      <c r="GVH15" s="103"/>
      <c r="GVI15" s="103"/>
      <c r="GVJ15" s="103"/>
      <c r="GVK15" s="103"/>
      <c r="GVL15" s="103"/>
      <c r="GVM15" s="103"/>
      <c r="GVN15" s="103"/>
      <c r="GVO15" s="103"/>
      <c r="GVP15" s="103"/>
      <c r="GVQ15" s="103"/>
      <c r="GVR15" s="103"/>
      <c r="GVS15" s="103"/>
      <c r="GVT15" s="103"/>
      <c r="GVU15" s="103"/>
      <c r="GVV15" s="103"/>
      <c r="GVW15" s="103"/>
      <c r="GVX15" s="103"/>
      <c r="GVY15" s="103"/>
      <c r="GVZ15" s="103"/>
      <c r="GWG15" s="103"/>
      <c r="GWH15" s="103"/>
      <c r="GWI15" s="103"/>
      <c r="GWJ15" s="103"/>
      <c r="GWK15" s="103"/>
      <c r="GWL15" s="103"/>
      <c r="GWM15" s="103"/>
      <c r="GWN15" s="103"/>
      <c r="GWO15" s="103"/>
      <c r="GWP15" s="103"/>
      <c r="GWQ15" s="103"/>
      <c r="GWR15" s="103"/>
      <c r="GWS15" s="103"/>
      <c r="GWT15" s="103"/>
      <c r="GWU15" s="103"/>
      <c r="GWV15" s="103"/>
      <c r="GWW15" s="103"/>
      <c r="GWX15" s="103"/>
      <c r="GWY15" s="103"/>
      <c r="GWZ15" s="103"/>
      <c r="GXA15" s="103"/>
      <c r="GXB15" s="103"/>
      <c r="GXC15" s="103"/>
      <c r="GXD15" s="103"/>
      <c r="GXE15" s="103"/>
      <c r="GXF15" s="103"/>
      <c r="GXG15" s="103"/>
      <c r="GXH15" s="103"/>
      <c r="GXI15" s="103"/>
      <c r="GXJ15" s="103"/>
      <c r="GXK15" s="103"/>
      <c r="GXL15" s="103"/>
      <c r="GXM15" s="103"/>
      <c r="GXN15" s="103"/>
      <c r="GXO15" s="103"/>
      <c r="GXP15" s="103"/>
      <c r="GXQ15" s="103"/>
      <c r="GXR15" s="103"/>
      <c r="GXS15" s="103"/>
      <c r="GXT15" s="103"/>
      <c r="GXU15" s="103"/>
      <c r="GXV15" s="103"/>
      <c r="GXW15" s="103"/>
      <c r="GXX15" s="103"/>
      <c r="GXY15" s="103"/>
      <c r="GXZ15" s="103"/>
      <c r="GYA15" s="103"/>
      <c r="GYB15" s="103"/>
      <c r="GYC15" s="103"/>
      <c r="GYD15" s="103"/>
      <c r="GYE15" s="103"/>
      <c r="GYF15" s="103"/>
      <c r="GYG15" s="103"/>
      <c r="GYH15" s="103"/>
      <c r="GYI15" s="103"/>
      <c r="GYJ15" s="103"/>
      <c r="GYK15" s="103"/>
      <c r="GYL15" s="103"/>
      <c r="GYM15" s="103"/>
      <c r="GYN15" s="103"/>
      <c r="GYO15" s="103"/>
      <c r="GYP15" s="103"/>
      <c r="GYQ15" s="103"/>
      <c r="GYR15" s="103"/>
      <c r="GYS15" s="103"/>
      <c r="GYT15" s="103"/>
      <c r="GYU15" s="103"/>
      <c r="GYV15" s="103"/>
      <c r="GYW15" s="103"/>
      <c r="GYX15" s="103"/>
      <c r="GYY15" s="103"/>
      <c r="GYZ15" s="103"/>
      <c r="GZA15" s="103"/>
      <c r="GZB15" s="103"/>
      <c r="GZC15" s="103"/>
      <c r="GZD15" s="103"/>
      <c r="GZE15" s="103"/>
      <c r="GZF15" s="103"/>
      <c r="GZG15" s="103"/>
      <c r="GZH15" s="103"/>
      <c r="GZI15" s="103"/>
      <c r="GZJ15" s="103"/>
      <c r="GZK15" s="103"/>
      <c r="GZL15" s="103"/>
      <c r="GZM15" s="103"/>
      <c r="GZN15" s="103"/>
      <c r="GZO15" s="103"/>
      <c r="GZP15" s="103"/>
      <c r="GZQ15" s="103"/>
      <c r="GZR15" s="103"/>
      <c r="GZS15" s="103"/>
      <c r="GZT15" s="103"/>
      <c r="GZU15" s="103"/>
      <c r="GZV15" s="103"/>
      <c r="GZW15" s="103"/>
      <c r="GZX15" s="103"/>
      <c r="GZY15" s="103"/>
      <c r="GZZ15" s="103"/>
      <c r="HAA15" s="103"/>
      <c r="HAB15" s="103"/>
      <c r="HAC15" s="103"/>
      <c r="HAD15" s="103"/>
      <c r="HAE15" s="103"/>
      <c r="HAF15" s="103"/>
      <c r="HAG15" s="103"/>
      <c r="HAH15" s="103"/>
      <c r="HAI15" s="103"/>
      <c r="HAJ15" s="103"/>
      <c r="HAK15" s="103"/>
      <c r="HAL15" s="103"/>
      <c r="HAM15" s="103"/>
      <c r="HAN15" s="103"/>
      <c r="HAO15" s="103"/>
      <c r="HAP15" s="103"/>
      <c r="HAQ15" s="103"/>
      <c r="HAR15" s="103"/>
      <c r="HAS15" s="103"/>
      <c r="HAT15" s="103"/>
      <c r="HAU15" s="103"/>
      <c r="HAV15" s="103"/>
      <c r="HAW15" s="103"/>
      <c r="HAX15" s="103"/>
      <c r="HAY15" s="103"/>
      <c r="HAZ15" s="103"/>
      <c r="HBA15" s="103"/>
      <c r="HBB15" s="103"/>
      <c r="HBC15" s="103"/>
      <c r="HBD15" s="103"/>
      <c r="HBE15" s="103"/>
      <c r="HBF15" s="103"/>
      <c r="HBG15" s="103"/>
      <c r="HBH15" s="103"/>
      <c r="HBI15" s="103"/>
      <c r="HBJ15" s="103"/>
      <c r="HBK15" s="103"/>
      <c r="HBL15" s="103"/>
      <c r="HBM15" s="103"/>
      <c r="HBN15" s="103"/>
      <c r="HBO15" s="103"/>
      <c r="HBP15" s="103"/>
      <c r="HBQ15" s="103"/>
      <c r="HBR15" s="103"/>
      <c r="HBS15" s="103"/>
      <c r="HBT15" s="103"/>
      <c r="HBU15" s="103"/>
      <c r="HBV15" s="103"/>
      <c r="HBW15" s="103"/>
      <c r="HBX15" s="103"/>
      <c r="HBY15" s="103"/>
      <c r="HBZ15" s="103"/>
      <c r="HCA15" s="103"/>
      <c r="HCB15" s="103"/>
      <c r="HCC15" s="103"/>
      <c r="HCD15" s="103"/>
      <c r="HCE15" s="103"/>
      <c r="HCF15" s="103"/>
      <c r="HCG15" s="103"/>
      <c r="HCH15" s="103"/>
      <c r="HCI15" s="103"/>
      <c r="HCJ15" s="103"/>
      <c r="HCK15" s="103"/>
      <c r="HCL15" s="103"/>
      <c r="HCM15" s="103"/>
      <c r="HCN15" s="103"/>
      <c r="HCO15" s="103"/>
      <c r="HCP15" s="103"/>
      <c r="HCQ15" s="103"/>
      <c r="HCR15" s="103"/>
      <c r="HCS15" s="103"/>
      <c r="HCT15" s="103"/>
      <c r="HCU15" s="103"/>
      <c r="HCV15" s="103"/>
      <c r="HCW15" s="103"/>
      <c r="HCX15" s="103"/>
      <c r="HCY15" s="103"/>
      <c r="HCZ15" s="103"/>
      <c r="HDA15" s="103"/>
      <c r="HDB15" s="103"/>
      <c r="HDC15" s="103"/>
      <c r="HDD15" s="103"/>
      <c r="HDE15" s="103"/>
      <c r="HDF15" s="103"/>
      <c r="HDG15" s="103"/>
      <c r="HDH15" s="103"/>
      <c r="HDI15" s="103"/>
      <c r="HDJ15" s="103"/>
      <c r="HDK15" s="103"/>
      <c r="HDL15" s="103"/>
      <c r="HDM15" s="103"/>
      <c r="HDN15" s="103"/>
      <c r="HDO15" s="103"/>
      <c r="HDP15" s="103"/>
      <c r="HDQ15" s="103"/>
      <c r="HDR15" s="103"/>
      <c r="HDS15" s="103"/>
      <c r="HDT15" s="103"/>
      <c r="HDU15" s="103"/>
      <c r="HDV15" s="103"/>
      <c r="HDW15" s="103"/>
      <c r="HDX15" s="103"/>
      <c r="HDY15" s="103"/>
      <c r="HDZ15" s="103"/>
      <c r="HEA15" s="103"/>
      <c r="HEB15" s="103"/>
      <c r="HEC15" s="103"/>
      <c r="HED15" s="103"/>
      <c r="HEE15" s="103"/>
      <c r="HEF15" s="103"/>
      <c r="HEG15" s="103"/>
      <c r="HEH15" s="103"/>
      <c r="HEI15" s="103"/>
      <c r="HEJ15" s="103"/>
      <c r="HEK15" s="103"/>
      <c r="HEL15" s="103"/>
      <c r="HEM15" s="103"/>
      <c r="HEN15" s="103"/>
      <c r="HEO15" s="103"/>
      <c r="HEP15" s="103"/>
      <c r="HEQ15" s="103"/>
      <c r="HER15" s="103"/>
      <c r="HES15" s="103"/>
      <c r="HET15" s="103"/>
      <c r="HEU15" s="103"/>
      <c r="HEV15" s="103"/>
      <c r="HEW15" s="103"/>
      <c r="HEX15" s="103"/>
      <c r="HEY15" s="103"/>
      <c r="HEZ15" s="103"/>
      <c r="HFA15" s="103"/>
      <c r="HFB15" s="103"/>
      <c r="HFC15" s="103"/>
      <c r="HFD15" s="103"/>
      <c r="HFE15" s="103"/>
      <c r="HFF15" s="103"/>
      <c r="HFG15" s="103"/>
      <c r="HFH15" s="103"/>
      <c r="HFI15" s="103"/>
      <c r="HFJ15" s="103"/>
      <c r="HFK15" s="103"/>
      <c r="HFL15" s="103"/>
      <c r="HFM15" s="103"/>
      <c r="HFN15" s="103"/>
      <c r="HFO15" s="103"/>
      <c r="HFP15" s="103"/>
      <c r="HFQ15" s="103"/>
      <c r="HFR15" s="103"/>
      <c r="HFS15" s="103"/>
      <c r="HFT15" s="103"/>
      <c r="HFU15" s="103"/>
      <c r="HFV15" s="103"/>
      <c r="HGC15" s="103"/>
      <c r="HGD15" s="103"/>
      <c r="HGE15" s="103"/>
      <c r="HGF15" s="103"/>
      <c r="HGG15" s="103"/>
      <c r="HGH15" s="103"/>
      <c r="HGI15" s="103"/>
      <c r="HGJ15" s="103"/>
      <c r="HGK15" s="103"/>
      <c r="HGL15" s="103"/>
      <c r="HGM15" s="103"/>
      <c r="HGN15" s="103"/>
      <c r="HGO15" s="103"/>
      <c r="HGP15" s="103"/>
      <c r="HGQ15" s="103"/>
      <c r="HGR15" s="103"/>
      <c r="HGS15" s="103"/>
      <c r="HGT15" s="103"/>
      <c r="HGU15" s="103"/>
      <c r="HGV15" s="103"/>
      <c r="HGW15" s="103"/>
      <c r="HGX15" s="103"/>
      <c r="HGY15" s="103"/>
      <c r="HGZ15" s="103"/>
      <c r="HHA15" s="103"/>
      <c r="HHB15" s="103"/>
      <c r="HHC15" s="103"/>
      <c r="HHD15" s="103"/>
      <c r="HHE15" s="103"/>
      <c r="HHF15" s="103"/>
      <c r="HHG15" s="103"/>
      <c r="HHH15" s="103"/>
      <c r="HHI15" s="103"/>
      <c r="HHJ15" s="103"/>
      <c r="HHK15" s="103"/>
      <c r="HHL15" s="103"/>
      <c r="HHM15" s="103"/>
      <c r="HHN15" s="103"/>
      <c r="HHO15" s="103"/>
      <c r="HHP15" s="103"/>
      <c r="HHQ15" s="103"/>
      <c r="HHR15" s="103"/>
      <c r="HHS15" s="103"/>
      <c r="HHT15" s="103"/>
      <c r="HHU15" s="103"/>
      <c r="HHV15" s="103"/>
      <c r="HHW15" s="103"/>
      <c r="HHX15" s="103"/>
      <c r="HHY15" s="103"/>
      <c r="HHZ15" s="103"/>
      <c r="HIA15" s="103"/>
      <c r="HIB15" s="103"/>
      <c r="HIC15" s="103"/>
      <c r="HID15" s="103"/>
      <c r="HIE15" s="103"/>
      <c r="HIF15" s="103"/>
      <c r="HIG15" s="103"/>
      <c r="HIH15" s="103"/>
      <c r="HII15" s="103"/>
      <c r="HIJ15" s="103"/>
      <c r="HIK15" s="103"/>
      <c r="HIL15" s="103"/>
      <c r="HIM15" s="103"/>
      <c r="HIN15" s="103"/>
      <c r="HIO15" s="103"/>
      <c r="HIP15" s="103"/>
      <c r="HIQ15" s="103"/>
      <c r="HIR15" s="103"/>
      <c r="HIS15" s="103"/>
      <c r="HIT15" s="103"/>
      <c r="HIU15" s="103"/>
      <c r="HIV15" s="103"/>
      <c r="HIW15" s="103"/>
      <c r="HIX15" s="103"/>
      <c r="HIY15" s="103"/>
      <c r="HIZ15" s="103"/>
      <c r="HJA15" s="103"/>
      <c r="HJB15" s="103"/>
      <c r="HJC15" s="103"/>
      <c r="HJD15" s="103"/>
      <c r="HJE15" s="103"/>
      <c r="HJF15" s="103"/>
      <c r="HJG15" s="103"/>
      <c r="HJH15" s="103"/>
      <c r="HJI15" s="103"/>
      <c r="HJJ15" s="103"/>
      <c r="HJK15" s="103"/>
      <c r="HJL15" s="103"/>
      <c r="HJM15" s="103"/>
      <c r="HJN15" s="103"/>
      <c r="HJO15" s="103"/>
      <c r="HJP15" s="103"/>
      <c r="HJQ15" s="103"/>
      <c r="HJR15" s="103"/>
      <c r="HJS15" s="103"/>
      <c r="HJT15" s="103"/>
      <c r="HJU15" s="103"/>
      <c r="HJV15" s="103"/>
      <c r="HJW15" s="103"/>
      <c r="HJX15" s="103"/>
      <c r="HJY15" s="103"/>
      <c r="HJZ15" s="103"/>
      <c r="HKA15" s="103"/>
      <c r="HKB15" s="103"/>
      <c r="HKC15" s="103"/>
      <c r="HKD15" s="103"/>
      <c r="HKE15" s="103"/>
      <c r="HKF15" s="103"/>
      <c r="HKG15" s="103"/>
      <c r="HKH15" s="103"/>
      <c r="HKI15" s="103"/>
      <c r="HKJ15" s="103"/>
      <c r="HKK15" s="103"/>
      <c r="HKL15" s="103"/>
      <c r="HKM15" s="103"/>
      <c r="HKN15" s="103"/>
      <c r="HKO15" s="103"/>
      <c r="HKP15" s="103"/>
      <c r="HKQ15" s="103"/>
      <c r="HKR15" s="103"/>
      <c r="HKS15" s="103"/>
      <c r="HKT15" s="103"/>
      <c r="HKU15" s="103"/>
      <c r="HKV15" s="103"/>
      <c r="HKW15" s="103"/>
      <c r="HKX15" s="103"/>
      <c r="HKY15" s="103"/>
      <c r="HKZ15" s="103"/>
      <c r="HLA15" s="103"/>
      <c r="HLB15" s="103"/>
      <c r="HLC15" s="103"/>
      <c r="HLD15" s="103"/>
      <c r="HLE15" s="103"/>
      <c r="HLF15" s="103"/>
      <c r="HLG15" s="103"/>
      <c r="HLH15" s="103"/>
      <c r="HLI15" s="103"/>
      <c r="HLJ15" s="103"/>
      <c r="HLK15" s="103"/>
      <c r="HLL15" s="103"/>
      <c r="HLM15" s="103"/>
      <c r="HLN15" s="103"/>
      <c r="HLO15" s="103"/>
      <c r="HLP15" s="103"/>
      <c r="HLQ15" s="103"/>
      <c r="HLR15" s="103"/>
      <c r="HLS15" s="103"/>
      <c r="HLT15" s="103"/>
      <c r="HLU15" s="103"/>
      <c r="HLV15" s="103"/>
      <c r="HLW15" s="103"/>
      <c r="HLX15" s="103"/>
      <c r="HLY15" s="103"/>
      <c r="HLZ15" s="103"/>
      <c r="HMA15" s="103"/>
      <c r="HMB15" s="103"/>
      <c r="HMC15" s="103"/>
      <c r="HMD15" s="103"/>
      <c r="HME15" s="103"/>
      <c r="HMF15" s="103"/>
      <c r="HMG15" s="103"/>
      <c r="HMH15" s="103"/>
      <c r="HMI15" s="103"/>
      <c r="HMJ15" s="103"/>
      <c r="HMK15" s="103"/>
      <c r="HML15" s="103"/>
      <c r="HMM15" s="103"/>
      <c r="HMN15" s="103"/>
      <c r="HMO15" s="103"/>
      <c r="HMP15" s="103"/>
      <c r="HMQ15" s="103"/>
      <c r="HMR15" s="103"/>
      <c r="HMS15" s="103"/>
      <c r="HMT15" s="103"/>
      <c r="HMU15" s="103"/>
      <c r="HMV15" s="103"/>
      <c r="HMW15" s="103"/>
      <c r="HMX15" s="103"/>
      <c r="HMY15" s="103"/>
      <c r="HMZ15" s="103"/>
      <c r="HNA15" s="103"/>
      <c r="HNB15" s="103"/>
      <c r="HNC15" s="103"/>
      <c r="HND15" s="103"/>
      <c r="HNE15" s="103"/>
      <c r="HNF15" s="103"/>
      <c r="HNG15" s="103"/>
      <c r="HNH15" s="103"/>
      <c r="HNI15" s="103"/>
      <c r="HNJ15" s="103"/>
      <c r="HNK15" s="103"/>
      <c r="HNL15" s="103"/>
      <c r="HNM15" s="103"/>
      <c r="HNN15" s="103"/>
      <c r="HNO15" s="103"/>
      <c r="HNP15" s="103"/>
      <c r="HNQ15" s="103"/>
      <c r="HNR15" s="103"/>
      <c r="HNS15" s="103"/>
      <c r="HNT15" s="103"/>
      <c r="HNU15" s="103"/>
      <c r="HNV15" s="103"/>
      <c r="HNW15" s="103"/>
      <c r="HNX15" s="103"/>
      <c r="HNY15" s="103"/>
      <c r="HNZ15" s="103"/>
      <c r="HOA15" s="103"/>
      <c r="HOB15" s="103"/>
      <c r="HOC15" s="103"/>
      <c r="HOD15" s="103"/>
      <c r="HOE15" s="103"/>
      <c r="HOF15" s="103"/>
      <c r="HOG15" s="103"/>
      <c r="HOH15" s="103"/>
      <c r="HOI15" s="103"/>
      <c r="HOJ15" s="103"/>
      <c r="HOK15" s="103"/>
      <c r="HOL15" s="103"/>
      <c r="HOM15" s="103"/>
      <c r="HON15" s="103"/>
      <c r="HOO15" s="103"/>
      <c r="HOP15" s="103"/>
      <c r="HOQ15" s="103"/>
      <c r="HOR15" s="103"/>
      <c r="HOS15" s="103"/>
      <c r="HOT15" s="103"/>
      <c r="HOU15" s="103"/>
      <c r="HOV15" s="103"/>
      <c r="HOW15" s="103"/>
      <c r="HOX15" s="103"/>
      <c r="HOY15" s="103"/>
      <c r="HOZ15" s="103"/>
      <c r="HPA15" s="103"/>
      <c r="HPB15" s="103"/>
      <c r="HPC15" s="103"/>
      <c r="HPD15" s="103"/>
      <c r="HPE15" s="103"/>
      <c r="HPF15" s="103"/>
      <c r="HPG15" s="103"/>
      <c r="HPH15" s="103"/>
      <c r="HPI15" s="103"/>
      <c r="HPJ15" s="103"/>
      <c r="HPK15" s="103"/>
      <c r="HPL15" s="103"/>
      <c r="HPM15" s="103"/>
      <c r="HPN15" s="103"/>
      <c r="HPO15" s="103"/>
      <c r="HPP15" s="103"/>
      <c r="HPQ15" s="103"/>
      <c r="HPR15" s="103"/>
      <c r="HPY15" s="103"/>
      <c r="HPZ15" s="103"/>
      <c r="HQA15" s="103"/>
      <c r="HQB15" s="103"/>
      <c r="HQC15" s="103"/>
      <c r="HQD15" s="103"/>
      <c r="HQE15" s="103"/>
      <c r="HQF15" s="103"/>
      <c r="HQG15" s="103"/>
      <c r="HQH15" s="103"/>
      <c r="HQI15" s="103"/>
      <c r="HQJ15" s="103"/>
      <c r="HQK15" s="103"/>
      <c r="HQL15" s="103"/>
      <c r="HQM15" s="103"/>
      <c r="HQN15" s="103"/>
      <c r="HQO15" s="103"/>
      <c r="HQP15" s="103"/>
      <c r="HQQ15" s="103"/>
      <c r="HQR15" s="103"/>
      <c r="HQS15" s="103"/>
      <c r="HQT15" s="103"/>
      <c r="HQU15" s="103"/>
      <c r="HQV15" s="103"/>
      <c r="HQW15" s="103"/>
      <c r="HQX15" s="103"/>
      <c r="HQY15" s="103"/>
      <c r="HQZ15" s="103"/>
      <c r="HRA15" s="103"/>
      <c r="HRB15" s="103"/>
      <c r="HRC15" s="103"/>
      <c r="HRD15" s="103"/>
      <c r="HRE15" s="103"/>
      <c r="HRF15" s="103"/>
      <c r="HRG15" s="103"/>
      <c r="HRH15" s="103"/>
      <c r="HRI15" s="103"/>
      <c r="HRJ15" s="103"/>
      <c r="HRK15" s="103"/>
      <c r="HRL15" s="103"/>
      <c r="HRM15" s="103"/>
      <c r="HRN15" s="103"/>
      <c r="HRO15" s="103"/>
      <c r="HRP15" s="103"/>
      <c r="HRQ15" s="103"/>
      <c r="HRR15" s="103"/>
      <c r="HRS15" s="103"/>
      <c r="HRT15" s="103"/>
      <c r="HRU15" s="103"/>
      <c r="HRV15" s="103"/>
      <c r="HRW15" s="103"/>
      <c r="HRX15" s="103"/>
      <c r="HRY15" s="103"/>
      <c r="HRZ15" s="103"/>
      <c r="HSA15" s="103"/>
      <c r="HSB15" s="103"/>
      <c r="HSC15" s="103"/>
      <c r="HSD15" s="103"/>
      <c r="HSE15" s="103"/>
      <c r="HSF15" s="103"/>
      <c r="HSG15" s="103"/>
      <c r="HSH15" s="103"/>
      <c r="HSI15" s="103"/>
      <c r="HSJ15" s="103"/>
      <c r="HSK15" s="103"/>
      <c r="HSL15" s="103"/>
      <c r="HSM15" s="103"/>
      <c r="HSN15" s="103"/>
      <c r="HSO15" s="103"/>
      <c r="HSP15" s="103"/>
      <c r="HSQ15" s="103"/>
      <c r="HSR15" s="103"/>
      <c r="HSS15" s="103"/>
      <c r="HST15" s="103"/>
      <c r="HSU15" s="103"/>
      <c r="HSV15" s="103"/>
      <c r="HSW15" s="103"/>
      <c r="HSX15" s="103"/>
      <c r="HSY15" s="103"/>
      <c r="HSZ15" s="103"/>
      <c r="HTA15" s="103"/>
      <c r="HTB15" s="103"/>
      <c r="HTC15" s="103"/>
      <c r="HTD15" s="103"/>
      <c r="HTE15" s="103"/>
      <c r="HTF15" s="103"/>
      <c r="HTG15" s="103"/>
      <c r="HTH15" s="103"/>
      <c r="HTI15" s="103"/>
      <c r="HTJ15" s="103"/>
      <c r="HTK15" s="103"/>
      <c r="HTL15" s="103"/>
      <c r="HTM15" s="103"/>
      <c r="HTN15" s="103"/>
      <c r="HTO15" s="103"/>
      <c r="HTP15" s="103"/>
      <c r="HTQ15" s="103"/>
      <c r="HTR15" s="103"/>
      <c r="HTS15" s="103"/>
      <c r="HTT15" s="103"/>
      <c r="HTU15" s="103"/>
      <c r="HTV15" s="103"/>
      <c r="HTW15" s="103"/>
      <c r="HTX15" s="103"/>
      <c r="HTY15" s="103"/>
      <c r="HTZ15" s="103"/>
      <c r="HUA15" s="103"/>
      <c r="HUB15" s="103"/>
      <c r="HUC15" s="103"/>
      <c r="HUD15" s="103"/>
      <c r="HUE15" s="103"/>
      <c r="HUF15" s="103"/>
      <c r="HUG15" s="103"/>
      <c r="HUH15" s="103"/>
      <c r="HUI15" s="103"/>
      <c r="HUJ15" s="103"/>
      <c r="HUK15" s="103"/>
      <c r="HUL15" s="103"/>
      <c r="HUM15" s="103"/>
      <c r="HUN15" s="103"/>
      <c r="HUO15" s="103"/>
      <c r="HUP15" s="103"/>
      <c r="HUQ15" s="103"/>
      <c r="HUR15" s="103"/>
      <c r="HUS15" s="103"/>
      <c r="HUT15" s="103"/>
      <c r="HUU15" s="103"/>
      <c r="HUV15" s="103"/>
      <c r="HUW15" s="103"/>
      <c r="HUX15" s="103"/>
      <c r="HUY15" s="103"/>
      <c r="HUZ15" s="103"/>
      <c r="HVA15" s="103"/>
      <c r="HVB15" s="103"/>
      <c r="HVC15" s="103"/>
      <c r="HVD15" s="103"/>
      <c r="HVE15" s="103"/>
      <c r="HVF15" s="103"/>
      <c r="HVG15" s="103"/>
      <c r="HVH15" s="103"/>
      <c r="HVI15" s="103"/>
      <c r="HVJ15" s="103"/>
      <c r="HVK15" s="103"/>
      <c r="HVL15" s="103"/>
      <c r="HVM15" s="103"/>
      <c r="HVN15" s="103"/>
      <c r="HVO15" s="103"/>
      <c r="HVP15" s="103"/>
      <c r="HVQ15" s="103"/>
      <c r="HVR15" s="103"/>
      <c r="HVS15" s="103"/>
      <c r="HVT15" s="103"/>
      <c r="HVU15" s="103"/>
      <c r="HVV15" s="103"/>
      <c r="HVW15" s="103"/>
      <c r="HVX15" s="103"/>
      <c r="HVY15" s="103"/>
      <c r="HVZ15" s="103"/>
      <c r="HWA15" s="103"/>
      <c r="HWB15" s="103"/>
      <c r="HWC15" s="103"/>
      <c r="HWD15" s="103"/>
      <c r="HWE15" s="103"/>
      <c r="HWF15" s="103"/>
      <c r="HWG15" s="103"/>
      <c r="HWH15" s="103"/>
      <c r="HWI15" s="103"/>
      <c r="HWJ15" s="103"/>
      <c r="HWK15" s="103"/>
      <c r="HWL15" s="103"/>
      <c r="HWM15" s="103"/>
      <c r="HWN15" s="103"/>
      <c r="HWO15" s="103"/>
      <c r="HWP15" s="103"/>
      <c r="HWQ15" s="103"/>
      <c r="HWR15" s="103"/>
      <c r="HWS15" s="103"/>
      <c r="HWT15" s="103"/>
      <c r="HWU15" s="103"/>
      <c r="HWV15" s="103"/>
      <c r="HWW15" s="103"/>
      <c r="HWX15" s="103"/>
      <c r="HWY15" s="103"/>
      <c r="HWZ15" s="103"/>
      <c r="HXA15" s="103"/>
      <c r="HXB15" s="103"/>
      <c r="HXC15" s="103"/>
      <c r="HXD15" s="103"/>
      <c r="HXE15" s="103"/>
      <c r="HXF15" s="103"/>
      <c r="HXG15" s="103"/>
      <c r="HXH15" s="103"/>
      <c r="HXI15" s="103"/>
      <c r="HXJ15" s="103"/>
      <c r="HXK15" s="103"/>
      <c r="HXL15" s="103"/>
      <c r="HXM15" s="103"/>
      <c r="HXN15" s="103"/>
      <c r="HXO15" s="103"/>
      <c r="HXP15" s="103"/>
      <c r="HXQ15" s="103"/>
      <c r="HXR15" s="103"/>
      <c r="HXS15" s="103"/>
      <c r="HXT15" s="103"/>
      <c r="HXU15" s="103"/>
      <c r="HXV15" s="103"/>
      <c r="HXW15" s="103"/>
      <c r="HXX15" s="103"/>
      <c r="HXY15" s="103"/>
      <c r="HXZ15" s="103"/>
      <c r="HYA15" s="103"/>
      <c r="HYB15" s="103"/>
      <c r="HYC15" s="103"/>
      <c r="HYD15" s="103"/>
      <c r="HYE15" s="103"/>
      <c r="HYF15" s="103"/>
      <c r="HYG15" s="103"/>
      <c r="HYH15" s="103"/>
      <c r="HYI15" s="103"/>
      <c r="HYJ15" s="103"/>
      <c r="HYK15" s="103"/>
      <c r="HYL15" s="103"/>
      <c r="HYM15" s="103"/>
      <c r="HYN15" s="103"/>
      <c r="HYO15" s="103"/>
      <c r="HYP15" s="103"/>
      <c r="HYQ15" s="103"/>
      <c r="HYR15" s="103"/>
      <c r="HYS15" s="103"/>
      <c r="HYT15" s="103"/>
      <c r="HYU15" s="103"/>
      <c r="HYV15" s="103"/>
      <c r="HYW15" s="103"/>
      <c r="HYX15" s="103"/>
      <c r="HYY15" s="103"/>
      <c r="HYZ15" s="103"/>
      <c r="HZA15" s="103"/>
      <c r="HZB15" s="103"/>
      <c r="HZC15" s="103"/>
      <c r="HZD15" s="103"/>
      <c r="HZE15" s="103"/>
      <c r="HZF15" s="103"/>
      <c r="HZG15" s="103"/>
      <c r="HZH15" s="103"/>
      <c r="HZI15" s="103"/>
      <c r="HZJ15" s="103"/>
      <c r="HZK15" s="103"/>
      <c r="HZL15" s="103"/>
      <c r="HZM15" s="103"/>
      <c r="HZN15" s="103"/>
      <c r="HZU15" s="103"/>
      <c r="HZV15" s="103"/>
      <c r="HZW15" s="103"/>
      <c r="HZX15" s="103"/>
      <c r="HZY15" s="103"/>
      <c r="HZZ15" s="103"/>
      <c r="IAA15" s="103"/>
      <c r="IAB15" s="103"/>
      <c r="IAC15" s="103"/>
      <c r="IAD15" s="103"/>
      <c r="IAE15" s="103"/>
      <c r="IAF15" s="103"/>
      <c r="IAG15" s="103"/>
      <c r="IAH15" s="103"/>
      <c r="IAI15" s="103"/>
      <c r="IAJ15" s="103"/>
      <c r="IAK15" s="103"/>
      <c r="IAL15" s="103"/>
      <c r="IAM15" s="103"/>
      <c r="IAN15" s="103"/>
      <c r="IAO15" s="103"/>
      <c r="IAP15" s="103"/>
      <c r="IAQ15" s="103"/>
      <c r="IAR15" s="103"/>
      <c r="IAS15" s="103"/>
      <c r="IAT15" s="103"/>
      <c r="IAU15" s="103"/>
      <c r="IAV15" s="103"/>
      <c r="IAW15" s="103"/>
      <c r="IAX15" s="103"/>
      <c r="IAY15" s="103"/>
      <c r="IAZ15" s="103"/>
      <c r="IBA15" s="103"/>
      <c r="IBB15" s="103"/>
      <c r="IBC15" s="103"/>
      <c r="IBD15" s="103"/>
      <c r="IBE15" s="103"/>
      <c r="IBF15" s="103"/>
      <c r="IBG15" s="103"/>
      <c r="IBH15" s="103"/>
      <c r="IBI15" s="103"/>
      <c r="IBJ15" s="103"/>
      <c r="IBK15" s="103"/>
      <c r="IBL15" s="103"/>
      <c r="IBM15" s="103"/>
      <c r="IBN15" s="103"/>
      <c r="IBO15" s="103"/>
      <c r="IBP15" s="103"/>
      <c r="IBQ15" s="103"/>
      <c r="IBR15" s="103"/>
      <c r="IBS15" s="103"/>
      <c r="IBT15" s="103"/>
      <c r="IBU15" s="103"/>
      <c r="IBV15" s="103"/>
      <c r="IBW15" s="103"/>
      <c r="IBX15" s="103"/>
      <c r="IBY15" s="103"/>
      <c r="IBZ15" s="103"/>
      <c r="ICA15" s="103"/>
      <c r="ICB15" s="103"/>
      <c r="ICC15" s="103"/>
      <c r="ICD15" s="103"/>
      <c r="ICE15" s="103"/>
      <c r="ICF15" s="103"/>
      <c r="ICG15" s="103"/>
      <c r="ICH15" s="103"/>
      <c r="ICI15" s="103"/>
      <c r="ICJ15" s="103"/>
      <c r="ICK15" s="103"/>
      <c r="ICL15" s="103"/>
      <c r="ICM15" s="103"/>
      <c r="ICN15" s="103"/>
      <c r="ICO15" s="103"/>
      <c r="ICP15" s="103"/>
      <c r="ICQ15" s="103"/>
      <c r="ICR15" s="103"/>
      <c r="ICS15" s="103"/>
      <c r="ICT15" s="103"/>
      <c r="ICU15" s="103"/>
      <c r="ICV15" s="103"/>
      <c r="ICW15" s="103"/>
      <c r="ICX15" s="103"/>
      <c r="ICY15" s="103"/>
      <c r="ICZ15" s="103"/>
      <c r="IDA15" s="103"/>
      <c r="IDB15" s="103"/>
      <c r="IDC15" s="103"/>
      <c r="IDD15" s="103"/>
      <c r="IDE15" s="103"/>
      <c r="IDF15" s="103"/>
      <c r="IDG15" s="103"/>
      <c r="IDH15" s="103"/>
      <c r="IDI15" s="103"/>
      <c r="IDJ15" s="103"/>
      <c r="IDK15" s="103"/>
      <c r="IDL15" s="103"/>
      <c r="IDM15" s="103"/>
      <c r="IDN15" s="103"/>
      <c r="IDO15" s="103"/>
      <c r="IDP15" s="103"/>
      <c r="IDQ15" s="103"/>
      <c r="IDR15" s="103"/>
      <c r="IDS15" s="103"/>
      <c r="IDT15" s="103"/>
      <c r="IDU15" s="103"/>
      <c r="IDV15" s="103"/>
      <c r="IDW15" s="103"/>
      <c r="IDX15" s="103"/>
      <c r="IDY15" s="103"/>
      <c r="IDZ15" s="103"/>
      <c r="IEA15" s="103"/>
      <c r="IEB15" s="103"/>
      <c r="IEC15" s="103"/>
      <c r="IED15" s="103"/>
      <c r="IEE15" s="103"/>
      <c r="IEF15" s="103"/>
      <c r="IEG15" s="103"/>
      <c r="IEH15" s="103"/>
      <c r="IEI15" s="103"/>
      <c r="IEJ15" s="103"/>
      <c r="IEK15" s="103"/>
      <c r="IEL15" s="103"/>
      <c r="IEM15" s="103"/>
      <c r="IEN15" s="103"/>
      <c r="IEO15" s="103"/>
      <c r="IEP15" s="103"/>
      <c r="IEQ15" s="103"/>
      <c r="IER15" s="103"/>
      <c r="IES15" s="103"/>
      <c r="IET15" s="103"/>
      <c r="IEU15" s="103"/>
      <c r="IEV15" s="103"/>
      <c r="IEW15" s="103"/>
      <c r="IEX15" s="103"/>
      <c r="IEY15" s="103"/>
      <c r="IEZ15" s="103"/>
      <c r="IFA15" s="103"/>
      <c r="IFB15" s="103"/>
      <c r="IFC15" s="103"/>
      <c r="IFD15" s="103"/>
      <c r="IFE15" s="103"/>
      <c r="IFF15" s="103"/>
      <c r="IFG15" s="103"/>
      <c r="IFH15" s="103"/>
      <c r="IFI15" s="103"/>
      <c r="IFJ15" s="103"/>
      <c r="IFK15" s="103"/>
      <c r="IFL15" s="103"/>
      <c r="IFM15" s="103"/>
      <c r="IFN15" s="103"/>
      <c r="IFO15" s="103"/>
      <c r="IFP15" s="103"/>
      <c r="IFQ15" s="103"/>
      <c r="IFR15" s="103"/>
      <c r="IFS15" s="103"/>
      <c r="IFT15" s="103"/>
      <c r="IFU15" s="103"/>
      <c r="IFV15" s="103"/>
      <c r="IFW15" s="103"/>
      <c r="IFX15" s="103"/>
      <c r="IFY15" s="103"/>
      <c r="IFZ15" s="103"/>
      <c r="IGA15" s="103"/>
      <c r="IGB15" s="103"/>
      <c r="IGC15" s="103"/>
      <c r="IGD15" s="103"/>
      <c r="IGE15" s="103"/>
      <c r="IGF15" s="103"/>
      <c r="IGG15" s="103"/>
      <c r="IGH15" s="103"/>
      <c r="IGI15" s="103"/>
      <c r="IGJ15" s="103"/>
      <c r="IGK15" s="103"/>
      <c r="IGL15" s="103"/>
      <c r="IGM15" s="103"/>
      <c r="IGN15" s="103"/>
      <c r="IGO15" s="103"/>
      <c r="IGP15" s="103"/>
      <c r="IGQ15" s="103"/>
      <c r="IGR15" s="103"/>
      <c r="IGS15" s="103"/>
      <c r="IGT15" s="103"/>
      <c r="IGU15" s="103"/>
      <c r="IGV15" s="103"/>
      <c r="IGW15" s="103"/>
      <c r="IGX15" s="103"/>
      <c r="IGY15" s="103"/>
      <c r="IGZ15" s="103"/>
      <c r="IHA15" s="103"/>
      <c r="IHB15" s="103"/>
      <c r="IHC15" s="103"/>
      <c r="IHD15" s="103"/>
      <c r="IHE15" s="103"/>
      <c r="IHF15" s="103"/>
      <c r="IHG15" s="103"/>
      <c r="IHH15" s="103"/>
      <c r="IHI15" s="103"/>
      <c r="IHJ15" s="103"/>
      <c r="IHK15" s="103"/>
      <c r="IHL15" s="103"/>
      <c r="IHM15" s="103"/>
      <c r="IHN15" s="103"/>
      <c r="IHO15" s="103"/>
      <c r="IHP15" s="103"/>
      <c r="IHQ15" s="103"/>
      <c r="IHR15" s="103"/>
      <c r="IHS15" s="103"/>
      <c r="IHT15" s="103"/>
      <c r="IHU15" s="103"/>
      <c r="IHV15" s="103"/>
      <c r="IHW15" s="103"/>
      <c r="IHX15" s="103"/>
      <c r="IHY15" s="103"/>
      <c r="IHZ15" s="103"/>
      <c r="IIA15" s="103"/>
      <c r="IIB15" s="103"/>
      <c r="IIC15" s="103"/>
      <c r="IID15" s="103"/>
      <c r="IIE15" s="103"/>
      <c r="IIF15" s="103"/>
      <c r="IIG15" s="103"/>
      <c r="IIH15" s="103"/>
      <c r="III15" s="103"/>
      <c r="IIJ15" s="103"/>
      <c r="IIK15" s="103"/>
      <c r="IIL15" s="103"/>
      <c r="IIM15" s="103"/>
      <c r="IIN15" s="103"/>
      <c r="IIO15" s="103"/>
      <c r="IIP15" s="103"/>
      <c r="IIQ15" s="103"/>
      <c r="IIR15" s="103"/>
      <c r="IIS15" s="103"/>
      <c r="IIT15" s="103"/>
      <c r="IIU15" s="103"/>
      <c r="IIV15" s="103"/>
      <c r="IIW15" s="103"/>
      <c r="IIX15" s="103"/>
      <c r="IIY15" s="103"/>
      <c r="IIZ15" s="103"/>
      <c r="IJA15" s="103"/>
      <c r="IJB15" s="103"/>
      <c r="IJC15" s="103"/>
      <c r="IJD15" s="103"/>
      <c r="IJE15" s="103"/>
      <c r="IJF15" s="103"/>
      <c r="IJG15" s="103"/>
      <c r="IJH15" s="103"/>
      <c r="IJI15" s="103"/>
      <c r="IJJ15" s="103"/>
      <c r="IJQ15" s="103"/>
      <c r="IJR15" s="103"/>
      <c r="IJS15" s="103"/>
      <c r="IJT15" s="103"/>
      <c r="IJU15" s="103"/>
      <c r="IJV15" s="103"/>
      <c r="IJW15" s="103"/>
      <c r="IJX15" s="103"/>
      <c r="IJY15" s="103"/>
      <c r="IJZ15" s="103"/>
      <c r="IKA15" s="103"/>
      <c r="IKB15" s="103"/>
      <c r="IKC15" s="103"/>
      <c r="IKD15" s="103"/>
      <c r="IKE15" s="103"/>
      <c r="IKF15" s="103"/>
      <c r="IKG15" s="103"/>
      <c r="IKH15" s="103"/>
      <c r="IKI15" s="103"/>
      <c r="IKJ15" s="103"/>
      <c r="IKK15" s="103"/>
      <c r="IKL15" s="103"/>
      <c r="IKM15" s="103"/>
      <c r="IKN15" s="103"/>
      <c r="IKO15" s="103"/>
      <c r="IKP15" s="103"/>
      <c r="IKQ15" s="103"/>
      <c r="IKR15" s="103"/>
      <c r="IKS15" s="103"/>
      <c r="IKT15" s="103"/>
      <c r="IKU15" s="103"/>
      <c r="IKV15" s="103"/>
      <c r="IKW15" s="103"/>
      <c r="IKX15" s="103"/>
      <c r="IKY15" s="103"/>
      <c r="IKZ15" s="103"/>
      <c r="ILA15" s="103"/>
      <c r="ILB15" s="103"/>
      <c r="ILC15" s="103"/>
      <c r="ILD15" s="103"/>
      <c r="ILE15" s="103"/>
      <c r="ILF15" s="103"/>
      <c r="ILG15" s="103"/>
      <c r="ILH15" s="103"/>
      <c r="ILI15" s="103"/>
      <c r="ILJ15" s="103"/>
      <c r="ILK15" s="103"/>
      <c r="ILL15" s="103"/>
      <c r="ILM15" s="103"/>
      <c r="ILN15" s="103"/>
      <c r="ILO15" s="103"/>
      <c r="ILP15" s="103"/>
      <c r="ILQ15" s="103"/>
      <c r="ILR15" s="103"/>
      <c r="ILS15" s="103"/>
      <c r="ILT15" s="103"/>
      <c r="ILU15" s="103"/>
      <c r="ILV15" s="103"/>
      <c r="ILW15" s="103"/>
      <c r="ILX15" s="103"/>
      <c r="ILY15" s="103"/>
      <c r="ILZ15" s="103"/>
      <c r="IMA15" s="103"/>
      <c r="IMB15" s="103"/>
      <c r="IMC15" s="103"/>
      <c r="IMD15" s="103"/>
      <c r="IME15" s="103"/>
      <c r="IMF15" s="103"/>
      <c r="IMG15" s="103"/>
      <c r="IMH15" s="103"/>
      <c r="IMI15" s="103"/>
      <c r="IMJ15" s="103"/>
      <c r="IMK15" s="103"/>
      <c r="IML15" s="103"/>
      <c r="IMM15" s="103"/>
      <c r="IMN15" s="103"/>
      <c r="IMO15" s="103"/>
      <c r="IMP15" s="103"/>
      <c r="IMQ15" s="103"/>
      <c r="IMR15" s="103"/>
      <c r="IMS15" s="103"/>
      <c r="IMT15" s="103"/>
      <c r="IMU15" s="103"/>
      <c r="IMV15" s="103"/>
      <c r="IMW15" s="103"/>
      <c r="IMX15" s="103"/>
      <c r="IMY15" s="103"/>
      <c r="IMZ15" s="103"/>
      <c r="INA15" s="103"/>
      <c r="INB15" s="103"/>
      <c r="INC15" s="103"/>
      <c r="IND15" s="103"/>
      <c r="INE15" s="103"/>
      <c r="INF15" s="103"/>
      <c r="ING15" s="103"/>
      <c r="INH15" s="103"/>
      <c r="INI15" s="103"/>
      <c r="INJ15" s="103"/>
      <c r="INK15" s="103"/>
      <c r="INL15" s="103"/>
      <c r="INM15" s="103"/>
      <c r="INN15" s="103"/>
      <c r="INO15" s="103"/>
      <c r="INP15" s="103"/>
      <c r="INQ15" s="103"/>
      <c r="INR15" s="103"/>
      <c r="INS15" s="103"/>
      <c r="INT15" s="103"/>
      <c r="INU15" s="103"/>
      <c r="INV15" s="103"/>
      <c r="INW15" s="103"/>
      <c r="INX15" s="103"/>
      <c r="INY15" s="103"/>
      <c r="INZ15" s="103"/>
      <c r="IOA15" s="103"/>
      <c r="IOB15" s="103"/>
      <c r="IOC15" s="103"/>
      <c r="IOD15" s="103"/>
      <c r="IOE15" s="103"/>
      <c r="IOF15" s="103"/>
      <c r="IOG15" s="103"/>
      <c r="IOH15" s="103"/>
      <c r="IOI15" s="103"/>
      <c r="IOJ15" s="103"/>
      <c r="IOK15" s="103"/>
      <c r="IOL15" s="103"/>
      <c r="IOM15" s="103"/>
      <c r="ION15" s="103"/>
      <c r="IOO15" s="103"/>
      <c r="IOP15" s="103"/>
      <c r="IOQ15" s="103"/>
      <c r="IOR15" s="103"/>
      <c r="IOS15" s="103"/>
      <c r="IOT15" s="103"/>
      <c r="IOU15" s="103"/>
      <c r="IOV15" s="103"/>
      <c r="IOW15" s="103"/>
      <c r="IOX15" s="103"/>
      <c r="IOY15" s="103"/>
      <c r="IOZ15" s="103"/>
      <c r="IPA15" s="103"/>
      <c r="IPB15" s="103"/>
      <c r="IPC15" s="103"/>
      <c r="IPD15" s="103"/>
      <c r="IPE15" s="103"/>
      <c r="IPF15" s="103"/>
      <c r="IPG15" s="103"/>
      <c r="IPH15" s="103"/>
      <c r="IPI15" s="103"/>
      <c r="IPJ15" s="103"/>
      <c r="IPK15" s="103"/>
      <c r="IPL15" s="103"/>
      <c r="IPM15" s="103"/>
      <c r="IPN15" s="103"/>
      <c r="IPO15" s="103"/>
      <c r="IPP15" s="103"/>
      <c r="IPQ15" s="103"/>
      <c r="IPR15" s="103"/>
      <c r="IPS15" s="103"/>
      <c r="IPT15" s="103"/>
      <c r="IPU15" s="103"/>
      <c r="IPV15" s="103"/>
      <c r="IPW15" s="103"/>
      <c r="IPX15" s="103"/>
      <c r="IPY15" s="103"/>
      <c r="IPZ15" s="103"/>
      <c r="IQA15" s="103"/>
      <c r="IQB15" s="103"/>
      <c r="IQC15" s="103"/>
      <c r="IQD15" s="103"/>
      <c r="IQE15" s="103"/>
      <c r="IQF15" s="103"/>
      <c r="IQG15" s="103"/>
      <c r="IQH15" s="103"/>
      <c r="IQI15" s="103"/>
      <c r="IQJ15" s="103"/>
      <c r="IQK15" s="103"/>
      <c r="IQL15" s="103"/>
      <c r="IQM15" s="103"/>
      <c r="IQN15" s="103"/>
      <c r="IQO15" s="103"/>
      <c r="IQP15" s="103"/>
      <c r="IQQ15" s="103"/>
      <c r="IQR15" s="103"/>
      <c r="IQS15" s="103"/>
      <c r="IQT15" s="103"/>
      <c r="IQU15" s="103"/>
      <c r="IQV15" s="103"/>
      <c r="IQW15" s="103"/>
      <c r="IQX15" s="103"/>
      <c r="IQY15" s="103"/>
      <c r="IQZ15" s="103"/>
      <c r="IRA15" s="103"/>
      <c r="IRB15" s="103"/>
      <c r="IRC15" s="103"/>
      <c r="IRD15" s="103"/>
      <c r="IRE15" s="103"/>
      <c r="IRF15" s="103"/>
      <c r="IRG15" s="103"/>
      <c r="IRH15" s="103"/>
      <c r="IRI15" s="103"/>
      <c r="IRJ15" s="103"/>
      <c r="IRK15" s="103"/>
      <c r="IRL15" s="103"/>
      <c r="IRM15" s="103"/>
      <c r="IRN15" s="103"/>
      <c r="IRO15" s="103"/>
      <c r="IRP15" s="103"/>
      <c r="IRQ15" s="103"/>
      <c r="IRR15" s="103"/>
      <c r="IRS15" s="103"/>
      <c r="IRT15" s="103"/>
      <c r="IRU15" s="103"/>
      <c r="IRV15" s="103"/>
      <c r="IRW15" s="103"/>
      <c r="IRX15" s="103"/>
      <c r="IRY15" s="103"/>
      <c r="IRZ15" s="103"/>
      <c r="ISA15" s="103"/>
      <c r="ISB15" s="103"/>
      <c r="ISC15" s="103"/>
      <c r="ISD15" s="103"/>
      <c r="ISE15" s="103"/>
      <c r="ISF15" s="103"/>
      <c r="ISG15" s="103"/>
      <c r="ISH15" s="103"/>
      <c r="ISI15" s="103"/>
      <c r="ISJ15" s="103"/>
      <c r="ISK15" s="103"/>
      <c r="ISL15" s="103"/>
      <c r="ISM15" s="103"/>
      <c r="ISN15" s="103"/>
      <c r="ISO15" s="103"/>
      <c r="ISP15" s="103"/>
      <c r="ISQ15" s="103"/>
      <c r="ISR15" s="103"/>
      <c r="ISS15" s="103"/>
      <c r="IST15" s="103"/>
      <c r="ISU15" s="103"/>
      <c r="ISV15" s="103"/>
      <c r="ISW15" s="103"/>
      <c r="ISX15" s="103"/>
      <c r="ISY15" s="103"/>
      <c r="ISZ15" s="103"/>
      <c r="ITA15" s="103"/>
      <c r="ITB15" s="103"/>
      <c r="ITC15" s="103"/>
      <c r="ITD15" s="103"/>
      <c r="ITE15" s="103"/>
      <c r="ITF15" s="103"/>
      <c r="ITM15" s="103"/>
      <c r="ITN15" s="103"/>
      <c r="ITO15" s="103"/>
      <c r="ITP15" s="103"/>
      <c r="ITQ15" s="103"/>
      <c r="ITR15" s="103"/>
      <c r="ITS15" s="103"/>
      <c r="ITT15" s="103"/>
      <c r="ITU15" s="103"/>
      <c r="ITV15" s="103"/>
      <c r="ITW15" s="103"/>
      <c r="ITX15" s="103"/>
      <c r="ITY15" s="103"/>
      <c r="ITZ15" s="103"/>
      <c r="IUA15" s="103"/>
      <c r="IUB15" s="103"/>
      <c r="IUC15" s="103"/>
      <c r="IUD15" s="103"/>
      <c r="IUE15" s="103"/>
      <c r="IUF15" s="103"/>
      <c r="IUG15" s="103"/>
      <c r="IUH15" s="103"/>
      <c r="IUI15" s="103"/>
      <c r="IUJ15" s="103"/>
      <c r="IUK15" s="103"/>
      <c r="IUL15" s="103"/>
      <c r="IUM15" s="103"/>
      <c r="IUN15" s="103"/>
      <c r="IUO15" s="103"/>
      <c r="IUP15" s="103"/>
      <c r="IUQ15" s="103"/>
      <c r="IUR15" s="103"/>
      <c r="IUS15" s="103"/>
      <c r="IUT15" s="103"/>
      <c r="IUU15" s="103"/>
      <c r="IUV15" s="103"/>
      <c r="IUW15" s="103"/>
      <c r="IUX15" s="103"/>
      <c r="IUY15" s="103"/>
      <c r="IUZ15" s="103"/>
      <c r="IVA15" s="103"/>
      <c r="IVB15" s="103"/>
      <c r="IVC15" s="103"/>
      <c r="IVD15" s="103"/>
      <c r="IVE15" s="103"/>
      <c r="IVF15" s="103"/>
      <c r="IVG15" s="103"/>
      <c r="IVH15" s="103"/>
      <c r="IVI15" s="103"/>
      <c r="IVJ15" s="103"/>
      <c r="IVK15" s="103"/>
      <c r="IVL15" s="103"/>
      <c r="IVM15" s="103"/>
      <c r="IVN15" s="103"/>
      <c r="IVO15" s="103"/>
      <c r="IVP15" s="103"/>
      <c r="IVQ15" s="103"/>
      <c r="IVR15" s="103"/>
      <c r="IVS15" s="103"/>
      <c r="IVT15" s="103"/>
      <c r="IVU15" s="103"/>
      <c r="IVV15" s="103"/>
      <c r="IVW15" s="103"/>
      <c r="IVX15" s="103"/>
      <c r="IVY15" s="103"/>
      <c r="IVZ15" s="103"/>
      <c r="IWA15" s="103"/>
      <c r="IWB15" s="103"/>
      <c r="IWC15" s="103"/>
      <c r="IWD15" s="103"/>
      <c r="IWE15" s="103"/>
      <c r="IWF15" s="103"/>
      <c r="IWG15" s="103"/>
      <c r="IWH15" s="103"/>
      <c r="IWI15" s="103"/>
      <c r="IWJ15" s="103"/>
      <c r="IWK15" s="103"/>
      <c r="IWL15" s="103"/>
      <c r="IWM15" s="103"/>
      <c r="IWN15" s="103"/>
      <c r="IWO15" s="103"/>
      <c r="IWP15" s="103"/>
      <c r="IWQ15" s="103"/>
      <c r="IWR15" s="103"/>
      <c r="IWS15" s="103"/>
      <c r="IWT15" s="103"/>
      <c r="IWU15" s="103"/>
      <c r="IWV15" s="103"/>
      <c r="IWW15" s="103"/>
      <c r="IWX15" s="103"/>
      <c r="IWY15" s="103"/>
      <c r="IWZ15" s="103"/>
      <c r="IXA15" s="103"/>
      <c r="IXB15" s="103"/>
      <c r="IXC15" s="103"/>
      <c r="IXD15" s="103"/>
      <c r="IXE15" s="103"/>
      <c r="IXF15" s="103"/>
      <c r="IXG15" s="103"/>
      <c r="IXH15" s="103"/>
      <c r="IXI15" s="103"/>
      <c r="IXJ15" s="103"/>
      <c r="IXK15" s="103"/>
      <c r="IXL15" s="103"/>
      <c r="IXM15" s="103"/>
      <c r="IXN15" s="103"/>
      <c r="IXO15" s="103"/>
      <c r="IXP15" s="103"/>
      <c r="IXQ15" s="103"/>
      <c r="IXR15" s="103"/>
      <c r="IXS15" s="103"/>
      <c r="IXT15" s="103"/>
      <c r="IXU15" s="103"/>
      <c r="IXV15" s="103"/>
      <c r="IXW15" s="103"/>
      <c r="IXX15" s="103"/>
      <c r="IXY15" s="103"/>
      <c r="IXZ15" s="103"/>
      <c r="IYA15" s="103"/>
      <c r="IYB15" s="103"/>
      <c r="IYC15" s="103"/>
      <c r="IYD15" s="103"/>
      <c r="IYE15" s="103"/>
      <c r="IYF15" s="103"/>
      <c r="IYG15" s="103"/>
      <c r="IYH15" s="103"/>
      <c r="IYI15" s="103"/>
      <c r="IYJ15" s="103"/>
      <c r="IYK15" s="103"/>
      <c r="IYL15" s="103"/>
      <c r="IYM15" s="103"/>
      <c r="IYN15" s="103"/>
      <c r="IYO15" s="103"/>
      <c r="IYP15" s="103"/>
      <c r="IYQ15" s="103"/>
      <c r="IYR15" s="103"/>
      <c r="IYS15" s="103"/>
      <c r="IYT15" s="103"/>
      <c r="IYU15" s="103"/>
      <c r="IYV15" s="103"/>
      <c r="IYW15" s="103"/>
      <c r="IYX15" s="103"/>
      <c r="IYY15" s="103"/>
      <c r="IYZ15" s="103"/>
      <c r="IZA15" s="103"/>
      <c r="IZB15" s="103"/>
      <c r="IZC15" s="103"/>
      <c r="IZD15" s="103"/>
      <c r="IZE15" s="103"/>
      <c r="IZF15" s="103"/>
      <c r="IZG15" s="103"/>
      <c r="IZH15" s="103"/>
      <c r="IZI15" s="103"/>
      <c r="IZJ15" s="103"/>
      <c r="IZK15" s="103"/>
      <c r="IZL15" s="103"/>
      <c r="IZM15" s="103"/>
      <c r="IZN15" s="103"/>
      <c r="IZO15" s="103"/>
      <c r="IZP15" s="103"/>
      <c r="IZQ15" s="103"/>
      <c r="IZR15" s="103"/>
      <c r="IZS15" s="103"/>
      <c r="IZT15" s="103"/>
      <c r="IZU15" s="103"/>
      <c r="IZV15" s="103"/>
      <c r="IZW15" s="103"/>
      <c r="IZX15" s="103"/>
      <c r="IZY15" s="103"/>
      <c r="IZZ15" s="103"/>
      <c r="JAA15" s="103"/>
      <c r="JAB15" s="103"/>
      <c r="JAC15" s="103"/>
      <c r="JAD15" s="103"/>
      <c r="JAE15" s="103"/>
      <c r="JAF15" s="103"/>
      <c r="JAG15" s="103"/>
      <c r="JAH15" s="103"/>
      <c r="JAI15" s="103"/>
      <c r="JAJ15" s="103"/>
      <c r="JAK15" s="103"/>
      <c r="JAL15" s="103"/>
      <c r="JAM15" s="103"/>
      <c r="JAN15" s="103"/>
      <c r="JAO15" s="103"/>
      <c r="JAP15" s="103"/>
      <c r="JAQ15" s="103"/>
      <c r="JAR15" s="103"/>
      <c r="JAS15" s="103"/>
      <c r="JAT15" s="103"/>
      <c r="JAU15" s="103"/>
      <c r="JAV15" s="103"/>
      <c r="JAW15" s="103"/>
      <c r="JAX15" s="103"/>
      <c r="JAY15" s="103"/>
      <c r="JAZ15" s="103"/>
      <c r="JBA15" s="103"/>
      <c r="JBB15" s="103"/>
      <c r="JBC15" s="103"/>
      <c r="JBD15" s="103"/>
      <c r="JBE15" s="103"/>
      <c r="JBF15" s="103"/>
      <c r="JBG15" s="103"/>
      <c r="JBH15" s="103"/>
      <c r="JBI15" s="103"/>
      <c r="JBJ15" s="103"/>
      <c r="JBK15" s="103"/>
      <c r="JBL15" s="103"/>
      <c r="JBM15" s="103"/>
      <c r="JBN15" s="103"/>
      <c r="JBO15" s="103"/>
      <c r="JBP15" s="103"/>
      <c r="JBQ15" s="103"/>
      <c r="JBR15" s="103"/>
      <c r="JBS15" s="103"/>
      <c r="JBT15" s="103"/>
      <c r="JBU15" s="103"/>
      <c r="JBV15" s="103"/>
      <c r="JBW15" s="103"/>
      <c r="JBX15" s="103"/>
      <c r="JBY15" s="103"/>
      <c r="JBZ15" s="103"/>
      <c r="JCA15" s="103"/>
      <c r="JCB15" s="103"/>
      <c r="JCC15" s="103"/>
      <c r="JCD15" s="103"/>
      <c r="JCE15" s="103"/>
      <c r="JCF15" s="103"/>
      <c r="JCG15" s="103"/>
      <c r="JCH15" s="103"/>
      <c r="JCI15" s="103"/>
      <c r="JCJ15" s="103"/>
      <c r="JCK15" s="103"/>
      <c r="JCL15" s="103"/>
      <c r="JCM15" s="103"/>
      <c r="JCN15" s="103"/>
      <c r="JCO15" s="103"/>
      <c r="JCP15" s="103"/>
      <c r="JCQ15" s="103"/>
      <c r="JCR15" s="103"/>
      <c r="JCS15" s="103"/>
      <c r="JCT15" s="103"/>
      <c r="JCU15" s="103"/>
      <c r="JCV15" s="103"/>
      <c r="JCW15" s="103"/>
      <c r="JCX15" s="103"/>
      <c r="JCY15" s="103"/>
      <c r="JCZ15" s="103"/>
      <c r="JDA15" s="103"/>
      <c r="JDB15" s="103"/>
      <c r="JDI15" s="103"/>
      <c r="JDJ15" s="103"/>
      <c r="JDK15" s="103"/>
      <c r="JDL15" s="103"/>
      <c r="JDM15" s="103"/>
      <c r="JDN15" s="103"/>
      <c r="JDO15" s="103"/>
      <c r="JDP15" s="103"/>
      <c r="JDQ15" s="103"/>
      <c r="JDR15" s="103"/>
      <c r="JDS15" s="103"/>
      <c r="JDT15" s="103"/>
      <c r="JDU15" s="103"/>
      <c r="JDV15" s="103"/>
      <c r="JDW15" s="103"/>
      <c r="JDX15" s="103"/>
      <c r="JDY15" s="103"/>
      <c r="JDZ15" s="103"/>
      <c r="JEA15" s="103"/>
      <c r="JEB15" s="103"/>
      <c r="JEC15" s="103"/>
      <c r="JED15" s="103"/>
      <c r="JEE15" s="103"/>
      <c r="JEF15" s="103"/>
      <c r="JEG15" s="103"/>
      <c r="JEH15" s="103"/>
      <c r="JEI15" s="103"/>
      <c r="JEJ15" s="103"/>
      <c r="JEK15" s="103"/>
      <c r="JEL15" s="103"/>
      <c r="JEM15" s="103"/>
      <c r="JEN15" s="103"/>
      <c r="JEO15" s="103"/>
      <c r="JEP15" s="103"/>
      <c r="JEQ15" s="103"/>
      <c r="JER15" s="103"/>
      <c r="JES15" s="103"/>
      <c r="JET15" s="103"/>
      <c r="JEU15" s="103"/>
      <c r="JEV15" s="103"/>
      <c r="JEW15" s="103"/>
      <c r="JEX15" s="103"/>
      <c r="JEY15" s="103"/>
      <c r="JEZ15" s="103"/>
      <c r="JFA15" s="103"/>
      <c r="JFB15" s="103"/>
      <c r="JFC15" s="103"/>
      <c r="JFD15" s="103"/>
      <c r="JFE15" s="103"/>
      <c r="JFF15" s="103"/>
      <c r="JFG15" s="103"/>
      <c r="JFH15" s="103"/>
      <c r="JFI15" s="103"/>
      <c r="JFJ15" s="103"/>
      <c r="JFK15" s="103"/>
      <c r="JFL15" s="103"/>
      <c r="JFM15" s="103"/>
      <c r="JFN15" s="103"/>
      <c r="JFO15" s="103"/>
      <c r="JFP15" s="103"/>
      <c r="JFQ15" s="103"/>
      <c r="JFR15" s="103"/>
      <c r="JFS15" s="103"/>
      <c r="JFT15" s="103"/>
      <c r="JFU15" s="103"/>
      <c r="JFV15" s="103"/>
      <c r="JFW15" s="103"/>
      <c r="JFX15" s="103"/>
      <c r="JFY15" s="103"/>
      <c r="JFZ15" s="103"/>
      <c r="JGA15" s="103"/>
      <c r="JGB15" s="103"/>
      <c r="JGC15" s="103"/>
      <c r="JGD15" s="103"/>
      <c r="JGE15" s="103"/>
      <c r="JGF15" s="103"/>
      <c r="JGG15" s="103"/>
      <c r="JGH15" s="103"/>
      <c r="JGI15" s="103"/>
      <c r="JGJ15" s="103"/>
      <c r="JGK15" s="103"/>
      <c r="JGL15" s="103"/>
      <c r="JGM15" s="103"/>
      <c r="JGN15" s="103"/>
      <c r="JGO15" s="103"/>
      <c r="JGP15" s="103"/>
      <c r="JGQ15" s="103"/>
      <c r="JGR15" s="103"/>
      <c r="JGS15" s="103"/>
      <c r="JGT15" s="103"/>
      <c r="JGU15" s="103"/>
      <c r="JGV15" s="103"/>
      <c r="JGW15" s="103"/>
      <c r="JGX15" s="103"/>
      <c r="JGY15" s="103"/>
      <c r="JGZ15" s="103"/>
      <c r="JHA15" s="103"/>
      <c r="JHB15" s="103"/>
      <c r="JHC15" s="103"/>
      <c r="JHD15" s="103"/>
      <c r="JHE15" s="103"/>
      <c r="JHF15" s="103"/>
      <c r="JHG15" s="103"/>
      <c r="JHH15" s="103"/>
      <c r="JHI15" s="103"/>
      <c r="JHJ15" s="103"/>
      <c r="JHK15" s="103"/>
      <c r="JHL15" s="103"/>
      <c r="JHM15" s="103"/>
      <c r="JHN15" s="103"/>
      <c r="JHO15" s="103"/>
      <c r="JHP15" s="103"/>
      <c r="JHQ15" s="103"/>
      <c r="JHR15" s="103"/>
      <c r="JHS15" s="103"/>
      <c r="JHT15" s="103"/>
      <c r="JHU15" s="103"/>
      <c r="JHV15" s="103"/>
      <c r="JHW15" s="103"/>
      <c r="JHX15" s="103"/>
      <c r="JHY15" s="103"/>
      <c r="JHZ15" s="103"/>
      <c r="JIA15" s="103"/>
      <c r="JIB15" s="103"/>
      <c r="JIC15" s="103"/>
      <c r="JID15" s="103"/>
      <c r="JIE15" s="103"/>
      <c r="JIF15" s="103"/>
      <c r="JIG15" s="103"/>
      <c r="JIH15" s="103"/>
      <c r="JII15" s="103"/>
      <c r="JIJ15" s="103"/>
      <c r="JIK15" s="103"/>
      <c r="JIL15" s="103"/>
      <c r="JIM15" s="103"/>
      <c r="JIN15" s="103"/>
      <c r="JIO15" s="103"/>
      <c r="JIP15" s="103"/>
      <c r="JIQ15" s="103"/>
      <c r="JIR15" s="103"/>
      <c r="JIS15" s="103"/>
      <c r="JIT15" s="103"/>
      <c r="JIU15" s="103"/>
      <c r="JIV15" s="103"/>
      <c r="JIW15" s="103"/>
      <c r="JIX15" s="103"/>
      <c r="JIY15" s="103"/>
      <c r="JIZ15" s="103"/>
      <c r="JJA15" s="103"/>
      <c r="JJB15" s="103"/>
      <c r="JJC15" s="103"/>
      <c r="JJD15" s="103"/>
      <c r="JJE15" s="103"/>
      <c r="JJF15" s="103"/>
      <c r="JJG15" s="103"/>
      <c r="JJH15" s="103"/>
      <c r="JJI15" s="103"/>
      <c r="JJJ15" s="103"/>
      <c r="JJK15" s="103"/>
      <c r="JJL15" s="103"/>
      <c r="JJM15" s="103"/>
      <c r="JJN15" s="103"/>
      <c r="JJO15" s="103"/>
      <c r="JJP15" s="103"/>
      <c r="JJQ15" s="103"/>
      <c r="JJR15" s="103"/>
      <c r="JJS15" s="103"/>
      <c r="JJT15" s="103"/>
      <c r="JJU15" s="103"/>
      <c r="JJV15" s="103"/>
      <c r="JJW15" s="103"/>
      <c r="JJX15" s="103"/>
      <c r="JJY15" s="103"/>
      <c r="JJZ15" s="103"/>
      <c r="JKA15" s="103"/>
      <c r="JKB15" s="103"/>
      <c r="JKC15" s="103"/>
      <c r="JKD15" s="103"/>
      <c r="JKE15" s="103"/>
      <c r="JKF15" s="103"/>
      <c r="JKG15" s="103"/>
      <c r="JKH15" s="103"/>
      <c r="JKI15" s="103"/>
      <c r="JKJ15" s="103"/>
      <c r="JKK15" s="103"/>
      <c r="JKL15" s="103"/>
      <c r="JKM15" s="103"/>
      <c r="JKN15" s="103"/>
      <c r="JKO15" s="103"/>
      <c r="JKP15" s="103"/>
      <c r="JKQ15" s="103"/>
      <c r="JKR15" s="103"/>
      <c r="JKS15" s="103"/>
      <c r="JKT15" s="103"/>
      <c r="JKU15" s="103"/>
      <c r="JKV15" s="103"/>
      <c r="JKW15" s="103"/>
      <c r="JKX15" s="103"/>
      <c r="JKY15" s="103"/>
      <c r="JKZ15" s="103"/>
      <c r="JLA15" s="103"/>
      <c r="JLB15" s="103"/>
      <c r="JLC15" s="103"/>
      <c r="JLD15" s="103"/>
      <c r="JLE15" s="103"/>
      <c r="JLF15" s="103"/>
      <c r="JLG15" s="103"/>
      <c r="JLH15" s="103"/>
      <c r="JLI15" s="103"/>
      <c r="JLJ15" s="103"/>
      <c r="JLK15" s="103"/>
      <c r="JLL15" s="103"/>
      <c r="JLM15" s="103"/>
      <c r="JLN15" s="103"/>
      <c r="JLO15" s="103"/>
      <c r="JLP15" s="103"/>
      <c r="JLQ15" s="103"/>
      <c r="JLR15" s="103"/>
      <c r="JLS15" s="103"/>
      <c r="JLT15" s="103"/>
      <c r="JLU15" s="103"/>
      <c r="JLV15" s="103"/>
      <c r="JLW15" s="103"/>
      <c r="JLX15" s="103"/>
      <c r="JLY15" s="103"/>
      <c r="JLZ15" s="103"/>
      <c r="JMA15" s="103"/>
      <c r="JMB15" s="103"/>
      <c r="JMC15" s="103"/>
      <c r="JMD15" s="103"/>
      <c r="JME15" s="103"/>
      <c r="JMF15" s="103"/>
      <c r="JMG15" s="103"/>
      <c r="JMH15" s="103"/>
      <c r="JMI15" s="103"/>
      <c r="JMJ15" s="103"/>
      <c r="JMK15" s="103"/>
      <c r="JML15" s="103"/>
      <c r="JMM15" s="103"/>
      <c r="JMN15" s="103"/>
      <c r="JMO15" s="103"/>
      <c r="JMP15" s="103"/>
      <c r="JMQ15" s="103"/>
      <c r="JMR15" s="103"/>
      <c r="JMS15" s="103"/>
      <c r="JMT15" s="103"/>
      <c r="JMU15" s="103"/>
      <c r="JMV15" s="103"/>
      <c r="JMW15" s="103"/>
      <c r="JMX15" s="103"/>
      <c r="JNE15" s="103"/>
      <c r="JNF15" s="103"/>
      <c r="JNG15" s="103"/>
      <c r="JNH15" s="103"/>
      <c r="JNI15" s="103"/>
      <c r="JNJ15" s="103"/>
      <c r="JNK15" s="103"/>
      <c r="JNL15" s="103"/>
      <c r="JNM15" s="103"/>
      <c r="JNN15" s="103"/>
      <c r="JNO15" s="103"/>
      <c r="JNP15" s="103"/>
      <c r="JNQ15" s="103"/>
      <c r="JNR15" s="103"/>
      <c r="JNS15" s="103"/>
      <c r="JNT15" s="103"/>
      <c r="JNU15" s="103"/>
      <c r="JNV15" s="103"/>
      <c r="JNW15" s="103"/>
      <c r="JNX15" s="103"/>
      <c r="JNY15" s="103"/>
      <c r="JNZ15" s="103"/>
      <c r="JOA15" s="103"/>
      <c r="JOB15" s="103"/>
      <c r="JOC15" s="103"/>
      <c r="JOD15" s="103"/>
      <c r="JOE15" s="103"/>
      <c r="JOF15" s="103"/>
      <c r="JOG15" s="103"/>
      <c r="JOH15" s="103"/>
      <c r="JOI15" s="103"/>
      <c r="JOJ15" s="103"/>
      <c r="JOK15" s="103"/>
      <c r="JOL15" s="103"/>
      <c r="JOM15" s="103"/>
      <c r="JON15" s="103"/>
      <c r="JOO15" s="103"/>
      <c r="JOP15" s="103"/>
      <c r="JOQ15" s="103"/>
      <c r="JOR15" s="103"/>
      <c r="JOS15" s="103"/>
      <c r="JOT15" s="103"/>
      <c r="JOU15" s="103"/>
      <c r="JOV15" s="103"/>
      <c r="JOW15" s="103"/>
      <c r="JOX15" s="103"/>
      <c r="JOY15" s="103"/>
      <c r="JOZ15" s="103"/>
      <c r="JPA15" s="103"/>
      <c r="JPB15" s="103"/>
      <c r="JPC15" s="103"/>
      <c r="JPD15" s="103"/>
      <c r="JPE15" s="103"/>
      <c r="JPF15" s="103"/>
      <c r="JPG15" s="103"/>
      <c r="JPH15" s="103"/>
      <c r="JPI15" s="103"/>
      <c r="JPJ15" s="103"/>
      <c r="JPK15" s="103"/>
      <c r="JPL15" s="103"/>
      <c r="JPM15" s="103"/>
      <c r="JPN15" s="103"/>
      <c r="JPO15" s="103"/>
      <c r="JPP15" s="103"/>
      <c r="JPQ15" s="103"/>
      <c r="JPR15" s="103"/>
      <c r="JPS15" s="103"/>
      <c r="JPT15" s="103"/>
      <c r="JPU15" s="103"/>
      <c r="JPV15" s="103"/>
      <c r="JPW15" s="103"/>
      <c r="JPX15" s="103"/>
      <c r="JPY15" s="103"/>
      <c r="JPZ15" s="103"/>
      <c r="JQA15" s="103"/>
      <c r="JQB15" s="103"/>
      <c r="JQC15" s="103"/>
      <c r="JQD15" s="103"/>
      <c r="JQE15" s="103"/>
      <c r="JQF15" s="103"/>
      <c r="JQG15" s="103"/>
      <c r="JQH15" s="103"/>
      <c r="JQI15" s="103"/>
      <c r="JQJ15" s="103"/>
      <c r="JQK15" s="103"/>
      <c r="JQL15" s="103"/>
      <c r="JQM15" s="103"/>
      <c r="JQN15" s="103"/>
      <c r="JQO15" s="103"/>
      <c r="JQP15" s="103"/>
      <c r="JQQ15" s="103"/>
      <c r="JQR15" s="103"/>
      <c r="JQS15" s="103"/>
      <c r="JQT15" s="103"/>
      <c r="JQU15" s="103"/>
      <c r="JQV15" s="103"/>
      <c r="JQW15" s="103"/>
      <c r="JQX15" s="103"/>
      <c r="JQY15" s="103"/>
      <c r="JQZ15" s="103"/>
      <c r="JRA15" s="103"/>
      <c r="JRB15" s="103"/>
      <c r="JRC15" s="103"/>
      <c r="JRD15" s="103"/>
      <c r="JRE15" s="103"/>
      <c r="JRF15" s="103"/>
      <c r="JRG15" s="103"/>
      <c r="JRH15" s="103"/>
      <c r="JRI15" s="103"/>
      <c r="JRJ15" s="103"/>
      <c r="JRK15" s="103"/>
      <c r="JRL15" s="103"/>
      <c r="JRM15" s="103"/>
      <c r="JRN15" s="103"/>
      <c r="JRO15" s="103"/>
      <c r="JRP15" s="103"/>
      <c r="JRQ15" s="103"/>
      <c r="JRR15" s="103"/>
      <c r="JRS15" s="103"/>
      <c r="JRT15" s="103"/>
      <c r="JRU15" s="103"/>
      <c r="JRV15" s="103"/>
      <c r="JRW15" s="103"/>
      <c r="JRX15" s="103"/>
      <c r="JRY15" s="103"/>
      <c r="JRZ15" s="103"/>
      <c r="JSA15" s="103"/>
      <c r="JSB15" s="103"/>
      <c r="JSC15" s="103"/>
      <c r="JSD15" s="103"/>
      <c r="JSE15" s="103"/>
      <c r="JSF15" s="103"/>
      <c r="JSG15" s="103"/>
      <c r="JSH15" s="103"/>
      <c r="JSI15" s="103"/>
      <c r="JSJ15" s="103"/>
      <c r="JSK15" s="103"/>
      <c r="JSL15" s="103"/>
      <c r="JSM15" s="103"/>
      <c r="JSN15" s="103"/>
      <c r="JSO15" s="103"/>
      <c r="JSP15" s="103"/>
      <c r="JSQ15" s="103"/>
      <c r="JSR15" s="103"/>
      <c r="JSS15" s="103"/>
      <c r="JST15" s="103"/>
      <c r="JSU15" s="103"/>
      <c r="JSV15" s="103"/>
      <c r="JSW15" s="103"/>
      <c r="JSX15" s="103"/>
      <c r="JSY15" s="103"/>
      <c r="JSZ15" s="103"/>
      <c r="JTA15" s="103"/>
      <c r="JTB15" s="103"/>
      <c r="JTC15" s="103"/>
      <c r="JTD15" s="103"/>
      <c r="JTE15" s="103"/>
      <c r="JTF15" s="103"/>
      <c r="JTG15" s="103"/>
      <c r="JTH15" s="103"/>
      <c r="JTI15" s="103"/>
      <c r="JTJ15" s="103"/>
      <c r="JTK15" s="103"/>
      <c r="JTL15" s="103"/>
      <c r="JTM15" s="103"/>
      <c r="JTN15" s="103"/>
      <c r="JTO15" s="103"/>
      <c r="JTP15" s="103"/>
      <c r="JTQ15" s="103"/>
      <c r="JTR15" s="103"/>
      <c r="JTS15" s="103"/>
      <c r="JTT15" s="103"/>
      <c r="JTU15" s="103"/>
      <c r="JTV15" s="103"/>
      <c r="JTW15" s="103"/>
      <c r="JTX15" s="103"/>
      <c r="JTY15" s="103"/>
      <c r="JTZ15" s="103"/>
      <c r="JUA15" s="103"/>
      <c r="JUB15" s="103"/>
      <c r="JUC15" s="103"/>
      <c r="JUD15" s="103"/>
      <c r="JUE15" s="103"/>
      <c r="JUF15" s="103"/>
      <c r="JUG15" s="103"/>
      <c r="JUH15" s="103"/>
      <c r="JUI15" s="103"/>
      <c r="JUJ15" s="103"/>
      <c r="JUK15" s="103"/>
      <c r="JUL15" s="103"/>
      <c r="JUM15" s="103"/>
      <c r="JUN15" s="103"/>
      <c r="JUO15" s="103"/>
      <c r="JUP15" s="103"/>
      <c r="JUQ15" s="103"/>
      <c r="JUR15" s="103"/>
      <c r="JUS15" s="103"/>
      <c r="JUT15" s="103"/>
      <c r="JUU15" s="103"/>
      <c r="JUV15" s="103"/>
      <c r="JUW15" s="103"/>
      <c r="JUX15" s="103"/>
      <c r="JUY15" s="103"/>
      <c r="JUZ15" s="103"/>
      <c r="JVA15" s="103"/>
      <c r="JVB15" s="103"/>
      <c r="JVC15" s="103"/>
      <c r="JVD15" s="103"/>
      <c r="JVE15" s="103"/>
      <c r="JVF15" s="103"/>
      <c r="JVG15" s="103"/>
      <c r="JVH15" s="103"/>
      <c r="JVI15" s="103"/>
      <c r="JVJ15" s="103"/>
      <c r="JVK15" s="103"/>
      <c r="JVL15" s="103"/>
      <c r="JVM15" s="103"/>
      <c r="JVN15" s="103"/>
      <c r="JVO15" s="103"/>
      <c r="JVP15" s="103"/>
      <c r="JVQ15" s="103"/>
      <c r="JVR15" s="103"/>
      <c r="JVS15" s="103"/>
      <c r="JVT15" s="103"/>
      <c r="JVU15" s="103"/>
      <c r="JVV15" s="103"/>
      <c r="JVW15" s="103"/>
      <c r="JVX15" s="103"/>
      <c r="JVY15" s="103"/>
      <c r="JVZ15" s="103"/>
      <c r="JWA15" s="103"/>
      <c r="JWB15" s="103"/>
      <c r="JWC15" s="103"/>
      <c r="JWD15" s="103"/>
      <c r="JWE15" s="103"/>
      <c r="JWF15" s="103"/>
      <c r="JWG15" s="103"/>
      <c r="JWH15" s="103"/>
      <c r="JWI15" s="103"/>
      <c r="JWJ15" s="103"/>
      <c r="JWK15" s="103"/>
      <c r="JWL15" s="103"/>
      <c r="JWM15" s="103"/>
      <c r="JWN15" s="103"/>
      <c r="JWO15" s="103"/>
      <c r="JWP15" s="103"/>
      <c r="JWQ15" s="103"/>
      <c r="JWR15" s="103"/>
      <c r="JWS15" s="103"/>
      <c r="JWT15" s="103"/>
      <c r="JXA15" s="103"/>
      <c r="JXB15" s="103"/>
      <c r="JXC15" s="103"/>
      <c r="JXD15" s="103"/>
      <c r="JXE15" s="103"/>
      <c r="JXF15" s="103"/>
      <c r="JXG15" s="103"/>
      <c r="JXH15" s="103"/>
      <c r="JXI15" s="103"/>
      <c r="JXJ15" s="103"/>
      <c r="JXK15" s="103"/>
      <c r="JXL15" s="103"/>
      <c r="JXM15" s="103"/>
      <c r="JXN15" s="103"/>
      <c r="JXO15" s="103"/>
      <c r="JXP15" s="103"/>
      <c r="JXQ15" s="103"/>
      <c r="JXR15" s="103"/>
      <c r="JXS15" s="103"/>
      <c r="JXT15" s="103"/>
      <c r="JXU15" s="103"/>
      <c r="JXV15" s="103"/>
      <c r="JXW15" s="103"/>
      <c r="JXX15" s="103"/>
      <c r="JXY15" s="103"/>
      <c r="JXZ15" s="103"/>
      <c r="JYA15" s="103"/>
      <c r="JYB15" s="103"/>
      <c r="JYC15" s="103"/>
      <c r="JYD15" s="103"/>
      <c r="JYE15" s="103"/>
      <c r="JYF15" s="103"/>
      <c r="JYG15" s="103"/>
      <c r="JYH15" s="103"/>
      <c r="JYI15" s="103"/>
      <c r="JYJ15" s="103"/>
      <c r="JYK15" s="103"/>
      <c r="JYL15" s="103"/>
      <c r="JYM15" s="103"/>
      <c r="JYN15" s="103"/>
      <c r="JYO15" s="103"/>
      <c r="JYP15" s="103"/>
      <c r="JYQ15" s="103"/>
      <c r="JYR15" s="103"/>
      <c r="JYS15" s="103"/>
      <c r="JYT15" s="103"/>
      <c r="JYU15" s="103"/>
      <c r="JYV15" s="103"/>
      <c r="JYW15" s="103"/>
      <c r="JYX15" s="103"/>
      <c r="JYY15" s="103"/>
      <c r="JYZ15" s="103"/>
      <c r="JZA15" s="103"/>
      <c r="JZB15" s="103"/>
      <c r="JZC15" s="103"/>
      <c r="JZD15" s="103"/>
      <c r="JZE15" s="103"/>
      <c r="JZF15" s="103"/>
      <c r="JZG15" s="103"/>
      <c r="JZH15" s="103"/>
      <c r="JZI15" s="103"/>
      <c r="JZJ15" s="103"/>
      <c r="JZK15" s="103"/>
      <c r="JZL15" s="103"/>
      <c r="JZM15" s="103"/>
      <c r="JZN15" s="103"/>
      <c r="JZO15" s="103"/>
      <c r="JZP15" s="103"/>
      <c r="JZQ15" s="103"/>
      <c r="JZR15" s="103"/>
      <c r="JZS15" s="103"/>
      <c r="JZT15" s="103"/>
      <c r="JZU15" s="103"/>
      <c r="JZV15" s="103"/>
      <c r="JZW15" s="103"/>
      <c r="JZX15" s="103"/>
      <c r="JZY15" s="103"/>
      <c r="JZZ15" s="103"/>
      <c r="KAA15" s="103"/>
      <c r="KAB15" s="103"/>
      <c r="KAC15" s="103"/>
      <c r="KAD15" s="103"/>
      <c r="KAE15" s="103"/>
      <c r="KAF15" s="103"/>
      <c r="KAG15" s="103"/>
      <c r="KAH15" s="103"/>
      <c r="KAI15" s="103"/>
      <c r="KAJ15" s="103"/>
      <c r="KAK15" s="103"/>
      <c r="KAL15" s="103"/>
      <c r="KAM15" s="103"/>
      <c r="KAN15" s="103"/>
      <c r="KAO15" s="103"/>
      <c r="KAP15" s="103"/>
      <c r="KAQ15" s="103"/>
      <c r="KAR15" s="103"/>
      <c r="KAS15" s="103"/>
      <c r="KAT15" s="103"/>
      <c r="KAU15" s="103"/>
      <c r="KAV15" s="103"/>
      <c r="KAW15" s="103"/>
      <c r="KAX15" s="103"/>
      <c r="KAY15" s="103"/>
      <c r="KAZ15" s="103"/>
      <c r="KBA15" s="103"/>
      <c r="KBB15" s="103"/>
      <c r="KBC15" s="103"/>
      <c r="KBD15" s="103"/>
      <c r="KBE15" s="103"/>
      <c r="KBF15" s="103"/>
      <c r="KBG15" s="103"/>
      <c r="KBH15" s="103"/>
      <c r="KBI15" s="103"/>
      <c r="KBJ15" s="103"/>
      <c r="KBK15" s="103"/>
      <c r="KBL15" s="103"/>
      <c r="KBM15" s="103"/>
      <c r="KBN15" s="103"/>
      <c r="KBO15" s="103"/>
      <c r="KBP15" s="103"/>
      <c r="KBQ15" s="103"/>
      <c r="KBR15" s="103"/>
      <c r="KBS15" s="103"/>
      <c r="KBT15" s="103"/>
      <c r="KBU15" s="103"/>
      <c r="KBV15" s="103"/>
      <c r="KBW15" s="103"/>
      <c r="KBX15" s="103"/>
      <c r="KBY15" s="103"/>
      <c r="KBZ15" s="103"/>
      <c r="KCA15" s="103"/>
      <c r="KCB15" s="103"/>
      <c r="KCC15" s="103"/>
      <c r="KCD15" s="103"/>
      <c r="KCE15" s="103"/>
      <c r="KCF15" s="103"/>
      <c r="KCG15" s="103"/>
      <c r="KCH15" s="103"/>
      <c r="KCI15" s="103"/>
      <c r="KCJ15" s="103"/>
      <c r="KCK15" s="103"/>
      <c r="KCL15" s="103"/>
      <c r="KCM15" s="103"/>
      <c r="KCN15" s="103"/>
      <c r="KCO15" s="103"/>
      <c r="KCP15" s="103"/>
      <c r="KCQ15" s="103"/>
      <c r="KCR15" s="103"/>
      <c r="KCS15" s="103"/>
      <c r="KCT15" s="103"/>
      <c r="KCU15" s="103"/>
      <c r="KCV15" s="103"/>
      <c r="KCW15" s="103"/>
      <c r="KCX15" s="103"/>
      <c r="KCY15" s="103"/>
      <c r="KCZ15" s="103"/>
      <c r="KDA15" s="103"/>
      <c r="KDB15" s="103"/>
      <c r="KDC15" s="103"/>
      <c r="KDD15" s="103"/>
      <c r="KDE15" s="103"/>
      <c r="KDF15" s="103"/>
      <c r="KDG15" s="103"/>
      <c r="KDH15" s="103"/>
      <c r="KDI15" s="103"/>
      <c r="KDJ15" s="103"/>
      <c r="KDK15" s="103"/>
      <c r="KDL15" s="103"/>
      <c r="KDM15" s="103"/>
      <c r="KDN15" s="103"/>
      <c r="KDO15" s="103"/>
      <c r="KDP15" s="103"/>
      <c r="KDQ15" s="103"/>
      <c r="KDR15" s="103"/>
      <c r="KDS15" s="103"/>
      <c r="KDT15" s="103"/>
      <c r="KDU15" s="103"/>
      <c r="KDV15" s="103"/>
      <c r="KDW15" s="103"/>
      <c r="KDX15" s="103"/>
      <c r="KDY15" s="103"/>
      <c r="KDZ15" s="103"/>
      <c r="KEA15" s="103"/>
      <c r="KEB15" s="103"/>
      <c r="KEC15" s="103"/>
      <c r="KED15" s="103"/>
      <c r="KEE15" s="103"/>
      <c r="KEF15" s="103"/>
      <c r="KEG15" s="103"/>
      <c r="KEH15" s="103"/>
      <c r="KEI15" s="103"/>
      <c r="KEJ15" s="103"/>
      <c r="KEK15" s="103"/>
      <c r="KEL15" s="103"/>
      <c r="KEM15" s="103"/>
      <c r="KEN15" s="103"/>
      <c r="KEO15" s="103"/>
      <c r="KEP15" s="103"/>
      <c r="KEQ15" s="103"/>
      <c r="KER15" s="103"/>
      <c r="KES15" s="103"/>
      <c r="KET15" s="103"/>
      <c r="KEU15" s="103"/>
      <c r="KEV15" s="103"/>
      <c r="KEW15" s="103"/>
      <c r="KEX15" s="103"/>
      <c r="KEY15" s="103"/>
      <c r="KEZ15" s="103"/>
      <c r="KFA15" s="103"/>
      <c r="KFB15" s="103"/>
      <c r="KFC15" s="103"/>
      <c r="KFD15" s="103"/>
      <c r="KFE15" s="103"/>
      <c r="KFF15" s="103"/>
      <c r="KFG15" s="103"/>
      <c r="KFH15" s="103"/>
      <c r="KFI15" s="103"/>
      <c r="KFJ15" s="103"/>
      <c r="KFK15" s="103"/>
      <c r="KFL15" s="103"/>
      <c r="KFM15" s="103"/>
      <c r="KFN15" s="103"/>
      <c r="KFO15" s="103"/>
      <c r="KFP15" s="103"/>
      <c r="KFQ15" s="103"/>
      <c r="KFR15" s="103"/>
      <c r="KFS15" s="103"/>
      <c r="KFT15" s="103"/>
      <c r="KFU15" s="103"/>
      <c r="KFV15" s="103"/>
      <c r="KFW15" s="103"/>
      <c r="KFX15" s="103"/>
      <c r="KFY15" s="103"/>
      <c r="KFZ15" s="103"/>
      <c r="KGA15" s="103"/>
      <c r="KGB15" s="103"/>
      <c r="KGC15" s="103"/>
      <c r="KGD15" s="103"/>
      <c r="KGE15" s="103"/>
      <c r="KGF15" s="103"/>
      <c r="KGG15" s="103"/>
      <c r="KGH15" s="103"/>
      <c r="KGI15" s="103"/>
      <c r="KGJ15" s="103"/>
      <c r="KGK15" s="103"/>
      <c r="KGL15" s="103"/>
      <c r="KGM15" s="103"/>
      <c r="KGN15" s="103"/>
      <c r="KGO15" s="103"/>
      <c r="KGP15" s="103"/>
      <c r="KGW15" s="103"/>
      <c r="KGX15" s="103"/>
      <c r="KGY15" s="103"/>
      <c r="KGZ15" s="103"/>
      <c r="KHA15" s="103"/>
      <c r="KHB15" s="103"/>
      <c r="KHC15" s="103"/>
      <c r="KHD15" s="103"/>
      <c r="KHE15" s="103"/>
      <c r="KHF15" s="103"/>
      <c r="KHG15" s="103"/>
      <c r="KHH15" s="103"/>
      <c r="KHI15" s="103"/>
      <c r="KHJ15" s="103"/>
      <c r="KHK15" s="103"/>
      <c r="KHL15" s="103"/>
      <c r="KHM15" s="103"/>
      <c r="KHN15" s="103"/>
      <c r="KHO15" s="103"/>
      <c r="KHP15" s="103"/>
      <c r="KHQ15" s="103"/>
      <c r="KHR15" s="103"/>
      <c r="KHS15" s="103"/>
      <c r="KHT15" s="103"/>
      <c r="KHU15" s="103"/>
      <c r="KHV15" s="103"/>
      <c r="KHW15" s="103"/>
      <c r="KHX15" s="103"/>
      <c r="KHY15" s="103"/>
      <c r="KHZ15" s="103"/>
      <c r="KIA15" s="103"/>
      <c r="KIB15" s="103"/>
      <c r="KIC15" s="103"/>
      <c r="KID15" s="103"/>
      <c r="KIE15" s="103"/>
      <c r="KIF15" s="103"/>
      <c r="KIG15" s="103"/>
      <c r="KIH15" s="103"/>
      <c r="KII15" s="103"/>
      <c r="KIJ15" s="103"/>
      <c r="KIK15" s="103"/>
      <c r="KIL15" s="103"/>
      <c r="KIM15" s="103"/>
      <c r="KIN15" s="103"/>
      <c r="KIO15" s="103"/>
      <c r="KIP15" s="103"/>
      <c r="KIQ15" s="103"/>
      <c r="KIR15" s="103"/>
      <c r="KIS15" s="103"/>
      <c r="KIT15" s="103"/>
      <c r="KIU15" s="103"/>
      <c r="KIV15" s="103"/>
      <c r="KIW15" s="103"/>
      <c r="KIX15" s="103"/>
      <c r="KIY15" s="103"/>
      <c r="KIZ15" s="103"/>
      <c r="KJA15" s="103"/>
      <c r="KJB15" s="103"/>
      <c r="KJC15" s="103"/>
      <c r="KJD15" s="103"/>
      <c r="KJE15" s="103"/>
      <c r="KJF15" s="103"/>
      <c r="KJG15" s="103"/>
      <c r="KJH15" s="103"/>
      <c r="KJI15" s="103"/>
      <c r="KJJ15" s="103"/>
      <c r="KJK15" s="103"/>
      <c r="KJL15" s="103"/>
      <c r="KJM15" s="103"/>
      <c r="KJN15" s="103"/>
      <c r="KJO15" s="103"/>
      <c r="KJP15" s="103"/>
      <c r="KJQ15" s="103"/>
      <c r="KJR15" s="103"/>
      <c r="KJS15" s="103"/>
      <c r="KJT15" s="103"/>
      <c r="KJU15" s="103"/>
      <c r="KJV15" s="103"/>
      <c r="KJW15" s="103"/>
      <c r="KJX15" s="103"/>
      <c r="KJY15" s="103"/>
      <c r="KJZ15" s="103"/>
      <c r="KKA15" s="103"/>
      <c r="KKB15" s="103"/>
      <c r="KKC15" s="103"/>
      <c r="KKD15" s="103"/>
      <c r="KKE15" s="103"/>
      <c r="KKF15" s="103"/>
      <c r="KKG15" s="103"/>
      <c r="KKH15" s="103"/>
      <c r="KKI15" s="103"/>
      <c r="KKJ15" s="103"/>
      <c r="KKK15" s="103"/>
      <c r="KKL15" s="103"/>
      <c r="KKM15" s="103"/>
      <c r="KKN15" s="103"/>
      <c r="KKO15" s="103"/>
      <c r="KKP15" s="103"/>
      <c r="KKQ15" s="103"/>
      <c r="KKR15" s="103"/>
      <c r="KKS15" s="103"/>
      <c r="KKT15" s="103"/>
      <c r="KKU15" s="103"/>
      <c r="KKV15" s="103"/>
      <c r="KKW15" s="103"/>
      <c r="KKX15" s="103"/>
      <c r="KKY15" s="103"/>
      <c r="KKZ15" s="103"/>
      <c r="KLA15" s="103"/>
      <c r="KLB15" s="103"/>
      <c r="KLC15" s="103"/>
      <c r="KLD15" s="103"/>
      <c r="KLE15" s="103"/>
      <c r="KLF15" s="103"/>
      <c r="KLG15" s="103"/>
      <c r="KLH15" s="103"/>
      <c r="KLI15" s="103"/>
      <c r="KLJ15" s="103"/>
      <c r="KLK15" s="103"/>
      <c r="KLL15" s="103"/>
      <c r="KLM15" s="103"/>
      <c r="KLN15" s="103"/>
      <c r="KLO15" s="103"/>
      <c r="KLP15" s="103"/>
      <c r="KLQ15" s="103"/>
      <c r="KLR15" s="103"/>
      <c r="KLS15" s="103"/>
      <c r="KLT15" s="103"/>
      <c r="KLU15" s="103"/>
      <c r="KLV15" s="103"/>
      <c r="KLW15" s="103"/>
      <c r="KLX15" s="103"/>
      <c r="KLY15" s="103"/>
      <c r="KLZ15" s="103"/>
      <c r="KMA15" s="103"/>
      <c r="KMB15" s="103"/>
      <c r="KMC15" s="103"/>
      <c r="KMD15" s="103"/>
      <c r="KME15" s="103"/>
      <c r="KMF15" s="103"/>
      <c r="KMG15" s="103"/>
      <c r="KMH15" s="103"/>
      <c r="KMI15" s="103"/>
      <c r="KMJ15" s="103"/>
      <c r="KMK15" s="103"/>
      <c r="KML15" s="103"/>
      <c r="KMM15" s="103"/>
      <c r="KMN15" s="103"/>
      <c r="KMO15" s="103"/>
      <c r="KMP15" s="103"/>
      <c r="KMQ15" s="103"/>
      <c r="KMR15" s="103"/>
      <c r="KMS15" s="103"/>
      <c r="KMT15" s="103"/>
      <c r="KMU15" s="103"/>
      <c r="KMV15" s="103"/>
      <c r="KMW15" s="103"/>
      <c r="KMX15" s="103"/>
      <c r="KMY15" s="103"/>
      <c r="KMZ15" s="103"/>
      <c r="KNA15" s="103"/>
      <c r="KNB15" s="103"/>
      <c r="KNC15" s="103"/>
      <c r="KND15" s="103"/>
      <c r="KNE15" s="103"/>
      <c r="KNF15" s="103"/>
      <c r="KNG15" s="103"/>
      <c r="KNH15" s="103"/>
      <c r="KNI15" s="103"/>
      <c r="KNJ15" s="103"/>
      <c r="KNK15" s="103"/>
      <c r="KNL15" s="103"/>
      <c r="KNM15" s="103"/>
      <c r="KNN15" s="103"/>
      <c r="KNO15" s="103"/>
      <c r="KNP15" s="103"/>
      <c r="KNQ15" s="103"/>
      <c r="KNR15" s="103"/>
      <c r="KNS15" s="103"/>
      <c r="KNT15" s="103"/>
      <c r="KNU15" s="103"/>
      <c r="KNV15" s="103"/>
      <c r="KNW15" s="103"/>
      <c r="KNX15" s="103"/>
      <c r="KNY15" s="103"/>
      <c r="KNZ15" s="103"/>
      <c r="KOA15" s="103"/>
      <c r="KOB15" s="103"/>
      <c r="KOC15" s="103"/>
      <c r="KOD15" s="103"/>
      <c r="KOE15" s="103"/>
      <c r="KOF15" s="103"/>
      <c r="KOG15" s="103"/>
      <c r="KOH15" s="103"/>
      <c r="KOI15" s="103"/>
      <c r="KOJ15" s="103"/>
      <c r="KOK15" s="103"/>
      <c r="KOL15" s="103"/>
      <c r="KOM15" s="103"/>
      <c r="KON15" s="103"/>
      <c r="KOO15" s="103"/>
      <c r="KOP15" s="103"/>
      <c r="KOQ15" s="103"/>
      <c r="KOR15" s="103"/>
      <c r="KOS15" s="103"/>
      <c r="KOT15" s="103"/>
      <c r="KOU15" s="103"/>
      <c r="KOV15" s="103"/>
      <c r="KOW15" s="103"/>
      <c r="KOX15" s="103"/>
      <c r="KOY15" s="103"/>
      <c r="KOZ15" s="103"/>
      <c r="KPA15" s="103"/>
      <c r="KPB15" s="103"/>
      <c r="KPC15" s="103"/>
      <c r="KPD15" s="103"/>
      <c r="KPE15" s="103"/>
      <c r="KPF15" s="103"/>
      <c r="KPG15" s="103"/>
      <c r="KPH15" s="103"/>
      <c r="KPI15" s="103"/>
      <c r="KPJ15" s="103"/>
      <c r="KPK15" s="103"/>
      <c r="KPL15" s="103"/>
      <c r="KPM15" s="103"/>
      <c r="KPN15" s="103"/>
      <c r="KPO15" s="103"/>
      <c r="KPP15" s="103"/>
      <c r="KPQ15" s="103"/>
      <c r="KPR15" s="103"/>
      <c r="KPS15" s="103"/>
      <c r="KPT15" s="103"/>
      <c r="KPU15" s="103"/>
      <c r="KPV15" s="103"/>
      <c r="KPW15" s="103"/>
      <c r="KPX15" s="103"/>
      <c r="KPY15" s="103"/>
      <c r="KPZ15" s="103"/>
      <c r="KQA15" s="103"/>
      <c r="KQB15" s="103"/>
      <c r="KQC15" s="103"/>
      <c r="KQD15" s="103"/>
      <c r="KQE15" s="103"/>
      <c r="KQF15" s="103"/>
      <c r="KQG15" s="103"/>
      <c r="KQH15" s="103"/>
      <c r="KQI15" s="103"/>
      <c r="KQJ15" s="103"/>
      <c r="KQK15" s="103"/>
      <c r="KQL15" s="103"/>
      <c r="KQS15" s="103"/>
      <c r="KQT15" s="103"/>
      <c r="KQU15" s="103"/>
      <c r="KQV15" s="103"/>
      <c r="KQW15" s="103"/>
      <c r="KQX15" s="103"/>
      <c r="KQY15" s="103"/>
      <c r="KQZ15" s="103"/>
      <c r="KRA15" s="103"/>
      <c r="KRB15" s="103"/>
      <c r="KRC15" s="103"/>
      <c r="KRD15" s="103"/>
      <c r="KRE15" s="103"/>
      <c r="KRF15" s="103"/>
      <c r="KRG15" s="103"/>
      <c r="KRH15" s="103"/>
      <c r="KRI15" s="103"/>
      <c r="KRJ15" s="103"/>
      <c r="KRK15" s="103"/>
      <c r="KRL15" s="103"/>
      <c r="KRM15" s="103"/>
      <c r="KRN15" s="103"/>
      <c r="KRO15" s="103"/>
      <c r="KRP15" s="103"/>
      <c r="KRQ15" s="103"/>
      <c r="KRR15" s="103"/>
      <c r="KRS15" s="103"/>
      <c r="KRT15" s="103"/>
      <c r="KRU15" s="103"/>
      <c r="KRV15" s="103"/>
      <c r="KRW15" s="103"/>
      <c r="KRX15" s="103"/>
      <c r="KRY15" s="103"/>
      <c r="KRZ15" s="103"/>
      <c r="KSA15" s="103"/>
      <c r="KSB15" s="103"/>
      <c r="KSC15" s="103"/>
      <c r="KSD15" s="103"/>
      <c r="KSE15" s="103"/>
      <c r="KSF15" s="103"/>
      <c r="KSG15" s="103"/>
      <c r="KSH15" s="103"/>
      <c r="KSI15" s="103"/>
      <c r="KSJ15" s="103"/>
      <c r="KSK15" s="103"/>
      <c r="KSL15" s="103"/>
      <c r="KSM15" s="103"/>
      <c r="KSN15" s="103"/>
      <c r="KSO15" s="103"/>
      <c r="KSP15" s="103"/>
      <c r="KSQ15" s="103"/>
      <c r="KSR15" s="103"/>
      <c r="KSS15" s="103"/>
      <c r="KST15" s="103"/>
      <c r="KSU15" s="103"/>
      <c r="KSV15" s="103"/>
      <c r="KSW15" s="103"/>
      <c r="KSX15" s="103"/>
      <c r="KSY15" s="103"/>
      <c r="KSZ15" s="103"/>
      <c r="KTA15" s="103"/>
      <c r="KTB15" s="103"/>
      <c r="KTC15" s="103"/>
      <c r="KTD15" s="103"/>
      <c r="KTE15" s="103"/>
      <c r="KTF15" s="103"/>
      <c r="KTG15" s="103"/>
      <c r="KTH15" s="103"/>
      <c r="KTI15" s="103"/>
      <c r="KTJ15" s="103"/>
      <c r="KTK15" s="103"/>
      <c r="KTL15" s="103"/>
      <c r="KTM15" s="103"/>
      <c r="KTN15" s="103"/>
      <c r="KTO15" s="103"/>
      <c r="KTP15" s="103"/>
      <c r="KTQ15" s="103"/>
      <c r="KTR15" s="103"/>
      <c r="KTS15" s="103"/>
      <c r="KTT15" s="103"/>
      <c r="KTU15" s="103"/>
      <c r="KTV15" s="103"/>
      <c r="KTW15" s="103"/>
      <c r="KTX15" s="103"/>
      <c r="KTY15" s="103"/>
      <c r="KTZ15" s="103"/>
      <c r="KUA15" s="103"/>
      <c r="KUB15" s="103"/>
      <c r="KUC15" s="103"/>
      <c r="KUD15" s="103"/>
      <c r="KUE15" s="103"/>
      <c r="KUF15" s="103"/>
      <c r="KUG15" s="103"/>
      <c r="KUH15" s="103"/>
      <c r="KUI15" s="103"/>
      <c r="KUJ15" s="103"/>
      <c r="KUK15" s="103"/>
      <c r="KUL15" s="103"/>
      <c r="KUM15" s="103"/>
      <c r="KUN15" s="103"/>
      <c r="KUO15" s="103"/>
      <c r="KUP15" s="103"/>
      <c r="KUQ15" s="103"/>
      <c r="KUR15" s="103"/>
      <c r="KUS15" s="103"/>
      <c r="KUT15" s="103"/>
      <c r="KUU15" s="103"/>
      <c r="KUV15" s="103"/>
      <c r="KUW15" s="103"/>
      <c r="KUX15" s="103"/>
      <c r="KUY15" s="103"/>
      <c r="KUZ15" s="103"/>
      <c r="KVA15" s="103"/>
      <c r="KVB15" s="103"/>
      <c r="KVC15" s="103"/>
      <c r="KVD15" s="103"/>
      <c r="KVE15" s="103"/>
      <c r="KVF15" s="103"/>
      <c r="KVG15" s="103"/>
      <c r="KVH15" s="103"/>
      <c r="KVI15" s="103"/>
      <c r="KVJ15" s="103"/>
      <c r="KVK15" s="103"/>
      <c r="KVL15" s="103"/>
      <c r="KVM15" s="103"/>
      <c r="KVN15" s="103"/>
      <c r="KVO15" s="103"/>
      <c r="KVP15" s="103"/>
      <c r="KVQ15" s="103"/>
      <c r="KVR15" s="103"/>
      <c r="KVS15" s="103"/>
      <c r="KVT15" s="103"/>
      <c r="KVU15" s="103"/>
      <c r="KVV15" s="103"/>
      <c r="KVW15" s="103"/>
      <c r="KVX15" s="103"/>
      <c r="KVY15" s="103"/>
      <c r="KVZ15" s="103"/>
      <c r="KWA15" s="103"/>
      <c r="KWB15" s="103"/>
      <c r="KWC15" s="103"/>
      <c r="KWD15" s="103"/>
      <c r="KWE15" s="103"/>
      <c r="KWF15" s="103"/>
      <c r="KWG15" s="103"/>
      <c r="KWH15" s="103"/>
      <c r="KWI15" s="103"/>
      <c r="KWJ15" s="103"/>
      <c r="KWK15" s="103"/>
      <c r="KWL15" s="103"/>
      <c r="KWM15" s="103"/>
      <c r="KWN15" s="103"/>
      <c r="KWO15" s="103"/>
      <c r="KWP15" s="103"/>
      <c r="KWQ15" s="103"/>
      <c r="KWR15" s="103"/>
      <c r="KWS15" s="103"/>
      <c r="KWT15" s="103"/>
      <c r="KWU15" s="103"/>
      <c r="KWV15" s="103"/>
      <c r="KWW15" s="103"/>
      <c r="KWX15" s="103"/>
      <c r="KWY15" s="103"/>
      <c r="KWZ15" s="103"/>
      <c r="KXA15" s="103"/>
      <c r="KXB15" s="103"/>
      <c r="KXC15" s="103"/>
      <c r="KXD15" s="103"/>
      <c r="KXE15" s="103"/>
      <c r="KXF15" s="103"/>
      <c r="KXG15" s="103"/>
      <c r="KXH15" s="103"/>
      <c r="KXI15" s="103"/>
      <c r="KXJ15" s="103"/>
      <c r="KXK15" s="103"/>
      <c r="KXL15" s="103"/>
      <c r="KXM15" s="103"/>
      <c r="KXN15" s="103"/>
      <c r="KXO15" s="103"/>
      <c r="KXP15" s="103"/>
      <c r="KXQ15" s="103"/>
      <c r="KXR15" s="103"/>
      <c r="KXS15" s="103"/>
      <c r="KXT15" s="103"/>
      <c r="KXU15" s="103"/>
      <c r="KXV15" s="103"/>
      <c r="KXW15" s="103"/>
      <c r="KXX15" s="103"/>
      <c r="KXY15" s="103"/>
      <c r="KXZ15" s="103"/>
      <c r="KYA15" s="103"/>
      <c r="KYB15" s="103"/>
      <c r="KYC15" s="103"/>
      <c r="KYD15" s="103"/>
      <c r="KYE15" s="103"/>
      <c r="KYF15" s="103"/>
      <c r="KYG15" s="103"/>
      <c r="KYH15" s="103"/>
      <c r="KYI15" s="103"/>
      <c r="KYJ15" s="103"/>
      <c r="KYK15" s="103"/>
      <c r="KYL15" s="103"/>
      <c r="KYM15" s="103"/>
      <c r="KYN15" s="103"/>
      <c r="KYO15" s="103"/>
      <c r="KYP15" s="103"/>
      <c r="KYQ15" s="103"/>
      <c r="KYR15" s="103"/>
      <c r="KYS15" s="103"/>
      <c r="KYT15" s="103"/>
      <c r="KYU15" s="103"/>
      <c r="KYV15" s="103"/>
      <c r="KYW15" s="103"/>
      <c r="KYX15" s="103"/>
      <c r="KYY15" s="103"/>
      <c r="KYZ15" s="103"/>
      <c r="KZA15" s="103"/>
      <c r="KZB15" s="103"/>
      <c r="KZC15" s="103"/>
      <c r="KZD15" s="103"/>
      <c r="KZE15" s="103"/>
      <c r="KZF15" s="103"/>
      <c r="KZG15" s="103"/>
      <c r="KZH15" s="103"/>
      <c r="KZI15" s="103"/>
      <c r="KZJ15" s="103"/>
      <c r="KZK15" s="103"/>
      <c r="KZL15" s="103"/>
      <c r="KZM15" s="103"/>
      <c r="KZN15" s="103"/>
      <c r="KZO15" s="103"/>
      <c r="KZP15" s="103"/>
      <c r="KZQ15" s="103"/>
      <c r="KZR15" s="103"/>
      <c r="KZS15" s="103"/>
      <c r="KZT15" s="103"/>
      <c r="KZU15" s="103"/>
      <c r="KZV15" s="103"/>
      <c r="KZW15" s="103"/>
      <c r="KZX15" s="103"/>
      <c r="KZY15" s="103"/>
      <c r="KZZ15" s="103"/>
      <c r="LAA15" s="103"/>
      <c r="LAB15" s="103"/>
      <c r="LAC15" s="103"/>
      <c r="LAD15" s="103"/>
      <c r="LAE15" s="103"/>
      <c r="LAF15" s="103"/>
      <c r="LAG15" s="103"/>
      <c r="LAH15" s="103"/>
      <c r="LAO15" s="103"/>
      <c r="LAP15" s="103"/>
      <c r="LAQ15" s="103"/>
      <c r="LAR15" s="103"/>
      <c r="LAS15" s="103"/>
      <c r="LAT15" s="103"/>
      <c r="LAU15" s="103"/>
      <c r="LAV15" s="103"/>
      <c r="LAW15" s="103"/>
      <c r="LAX15" s="103"/>
      <c r="LAY15" s="103"/>
      <c r="LAZ15" s="103"/>
      <c r="LBA15" s="103"/>
      <c r="LBB15" s="103"/>
      <c r="LBC15" s="103"/>
      <c r="LBD15" s="103"/>
      <c r="LBE15" s="103"/>
      <c r="LBF15" s="103"/>
      <c r="LBG15" s="103"/>
      <c r="LBH15" s="103"/>
      <c r="LBI15" s="103"/>
      <c r="LBJ15" s="103"/>
      <c r="LBK15" s="103"/>
      <c r="LBL15" s="103"/>
      <c r="LBM15" s="103"/>
      <c r="LBN15" s="103"/>
      <c r="LBO15" s="103"/>
      <c r="LBP15" s="103"/>
      <c r="LBQ15" s="103"/>
      <c r="LBR15" s="103"/>
      <c r="LBS15" s="103"/>
      <c r="LBT15" s="103"/>
      <c r="LBU15" s="103"/>
      <c r="LBV15" s="103"/>
      <c r="LBW15" s="103"/>
      <c r="LBX15" s="103"/>
      <c r="LBY15" s="103"/>
      <c r="LBZ15" s="103"/>
      <c r="LCA15" s="103"/>
      <c r="LCB15" s="103"/>
      <c r="LCC15" s="103"/>
      <c r="LCD15" s="103"/>
      <c r="LCE15" s="103"/>
      <c r="LCF15" s="103"/>
      <c r="LCG15" s="103"/>
      <c r="LCH15" s="103"/>
      <c r="LCI15" s="103"/>
      <c r="LCJ15" s="103"/>
      <c r="LCK15" s="103"/>
      <c r="LCL15" s="103"/>
      <c r="LCM15" s="103"/>
      <c r="LCN15" s="103"/>
      <c r="LCO15" s="103"/>
      <c r="LCP15" s="103"/>
      <c r="LCQ15" s="103"/>
      <c r="LCR15" s="103"/>
      <c r="LCS15" s="103"/>
      <c r="LCT15" s="103"/>
      <c r="LCU15" s="103"/>
      <c r="LCV15" s="103"/>
      <c r="LCW15" s="103"/>
      <c r="LCX15" s="103"/>
      <c r="LCY15" s="103"/>
      <c r="LCZ15" s="103"/>
      <c r="LDA15" s="103"/>
      <c r="LDB15" s="103"/>
      <c r="LDC15" s="103"/>
      <c r="LDD15" s="103"/>
      <c r="LDE15" s="103"/>
      <c r="LDF15" s="103"/>
      <c r="LDG15" s="103"/>
      <c r="LDH15" s="103"/>
      <c r="LDI15" s="103"/>
      <c r="LDJ15" s="103"/>
      <c r="LDK15" s="103"/>
      <c r="LDL15" s="103"/>
      <c r="LDM15" s="103"/>
      <c r="LDN15" s="103"/>
      <c r="LDO15" s="103"/>
      <c r="LDP15" s="103"/>
      <c r="LDQ15" s="103"/>
      <c r="LDR15" s="103"/>
      <c r="LDS15" s="103"/>
      <c r="LDT15" s="103"/>
      <c r="LDU15" s="103"/>
      <c r="LDV15" s="103"/>
      <c r="LDW15" s="103"/>
      <c r="LDX15" s="103"/>
      <c r="LDY15" s="103"/>
      <c r="LDZ15" s="103"/>
      <c r="LEA15" s="103"/>
      <c r="LEB15" s="103"/>
      <c r="LEC15" s="103"/>
      <c r="LED15" s="103"/>
      <c r="LEE15" s="103"/>
      <c r="LEF15" s="103"/>
      <c r="LEG15" s="103"/>
      <c r="LEH15" s="103"/>
      <c r="LEI15" s="103"/>
      <c r="LEJ15" s="103"/>
      <c r="LEK15" s="103"/>
      <c r="LEL15" s="103"/>
      <c r="LEM15" s="103"/>
      <c r="LEN15" s="103"/>
      <c r="LEO15" s="103"/>
      <c r="LEP15" s="103"/>
      <c r="LEQ15" s="103"/>
      <c r="LER15" s="103"/>
      <c r="LES15" s="103"/>
      <c r="LET15" s="103"/>
      <c r="LEU15" s="103"/>
      <c r="LEV15" s="103"/>
      <c r="LEW15" s="103"/>
      <c r="LEX15" s="103"/>
      <c r="LEY15" s="103"/>
      <c r="LEZ15" s="103"/>
      <c r="LFA15" s="103"/>
      <c r="LFB15" s="103"/>
      <c r="LFC15" s="103"/>
      <c r="LFD15" s="103"/>
      <c r="LFE15" s="103"/>
      <c r="LFF15" s="103"/>
      <c r="LFG15" s="103"/>
      <c r="LFH15" s="103"/>
      <c r="LFI15" s="103"/>
      <c r="LFJ15" s="103"/>
      <c r="LFK15" s="103"/>
      <c r="LFL15" s="103"/>
      <c r="LFM15" s="103"/>
      <c r="LFN15" s="103"/>
      <c r="LFO15" s="103"/>
      <c r="LFP15" s="103"/>
      <c r="LFQ15" s="103"/>
      <c r="LFR15" s="103"/>
      <c r="LFS15" s="103"/>
      <c r="LFT15" s="103"/>
      <c r="LFU15" s="103"/>
      <c r="LFV15" s="103"/>
      <c r="LFW15" s="103"/>
      <c r="LFX15" s="103"/>
      <c r="LFY15" s="103"/>
      <c r="LFZ15" s="103"/>
      <c r="LGA15" s="103"/>
      <c r="LGB15" s="103"/>
      <c r="LGC15" s="103"/>
      <c r="LGD15" s="103"/>
      <c r="LGE15" s="103"/>
      <c r="LGF15" s="103"/>
      <c r="LGG15" s="103"/>
      <c r="LGH15" s="103"/>
      <c r="LGI15" s="103"/>
      <c r="LGJ15" s="103"/>
      <c r="LGK15" s="103"/>
      <c r="LGL15" s="103"/>
      <c r="LGM15" s="103"/>
      <c r="LGN15" s="103"/>
      <c r="LGO15" s="103"/>
      <c r="LGP15" s="103"/>
      <c r="LGQ15" s="103"/>
      <c r="LGR15" s="103"/>
      <c r="LGS15" s="103"/>
      <c r="LGT15" s="103"/>
      <c r="LGU15" s="103"/>
      <c r="LGV15" s="103"/>
      <c r="LGW15" s="103"/>
      <c r="LGX15" s="103"/>
      <c r="LGY15" s="103"/>
      <c r="LGZ15" s="103"/>
      <c r="LHA15" s="103"/>
      <c r="LHB15" s="103"/>
      <c r="LHC15" s="103"/>
      <c r="LHD15" s="103"/>
      <c r="LHE15" s="103"/>
      <c r="LHF15" s="103"/>
      <c r="LHG15" s="103"/>
      <c r="LHH15" s="103"/>
      <c r="LHI15" s="103"/>
      <c r="LHJ15" s="103"/>
      <c r="LHK15" s="103"/>
      <c r="LHL15" s="103"/>
      <c r="LHM15" s="103"/>
      <c r="LHN15" s="103"/>
      <c r="LHO15" s="103"/>
      <c r="LHP15" s="103"/>
      <c r="LHQ15" s="103"/>
      <c r="LHR15" s="103"/>
      <c r="LHS15" s="103"/>
      <c r="LHT15" s="103"/>
      <c r="LHU15" s="103"/>
      <c r="LHV15" s="103"/>
      <c r="LHW15" s="103"/>
      <c r="LHX15" s="103"/>
      <c r="LHY15" s="103"/>
      <c r="LHZ15" s="103"/>
      <c r="LIA15" s="103"/>
      <c r="LIB15" s="103"/>
      <c r="LIC15" s="103"/>
      <c r="LID15" s="103"/>
      <c r="LIE15" s="103"/>
      <c r="LIF15" s="103"/>
      <c r="LIG15" s="103"/>
      <c r="LIH15" s="103"/>
      <c r="LII15" s="103"/>
      <c r="LIJ15" s="103"/>
      <c r="LIK15" s="103"/>
      <c r="LIL15" s="103"/>
      <c r="LIM15" s="103"/>
      <c r="LIN15" s="103"/>
      <c r="LIO15" s="103"/>
      <c r="LIP15" s="103"/>
      <c r="LIQ15" s="103"/>
      <c r="LIR15" s="103"/>
      <c r="LIS15" s="103"/>
      <c r="LIT15" s="103"/>
      <c r="LIU15" s="103"/>
      <c r="LIV15" s="103"/>
      <c r="LIW15" s="103"/>
      <c r="LIX15" s="103"/>
      <c r="LIY15" s="103"/>
      <c r="LIZ15" s="103"/>
      <c r="LJA15" s="103"/>
      <c r="LJB15" s="103"/>
      <c r="LJC15" s="103"/>
      <c r="LJD15" s="103"/>
      <c r="LJE15" s="103"/>
      <c r="LJF15" s="103"/>
      <c r="LJG15" s="103"/>
      <c r="LJH15" s="103"/>
      <c r="LJI15" s="103"/>
      <c r="LJJ15" s="103"/>
      <c r="LJK15" s="103"/>
      <c r="LJL15" s="103"/>
      <c r="LJM15" s="103"/>
      <c r="LJN15" s="103"/>
      <c r="LJO15" s="103"/>
      <c r="LJP15" s="103"/>
      <c r="LJQ15" s="103"/>
      <c r="LJR15" s="103"/>
      <c r="LJS15" s="103"/>
      <c r="LJT15" s="103"/>
      <c r="LJU15" s="103"/>
      <c r="LJV15" s="103"/>
      <c r="LJW15" s="103"/>
      <c r="LJX15" s="103"/>
      <c r="LJY15" s="103"/>
      <c r="LJZ15" s="103"/>
      <c r="LKA15" s="103"/>
      <c r="LKB15" s="103"/>
      <c r="LKC15" s="103"/>
      <c r="LKD15" s="103"/>
      <c r="LKK15" s="103"/>
      <c r="LKL15" s="103"/>
      <c r="LKM15" s="103"/>
      <c r="LKN15" s="103"/>
      <c r="LKO15" s="103"/>
      <c r="LKP15" s="103"/>
      <c r="LKQ15" s="103"/>
      <c r="LKR15" s="103"/>
      <c r="LKS15" s="103"/>
      <c r="LKT15" s="103"/>
      <c r="LKU15" s="103"/>
      <c r="LKV15" s="103"/>
      <c r="LKW15" s="103"/>
      <c r="LKX15" s="103"/>
      <c r="LKY15" s="103"/>
      <c r="LKZ15" s="103"/>
      <c r="LLA15" s="103"/>
      <c r="LLB15" s="103"/>
      <c r="LLC15" s="103"/>
      <c r="LLD15" s="103"/>
      <c r="LLE15" s="103"/>
      <c r="LLF15" s="103"/>
      <c r="LLG15" s="103"/>
      <c r="LLH15" s="103"/>
      <c r="LLI15" s="103"/>
      <c r="LLJ15" s="103"/>
      <c r="LLK15" s="103"/>
      <c r="LLL15" s="103"/>
      <c r="LLM15" s="103"/>
      <c r="LLN15" s="103"/>
      <c r="LLO15" s="103"/>
      <c r="LLP15" s="103"/>
      <c r="LLQ15" s="103"/>
      <c r="LLR15" s="103"/>
      <c r="LLS15" s="103"/>
      <c r="LLT15" s="103"/>
      <c r="LLU15" s="103"/>
      <c r="LLV15" s="103"/>
      <c r="LLW15" s="103"/>
      <c r="LLX15" s="103"/>
      <c r="LLY15" s="103"/>
      <c r="LLZ15" s="103"/>
      <c r="LMA15" s="103"/>
      <c r="LMB15" s="103"/>
      <c r="LMC15" s="103"/>
      <c r="LMD15" s="103"/>
      <c r="LME15" s="103"/>
      <c r="LMF15" s="103"/>
      <c r="LMG15" s="103"/>
      <c r="LMH15" s="103"/>
      <c r="LMI15" s="103"/>
      <c r="LMJ15" s="103"/>
      <c r="LMK15" s="103"/>
      <c r="LML15" s="103"/>
      <c r="LMM15" s="103"/>
      <c r="LMN15" s="103"/>
      <c r="LMO15" s="103"/>
      <c r="LMP15" s="103"/>
      <c r="LMQ15" s="103"/>
      <c r="LMR15" s="103"/>
      <c r="LMS15" s="103"/>
      <c r="LMT15" s="103"/>
      <c r="LMU15" s="103"/>
      <c r="LMV15" s="103"/>
      <c r="LMW15" s="103"/>
      <c r="LMX15" s="103"/>
      <c r="LMY15" s="103"/>
      <c r="LMZ15" s="103"/>
      <c r="LNA15" s="103"/>
      <c r="LNB15" s="103"/>
      <c r="LNC15" s="103"/>
      <c r="LND15" s="103"/>
      <c r="LNE15" s="103"/>
      <c r="LNF15" s="103"/>
      <c r="LNG15" s="103"/>
      <c r="LNH15" s="103"/>
      <c r="LNI15" s="103"/>
      <c r="LNJ15" s="103"/>
      <c r="LNK15" s="103"/>
      <c r="LNL15" s="103"/>
      <c r="LNM15" s="103"/>
      <c r="LNN15" s="103"/>
      <c r="LNO15" s="103"/>
      <c r="LNP15" s="103"/>
      <c r="LNQ15" s="103"/>
      <c r="LNR15" s="103"/>
      <c r="LNS15" s="103"/>
      <c r="LNT15" s="103"/>
      <c r="LNU15" s="103"/>
      <c r="LNV15" s="103"/>
      <c r="LNW15" s="103"/>
      <c r="LNX15" s="103"/>
      <c r="LNY15" s="103"/>
      <c r="LNZ15" s="103"/>
      <c r="LOA15" s="103"/>
      <c r="LOB15" s="103"/>
      <c r="LOC15" s="103"/>
      <c r="LOD15" s="103"/>
      <c r="LOE15" s="103"/>
      <c r="LOF15" s="103"/>
      <c r="LOG15" s="103"/>
      <c r="LOH15" s="103"/>
      <c r="LOI15" s="103"/>
      <c r="LOJ15" s="103"/>
      <c r="LOK15" s="103"/>
      <c r="LOL15" s="103"/>
      <c r="LOM15" s="103"/>
      <c r="LON15" s="103"/>
      <c r="LOO15" s="103"/>
      <c r="LOP15" s="103"/>
      <c r="LOQ15" s="103"/>
      <c r="LOR15" s="103"/>
      <c r="LOS15" s="103"/>
      <c r="LOT15" s="103"/>
      <c r="LOU15" s="103"/>
      <c r="LOV15" s="103"/>
      <c r="LOW15" s="103"/>
      <c r="LOX15" s="103"/>
      <c r="LOY15" s="103"/>
      <c r="LOZ15" s="103"/>
      <c r="LPA15" s="103"/>
      <c r="LPB15" s="103"/>
      <c r="LPC15" s="103"/>
      <c r="LPD15" s="103"/>
      <c r="LPE15" s="103"/>
      <c r="LPF15" s="103"/>
      <c r="LPG15" s="103"/>
      <c r="LPH15" s="103"/>
      <c r="LPI15" s="103"/>
      <c r="LPJ15" s="103"/>
      <c r="LPK15" s="103"/>
      <c r="LPL15" s="103"/>
      <c r="LPM15" s="103"/>
      <c r="LPN15" s="103"/>
      <c r="LPO15" s="103"/>
      <c r="LPP15" s="103"/>
      <c r="LPQ15" s="103"/>
      <c r="LPR15" s="103"/>
      <c r="LPS15" s="103"/>
      <c r="LPT15" s="103"/>
      <c r="LPU15" s="103"/>
      <c r="LPV15" s="103"/>
      <c r="LPW15" s="103"/>
      <c r="LPX15" s="103"/>
      <c r="LPY15" s="103"/>
      <c r="LPZ15" s="103"/>
      <c r="LQA15" s="103"/>
      <c r="LQB15" s="103"/>
      <c r="LQC15" s="103"/>
      <c r="LQD15" s="103"/>
      <c r="LQE15" s="103"/>
      <c r="LQF15" s="103"/>
      <c r="LQG15" s="103"/>
      <c r="LQH15" s="103"/>
      <c r="LQI15" s="103"/>
      <c r="LQJ15" s="103"/>
      <c r="LQK15" s="103"/>
      <c r="LQL15" s="103"/>
      <c r="LQM15" s="103"/>
      <c r="LQN15" s="103"/>
      <c r="LQO15" s="103"/>
      <c r="LQP15" s="103"/>
      <c r="LQQ15" s="103"/>
      <c r="LQR15" s="103"/>
      <c r="LQS15" s="103"/>
      <c r="LQT15" s="103"/>
      <c r="LQU15" s="103"/>
      <c r="LQV15" s="103"/>
      <c r="LQW15" s="103"/>
      <c r="LQX15" s="103"/>
      <c r="LQY15" s="103"/>
      <c r="LQZ15" s="103"/>
      <c r="LRA15" s="103"/>
      <c r="LRB15" s="103"/>
      <c r="LRC15" s="103"/>
      <c r="LRD15" s="103"/>
      <c r="LRE15" s="103"/>
      <c r="LRF15" s="103"/>
      <c r="LRG15" s="103"/>
      <c r="LRH15" s="103"/>
      <c r="LRI15" s="103"/>
      <c r="LRJ15" s="103"/>
      <c r="LRK15" s="103"/>
      <c r="LRL15" s="103"/>
      <c r="LRM15" s="103"/>
      <c r="LRN15" s="103"/>
      <c r="LRO15" s="103"/>
      <c r="LRP15" s="103"/>
      <c r="LRQ15" s="103"/>
      <c r="LRR15" s="103"/>
      <c r="LRS15" s="103"/>
      <c r="LRT15" s="103"/>
      <c r="LRU15" s="103"/>
      <c r="LRV15" s="103"/>
      <c r="LRW15" s="103"/>
      <c r="LRX15" s="103"/>
      <c r="LRY15" s="103"/>
      <c r="LRZ15" s="103"/>
      <c r="LSA15" s="103"/>
      <c r="LSB15" s="103"/>
      <c r="LSC15" s="103"/>
      <c r="LSD15" s="103"/>
      <c r="LSE15" s="103"/>
      <c r="LSF15" s="103"/>
      <c r="LSG15" s="103"/>
      <c r="LSH15" s="103"/>
      <c r="LSI15" s="103"/>
      <c r="LSJ15" s="103"/>
      <c r="LSK15" s="103"/>
      <c r="LSL15" s="103"/>
      <c r="LSM15" s="103"/>
      <c r="LSN15" s="103"/>
      <c r="LSO15" s="103"/>
      <c r="LSP15" s="103"/>
      <c r="LSQ15" s="103"/>
      <c r="LSR15" s="103"/>
      <c r="LSS15" s="103"/>
      <c r="LST15" s="103"/>
      <c r="LSU15" s="103"/>
      <c r="LSV15" s="103"/>
      <c r="LSW15" s="103"/>
      <c r="LSX15" s="103"/>
      <c r="LSY15" s="103"/>
      <c r="LSZ15" s="103"/>
      <c r="LTA15" s="103"/>
      <c r="LTB15" s="103"/>
      <c r="LTC15" s="103"/>
      <c r="LTD15" s="103"/>
      <c r="LTE15" s="103"/>
      <c r="LTF15" s="103"/>
      <c r="LTG15" s="103"/>
      <c r="LTH15" s="103"/>
      <c r="LTI15" s="103"/>
      <c r="LTJ15" s="103"/>
      <c r="LTK15" s="103"/>
      <c r="LTL15" s="103"/>
      <c r="LTM15" s="103"/>
      <c r="LTN15" s="103"/>
      <c r="LTO15" s="103"/>
      <c r="LTP15" s="103"/>
      <c r="LTQ15" s="103"/>
      <c r="LTR15" s="103"/>
      <c r="LTS15" s="103"/>
      <c r="LTT15" s="103"/>
      <c r="LTU15" s="103"/>
      <c r="LTV15" s="103"/>
      <c r="LTW15" s="103"/>
      <c r="LTX15" s="103"/>
      <c r="LTY15" s="103"/>
      <c r="LTZ15" s="103"/>
      <c r="LUG15" s="103"/>
      <c r="LUH15" s="103"/>
      <c r="LUI15" s="103"/>
      <c r="LUJ15" s="103"/>
      <c r="LUK15" s="103"/>
      <c r="LUL15" s="103"/>
      <c r="LUM15" s="103"/>
      <c r="LUN15" s="103"/>
      <c r="LUO15" s="103"/>
      <c r="LUP15" s="103"/>
      <c r="LUQ15" s="103"/>
      <c r="LUR15" s="103"/>
      <c r="LUS15" s="103"/>
      <c r="LUT15" s="103"/>
      <c r="LUU15" s="103"/>
      <c r="LUV15" s="103"/>
      <c r="LUW15" s="103"/>
      <c r="LUX15" s="103"/>
      <c r="LUY15" s="103"/>
      <c r="LUZ15" s="103"/>
      <c r="LVA15" s="103"/>
      <c r="LVB15" s="103"/>
      <c r="LVC15" s="103"/>
      <c r="LVD15" s="103"/>
      <c r="LVE15" s="103"/>
      <c r="LVF15" s="103"/>
      <c r="LVG15" s="103"/>
      <c r="LVH15" s="103"/>
      <c r="LVI15" s="103"/>
      <c r="LVJ15" s="103"/>
      <c r="LVK15" s="103"/>
      <c r="LVL15" s="103"/>
      <c r="LVM15" s="103"/>
      <c r="LVN15" s="103"/>
      <c r="LVO15" s="103"/>
      <c r="LVP15" s="103"/>
      <c r="LVQ15" s="103"/>
      <c r="LVR15" s="103"/>
      <c r="LVS15" s="103"/>
      <c r="LVT15" s="103"/>
      <c r="LVU15" s="103"/>
      <c r="LVV15" s="103"/>
      <c r="LVW15" s="103"/>
      <c r="LVX15" s="103"/>
      <c r="LVY15" s="103"/>
      <c r="LVZ15" s="103"/>
      <c r="LWA15" s="103"/>
      <c r="LWB15" s="103"/>
      <c r="LWC15" s="103"/>
      <c r="LWD15" s="103"/>
      <c r="LWE15" s="103"/>
      <c r="LWF15" s="103"/>
      <c r="LWG15" s="103"/>
      <c r="LWH15" s="103"/>
      <c r="LWI15" s="103"/>
      <c r="LWJ15" s="103"/>
      <c r="LWK15" s="103"/>
      <c r="LWL15" s="103"/>
      <c r="LWM15" s="103"/>
      <c r="LWN15" s="103"/>
      <c r="LWO15" s="103"/>
      <c r="LWP15" s="103"/>
      <c r="LWQ15" s="103"/>
      <c r="LWR15" s="103"/>
      <c r="LWS15" s="103"/>
      <c r="LWT15" s="103"/>
      <c r="LWU15" s="103"/>
      <c r="LWV15" s="103"/>
      <c r="LWW15" s="103"/>
      <c r="LWX15" s="103"/>
      <c r="LWY15" s="103"/>
      <c r="LWZ15" s="103"/>
      <c r="LXA15" s="103"/>
      <c r="LXB15" s="103"/>
      <c r="LXC15" s="103"/>
      <c r="LXD15" s="103"/>
      <c r="LXE15" s="103"/>
      <c r="LXF15" s="103"/>
      <c r="LXG15" s="103"/>
      <c r="LXH15" s="103"/>
      <c r="LXI15" s="103"/>
      <c r="LXJ15" s="103"/>
      <c r="LXK15" s="103"/>
      <c r="LXL15" s="103"/>
      <c r="LXM15" s="103"/>
      <c r="LXN15" s="103"/>
      <c r="LXO15" s="103"/>
      <c r="LXP15" s="103"/>
      <c r="LXQ15" s="103"/>
      <c r="LXR15" s="103"/>
      <c r="LXS15" s="103"/>
      <c r="LXT15" s="103"/>
      <c r="LXU15" s="103"/>
      <c r="LXV15" s="103"/>
      <c r="LXW15" s="103"/>
      <c r="LXX15" s="103"/>
      <c r="LXY15" s="103"/>
      <c r="LXZ15" s="103"/>
      <c r="LYA15" s="103"/>
      <c r="LYB15" s="103"/>
      <c r="LYC15" s="103"/>
      <c r="LYD15" s="103"/>
      <c r="LYE15" s="103"/>
      <c r="LYF15" s="103"/>
      <c r="LYG15" s="103"/>
      <c r="LYH15" s="103"/>
      <c r="LYI15" s="103"/>
      <c r="LYJ15" s="103"/>
      <c r="LYK15" s="103"/>
      <c r="LYL15" s="103"/>
      <c r="LYM15" s="103"/>
      <c r="LYN15" s="103"/>
      <c r="LYO15" s="103"/>
      <c r="LYP15" s="103"/>
      <c r="LYQ15" s="103"/>
      <c r="LYR15" s="103"/>
      <c r="LYS15" s="103"/>
      <c r="LYT15" s="103"/>
      <c r="LYU15" s="103"/>
      <c r="LYV15" s="103"/>
      <c r="LYW15" s="103"/>
      <c r="LYX15" s="103"/>
      <c r="LYY15" s="103"/>
      <c r="LYZ15" s="103"/>
      <c r="LZA15" s="103"/>
      <c r="LZB15" s="103"/>
      <c r="LZC15" s="103"/>
      <c r="LZD15" s="103"/>
      <c r="LZE15" s="103"/>
      <c r="LZF15" s="103"/>
      <c r="LZG15" s="103"/>
      <c r="LZH15" s="103"/>
      <c r="LZI15" s="103"/>
      <c r="LZJ15" s="103"/>
      <c r="LZK15" s="103"/>
      <c r="LZL15" s="103"/>
      <c r="LZM15" s="103"/>
      <c r="LZN15" s="103"/>
      <c r="LZO15" s="103"/>
      <c r="LZP15" s="103"/>
      <c r="LZQ15" s="103"/>
      <c r="LZR15" s="103"/>
      <c r="LZS15" s="103"/>
      <c r="LZT15" s="103"/>
      <c r="LZU15" s="103"/>
      <c r="LZV15" s="103"/>
      <c r="LZW15" s="103"/>
      <c r="LZX15" s="103"/>
      <c r="LZY15" s="103"/>
      <c r="LZZ15" s="103"/>
      <c r="MAA15" s="103"/>
      <c r="MAB15" s="103"/>
      <c r="MAC15" s="103"/>
      <c r="MAD15" s="103"/>
      <c r="MAE15" s="103"/>
      <c r="MAF15" s="103"/>
      <c r="MAG15" s="103"/>
      <c r="MAH15" s="103"/>
      <c r="MAI15" s="103"/>
      <c r="MAJ15" s="103"/>
      <c r="MAK15" s="103"/>
      <c r="MAL15" s="103"/>
      <c r="MAM15" s="103"/>
      <c r="MAN15" s="103"/>
      <c r="MAO15" s="103"/>
      <c r="MAP15" s="103"/>
      <c r="MAQ15" s="103"/>
      <c r="MAR15" s="103"/>
      <c r="MAS15" s="103"/>
      <c r="MAT15" s="103"/>
      <c r="MAU15" s="103"/>
      <c r="MAV15" s="103"/>
      <c r="MAW15" s="103"/>
      <c r="MAX15" s="103"/>
      <c r="MAY15" s="103"/>
      <c r="MAZ15" s="103"/>
      <c r="MBA15" s="103"/>
      <c r="MBB15" s="103"/>
      <c r="MBC15" s="103"/>
      <c r="MBD15" s="103"/>
      <c r="MBE15" s="103"/>
      <c r="MBF15" s="103"/>
      <c r="MBG15" s="103"/>
      <c r="MBH15" s="103"/>
      <c r="MBI15" s="103"/>
      <c r="MBJ15" s="103"/>
      <c r="MBK15" s="103"/>
      <c r="MBL15" s="103"/>
      <c r="MBM15" s="103"/>
      <c r="MBN15" s="103"/>
      <c r="MBO15" s="103"/>
      <c r="MBP15" s="103"/>
      <c r="MBQ15" s="103"/>
      <c r="MBR15" s="103"/>
      <c r="MBS15" s="103"/>
      <c r="MBT15" s="103"/>
      <c r="MBU15" s="103"/>
      <c r="MBV15" s="103"/>
      <c r="MBW15" s="103"/>
      <c r="MBX15" s="103"/>
      <c r="MBY15" s="103"/>
      <c r="MBZ15" s="103"/>
      <c r="MCA15" s="103"/>
      <c r="MCB15" s="103"/>
      <c r="MCC15" s="103"/>
      <c r="MCD15" s="103"/>
      <c r="MCE15" s="103"/>
      <c r="MCF15" s="103"/>
      <c r="MCG15" s="103"/>
      <c r="MCH15" s="103"/>
      <c r="MCI15" s="103"/>
      <c r="MCJ15" s="103"/>
      <c r="MCK15" s="103"/>
      <c r="MCL15" s="103"/>
      <c r="MCM15" s="103"/>
      <c r="MCN15" s="103"/>
      <c r="MCO15" s="103"/>
      <c r="MCP15" s="103"/>
      <c r="MCQ15" s="103"/>
      <c r="MCR15" s="103"/>
      <c r="MCS15" s="103"/>
      <c r="MCT15" s="103"/>
      <c r="MCU15" s="103"/>
      <c r="MCV15" s="103"/>
      <c r="MCW15" s="103"/>
      <c r="MCX15" s="103"/>
      <c r="MCY15" s="103"/>
      <c r="MCZ15" s="103"/>
      <c r="MDA15" s="103"/>
      <c r="MDB15" s="103"/>
      <c r="MDC15" s="103"/>
      <c r="MDD15" s="103"/>
      <c r="MDE15" s="103"/>
      <c r="MDF15" s="103"/>
      <c r="MDG15" s="103"/>
      <c r="MDH15" s="103"/>
      <c r="MDI15" s="103"/>
      <c r="MDJ15" s="103"/>
      <c r="MDK15" s="103"/>
      <c r="MDL15" s="103"/>
      <c r="MDM15" s="103"/>
      <c r="MDN15" s="103"/>
      <c r="MDO15" s="103"/>
      <c r="MDP15" s="103"/>
      <c r="MDQ15" s="103"/>
      <c r="MDR15" s="103"/>
      <c r="MDS15" s="103"/>
      <c r="MDT15" s="103"/>
      <c r="MDU15" s="103"/>
      <c r="MDV15" s="103"/>
      <c r="MEC15" s="103"/>
      <c r="MED15" s="103"/>
      <c r="MEE15" s="103"/>
      <c r="MEF15" s="103"/>
      <c r="MEG15" s="103"/>
      <c r="MEH15" s="103"/>
      <c r="MEI15" s="103"/>
      <c r="MEJ15" s="103"/>
      <c r="MEK15" s="103"/>
      <c r="MEL15" s="103"/>
      <c r="MEM15" s="103"/>
      <c r="MEN15" s="103"/>
      <c r="MEO15" s="103"/>
      <c r="MEP15" s="103"/>
      <c r="MEQ15" s="103"/>
      <c r="MER15" s="103"/>
      <c r="MES15" s="103"/>
      <c r="MET15" s="103"/>
      <c r="MEU15" s="103"/>
      <c r="MEV15" s="103"/>
      <c r="MEW15" s="103"/>
      <c r="MEX15" s="103"/>
      <c r="MEY15" s="103"/>
      <c r="MEZ15" s="103"/>
      <c r="MFA15" s="103"/>
      <c r="MFB15" s="103"/>
      <c r="MFC15" s="103"/>
      <c r="MFD15" s="103"/>
      <c r="MFE15" s="103"/>
      <c r="MFF15" s="103"/>
      <c r="MFG15" s="103"/>
      <c r="MFH15" s="103"/>
      <c r="MFI15" s="103"/>
      <c r="MFJ15" s="103"/>
      <c r="MFK15" s="103"/>
      <c r="MFL15" s="103"/>
      <c r="MFM15" s="103"/>
      <c r="MFN15" s="103"/>
      <c r="MFO15" s="103"/>
      <c r="MFP15" s="103"/>
      <c r="MFQ15" s="103"/>
      <c r="MFR15" s="103"/>
      <c r="MFS15" s="103"/>
      <c r="MFT15" s="103"/>
      <c r="MFU15" s="103"/>
      <c r="MFV15" s="103"/>
      <c r="MFW15" s="103"/>
      <c r="MFX15" s="103"/>
      <c r="MFY15" s="103"/>
      <c r="MFZ15" s="103"/>
      <c r="MGA15" s="103"/>
      <c r="MGB15" s="103"/>
      <c r="MGC15" s="103"/>
      <c r="MGD15" s="103"/>
      <c r="MGE15" s="103"/>
      <c r="MGF15" s="103"/>
      <c r="MGG15" s="103"/>
      <c r="MGH15" s="103"/>
      <c r="MGI15" s="103"/>
      <c r="MGJ15" s="103"/>
      <c r="MGK15" s="103"/>
      <c r="MGL15" s="103"/>
      <c r="MGM15" s="103"/>
      <c r="MGN15" s="103"/>
      <c r="MGO15" s="103"/>
      <c r="MGP15" s="103"/>
      <c r="MGQ15" s="103"/>
      <c r="MGR15" s="103"/>
      <c r="MGS15" s="103"/>
      <c r="MGT15" s="103"/>
      <c r="MGU15" s="103"/>
      <c r="MGV15" s="103"/>
      <c r="MGW15" s="103"/>
      <c r="MGX15" s="103"/>
      <c r="MGY15" s="103"/>
      <c r="MGZ15" s="103"/>
      <c r="MHA15" s="103"/>
      <c r="MHB15" s="103"/>
      <c r="MHC15" s="103"/>
      <c r="MHD15" s="103"/>
      <c r="MHE15" s="103"/>
      <c r="MHF15" s="103"/>
      <c r="MHG15" s="103"/>
      <c r="MHH15" s="103"/>
      <c r="MHI15" s="103"/>
      <c r="MHJ15" s="103"/>
      <c r="MHK15" s="103"/>
      <c r="MHL15" s="103"/>
      <c r="MHM15" s="103"/>
      <c r="MHN15" s="103"/>
      <c r="MHO15" s="103"/>
      <c r="MHP15" s="103"/>
      <c r="MHQ15" s="103"/>
      <c r="MHR15" s="103"/>
      <c r="MHS15" s="103"/>
      <c r="MHT15" s="103"/>
      <c r="MHU15" s="103"/>
      <c r="MHV15" s="103"/>
      <c r="MHW15" s="103"/>
      <c r="MHX15" s="103"/>
      <c r="MHY15" s="103"/>
      <c r="MHZ15" s="103"/>
      <c r="MIA15" s="103"/>
      <c r="MIB15" s="103"/>
      <c r="MIC15" s="103"/>
      <c r="MID15" s="103"/>
      <c r="MIE15" s="103"/>
      <c r="MIF15" s="103"/>
      <c r="MIG15" s="103"/>
      <c r="MIH15" s="103"/>
      <c r="MII15" s="103"/>
      <c r="MIJ15" s="103"/>
      <c r="MIK15" s="103"/>
      <c r="MIL15" s="103"/>
      <c r="MIM15" s="103"/>
      <c r="MIN15" s="103"/>
      <c r="MIO15" s="103"/>
      <c r="MIP15" s="103"/>
      <c r="MIQ15" s="103"/>
      <c r="MIR15" s="103"/>
      <c r="MIS15" s="103"/>
      <c r="MIT15" s="103"/>
      <c r="MIU15" s="103"/>
      <c r="MIV15" s="103"/>
      <c r="MIW15" s="103"/>
      <c r="MIX15" s="103"/>
      <c r="MIY15" s="103"/>
      <c r="MIZ15" s="103"/>
      <c r="MJA15" s="103"/>
      <c r="MJB15" s="103"/>
      <c r="MJC15" s="103"/>
      <c r="MJD15" s="103"/>
      <c r="MJE15" s="103"/>
      <c r="MJF15" s="103"/>
      <c r="MJG15" s="103"/>
      <c r="MJH15" s="103"/>
      <c r="MJI15" s="103"/>
      <c r="MJJ15" s="103"/>
      <c r="MJK15" s="103"/>
      <c r="MJL15" s="103"/>
      <c r="MJM15" s="103"/>
      <c r="MJN15" s="103"/>
      <c r="MJO15" s="103"/>
      <c r="MJP15" s="103"/>
      <c r="MJQ15" s="103"/>
      <c r="MJR15" s="103"/>
      <c r="MJS15" s="103"/>
      <c r="MJT15" s="103"/>
      <c r="MJU15" s="103"/>
      <c r="MJV15" s="103"/>
      <c r="MJW15" s="103"/>
      <c r="MJX15" s="103"/>
      <c r="MJY15" s="103"/>
      <c r="MJZ15" s="103"/>
      <c r="MKA15" s="103"/>
      <c r="MKB15" s="103"/>
      <c r="MKC15" s="103"/>
      <c r="MKD15" s="103"/>
      <c r="MKE15" s="103"/>
      <c r="MKF15" s="103"/>
      <c r="MKG15" s="103"/>
      <c r="MKH15" s="103"/>
      <c r="MKI15" s="103"/>
      <c r="MKJ15" s="103"/>
      <c r="MKK15" s="103"/>
      <c r="MKL15" s="103"/>
      <c r="MKM15" s="103"/>
      <c r="MKN15" s="103"/>
      <c r="MKO15" s="103"/>
      <c r="MKP15" s="103"/>
      <c r="MKQ15" s="103"/>
      <c r="MKR15" s="103"/>
      <c r="MKS15" s="103"/>
      <c r="MKT15" s="103"/>
      <c r="MKU15" s="103"/>
      <c r="MKV15" s="103"/>
      <c r="MKW15" s="103"/>
      <c r="MKX15" s="103"/>
      <c r="MKY15" s="103"/>
      <c r="MKZ15" s="103"/>
      <c r="MLA15" s="103"/>
      <c r="MLB15" s="103"/>
      <c r="MLC15" s="103"/>
      <c r="MLD15" s="103"/>
      <c r="MLE15" s="103"/>
      <c r="MLF15" s="103"/>
      <c r="MLG15" s="103"/>
      <c r="MLH15" s="103"/>
      <c r="MLI15" s="103"/>
      <c r="MLJ15" s="103"/>
      <c r="MLK15" s="103"/>
      <c r="MLL15" s="103"/>
      <c r="MLM15" s="103"/>
      <c r="MLN15" s="103"/>
      <c r="MLO15" s="103"/>
      <c r="MLP15" s="103"/>
      <c r="MLQ15" s="103"/>
      <c r="MLR15" s="103"/>
      <c r="MLS15" s="103"/>
      <c r="MLT15" s="103"/>
      <c r="MLU15" s="103"/>
      <c r="MLV15" s="103"/>
      <c r="MLW15" s="103"/>
      <c r="MLX15" s="103"/>
      <c r="MLY15" s="103"/>
      <c r="MLZ15" s="103"/>
      <c r="MMA15" s="103"/>
      <c r="MMB15" s="103"/>
      <c r="MMC15" s="103"/>
      <c r="MMD15" s="103"/>
      <c r="MME15" s="103"/>
      <c r="MMF15" s="103"/>
      <c r="MMG15" s="103"/>
      <c r="MMH15" s="103"/>
      <c r="MMI15" s="103"/>
      <c r="MMJ15" s="103"/>
      <c r="MMK15" s="103"/>
      <c r="MML15" s="103"/>
      <c r="MMM15" s="103"/>
      <c r="MMN15" s="103"/>
      <c r="MMO15" s="103"/>
      <c r="MMP15" s="103"/>
      <c r="MMQ15" s="103"/>
      <c r="MMR15" s="103"/>
      <c r="MMS15" s="103"/>
      <c r="MMT15" s="103"/>
      <c r="MMU15" s="103"/>
      <c r="MMV15" s="103"/>
      <c r="MMW15" s="103"/>
      <c r="MMX15" s="103"/>
      <c r="MMY15" s="103"/>
      <c r="MMZ15" s="103"/>
      <c r="MNA15" s="103"/>
      <c r="MNB15" s="103"/>
      <c r="MNC15" s="103"/>
      <c r="MND15" s="103"/>
      <c r="MNE15" s="103"/>
      <c r="MNF15" s="103"/>
      <c r="MNG15" s="103"/>
      <c r="MNH15" s="103"/>
      <c r="MNI15" s="103"/>
      <c r="MNJ15" s="103"/>
      <c r="MNK15" s="103"/>
      <c r="MNL15" s="103"/>
      <c r="MNM15" s="103"/>
      <c r="MNN15" s="103"/>
      <c r="MNO15" s="103"/>
      <c r="MNP15" s="103"/>
      <c r="MNQ15" s="103"/>
      <c r="MNR15" s="103"/>
      <c r="MNY15" s="103"/>
      <c r="MNZ15" s="103"/>
      <c r="MOA15" s="103"/>
      <c r="MOB15" s="103"/>
      <c r="MOC15" s="103"/>
      <c r="MOD15" s="103"/>
      <c r="MOE15" s="103"/>
      <c r="MOF15" s="103"/>
      <c r="MOG15" s="103"/>
      <c r="MOH15" s="103"/>
      <c r="MOI15" s="103"/>
      <c r="MOJ15" s="103"/>
      <c r="MOK15" s="103"/>
      <c r="MOL15" s="103"/>
      <c r="MOM15" s="103"/>
      <c r="MON15" s="103"/>
      <c r="MOO15" s="103"/>
      <c r="MOP15" s="103"/>
      <c r="MOQ15" s="103"/>
      <c r="MOR15" s="103"/>
      <c r="MOS15" s="103"/>
      <c r="MOT15" s="103"/>
      <c r="MOU15" s="103"/>
      <c r="MOV15" s="103"/>
      <c r="MOW15" s="103"/>
      <c r="MOX15" s="103"/>
      <c r="MOY15" s="103"/>
      <c r="MOZ15" s="103"/>
      <c r="MPA15" s="103"/>
      <c r="MPB15" s="103"/>
      <c r="MPC15" s="103"/>
      <c r="MPD15" s="103"/>
      <c r="MPE15" s="103"/>
      <c r="MPF15" s="103"/>
      <c r="MPG15" s="103"/>
      <c r="MPH15" s="103"/>
      <c r="MPI15" s="103"/>
      <c r="MPJ15" s="103"/>
      <c r="MPK15" s="103"/>
      <c r="MPL15" s="103"/>
      <c r="MPM15" s="103"/>
      <c r="MPN15" s="103"/>
      <c r="MPO15" s="103"/>
      <c r="MPP15" s="103"/>
      <c r="MPQ15" s="103"/>
      <c r="MPR15" s="103"/>
      <c r="MPS15" s="103"/>
      <c r="MPT15" s="103"/>
      <c r="MPU15" s="103"/>
      <c r="MPV15" s="103"/>
      <c r="MPW15" s="103"/>
      <c r="MPX15" s="103"/>
      <c r="MPY15" s="103"/>
      <c r="MPZ15" s="103"/>
      <c r="MQA15" s="103"/>
      <c r="MQB15" s="103"/>
      <c r="MQC15" s="103"/>
      <c r="MQD15" s="103"/>
      <c r="MQE15" s="103"/>
      <c r="MQF15" s="103"/>
      <c r="MQG15" s="103"/>
      <c r="MQH15" s="103"/>
      <c r="MQI15" s="103"/>
      <c r="MQJ15" s="103"/>
      <c r="MQK15" s="103"/>
      <c r="MQL15" s="103"/>
      <c r="MQM15" s="103"/>
      <c r="MQN15" s="103"/>
      <c r="MQO15" s="103"/>
      <c r="MQP15" s="103"/>
      <c r="MQQ15" s="103"/>
      <c r="MQR15" s="103"/>
      <c r="MQS15" s="103"/>
      <c r="MQT15" s="103"/>
      <c r="MQU15" s="103"/>
      <c r="MQV15" s="103"/>
      <c r="MQW15" s="103"/>
      <c r="MQX15" s="103"/>
      <c r="MQY15" s="103"/>
      <c r="MQZ15" s="103"/>
      <c r="MRA15" s="103"/>
      <c r="MRB15" s="103"/>
      <c r="MRC15" s="103"/>
      <c r="MRD15" s="103"/>
      <c r="MRE15" s="103"/>
      <c r="MRF15" s="103"/>
      <c r="MRG15" s="103"/>
      <c r="MRH15" s="103"/>
      <c r="MRI15" s="103"/>
      <c r="MRJ15" s="103"/>
      <c r="MRK15" s="103"/>
      <c r="MRL15" s="103"/>
      <c r="MRM15" s="103"/>
      <c r="MRN15" s="103"/>
      <c r="MRO15" s="103"/>
      <c r="MRP15" s="103"/>
      <c r="MRQ15" s="103"/>
      <c r="MRR15" s="103"/>
      <c r="MRS15" s="103"/>
      <c r="MRT15" s="103"/>
      <c r="MRU15" s="103"/>
      <c r="MRV15" s="103"/>
      <c r="MRW15" s="103"/>
      <c r="MRX15" s="103"/>
      <c r="MRY15" s="103"/>
      <c r="MRZ15" s="103"/>
      <c r="MSA15" s="103"/>
      <c r="MSB15" s="103"/>
      <c r="MSC15" s="103"/>
      <c r="MSD15" s="103"/>
      <c r="MSE15" s="103"/>
      <c r="MSF15" s="103"/>
      <c r="MSG15" s="103"/>
      <c r="MSH15" s="103"/>
      <c r="MSI15" s="103"/>
      <c r="MSJ15" s="103"/>
      <c r="MSK15" s="103"/>
      <c r="MSL15" s="103"/>
      <c r="MSM15" s="103"/>
      <c r="MSN15" s="103"/>
      <c r="MSO15" s="103"/>
      <c r="MSP15" s="103"/>
      <c r="MSQ15" s="103"/>
      <c r="MSR15" s="103"/>
      <c r="MSS15" s="103"/>
      <c r="MST15" s="103"/>
      <c r="MSU15" s="103"/>
      <c r="MSV15" s="103"/>
      <c r="MSW15" s="103"/>
      <c r="MSX15" s="103"/>
      <c r="MSY15" s="103"/>
      <c r="MSZ15" s="103"/>
      <c r="MTA15" s="103"/>
      <c r="MTB15" s="103"/>
      <c r="MTC15" s="103"/>
      <c r="MTD15" s="103"/>
      <c r="MTE15" s="103"/>
      <c r="MTF15" s="103"/>
      <c r="MTG15" s="103"/>
      <c r="MTH15" s="103"/>
      <c r="MTI15" s="103"/>
      <c r="MTJ15" s="103"/>
      <c r="MTK15" s="103"/>
      <c r="MTL15" s="103"/>
      <c r="MTM15" s="103"/>
      <c r="MTN15" s="103"/>
      <c r="MTO15" s="103"/>
      <c r="MTP15" s="103"/>
      <c r="MTQ15" s="103"/>
      <c r="MTR15" s="103"/>
      <c r="MTS15" s="103"/>
      <c r="MTT15" s="103"/>
      <c r="MTU15" s="103"/>
      <c r="MTV15" s="103"/>
      <c r="MTW15" s="103"/>
      <c r="MTX15" s="103"/>
      <c r="MTY15" s="103"/>
      <c r="MTZ15" s="103"/>
      <c r="MUA15" s="103"/>
      <c r="MUB15" s="103"/>
      <c r="MUC15" s="103"/>
      <c r="MUD15" s="103"/>
      <c r="MUE15" s="103"/>
      <c r="MUF15" s="103"/>
      <c r="MUG15" s="103"/>
      <c r="MUH15" s="103"/>
      <c r="MUI15" s="103"/>
      <c r="MUJ15" s="103"/>
      <c r="MUK15" s="103"/>
      <c r="MUL15" s="103"/>
      <c r="MUM15" s="103"/>
      <c r="MUN15" s="103"/>
      <c r="MUO15" s="103"/>
      <c r="MUP15" s="103"/>
      <c r="MUQ15" s="103"/>
      <c r="MUR15" s="103"/>
      <c r="MUS15" s="103"/>
      <c r="MUT15" s="103"/>
      <c r="MUU15" s="103"/>
      <c r="MUV15" s="103"/>
      <c r="MUW15" s="103"/>
      <c r="MUX15" s="103"/>
      <c r="MUY15" s="103"/>
      <c r="MUZ15" s="103"/>
      <c r="MVA15" s="103"/>
      <c r="MVB15" s="103"/>
      <c r="MVC15" s="103"/>
      <c r="MVD15" s="103"/>
      <c r="MVE15" s="103"/>
      <c r="MVF15" s="103"/>
      <c r="MVG15" s="103"/>
      <c r="MVH15" s="103"/>
      <c r="MVI15" s="103"/>
      <c r="MVJ15" s="103"/>
      <c r="MVK15" s="103"/>
      <c r="MVL15" s="103"/>
      <c r="MVM15" s="103"/>
      <c r="MVN15" s="103"/>
      <c r="MVO15" s="103"/>
      <c r="MVP15" s="103"/>
      <c r="MVQ15" s="103"/>
      <c r="MVR15" s="103"/>
      <c r="MVS15" s="103"/>
      <c r="MVT15" s="103"/>
      <c r="MVU15" s="103"/>
      <c r="MVV15" s="103"/>
      <c r="MVW15" s="103"/>
      <c r="MVX15" s="103"/>
      <c r="MVY15" s="103"/>
      <c r="MVZ15" s="103"/>
      <c r="MWA15" s="103"/>
      <c r="MWB15" s="103"/>
      <c r="MWC15" s="103"/>
      <c r="MWD15" s="103"/>
      <c r="MWE15" s="103"/>
      <c r="MWF15" s="103"/>
      <c r="MWG15" s="103"/>
      <c r="MWH15" s="103"/>
      <c r="MWI15" s="103"/>
      <c r="MWJ15" s="103"/>
      <c r="MWK15" s="103"/>
      <c r="MWL15" s="103"/>
      <c r="MWM15" s="103"/>
      <c r="MWN15" s="103"/>
      <c r="MWO15" s="103"/>
      <c r="MWP15" s="103"/>
      <c r="MWQ15" s="103"/>
      <c r="MWR15" s="103"/>
      <c r="MWS15" s="103"/>
      <c r="MWT15" s="103"/>
      <c r="MWU15" s="103"/>
      <c r="MWV15" s="103"/>
      <c r="MWW15" s="103"/>
      <c r="MWX15" s="103"/>
      <c r="MWY15" s="103"/>
      <c r="MWZ15" s="103"/>
      <c r="MXA15" s="103"/>
      <c r="MXB15" s="103"/>
      <c r="MXC15" s="103"/>
      <c r="MXD15" s="103"/>
      <c r="MXE15" s="103"/>
      <c r="MXF15" s="103"/>
      <c r="MXG15" s="103"/>
      <c r="MXH15" s="103"/>
      <c r="MXI15" s="103"/>
      <c r="MXJ15" s="103"/>
      <c r="MXK15" s="103"/>
      <c r="MXL15" s="103"/>
      <c r="MXM15" s="103"/>
      <c r="MXN15" s="103"/>
      <c r="MXU15" s="103"/>
      <c r="MXV15" s="103"/>
      <c r="MXW15" s="103"/>
      <c r="MXX15" s="103"/>
      <c r="MXY15" s="103"/>
      <c r="MXZ15" s="103"/>
      <c r="MYA15" s="103"/>
      <c r="MYB15" s="103"/>
      <c r="MYC15" s="103"/>
      <c r="MYD15" s="103"/>
      <c r="MYE15" s="103"/>
      <c r="MYF15" s="103"/>
      <c r="MYG15" s="103"/>
      <c r="MYH15" s="103"/>
      <c r="MYI15" s="103"/>
      <c r="MYJ15" s="103"/>
      <c r="MYK15" s="103"/>
      <c r="MYL15" s="103"/>
      <c r="MYM15" s="103"/>
      <c r="MYN15" s="103"/>
      <c r="MYO15" s="103"/>
      <c r="MYP15" s="103"/>
      <c r="MYQ15" s="103"/>
      <c r="MYR15" s="103"/>
      <c r="MYS15" s="103"/>
      <c r="MYT15" s="103"/>
      <c r="MYU15" s="103"/>
      <c r="MYV15" s="103"/>
      <c r="MYW15" s="103"/>
      <c r="MYX15" s="103"/>
      <c r="MYY15" s="103"/>
      <c r="MYZ15" s="103"/>
      <c r="MZA15" s="103"/>
      <c r="MZB15" s="103"/>
      <c r="MZC15" s="103"/>
      <c r="MZD15" s="103"/>
      <c r="MZE15" s="103"/>
      <c r="MZF15" s="103"/>
      <c r="MZG15" s="103"/>
      <c r="MZH15" s="103"/>
      <c r="MZI15" s="103"/>
      <c r="MZJ15" s="103"/>
      <c r="MZK15" s="103"/>
      <c r="MZL15" s="103"/>
      <c r="MZM15" s="103"/>
      <c r="MZN15" s="103"/>
      <c r="MZO15" s="103"/>
      <c r="MZP15" s="103"/>
      <c r="MZQ15" s="103"/>
      <c r="MZR15" s="103"/>
      <c r="MZS15" s="103"/>
      <c r="MZT15" s="103"/>
      <c r="MZU15" s="103"/>
      <c r="MZV15" s="103"/>
      <c r="MZW15" s="103"/>
      <c r="MZX15" s="103"/>
      <c r="MZY15" s="103"/>
      <c r="MZZ15" s="103"/>
      <c r="NAA15" s="103"/>
      <c r="NAB15" s="103"/>
      <c r="NAC15" s="103"/>
      <c r="NAD15" s="103"/>
      <c r="NAE15" s="103"/>
      <c r="NAF15" s="103"/>
      <c r="NAG15" s="103"/>
      <c r="NAH15" s="103"/>
      <c r="NAI15" s="103"/>
      <c r="NAJ15" s="103"/>
      <c r="NAK15" s="103"/>
      <c r="NAL15" s="103"/>
      <c r="NAM15" s="103"/>
      <c r="NAN15" s="103"/>
      <c r="NAO15" s="103"/>
      <c r="NAP15" s="103"/>
      <c r="NAQ15" s="103"/>
      <c r="NAR15" s="103"/>
      <c r="NAS15" s="103"/>
      <c r="NAT15" s="103"/>
      <c r="NAU15" s="103"/>
      <c r="NAV15" s="103"/>
      <c r="NAW15" s="103"/>
      <c r="NAX15" s="103"/>
      <c r="NAY15" s="103"/>
      <c r="NAZ15" s="103"/>
      <c r="NBA15" s="103"/>
      <c r="NBB15" s="103"/>
      <c r="NBC15" s="103"/>
      <c r="NBD15" s="103"/>
      <c r="NBE15" s="103"/>
      <c r="NBF15" s="103"/>
      <c r="NBG15" s="103"/>
      <c r="NBH15" s="103"/>
      <c r="NBI15" s="103"/>
      <c r="NBJ15" s="103"/>
      <c r="NBK15" s="103"/>
      <c r="NBL15" s="103"/>
      <c r="NBM15" s="103"/>
      <c r="NBN15" s="103"/>
      <c r="NBO15" s="103"/>
      <c r="NBP15" s="103"/>
      <c r="NBQ15" s="103"/>
      <c r="NBR15" s="103"/>
      <c r="NBS15" s="103"/>
      <c r="NBT15" s="103"/>
      <c r="NBU15" s="103"/>
      <c r="NBV15" s="103"/>
      <c r="NBW15" s="103"/>
      <c r="NBX15" s="103"/>
      <c r="NBY15" s="103"/>
      <c r="NBZ15" s="103"/>
      <c r="NCA15" s="103"/>
      <c r="NCB15" s="103"/>
      <c r="NCC15" s="103"/>
      <c r="NCD15" s="103"/>
      <c r="NCE15" s="103"/>
      <c r="NCF15" s="103"/>
      <c r="NCG15" s="103"/>
      <c r="NCH15" s="103"/>
      <c r="NCI15" s="103"/>
      <c r="NCJ15" s="103"/>
      <c r="NCK15" s="103"/>
      <c r="NCL15" s="103"/>
      <c r="NCM15" s="103"/>
      <c r="NCN15" s="103"/>
      <c r="NCO15" s="103"/>
      <c r="NCP15" s="103"/>
      <c r="NCQ15" s="103"/>
      <c r="NCR15" s="103"/>
      <c r="NCS15" s="103"/>
      <c r="NCT15" s="103"/>
      <c r="NCU15" s="103"/>
      <c r="NCV15" s="103"/>
      <c r="NCW15" s="103"/>
      <c r="NCX15" s="103"/>
      <c r="NCY15" s="103"/>
      <c r="NCZ15" s="103"/>
      <c r="NDA15" s="103"/>
      <c r="NDB15" s="103"/>
      <c r="NDC15" s="103"/>
      <c r="NDD15" s="103"/>
      <c r="NDE15" s="103"/>
      <c r="NDF15" s="103"/>
      <c r="NDG15" s="103"/>
      <c r="NDH15" s="103"/>
      <c r="NDI15" s="103"/>
      <c r="NDJ15" s="103"/>
      <c r="NDK15" s="103"/>
      <c r="NDL15" s="103"/>
      <c r="NDM15" s="103"/>
      <c r="NDN15" s="103"/>
      <c r="NDO15" s="103"/>
      <c r="NDP15" s="103"/>
      <c r="NDQ15" s="103"/>
      <c r="NDR15" s="103"/>
      <c r="NDS15" s="103"/>
      <c r="NDT15" s="103"/>
      <c r="NDU15" s="103"/>
      <c r="NDV15" s="103"/>
      <c r="NDW15" s="103"/>
      <c r="NDX15" s="103"/>
      <c r="NDY15" s="103"/>
      <c r="NDZ15" s="103"/>
      <c r="NEA15" s="103"/>
      <c r="NEB15" s="103"/>
      <c r="NEC15" s="103"/>
      <c r="NED15" s="103"/>
      <c r="NEE15" s="103"/>
      <c r="NEF15" s="103"/>
      <c r="NEG15" s="103"/>
      <c r="NEH15" s="103"/>
      <c r="NEI15" s="103"/>
      <c r="NEJ15" s="103"/>
      <c r="NEK15" s="103"/>
      <c r="NEL15" s="103"/>
      <c r="NEM15" s="103"/>
      <c r="NEN15" s="103"/>
      <c r="NEO15" s="103"/>
      <c r="NEP15" s="103"/>
      <c r="NEQ15" s="103"/>
      <c r="NER15" s="103"/>
      <c r="NES15" s="103"/>
      <c r="NET15" s="103"/>
      <c r="NEU15" s="103"/>
      <c r="NEV15" s="103"/>
      <c r="NEW15" s="103"/>
      <c r="NEX15" s="103"/>
      <c r="NEY15" s="103"/>
      <c r="NEZ15" s="103"/>
      <c r="NFA15" s="103"/>
      <c r="NFB15" s="103"/>
      <c r="NFC15" s="103"/>
      <c r="NFD15" s="103"/>
      <c r="NFE15" s="103"/>
      <c r="NFF15" s="103"/>
      <c r="NFG15" s="103"/>
      <c r="NFH15" s="103"/>
      <c r="NFI15" s="103"/>
      <c r="NFJ15" s="103"/>
      <c r="NFK15" s="103"/>
      <c r="NFL15" s="103"/>
      <c r="NFM15" s="103"/>
      <c r="NFN15" s="103"/>
      <c r="NFO15" s="103"/>
      <c r="NFP15" s="103"/>
      <c r="NFQ15" s="103"/>
      <c r="NFR15" s="103"/>
      <c r="NFS15" s="103"/>
      <c r="NFT15" s="103"/>
      <c r="NFU15" s="103"/>
      <c r="NFV15" s="103"/>
      <c r="NFW15" s="103"/>
      <c r="NFX15" s="103"/>
      <c r="NFY15" s="103"/>
      <c r="NFZ15" s="103"/>
      <c r="NGA15" s="103"/>
      <c r="NGB15" s="103"/>
      <c r="NGC15" s="103"/>
      <c r="NGD15" s="103"/>
      <c r="NGE15" s="103"/>
      <c r="NGF15" s="103"/>
      <c r="NGG15" s="103"/>
      <c r="NGH15" s="103"/>
      <c r="NGI15" s="103"/>
      <c r="NGJ15" s="103"/>
      <c r="NGK15" s="103"/>
      <c r="NGL15" s="103"/>
      <c r="NGM15" s="103"/>
      <c r="NGN15" s="103"/>
      <c r="NGO15" s="103"/>
      <c r="NGP15" s="103"/>
      <c r="NGQ15" s="103"/>
      <c r="NGR15" s="103"/>
      <c r="NGS15" s="103"/>
      <c r="NGT15" s="103"/>
      <c r="NGU15" s="103"/>
      <c r="NGV15" s="103"/>
      <c r="NGW15" s="103"/>
      <c r="NGX15" s="103"/>
      <c r="NGY15" s="103"/>
      <c r="NGZ15" s="103"/>
      <c r="NHA15" s="103"/>
      <c r="NHB15" s="103"/>
      <c r="NHC15" s="103"/>
      <c r="NHD15" s="103"/>
      <c r="NHE15" s="103"/>
      <c r="NHF15" s="103"/>
      <c r="NHG15" s="103"/>
      <c r="NHH15" s="103"/>
      <c r="NHI15" s="103"/>
      <c r="NHJ15" s="103"/>
      <c r="NHQ15" s="103"/>
      <c r="NHR15" s="103"/>
      <c r="NHS15" s="103"/>
      <c r="NHT15" s="103"/>
      <c r="NHU15" s="103"/>
      <c r="NHV15" s="103"/>
      <c r="NHW15" s="103"/>
      <c r="NHX15" s="103"/>
      <c r="NHY15" s="103"/>
      <c r="NHZ15" s="103"/>
      <c r="NIA15" s="103"/>
      <c r="NIB15" s="103"/>
      <c r="NIC15" s="103"/>
      <c r="NID15" s="103"/>
      <c r="NIE15" s="103"/>
      <c r="NIF15" s="103"/>
      <c r="NIG15" s="103"/>
      <c r="NIH15" s="103"/>
      <c r="NII15" s="103"/>
      <c r="NIJ15" s="103"/>
      <c r="NIK15" s="103"/>
      <c r="NIL15" s="103"/>
      <c r="NIM15" s="103"/>
      <c r="NIN15" s="103"/>
      <c r="NIO15" s="103"/>
      <c r="NIP15" s="103"/>
      <c r="NIQ15" s="103"/>
      <c r="NIR15" s="103"/>
      <c r="NIS15" s="103"/>
      <c r="NIT15" s="103"/>
      <c r="NIU15" s="103"/>
      <c r="NIV15" s="103"/>
      <c r="NIW15" s="103"/>
      <c r="NIX15" s="103"/>
      <c r="NIY15" s="103"/>
      <c r="NIZ15" s="103"/>
      <c r="NJA15" s="103"/>
      <c r="NJB15" s="103"/>
      <c r="NJC15" s="103"/>
      <c r="NJD15" s="103"/>
      <c r="NJE15" s="103"/>
      <c r="NJF15" s="103"/>
      <c r="NJG15" s="103"/>
      <c r="NJH15" s="103"/>
      <c r="NJI15" s="103"/>
      <c r="NJJ15" s="103"/>
      <c r="NJK15" s="103"/>
      <c r="NJL15" s="103"/>
      <c r="NJM15" s="103"/>
      <c r="NJN15" s="103"/>
      <c r="NJO15" s="103"/>
      <c r="NJP15" s="103"/>
      <c r="NJQ15" s="103"/>
      <c r="NJR15" s="103"/>
      <c r="NJS15" s="103"/>
      <c r="NJT15" s="103"/>
      <c r="NJU15" s="103"/>
      <c r="NJV15" s="103"/>
      <c r="NJW15" s="103"/>
      <c r="NJX15" s="103"/>
      <c r="NJY15" s="103"/>
      <c r="NJZ15" s="103"/>
      <c r="NKA15" s="103"/>
      <c r="NKB15" s="103"/>
      <c r="NKC15" s="103"/>
      <c r="NKD15" s="103"/>
      <c r="NKE15" s="103"/>
      <c r="NKF15" s="103"/>
      <c r="NKG15" s="103"/>
      <c r="NKH15" s="103"/>
      <c r="NKI15" s="103"/>
      <c r="NKJ15" s="103"/>
      <c r="NKK15" s="103"/>
      <c r="NKL15" s="103"/>
      <c r="NKM15" s="103"/>
      <c r="NKN15" s="103"/>
      <c r="NKO15" s="103"/>
      <c r="NKP15" s="103"/>
      <c r="NKQ15" s="103"/>
      <c r="NKR15" s="103"/>
      <c r="NKS15" s="103"/>
      <c r="NKT15" s="103"/>
      <c r="NKU15" s="103"/>
      <c r="NKV15" s="103"/>
      <c r="NKW15" s="103"/>
      <c r="NKX15" s="103"/>
      <c r="NKY15" s="103"/>
      <c r="NKZ15" s="103"/>
      <c r="NLA15" s="103"/>
      <c r="NLB15" s="103"/>
      <c r="NLC15" s="103"/>
      <c r="NLD15" s="103"/>
      <c r="NLE15" s="103"/>
      <c r="NLF15" s="103"/>
      <c r="NLG15" s="103"/>
      <c r="NLH15" s="103"/>
      <c r="NLI15" s="103"/>
      <c r="NLJ15" s="103"/>
      <c r="NLK15" s="103"/>
      <c r="NLL15" s="103"/>
      <c r="NLM15" s="103"/>
      <c r="NLN15" s="103"/>
      <c r="NLO15" s="103"/>
      <c r="NLP15" s="103"/>
      <c r="NLQ15" s="103"/>
      <c r="NLR15" s="103"/>
      <c r="NLS15" s="103"/>
      <c r="NLT15" s="103"/>
      <c r="NLU15" s="103"/>
      <c r="NLV15" s="103"/>
      <c r="NLW15" s="103"/>
      <c r="NLX15" s="103"/>
      <c r="NLY15" s="103"/>
      <c r="NLZ15" s="103"/>
      <c r="NMA15" s="103"/>
      <c r="NMB15" s="103"/>
      <c r="NMC15" s="103"/>
      <c r="NMD15" s="103"/>
      <c r="NME15" s="103"/>
      <c r="NMF15" s="103"/>
      <c r="NMG15" s="103"/>
      <c r="NMH15" s="103"/>
      <c r="NMI15" s="103"/>
      <c r="NMJ15" s="103"/>
      <c r="NMK15" s="103"/>
      <c r="NML15" s="103"/>
      <c r="NMM15" s="103"/>
      <c r="NMN15" s="103"/>
      <c r="NMO15" s="103"/>
      <c r="NMP15" s="103"/>
      <c r="NMQ15" s="103"/>
      <c r="NMR15" s="103"/>
      <c r="NMS15" s="103"/>
      <c r="NMT15" s="103"/>
      <c r="NMU15" s="103"/>
      <c r="NMV15" s="103"/>
      <c r="NMW15" s="103"/>
      <c r="NMX15" s="103"/>
      <c r="NMY15" s="103"/>
      <c r="NMZ15" s="103"/>
      <c r="NNA15" s="103"/>
      <c r="NNB15" s="103"/>
      <c r="NNC15" s="103"/>
      <c r="NND15" s="103"/>
      <c r="NNE15" s="103"/>
      <c r="NNF15" s="103"/>
      <c r="NNG15" s="103"/>
      <c r="NNH15" s="103"/>
      <c r="NNI15" s="103"/>
      <c r="NNJ15" s="103"/>
      <c r="NNK15" s="103"/>
      <c r="NNL15" s="103"/>
      <c r="NNM15" s="103"/>
      <c r="NNN15" s="103"/>
      <c r="NNO15" s="103"/>
      <c r="NNP15" s="103"/>
      <c r="NNQ15" s="103"/>
      <c r="NNR15" s="103"/>
      <c r="NNS15" s="103"/>
      <c r="NNT15" s="103"/>
      <c r="NNU15" s="103"/>
      <c r="NNV15" s="103"/>
      <c r="NNW15" s="103"/>
      <c r="NNX15" s="103"/>
      <c r="NNY15" s="103"/>
      <c r="NNZ15" s="103"/>
      <c r="NOA15" s="103"/>
      <c r="NOB15" s="103"/>
      <c r="NOC15" s="103"/>
      <c r="NOD15" s="103"/>
      <c r="NOE15" s="103"/>
      <c r="NOF15" s="103"/>
      <c r="NOG15" s="103"/>
      <c r="NOH15" s="103"/>
      <c r="NOI15" s="103"/>
      <c r="NOJ15" s="103"/>
      <c r="NOK15" s="103"/>
      <c r="NOL15" s="103"/>
      <c r="NOM15" s="103"/>
      <c r="NON15" s="103"/>
      <c r="NOO15" s="103"/>
      <c r="NOP15" s="103"/>
      <c r="NOQ15" s="103"/>
      <c r="NOR15" s="103"/>
      <c r="NOS15" s="103"/>
      <c r="NOT15" s="103"/>
      <c r="NOU15" s="103"/>
      <c r="NOV15" s="103"/>
      <c r="NOW15" s="103"/>
      <c r="NOX15" s="103"/>
      <c r="NOY15" s="103"/>
      <c r="NOZ15" s="103"/>
      <c r="NPA15" s="103"/>
      <c r="NPB15" s="103"/>
      <c r="NPC15" s="103"/>
      <c r="NPD15" s="103"/>
      <c r="NPE15" s="103"/>
      <c r="NPF15" s="103"/>
      <c r="NPG15" s="103"/>
      <c r="NPH15" s="103"/>
      <c r="NPI15" s="103"/>
      <c r="NPJ15" s="103"/>
      <c r="NPK15" s="103"/>
      <c r="NPL15" s="103"/>
      <c r="NPM15" s="103"/>
      <c r="NPN15" s="103"/>
      <c r="NPO15" s="103"/>
      <c r="NPP15" s="103"/>
      <c r="NPQ15" s="103"/>
      <c r="NPR15" s="103"/>
      <c r="NPS15" s="103"/>
      <c r="NPT15" s="103"/>
      <c r="NPU15" s="103"/>
      <c r="NPV15" s="103"/>
      <c r="NPW15" s="103"/>
      <c r="NPX15" s="103"/>
      <c r="NPY15" s="103"/>
      <c r="NPZ15" s="103"/>
      <c r="NQA15" s="103"/>
      <c r="NQB15" s="103"/>
      <c r="NQC15" s="103"/>
      <c r="NQD15" s="103"/>
      <c r="NQE15" s="103"/>
      <c r="NQF15" s="103"/>
      <c r="NQG15" s="103"/>
      <c r="NQH15" s="103"/>
      <c r="NQI15" s="103"/>
      <c r="NQJ15" s="103"/>
      <c r="NQK15" s="103"/>
      <c r="NQL15" s="103"/>
      <c r="NQM15" s="103"/>
      <c r="NQN15" s="103"/>
      <c r="NQO15" s="103"/>
      <c r="NQP15" s="103"/>
      <c r="NQQ15" s="103"/>
      <c r="NQR15" s="103"/>
      <c r="NQS15" s="103"/>
      <c r="NQT15" s="103"/>
      <c r="NQU15" s="103"/>
      <c r="NQV15" s="103"/>
      <c r="NQW15" s="103"/>
      <c r="NQX15" s="103"/>
      <c r="NQY15" s="103"/>
      <c r="NQZ15" s="103"/>
      <c r="NRA15" s="103"/>
      <c r="NRB15" s="103"/>
      <c r="NRC15" s="103"/>
      <c r="NRD15" s="103"/>
      <c r="NRE15" s="103"/>
      <c r="NRF15" s="103"/>
      <c r="NRM15" s="103"/>
      <c r="NRN15" s="103"/>
      <c r="NRO15" s="103"/>
      <c r="NRP15" s="103"/>
      <c r="NRQ15" s="103"/>
      <c r="NRR15" s="103"/>
      <c r="NRS15" s="103"/>
      <c r="NRT15" s="103"/>
      <c r="NRU15" s="103"/>
      <c r="NRV15" s="103"/>
      <c r="NRW15" s="103"/>
      <c r="NRX15" s="103"/>
      <c r="NRY15" s="103"/>
      <c r="NRZ15" s="103"/>
      <c r="NSA15" s="103"/>
      <c r="NSB15" s="103"/>
      <c r="NSC15" s="103"/>
      <c r="NSD15" s="103"/>
      <c r="NSE15" s="103"/>
      <c r="NSF15" s="103"/>
      <c r="NSG15" s="103"/>
      <c r="NSH15" s="103"/>
      <c r="NSI15" s="103"/>
      <c r="NSJ15" s="103"/>
      <c r="NSK15" s="103"/>
      <c r="NSL15" s="103"/>
      <c r="NSM15" s="103"/>
      <c r="NSN15" s="103"/>
      <c r="NSO15" s="103"/>
      <c r="NSP15" s="103"/>
      <c r="NSQ15" s="103"/>
      <c r="NSR15" s="103"/>
      <c r="NSS15" s="103"/>
      <c r="NST15" s="103"/>
      <c r="NSU15" s="103"/>
      <c r="NSV15" s="103"/>
      <c r="NSW15" s="103"/>
      <c r="NSX15" s="103"/>
      <c r="NSY15" s="103"/>
      <c r="NSZ15" s="103"/>
      <c r="NTA15" s="103"/>
      <c r="NTB15" s="103"/>
      <c r="NTC15" s="103"/>
      <c r="NTD15" s="103"/>
      <c r="NTE15" s="103"/>
      <c r="NTF15" s="103"/>
      <c r="NTG15" s="103"/>
      <c r="NTH15" s="103"/>
      <c r="NTI15" s="103"/>
      <c r="NTJ15" s="103"/>
      <c r="NTK15" s="103"/>
      <c r="NTL15" s="103"/>
      <c r="NTM15" s="103"/>
      <c r="NTN15" s="103"/>
      <c r="NTO15" s="103"/>
      <c r="NTP15" s="103"/>
      <c r="NTQ15" s="103"/>
      <c r="NTR15" s="103"/>
      <c r="NTS15" s="103"/>
      <c r="NTT15" s="103"/>
      <c r="NTU15" s="103"/>
      <c r="NTV15" s="103"/>
      <c r="NTW15" s="103"/>
      <c r="NTX15" s="103"/>
      <c r="NTY15" s="103"/>
      <c r="NTZ15" s="103"/>
      <c r="NUA15" s="103"/>
      <c r="NUB15" s="103"/>
      <c r="NUC15" s="103"/>
      <c r="NUD15" s="103"/>
      <c r="NUE15" s="103"/>
      <c r="NUF15" s="103"/>
      <c r="NUG15" s="103"/>
      <c r="NUH15" s="103"/>
      <c r="NUI15" s="103"/>
      <c r="NUJ15" s="103"/>
      <c r="NUK15" s="103"/>
      <c r="NUL15" s="103"/>
      <c r="NUM15" s="103"/>
      <c r="NUN15" s="103"/>
      <c r="NUO15" s="103"/>
      <c r="NUP15" s="103"/>
      <c r="NUQ15" s="103"/>
      <c r="NUR15" s="103"/>
      <c r="NUS15" s="103"/>
      <c r="NUT15" s="103"/>
      <c r="NUU15" s="103"/>
      <c r="NUV15" s="103"/>
      <c r="NUW15" s="103"/>
      <c r="NUX15" s="103"/>
      <c r="NUY15" s="103"/>
      <c r="NUZ15" s="103"/>
      <c r="NVA15" s="103"/>
      <c r="NVB15" s="103"/>
      <c r="NVC15" s="103"/>
      <c r="NVD15" s="103"/>
      <c r="NVE15" s="103"/>
      <c r="NVF15" s="103"/>
      <c r="NVG15" s="103"/>
      <c r="NVH15" s="103"/>
      <c r="NVI15" s="103"/>
      <c r="NVJ15" s="103"/>
      <c r="NVK15" s="103"/>
      <c r="NVL15" s="103"/>
      <c r="NVM15" s="103"/>
      <c r="NVN15" s="103"/>
      <c r="NVO15" s="103"/>
      <c r="NVP15" s="103"/>
      <c r="NVQ15" s="103"/>
      <c r="NVR15" s="103"/>
      <c r="NVS15" s="103"/>
      <c r="NVT15" s="103"/>
      <c r="NVU15" s="103"/>
      <c r="NVV15" s="103"/>
      <c r="NVW15" s="103"/>
      <c r="NVX15" s="103"/>
      <c r="NVY15" s="103"/>
      <c r="NVZ15" s="103"/>
      <c r="NWA15" s="103"/>
      <c r="NWB15" s="103"/>
      <c r="NWC15" s="103"/>
      <c r="NWD15" s="103"/>
      <c r="NWE15" s="103"/>
      <c r="NWF15" s="103"/>
      <c r="NWG15" s="103"/>
      <c r="NWH15" s="103"/>
      <c r="NWI15" s="103"/>
      <c r="NWJ15" s="103"/>
      <c r="NWK15" s="103"/>
      <c r="NWL15" s="103"/>
      <c r="NWM15" s="103"/>
      <c r="NWN15" s="103"/>
      <c r="NWO15" s="103"/>
      <c r="NWP15" s="103"/>
      <c r="NWQ15" s="103"/>
      <c r="NWR15" s="103"/>
      <c r="NWS15" s="103"/>
      <c r="NWT15" s="103"/>
      <c r="NWU15" s="103"/>
      <c r="NWV15" s="103"/>
      <c r="NWW15" s="103"/>
      <c r="NWX15" s="103"/>
      <c r="NWY15" s="103"/>
      <c r="NWZ15" s="103"/>
      <c r="NXA15" s="103"/>
      <c r="NXB15" s="103"/>
      <c r="NXC15" s="103"/>
      <c r="NXD15" s="103"/>
      <c r="NXE15" s="103"/>
      <c r="NXF15" s="103"/>
      <c r="NXG15" s="103"/>
      <c r="NXH15" s="103"/>
      <c r="NXI15" s="103"/>
      <c r="NXJ15" s="103"/>
      <c r="NXK15" s="103"/>
      <c r="NXL15" s="103"/>
      <c r="NXM15" s="103"/>
      <c r="NXN15" s="103"/>
      <c r="NXO15" s="103"/>
      <c r="NXP15" s="103"/>
      <c r="NXQ15" s="103"/>
      <c r="NXR15" s="103"/>
      <c r="NXS15" s="103"/>
      <c r="NXT15" s="103"/>
      <c r="NXU15" s="103"/>
      <c r="NXV15" s="103"/>
      <c r="NXW15" s="103"/>
      <c r="NXX15" s="103"/>
      <c r="NXY15" s="103"/>
      <c r="NXZ15" s="103"/>
      <c r="NYA15" s="103"/>
      <c r="NYB15" s="103"/>
      <c r="NYC15" s="103"/>
      <c r="NYD15" s="103"/>
      <c r="NYE15" s="103"/>
      <c r="NYF15" s="103"/>
      <c r="NYG15" s="103"/>
      <c r="NYH15" s="103"/>
      <c r="NYI15" s="103"/>
      <c r="NYJ15" s="103"/>
      <c r="NYK15" s="103"/>
      <c r="NYL15" s="103"/>
      <c r="NYM15" s="103"/>
      <c r="NYN15" s="103"/>
      <c r="NYO15" s="103"/>
      <c r="NYP15" s="103"/>
      <c r="NYQ15" s="103"/>
      <c r="NYR15" s="103"/>
      <c r="NYS15" s="103"/>
      <c r="NYT15" s="103"/>
      <c r="NYU15" s="103"/>
      <c r="NYV15" s="103"/>
      <c r="NYW15" s="103"/>
      <c r="NYX15" s="103"/>
      <c r="NYY15" s="103"/>
      <c r="NYZ15" s="103"/>
      <c r="NZA15" s="103"/>
      <c r="NZB15" s="103"/>
      <c r="NZC15" s="103"/>
      <c r="NZD15" s="103"/>
      <c r="NZE15" s="103"/>
      <c r="NZF15" s="103"/>
      <c r="NZG15" s="103"/>
      <c r="NZH15" s="103"/>
      <c r="NZI15" s="103"/>
      <c r="NZJ15" s="103"/>
      <c r="NZK15" s="103"/>
      <c r="NZL15" s="103"/>
      <c r="NZM15" s="103"/>
      <c r="NZN15" s="103"/>
      <c r="NZO15" s="103"/>
      <c r="NZP15" s="103"/>
      <c r="NZQ15" s="103"/>
      <c r="NZR15" s="103"/>
      <c r="NZS15" s="103"/>
      <c r="NZT15" s="103"/>
      <c r="NZU15" s="103"/>
      <c r="NZV15" s="103"/>
      <c r="NZW15" s="103"/>
      <c r="NZX15" s="103"/>
      <c r="NZY15" s="103"/>
      <c r="NZZ15" s="103"/>
      <c r="OAA15" s="103"/>
      <c r="OAB15" s="103"/>
      <c r="OAC15" s="103"/>
      <c r="OAD15" s="103"/>
      <c r="OAE15" s="103"/>
      <c r="OAF15" s="103"/>
      <c r="OAG15" s="103"/>
      <c r="OAH15" s="103"/>
      <c r="OAI15" s="103"/>
      <c r="OAJ15" s="103"/>
      <c r="OAK15" s="103"/>
      <c r="OAL15" s="103"/>
      <c r="OAM15" s="103"/>
      <c r="OAN15" s="103"/>
      <c r="OAO15" s="103"/>
      <c r="OAP15" s="103"/>
      <c r="OAQ15" s="103"/>
      <c r="OAR15" s="103"/>
      <c r="OAS15" s="103"/>
      <c r="OAT15" s="103"/>
      <c r="OAU15" s="103"/>
      <c r="OAV15" s="103"/>
      <c r="OAW15" s="103"/>
      <c r="OAX15" s="103"/>
      <c r="OAY15" s="103"/>
      <c r="OAZ15" s="103"/>
      <c r="OBA15" s="103"/>
      <c r="OBB15" s="103"/>
      <c r="OBI15" s="103"/>
      <c r="OBJ15" s="103"/>
      <c r="OBK15" s="103"/>
      <c r="OBL15" s="103"/>
      <c r="OBM15" s="103"/>
      <c r="OBN15" s="103"/>
      <c r="OBO15" s="103"/>
      <c r="OBP15" s="103"/>
      <c r="OBQ15" s="103"/>
      <c r="OBR15" s="103"/>
      <c r="OBS15" s="103"/>
      <c r="OBT15" s="103"/>
      <c r="OBU15" s="103"/>
      <c r="OBV15" s="103"/>
      <c r="OBW15" s="103"/>
      <c r="OBX15" s="103"/>
      <c r="OBY15" s="103"/>
      <c r="OBZ15" s="103"/>
      <c r="OCA15" s="103"/>
      <c r="OCB15" s="103"/>
      <c r="OCC15" s="103"/>
      <c r="OCD15" s="103"/>
      <c r="OCE15" s="103"/>
      <c r="OCF15" s="103"/>
      <c r="OCG15" s="103"/>
      <c r="OCH15" s="103"/>
      <c r="OCI15" s="103"/>
      <c r="OCJ15" s="103"/>
      <c r="OCK15" s="103"/>
      <c r="OCL15" s="103"/>
      <c r="OCM15" s="103"/>
      <c r="OCN15" s="103"/>
      <c r="OCO15" s="103"/>
      <c r="OCP15" s="103"/>
      <c r="OCQ15" s="103"/>
      <c r="OCR15" s="103"/>
      <c r="OCS15" s="103"/>
      <c r="OCT15" s="103"/>
      <c r="OCU15" s="103"/>
      <c r="OCV15" s="103"/>
      <c r="OCW15" s="103"/>
      <c r="OCX15" s="103"/>
      <c r="OCY15" s="103"/>
      <c r="OCZ15" s="103"/>
      <c r="ODA15" s="103"/>
      <c r="ODB15" s="103"/>
      <c r="ODC15" s="103"/>
      <c r="ODD15" s="103"/>
      <c r="ODE15" s="103"/>
      <c r="ODF15" s="103"/>
      <c r="ODG15" s="103"/>
      <c r="ODH15" s="103"/>
      <c r="ODI15" s="103"/>
      <c r="ODJ15" s="103"/>
      <c r="ODK15" s="103"/>
      <c r="ODL15" s="103"/>
      <c r="ODM15" s="103"/>
      <c r="ODN15" s="103"/>
      <c r="ODO15" s="103"/>
      <c r="ODP15" s="103"/>
      <c r="ODQ15" s="103"/>
      <c r="ODR15" s="103"/>
      <c r="ODS15" s="103"/>
      <c r="ODT15" s="103"/>
      <c r="ODU15" s="103"/>
      <c r="ODV15" s="103"/>
      <c r="ODW15" s="103"/>
      <c r="ODX15" s="103"/>
      <c r="ODY15" s="103"/>
      <c r="ODZ15" s="103"/>
      <c r="OEA15" s="103"/>
      <c r="OEB15" s="103"/>
      <c r="OEC15" s="103"/>
      <c r="OED15" s="103"/>
      <c r="OEE15" s="103"/>
      <c r="OEF15" s="103"/>
      <c r="OEG15" s="103"/>
      <c r="OEH15" s="103"/>
      <c r="OEI15" s="103"/>
      <c r="OEJ15" s="103"/>
      <c r="OEK15" s="103"/>
      <c r="OEL15" s="103"/>
      <c r="OEM15" s="103"/>
      <c r="OEN15" s="103"/>
      <c r="OEO15" s="103"/>
      <c r="OEP15" s="103"/>
      <c r="OEQ15" s="103"/>
      <c r="OER15" s="103"/>
      <c r="OES15" s="103"/>
      <c r="OET15" s="103"/>
      <c r="OEU15" s="103"/>
      <c r="OEV15" s="103"/>
      <c r="OEW15" s="103"/>
      <c r="OEX15" s="103"/>
      <c r="OEY15" s="103"/>
      <c r="OEZ15" s="103"/>
      <c r="OFA15" s="103"/>
      <c r="OFB15" s="103"/>
      <c r="OFC15" s="103"/>
      <c r="OFD15" s="103"/>
      <c r="OFE15" s="103"/>
      <c r="OFF15" s="103"/>
      <c r="OFG15" s="103"/>
      <c r="OFH15" s="103"/>
      <c r="OFI15" s="103"/>
      <c r="OFJ15" s="103"/>
      <c r="OFK15" s="103"/>
      <c r="OFL15" s="103"/>
      <c r="OFM15" s="103"/>
      <c r="OFN15" s="103"/>
      <c r="OFO15" s="103"/>
      <c r="OFP15" s="103"/>
      <c r="OFQ15" s="103"/>
      <c r="OFR15" s="103"/>
      <c r="OFS15" s="103"/>
      <c r="OFT15" s="103"/>
      <c r="OFU15" s="103"/>
      <c r="OFV15" s="103"/>
      <c r="OFW15" s="103"/>
      <c r="OFX15" s="103"/>
      <c r="OFY15" s="103"/>
      <c r="OFZ15" s="103"/>
      <c r="OGA15" s="103"/>
      <c r="OGB15" s="103"/>
      <c r="OGC15" s="103"/>
      <c r="OGD15" s="103"/>
      <c r="OGE15" s="103"/>
      <c r="OGF15" s="103"/>
      <c r="OGG15" s="103"/>
      <c r="OGH15" s="103"/>
      <c r="OGI15" s="103"/>
      <c r="OGJ15" s="103"/>
      <c r="OGK15" s="103"/>
      <c r="OGL15" s="103"/>
      <c r="OGM15" s="103"/>
      <c r="OGN15" s="103"/>
      <c r="OGO15" s="103"/>
      <c r="OGP15" s="103"/>
      <c r="OGQ15" s="103"/>
      <c r="OGR15" s="103"/>
      <c r="OGS15" s="103"/>
      <c r="OGT15" s="103"/>
      <c r="OGU15" s="103"/>
      <c r="OGV15" s="103"/>
      <c r="OGW15" s="103"/>
      <c r="OGX15" s="103"/>
      <c r="OGY15" s="103"/>
      <c r="OGZ15" s="103"/>
      <c r="OHA15" s="103"/>
      <c r="OHB15" s="103"/>
      <c r="OHC15" s="103"/>
      <c r="OHD15" s="103"/>
      <c r="OHE15" s="103"/>
      <c r="OHF15" s="103"/>
      <c r="OHG15" s="103"/>
      <c r="OHH15" s="103"/>
      <c r="OHI15" s="103"/>
      <c r="OHJ15" s="103"/>
      <c r="OHK15" s="103"/>
      <c r="OHL15" s="103"/>
      <c r="OHM15" s="103"/>
      <c r="OHN15" s="103"/>
      <c r="OHO15" s="103"/>
      <c r="OHP15" s="103"/>
      <c r="OHQ15" s="103"/>
      <c r="OHR15" s="103"/>
      <c r="OHS15" s="103"/>
      <c r="OHT15" s="103"/>
      <c r="OHU15" s="103"/>
      <c r="OHV15" s="103"/>
      <c r="OHW15" s="103"/>
      <c r="OHX15" s="103"/>
      <c r="OHY15" s="103"/>
      <c r="OHZ15" s="103"/>
      <c r="OIA15" s="103"/>
      <c r="OIB15" s="103"/>
      <c r="OIC15" s="103"/>
      <c r="OID15" s="103"/>
      <c r="OIE15" s="103"/>
      <c r="OIF15" s="103"/>
      <c r="OIG15" s="103"/>
      <c r="OIH15" s="103"/>
      <c r="OII15" s="103"/>
      <c r="OIJ15" s="103"/>
      <c r="OIK15" s="103"/>
      <c r="OIL15" s="103"/>
      <c r="OIM15" s="103"/>
      <c r="OIN15" s="103"/>
      <c r="OIO15" s="103"/>
      <c r="OIP15" s="103"/>
      <c r="OIQ15" s="103"/>
      <c r="OIR15" s="103"/>
      <c r="OIS15" s="103"/>
      <c r="OIT15" s="103"/>
      <c r="OIU15" s="103"/>
      <c r="OIV15" s="103"/>
      <c r="OIW15" s="103"/>
      <c r="OIX15" s="103"/>
      <c r="OIY15" s="103"/>
      <c r="OIZ15" s="103"/>
      <c r="OJA15" s="103"/>
      <c r="OJB15" s="103"/>
      <c r="OJC15" s="103"/>
      <c r="OJD15" s="103"/>
      <c r="OJE15" s="103"/>
      <c r="OJF15" s="103"/>
      <c r="OJG15" s="103"/>
      <c r="OJH15" s="103"/>
      <c r="OJI15" s="103"/>
      <c r="OJJ15" s="103"/>
      <c r="OJK15" s="103"/>
      <c r="OJL15" s="103"/>
      <c r="OJM15" s="103"/>
      <c r="OJN15" s="103"/>
      <c r="OJO15" s="103"/>
      <c r="OJP15" s="103"/>
      <c r="OJQ15" s="103"/>
      <c r="OJR15" s="103"/>
      <c r="OJS15" s="103"/>
      <c r="OJT15" s="103"/>
      <c r="OJU15" s="103"/>
      <c r="OJV15" s="103"/>
      <c r="OJW15" s="103"/>
      <c r="OJX15" s="103"/>
      <c r="OJY15" s="103"/>
      <c r="OJZ15" s="103"/>
      <c r="OKA15" s="103"/>
      <c r="OKB15" s="103"/>
      <c r="OKC15" s="103"/>
      <c r="OKD15" s="103"/>
      <c r="OKE15" s="103"/>
      <c r="OKF15" s="103"/>
      <c r="OKG15" s="103"/>
      <c r="OKH15" s="103"/>
      <c r="OKI15" s="103"/>
      <c r="OKJ15" s="103"/>
      <c r="OKK15" s="103"/>
      <c r="OKL15" s="103"/>
      <c r="OKM15" s="103"/>
      <c r="OKN15" s="103"/>
      <c r="OKO15" s="103"/>
      <c r="OKP15" s="103"/>
      <c r="OKQ15" s="103"/>
      <c r="OKR15" s="103"/>
      <c r="OKS15" s="103"/>
      <c r="OKT15" s="103"/>
      <c r="OKU15" s="103"/>
      <c r="OKV15" s="103"/>
      <c r="OKW15" s="103"/>
      <c r="OKX15" s="103"/>
      <c r="OLE15" s="103"/>
      <c r="OLF15" s="103"/>
      <c r="OLG15" s="103"/>
      <c r="OLH15" s="103"/>
      <c r="OLI15" s="103"/>
      <c r="OLJ15" s="103"/>
      <c r="OLK15" s="103"/>
      <c r="OLL15" s="103"/>
      <c r="OLM15" s="103"/>
      <c r="OLN15" s="103"/>
      <c r="OLO15" s="103"/>
      <c r="OLP15" s="103"/>
      <c r="OLQ15" s="103"/>
      <c r="OLR15" s="103"/>
      <c r="OLS15" s="103"/>
      <c r="OLT15" s="103"/>
      <c r="OLU15" s="103"/>
      <c r="OLV15" s="103"/>
      <c r="OLW15" s="103"/>
      <c r="OLX15" s="103"/>
      <c r="OLY15" s="103"/>
      <c r="OLZ15" s="103"/>
      <c r="OMA15" s="103"/>
      <c r="OMB15" s="103"/>
      <c r="OMC15" s="103"/>
      <c r="OMD15" s="103"/>
      <c r="OME15" s="103"/>
      <c r="OMF15" s="103"/>
      <c r="OMG15" s="103"/>
      <c r="OMH15" s="103"/>
      <c r="OMI15" s="103"/>
      <c r="OMJ15" s="103"/>
      <c r="OMK15" s="103"/>
      <c r="OML15" s="103"/>
      <c r="OMM15" s="103"/>
      <c r="OMN15" s="103"/>
      <c r="OMO15" s="103"/>
      <c r="OMP15" s="103"/>
      <c r="OMQ15" s="103"/>
      <c r="OMR15" s="103"/>
      <c r="OMS15" s="103"/>
      <c r="OMT15" s="103"/>
      <c r="OMU15" s="103"/>
      <c r="OMV15" s="103"/>
      <c r="OMW15" s="103"/>
      <c r="OMX15" s="103"/>
      <c r="OMY15" s="103"/>
      <c r="OMZ15" s="103"/>
      <c r="ONA15" s="103"/>
      <c r="ONB15" s="103"/>
      <c r="ONC15" s="103"/>
      <c r="OND15" s="103"/>
      <c r="ONE15" s="103"/>
      <c r="ONF15" s="103"/>
      <c r="ONG15" s="103"/>
      <c r="ONH15" s="103"/>
      <c r="ONI15" s="103"/>
      <c r="ONJ15" s="103"/>
      <c r="ONK15" s="103"/>
      <c r="ONL15" s="103"/>
      <c r="ONM15" s="103"/>
      <c r="ONN15" s="103"/>
      <c r="ONO15" s="103"/>
      <c r="ONP15" s="103"/>
      <c r="ONQ15" s="103"/>
      <c r="ONR15" s="103"/>
      <c r="ONS15" s="103"/>
      <c r="ONT15" s="103"/>
      <c r="ONU15" s="103"/>
      <c r="ONV15" s="103"/>
      <c r="ONW15" s="103"/>
      <c r="ONX15" s="103"/>
      <c r="ONY15" s="103"/>
      <c r="ONZ15" s="103"/>
      <c r="OOA15" s="103"/>
      <c r="OOB15" s="103"/>
      <c r="OOC15" s="103"/>
      <c r="OOD15" s="103"/>
      <c r="OOE15" s="103"/>
      <c r="OOF15" s="103"/>
      <c r="OOG15" s="103"/>
      <c r="OOH15" s="103"/>
      <c r="OOI15" s="103"/>
      <c r="OOJ15" s="103"/>
      <c r="OOK15" s="103"/>
      <c r="OOL15" s="103"/>
      <c r="OOM15" s="103"/>
      <c r="OON15" s="103"/>
      <c r="OOO15" s="103"/>
      <c r="OOP15" s="103"/>
      <c r="OOQ15" s="103"/>
      <c r="OOR15" s="103"/>
      <c r="OOS15" s="103"/>
      <c r="OOT15" s="103"/>
      <c r="OOU15" s="103"/>
      <c r="OOV15" s="103"/>
      <c r="OOW15" s="103"/>
      <c r="OOX15" s="103"/>
      <c r="OOY15" s="103"/>
      <c r="OOZ15" s="103"/>
      <c r="OPA15" s="103"/>
      <c r="OPB15" s="103"/>
      <c r="OPC15" s="103"/>
      <c r="OPD15" s="103"/>
      <c r="OPE15" s="103"/>
      <c r="OPF15" s="103"/>
      <c r="OPG15" s="103"/>
      <c r="OPH15" s="103"/>
      <c r="OPI15" s="103"/>
      <c r="OPJ15" s="103"/>
      <c r="OPK15" s="103"/>
      <c r="OPL15" s="103"/>
      <c r="OPM15" s="103"/>
      <c r="OPN15" s="103"/>
      <c r="OPO15" s="103"/>
      <c r="OPP15" s="103"/>
      <c r="OPQ15" s="103"/>
      <c r="OPR15" s="103"/>
      <c r="OPS15" s="103"/>
      <c r="OPT15" s="103"/>
      <c r="OPU15" s="103"/>
      <c r="OPV15" s="103"/>
      <c r="OPW15" s="103"/>
      <c r="OPX15" s="103"/>
      <c r="OPY15" s="103"/>
      <c r="OPZ15" s="103"/>
      <c r="OQA15" s="103"/>
      <c r="OQB15" s="103"/>
      <c r="OQC15" s="103"/>
      <c r="OQD15" s="103"/>
      <c r="OQE15" s="103"/>
      <c r="OQF15" s="103"/>
      <c r="OQG15" s="103"/>
      <c r="OQH15" s="103"/>
      <c r="OQI15" s="103"/>
      <c r="OQJ15" s="103"/>
      <c r="OQK15" s="103"/>
      <c r="OQL15" s="103"/>
      <c r="OQM15" s="103"/>
      <c r="OQN15" s="103"/>
      <c r="OQO15" s="103"/>
      <c r="OQP15" s="103"/>
      <c r="OQQ15" s="103"/>
      <c r="OQR15" s="103"/>
      <c r="OQS15" s="103"/>
      <c r="OQT15" s="103"/>
      <c r="OQU15" s="103"/>
      <c r="OQV15" s="103"/>
      <c r="OQW15" s="103"/>
      <c r="OQX15" s="103"/>
      <c r="OQY15" s="103"/>
      <c r="OQZ15" s="103"/>
      <c r="ORA15" s="103"/>
      <c r="ORB15" s="103"/>
      <c r="ORC15" s="103"/>
      <c r="ORD15" s="103"/>
      <c r="ORE15" s="103"/>
      <c r="ORF15" s="103"/>
      <c r="ORG15" s="103"/>
      <c r="ORH15" s="103"/>
      <c r="ORI15" s="103"/>
      <c r="ORJ15" s="103"/>
      <c r="ORK15" s="103"/>
      <c r="ORL15" s="103"/>
      <c r="ORM15" s="103"/>
      <c r="ORN15" s="103"/>
      <c r="ORO15" s="103"/>
      <c r="ORP15" s="103"/>
      <c r="ORQ15" s="103"/>
      <c r="ORR15" s="103"/>
      <c r="ORS15" s="103"/>
      <c r="ORT15" s="103"/>
      <c r="ORU15" s="103"/>
      <c r="ORV15" s="103"/>
      <c r="ORW15" s="103"/>
      <c r="ORX15" s="103"/>
      <c r="ORY15" s="103"/>
      <c r="ORZ15" s="103"/>
      <c r="OSA15" s="103"/>
      <c r="OSB15" s="103"/>
      <c r="OSC15" s="103"/>
      <c r="OSD15" s="103"/>
      <c r="OSE15" s="103"/>
      <c r="OSF15" s="103"/>
      <c r="OSG15" s="103"/>
      <c r="OSH15" s="103"/>
      <c r="OSI15" s="103"/>
      <c r="OSJ15" s="103"/>
      <c r="OSK15" s="103"/>
      <c r="OSL15" s="103"/>
      <c r="OSM15" s="103"/>
      <c r="OSN15" s="103"/>
      <c r="OSO15" s="103"/>
      <c r="OSP15" s="103"/>
      <c r="OSQ15" s="103"/>
      <c r="OSR15" s="103"/>
      <c r="OSS15" s="103"/>
      <c r="OST15" s="103"/>
      <c r="OSU15" s="103"/>
      <c r="OSV15" s="103"/>
      <c r="OSW15" s="103"/>
      <c r="OSX15" s="103"/>
      <c r="OSY15" s="103"/>
      <c r="OSZ15" s="103"/>
      <c r="OTA15" s="103"/>
      <c r="OTB15" s="103"/>
      <c r="OTC15" s="103"/>
      <c r="OTD15" s="103"/>
      <c r="OTE15" s="103"/>
      <c r="OTF15" s="103"/>
      <c r="OTG15" s="103"/>
      <c r="OTH15" s="103"/>
      <c r="OTI15" s="103"/>
      <c r="OTJ15" s="103"/>
      <c r="OTK15" s="103"/>
      <c r="OTL15" s="103"/>
      <c r="OTM15" s="103"/>
      <c r="OTN15" s="103"/>
      <c r="OTO15" s="103"/>
      <c r="OTP15" s="103"/>
      <c r="OTQ15" s="103"/>
      <c r="OTR15" s="103"/>
      <c r="OTS15" s="103"/>
      <c r="OTT15" s="103"/>
      <c r="OTU15" s="103"/>
      <c r="OTV15" s="103"/>
      <c r="OTW15" s="103"/>
      <c r="OTX15" s="103"/>
      <c r="OTY15" s="103"/>
      <c r="OTZ15" s="103"/>
      <c r="OUA15" s="103"/>
      <c r="OUB15" s="103"/>
      <c r="OUC15" s="103"/>
      <c r="OUD15" s="103"/>
      <c r="OUE15" s="103"/>
      <c r="OUF15" s="103"/>
      <c r="OUG15" s="103"/>
      <c r="OUH15" s="103"/>
      <c r="OUI15" s="103"/>
      <c r="OUJ15" s="103"/>
      <c r="OUK15" s="103"/>
      <c r="OUL15" s="103"/>
      <c r="OUM15" s="103"/>
      <c r="OUN15" s="103"/>
      <c r="OUO15" s="103"/>
      <c r="OUP15" s="103"/>
      <c r="OUQ15" s="103"/>
      <c r="OUR15" s="103"/>
      <c r="OUS15" s="103"/>
      <c r="OUT15" s="103"/>
      <c r="OVA15" s="103"/>
      <c r="OVB15" s="103"/>
      <c r="OVC15" s="103"/>
      <c r="OVD15" s="103"/>
      <c r="OVE15" s="103"/>
      <c r="OVF15" s="103"/>
      <c r="OVG15" s="103"/>
      <c r="OVH15" s="103"/>
      <c r="OVI15" s="103"/>
      <c r="OVJ15" s="103"/>
      <c r="OVK15" s="103"/>
      <c r="OVL15" s="103"/>
      <c r="OVM15" s="103"/>
      <c r="OVN15" s="103"/>
      <c r="OVO15" s="103"/>
      <c r="OVP15" s="103"/>
      <c r="OVQ15" s="103"/>
      <c r="OVR15" s="103"/>
      <c r="OVS15" s="103"/>
      <c r="OVT15" s="103"/>
      <c r="OVU15" s="103"/>
      <c r="OVV15" s="103"/>
      <c r="OVW15" s="103"/>
      <c r="OVX15" s="103"/>
      <c r="OVY15" s="103"/>
      <c r="OVZ15" s="103"/>
      <c r="OWA15" s="103"/>
      <c r="OWB15" s="103"/>
      <c r="OWC15" s="103"/>
      <c r="OWD15" s="103"/>
      <c r="OWE15" s="103"/>
      <c r="OWF15" s="103"/>
      <c r="OWG15" s="103"/>
      <c r="OWH15" s="103"/>
      <c r="OWI15" s="103"/>
      <c r="OWJ15" s="103"/>
      <c r="OWK15" s="103"/>
      <c r="OWL15" s="103"/>
      <c r="OWM15" s="103"/>
      <c r="OWN15" s="103"/>
      <c r="OWO15" s="103"/>
      <c r="OWP15" s="103"/>
      <c r="OWQ15" s="103"/>
      <c r="OWR15" s="103"/>
      <c r="OWS15" s="103"/>
      <c r="OWT15" s="103"/>
      <c r="OWU15" s="103"/>
      <c r="OWV15" s="103"/>
      <c r="OWW15" s="103"/>
      <c r="OWX15" s="103"/>
      <c r="OWY15" s="103"/>
      <c r="OWZ15" s="103"/>
      <c r="OXA15" s="103"/>
      <c r="OXB15" s="103"/>
      <c r="OXC15" s="103"/>
      <c r="OXD15" s="103"/>
      <c r="OXE15" s="103"/>
      <c r="OXF15" s="103"/>
      <c r="OXG15" s="103"/>
      <c r="OXH15" s="103"/>
      <c r="OXI15" s="103"/>
      <c r="OXJ15" s="103"/>
      <c r="OXK15" s="103"/>
      <c r="OXL15" s="103"/>
      <c r="OXM15" s="103"/>
      <c r="OXN15" s="103"/>
      <c r="OXO15" s="103"/>
      <c r="OXP15" s="103"/>
      <c r="OXQ15" s="103"/>
      <c r="OXR15" s="103"/>
      <c r="OXS15" s="103"/>
      <c r="OXT15" s="103"/>
      <c r="OXU15" s="103"/>
      <c r="OXV15" s="103"/>
      <c r="OXW15" s="103"/>
      <c r="OXX15" s="103"/>
      <c r="OXY15" s="103"/>
      <c r="OXZ15" s="103"/>
      <c r="OYA15" s="103"/>
      <c r="OYB15" s="103"/>
      <c r="OYC15" s="103"/>
      <c r="OYD15" s="103"/>
      <c r="OYE15" s="103"/>
      <c r="OYF15" s="103"/>
      <c r="OYG15" s="103"/>
      <c r="OYH15" s="103"/>
      <c r="OYI15" s="103"/>
      <c r="OYJ15" s="103"/>
      <c r="OYK15" s="103"/>
      <c r="OYL15" s="103"/>
      <c r="OYM15" s="103"/>
      <c r="OYN15" s="103"/>
      <c r="OYO15" s="103"/>
      <c r="OYP15" s="103"/>
      <c r="OYQ15" s="103"/>
      <c r="OYR15" s="103"/>
      <c r="OYS15" s="103"/>
      <c r="OYT15" s="103"/>
      <c r="OYU15" s="103"/>
      <c r="OYV15" s="103"/>
      <c r="OYW15" s="103"/>
      <c r="OYX15" s="103"/>
      <c r="OYY15" s="103"/>
      <c r="OYZ15" s="103"/>
      <c r="OZA15" s="103"/>
      <c r="OZB15" s="103"/>
      <c r="OZC15" s="103"/>
      <c r="OZD15" s="103"/>
      <c r="OZE15" s="103"/>
      <c r="OZF15" s="103"/>
      <c r="OZG15" s="103"/>
      <c r="OZH15" s="103"/>
      <c r="OZI15" s="103"/>
      <c r="OZJ15" s="103"/>
      <c r="OZK15" s="103"/>
      <c r="OZL15" s="103"/>
      <c r="OZM15" s="103"/>
      <c r="OZN15" s="103"/>
      <c r="OZO15" s="103"/>
      <c r="OZP15" s="103"/>
      <c r="OZQ15" s="103"/>
      <c r="OZR15" s="103"/>
      <c r="OZS15" s="103"/>
      <c r="OZT15" s="103"/>
      <c r="OZU15" s="103"/>
      <c r="OZV15" s="103"/>
      <c r="OZW15" s="103"/>
      <c r="OZX15" s="103"/>
      <c r="OZY15" s="103"/>
      <c r="OZZ15" s="103"/>
      <c r="PAA15" s="103"/>
      <c r="PAB15" s="103"/>
      <c r="PAC15" s="103"/>
      <c r="PAD15" s="103"/>
      <c r="PAE15" s="103"/>
      <c r="PAF15" s="103"/>
      <c r="PAG15" s="103"/>
      <c r="PAH15" s="103"/>
      <c r="PAI15" s="103"/>
      <c r="PAJ15" s="103"/>
      <c r="PAK15" s="103"/>
      <c r="PAL15" s="103"/>
      <c r="PAM15" s="103"/>
      <c r="PAN15" s="103"/>
      <c r="PAO15" s="103"/>
      <c r="PAP15" s="103"/>
      <c r="PAQ15" s="103"/>
      <c r="PAR15" s="103"/>
      <c r="PAS15" s="103"/>
      <c r="PAT15" s="103"/>
      <c r="PAU15" s="103"/>
      <c r="PAV15" s="103"/>
      <c r="PAW15" s="103"/>
      <c r="PAX15" s="103"/>
      <c r="PAY15" s="103"/>
      <c r="PAZ15" s="103"/>
      <c r="PBA15" s="103"/>
      <c r="PBB15" s="103"/>
      <c r="PBC15" s="103"/>
      <c r="PBD15" s="103"/>
      <c r="PBE15" s="103"/>
      <c r="PBF15" s="103"/>
      <c r="PBG15" s="103"/>
      <c r="PBH15" s="103"/>
      <c r="PBI15" s="103"/>
      <c r="PBJ15" s="103"/>
      <c r="PBK15" s="103"/>
      <c r="PBL15" s="103"/>
      <c r="PBM15" s="103"/>
      <c r="PBN15" s="103"/>
      <c r="PBO15" s="103"/>
      <c r="PBP15" s="103"/>
      <c r="PBQ15" s="103"/>
      <c r="PBR15" s="103"/>
      <c r="PBS15" s="103"/>
      <c r="PBT15" s="103"/>
      <c r="PBU15" s="103"/>
      <c r="PBV15" s="103"/>
      <c r="PBW15" s="103"/>
      <c r="PBX15" s="103"/>
      <c r="PBY15" s="103"/>
      <c r="PBZ15" s="103"/>
      <c r="PCA15" s="103"/>
      <c r="PCB15" s="103"/>
      <c r="PCC15" s="103"/>
      <c r="PCD15" s="103"/>
      <c r="PCE15" s="103"/>
      <c r="PCF15" s="103"/>
      <c r="PCG15" s="103"/>
      <c r="PCH15" s="103"/>
      <c r="PCI15" s="103"/>
      <c r="PCJ15" s="103"/>
      <c r="PCK15" s="103"/>
      <c r="PCL15" s="103"/>
      <c r="PCM15" s="103"/>
      <c r="PCN15" s="103"/>
      <c r="PCO15" s="103"/>
      <c r="PCP15" s="103"/>
      <c r="PCQ15" s="103"/>
      <c r="PCR15" s="103"/>
      <c r="PCS15" s="103"/>
      <c r="PCT15" s="103"/>
      <c r="PCU15" s="103"/>
      <c r="PCV15" s="103"/>
      <c r="PCW15" s="103"/>
      <c r="PCX15" s="103"/>
      <c r="PCY15" s="103"/>
      <c r="PCZ15" s="103"/>
      <c r="PDA15" s="103"/>
      <c r="PDB15" s="103"/>
      <c r="PDC15" s="103"/>
      <c r="PDD15" s="103"/>
      <c r="PDE15" s="103"/>
      <c r="PDF15" s="103"/>
      <c r="PDG15" s="103"/>
      <c r="PDH15" s="103"/>
      <c r="PDI15" s="103"/>
      <c r="PDJ15" s="103"/>
      <c r="PDK15" s="103"/>
      <c r="PDL15" s="103"/>
      <c r="PDM15" s="103"/>
      <c r="PDN15" s="103"/>
      <c r="PDO15" s="103"/>
      <c r="PDP15" s="103"/>
      <c r="PDQ15" s="103"/>
      <c r="PDR15" s="103"/>
      <c r="PDS15" s="103"/>
      <c r="PDT15" s="103"/>
      <c r="PDU15" s="103"/>
      <c r="PDV15" s="103"/>
      <c r="PDW15" s="103"/>
      <c r="PDX15" s="103"/>
      <c r="PDY15" s="103"/>
      <c r="PDZ15" s="103"/>
      <c r="PEA15" s="103"/>
      <c r="PEB15" s="103"/>
      <c r="PEC15" s="103"/>
      <c r="PED15" s="103"/>
      <c r="PEE15" s="103"/>
      <c r="PEF15" s="103"/>
      <c r="PEG15" s="103"/>
      <c r="PEH15" s="103"/>
      <c r="PEI15" s="103"/>
      <c r="PEJ15" s="103"/>
      <c r="PEK15" s="103"/>
      <c r="PEL15" s="103"/>
      <c r="PEM15" s="103"/>
      <c r="PEN15" s="103"/>
      <c r="PEO15" s="103"/>
      <c r="PEP15" s="103"/>
      <c r="PEW15" s="103"/>
      <c r="PEX15" s="103"/>
      <c r="PEY15" s="103"/>
      <c r="PEZ15" s="103"/>
      <c r="PFA15" s="103"/>
      <c r="PFB15" s="103"/>
      <c r="PFC15" s="103"/>
      <c r="PFD15" s="103"/>
      <c r="PFE15" s="103"/>
      <c r="PFF15" s="103"/>
      <c r="PFG15" s="103"/>
      <c r="PFH15" s="103"/>
      <c r="PFI15" s="103"/>
      <c r="PFJ15" s="103"/>
      <c r="PFK15" s="103"/>
      <c r="PFL15" s="103"/>
      <c r="PFM15" s="103"/>
      <c r="PFN15" s="103"/>
      <c r="PFO15" s="103"/>
      <c r="PFP15" s="103"/>
      <c r="PFQ15" s="103"/>
      <c r="PFR15" s="103"/>
      <c r="PFS15" s="103"/>
      <c r="PFT15" s="103"/>
      <c r="PFU15" s="103"/>
      <c r="PFV15" s="103"/>
      <c r="PFW15" s="103"/>
      <c r="PFX15" s="103"/>
      <c r="PFY15" s="103"/>
      <c r="PFZ15" s="103"/>
      <c r="PGA15" s="103"/>
      <c r="PGB15" s="103"/>
      <c r="PGC15" s="103"/>
      <c r="PGD15" s="103"/>
      <c r="PGE15" s="103"/>
      <c r="PGF15" s="103"/>
      <c r="PGG15" s="103"/>
      <c r="PGH15" s="103"/>
      <c r="PGI15" s="103"/>
      <c r="PGJ15" s="103"/>
      <c r="PGK15" s="103"/>
      <c r="PGL15" s="103"/>
      <c r="PGM15" s="103"/>
      <c r="PGN15" s="103"/>
      <c r="PGO15" s="103"/>
      <c r="PGP15" s="103"/>
      <c r="PGQ15" s="103"/>
      <c r="PGR15" s="103"/>
      <c r="PGS15" s="103"/>
      <c r="PGT15" s="103"/>
      <c r="PGU15" s="103"/>
      <c r="PGV15" s="103"/>
      <c r="PGW15" s="103"/>
      <c r="PGX15" s="103"/>
      <c r="PGY15" s="103"/>
      <c r="PGZ15" s="103"/>
      <c r="PHA15" s="103"/>
      <c r="PHB15" s="103"/>
      <c r="PHC15" s="103"/>
      <c r="PHD15" s="103"/>
      <c r="PHE15" s="103"/>
      <c r="PHF15" s="103"/>
      <c r="PHG15" s="103"/>
      <c r="PHH15" s="103"/>
      <c r="PHI15" s="103"/>
      <c r="PHJ15" s="103"/>
      <c r="PHK15" s="103"/>
      <c r="PHL15" s="103"/>
      <c r="PHM15" s="103"/>
      <c r="PHN15" s="103"/>
      <c r="PHO15" s="103"/>
      <c r="PHP15" s="103"/>
      <c r="PHQ15" s="103"/>
      <c r="PHR15" s="103"/>
      <c r="PHS15" s="103"/>
      <c r="PHT15" s="103"/>
      <c r="PHU15" s="103"/>
      <c r="PHV15" s="103"/>
      <c r="PHW15" s="103"/>
      <c r="PHX15" s="103"/>
      <c r="PHY15" s="103"/>
      <c r="PHZ15" s="103"/>
      <c r="PIA15" s="103"/>
      <c r="PIB15" s="103"/>
      <c r="PIC15" s="103"/>
      <c r="PID15" s="103"/>
      <c r="PIE15" s="103"/>
      <c r="PIF15" s="103"/>
      <c r="PIG15" s="103"/>
      <c r="PIH15" s="103"/>
      <c r="PII15" s="103"/>
      <c r="PIJ15" s="103"/>
      <c r="PIK15" s="103"/>
      <c r="PIL15" s="103"/>
      <c r="PIM15" s="103"/>
      <c r="PIN15" s="103"/>
      <c r="PIO15" s="103"/>
      <c r="PIP15" s="103"/>
      <c r="PIQ15" s="103"/>
      <c r="PIR15" s="103"/>
      <c r="PIS15" s="103"/>
      <c r="PIT15" s="103"/>
      <c r="PIU15" s="103"/>
      <c r="PIV15" s="103"/>
      <c r="PIW15" s="103"/>
      <c r="PIX15" s="103"/>
      <c r="PIY15" s="103"/>
      <c r="PIZ15" s="103"/>
      <c r="PJA15" s="103"/>
      <c r="PJB15" s="103"/>
      <c r="PJC15" s="103"/>
      <c r="PJD15" s="103"/>
      <c r="PJE15" s="103"/>
      <c r="PJF15" s="103"/>
      <c r="PJG15" s="103"/>
      <c r="PJH15" s="103"/>
      <c r="PJI15" s="103"/>
      <c r="PJJ15" s="103"/>
      <c r="PJK15" s="103"/>
      <c r="PJL15" s="103"/>
      <c r="PJM15" s="103"/>
      <c r="PJN15" s="103"/>
      <c r="PJO15" s="103"/>
      <c r="PJP15" s="103"/>
      <c r="PJQ15" s="103"/>
      <c r="PJR15" s="103"/>
      <c r="PJS15" s="103"/>
      <c r="PJT15" s="103"/>
      <c r="PJU15" s="103"/>
      <c r="PJV15" s="103"/>
      <c r="PJW15" s="103"/>
      <c r="PJX15" s="103"/>
      <c r="PJY15" s="103"/>
      <c r="PJZ15" s="103"/>
      <c r="PKA15" s="103"/>
      <c r="PKB15" s="103"/>
      <c r="PKC15" s="103"/>
      <c r="PKD15" s="103"/>
      <c r="PKE15" s="103"/>
      <c r="PKF15" s="103"/>
      <c r="PKG15" s="103"/>
      <c r="PKH15" s="103"/>
      <c r="PKI15" s="103"/>
      <c r="PKJ15" s="103"/>
      <c r="PKK15" s="103"/>
      <c r="PKL15" s="103"/>
      <c r="PKM15" s="103"/>
      <c r="PKN15" s="103"/>
      <c r="PKO15" s="103"/>
      <c r="PKP15" s="103"/>
      <c r="PKQ15" s="103"/>
      <c r="PKR15" s="103"/>
      <c r="PKS15" s="103"/>
      <c r="PKT15" s="103"/>
      <c r="PKU15" s="103"/>
      <c r="PKV15" s="103"/>
      <c r="PKW15" s="103"/>
      <c r="PKX15" s="103"/>
      <c r="PKY15" s="103"/>
      <c r="PKZ15" s="103"/>
      <c r="PLA15" s="103"/>
      <c r="PLB15" s="103"/>
      <c r="PLC15" s="103"/>
      <c r="PLD15" s="103"/>
      <c r="PLE15" s="103"/>
      <c r="PLF15" s="103"/>
      <c r="PLG15" s="103"/>
      <c r="PLH15" s="103"/>
      <c r="PLI15" s="103"/>
      <c r="PLJ15" s="103"/>
      <c r="PLK15" s="103"/>
      <c r="PLL15" s="103"/>
      <c r="PLM15" s="103"/>
      <c r="PLN15" s="103"/>
      <c r="PLO15" s="103"/>
      <c r="PLP15" s="103"/>
      <c r="PLQ15" s="103"/>
      <c r="PLR15" s="103"/>
      <c r="PLS15" s="103"/>
      <c r="PLT15" s="103"/>
      <c r="PLU15" s="103"/>
      <c r="PLV15" s="103"/>
      <c r="PLW15" s="103"/>
      <c r="PLX15" s="103"/>
      <c r="PLY15" s="103"/>
      <c r="PLZ15" s="103"/>
      <c r="PMA15" s="103"/>
      <c r="PMB15" s="103"/>
      <c r="PMC15" s="103"/>
      <c r="PMD15" s="103"/>
      <c r="PME15" s="103"/>
      <c r="PMF15" s="103"/>
      <c r="PMG15" s="103"/>
      <c r="PMH15" s="103"/>
      <c r="PMI15" s="103"/>
      <c r="PMJ15" s="103"/>
      <c r="PMK15" s="103"/>
      <c r="PML15" s="103"/>
      <c r="PMM15" s="103"/>
      <c r="PMN15" s="103"/>
      <c r="PMO15" s="103"/>
      <c r="PMP15" s="103"/>
      <c r="PMQ15" s="103"/>
      <c r="PMR15" s="103"/>
      <c r="PMS15" s="103"/>
      <c r="PMT15" s="103"/>
      <c r="PMU15" s="103"/>
      <c r="PMV15" s="103"/>
      <c r="PMW15" s="103"/>
      <c r="PMX15" s="103"/>
      <c r="PMY15" s="103"/>
      <c r="PMZ15" s="103"/>
      <c r="PNA15" s="103"/>
      <c r="PNB15" s="103"/>
      <c r="PNC15" s="103"/>
      <c r="PND15" s="103"/>
      <c r="PNE15" s="103"/>
      <c r="PNF15" s="103"/>
      <c r="PNG15" s="103"/>
      <c r="PNH15" s="103"/>
      <c r="PNI15" s="103"/>
      <c r="PNJ15" s="103"/>
      <c r="PNK15" s="103"/>
      <c r="PNL15" s="103"/>
      <c r="PNM15" s="103"/>
      <c r="PNN15" s="103"/>
      <c r="PNO15" s="103"/>
      <c r="PNP15" s="103"/>
      <c r="PNQ15" s="103"/>
      <c r="PNR15" s="103"/>
      <c r="PNS15" s="103"/>
      <c r="PNT15" s="103"/>
      <c r="PNU15" s="103"/>
      <c r="PNV15" s="103"/>
      <c r="PNW15" s="103"/>
      <c r="PNX15" s="103"/>
      <c r="PNY15" s="103"/>
      <c r="PNZ15" s="103"/>
      <c r="POA15" s="103"/>
      <c r="POB15" s="103"/>
      <c r="POC15" s="103"/>
      <c r="POD15" s="103"/>
      <c r="POE15" s="103"/>
      <c r="POF15" s="103"/>
      <c r="POG15" s="103"/>
      <c r="POH15" s="103"/>
      <c r="POI15" s="103"/>
      <c r="POJ15" s="103"/>
      <c r="POK15" s="103"/>
      <c r="POL15" s="103"/>
      <c r="POS15" s="103"/>
      <c r="POT15" s="103"/>
      <c r="POU15" s="103"/>
      <c r="POV15" s="103"/>
      <c r="POW15" s="103"/>
      <c r="POX15" s="103"/>
      <c r="POY15" s="103"/>
      <c r="POZ15" s="103"/>
      <c r="PPA15" s="103"/>
      <c r="PPB15" s="103"/>
      <c r="PPC15" s="103"/>
      <c r="PPD15" s="103"/>
      <c r="PPE15" s="103"/>
      <c r="PPF15" s="103"/>
      <c r="PPG15" s="103"/>
      <c r="PPH15" s="103"/>
      <c r="PPI15" s="103"/>
      <c r="PPJ15" s="103"/>
      <c r="PPK15" s="103"/>
      <c r="PPL15" s="103"/>
      <c r="PPM15" s="103"/>
      <c r="PPN15" s="103"/>
      <c r="PPO15" s="103"/>
      <c r="PPP15" s="103"/>
      <c r="PPQ15" s="103"/>
      <c r="PPR15" s="103"/>
      <c r="PPS15" s="103"/>
      <c r="PPT15" s="103"/>
      <c r="PPU15" s="103"/>
      <c r="PPV15" s="103"/>
      <c r="PPW15" s="103"/>
      <c r="PPX15" s="103"/>
      <c r="PPY15" s="103"/>
      <c r="PPZ15" s="103"/>
      <c r="PQA15" s="103"/>
      <c r="PQB15" s="103"/>
      <c r="PQC15" s="103"/>
      <c r="PQD15" s="103"/>
      <c r="PQE15" s="103"/>
      <c r="PQF15" s="103"/>
      <c r="PQG15" s="103"/>
      <c r="PQH15" s="103"/>
      <c r="PQI15" s="103"/>
      <c r="PQJ15" s="103"/>
      <c r="PQK15" s="103"/>
      <c r="PQL15" s="103"/>
      <c r="PQM15" s="103"/>
      <c r="PQN15" s="103"/>
      <c r="PQO15" s="103"/>
      <c r="PQP15" s="103"/>
      <c r="PQQ15" s="103"/>
      <c r="PQR15" s="103"/>
      <c r="PQS15" s="103"/>
      <c r="PQT15" s="103"/>
      <c r="PQU15" s="103"/>
      <c r="PQV15" s="103"/>
      <c r="PQW15" s="103"/>
      <c r="PQX15" s="103"/>
      <c r="PQY15" s="103"/>
      <c r="PQZ15" s="103"/>
      <c r="PRA15" s="103"/>
      <c r="PRB15" s="103"/>
      <c r="PRC15" s="103"/>
      <c r="PRD15" s="103"/>
      <c r="PRE15" s="103"/>
      <c r="PRF15" s="103"/>
      <c r="PRG15" s="103"/>
      <c r="PRH15" s="103"/>
      <c r="PRI15" s="103"/>
      <c r="PRJ15" s="103"/>
      <c r="PRK15" s="103"/>
      <c r="PRL15" s="103"/>
      <c r="PRM15" s="103"/>
      <c r="PRN15" s="103"/>
      <c r="PRO15" s="103"/>
      <c r="PRP15" s="103"/>
      <c r="PRQ15" s="103"/>
      <c r="PRR15" s="103"/>
      <c r="PRS15" s="103"/>
      <c r="PRT15" s="103"/>
      <c r="PRU15" s="103"/>
      <c r="PRV15" s="103"/>
      <c r="PRW15" s="103"/>
      <c r="PRX15" s="103"/>
      <c r="PRY15" s="103"/>
      <c r="PRZ15" s="103"/>
      <c r="PSA15" s="103"/>
      <c r="PSB15" s="103"/>
      <c r="PSC15" s="103"/>
      <c r="PSD15" s="103"/>
      <c r="PSE15" s="103"/>
      <c r="PSF15" s="103"/>
      <c r="PSG15" s="103"/>
      <c r="PSH15" s="103"/>
      <c r="PSI15" s="103"/>
      <c r="PSJ15" s="103"/>
      <c r="PSK15" s="103"/>
      <c r="PSL15" s="103"/>
      <c r="PSM15" s="103"/>
      <c r="PSN15" s="103"/>
      <c r="PSO15" s="103"/>
      <c r="PSP15" s="103"/>
      <c r="PSQ15" s="103"/>
      <c r="PSR15" s="103"/>
      <c r="PSS15" s="103"/>
      <c r="PST15" s="103"/>
      <c r="PSU15" s="103"/>
      <c r="PSV15" s="103"/>
      <c r="PSW15" s="103"/>
      <c r="PSX15" s="103"/>
      <c r="PSY15" s="103"/>
      <c r="PSZ15" s="103"/>
      <c r="PTA15" s="103"/>
      <c r="PTB15" s="103"/>
      <c r="PTC15" s="103"/>
      <c r="PTD15" s="103"/>
      <c r="PTE15" s="103"/>
      <c r="PTF15" s="103"/>
      <c r="PTG15" s="103"/>
      <c r="PTH15" s="103"/>
      <c r="PTI15" s="103"/>
      <c r="PTJ15" s="103"/>
      <c r="PTK15" s="103"/>
      <c r="PTL15" s="103"/>
      <c r="PTM15" s="103"/>
      <c r="PTN15" s="103"/>
      <c r="PTO15" s="103"/>
      <c r="PTP15" s="103"/>
      <c r="PTQ15" s="103"/>
      <c r="PTR15" s="103"/>
      <c r="PTS15" s="103"/>
      <c r="PTT15" s="103"/>
      <c r="PTU15" s="103"/>
      <c r="PTV15" s="103"/>
      <c r="PTW15" s="103"/>
      <c r="PTX15" s="103"/>
      <c r="PTY15" s="103"/>
      <c r="PTZ15" s="103"/>
      <c r="PUA15" s="103"/>
      <c r="PUB15" s="103"/>
      <c r="PUC15" s="103"/>
      <c r="PUD15" s="103"/>
      <c r="PUE15" s="103"/>
      <c r="PUF15" s="103"/>
      <c r="PUG15" s="103"/>
      <c r="PUH15" s="103"/>
      <c r="PUI15" s="103"/>
      <c r="PUJ15" s="103"/>
      <c r="PUK15" s="103"/>
      <c r="PUL15" s="103"/>
      <c r="PUM15" s="103"/>
      <c r="PUN15" s="103"/>
      <c r="PUO15" s="103"/>
      <c r="PUP15" s="103"/>
      <c r="PUQ15" s="103"/>
      <c r="PUR15" s="103"/>
      <c r="PUS15" s="103"/>
      <c r="PUT15" s="103"/>
      <c r="PUU15" s="103"/>
      <c r="PUV15" s="103"/>
      <c r="PUW15" s="103"/>
      <c r="PUX15" s="103"/>
      <c r="PUY15" s="103"/>
      <c r="PUZ15" s="103"/>
      <c r="PVA15" s="103"/>
      <c r="PVB15" s="103"/>
      <c r="PVC15" s="103"/>
      <c r="PVD15" s="103"/>
      <c r="PVE15" s="103"/>
      <c r="PVF15" s="103"/>
      <c r="PVG15" s="103"/>
      <c r="PVH15" s="103"/>
      <c r="PVI15" s="103"/>
      <c r="PVJ15" s="103"/>
      <c r="PVK15" s="103"/>
      <c r="PVL15" s="103"/>
      <c r="PVM15" s="103"/>
      <c r="PVN15" s="103"/>
      <c r="PVO15" s="103"/>
      <c r="PVP15" s="103"/>
      <c r="PVQ15" s="103"/>
      <c r="PVR15" s="103"/>
      <c r="PVS15" s="103"/>
      <c r="PVT15" s="103"/>
      <c r="PVU15" s="103"/>
      <c r="PVV15" s="103"/>
      <c r="PVW15" s="103"/>
      <c r="PVX15" s="103"/>
      <c r="PVY15" s="103"/>
      <c r="PVZ15" s="103"/>
      <c r="PWA15" s="103"/>
      <c r="PWB15" s="103"/>
      <c r="PWC15" s="103"/>
      <c r="PWD15" s="103"/>
      <c r="PWE15" s="103"/>
      <c r="PWF15" s="103"/>
      <c r="PWG15" s="103"/>
      <c r="PWH15" s="103"/>
      <c r="PWI15" s="103"/>
      <c r="PWJ15" s="103"/>
      <c r="PWK15" s="103"/>
      <c r="PWL15" s="103"/>
      <c r="PWM15" s="103"/>
      <c r="PWN15" s="103"/>
      <c r="PWO15" s="103"/>
      <c r="PWP15" s="103"/>
      <c r="PWQ15" s="103"/>
      <c r="PWR15" s="103"/>
      <c r="PWS15" s="103"/>
      <c r="PWT15" s="103"/>
      <c r="PWU15" s="103"/>
      <c r="PWV15" s="103"/>
      <c r="PWW15" s="103"/>
      <c r="PWX15" s="103"/>
      <c r="PWY15" s="103"/>
      <c r="PWZ15" s="103"/>
      <c r="PXA15" s="103"/>
      <c r="PXB15" s="103"/>
      <c r="PXC15" s="103"/>
      <c r="PXD15" s="103"/>
      <c r="PXE15" s="103"/>
      <c r="PXF15" s="103"/>
      <c r="PXG15" s="103"/>
      <c r="PXH15" s="103"/>
      <c r="PXI15" s="103"/>
      <c r="PXJ15" s="103"/>
      <c r="PXK15" s="103"/>
      <c r="PXL15" s="103"/>
      <c r="PXM15" s="103"/>
      <c r="PXN15" s="103"/>
      <c r="PXO15" s="103"/>
      <c r="PXP15" s="103"/>
      <c r="PXQ15" s="103"/>
      <c r="PXR15" s="103"/>
      <c r="PXS15" s="103"/>
      <c r="PXT15" s="103"/>
      <c r="PXU15" s="103"/>
      <c r="PXV15" s="103"/>
      <c r="PXW15" s="103"/>
      <c r="PXX15" s="103"/>
      <c r="PXY15" s="103"/>
      <c r="PXZ15" s="103"/>
      <c r="PYA15" s="103"/>
      <c r="PYB15" s="103"/>
      <c r="PYC15" s="103"/>
      <c r="PYD15" s="103"/>
      <c r="PYE15" s="103"/>
      <c r="PYF15" s="103"/>
      <c r="PYG15" s="103"/>
      <c r="PYH15" s="103"/>
      <c r="PYO15" s="103"/>
      <c r="PYP15" s="103"/>
      <c r="PYQ15" s="103"/>
      <c r="PYR15" s="103"/>
      <c r="PYS15" s="103"/>
      <c r="PYT15" s="103"/>
      <c r="PYU15" s="103"/>
      <c r="PYV15" s="103"/>
      <c r="PYW15" s="103"/>
      <c r="PYX15" s="103"/>
      <c r="PYY15" s="103"/>
      <c r="PYZ15" s="103"/>
      <c r="PZA15" s="103"/>
      <c r="PZB15" s="103"/>
      <c r="PZC15" s="103"/>
      <c r="PZD15" s="103"/>
      <c r="PZE15" s="103"/>
      <c r="PZF15" s="103"/>
      <c r="PZG15" s="103"/>
      <c r="PZH15" s="103"/>
      <c r="PZI15" s="103"/>
      <c r="PZJ15" s="103"/>
      <c r="PZK15" s="103"/>
      <c r="PZL15" s="103"/>
      <c r="PZM15" s="103"/>
      <c r="PZN15" s="103"/>
      <c r="PZO15" s="103"/>
      <c r="PZP15" s="103"/>
      <c r="PZQ15" s="103"/>
      <c r="PZR15" s="103"/>
      <c r="PZS15" s="103"/>
      <c r="PZT15" s="103"/>
      <c r="PZU15" s="103"/>
      <c r="PZV15" s="103"/>
      <c r="PZW15" s="103"/>
      <c r="PZX15" s="103"/>
      <c r="PZY15" s="103"/>
      <c r="PZZ15" s="103"/>
      <c r="QAA15" s="103"/>
      <c r="QAB15" s="103"/>
      <c r="QAC15" s="103"/>
      <c r="QAD15" s="103"/>
      <c r="QAE15" s="103"/>
      <c r="QAF15" s="103"/>
      <c r="QAG15" s="103"/>
      <c r="QAH15" s="103"/>
      <c r="QAI15" s="103"/>
      <c r="QAJ15" s="103"/>
      <c r="QAK15" s="103"/>
      <c r="QAL15" s="103"/>
      <c r="QAM15" s="103"/>
      <c r="QAN15" s="103"/>
      <c r="QAO15" s="103"/>
      <c r="QAP15" s="103"/>
      <c r="QAQ15" s="103"/>
      <c r="QAR15" s="103"/>
      <c r="QAS15" s="103"/>
      <c r="QAT15" s="103"/>
      <c r="QAU15" s="103"/>
      <c r="QAV15" s="103"/>
      <c r="QAW15" s="103"/>
      <c r="QAX15" s="103"/>
      <c r="QAY15" s="103"/>
      <c r="QAZ15" s="103"/>
      <c r="QBA15" s="103"/>
      <c r="QBB15" s="103"/>
      <c r="QBC15" s="103"/>
      <c r="QBD15" s="103"/>
      <c r="QBE15" s="103"/>
      <c r="QBF15" s="103"/>
      <c r="QBG15" s="103"/>
      <c r="QBH15" s="103"/>
      <c r="QBI15" s="103"/>
      <c r="QBJ15" s="103"/>
      <c r="QBK15" s="103"/>
      <c r="QBL15" s="103"/>
      <c r="QBM15" s="103"/>
      <c r="QBN15" s="103"/>
      <c r="QBO15" s="103"/>
      <c r="QBP15" s="103"/>
      <c r="QBQ15" s="103"/>
      <c r="QBR15" s="103"/>
      <c r="QBS15" s="103"/>
      <c r="QBT15" s="103"/>
      <c r="QBU15" s="103"/>
      <c r="QBV15" s="103"/>
      <c r="QBW15" s="103"/>
      <c r="QBX15" s="103"/>
      <c r="QBY15" s="103"/>
      <c r="QBZ15" s="103"/>
      <c r="QCA15" s="103"/>
      <c r="QCB15" s="103"/>
      <c r="QCC15" s="103"/>
      <c r="QCD15" s="103"/>
      <c r="QCE15" s="103"/>
      <c r="QCF15" s="103"/>
      <c r="QCG15" s="103"/>
      <c r="QCH15" s="103"/>
      <c r="QCI15" s="103"/>
      <c r="QCJ15" s="103"/>
      <c r="QCK15" s="103"/>
      <c r="QCL15" s="103"/>
      <c r="QCM15" s="103"/>
      <c r="QCN15" s="103"/>
      <c r="QCO15" s="103"/>
      <c r="QCP15" s="103"/>
      <c r="QCQ15" s="103"/>
      <c r="QCR15" s="103"/>
      <c r="QCS15" s="103"/>
      <c r="QCT15" s="103"/>
      <c r="QCU15" s="103"/>
      <c r="QCV15" s="103"/>
      <c r="QCW15" s="103"/>
      <c r="QCX15" s="103"/>
      <c r="QCY15" s="103"/>
      <c r="QCZ15" s="103"/>
      <c r="QDA15" s="103"/>
      <c r="QDB15" s="103"/>
      <c r="QDC15" s="103"/>
      <c r="QDD15" s="103"/>
      <c r="QDE15" s="103"/>
      <c r="QDF15" s="103"/>
      <c r="QDG15" s="103"/>
      <c r="QDH15" s="103"/>
      <c r="QDI15" s="103"/>
      <c r="QDJ15" s="103"/>
      <c r="QDK15" s="103"/>
      <c r="QDL15" s="103"/>
      <c r="QDM15" s="103"/>
      <c r="QDN15" s="103"/>
      <c r="QDO15" s="103"/>
      <c r="QDP15" s="103"/>
      <c r="QDQ15" s="103"/>
      <c r="QDR15" s="103"/>
      <c r="QDS15" s="103"/>
      <c r="QDT15" s="103"/>
      <c r="QDU15" s="103"/>
      <c r="QDV15" s="103"/>
      <c r="QDW15" s="103"/>
      <c r="QDX15" s="103"/>
      <c r="QDY15" s="103"/>
      <c r="QDZ15" s="103"/>
      <c r="QEA15" s="103"/>
      <c r="QEB15" s="103"/>
      <c r="QEC15" s="103"/>
      <c r="QED15" s="103"/>
      <c r="QEE15" s="103"/>
      <c r="QEF15" s="103"/>
      <c r="QEG15" s="103"/>
      <c r="QEH15" s="103"/>
      <c r="QEI15" s="103"/>
      <c r="QEJ15" s="103"/>
      <c r="QEK15" s="103"/>
      <c r="QEL15" s="103"/>
      <c r="QEM15" s="103"/>
      <c r="QEN15" s="103"/>
      <c r="QEO15" s="103"/>
      <c r="QEP15" s="103"/>
      <c r="QEQ15" s="103"/>
      <c r="QER15" s="103"/>
      <c r="QES15" s="103"/>
      <c r="QET15" s="103"/>
      <c r="QEU15" s="103"/>
      <c r="QEV15" s="103"/>
      <c r="QEW15" s="103"/>
      <c r="QEX15" s="103"/>
      <c r="QEY15" s="103"/>
      <c r="QEZ15" s="103"/>
      <c r="QFA15" s="103"/>
      <c r="QFB15" s="103"/>
      <c r="QFC15" s="103"/>
      <c r="QFD15" s="103"/>
      <c r="QFE15" s="103"/>
      <c r="QFF15" s="103"/>
      <c r="QFG15" s="103"/>
      <c r="QFH15" s="103"/>
      <c r="QFI15" s="103"/>
      <c r="QFJ15" s="103"/>
      <c r="QFK15" s="103"/>
      <c r="QFL15" s="103"/>
      <c r="QFM15" s="103"/>
      <c r="QFN15" s="103"/>
      <c r="QFO15" s="103"/>
      <c r="QFP15" s="103"/>
      <c r="QFQ15" s="103"/>
      <c r="QFR15" s="103"/>
      <c r="QFS15" s="103"/>
      <c r="QFT15" s="103"/>
      <c r="QFU15" s="103"/>
      <c r="QFV15" s="103"/>
      <c r="QFW15" s="103"/>
      <c r="QFX15" s="103"/>
      <c r="QFY15" s="103"/>
      <c r="QFZ15" s="103"/>
      <c r="QGA15" s="103"/>
      <c r="QGB15" s="103"/>
      <c r="QGC15" s="103"/>
      <c r="QGD15" s="103"/>
      <c r="QGE15" s="103"/>
      <c r="QGF15" s="103"/>
      <c r="QGG15" s="103"/>
      <c r="QGH15" s="103"/>
      <c r="QGI15" s="103"/>
      <c r="QGJ15" s="103"/>
      <c r="QGK15" s="103"/>
      <c r="QGL15" s="103"/>
      <c r="QGM15" s="103"/>
      <c r="QGN15" s="103"/>
      <c r="QGO15" s="103"/>
      <c r="QGP15" s="103"/>
      <c r="QGQ15" s="103"/>
      <c r="QGR15" s="103"/>
      <c r="QGS15" s="103"/>
      <c r="QGT15" s="103"/>
      <c r="QGU15" s="103"/>
      <c r="QGV15" s="103"/>
      <c r="QGW15" s="103"/>
      <c r="QGX15" s="103"/>
      <c r="QGY15" s="103"/>
      <c r="QGZ15" s="103"/>
      <c r="QHA15" s="103"/>
      <c r="QHB15" s="103"/>
      <c r="QHC15" s="103"/>
      <c r="QHD15" s="103"/>
      <c r="QHE15" s="103"/>
      <c r="QHF15" s="103"/>
      <c r="QHG15" s="103"/>
      <c r="QHH15" s="103"/>
      <c r="QHI15" s="103"/>
      <c r="QHJ15" s="103"/>
      <c r="QHK15" s="103"/>
      <c r="QHL15" s="103"/>
      <c r="QHM15" s="103"/>
      <c r="QHN15" s="103"/>
      <c r="QHO15" s="103"/>
      <c r="QHP15" s="103"/>
      <c r="QHQ15" s="103"/>
      <c r="QHR15" s="103"/>
      <c r="QHS15" s="103"/>
      <c r="QHT15" s="103"/>
      <c r="QHU15" s="103"/>
      <c r="QHV15" s="103"/>
      <c r="QHW15" s="103"/>
      <c r="QHX15" s="103"/>
      <c r="QHY15" s="103"/>
      <c r="QHZ15" s="103"/>
      <c r="QIA15" s="103"/>
      <c r="QIB15" s="103"/>
      <c r="QIC15" s="103"/>
      <c r="QID15" s="103"/>
      <c r="QIK15" s="103"/>
      <c r="QIL15" s="103"/>
      <c r="QIM15" s="103"/>
      <c r="QIN15" s="103"/>
      <c r="QIO15" s="103"/>
      <c r="QIP15" s="103"/>
      <c r="QIQ15" s="103"/>
      <c r="QIR15" s="103"/>
      <c r="QIS15" s="103"/>
      <c r="QIT15" s="103"/>
      <c r="QIU15" s="103"/>
      <c r="QIV15" s="103"/>
      <c r="QIW15" s="103"/>
      <c r="QIX15" s="103"/>
      <c r="QIY15" s="103"/>
      <c r="QIZ15" s="103"/>
      <c r="QJA15" s="103"/>
      <c r="QJB15" s="103"/>
      <c r="QJC15" s="103"/>
      <c r="QJD15" s="103"/>
      <c r="QJE15" s="103"/>
      <c r="QJF15" s="103"/>
      <c r="QJG15" s="103"/>
      <c r="QJH15" s="103"/>
      <c r="QJI15" s="103"/>
      <c r="QJJ15" s="103"/>
      <c r="QJK15" s="103"/>
      <c r="QJL15" s="103"/>
      <c r="QJM15" s="103"/>
      <c r="QJN15" s="103"/>
      <c r="QJO15" s="103"/>
      <c r="QJP15" s="103"/>
      <c r="QJQ15" s="103"/>
      <c r="QJR15" s="103"/>
      <c r="QJS15" s="103"/>
      <c r="QJT15" s="103"/>
      <c r="QJU15" s="103"/>
      <c r="QJV15" s="103"/>
      <c r="QJW15" s="103"/>
      <c r="QJX15" s="103"/>
      <c r="QJY15" s="103"/>
      <c r="QJZ15" s="103"/>
      <c r="QKA15" s="103"/>
      <c r="QKB15" s="103"/>
      <c r="QKC15" s="103"/>
      <c r="QKD15" s="103"/>
      <c r="QKE15" s="103"/>
      <c r="QKF15" s="103"/>
      <c r="QKG15" s="103"/>
      <c r="QKH15" s="103"/>
      <c r="QKI15" s="103"/>
      <c r="QKJ15" s="103"/>
      <c r="QKK15" s="103"/>
      <c r="QKL15" s="103"/>
      <c r="QKM15" s="103"/>
      <c r="QKN15" s="103"/>
      <c r="QKO15" s="103"/>
      <c r="QKP15" s="103"/>
      <c r="QKQ15" s="103"/>
      <c r="QKR15" s="103"/>
      <c r="QKS15" s="103"/>
      <c r="QKT15" s="103"/>
      <c r="QKU15" s="103"/>
      <c r="QKV15" s="103"/>
      <c r="QKW15" s="103"/>
      <c r="QKX15" s="103"/>
      <c r="QKY15" s="103"/>
      <c r="QKZ15" s="103"/>
      <c r="QLA15" s="103"/>
      <c r="QLB15" s="103"/>
      <c r="QLC15" s="103"/>
      <c r="QLD15" s="103"/>
      <c r="QLE15" s="103"/>
      <c r="QLF15" s="103"/>
      <c r="QLG15" s="103"/>
      <c r="QLH15" s="103"/>
      <c r="QLI15" s="103"/>
      <c r="QLJ15" s="103"/>
      <c r="QLK15" s="103"/>
      <c r="QLL15" s="103"/>
      <c r="QLM15" s="103"/>
      <c r="QLN15" s="103"/>
      <c r="QLO15" s="103"/>
      <c r="QLP15" s="103"/>
      <c r="QLQ15" s="103"/>
      <c r="QLR15" s="103"/>
      <c r="QLS15" s="103"/>
      <c r="QLT15" s="103"/>
      <c r="QLU15" s="103"/>
      <c r="QLV15" s="103"/>
      <c r="QLW15" s="103"/>
      <c r="QLX15" s="103"/>
      <c r="QLY15" s="103"/>
      <c r="QLZ15" s="103"/>
      <c r="QMA15" s="103"/>
      <c r="QMB15" s="103"/>
      <c r="QMC15" s="103"/>
      <c r="QMD15" s="103"/>
      <c r="QME15" s="103"/>
      <c r="QMF15" s="103"/>
      <c r="QMG15" s="103"/>
      <c r="QMH15" s="103"/>
      <c r="QMI15" s="103"/>
      <c r="QMJ15" s="103"/>
      <c r="QMK15" s="103"/>
      <c r="QML15" s="103"/>
      <c r="QMM15" s="103"/>
      <c r="QMN15" s="103"/>
      <c r="QMO15" s="103"/>
      <c r="QMP15" s="103"/>
      <c r="QMQ15" s="103"/>
      <c r="QMR15" s="103"/>
      <c r="QMS15" s="103"/>
      <c r="QMT15" s="103"/>
      <c r="QMU15" s="103"/>
      <c r="QMV15" s="103"/>
      <c r="QMW15" s="103"/>
      <c r="QMX15" s="103"/>
      <c r="QMY15" s="103"/>
      <c r="QMZ15" s="103"/>
      <c r="QNA15" s="103"/>
      <c r="QNB15" s="103"/>
      <c r="QNC15" s="103"/>
      <c r="QND15" s="103"/>
      <c r="QNE15" s="103"/>
      <c r="QNF15" s="103"/>
      <c r="QNG15" s="103"/>
      <c r="QNH15" s="103"/>
      <c r="QNI15" s="103"/>
      <c r="QNJ15" s="103"/>
      <c r="QNK15" s="103"/>
      <c r="QNL15" s="103"/>
      <c r="QNM15" s="103"/>
      <c r="QNN15" s="103"/>
      <c r="QNO15" s="103"/>
      <c r="QNP15" s="103"/>
      <c r="QNQ15" s="103"/>
      <c r="QNR15" s="103"/>
      <c r="QNS15" s="103"/>
      <c r="QNT15" s="103"/>
      <c r="QNU15" s="103"/>
      <c r="QNV15" s="103"/>
      <c r="QNW15" s="103"/>
      <c r="QNX15" s="103"/>
      <c r="QNY15" s="103"/>
      <c r="QNZ15" s="103"/>
      <c r="QOA15" s="103"/>
      <c r="QOB15" s="103"/>
      <c r="QOC15" s="103"/>
      <c r="QOD15" s="103"/>
      <c r="QOE15" s="103"/>
      <c r="QOF15" s="103"/>
      <c r="QOG15" s="103"/>
      <c r="QOH15" s="103"/>
      <c r="QOI15" s="103"/>
      <c r="QOJ15" s="103"/>
      <c r="QOK15" s="103"/>
      <c r="QOL15" s="103"/>
      <c r="QOM15" s="103"/>
      <c r="QON15" s="103"/>
      <c r="QOO15" s="103"/>
      <c r="QOP15" s="103"/>
      <c r="QOQ15" s="103"/>
      <c r="QOR15" s="103"/>
      <c r="QOS15" s="103"/>
      <c r="QOT15" s="103"/>
      <c r="QOU15" s="103"/>
      <c r="QOV15" s="103"/>
      <c r="QOW15" s="103"/>
      <c r="QOX15" s="103"/>
      <c r="QOY15" s="103"/>
      <c r="QOZ15" s="103"/>
      <c r="QPA15" s="103"/>
      <c r="QPB15" s="103"/>
      <c r="QPC15" s="103"/>
      <c r="QPD15" s="103"/>
      <c r="QPE15" s="103"/>
      <c r="QPF15" s="103"/>
      <c r="QPG15" s="103"/>
      <c r="QPH15" s="103"/>
      <c r="QPI15" s="103"/>
      <c r="QPJ15" s="103"/>
      <c r="QPK15" s="103"/>
      <c r="QPL15" s="103"/>
      <c r="QPM15" s="103"/>
      <c r="QPN15" s="103"/>
      <c r="QPO15" s="103"/>
      <c r="QPP15" s="103"/>
      <c r="QPQ15" s="103"/>
      <c r="QPR15" s="103"/>
      <c r="QPS15" s="103"/>
      <c r="QPT15" s="103"/>
      <c r="QPU15" s="103"/>
      <c r="QPV15" s="103"/>
      <c r="QPW15" s="103"/>
      <c r="QPX15" s="103"/>
      <c r="QPY15" s="103"/>
      <c r="QPZ15" s="103"/>
      <c r="QQA15" s="103"/>
      <c r="QQB15" s="103"/>
      <c r="QQC15" s="103"/>
      <c r="QQD15" s="103"/>
      <c r="QQE15" s="103"/>
      <c r="QQF15" s="103"/>
      <c r="QQG15" s="103"/>
      <c r="QQH15" s="103"/>
      <c r="QQI15" s="103"/>
      <c r="QQJ15" s="103"/>
      <c r="QQK15" s="103"/>
      <c r="QQL15" s="103"/>
      <c r="QQM15" s="103"/>
      <c r="QQN15" s="103"/>
      <c r="QQO15" s="103"/>
      <c r="QQP15" s="103"/>
      <c r="QQQ15" s="103"/>
      <c r="QQR15" s="103"/>
      <c r="QQS15" s="103"/>
      <c r="QQT15" s="103"/>
      <c r="QQU15" s="103"/>
      <c r="QQV15" s="103"/>
      <c r="QQW15" s="103"/>
      <c r="QQX15" s="103"/>
      <c r="QQY15" s="103"/>
      <c r="QQZ15" s="103"/>
      <c r="QRA15" s="103"/>
      <c r="QRB15" s="103"/>
      <c r="QRC15" s="103"/>
      <c r="QRD15" s="103"/>
      <c r="QRE15" s="103"/>
      <c r="QRF15" s="103"/>
      <c r="QRG15" s="103"/>
      <c r="QRH15" s="103"/>
      <c r="QRI15" s="103"/>
      <c r="QRJ15" s="103"/>
      <c r="QRK15" s="103"/>
      <c r="QRL15" s="103"/>
      <c r="QRM15" s="103"/>
      <c r="QRN15" s="103"/>
      <c r="QRO15" s="103"/>
      <c r="QRP15" s="103"/>
      <c r="QRQ15" s="103"/>
      <c r="QRR15" s="103"/>
      <c r="QRS15" s="103"/>
      <c r="QRT15" s="103"/>
      <c r="QRU15" s="103"/>
      <c r="QRV15" s="103"/>
      <c r="QRW15" s="103"/>
      <c r="QRX15" s="103"/>
      <c r="QRY15" s="103"/>
      <c r="QRZ15" s="103"/>
      <c r="QSG15" s="103"/>
      <c r="QSH15" s="103"/>
      <c r="QSI15" s="103"/>
      <c r="QSJ15" s="103"/>
      <c r="QSK15" s="103"/>
      <c r="QSL15" s="103"/>
      <c r="QSM15" s="103"/>
      <c r="QSN15" s="103"/>
      <c r="QSO15" s="103"/>
      <c r="QSP15" s="103"/>
      <c r="QSQ15" s="103"/>
      <c r="QSR15" s="103"/>
      <c r="QSS15" s="103"/>
      <c r="QST15" s="103"/>
      <c r="QSU15" s="103"/>
      <c r="QSV15" s="103"/>
      <c r="QSW15" s="103"/>
      <c r="QSX15" s="103"/>
      <c r="QSY15" s="103"/>
      <c r="QSZ15" s="103"/>
      <c r="QTA15" s="103"/>
      <c r="QTB15" s="103"/>
      <c r="QTC15" s="103"/>
      <c r="QTD15" s="103"/>
      <c r="QTE15" s="103"/>
      <c r="QTF15" s="103"/>
      <c r="QTG15" s="103"/>
      <c r="QTH15" s="103"/>
      <c r="QTI15" s="103"/>
      <c r="QTJ15" s="103"/>
      <c r="QTK15" s="103"/>
      <c r="QTL15" s="103"/>
      <c r="QTM15" s="103"/>
      <c r="QTN15" s="103"/>
      <c r="QTO15" s="103"/>
      <c r="QTP15" s="103"/>
      <c r="QTQ15" s="103"/>
      <c r="QTR15" s="103"/>
      <c r="QTS15" s="103"/>
      <c r="QTT15" s="103"/>
      <c r="QTU15" s="103"/>
      <c r="QTV15" s="103"/>
      <c r="QTW15" s="103"/>
      <c r="QTX15" s="103"/>
      <c r="QTY15" s="103"/>
      <c r="QTZ15" s="103"/>
      <c r="QUA15" s="103"/>
      <c r="QUB15" s="103"/>
      <c r="QUC15" s="103"/>
      <c r="QUD15" s="103"/>
      <c r="QUE15" s="103"/>
      <c r="QUF15" s="103"/>
      <c r="QUG15" s="103"/>
      <c r="QUH15" s="103"/>
      <c r="QUI15" s="103"/>
      <c r="QUJ15" s="103"/>
      <c r="QUK15" s="103"/>
      <c r="QUL15" s="103"/>
      <c r="QUM15" s="103"/>
      <c r="QUN15" s="103"/>
      <c r="QUO15" s="103"/>
      <c r="QUP15" s="103"/>
      <c r="QUQ15" s="103"/>
      <c r="QUR15" s="103"/>
      <c r="QUS15" s="103"/>
      <c r="QUT15" s="103"/>
      <c r="QUU15" s="103"/>
      <c r="QUV15" s="103"/>
      <c r="QUW15" s="103"/>
      <c r="QUX15" s="103"/>
      <c r="QUY15" s="103"/>
      <c r="QUZ15" s="103"/>
      <c r="QVA15" s="103"/>
      <c r="QVB15" s="103"/>
      <c r="QVC15" s="103"/>
      <c r="QVD15" s="103"/>
      <c r="QVE15" s="103"/>
      <c r="QVF15" s="103"/>
      <c r="QVG15" s="103"/>
      <c r="QVH15" s="103"/>
      <c r="QVI15" s="103"/>
      <c r="QVJ15" s="103"/>
      <c r="QVK15" s="103"/>
      <c r="QVL15" s="103"/>
      <c r="QVM15" s="103"/>
      <c r="QVN15" s="103"/>
      <c r="QVO15" s="103"/>
      <c r="QVP15" s="103"/>
      <c r="QVQ15" s="103"/>
      <c r="QVR15" s="103"/>
      <c r="QVS15" s="103"/>
      <c r="QVT15" s="103"/>
      <c r="QVU15" s="103"/>
      <c r="QVV15" s="103"/>
      <c r="QVW15" s="103"/>
      <c r="QVX15" s="103"/>
      <c r="QVY15" s="103"/>
      <c r="QVZ15" s="103"/>
      <c r="QWA15" s="103"/>
      <c r="QWB15" s="103"/>
      <c r="QWC15" s="103"/>
      <c r="QWD15" s="103"/>
      <c r="QWE15" s="103"/>
      <c r="QWF15" s="103"/>
      <c r="QWG15" s="103"/>
      <c r="QWH15" s="103"/>
      <c r="QWI15" s="103"/>
      <c r="QWJ15" s="103"/>
      <c r="QWK15" s="103"/>
      <c r="QWL15" s="103"/>
      <c r="QWM15" s="103"/>
      <c r="QWN15" s="103"/>
      <c r="QWO15" s="103"/>
      <c r="QWP15" s="103"/>
      <c r="QWQ15" s="103"/>
      <c r="QWR15" s="103"/>
      <c r="QWS15" s="103"/>
      <c r="QWT15" s="103"/>
      <c r="QWU15" s="103"/>
      <c r="QWV15" s="103"/>
      <c r="QWW15" s="103"/>
      <c r="QWX15" s="103"/>
      <c r="QWY15" s="103"/>
      <c r="QWZ15" s="103"/>
      <c r="QXA15" s="103"/>
      <c r="QXB15" s="103"/>
      <c r="QXC15" s="103"/>
      <c r="QXD15" s="103"/>
      <c r="QXE15" s="103"/>
      <c r="QXF15" s="103"/>
      <c r="QXG15" s="103"/>
      <c r="QXH15" s="103"/>
      <c r="QXI15" s="103"/>
      <c r="QXJ15" s="103"/>
      <c r="QXK15" s="103"/>
      <c r="QXL15" s="103"/>
      <c r="QXM15" s="103"/>
      <c r="QXN15" s="103"/>
      <c r="QXO15" s="103"/>
      <c r="QXP15" s="103"/>
      <c r="QXQ15" s="103"/>
      <c r="QXR15" s="103"/>
      <c r="QXS15" s="103"/>
      <c r="QXT15" s="103"/>
      <c r="QXU15" s="103"/>
      <c r="QXV15" s="103"/>
      <c r="QXW15" s="103"/>
      <c r="QXX15" s="103"/>
      <c r="QXY15" s="103"/>
      <c r="QXZ15" s="103"/>
      <c r="QYA15" s="103"/>
      <c r="QYB15" s="103"/>
      <c r="QYC15" s="103"/>
      <c r="QYD15" s="103"/>
      <c r="QYE15" s="103"/>
      <c r="QYF15" s="103"/>
      <c r="QYG15" s="103"/>
      <c r="QYH15" s="103"/>
      <c r="QYI15" s="103"/>
      <c r="QYJ15" s="103"/>
      <c r="QYK15" s="103"/>
      <c r="QYL15" s="103"/>
      <c r="QYM15" s="103"/>
      <c r="QYN15" s="103"/>
      <c r="QYO15" s="103"/>
      <c r="QYP15" s="103"/>
      <c r="QYQ15" s="103"/>
      <c r="QYR15" s="103"/>
      <c r="QYS15" s="103"/>
      <c r="QYT15" s="103"/>
      <c r="QYU15" s="103"/>
      <c r="QYV15" s="103"/>
      <c r="QYW15" s="103"/>
      <c r="QYX15" s="103"/>
      <c r="QYY15" s="103"/>
      <c r="QYZ15" s="103"/>
      <c r="QZA15" s="103"/>
      <c r="QZB15" s="103"/>
      <c r="QZC15" s="103"/>
      <c r="QZD15" s="103"/>
      <c r="QZE15" s="103"/>
      <c r="QZF15" s="103"/>
      <c r="QZG15" s="103"/>
      <c r="QZH15" s="103"/>
      <c r="QZI15" s="103"/>
      <c r="QZJ15" s="103"/>
      <c r="QZK15" s="103"/>
      <c r="QZL15" s="103"/>
      <c r="QZM15" s="103"/>
      <c r="QZN15" s="103"/>
      <c r="QZO15" s="103"/>
      <c r="QZP15" s="103"/>
      <c r="QZQ15" s="103"/>
      <c r="QZR15" s="103"/>
      <c r="QZS15" s="103"/>
      <c r="QZT15" s="103"/>
      <c r="QZU15" s="103"/>
      <c r="QZV15" s="103"/>
      <c r="QZW15" s="103"/>
      <c r="QZX15" s="103"/>
      <c r="QZY15" s="103"/>
      <c r="QZZ15" s="103"/>
      <c r="RAA15" s="103"/>
      <c r="RAB15" s="103"/>
      <c r="RAC15" s="103"/>
      <c r="RAD15" s="103"/>
      <c r="RAE15" s="103"/>
      <c r="RAF15" s="103"/>
      <c r="RAG15" s="103"/>
      <c r="RAH15" s="103"/>
      <c r="RAI15" s="103"/>
      <c r="RAJ15" s="103"/>
      <c r="RAK15" s="103"/>
      <c r="RAL15" s="103"/>
      <c r="RAM15" s="103"/>
      <c r="RAN15" s="103"/>
      <c r="RAO15" s="103"/>
      <c r="RAP15" s="103"/>
      <c r="RAQ15" s="103"/>
      <c r="RAR15" s="103"/>
      <c r="RAS15" s="103"/>
      <c r="RAT15" s="103"/>
      <c r="RAU15" s="103"/>
      <c r="RAV15" s="103"/>
      <c r="RAW15" s="103"/>
      <c r="RAX15" s="103"/>
      <c r="RAY15" s="103"/>
      <c r="RAZ15" s="103"/>
      <c r="RBA15" s="103"/>
      <c r="RBB15" s="103"/>
      <c r="RBC15" s="103"/>
      <c r="RBD15" s="103"/>
      <c r="RBE15" s="103"/>
      <c r="RBF15" s="103"/>
      <c r="RBG15" s="103"/>
      <c r="RBH15" s="103"/>
      <c r="RBI15" s="103"/>
      <c r="RBJ15" s="103"/>
      <c r="RBK15" s="103"/>
      <c r="RBL15" s="103"/>
      <c r="RBM15" s="103"/>
      <c r="RBN15" s="103"/>
      <c r="RBO15" s="103"/>
      <c r="RBP15" s="103"/>
      <c r="RBQ15" s="103"/>
      <c r="RBR15" s="103"/>
      <c r="RBS15" s="103"/>
      <c r="RBT15" s="103"/>
      <c r="RBU15" s="103"/>
      <c r="RBV15" s="103"/>
      <c r="RCC15" s="103"/>
      <c r="RCD15" s="103"/>
      <c r="RCE15" s="103"/>
      <c r="RCF15" s="103"/>
      <c r="RCG15" s="103"/>
      <c r="RCH15" s="103"/>
      <c r="RCI15" s="103"/>
      <c r="RCJ15" s="103"/>
      <c r="RCK15" s="103"/>
      <c r="RCL15" s="103"/>
      <c r="RCM15" s="103"/>
      <c r="RCN15" s="103"/>
      <c r="RCO15" s="103"/>
      <c r="RCP15" s="103"/>
      <c r="RCQ15" s="103"/>
      <c r="RCR15" s="103"/>
      <c r="RCS15" s="103"/>
      <c r="RCT15" s="103"/>
      <c r="RCU15" s="103"/>
      <c r="RCV15" s="103"/>
      <c r="RCW15" s="103"/>
      <c r="RCX15" s="103"/>
      <c r="RCY15" s="103"/>
      <c r="RCZ15" s="103"/>
      <c r="RDA15" s="103"/>
      <c r="RDB15" s="103"/>
      <c r="RDC15" s="103"/>
      <c r="RDD15" s="103"/>
      <c r="RDE15" s="103"/>
      <c r="RDF15" s="103"/>
      <c r="RDG15" s="103"/>
      <c r="RDH15" s="103"/>
      <c r="RDI15" s="103"/>
      <c r="RDJ15" s="103"/>
      <c r="RDK15" s="103"/>
      <c r="RDL15" s="103"/>
      <c r="RDM15" s="103"/>
      <c r="RDN15" s="103"/>
      <c r="RDO15" s="103"/>
      <c r="RDP15" s="103"/>
      <c r="RDQ15" s="103"/>
      <c r="RDR15" s="103"/>
      <c r="RDS15" s="103"/>
      <c r="RDT15" s="103"/>
      <c r="RDU15" s="103"/>
      <c r="RDV15" s="103"/>
      <c r="RDW15" s="103"/>
      <c r="RDX15" s="103"/>
      <c r="RDY15" s="103"/>
      <c r="RDZ15" s="103"/>
      <c r="REA15" s="103"/>
      <c r="REB15" s="103"/>
      <c r="REC15" s="103"/>
      <c r="RED15" s="103"/>
      <c r="REE15" s="103"/>
      <c r="REF15" s="103"/>
      <c r="REG15" s="103"/>
      <c r="REH15" s="103"/>
      <c r="REI15" s="103"/>
      <c r="REJ15" s="103"/>
      <c r="REK15" s="103"/>
      <c r="REL15" s="103"/>
      <c r="REM15" s="103"/>
      <c r="REN15" s="103"/>
      <c r="REO15" s="103"/>
      <c r="REP15" s="103"/>
      <c r="REQ15" s="103"/>
      <c r="RER15" s="103"/>
      <c r="RES15" s="103"/>
      <c r="RET15" s="103"/>
      <c r="REU15" s="103"/>
      <c r="REV15" s="103"/>
      <c r="REW15" s="103"/>
      <c r="REX15" s="103"/>
      <c r="REY15" s="103"/>
      <c r="REZ15" s="103"/>
      <c r="RFA15" s="103"/>
      <c r="RFB15" s="103"/>
      <c r="RFC15" s="103"/>
      <c r="RFD15" s="103"/>
      <c r="RFE15" s="103"/>
      <c r="RFF15" s="103"/>
      <c r="RFG15" s="103"/>
      <c r="RFH15" s="103"/>
      <c r="RFI15" s="103"/>
      <c r="RFJ15" s="103"/>
      <c r="RFK15" s="103"/>
      <c r="RFL15" s="103"/>
      <c r="RFM15" s="103"/>
      <c r="RFN15" s="103"/>
      <c r="RFO15" s="103"/>
      <c r="RFP15" s="103"/>
      <c r="RFQ15" s="103"/>
      <c r="RFR15" s="103"/>
      <c r="RFS15" s="103"/>
      <c r="RFT15" s="103"/>
      <c r="RFU15" s="103"/>
      <c r="RFV15" s="103"/>
      <c r="RFW15" s="103"/>
      <c r="RFX15" s="103"/>
      <c r="RFY15" s="103"/>
      <c r="RFZ15" s="103"/>
      <c r="RGA15" s="103"/>
      <c r="RGB15" s="103"/>
      <c r="RGC15" s="103"/>
      <c r="RGD15" s="103"/>
      <c r="RGE15" s="103"/>
      <c r="RGF15" s="103"/>
      <c r="RGG15" s="103"/>
      <c r="RGH15" s="103"/>
      <c r="RGI15" s="103"/>
      <c r="RGJ15" s="103"/>
      <c r="RGK15" s="103"/>
      <c r="RGL15" s="103"/>
      <c r="RGM15" s="103"/>
      <c r="RGN15" s="103"/>
      <c r="RGO15" s="103"/>
      <c r="RGP15" s="103"/>
      <c r="RGQ15" s="103"/>
      <c r="RGR15" s="103"/>
      <c r="RGS15" s="103"/>
      <c r="RGT15" s="103"/>
      <c r="RGU15" s="103"/>
      <c r="RGV15" s="103"/>
      <c r="RGW15" s="103"/>
      <c r="RGX15" s="103"/>
      <c r="RGY15" s="103"/>
      <c r="RGZ15" s="103"/>
      <c r="RHA15" s="103"/>
      <c r="RHB15" s="103"/>
      <c r="RHC15" s="103"/>
      <c r="RHD15" s="103"/>
      <c r="RHE15" s="103"/>
      <c r="RHF15" s="103"/>
      <c r="RHG15" s="103"/>
      <c r="RHH15" s="103"/>
      <c r="RHI15" s="103"/>
      <c r="RHJ15" s="103"/>
      <c r="RHK15" s="103"/>
      <c r="RHL15" s="103"/>
      <c r="RHM15" s="103"/>
      <c r="RHN15" s="103"/>
      <c r="RHO15" s="103"/>
      <c r="RHP15" s="103"/>
      <c r="RHQ15" s="103"/>
      <c r="RHR15" s="103"/>
      <c r="RHS15" s="103"/>
      <c r="RHT15" s="103"/>
      <c r="RHU15" s="103"/>
      <c r="RHV15" s="103"/>
      <c r="RHW15" s="103"/>
      <c r="RHX15" s="103"/>
      <c r="RHY15" s="103"/>
      <c r="RHZ15" s="103"/>
      <c r="RIA15" s="103"/>
      <c r="RIB15" s="103"/>
      <c r="RIC15" s="103"/>
      <c r="RID15" s="103"/>
      <c r="RIE15" s="103"/>
      <c r="RIF15" s="103"/>
      <c r="RIG15" s="103"/>
      <c r="RIH15" s="103"/>
      <c r="RII15" s="103"/>
      <c r="RIJ15" s="103"/>
      <c r="RIK15" s="103"/>
      <c r="RIL15" s="103"/>
      <c r="RIM15" s="103"/>
      <c r="RIN15" s="103"/>
      <c r="RIO15" s="103"/>
      <c r="RIP15" s="103"/>
      <c r="RIQ15" s="103"/>
      <c r="RIR15" s="103"/>
      <c r="RIS15" s="103"/>
      <c r="RIT15" s="103"/>
      <c r="RIU15" s="103"/>
      <c r="RIV15" s="103"/>
      <c r="RIW15" s="103"/>
      <c r="RIX15" s="103"/>
      <c r="RIY15" s="103"/>
      <c r="RIZ15" s="103"/>
      <c r="RJA15" s="103"/>
      <c r="RJB15" s="103"/>
      <c r="RJC15" s="103"/>
      <c r="RJD15" s="103"/>
      <c r="RJE15" s="103"/>
      <c r="RJF15" s="103"/>
      <c r="RJG15" s="103"/>
      <c r="RJH15" s="103"/>
      <c r="RJI15" s="103"/>
      <c r="RJJ15" s="103"/>
      <c r="RJK15" s="103"/>
      <c r="RJL15" s="103"/>
      <c r="RJM15" s="103"/>
      <c r="RJN15" s="103"/>
      <c r="RJO15" s="103"/>
      <c r="RJP15" s="103"/>
      <c r="RJQ15" s="103"/>
      <c r="RJR15" s="103"/>
      <c r="RJS15" s="103"/>
      <c r="RJT15" s="103"/>
      <c r="RJU15" s="103"/>
      <c r="RJV15" s="103"/>
      <c r="RJW15" s="103"/>
      <c r="RJX15" s="103"/>
      <c r="RJY15" s="103"/>
      <c r="RJZ15" s="103"/>
      <c r="RKA15" s="103"/>
      <c r="RKB15" s="103"/>
      <c r="RKC15" s="103"/>
      <c r="RKD15" s="103"/>
      <c r="RKE15" s="103"/>
      <c r="RKF15" s="103"/>
      <c r="RKG15" s="103"/>
      <c r="RKH15" s="103"/>
      <c r="RKI15" s="103"/>
      <c r="RKJ15" s="103"/>
      <c r="RKK15" s="103"/>
      <c r="RKL15" s="103"/>
      <c r="RKM15" s="103"/>
      <c r="RKN15" s="103"/>
      <c r="RKO15" s="103"/>
      <c r="RKP15" s="103"/>
      <c r="RKQ15" s="103"/>
      <c r="RKR15" s="103"/>
      <c r="RKS15" s="103"/>
      <c r="RKT15" s="103"/>
      <c r="RKU15" s="103"/>
      <c r="RKV15" s="103"/>
      <c r="RKW15" s="103"/>
      <c r="RKX15" s="103"/>
      <c r="RKY15" s="103"/>
      <c r="RKZ15" s="103"/>
      <c r="RLA15" s="103"/>
      <c r="RLB15" s="103"/>
      <c r="RLC15" s="103"/>
      <c r="RLD15" s="103"/>
      <c r="RLE15" s="103"/>
      <c r="RLF15" s="103"/>
      <c r="RLG15" s="103"/>
      <c r="RLH15" s="103"/>
      <c r="RLI15" s="103"/>
      <c r="RLJ15" s="103"/>
      <c r="RLK15" s="103"/>
      <c r="RLL15" s="103"/>
      <c r="RLM15" s="103"/>
      <c r="RLN15" s="103"/>
      <c r="RLO15" s="103"/>
      <c r="RLP15" s="103"/>
      <c r="RLQ15" s="103"/>
      <c r="RLR15" s="103"/>
      <c r="RLY15" s="103"/>
      <c r="RLZ15" s="103"/>
      <c r="RMA15" s="103"/>
      <c r="RMB15" s="103"/>
      <c r="RMC15" s="103"/>
      <c r="RMD15" s="103"/>
      <c r="RME15" s="103"/>
      <c r="RMF15" s="103"/>
      <c r="RMG15" s="103"/>
      <c r="RMH15" s="103"/>
      <c r="RMI15" s="103"/>
      <c r="RMJ15" s="103"/>
      <c r="RMK15" s="103"/>
      <c r="RML15" s="103"/>
      <c r="RMM15" s="103"/>
      <c r="RMN15" s="103"/>
      <c r="RMO15" s="103"/>
      <c r="RMP15" s="103"/>
      <c r="RMQ15" s="103"/>
      <c r="RMR15" s="103"/>
      <c r="RMS15" s="103"/>
      <c r="RMT15" s="103"/>
      <c r="RMU15" s="103"/>
      <c r="RMV15" s="103"/>
      <c r="RMW15" s="103"/>
      <c r="RMX15" s="103"/>
      <c r="RMY15" s="103"/>
      <c r="RMZ15" s="103"/>
      <c r="RNA15" s="103"/>
      <c r="RNB15" s="103"/>
      <c r="RNC15" s="103"/>
      <c r="RND15" s="103"/>
      <c r="RNE15" s="103"/>
      <c r="RNF15" s="103"/>
      <c r="RNG15" s="103"/>
      <c r="RNH15" s="103"/>
      <c r="RNI15" s="103"/>
      <c r="RNJ15" s="103"/>
      <c r="RNK15" s="103"/>
      <c r="RNL15" s="103"/>
      <c r="RNM15" s="103"/>
      <c r="RNN15" s="103"/>
      <c r="RNO15" s="103"/>
      <c r="RNP15" s="103"/>
      <c r="RNQ15" s="103"/>
      <c r="RNR15" s="103"/>
      <c r="RNS15" s="103"/>
      <c r="RNT15" s="103"/>
      <c r="RNU15" s="103"/>
      <c r="RNV15" s="103"/>
      <c r="RNW15" s="103"/>
      <c r="RNX15" s="103"/>
      <c r="RNY15" s="103"/>
      <c r="RNZ15" s="103"/>
      <c r="ROA15" s="103"/>
      <c r="ROB15" s="103"/>
      <c r="ROC15" s="103"/>
      <c r="ROD15" s="103"/>
      <c r="ROE15" s="103"/>
      <c r="ROF15" s="103"/>
      <c r="ROG15" s="103"/>
      <c r="ROH15" s="103"/>
      <c r="ROI15" s="103"/>
      <c r="ROJ15" s="103"/>
      <c r="ROK15" s="103"/>
      <c r="ROL15" s="103"/>
      <c r="ROM15" s="103"/>
      <c r="RON15" s="103"/>
      <c r="ROO15" s="103"/>
      <c r="ROP15" s="103"/>
      <c r="ROQ15" s="103"/>
      <c r="ROR15" s="103"/>
      <c r="ROS15" s="103"/>
      <c r="ROT15" s="103"/>
      <c r="ROU15" s="103"/>
      <c r="ROV15" s="103"/>
      <c r="ROW15" s="103"/>
      <c r="ROX15" s="103"/>
      <c r="ROY15" s="103"/>
      <c r="ROZ15" s="103"/>
      <c r="RPA15" s="103"/>
      <c r="RPB15" s="103"/>
      <c r="RPC15" s="103"/>
      <c r="RPD15" s="103"/>
      <c r="RPE15" s="103"/>
      <c r="RPF15" s="103"/>
      <c r="RPG15" s="103"/>
      <c r="RPH15" s="103"/>
      <c r="RPI15" s="103"/>
      <c r="RPJ15" s="103"/>
      <c r="RPK15" s="103"/>
      <c r="RPL15" s="103"/>
      <c r="RPM15" s="103"/>
      <c r="RPN15" s="103"/>
      <c r="RPO15" s="103"/>
      <c r="RPP15" s="103"/>
      <c r="RPQ15" s="103"/>
      <c r="RPR15" s="103"/>
      <c r="RPS15" s="103"/>
      <c r="RPT15" s="103"/>
      <c r="RPU15" s="103"/>
      <c r="RPV15" s="103"/>
      <c r="RPW15" s="103"/>
      <c r="RPX15" s="103"/>
      <c r="RPY15" s="103"/>
      <c r="RPZ15" s="103"/>
      <c r="RQA15" s="103"/>
      <c r="RQB15" s="103"/>
      <c r="RQC15" s="103"/>
      <c r="RQD15" s="103"/>
      <c r="RQE15" s="103"/>
      <c r="RQF15" s="103"/>
      <c r="RQG15" s="103"/>
      <c r="RQH15" s="103"/>
      <c r="RQI15" s="103"/>
      <c r="RQJ15" s="103"/>
      <c r="RQK15" s="103"/>
      <c r="RQL15" s="103"/>
      <c r="RQM15" s="103"/>
      <c r="RQN15" s="103"/>
      <c r="RQO15" s="103"/>
      <c r="RQP15" s="103"/>
      <c r="RQQ15" s="103"/>
      <c r="RQR15" s="103"/>
      <c r="RQS15" s="103"/>
      <c r="RQT15" s="103"/>
      <c r="RQU15" s="103"/>
      <c r="RQV15" s="103"/>
      <c r="RQW15" s="103"/>
      <c r="RQX15" s="103"/>
      <c r="RQY15" s="103"/>
      <c r="RQZ15" s="103"/>
      <c r="RRA15" s="103"/>
      <c r="RRB15" s="103"/>
      <c r="RRC15" s="103"/>
      <c r="RRD15" s="103"/>
      <c r="RRE15" s="103"/>
      <c r="RRF15" s="103"/>
      <c r="RRG15" s="103"/>
      <c r="RRH15" s="103"/>
      <c r="RRI15" s="103"/>
      <c r="RRJ15" s="103"/>
      <c r="RRK15" s="103"/>
      <c r="RRL15" s="103"/>
      <c r="RRM15" s="103"/>
      <c r="RRN15" s="103"/>
      <c r="RRO15" s="103"/>
      <c r="RRP15" s="103"/>
      <c r="RRQ15" s="103"/>
      <c r="RRR15" s="103"/>
      <c r="RRS15" s="103"/>
      <c r="RRT15" s="103"/>
      <c r="RRU15" s="103"/>
      <c r="RRV15" s="103"/>
      <c r="RRW15" s="103"/>
      <c r="RRX15" s="103"/>
      <c r="RRY15" s="103"/>
      <c r="RRZ15" s="103"/>
      <c r="RSA15" s="103"/>
      <c r="RSB15" s="103"/>
      <c r="RSC15" s="103"/>
      <c r="RSD15" s="103"/>
      <c r="RSE15" s="103"/>
      <c r="RSF15" s="103"/>
      <c r="RSG15" s="103"/>
      <c r="RSH15" s="103"/>
      <c r="RSI15" s="103"/>
      <c r="RSJ15" s="103"/>
      <c r="RSK15" s="103"/>
      <c r="RSL15" s="103"/>
      <c r="RSM15" s="103"/>
      <c r="RSN15" s="103"/>
      <c r="RSO15" s="103"/>
      <c r="RSP15" s="103"/>
      <c r="RSQ15" s="103"/>
      <c r="RSR15" s="103"/>
      <c r="RSS15" s="103"/>
      <c r="RST15" s="103"/>
      <c r="RSU15" s="103"/>
      <c r="RSV15" s="103"/>
      <c r="RSW15" s="103"/>
      <c r="RSX15" s="103"/>
      <c r="RSY15" s="103"/>
      <c r="RSZ15" s="103"/>
      <c r="RTA15" s="103"/>
      <c r="RTB15" s="103"/>
      <c r="RTC15" s="103"/>
      <c r="RTD15" s="103"/>
      <c r="RTE15" s="103"/>
      <c r="RTF15" s="103"/>
      <c r="RTG15" s="103"/>
      <c r="RTH15" s="103"/>
      <c r="RTI15" s="103"/>
      <c r="RTJ15" s="103"/>
      <c r="RTK15" s="103"/>
      <c r="RTL15" s="103"/>
      <c r="RTM15" s="103"/>
      <c r="RTN15" s="103"/>
      <c r="RTO15" s="103"/>
      <c r="RTP15" s="103"/>
      <c r="RTQ15" s="103"/>
      <c r="RTR15" s="103"/>
      <c r="RTS15" s="103"/>
      <c r="RTT15" s="103"/>
      <c r="RTU15" s="103"/>
      <c r="RTV15" s="103"/>
      <c r="RTW15" s="103"/>
      <c r="RTX15" s="103"/>
      <c r="RTY15" s="103"/>
      <c r="RTZ15" s="103"/>
      <c r="RUA15" s="103"/>
      <c r="RUB15" s="103"/>
      <c r="RUC15" s="103"/>
      <c r="RUD15" s="103"/>
      <c r="RUE15" s="103"/>
      <c r="RUF15" s="103"/>
      <c r="RUG15" s="103"/>
      <c r="RUH15" s="103"/>
      <c r="RUI15" s="103"/>
      <c r="RUJ15" s="103"/>
      <c r="RUK15" s="103"/>
      <c r="RUL15" s="103"/>
      <c r="RUM15" s="103"/>
      <c r="RUN15" s="103"/>
      <c r="RUO15" s="103"/>
      <c r="RUP15" s="103"/>
      <c r="RUQ15" s="103"/>
      <c r="RUR15" s="103"/>
      <c r="RUS15" s="103"/>
      <c r="RUT15" s="103"/>
      <c r="RUU15" s="103"/>
      <c r="RUV15" s="103"/>
      <c r="RUW15" s="103"/>
      <c r="RUX15" s="103"/>
      <c r="RUY15" s="103"/>
      <c r="RUZ15" s="103"/>
      <c r="RVA15" s="103"/>
      <c r="RVB15" s="103"/>
      <c r="RVC15" s="103"/>
      <c r="RVD15" s="103"/>
      <c r="RVE15" s="103"/>
      <c r="RVF15" s="103"/>
      <c r="RVG15" s="103"/>
      <c r="RVH15" s="103"/>
      <c r="RVI15" s="103"/>
      <c r="RVJ15" s="103"/>
      <c r="RVK15" s="103"/>
      <c r="RVL15" s="103"/>
      <c r="RVM15" s="103"/>
      <c r="RVN15" s="103"/>
      <c r="RVU15" s="103"/>
      <c r="RVV15" s="103"/>
      <c r="RVW15" s="103"/>
      <c r="RVX15" s="103"/>
      <c r="RVY15" s="103"/>
      <c r="RVZ15" s="103"/>
      <c r="RWA15" s="103"/>
      <c r="RWB15" s="103"/>
      <c r="RWC15" s="103"/>
      <c r="RWD15" s="103"/>
      <c r="RWE15" s="103"/>
      <c r="RWF15" s="103"/>
      <c r="RWG15" s="103"/>
      <c r="RWH15" s="103"/>
      <c r="RWI15" s="103"/>
      <c r="RWJ15" s="103"/>
      <c r="RWK15" s="103"/>
      <c r="RWL15" s="103"/>
      <c r="RWM15" s="103"/>
      <c r="RWN15" s="103"/>
      <c r="RWO15" s="103"/>
      <c r="RWP15" s="103"/>
      <c r="RWQ15" s="103"/>
      <c r="RWR15" s="103"/>
      <c r="RWS15" s="103"/>
      <c r="RWT15" s="103"/>
      <c r="RWU15" s="103"/>
      <c r="RWV15" s="103"/>
      <c r="RWW15" s="103"/>
      <c r="RWX15" s="103"/>
      <c r="RWY15" s="103"/>
      <c r="RWZ15" s="103"/>
      <c r="RXA15" s="103"/>
      <c r="RXB15" s="103"/>
      <c r="RXC15" s="103"/>
      <c r="RXD15" s="103"/>
      <c r="RXE15" s="103"/>
      <c r="RXF15" s="103"/>
      <c r="RXG15" s="103"/>
      <c r="RXH15" s="103"/>
      <c r="RXI15" s="103"/>
      <c r="RXJ15" s="103"/>
      <c r="RXK15" s="103"/>
      <c r="RXL15" s="103"/>
      <c r="RXM15" s="103"/>
      <c r="RXN15" s="103"/>
      <c r="RXO15" s="103"/>
      <c r="RXP15" s="103"/>
      <c r="RXQ15" s="103"/>
      <c r="RXR15" s="103"/>
      <c r="RXS15" s="103"/>
      <c r="RXT15" s="103"/>
      <c r="RXU15" s="103"/>
      <c r="RXV15" s="103"/>
      <c r="RXW15" s="103"/>
      <c r="RXX15" s="103"/>
      <c r="RXY15" s="103"/>
      <c r="RXZ15" s="103"/>
      <c r="RYA15" s="103"/>
      <c r="RYB15" s="103"/>
      <c r="RYC15" s="103"/>
      <c r="RYD15" s="103"/>
      <c r="RYE15" s="103"/>
      <c r="RYF15" s="103"/>
      <c r="RYG15" s="103"/>
      <c r="RYH15" s="103"/>
      <c r="RYI15" s="103"/>
      <c r="RYJ15" s="103"/>
      <c r="RYK15" s="103"/>
      <c r="RYL15" s="103"/>
      <c r="RYM15" s="103"/>
      <c r="RYN15" s="103"/>
      <c r="RYO15" s="103"/>
      <c r="RYP15" s="103"/>
      <c r="RYQ15" s="103"/>
      <c r="RYR15" s="103"/>
      <c r="RYS15" s="103"/>
      <c r="RYT15" s="103"/>
      <c r="RYU15" s="103"/>
      <c r="RYV15" s="103"/>
      <c r="RYW15" s="103"/>
      <c r="RYX15" s="103"/>
      <c r="RYY15" s="103"/>
      <c r="RYZ15" s="103"/>
      <c r="RZA15" s="103"/>
      <c r="RZB15" s="103"/>
      <c r="RZC15" s="103"/>
      <c r="RZD15" s="103"/>
      <c r="RZE15" s="103"/>
      <c r="RZF15" s="103"/>
      <c r="RZG15" s="103"/>
      <c r="RZH15" s="103"/>
      <c r="RZI15" s="103"/>
      <c r="RZJ15" s="103"/>
      <c r="RZK15" s="103"/>
      <c r="RZL15" s="103"/>
      <c r="RZM15" s="103"/>
      <c r="RZN15" s="103"/>
      <c r="RZO15" s="103"/>
      <c r="RZP15" s="103"/>
      <c r="RZQ15" s="103"/>
      <c r="RZR15" s="103"/>
      <c r="RZS15" s="103"/>
      <c r="RZT15" s="103"/>
      <c r="RZU15" s="103"/>
      <c r="RZV15" s="103"/>
      <c r="RZW15" s="103"/>
      <c r="RZX15" s="103"/>
      <c r="RZY15" s="103"/>
      <c r="RZZ15" s="103"/>
      <c r="SAA15" s="103"/>
      <c r="SAB15" s="103"/>
      <c r="SAC15" s="103"/>
      <c r="SAD15" s="103"/>
      <c r="SAE15" s="103"/>
      <c r="SAF15" s="103"/>
      <c r="SAG15" s="103"/>
      <c r="SAH15" s="103"/>
      <c r="SAI15" s="103"/>
      <c r="SAJ15" s="103"/>
      <c r="SAK15" s="103"/>
      <c r="SAL15" s="103"/>
      <c r="SAM15" s="103"/>
      <c r="SAN15" s="103"/>
      <c r="SAO15" s="103"/>
      <c r="SAP15" s="103"/>
      <c r="SAQ15" s="103"/>
      <c r="SAR15" s="103"/>
      <c r="SAS15" s="103"/>
      <c r="SAT15" s="103"/>
      <c r="SAU15" s="103"/>
      <c r="SAV15" s="103"/>
      <c r="SAW15" s="103"/>
      <c r="SAX15" s="103"/>
      <c r="SAY15" s="103"/>
      <c r="SAZ15" s="103"/>
      <c r="SBA15" s="103"/>
      <c r="SBB15" s="103"/>
      <c r="SBC15" s="103"/>
      <c r="SBD15" s="103"/>
      <c r="SBE15" s="103"/>
      <c r="SBF15" s="103"/>
      <c r="SBG15" s="103"/>
      <c r="SBH15" s="103"/>
      <c r="SBI15" s="103"/>
      <c r="SBJ15" s="103"/>
      <c r="SBK15" s="103"/>
      <c r="SBL15" s="103"/>
      <c r="SBM15" s="103"/>
      <c r="SBN15" s="103"/>
      <c r="SBO15" s="103"/>
      <c r="SBP15" s="103"/>
      <c r="SBQ15" s="103"/>
      <c r="SBR15" s="103"/>
      <c r="SBS15" s="103"/>
      <c r="SBT15" s="103"/>
      <c r="SBU15" s="103"/>
      <c r="SBV15" s="103"/>
      <c r="SBW15" s="103"/>
      <c r="SBX15" s="103"/>
      <c r="SBY15" s="103"/>
      <c r="SBZ15" s="103"/>
      <c r="SCA15" s="103"/>
      <c r="SCB15" s="103"/>
      <c r="SCC15" s="103"/>
      <c r="SCD15" s="103"/>
      <c r="SCE15" s="103"/>
      <c r="SCF15" s="103"/>
      <c r="SCG15" s="103"/>
      <c r="SCH15" s="103"/>
      <c r="SCI15" s="103"/>
      <c r="SCJ15" s="103"/>
      <c r="SCK15" s="103"/>
      <c r="SCL15" s="103"/>
      <c r="SCM15" s="103"/>
      <c r="SCN15" s="103"/>
      <c r="SCO15" s="103"/>
      <c r="SCP15" s="103"/>
      <c r="SCQ15" s="103"/>
      <c r="SCR15" s="103"/>
      <c r="SCS15" s="103"/>
      <c r="SCT15" s="103"/>
      <c r="SCU15" s="103"/>
      <c r="SCV15" s="103"/>
      <c r="SCW15" s="103"/>
      <c r="SCX15" s="103"/>
      <c r="SCY15" s="103"/>
      <c r="SCZ15" s="103"/>
      <c r="SDA15" s="103"/>
      <c r="SDB15" s="103"/>
      <c r="SDC15" s="103"/>
      <c r="SDD15" s="103"/>
      <c r="SDE15" s="103"/>
      <c r="SDF15" s="103"/>
      <c r="SDG15" s="103"/>
      <c r="SDH15" s="103"/>
      <c r="SDI15" s="103"/>
      <c r="SDJ15" s="103"/>
      <c r="SDK15" s="103"/>
      <c r="SDL15" s="103"/>
      <c r="SDM15" s="103"/>
      <c r="SDN15" s="103"/>
      <c r="SDO15" s="103"/>
      <c r="SDP15" s="103"/>
      <c r="SDQ15" s="103"/>
      <c r="SDR15" s="103"/>
      <c r="SDS15" s="103"/>
      <c r="SDT15" s="103"/>
      <c r="SDU15" s="103"/>
      <c r="SDV15" s="103"/>
      <c r="SDW15" s="103"/>
      <c r="SDX15" s="103"/>
      <c r="SDY15" s="103"/>
      <c r="SDZ15" s="103"/>
      <c r="SEA15" s="103"/>
      <c r="SEB15" s="103"/>
      <c r="SEC15" s="103"/>
      <c r="SED15" s="103"/>
      <c r="SEE15" s="103"/>
      <c r="SEF15" s="103"/>
      <c r="SEG15" s="103"/>
      <c r="SEH15" s="103"/>
      <c r="SEI15" s="103"/>
      <c r="SEJ15" s="103"/>
      <c r="SEK15" s="103"/>
      <c r="SEL15" s="103"/>
      <c r="SEM15" s="103"/>
      <c r="SEN15" s="103"/>
      <c r="SEO15" s="103"/>
      <c r="SEP15" s="103"/>
      <c r="SEQ15" s="103"/>
      <c r="SER15" s="103"/>
      <c r="SES15" s="103"/>
      <c r="SET15" s="103"/>
      <c r="SEU15" s="103"/>
      <c r="SEV15" s="103"/>
      <c r="SEW15" s="103"/>
      <c r="SEX15" s="103"/>
      <c r="SEY15" s="103"/>
      <c r="SEZ15" s="103"/>
      <c r="SFA15" s="103"/>
      <c r="SFB15" s="103"/>
      <c r="SFC15" s="103"/>
      <c r="SFD15" s="103"/>
      <c r="SFE15" s="103"/>
      <c r="SFF15" s="103"/>
      <c r="SFG15" s="103"/>
      <c r="SFH15" s="103"/>
      <c r="SFI15" s="103"/>
      <c r="SFJ15" s="103"/>
      <c r="SFQ15" s="103"/>
      <c r="SFR15" s="103"/>
      <c r="SFS15" s="103"/>
      <c r="SFT15" s="103"/>
      <c r="SFU15" s="103"/>
      <c r="SFV15" s="103"/>
      <c r="SFW15" s="103"/>
      <c r="SFX15" s="103"/>
      <c r="SFY15" s="103"/>
      <c r="SFZ15" s="103"/>
      <c r="SGA15" s="103"/>
      <c r="SGB15" s="103"/>
      <c r="SGC15" s="103"/>
      <c r="SGD15" s="103"/>
      <c r="SGE15" s="103"/>
      <c r="SGF15" s="103"/>
      <c r="SGG15" s="103"/>
      <c r="SGH15" s="103"/>
      <c r="SGI15" s="103"/>
      <c r="SGJ15" s="103"/>
      <c r="SGK15" s="103"/>
      <c r="SGL15" s="103"/>
      <c r="SGM15" s="103"/>
      <c r="SGN15" s="103"/>
      <c r="SGO15" s="103"/>
      <c r="SGP15" s="103"/>
      <c r="SGQ15" s="103"/>
      <c r="SGR15" s="103"/>
      <c r="SGS15" s="103"/>
      <c r="SGT15" s="103"/>
      <c r="SGU15" s="103"/>
      <c r="SGV15" s="103"/>
      <c r="SGW15" s="103"/>
      <c r="SGX15" s="103"/>
      <c r="SGY15" s="103"/>
      <c r="SGZ15" s="103"/>
      <c r="SHA15" s="103"/>
      <c r="SHB15" s="103"/>
      <c r="SHC15" s="103"/>
      <c r="SHD15" s="103"/>
      <c r="SHE15" s="103"/>
      <c r="SHF15" s="103"/>
      <c r="SHG15" s="103"/>
      <c r="SHH15" s="103"/>
      <c r="SHI15" s="103"/>
      <c r="SHJ15" s="103"/>
      <c r="SHK15" s="103"/>
      <c r="SHL15" s="103"/>
      <c r="SHM15" s="103"/>
      <c r="SHN15" s="103"/>
      <c r="SHO15" s="103"/>
      <c r="SHP15" s="103"/>
      <c r="SHQ15" s="103"/>
      <c r="SHR15" s="103"/>
      <c r="SHS15" s="103"/>
      <c r="SHT15" s="103"/>
      <c r="SHU15" s="103"/>
      <c r="SHV15" s="103"/>
      <c r="SHW15" s="103"/>
      <c r="SHX15" s="103"/>
      <c r="SHY15" s="103"/>
      <c r="SHZ15" s="103"/>
      <c r="SIA15" s="103"/>
      <c r="SIB15" s="103"/>
      <c r="SIC15" s="103"/>
      <c r="SID15" s="103"/>
      <c r="SIE15" s="103"/>
      <c r="SIF15" s="103"/>
      <c r="SIG15" s="103"/>
      <c r="SIH15" s="103"/>
      <c r="SII15" s="103"/>
      <c r="SIJ15" s="103"/>
      <c r="SIK15" s="103"/>
      <c r="SIL15" s="103"/>
      <c r="SIM15" s="103"/>
      <c r="SIN15" s="103"/>
      <c r="SIO15" s="103"/>
      <c r="SIP15" s="103"/>
      <c r="SIQ15" s="103"/>
      <c r="SIR15" s="103"/>
      <c r="SIS15" s="103"/>
      <c r="SIT15" s="103"/>
      <c r="SIU15" s="103"/>
      <c r="SIV15" s="103"/>
      <c r="SIW15" s="103"/>
      <c r="SIX15" s="103"/>
      <c r="SIY15" s="103"/>
      <c r="SIZ15" s="103"/>
      <c r="SJA15" s="103"/>
      <c r="SJB15" s="103"/>
      <c r="SJC15" s="103"/>
      <c r="SJD15" s="103"/>
      <c r="SJE15" s="103"/>
      <c r="SJF15" s="103"/>
      <c r="SJG15" s="103"/>
      <c r="SJH15" s="103"/>
      <c r="SJI15" s="103"/>
      <c r="SJJ15" s="103"/>
      <c r="SJK15" s="103"/>
      <c r="SJL15" s="103"/>
      <c r="SJM15" s="103"/>
      <c r="SJN15" s="103"/>
      <c r="SJO15" s="103"/>
      <c r="SJP15" s="103"/>
      <c r="SJQ15" s="103"/>
      <c r="SJR15" s="103"/>
      <c r="SJS15" s="103"/>
      <c r="SJT15" s="103"/>
      <c r="SJU15" s="103"/>
      <c r="SJV15" s="103"/>
      <c r="SJW15" s="103"/>
      <c r="SJX15" s="103"/>
      <c r="SJY15" s="103"/>
      <c r="SJZ15" s="103"/>
      <c r="SKA15" s="103"/>
      <c r="SKB15" s="103"/>
      <c r="SKC15" s="103"/>
      <c r="SKD15" s="103"/>
      <c r="SKE15" s="103"/>
      <c r="SKF15" s="103"/>
      <c r="SKG15" s="103"/>
      <c r="SKH15" s="103"/>
      <c r="SKI15" s="103"/>
      <c r="SKJ15" s="103"/>
      <c r="SKK15" s="103"/>
      <c r="SKL15" s="103"/>
      <c r="SKM15" s="103"/>
      <c r="SKN15" s="103"/>
      <c r="SKO15" s="103"/>
      <c r="SKP15" s="103"/>
      <c r="SKQ15" s="103"/>
      <c r="SKR15" s="103"/>
      <c r="SKS15" s="103"/>
      <c r="SKT15" s="103"/>
      <c r="SKU15" s="103"/>
      <c r="SKV15" s="103"/>
      <c r="SKW15" s="103"/>
      <c r="SKX15" s="103"/>
      <c r="SKY15" s="103"/>
      <c r="SKZ15" s="103"/>
      <c r="SLA15" s="103"/>
      <c r="SLB15" s="103"/>
      <c r="SLC15" s="103"/>
      <c r="SLD15" s="103"/>
      <c r="SLE15" s="103"/>
      <c r="SLF15" s="103"/>
      <c r="SLG15" s="103"/>
      <c r="SLH15" s="103"/>
      <c r="SLI15" s="103"/>
      <c r="SLJ15" s="103"/>
      <c r="SLK15" s="103"/>
      <c r="SLL15" s="103"/>
      <c r="SLM15" s="103"/>
      <c r="SLN15" s="103"/>
      <c r="SLO15" s="103"/>
      <c r="SLP15" s="103"/>
      <c r="SLQ15" s="103"/>
      <c r="SLR15" s="103"/>
      <c r="SLS15" s="103"/>
      <c r="SLT15" s="103"/>
      <c r="SLU15" s="103"/>
      <c r="SLV15" s="103"/>
      <c r="SLW15" s="103"/>
      <c r="SLX15" s="103"/>
      <c r="SLY15" s="103"/>
      <c r="SLZ15" s="103"/>
      <c r="SMA15" s="103"/>
      <c r="SMB15" s="103"/>
      <c r="SMC15" s="103"/>
      <c r="SMD15" s="103"/>
      <c r="SME15" s="103"/>
      <c r="SMF15" s="103"/>
      <c r="SMG15" s="103"/>
      <c r="SMH15" s="103"/>
      <c r="SMI15" s="103"/>
      <c r="SMJ15" s="103"/>
      <c r="SMK15" s="103"/>
      <c r="SML15" s="103"/>
      <c r="SMM15" s="103"/>
      <c r="SMN15" s="103"/>
      <c r="SMO15" s="103"/>
      <c r="SMP15" s="103"/>
      <c r="SMQ15" s="103"/>
      <c r="SMR15" s="103"/>
      <c r="SMS15" s="103"/>
      <c r="SMT15" s="103"/>
      <c r="SMU15" s="103"/>
      <c r="SMV15" s="103"/>
      <c r="SMW15" s="103"/>
      <c r="SMX15" s="103"/>
      <c r="SMY15" s="103"/>
      <c r="SMZ15" s="103"/>
      <c r="SNA15" s="103"/>
      <c r="SNB15" s="103"/>
      <c r="SNC15" s="103"/>
      <c r="SND15" s="103"/>
      <c r="SNE15" s="103"/>
      <c r="SNF15" s="103"/>
      <c r="SNG15" s="103"/>
      <c r="SNH15" s="103"/>
      <c r="SNI15" s="103"/>
      <c r="SNJ15" s="103"/>
      <c r="SNK15" s="103"/>
      <c r="SNL15" s="103"/>
      <c r="SNM15" s="103"/>
      <c r="SNN15" s="103"/>
      <c r="SNO15" s="103"/>
      <c r="SNP15" s="103"/>
      <c r="SNQ15" s="103"/>
      <c r="SNR15" s="103"/>
      <c r="SNS15" s="103"/>
      <c r="SNT15" s="103"/>
      <c r="SNU15" s="103"/>
      <c r="SNV15" s="103"/>
      <c r="SNW15" s="103"/>
      <c r="SNX15" s="103"/>
      <c r="SNY15" s="103"/>
      <c r="SNZ15" s="103"/>
      <c r="SOA15" s="103"/>
      <c r="SOB15" s="103"/>
      <c r="SOC15" s="103"/>
      <c r="SOD15" s="103"/>
      <c r="SOE15" s="103"/>
      <c r="SOF15" s="103"/>
      <c r="SOG15" s="103"/>
      <c r="SOH15" s="103"/>
      <c r="SOI15" s="103"/>
      <c r="SOJ15" s="103"/>
      <c r="SOK15" s="103"/>
      <c r="SOL15" s="103"/>
      <c r="SOM15" s="103"/>
      <c r="SON15" s="103"/>
      <c r="SOO15" s="103"/>
      <c r="SOP15" s="103"/>
      <c r="SOQ15" s="103"/>
      <c r="SOR15" s="103"/>
      <c r="SOS15" s="103"/>
      <c r="SOT15" s="103"/>
      <c r="SOU15" s="103"/>
      <c r="SOV15" s="103"/>
      <c r="SOW15" s="103"/>
      <c r="SOX15" s="103"/>
      <c r="SOY15" s="103"/>
      <c r="SOZ15" s="103"/>
      <c r="SPA15" s="103"/>
      <c r="SPB15" s="103"/>
      <c r="SPC15" s="103"/>
      <c r="SPD15" s="103"/>
      <c r="SPE15" s="103"/>
      <c r="SPF15" s="103"/>
      <c r="SPM15" s="103"/>
      <c r="SPN15" s="103"/>
      <c r="SPO15" s="103"/>
      <c r="SPP15" s="103"/>
      <c r="SPQ15" s="103"/>
      <c r="SPR15" s="103"/>
      <c r="SPS15" s="103"/>
      <c r="SPT15" s="103"/>
      <c r="SPU15" s="103"/>
      <c r="SPV15" s="103"/>
      <c r="SPW15" s="103"/>
      <c r="SPX15" s="103"/>
      <c r="SPY15" s="103"/>
      <c r="SPZ15" s="103"/>
      <c r="SQA15" s="103"/>
      <c r="SQB15" s="103"/>
      <c r="SQC15" s="103"/>
      <c r="SQD15" s="103"/>
      <c r="SQE15" s="103"/>
      <c r="SQF15" s="103"/>
      <c r="SQG15" s="103"/>
      <c r="SQH15" s="103"/>
      <c r="SQI15" s="103"/>
      <c r="SQJ15" s="103"/>
      <c r="SQK15" s="103"/>
      <c r="SQL15" s="103"/>
      <c r="SQM15" s="103"/>
      <c r="SQN15" s="103"/>
      <c r="SQO15" s="103"/>
      <c r="SQP15" s="103"/>
      <c r="SQQ15" s="103"/>
      <c r="SQR15" s="103"/>
      <c r="SQS15" s="103"/>
      <c r="SQT15" s="103"/>
      <c r="SQU15" s="103"/>
      <c r="SQV15" s="103"/>
      <c r="SQW15" s="103"/>
      <c r="SQX15" s="103"/>
      <c r="SQY15" s="103"/>
      <c r="SQZ15" s="103"/>
      <c r="SRA15" s="103"/>
      <c r="SRB15" s="103"/>
      <c r="SRC15" s="103"/>
      <c r="SRD15" s="103"/>
      <c r="SRE15" s="103"/>
      <c r="SRF15" s="103"/>
      <c r="SRG15" s="103"/>
      <c r="SRH15" s="103"/>
      <c r="SRI15" s="103"/>
      <c r="SRJ15" s="103"/>
      <c r="SRK15" s="103"/>
      <c r="SRL15" s="103"/>
      <c r="SRM15" s="103"/>
      <c r="SRN15" s="103"/>
      <c r="SRO15" s="103"/>
      <c r="SRP15" s="103"/>
      <c r="SRQ15" s="103"/>
      <c r="SRR15" s="103"/>
      <c r="SRS15" s="103"/>
      <c r="SRT15" s="103"/>
      <c r="SRU15" s="103"/>
      <c r="SRV15" s="103"/>
      <c r="SRW15" s="103"/>
      <c r="SRX15" s="103"/>
      <c r="SRY15" s="103"/>
      <c r="SRZ15" s="103"/>
      <c r="SSA15" s="103"/>
      <c r="SSB15" s="103"/>
      <c r="SSC15" s="103"/>
      <c r="SSD15" s="103"/>
      <c r="SSE15" s="103"/>
      <c r="SSF15" s="103"/>
      <c r="SSG15" s="103"/>
      <c r="SSH15" s="103"/>
      <c r="SSI15" s="103"/>
      <c r="SSJ15" s="103"/>
      <c r="SSK15" s="103"/>
      <c r="SSL15" s="103"/>
      <c r="SSM15" s="103"/>
      <c r="SSN15" s="103"/>
      <c r="SSO15" s="103"/>
      <c r="SSP15" s="103"/>
      <c r="SSQ15" s="103"/>
      <c r="SSR15" s="103"/>
      <c r="SSS15" s="103"/>
      <c r="SST15" s="103"/>
      <c r="SSU15" s="103"/>
      <c r="SSV15" s="103"/>
      <c r="SSW15" s="103"/>
      <c r="SSX15" s="103"/>
      <c r="SSY15" s="103"/>
      <c r="SSZ15" s="103"/>
      <c r="STA15" s="103"/>
      <c r="STB15" s="103"/>
      <c r="STC15" s="103"/>
      <c r="STD15" s="103"/>
      <c r="STE15" s="103"/>
      <c r="STF15" s="103"/>
      <c r="STG15" s="103"/>
      <c r="STH15" s="103"/>
      <c r="STI15" s="103"/>
      <c r="STJ15" s="103"/>
      <c r="STK15" s="103"/>
      <c r="STL15" s="103"/>
      <c r="STM15" s="103"/>
      <c r="STN15" s="103"/>
      <c r="STO15" s="103"/>
      <c r="STP15" s="103"/>
      <c r="STQ15" s="103"/>
      <c r="STR15" s="103"/>
      <c r="STS15" s="103"/>
      <c r="STT15" s="103"/>
      <c r="STU15" s="103"/>
      <c r="STV15" s="103"/>
      <c r="STW15" s="103"/>
      <c r="STX15" s="103"/>
      <c r="STY15" s="103"/>
      <c r="STZ15" s="103"/>
      <c r="SUA15" s="103"/>
      <c r="SUB15" s="103"/>
      <c r="SUC15" s="103"/>
      <c r="SUD15" s="103"/>
      <c r="SUE15" s="103"/>
      <c r="SUF15" s="103"/>
      <c r="SUG15" s="103"/>
      <c r="SUH15" s="103"/>
      <c r="SUI15" s="103"/>
      <c r="SUJ15" s="103"/>
      <c r="SUK15" s="103"/>
      <c r="SUL15" s="103"/>
      <c r="SUM15" s="103"/>
      <c r="SUN15" s="103"/>
      <c r="SUO15" s="103"/>
      <c r="SUP15" s="103"/>
      <c r="SUQ15" s="103"/>
      <c r="SUR15" s="103"/>
      <c r="SUS15" s="103"/>
      <c r="SUT15" s="103"/>
      <c r="SUU15" s="103"/>
      <c r="SUV15" s="103"/>
      <c r="SUW15" s="103"/>
      <c r="SUX15" s="103"/>
      <c r="SUY15" s="103"/>
      <c r="SUZ15" s="103"/>
      <c r="SVA15" s="103"/>
      <c r="SVB15" s="103"/>
      <c r="SVC15" s="103"/>
      <c r="SVD15" s="103"/>
      <c r="SVE15" s="103"/>
      <c r="SVF15" s="103"/>
      <c r="SVG15" s="103"/>
      <c r="SVH15" s="103"/>
      <c r="SVI15" s="103"/>
      <c r="SVJ15" s="103"/>
      <c r="SVK15" s="103"/>
      <c r="SVL15" s="103"/>
      <c r="SVM15" s="103"/>
      <c r="SVN15" s="103"/>
      <c r="SVO15" s="103"/>
      <c r="SVP15" s="103"/>
      <c r="SVQ15" s="103"/>
      <c r="SVR15" s="103"/>
      <c r="SVS15" s="103"/>
      <c r="SVT15" s="103"/>
      <c r="SVU15" s="103"/>
      <c r="SVV15" s="103"/>
      <c r="SVW15" s="103"/>
      <c r="SVX15" s="103"/>
      <c r="SVY15" s="103"/>
      <c r="SVZ15" s="103"/>
      <c r="SWA15" s="103"/>
      <c r="SWB15" s="103"/>
      <c r="SWC15" s="103"/>
      <c r="SWD15" s="103"/>
      <c r="SWE15" s="103"/>
      <c r="SWF15" s="103"/>
      <c r="SWG15" s="103"/>
      <c r="SWH15" s="103"/>
      <c r="SWI15" s="103"/>
      <c r="SWJ15" s="103"/>
      <c r="SWK15" s="103"/>
      <c r="SWL15" s="103"/>
      <c r="SWM15" s="103"/>
      <c r="SWN15" s="103"/>
      <c r="SWO15" s="103"/>
      <c r="SWP15" s="103"/>
      <c r="SWQ15" s="103"/>
      <c r="SWR15" s="103"/>
      <c r="SWS15" s="103"/>
      <c r="SWT15" s="103"/>
      <c r="SWU15" s="103"/>
      <c r="SWV15" s="103"/>
      <c r="SWW15" s="103"/>
      <c r="SWX15" s="103"/>
      <c r="SWY15" s="103"/>
      <c r="SWZ15" s="103"/>
      <c r="SXA15" s="103"/>
      <c r="SXB15" s="103"/>
      <c r="SXC15" s="103"/>
      <c r="SXD15" s="103"/>
      <c r="SXE15" s="103"/>
      <c r="SXF15" s="103"/>
      <c r="SXG15" s="103"/>
      <c r="SXH15" s="103"/>
      <c r="SXI15" s="103"/>
      <c r="SXJ15" s="103"/>
      <c r="SXK15" s="103"/>
      <c r="SXL15" s="103"/>
      <c r="SXM15" s="103"/>
      <c r="SXN15" s="103"/>
      <c r="SXO15" s="103"/>
      <c r="SXP15" s="103"/>
      <c r="SXQ15" s="103"/>
      <c r="SXR15" s="103"/>
      <c r="SXS15" s="103"/>
      <c r="SXT15" s="103"/>
      <c r="SXU15" s="103"/>
      <c r="SXV15" s="103"/>
      <c r="SXW15" s="103"/>
      <c r="SXX15" s="103"/>
      <c r="SXY15" s="103"/>
      <c r="SXZ15" s="103"/>
      <c r="SYA15" s="103"/>
      <c r="SYB15" s="103"/>
      <c r="SYC15" s="103"/>
      <c r="SYD15" s="103"/>
      <c r="SYE15" s="103"/>
      <c r="SYF15" s="103"/>
      <c r="SYG15" s="103"/>
      <c r="SYH15" s="103"/>
      <c r="SYI15" s="103"/>
      <c r="SYJ15" s="103"/>
      <c r="SYK15" s="103"/>
      <c r="SYL15" s="103"/>
      <c r="SYM15" s="103"/>
      <c r="SYN15" s="103"/>
      <c r="SYO15" s="103"/>
      <c r="SYP15" s="103"/>
      <c r="SYQ15" s="103"/>
      <c r="SYR15" s="103"/>
      <c r="SYS15" s="103"/>
      <c r="SYT15" s="103"/>
      <c r="SYU15" s="103"/>
      <c r="SYV15" s="103"/>
      <c r="SYW15" s="103"/>
      <c r="SYX15" s="103"/>
      <c r="SYY15" s="103"/>
      <c r="SYZ15" s="103"/>
      <c r="SZA15" s="103"/>
      <c r="SZB15" s="103"/>
      <c r="SZI15" s="103"/>
      <c r="SZJ15" s="103"/>
      <c r="SZK15" s="103"/>
      <c r="SZL15" s="103"/>
      <c r="SZM15" s="103"/>
      <c r="SZN15" s="103"/>
      <c r="SZO15" s="103"/>
      <c r="SZP15" s="103"/>
      <c r="SZQ15" s="103"/>
      <c r="SZR15" s="103"/>
      <c r="SZS15" s="103"/>
      <c r="SZT15" s="103"/>
      <c r="SZU15" s="103"/>
      <c r="SZV15" s="103"/>
      <c r="SZW15" s="103"/>
      <c r="SZX15" s="103"/>
      <c r="SZY15" s="103"/>
      <c r="SZZ15" s="103"/>
      <c r="TAA15" s="103"/>
      <c r="TAB15" s="103"/>
      <c r="TAC15" s="103"/>
      <c r="TAD15" s="103"/>
      <c r="TAE15" s="103"/>
      <c r="TAF15" s="103"/>
      <c r="TAG15" s="103"/>
      <c r="TAH15" s="103"/>
      <c r="TAI15" s="103"/>
      <c r="TAJ15" s="103"/>
      <c r="TAK15" s="103"/>
      <c r="TAL15" s="103"/>
      <c r="TAM15" s="103"/>
      <c r="TAN15" s="103"/>
      <c r="TAO15" s="103"/>
      <c r="TAP15" s="103"/>
      <c r="TAQ15" s="103"/>
      <c r="TAR15" s="103"/>
      <c r="TAS15" s="103"/>
      <c r="TAT15" s="103"/>
      <c r="TAU15" s="103"/>
      <c r="TAV15" s="103"/>
      <c r="TAW15" s="103"/>
      <c r="TAX15" s="103"/>
      <c r="TAY15" s="103"/>
      <c r="TAZ15" s="103"/>
      <c r="TBA15" s="103"/>
      <c r="TBB15" s="103"/>
      <c r="TBC15" s="103"/>
      <c r="TBD15" s="103"/>
      <c r="TBE15" s="103"/>
      <c r="TBF15" s="103"/>
      <c r="TBG15" s="103"/>
      <c r="TBH15" s="103"/>
      <c r="TBI15" s="103"/>
      <c r="TBJ15" s="103"/>
      <c r="TBK15" s="103"/>
      <c r="TBL15" s="103"/>
      <c r="TBM15" s="103"/>
      <c r="TBN15" s="103"/>
      <c r="TBO15" s="103"/>
      <c r="TBP15" s="103"/>
      <c r="TBQ15" s="103"/>
      <c r="TBR15" s="103"/>
      <c r="TBS15" s="103"/>
      <c r="TBT15" s="103"/>
      <c r="TBU15" s="103"/>
      <c r="TBV15" s="103"/>
      <c r="TBW15" s="103"/>
      <c r="TBX15" s="103"/>
      <c r="TBY15" s="103"/>
      <c r="TBZ15" s="103"/>
      <c r="TCA15" s="103"/>
      <c r="TCB15" s="103"/>
      <c r="TCC15" s="103"/>
      <c r="TCD15" s="103"/>
      <c r="TCE15" s="103"/>
      <c r="TCF15" s="103"/>
      <c r="TCG15" s="103"/>
      <c r="TCH15" s="103"/>
      <c r="TCI15" s="103"/>
      <c r="TCJ15" s="103"/>
      <c r="TCK15" s="103"/>
      <c r="TCL15" s="103"/>
      <c r="TCM15" s="103"/>
      <c r="TCN15" s="103"/>
      <c r="TCO15" s="103"/>
      <c r="TCP15" s="103"/>
      <c r="TCQ15" s="103"/>
      <c r="TCR15" s="103"/>
      <c r="TCS15" s="103"/>
      <c r="TCT15" s="103"/>
      <c r="TCU15" s="103"/>
      <c r="TCV15" s="103"/>
      <c r="TCW15" s="103"/>
      <c r="TCX15" s="103"/>
      <c r="TCY15" s="103"/>
      <c r="TCZ15" s="103"/>
      <c r="TDA15" s="103"/>
      <c r="TDB15" s="103"/>
      <c r="TDC15" s="103"/>
      <c r="TDD15" s="103"/>
      <c r="TDE15" s="103"/>
      <c r="TDF15" s="103"/>
      <c r="TDG15" s="103"/>
      <c r="TDH15" s="103"/>
      <c r="TDI15" s="103"/>
      <c r="TDJ15" s="103"/>
      <c r="TDK15" s="103"/>
      <c r="TDL15" s="103"/>
      <c r="TDM15" s="103"/>
      <c r="TDN15" s="103"/>
      <c r="TDO15" s="103"/>
      <c r="TDP15" s="103"/>
      <c r="TDQ15" s="103"/>
      <c r="TDR15" s="103"/>
      <c r="TDS15" s="103"/>
      <c r="TDT15" s="103"/>
      <c r="TDU15" s="103"/>
      <c r="TDV15" s="103"/>
      <c r="TDW15" s="103"/>
      <c r="TDX15" s="103"/>
      <c r="TDY15" s="103"/>
      <c r="TDZ15" s="103"/>
      <c r="TEA15" s="103"/>
      <c r="TEB15" s="103"/>
      <c r="TEC15" s="103"/>
      <c r="TED15" s="103"/>
      <c r="TEE15" s="103"/>
      <c r="TEF15" s="103"/>
      <c r="TEG15" s="103"/>
      <c r="TEH15" s="103"/>
      <c r="TEI15" s="103"/>
      <c r="TEJ15" s="103"/>
      <c r="TEK15" s="103"/>
      <c r="TEL15" s="103"/>
      <c r="TEM15" s="103"/>
      <c r="TEN15" s="103"/>
      <c r="TEO15" s="103"/>
      <c r="TEP15" s="103"/>
      <c r="TEQ15" s="103"/>
      <c r="TER15" s="103"/>
      <c r="TES15" s="103"/>
      <c r="TET15" s="103"/>
      <c r="TEU15" s="103"/>
      <c r="TEV15" s="103"/>
      <c r="TEW15" s="103"/>
      <c r="TEX15" s="103"/>
      <c r="TEY15" s="103"/>
      <c r="TEZ15" s="103"/>
      <c r="TFA15" s="103"/>
      <c r="TFB15" s="103"/>
      <c r="TFC15" s="103"/>
      <c r="TFD15" s="103"/>
      <c r="TFE15" s="103"/>
      <c r="TFF15" s="103"/>
      <c r="TFG15" s="103"/>
      <c r="TFH15" s="103"/>
      <c r="TFI15" s="103"/>
      <c r="TFJ15" s="103"/>
      <c r="TFK15" s="103"/>
      <c r="TFL15" s="103"/>
      <c r="TFM15" s="103"/>
      <c r="TFN15" s="103"/>
      <c r="TFO15" s="103"/>
      <c r="TFP15" s="103"/>
      <c r="TFQ15" s="103"/>
      <c r="TFR15" s="103"/>
      <c r="TFS15" s="103"/>
      <c r="TFT15" s="103"/>
      <c r="TFU15" s="103"/>
      <c r="TFV15" s="103"/>
      <c r="TFW15" s="103"/>
      <c r="TFX15" s="103"/>
      <c r="TFY15" s="103"/>
      <c r="TFZ15" s="103"/>
      <c r="TGA15" s="103"/>
      <c r="TGB15" s="103"/>
      <c r="TGC15" s="103"/>
      <c r="TGD15" s="103"/>
      <c r="TGE15" s="103"/>
      <c r="TGF15" s="103"/>
      <c r="TGG15" s="103"/>
      <c r="TGH15" s="103"/>
      <c r="TGI15" s="103"/>
      <c r="TGJ15" s="103"/>
      <c r="TGK15" s="103"/>
      <c r="TGL15" s="103"/>
      <c r="TGM15" s="103"/>
      <c r="TGN15" s="103"/>
      <c r="TGO15" s="103"/>
      <c r="TGP15" s="103"/>
      <c r="TGQ15" s="103"/>
      <c r="TGR15" s="103"/>
      <c r="TGS15" s="103"/>
      <c r="TGT15" s="103"/>
      <c r="TGU15" s="103"/>
      <c r="TGV15" s="103"/>
      <c r="TGW15" s="103"/>
      <c r="TGX15" s="103"/>
      <c r="TGY15" s="103"/>
      <c r="TGZ15" s="103"/>
      <c r="THA15" s="103"/>
      <c r="THB15" s="103"/>
      <c r="THC15" s="103"/>
      <c r="THD15" s="103"/>
      <c r="THE15" s="103"/>
      <c r="THF15" s="103"/>
      <c r="THG15" s="103"/>
      <c r="THH15" s="103"/>
      <c r="THI15" s="103"/>
      <c r="THJ15" s="103"/>
      <c r="THK15" s="103"/>
      <c r="THL15" s="103"/>
      <c r="THM15" s="103"/>
      <c r="THN15" s="103"/>
      <c r="THO15" s="103"/>
      <c r="THP15" s="103"/>
      <c r="THQ15" s="103"/>
      <c r="THR15" s="103"/>
      <c r="THS15" s="103"/>
      <c r="THT15" s="103"/>
      <c r="THU15" s="103"/>
      <c r="THV15" s="103"/>
      <c r="THW15" s="103"/>
      <c r="THX15" s="103"/>
      <c r="THY15" s="103"/>
      <c r="THZ15" s="103"/>
      <c r="TIA15" s="103"/>
      <c r="TIB15" s="103"/>
      <c r="TIC15" s="103"/>
      <c r="TID15" s="103"/>
      <c r="TIE15" s="103"/>
      <c r="TIF15" s="103"/>
      <c r="TIG15" s="103"/>
      <c r="TIH15" s="103"/>
      <c r="TII15" s="103"/>
      <c r="TIJ15" s="103"/>
      <c r="TIK15" s="103"/>
      <c r="TIL15" s="103"/>
      <c r="TIM15" s="103"/>
      <c r="TIN15" s="103"/>
      <c r="TIO15" s="103"/>
      <c r="TIP15" s="103"/>
      <c r="TIQ15" s="103"/>
      <c r="TIR15" s="103"/>
      <c r="TIS15" s="103"/>
      <c r="TIT15" s="103"/>
      <c r="TIU15" s="103"/>
      <c r="TIV15" s="103"/>
      <c r="TIW15" s="103"/>
      <c r="TIX15" s="103"/>
      <c r="TJE15" s="103"/>
      <c r="TJF15" s="103"/>
      <c r="TJG15" s="103"/>
      <c r="TJH15" s="103"/>
      <c r="TJI15" s="103"/>
      <c r="TJJ15" s="103"/>
      <c r="TJK15" s="103"/>
      <c r="TJL15" s="103"/>
      <c r="TJM15" s="103"/>
      <c r="TJN15" s="103"/>
      <c r="TJO15" s="103"/>
      <c r="TJP15" s="103"/>
      <c r="TJQ15" s="103"/>
      <c r="TJR15" s="103"/>
      <c r="TJS15" s="103"/>
      <c r="TJT15" s="103"/>
      <c r="TJU15" s="103"/>
      <c r="TJV15" s="103"/>
      <c r="TJW15" s="103"/>
      <c r="TJX15" s="103"/>
      <c r="TJY15" s="103"/>
      <c r="TJZ15" s="103"/>
      <c r="TKA15" s="103"/>
      <c r="TKB15" s="103"/>
      <c r="TKC15" s="103"/>
      <c r="TKD15" s="103"/>
      <c r="TKE15" s="103"/>
      <c r="TKF15" s="103"/>
      <c r="TKG15" s="103"/>
      <c r="TKH15" s="103"/>
      <c r="TKI15" s="103"/>
      <c r="TKJ15" s="103"/>
      <c r="TKK15" s="103"/>
      <c r="TKL15" s="103"/>
      <c r="TKM15" s="103"/>
      <c r="TKN15" s="103"/>
      <c r="TKO15" s="103"/>
      <c r="TKP15" s="103"/>
      <c r="TKQ15" s="103"/>
      <c r="TKR15" s="103"/>
      <c r="TKS15" s="103"/>
      <c r="TKT15" s="103"/>
      <c r="TKU15" s="103"/>
      <c r="TKV15" s="103"/>
      <c r="TKW15" s="103"/>
      <c r="TKX15" s="103"/>
      <c r="TKY15" s="103"/>
      <c r="TKZ15" s="103"/>
      <c r="TLA15" s="103"/>
      <c r="TLB15" s="103"/>
      <c r="TLC15" s="103"/>
      <c r="TLD15" s="103"/>
      <c r="TLE15" s="103"/>
      <c r="TLF15" s="103"/>
      <c r="TLG15" s="103"/>
      <c r="TLH15" s="103"/>
      <c r="TLI15" s="103"/>
      <c r="TLJ15" s="103"/>
      <c r="TLK15" s="103"/>
      <c r="TLL15" s="103"/>
      <c r="TLM15" s="103"/>
      <c r="TLN15" s="103"/>
      <c r="TLO15" s="103"/>
      <c r="TLP15" s="103"/>
      <c r="TLQ15" s="103"/>
      <c r="TLR15" s="103"/>
      <c r="TLS15" s="103"/>
      <c r="TLT15" s="103"/>
      <c r="TLU15" s="103"/>
      <c r="TLV15" s="103"/>
      <c r="TLW15" s="103"/>
      <c r="TLX15" s="103"/>
      <c r="TLY15" s="103"/>
      <c r="TLZ15" s="103"/>
      <c r="TMA15" s="103"/>
      <c r="TMB15" s="103"/>
      <c r="TMC15" s="103"/>
      <c r="TMD15" s="103"/>
      <c r="TME15" s="103"/>
      <c r="TMF15" s="103"/>
      <c r="TMG15" s="103"/>
      <c r="TMH15" s="103"/>
      <c r="TMI15" s="103"/>
      <c r="TMJ15" s="103"/>
      <c r="TMK15" s="103"/>
      <c r="TML15" s="103"/>
      <c r="TMM15" s="103"/>
      <c r="TMN15" s="103"/>
      <c r="TMO15" s="103"/>
      <c r="TMP15" s="103"/>
      <c r="TMQ15" s="103"/>
      <c r="TMR15" s="103"/>
      <c r="TMS15" s="103"/>
      <c r="TMT15" s="103"/>
      <c r="TMU15" s="103"/>
      <c r="TMV15" s="103"/>
      <c r="TMW15" s="103"/>
      <c r="TMX15" s="103"/>
      <c r="TMY15" s="103"/>
      <c r="TMZ15" s="103"/>
      <c r="TNA15" s="103"/>
      <c r="TNB15" s="103"/>
      <c r="TNC15" s="103"/>
      <c r="TND15" s="103"/>
      <c r="TNE15" s="103"/>
      <c r="TNF15" s="103"/>
      <c r="TNG15" s="103"/>
      <c r="TNH15" s="103"/>
      <c r="TNI15" s="103"/>
      <c r="TNJ15" s="103"/>
      <c r="TNK15" s="103"/>
      <c r="TNL15" s="103"/>
      <c r="TNM15" s="103"/>
      <c r="TNN15" s="103"/>
      <c r="TNO15" s="103"/>
      <c r="TNP15" s="103"/>
      <c r="TNQ15" s="103"/>
      <c r="TNR15" s="103"/>
      <c r="TNS15" s="103"/>
      <c r="TNT15" s="103"/>
      <c r="TNU15" s="103"/>
      <c r="TNV15" s="103"/>
      <c r="TNW15" s="103"/>
      <c r="TNX15" s="103"/>
      <c r="TNY15" s="103"/>
      <c r="TNZ15" s="103"/>
      <c r="TOA15" s="103"/>
      <c r="TOB15" s="103"/>
      <c r="TOC15" s="103"/>
      <c r="TOD15" s="103"/>
      <c r="TOE15" s="103"/>
      <c r="TOF15" s="103"/>
      <c r="TOG15" s="103"/>
      <c r="TOH15" s="103"/>
      <c r="TOI15" s="103"/>
      <c r="TOJ15" s="103"/>
      <c r="TOK15" s="103"/>
      <c r="TOL15" s="103"/>
      <c r="TOM15" s="103"/>
      <c r="TON15" s="103"/>
      <c r="TOO15" s="103"/>
      <c r="TOP15" s="103"/>
      <c r="TOQ15" s="103"/>
      <c r="TOR15" s="103"/>
      <c r="TOS15" s="103"/>
      <c r="TOT15" s="103"/>
      <c r="TOU15" s="103"/>
      <c r="TOV15" s="103"/>
      <c r="TOW15" s="103"/>
      <c r="TOX15" s="103"/>
      <c r="TOY15" s="103"/>
      <c r="TOZ15" s="103"/>
      <c r="TPA15" s="103"/>
      <c r="TPB15" s="103"/>
      <c r="TPC15" s="103"/>
      <c r="TPD15" s="103"/>
      <c r="TPE15" s="103"/>
      <c r="TPF15" s="103"/>
      <c r="TPG15" s="103"/>
      <c r="TPH15" s="103"/>
      <c r="TPI15" s="103"/>
      <c r="TPJ15" s="103"/>
      <c r="TPK15" s="103"/>
      <c r="TPL15" s="103"/>
      <c r="TPM15" s="103"/>
      <c r="TPN15" s="103"/>
      <c r="TPO15" s="103"/>
      <c r="TPP15" s="103"/>
      <c r="TPQ15" s="103"/>
      <c r="TPR15" s="103"/>
      <c r="TPS15" s="103"/>
      <c r="TPT15" s="103"/>
      <c r="TPU15" s="103"/>
      <c r="TPV15" s="103"/>
      <c r="TPW15" s="103"/>
      <c r="TPX15" s="103"/>
      <c r="TPY15" s="103"/>
      <c r="TPZ15" s="103"/>
      <c r="TQA15" s="103"/>
      <c r="TQB15" s="103"/>
      <c r="TQC15" s="103"/>
      <c r="TQD15" s="103"/>
      <c r="TQE15" s="103"/>
      <c r="TQF15" s="103"/>
      <c r="TQG15" s="103"/>
      <c r="TQH15" s="103"/>
      <c r="TQI15" s="103"/>
      <c r="TQJ15" s="103"/>
      <c r="TQK15" s="103"/>
      <c r="TQL15" s="103"/>
      <c r="TQM15" s="103"/>
      <c r="TQN15" s="103"/>
      <c r="TQO15" s="103"/>
      <c r="TQP15" s="103"/>
      <c r="TQQ15" s="103"/>
      <c r="TQR15" s="103"/>
      <c r="TQS15" s="103"/>
      <c r="TQT15" s="103"/>
      <c r="TQU15" s="103"/>
      <c r="TQV15" s="103"/>
      <c r="TQW15" s="103"/>
      <c r="TQX15" s="103"/>
      <c r="TQY15" s="103"/>
      <c r="TQZ15" s="103"/>
      <c r="TRA15" s="103"/>
      <c r="TRB15" s="103"/>
      <c r="TRC15" s="103"/>
      <c r="TRD15" s="103"/>
      <c r="TRE15" s="103"/>
      <c r="TRF15" s="103"/>
      <c r="TRG15" s="103"/>
      <c r="TRH15" s="103"/>
      <c r="TRI15" s="103"/>
      <c r="TRJ15" s="103"/>
      <c r="TRK15" s="103"/>
      <c r="TRL15" s="103"/>
      <c r="TRM15" s="103"/>
      <c r="TRN15" s="103"/>
      <c r="TRO15" s="103"/>
      <c r="TRP15" s="103"/>
      <c r="TRQ15" s="103"/>
      <c r="TRR15" s="103"/>
      <c r="TRS15" s="103"/>
      <c r="TRT15" s="103"/>
      <c r="TRU15" s="103"/>
      <c r="TRV15" s="103"/>
      <c r="TRW15" s="103"/>
      <c r="TRX15" s="103"/>
      <c r="TRY15" s="103"/>
      <c r="TRZ15" s="103"/>
      <c r="TSA15" s="103"/>
      <c r="TSB15" s="103"/>
      <c r="TSC15" s="103"/>
      <c r="TSD15" s="103"/>
      <c r="TSE15" s="103"/>
      <c r="TSF15" s="103"/>
      <c r="TSG15" s="103"/>
      <c r="TSH15" s="103"/>
      <c r="TSI15" s="103"/>
      <c r="TSJ15" s="103"/>
      <c r="TSK15" s="103"/>
      <c r="TSL15" s="103"/>
      <c r="TSM15" s="103"/>
      <c r="TSN15" s="103"/>
      <c r="TSO15" s="103"/>
      <c r="TSP15" s="103"/>
      <c r="TSQ15" s="103"/>
      <c r="TSR15" s="103"/>
      <c r="TSS15" s="103"/>
      <c r="TST15" s="103"/>
      <c r="TTA15" s="103"/>
      <c r="TTB15" s="103"/>
      <c r="TTC15" s="103"/>
      <c r="TTD15" s="103"/>
      <c r="TTE15" s="103"/>
      <c r="TTF15" s="103"/>
      <c r="TTG15" s="103"/>
      <c r="TTH15" s="103"/>
      <c r="TTI15" s="103"/>
      <c r="TTJ15" s="103"/>
      <c r="TTK15" s="103"/>
      <c r="TTL15" s="103"/>
      <c r="TTM15" s="103"/>
      <c r="TTN15" s="103"/>
      <c r="TTO15" s="103"/>
      <c r="TTP15" s="103"/>
      <c r="TTQ15" s="103"/>
      <c r="TTR15" s="103"/>
      <c r="TTS15" s="103"/>
      <c r="TTT15" s="103"/>
      <c r="TTU15" s="103"/>
      <c r="TTV15" s="103"/>
      <c r="TTW15" s="103"/>
      <c r="TTX15" s="103"/>
      <c r="TTY15" s="103"/>
      <c r="TTZ15" s="103"/>
      <c r="TUA15" s="103"/>
      <c r="TUB15" s="103"/>
      <c r="TUC15" s="103"/>
      <c r="TUD15" s="103"/>
      <c r="TUE15" s="103"/>
      <c r="TUF15" s="103"/>
      <c r="TUG15" s="103"/>
      <c r="TUH15" s="103"/>
      <c r="TUI15" s="103"/>
      <c r="TUJ15" s="103"/>
      <c r="TUK15" s="103"/>
      <c r="TUL15" s="103"/>
      <c r="TUM15" s="103"/>
      <c r="TUN15" s="103"/>
      <c r="TUO15" s="103"/>
      <c r="TUP15" s="103"/>
      <c r="TUQ15" s="103"/>
      <c r="TUR15" s="103"/>
      <c r="TUS15" s="103"/>
      <c r="TUT15" s="103"/>
      <c r="TUU15" s="103"/>
      <c r="TUV15" s="103"/>
      <c r="TUW15" s="103"/>
      <c r="TUX15" s="103"/>
      <c r="TUY15" s="103"/>
      <c r="TUZ15" s="103"/>
      <c r="TVA15" s="103"/>
      <c r="TVB15" s="103"/>
      <c r="TVC15" s="103"/>
      <c r="TVD15" s="103"/>
      <c r="TVE15" s="103"/>
      <c r="TVF15" s="103"/>
      <c r="TVG15" s="103"/>
      <c r="TVH15" s="103"/>
      <c r="TVI15" s="103"/>
      <c r="TVJ15" s="103"/>
      <c r="TVK15" s="103"/>
      <c r="TVL15" s="103"/>
      <c r="TVM15" s="103"/>
      <c r="TVN15" s="103"/>
      <c r="TVO15" s="103"/>
      <c r="TVP15" s="103"/>
      <c r="TVQ15" s="103"/>
      <c r="TVR15" s="103"/>
      <c r="TVS15" s="103"/>
      <c r="TVT15" s="103"/>
      <c r="TVU15" s="103"/>
      <c r="TVV15" s="103"/>
      <c r="TVW15" s="103"/>
      <c r="TVX15" s="103"/>
      <c r="TVY15" s="103"/>
      <c r="TVZ15" s="103"/>
      <c r="TWA15" s="103"/>
      <c r="TWB15" s="103"/>
      <c r="TWC15" s="103"/>
      <c r="TWD15" s="103"/>
      <c r="TWE15" s="103"/>
      <c r="TWF15" s="103"/>
      <c r="TWG15" s="103"/>
      <c r="TWH15" s="103"/>
      <c r="TWI15" s="103"/>
      <c r="TWJ15" s="103"/>
      <c r="TWK15" s="103"/>
      <c r="TWL15" s="103"/>
      <c r="TWM15" s="103"/>
      <c r="TWN15" s="103"/>
      <c r="TWO15" s="103"/>
      <c r="TWP15" s="103"/>
      <c r="TWQ15" s="103"/>
      <c r="TWR15" s="103"/>
      <c r="TWS15" s="103"/>
      <c r="TWT15" s="103"/>
      <c r="TWU15" s="103"/>
      <c r="TWV15" s="103"/>
      <c r="TWW15" s="103"/>
      <c r="TWX15" s="103"/>
      <c r="TWY15" s="103"/>
      <c r="TWZ15" s="103"/>
      <c r="TXA15" s="103"/>
      <c r="TXB15" s="103"/>
      <c r="TXC15" s="103"/>
      <c r="TXD15" s="103"/>
      <c r="TXE15" s="103"/>
      <c r="TXF15" s="103"/>
      <c r="TXG15" s="103"/>
      <c r="TXH15" s="103"/>
      <c r="TXI15" s="103"/>
      <c r="TXJ15" s="103"/>
      <c r="TXK15" s="103"/>
      <c r="TXL15" s="103"/>
      <c r="TXM15" s="103"/>
      <c r="TXN15" s="103"/>
      <c r="TXO15" s="103"/>
      <c r="TXP15" s="103"/>
      <c r="TXQ15" s="103"/>
      <c r="TXR15" s="103"/>
      <c r="TXS15" s="103"/>
      <c r="TXT15" s="103"/>
      <c r="TXU15" s="103"/>
      <c r="TXV15" s="103"/>
      <c r="TXW15" s="103"/>
      <c r="TXX15" s="103"/>
      <c r="TXY15" s="103"/>
      <c r="TXZ15" s="103"/>
      <c r="TYA15" s="103"/>
      <c r="TYB15" s="103"/>
      <c r="TYC15" s="103"/>
      <c r="TYD15" s="103"/>
      <c r="TYE15" s="103"/>
      <c r="TYF15" s="103"/>
      <c r="TYG15" s="103"/>
      <c r="TYH15" s="103"/>
      <c r="TYI15" s="103"/>
      <c r="TYJ15" s="103"/>
      <c r="TYK15" s="103"/>
      <c r="TYL15" s="103"/>
      <c r="TYM15" s="103"/>
      <c r="TYN15" s="103"/>
      <c r="TYO15" s="103"/>
      <c r="TYP15" s="103"/>
      <c r="TYQ15" s="103"/>
      <c r="TYR15" s="103"/>
      <c r="TYS15" s="103"/>
      <c r="TYT15" s="103"/>
      <c r="TYU15" s="103"/>
      <c r="TYV15" s="103"/>
      <c r="TYW15" s="103"/>
      <c r="TYX15" s="103"/>
      <c r="TYY15" s="103"/>
      <c r="TYZ15" s="103"/>
      <c r="TZA15" s="103"/>
      <c r="TZB15" s="103"/>
      <c r="TZC15" s="103"/>
      <c r="TZD15" s="103"/>
      <c r="TZE15" s="103"/>
      <c r="TZF15" s="103"/>
      <c r="TZG15" s="103"/>
      <c r="TZH15" s="103"/>
      <c r="TZI15" s="103"/>
      <c r="TZJ15" s="103"/>
      <c r="TZK15" s="103"/>
      <c r="TZL15" s="103"/>
      <c r="TZM15" s="103"/>
      <c r="TZN15" s="103"/>
      <c r="TZO15" s="103"/>
      <c r="TZP15" s="103"/>
      <c r="TZQ15" s="103"/>
      <c r="TZR15" s="103"/>
      <c r="TZS15" s="103"/>
      <c r="TZT15" s="103"/>
      <c r="TZU15" s="103"/>
      <c r="TZV15" s="103"/>
      <c r="TZW15" s="103"/>
      <c r="TZX15" s="103"/>
      <c r="TZY15" s="103"/>
      <c r="TZZ15" s="103"/>
      <c r="UAA15" s="103"/>
      <c r="UAB15" s="103"/>
      <c r="UAC15" s="103"/>
      <c r="UAD15" s="103"/>
      <c r="UAE15" s="103"/>
      <c r="UAF15" s="103"/>
      <c r="UAG15" s="103"/>
      <c r="UAH15" s="103"/>
      <c r="UAI15" s="103"/>
      <c r="UAJ15" s="103"/>
      <c r="UAK15" s="103"/>
      <c r="UAL15" s="103"/>
      <c r="UAM15" s="103"/>
      <c r="UAN15" s="103"/>
      <c r="UAO15" s="103"/>
      <c r="UAP15" s="103"/>
      <c r="UAQ15" s="103"/>
      <c r="UAR15" s="103"/>
      <c r="UAS15" s="103"/>
      <c r="UAT15" s="103"/>
      <c r="UAU15" s="103"/>
      <c r="UAV15" s="103"/>
      <c r="UAW15" s="103"/>
      <c r="UAX15" s="103"/>
      <c r="UAY15" s="103"/>
      <c r="UAZ15" s="103"/>
      <c r="UBA15" s="103"/>
      <c r="UBB15" s="103"/>
      <c r="UBC15" s="103"/>
      <c r="UBD15" s="103"/>
      <c r="UBE15" s="103"/>
      <c r="UBF15" s="103"/>
      <c r="UBG15" s="103"/>
      <c r="UBH15" s="103"/>
      <c r="UBI15" s="103"/>
      <c r="UBJ15" s="103"/>
      <c r="UBK15" s="103"/>
      <c r="UBL15" s="103"/>
      <c r="UBM15" s="103"/>
      <c r="UBN15" s="103"/>
      <c r="UBO15" s="103"/>
      <c r="UBP15" s="103"/>
      <c r="UBQ15" s="103"/>
      <c r="UBR15" s="103"/>
      <c r="UBS15" s="103"/>
      <c r="UBT15" s="103"/>
      <c r="UBU15" s="103"/>
      <c r="UBV15" s="103"/>
      <c r="UBW15" s="103"/>
      <c r="UBX15" s="103"/>
      <c r="UBY15" s="103"/>
      <c r="UBZ15" s="103"/>
      <c r="UCA15" s="103"/>
      <c r="UCB15" s="103"/>
      <c r="UCC15" s="103"/>
      <c r="UCD15" s="103"/>
      <c r="UCE15" s="103"/>
      <c r="UCF15" s="103"/>
      <c r="UCG15" s="103"/>
      <c r="UCH15" s="103"/>
      <c r="UCI15" s="103"/>
      <c r="UCJ15" s="103"/>
      <c r="UCK15" s="103"/>
      <c r="UCL15" s="103"/>
      <c r="UCM15" s="103"/>
      <c r="UCN15" s="103"/>
      <c r="UCO15" s="103"/>
      <c r="UCP15" s="103"/>
      <c r="UCW15" s="103"/>
      <c r="UCX15" s="103"/>
      <c r="UCY15" s="103"/>
      <c r="UCZ15" s="103"/>
      <c r="UDA15" s="103"/>
      <c r="UDB15" s="103"/>
      <c r="UDC15" s="103"/>
      <c r="UDD15" s="103"/>
      <c r="UDE15" s="103"/>
      <c r="UDF15" s="103"/>
      <c r="UDG15" s="103"/>
      <c r="UDH15" s="103"/>
      <c r="UDI15" s="103"/>
      <c r="UDJ15" s="103"/>
      <c r="UDK15" s="103"/>
      <c r="UDL15" s="103"/>
      <c r="UDM15" s="103"/>
      <c r="UDN15" s="103"/>
      <c r="UDO15" s="103"/>
      <c r="UDP15" s="103"/>
      <c r="UDQ15" s="103"/>
      <c r="UDR15" s="103"/>
      <c r="UDS15" s="103"/>
      <c r="UDT15" s="103"/>
      <c r="UDU15" s="103"/>
      <c r="UDV15" s="103"/>
      <c r="UDW15" s="103"/>
      <c r="UDX15" s="103"/>
      <c r="UDY15" s="103"/>
      <c r="UDZ15" s="103"/>
      <c r="UEA15" s="103"/>
      <c r="UEB15" s="103"/>
      <c r="UEC15" s="103"/>
      <c r="UED15" s="103"/>
      <c r="UEE15" s="103"/>
      <c r="UEF15" s="103"/>
      <c r="UEG15" s="103"/>
      <c r="UEH15" s="103"/>
      <c r="UEI15" s="103"/>
      <c r="UEJ15" s="103"/>
      <c r="UEK15" s="103"/>
      <c r="UEL15" s="103"/>
      <c r="UEM15" s="103"/>
      <c r="UEN15" s="103"/>
      <c r="UEO15" s="103"/>
      <c r="UEP15" s="103"/>
      <c r="UEQ15" s="103"/>
      <c r="UER15" s="103"/>
      <c r="UES15" s="103"/>
      <c r="UET15" s="103"/>
      <c r="UEU15" s="103"/>
      <c r="UEV15" s="103"/>
      <c r="UEW15" s="103"/>
      <c r="UEX15" s="103"/>
      <c r="UEY15" s="103"/>
      <c r="UEZ15" s="103"/>
      <c r="UFA15" s="103"/>
      <c r="UFB15" s="103"/>
      <c r="UFC15" s="103"/>
      <c r="UFD15" s="103"/>
      <c r="UFE15" s="103"/>
      <c r="UFF15" s="103"/>
      <c r="UFG15" s="103"/>
      <c r="UFH15" s="103"/>
      <c r="UFI15" s="103"/>
      <c r="UFJ15" s="103"/>
      <c r="UFK15" s="103"/>
      <c r="UFL15" s="103"/>
      <c r="UFM15" s="103"/>
      <c r="UFN15" s="103"/>
      <c r="UFO15" s="103"/>
      <c r="UFP15" s="103"/>
      <c r="UFQ15" s="103"/>
      <c r="UFR15" s="103"/>
      <c r="UFS15" s="103"/>
      <c r="UFT15" s="103"/>
      <c r="UFU15" s="103"/>
      <c r="UFV15" s="103"/>
      <c r="UFW15" s="103"/>
      <c r="UFX15" s="103"/>
      <c r="UFY15" s="103"/>
      <c r="UFZ15" s="103"/>
      <c r="UGA15" s="103"/>
      <c r="UGB15" s="103"/>
      <c r="UGC15" s="103"/>
      <c r="UGD15" s="103"/>
      <c r="UGE15" s="103"/>
      <c r="UGF15" s="103"/>
      <c r="UGG15" s="103"/>
      <c r="UGH15" s="103"/>
      <c r="UGI15" s="103"/>
      <c r="UGJ15" s="103"/>
      <c r="UGK15" s="103"/>
      <c r="UGL15" s="103"/>
      <c r="UGM15" s="103"/>
      <c r="UGN15" s="103"/>
      <c r="UGO15" s="103"/>
      <c r="UGP15" s="103"/>
      <c r="UGQ15" s="103"/>
      <c r="UGR15" s="103"/>
      <c r="UGS15" s="103"/>
      <c r="UGT15" s="103"/>
      <c r="UGU15" s="103"/>
      <c r="UGV15" s="103"/>
      <c r="UGW15" s="103"/>
      <c r="UGX15" s="103"/>
      <c r="UGY15" s="103"/>
      <c r="UGZ15" s="103"/>
      <c r="UHA15" s="103"/>
      <c r="UHB15" s="103"/>
      <c r="UHC15" s="103"/>
      <c r="UHD15" s="103"/>
      <c r="UHE15" s="103"/>
      <c r="UHF15" s="103"/>
      <c r="UHG15" s="103"/>
      <c r="UHH15" s="103"/>
      <c r="UHI15" s="103"/>
      <c r="UHJ15" s="103"/>
      <c r="UHK15" s="103"/>
      <c r="UHL15" s="103"/>
      <c r="UHM15" s="103"/>
      <c r="UHN15" s="103"/>
      <c r="UHO15" s="103"/>
      <c r="UHP15" s="103"/>
      <c r="UHQ15" s="103"/>
      <c r="UHR15" s="103"/>
      <c r="UHS15" s="103"/>
      <c r="UHT15" s="103"/>
      <c r="UHU15" s="103"/>
      <c r="UHV15" s="103"/>
      <c r="UHW15" s="103"/>
      <c r="UHX15" s="103"/>
      <c r="UHY15" s="103"/>
      <c r="UHZ15" s="103"/>
      <c r="UIA15" s="103"/>
      <c r="UIB15" s="103"/>
      <c r="UIC15" s="103"/>
      <c r="UID15" s="103"/>
      <c r="UIE15" s="103"/>
      <c r="UIF15" s="103"/>
      <c r="UIG15" s="103"/>
      <c r="UIH15" s="103"/>
      <c r="UII15" s="103"/>
      <c r="UIJ15" s="103"/>
      <c r="UIK15" s="103"/>
      <c r="UIL15" s="103"/>
      <c r="UIM15" s="103"/>
      <c r="UIN15" s="103"/>
      <c r="UIO15" s="103"/>
      <c r="UIP15" s="103"/>
      <c r="UIQ15" s="103"/>
      <c r="UIR15" s="103"/>
      <c r="UIS15" s="103"/>
      <c r="UIT15" s="103"/>
      <c r="UIU15" s="103"/>
      <c r="UIV15" s="103"/>
      <c r="UIW15" s="103"/>
      <c r="UIX15" s="103"/>
      <c r="UIY15" s="103"/>
      <c r="UIZ15" s="103"/>
      <c r="UJA15" s="103"/>
      <c r="UJB15" s="103"/>
      <c r="UJC15" s="103"/>
      <c r="UJD15" s="103"/>
      <c r="UJE15" s="103"/>
      <c r="UJF15" s="103"/>
      <c r="UJG15" s="103"/>
      <c r="UJH15" s="103"/>
      <c r="UJI15" s="103"/>
      <c r="UJJ15" s="103"/>
      <c r="UJK15" s="103"/>
      <c r="UJL15" s="103"/>
      <c r="UJM15" s="103"/>
      <c r="UJN15" s="103"/>
      <c r="UJO15" s="103"/>
      <c r="UJP15" s="103"/>
      <c r="UJQ15" s="103"/>
      <c r="UJR15" s="103"/>
      <c r="UJS15" s="103"/>
      <c r="UJT15" s="103"/>
      <c r="UJU15" s="103"/>
      <c r="UJV15" s="103"/>
      <c r="UJW15" s="103"/>
      <c r="UJX15" s="103"/>
      <c r="UJY15" s="103"/>
      <c r="UJZ15" s="103"/>
      <c r="UKA15" s="103"/>
      <c r="UKB15" s="103"/>
      <c r="UKC15" s="103"/>
      <c r="UKD15" s="103"/>
      <c r="UKE15" s="103"/>
      <c r="UKF15" s="103"/>
      <c r="UKG15" s="103"/>
      <c r="UKH15" s="103"/>
      <c r="UKI15" s="103"/>
      <c r="UKJ15" s="103"/>
      <c r="UKK15" s="103"/>
      <c r="UKL15" s="103"/>
      <c r="UKM15" s="103"/>
      <c r="UKN15" s="103"/>
      <c r="UKO15" s="103"/>
      <c r="UKP15" s="103"/>
      <c r="UKQ15" s="103"/>
      <c r="UKR15" s="103"/>
      <c r="UKS15" s="103"/>
      <c r="UKT15" s="103"/>
      <c r="UKU15" s="103"/>
      <c r="UKV15" s="103"/>
      <c r="UKW15" s="103"/>
      <c r="UKX15" s="103"/>
      <c r="UKY15" s="103"/>
      <c r="UKZ15" s="103"/>
      <c r="ULA15" s="103"/>
      <c r="ULB15" s="103"/>
      <c r="ULC15" s="103"/>
      <c r="ULD15" s="103"/>
      <c r="ULE15" s="103"/>
      <c r="ULF15" s="103"/>
      <c r="ULG15" s="103"/>
      <c r="ULH15" s="103"/>
      <c r="ULI15" s="103"/>
      <c r="ULJ15" s="103"/>
      <c r="ULK15" s="103"/>
      <c r="ULL15" s="103"/>
      <c r="ULM15" s="103"/>
      <c r="ULN15" s="103"/>
      <c r="ULO15" s="103"/>
      <c r="ULP15" s="103"/>
      <c r="ULQ15" s="103"/>
      <c r="ULR15" s="103"/>
      <c r="ULS15" s="103"/>
      <c r="ULT15" s="103"/>
      <c r="ULU15" s="103"/>
      <c r="ULV15" s="103"/>
      <c r="ULW15" s="103"/>
      <c r="ULX15" s="103"/>
      <c r="ULY15" s="103"/>
      <c r="ULZ15" s="103"/>
      <c r="UMA15" s="103"/>
      <c r="UMB15" s="103"/>
      <c r="UMC15" s="103"/>
      <c r="UMD15" s="103"/>
      <c r="UME15" s="103"/>
      <c r="UMF15" s="103"/>
      <c r="UMG15" s="103"/>
      <c r="UMH15" s="103"/>
      <c r="UMI15" s="103"/>
      <c r="UMJ15" s="103"/>
      <c r="UMK15" s="103"/>
      <c r="UML15" s="103"/>
      <c r="UMS15" s="103"/>
      <c r="UMT15" s="103"/>
      <c r="UMU15" s="103"/>
      <c r="UMV15" s="103"/>
      <c r="UMW15" s="103"/>
      <c r="UMX15" s="103"/>
      <c r="UMY15" s="103"/>
      <c r="UMZ15" s="103"/>
      <c r="UNA15" s="103"/>
      <c r="UNB15" s="103"/>
      <c r="UNC15" s="103"/>
      <c r="UND15" s="103"/>
      <c r="UNE15" s="103"/>
      <c r="UNF15" s="103"/>
      <c r="UNG15" s="103"/>
      <c r="UNH15" s="103"/>
      <c r="UNI15" s="103"/>
      <c r="UNJ15" s="103"/>
      <c r="UNK15" s="103"/>
      <c r="UNL15" s="103"/>
      <c r="UNM15" s="103"/>
      <c r="UNN15" s="103"/>
      <c r="UNO15" s="103"/>
      <c r="UNP15" s="103"/>
      <c r="UNQ15" s="103"/>
      <c r="UNR15" s="103"/>
      <c r="UNS15" s="103"/>
      <c r="UNT15" s="103"/>
      <c r="UNU15" s="103"/>
      <c r="UNV15" s="103"/>
      <c r="UNW15" s="103"/>
      <c r="UNX15" s="103"/>
      <c r="UNY15" s="103"/>
      <c r="UNZ15" s="103"/>
      <c r="UOA15" s="103"/>
      <c r="UOB15" s="103"/>
      <c r="UOC15" s="103"/>
      <c r="UOD15" s="103"/>
      <c r="UOE15" s="103"/>
      <c r="UOF15" s="103"/>
      <c r="UOG15" s="103"/>
      <c r="UOH15" s="103"/>
      <c r="UOI15" s="103"/>
      <c r="UOJ15" s="103"/>
      <c r="UOK15" s="103"/>
      <c r="UOL15" s="103"/>
      <c r="UOM15" s="103"/>
      <c r="UON15" s="103"/>
      <c r="UOO15" s="103"/>
      <c r="UOP15" s="103"/>
      <c r="UOQ15" s="103"/>
      <c r="UOR15" s="103"/>
      <c r="UOS15" s="103"/>
      <c r="UOT15" s="103"/>
      <c r="UOU15" s="103"/>
      <c r="UOV15" s="103"/>
      <c r="UOW15" s="103"/>
      <c r="UOX15" s="103"/>
      <c r="UOY15" s="103"/>
      <c r="UOZ15" s="103"/>
      <c r="UPA15" s="103"/>
      <c r="UPB15" s="103"/>
      <c r="UPC15" s="103"/>
      <c r="UPD15" s="103"/>
      <c r="UPE15" s="103"/>
      <c r="UPF15" s="103"/>
      <c r="UPG15" s="103"/>
      <c r="UPH15" s="103"/>
      <c r="UPI15" s="103"/>
      <c r="UPJ15" s="103"/>
      <c r="UPK15" s="103"/>
      <c r="UPL15" s="103"/>
      <c r="UPM15" s="103"/>
      <c r="UPN15" s="103"/>
      <c r="UPO15" s="103"/>
      <c r="UPP15" s="103"/>
      <c r="UPQ15" s="103"/>
      <c r="UPR15" s="103"/>
      <c r="UPS15" s="103"/>
      <c r="UPT15" s="103"/>
      <c r="UPU15" s="103"/>
      <c r="UPV15" s="103"/>
      <c r="UPW15" s="103"/>
      <c r="UPX15" s="103"/>
      <c r="UPY15" s="103"/>
      <c r="UPZ15" s="103"/>
      <c r="UQA15" s="103"/>
      <c r="UQB15" s="103"/>
      <c r="UQC15" s="103"/>
      <c r="UQD15" s="103"/>
      <c r="UQE15" s="103"/>
      <c r="UQF15" s="103"/>
      <c r="UQG15" s="103"/>
      <c r="UQH15" s="103"/>
      <c r="UQI15" s="103"/>
      <c r="UQJ15" s="103"/>
      <c r="UQK15" s="103"/>
      <c r="UQL15" s="103"/>
      <c r="UQM15" s="103"/>
      <c r="UQN15" s="103"/>
      <c r="UQO15" s="103"/>
      <c r="UQP15" s="103"/>
      <c r="UQQ15" s="103"/>
      <c r="UQR15" s="103"/>
      <c r="UQS15" s="103"/>
      <c r="UQT15" s="103"/>
      <c r="UQU15" s="103"/>
      <c r="UQV15" s="103"/>
      <c r="UQW15" s="103"/>
      <c r="UQX15" s="103"/>
      <c r="UQY15" s="103"/>
      <c r="UQZ15" s="103"/>
      <c r="URA15" s="103"/>
      <c r="URB15" s="103"/>
      <c r="URC15" s="103"/>
      <c r="URD15" s="103"/>
      <c r="URE15" s="103"/>
      <c r="URF15" s="103"/>
      <c r="URG15" s="103"/>
      <c r="URH15" s="103"/>
      <c r="URI15" s="103"/>
      <c r="URJ15" s="103"/>
      <c r="URK15" s="103"/>
      <c r="URL15" s="103"/>
      <c r="URM15" s="103"/>
      <c r="URN15" s="103"/>
      <c r="URO15" s="103"/>
      <c r="URP15" s="103"/>
      <c r="URQ15" s="103"/>
      <c r="URR15" s="103"/>
      <c r="URS15" s="103"/>
      <c r="URT15" s="103"/>
      <c r="URU15" s="103"/>
      <c r="URV15" s="103"/>
      <c r="URW15" s="103"/>
      <c r="URX15" s="103"/>
      <c r="URY15" s="103"/>
      <c r="URZ15" s="103"/>
      <c r="USA15" s="103"/>
      <c r="USB15" s="103"/>
      <c r="USC15" s="103"/>
      <c r="USD15" s="103"/>
      <c r="USE15" s="103"/>
      <c r="USF15" s="103"/>
      <c r="USG15" s="103"/>
      <c r="USH15" s="103"/>
      <c r="USI15" s="103"/>
      <c r="USJ15" s="103"/>
      <c r="USK15" s="103"/>
      <c r="USL15" s="103"/>
      <c r="USM15" s="103"/>
      <c r="USN15" s="103"/>
      <c r="USO15" s="103"/>
      <c r="USP15" s="103"/>
      <c r="USQ15" s="103"/>
      <c r="USR15" s="103"/>
      <c r="USS15" s="103"/>
      <c r="UST15" s="103"/>
      <c r="USU15" s="103"/>
      <c r="USV15" s="103"/>
      <c r="USW15" s="103"/>
      <c r="USX15" s="103"/>
      <c r="USY15" s="103"/>
      <c r="USZ15" s="103"/>
      <c r="UTA15" s="103"/>
      <c r="UTB15" s="103"/>
      <c r="UTC15" s="103"/>
      <c r="UTD15" s="103"/>
      <c r="UTE15" s="103"/>
      <c r="UTF15" s="103"/>
      <c r="UTG15" s="103"/>
      <c r="UTH15" s="103"/>
      <c r="UTI15" s="103"/>
      <c r="UTJ15" s="103"/>
      <c r="UTK15" s="103"/>
      <c r="UTL15" s="103"/>
      <c r="UTM15" s="103"/>
      <c r="UTN15" s="103"/>
      <c r="UTO15" s="103"/>
      <c r="UTP15" s="103"/>
      <c r="UTQ15" s="103"/>
      <c r="UTR15" s="103"/>
      <c r="UTS15" s="103"/>
      <c r="UTT15" s="103"/>
      <c r="UTU15" s="103"/>
      <c r="UTV15" s="103"/>
      <c r="UTW15" s="103"/>
      <c r="UTX15" s="103"/>
      <c r="UTY15" s="103"/>
      <c r="UTZ15" s="103"/>
      <c r="UUA15" s="103"/>
      <c r="UUB15" s="103"/>
      <c r="UUC15" s="103"/>
      <c r="UUD15" s="103"/>
      <c r="UUE15" s="103"/>
      <c r="UUF15" s="103"/>
      <c r="UUG15" s="103"/>
      <c r="UUH15" s="103"/>
      <c r="UUI15" s="103"/>
      <c r="UUJ15" s="103"/>
      <c r="UUK15" s="103"/>
      <c r="UUL15" s="103"/>
      <c r="UUM15" s="103"/>
      <c r="UUN15" s="103"/>
      <c r="UUO15" s="103"/>
      <c r="UUP15" s="103"/>
      <c r="UUQ15" s="103"/>
      <c r="UUR15" s="103"/>
      <c r="UUS15" s="103"/>
      <c r="UUT15" s="103"/>
      <c r="UUU15" s="103"/>
      <c r="UUV15" s="103"/>
      <c r="UUW15" s="103"/>
      <c r="UUX15" s="103"/>
      <c r="UUY15" s="103"/>
      <c r="UUZ15" s="103"/>
      <c r="UVA15" s="103"/>
      <c r="UVB15" s="103"/>
      <c r="UVC15" s="103"/>
      <c r="UVD15" s="103"/>
      <c r="UVE15" s="103"/>
      <c r="UVF15" s="103"/>
      <c r="UVG15" s="103"/>
      <c r="UVH15" s="103"/>
      <c r="UVI15" s="103"/>
      <c r="UVJ15" s="103"/>
      <c r="UVK15" s="103"/>
      <c r="UVL15" s="103"/>
      <c r="UVM15" s="103"/>
      <c r="UVN15" s="103"/>
      <c r="UVO15" s="103"/>
      <c r="UVP15" s="103"/>
      <c r="UVQ15" s="103"/>
      <c r="UVR15" s="103"/>
      <c r="UVS15" s="103"/>
      <c r="UVT15" s="103"/>
      <c r="UVU15" s="103"/>
      <c r="UVV15" s="103"/>
      <c r="UVW15" s="103"/>
      <c r="UVX15" s="103"/>
      <c r="UVY15" s="103"/>
      <c r="UVZ15" s="103"/>
      <c r="UWA15" s="103"/>
      <c r="UWB15" s="103"/>
      <c r="UWC15" s="103"/>
      <c r="UWD15" s="103"/>
      <c r="UWE15" s="103"/>
      <c r="UWF15" s="103"/>
      <c r="UWG15" s="103"/>
      <c r="UWH15" s="103"/>
      <c r="UWO15" s="103"/>
      <c r="UWP15" s="103"/>
      <c r="UWQ15" s="103"/>
      <c r="UWR15" s="103"/>
      <c r="UWS15" s="103"/>
      <c r="UWT15" s="103"/>
      <c r="UWU15" s="103"/>
      <c r="UWV15" s="103"/>
      <c r="UWW15" s="103"/>
      <c r="UWX15" s="103"/>
      <c r="UWY15" s="103"/>
      <c r="UWZ15" s="103"/>
      <c r="UXA15" s="103"/>
      <c r="UXB15" s="103"/>
      <c r="UXC15" s="103"/>
      <c r="UXD15" s="103"/>
      <c r="UXE15" s="103"/>
      <c r="UXF15" s="103"/>
      <c r="UXG15" s="103"/>
      <c r="UXH15" s="103"/>
      <c r="UXI15" s="103"/>
      <c r="UXJ15" s="103"/>
      <c r="UXK15" s="103"/>
      <c r="UXL15" s="103"/>
      <c r="UXM15" s="103"/>
      <c r="UXN15" s="103"/>
      <c r="UXO15" s="103"/>
      <c r="UXP15" s="103"/>
      <c r="UXQ15" s="103"/>
      <c r="UXR15" s="103"/>
      <c r="UXS15" s="103"/>
      <c r="UXT15" s="103"/>
      <c r="UXU15" s="103"/>
      <c r="UXV15" s="103"/>
      <c r="UXW15" s="103"/>
      <c r="UXX15" s="103"/>
      <c r="UXY15" s="103"/>
      <c r="UXZ15" s="103"/>
      <c r="UYA15" s="103"/>
      <c r="UYB15" s="103"/>
      <c r="UYC15" s="103"/>
      <c r="UYD15" s="103"/>
      <c r="UYE15" s="103"/>
      <c r="UYF15" s="103"/>
      <c r="UYG15" s="103"/>
      <c r="UYH15" s="103"/>
      <c r="UYI15" s="103"/>
      <c r="UYJ15" s="103"/>
      <c r="UYK15" s="103"/>
      <c r="UYL15" s="103"/>
      <c r="UYM15" s="103"/>
      <c r="UYN15" s="103"/>
      <c r="UYO15" s="103"/>
      <c r="UYP15" s="103"/>
      <c r="UYQ15" s="103"/>
      <c r="UYR15" s="103"/>
      <c r="UYS15" s="103"/>
      <c r="UYT15" s="103"/>
      <c r="UYU15" s="103"/>
      <c r="UYV15" s="103"/>
      <c r="UYW15" s="103"/>
      <c r="UYX15" s="103"/>
      <c r="UYY15" s="103"/>
      <c r="UYZ15" s="103"/>
      <c r="UZA15" s="103"/>
      <c r="UZB15" s="103"/>
      <c r="UZC15" s="103"/>
      <c r="UZD15" s="103"/>
      <c r="UZE15" s="103"/>
      <c r="UZF15" s="103"/>
      <c r="UZG15" s="103"/>
      <c r="UZH15" s="103"/>
      <c r="UZI15" s="103"/>
      <c r="UZJ15" s="103"/>
      <c r="UZK15" s="103"/>
      <c r="UZL15" s="103"/>
      <c r="UZM15" s="103"/>
      <c r="UZN15" s="103"/>
      <c r="UZO15" s="103"/>
      <c r="UZP15" s="103"/>
      <c r="UZQ15" s="103"/>
      <c r="UZR15" s="103"/>
      <c r="UZS15" s="103"/>
      <c r="UZT15" s="103"/>
      <c r="UZU15" s="103"/>
      <c r="UZV15" s="103"/>
      <c r="UZW15" s="103"/>
      <c r="UZX15" s="103"/>
      <c r="UZY15" s="103"/>
      <c r="UZZ15" s="103"/>
      <c r="VAA15" s="103"/>
      <c r="VAB15" s="103"/>
      <c r="VAC15" s="103"/>
      <c r="VAD15" s="103"/>
      <c r="VAE15" s="103"/>
      <c r="VAF15" s="103"/>
      <c r="VAG15" s="103"/>
      <c r="VAH15" s="103"/>
      <c r="VAI15" s="103"/>
      <c r="VAJ15" s="103"/>
      <c r="VAK15" s="103"/>
      <c r="VAL15" s="103"/>
      <c r="VAM15" s="103"/>
      <c r="VAN15" s="103"/>
      <c r="VAO15" s="103"/>
      <c r="VAP15" s="103"/>
      <c r="VAQ15" s="103"/>
      <c r="VAR15" s="103"/>
      <c r="VAS15" s="103"/>
      <c r="VAT15" s="103"/>
      <c r="VAU15" s="103"/>
      <c r="VAV15" s="103"/>
      <c r="VAW15" s="103"/>
      <c r="VAX15" s="103"/>
      <c r="VAY15" s="103"/>
      <c r="VAZ15" s="103"/>
      <c r="VBA15" s="103"/>
      <c r="VBB15" s="103"/>
      <c r="VBC15" s="103"/>
      <c r="VBD15" s="103"/>
      <c r="VBE15" s="103"/>
      <c r="VBF15" s="103"/>
      <c r="VBG15" s="103"/>
      <c r="VBH15" s="103"/>
      <c r="VBI15" s="103"/>
      <c r="VBJ15" s="103"/>
      <c r="VBK15" s="103"/>
      <c r="VBL15" s="103"/>
      <c r="VBM15" s="103"/>
      <c r="VBN15" s="103"/>
      <c r="VBO15" s="103"/>
      <c r="VBP15" s="103"/>
      <c r="VBQ15" s="103"/>
      <c r="VBR15" s="103"/>
      <c r="VBS15" s="103"/>
      <c r="VBT15" s="103"/>
      <c r="VBU15" s="103"/>
      <c r="VBV15" s="103"/>
      <c r="VBW15" s="103"/>
      <c r="VBX15" s="103"/>
      <c r="VBY15" s="103"/>
      <c r="VBZ15" s="103"/>
      <c r="VCA15" s="103"/>
      <c r="VCB15" s="103"/>
      <c r="VCC15" s="103"/>
      <c r="VCD15" s="103"/>
      <c r="VCE15" s="103"/>
      <c r="VCF15" s="103"/>
      <c r="VCG15" s="103"/>
      <c r="VCH15" s="103"/>
      <c r="VCI15" s="103"/>
      <c r="VCJ15" s="103"/>
      <c r="VCK15" s="103"/>
      <c r="VCL15" s="103"/>
      <c r="VCM15" s="103"/>
      <c r="VCN15" s="103"/>
      <c r="VCO15" s="103"/>
      <c r="VCP15" s="103"/>
      <c r="VCQ15" s="103"/>
      <c r="VCR15" s="103"/>
      <c r="VCS15" s="103"/>
      <c r="VCT15" s="103"/>
      <c r="VCU15" s="103"/>
      <c r="VCV15" s="103"/>
      <c r="VCW15" s="103"/>
      <c r="VCX15" s="103"/>
      <c r="VCY15" s="103"/>
      <c r="VCZ15" s="103"/>
      <c r="VDA15" s="103"/>
      <c r="VDB15" s="103"/>
      <c r="VDC15" s="103"/>
      <c r="VDD15" s="103"/>
      <c r="VDE15" s="103"/>
      <c r="VDF15" s="103"/>
      <c r="VDG15" s="103"/>
      <c r="VDH15" s="103"/>
      <c r="VDI15" s="103"/>
      <c r="VDJ15" s="103"/>
      <c r="VDK15" s="103"/>
      <c r="VDL15" s="103"/>
      <c r="VDM15" s="103"/>
      <c r="VDN15" s="103"/>
      <c r="VDO15" s="103"/>
      <c r="VDP15" s="103"/>
      <c r="VDQ15" s="103"/>
      <c r="VDR15" s="103"/>
      <c r="VDS15" s="103"/>
      <c r="VDT15" s="103"/>
      <c r="VDU15" s="103"/>
      <c r="VDV15" s="103"/>
      <c r="VDW15" s="103"/>
      <c r="VDX15" s="103"/>
      <c r="VDY15" s="103"/>
      <c r="VDZ15" s="103"/>
      <c r="VEA15" s="103"/>
      <c r="VEB15" s="103"/>
      <c r="VEC15" s="103"/>
      <c r="VED15" s="103"/>
      <c r="VEE15" s="103"/>
      <c r="VEF15" s="103"/>
      <c r="VEG15" s="103"/>
      <c r="VEH15" s="103"/>
      <c r="VEI15" s="103"/>
      <c r="VEJ15" s="103"/>
      <c r="VEK15" s="103"/>
      <c r="VEL15" s="103"/>
      <c r="VEM15" s="103"/>
      <c r="VEN15" s="103"/>
      <c r="VEO15" s="103"/>
      <c r="VEP15" s="103"/>
      <c r="VEQ15" s="103"/>
      <c r="VER15" s="103"/>
      <c r="VES15" s="103"/>
      <c r="VET15" s="103"/>
      <c r="VEU15" s="103"/>
      <c r="VEV15" s="103"/>
      <c r="VEW15" s="103"/>
      <c r="VEX15" s="103"/>
      <c r="VEY15" s="103"/>
      <c r="VEZ15" s="103"/>
      <c r="VFA15" s="103"/>
      <c r="VFB15" s="103"/>
      <c r="VFC15" s="103"/>
      <c r="VFD15" s="103"/>
      <c r="VFE15" s="103"/>
      <c r="VFF15" s="103"/>
      <c r="VFG15" s="103"/>
      <c r="VFH15" s="103"/>
      <c r="VFI15" s="103"/>
      <c r="VFJ15" s="103"/>
      <c r="VFK15" s="103"/>
      <c r="VFL15" s="103"/>
      <c r="VFM15" s="103"/>
      <c r="VFN15" s="103"/>
      <c r="VFO15" s="103"/>
      <c r="VFP15" s="103"/>
      <c r="VFQ15" s="103"/>
      <c r="VFR15" s="103"/>
      <c r="VFS15" s="103"/>
      <c r="VFT15" s="103"/>
      <c r="VFU15" s="103"/>
      <c r="VFV15" s="103"/>
      <c r="VFW15" s="103"/>
      <c r="VFX15" s="103"/>
      <c r="VFY15" s="103"/>
      <c r="VFZ15" s="103"/>
      <c r="VGA15" s="103"/>
      <c r="VGB15" s="103"/>
      <c r="VGC15" s="103"/>
      <c r="VGD15" s="103"/>
      <c r="VGK15" s="103"/>
      <c r="VGL15" s="103"/>
      <c r="VGM15" s="103"/>
      <c r="VGN15" s="103"/>
      <c r="VGO15" s="103"/>
      <c r="VGP15" s="103"/>
      <c r="VGQ15" s="103"/>
      <c r="VGR15" s="103"/>
      <c r="VGS15" s="103"/>
      <c r="VGT15" s="103"/>
      <c r="VGU15" s="103"/>
      <c r="VGV15" s="103"/>
      <c r="VGW15" s="103"/>
      <c r="VGX15" s="103"/>
      <c r="VGY15" s="103"/>
      <c r="VGZ15" s="103"/>
      <c r="VHA15" s="103"/>
      <c r="VHB15" s="103"/>
      <c r="VHC15" s="103"/>
      <c r="VHD15" s="103"/>
      <c r="VHE15" s="103"/>
      <c r="VHF15" s="103"/>
      <c r="VHG15" s="103"/>
      <c r="VHH15" s="103"/>
      <c r="VHI15" s="103"/>
      <c r="VHJ15" s="103"/>
      <c r="VHK15" s="103"/>
      <c r="VHL15" s="103"/>
      <c r="VHM15" s="103"/>
      <c r="VHN15" s="103"/>
      <c r="VHO15" s="103"/>
      <c r="VHP15" s="103"/>
      <c r="VHQ15" s="103"/>
      <c r="VHR15" s="103"/>
      <c r="VHS15" s="103"/>
      <c r="VHT15" s="103"/>
      <c r="VHU15" s="103"/>
      <c r="VHV15" s="103"/>
      <c r="VHW15" s="103"/>
      <c r="VHX15" s="103"/>
      <c r="VHY15" s="103"/>
      <c r="VHZ15" s="103"/>
      <c r="VIA15" s="103"/>
      <c r="VIB15" s="103"/>
      <c r="VIC15" s="103"/>
      <c r="VID15" s="103"/>
      <c r="VIE15" s="103"/>
      <c r="VIF15" s="103"/>
      <c r="VIG15" s="103"/>
      <c r="VIH15" s="103"/>
      <c r="VII15" s="103"/>
      <c r="VIJ15" s="103"/>
      <c r="VIK15" s="103"/>
      <c r="VIL15" s="103"/>
      <c r="VIM15" s="103"/>
      <c r="VIN15" s="103"/>
      <c r="VIO15" s="103"/>
      <c r="VIP15" s="103"/>
      <c r="VIQ15" s="103"/>
      <c r="VIR15" s="103"/>
      <c r="VIS15" s="103"/>
      <c r="VIT15" s="103"/>
      <c r="VIU15" s="103"/>
      <c r="VIV15" s="103"/>
      <c r="VIW15" s="103"/>
      <c r="VIX15" s="103"/>
      <c r="VIY15" s="103"/>
      <c r="VIZ15" s="103"/>
      <c r="VJA15" s="103"/>
      <c r="VJB15" s="103"/>
      <c r="VJC15" s="103"/>
      <c r="VJD15" s="103"/>
      <c r="VJE15" s="103"/>
      <c r="VJF15" s="103"/>
      <c r="VJG15" s="103"/>
      <c r="VJH15" s="103"/>
      <c r="VJI15" s="103"/>
      <c r="VJJ15" s="103"/>
      <c r="VJK15" s="103"/>
      <c r="VJL15" s="103"/>
      <c r="VJM15" s="103"/>
      <c r="VJN15" s="103"/>
      <c r="VJO15" s="103"/>
      <c r="VJP15" s="103"/>
      <c r="VJQ15" s="103"/>
      <c r="VJR15" s="103"/>
      <c r="VJS15" s="103"/>
      <c r="VJT15" s="103"/>
      <c r="VJU15" s="103"/>
      <c r="VJV15" s="103"/>
      <c r="VJW15" s="103"/>
      <c r="VJX15" s="103"/>
      <c r="VJY15" s="103"/>
      <c r="VJZ15" s="103"/>
      <c r="VKA15" s="103"/>
      <c r="VKB15" s="103"/>
      <c r="VKC15" s="103"/>
      <c r="VKD15" s="103"/>
      <c r="VKE15" s="103"/>
      <c r="VKF15" s="103"/>
      <c r="VKG15" s="103"/>
      <c r="VKH15" s="103"/>
      <c r="VKI15" s="103"/>
      <c r="VKJ15" s="103"/>
      <c r="VKK15" s="103"/>
      <c r="VKL15" s="103"/>
      <c r="VKM15" s="103"/>
      <c r="VKN15" s="103"/>
      <c r="VKO15" s="103"/>
      <c r="VKP15" s="103"/>
      <c r="VKQ15" s="103"/>
      <c r="VKR15" s="103"/>
      <c r="VKS15" s="103"/>
      <c r="VKT15" s="103"/>
      <c r="VKU15" s="103"/>
      <c r="VKV15" s="103"/>
      <c r="VKW15" s="103"/>
      <c r="VKX15" s="103"/>
      <c r="VKY15" s="103"/>
      <c r="VKZ15" s="103"/>
      <c r="VLA15" s="103"/>
      <c r="VLB15" s="103"/>
      <c r="VLC15" s="103"/>
      <c r="VLD15" s="103"/>
      <c r="VLE15" s="103"/>
      <c r="VLF15" s="103"/>
      <c r="VLG15" s="103"/>
      <c r="VLH15" s="103"/>
      <c r="VLI15" s="103"/>
      <c r="VLJ15" s="103"/>
      <c r="VLK15" s="103"/>
      <c r="VLL15" s="103"/>
      <c r="VLM15" s="103"/>
      <c r="VLN15" s="103"/>
      <c r="VLO15" s="103"/>
      <c r="VLP15" s="103"/>
      <c r="VLQ15" s="103"/>
      <c r="VLR15" s="103"/>
      <c r="VLS15" s="103"/>
      <c r="VLT15" s="103"/>
      <c r="VLU15" s="103"/>
      <c r="VLV15" s="103"/>
      <c r="VLW15" s="103"/>
      <c r="VLX15" s="103"/>
      <c r="VLY15" s="103"/>
      <c r="VLZ15" s="103"/>
      <c r="VMA15" s="103"/>
      <c r="VMB15" s="103"/>
      <c r="VMC15" s="103"/>
      <c r="VMD15" s="103"/>
      <c r="VME15" s="103"/>
      <c r="VMF15" s="103"/>
      <c r="VMG15" s="103"/>
      <c r="VMH15" s="103"/>
      <c r="VMI15" s="103"/>
      <c r="VMJ15" s="103"/>
      <c r="VMK15" s="103"/>
      <c r="VML15" s="103"/>
      <c r="VMM15" s="103"/>
      <c r="VMN15" s="103"/>
      <c r="VMO15" s="103"/>
      <c r="VMP15" s="103"/>
      <c r="VMQ15" s="103"/>
      <c r="VMR15" s="103"/>
      <c r="VMS15" s="103"/>
      <c r="VMT15" s="103"/>
      <c r="VMU15" s="103"/>
      <c r="VMV15" s="103"/>
      <c r="VMW15" s="103"/>
      <c r="VMX15" s="103"/>
      <c r="VMY15" s="103"/>
      <c r="VMZ15" s="103"/>
      <c r="VNA15" s="103"/>
      <c r="VNB15" s="103"/>
      <c r="VNC15" s="103"/>
      <c r="VND15" s="103"/>
      <c r="VNE15" s="103"/>
      <c r="VNF15" s="103"/>
      <c r="VNG15" s="103"/>
      <c r="VNH15" s="103"/>
      <c r="VNI15" s="103"/>
      <c r="VNJ15" s="103"/>
      <c r="VNK15" s="103"/>
      <c r="VNL15" s="103"/>
      <c r="VNM15" s="103"/>
      <c r="VNN15" s="103"/>
      <c r="VNO15" s="103"/>
      <c r="VNP15" s="103"/>
      <c r="VNQ15" s="103"/>
      <c r="VNR15" s="103"/>
      <c r="VNS15" s="103"/>
      <c r="VNT15" s="103"/>
      <c r="VNU15" s="103"/>
      <c r="VNV15" s="103"/>
      <c r="VNW15" s="103"/>
      <c r="VNX15" s="103"/>
      <c r="VNY15" s="103"/>
      <c r="VNZ15" s="103"/>
      <c r="VOA15" s="103"/>
      <c r="VOB15" s="103"/>
      <c r="VOC15" s="103"/>
      <c r="VOD15" s="103"/>
      <c r="VOE15" s="103"/>
      <c r="VOF15" s="103"/>
      <c r="VOG15" s="103"/>
      <c r="VOH15" s="103"/>
      <c r="VOI15" s="103"/>
      <c r="VOJ15" s="103"/>
      <c r="VOK15" s="103"/>
      <c r="VOL15" s="103"/>
      <c r="VOM15" s="103"/>
      <c r="VON15" s="103"/>
      <c r="VOO15" s="103"/>
      <c r="VOP15" s="103"/>
      <c r="VOQ15" s="103"/>
      <c r="VOR15" s="103"/>
      <c r="VOS15" s="103"/>
      <c r="VOT15" s="103"/>
      <c r="VOU15" s="103"/>
      <c r="VOV15" s="103"/>
      <c r="VOW15" s="103"/>
      <c r="VOX15" s="103"/>
      <c r="VOY15" s="103"/>
      <c r="VOZ15" s="103"/>
      <c r="VPA15" s="103"/>
      <c r="VPB15" s="103"/>
      <c r="VPC15" s="103"/>
      <c r="VPD15" s="103"/>
      <c r="VPE15" s="103"/>
      <c r="VPF15" s="103"/>
      <c r="VPG15" s="103"/>
      <c r="VPH15" s="103"/>
      <c r="VPI15" s="103"/>
      <c r="VPJ15" s="103"/>
      <c r="VPK15" s="103"/>
      <c r="VPL15" s="103"/>
      <c r="VPM15" s="103"/>
      <c r="VPN15" s="103"/>
      <c r="VPO15" s="103"/>
      <c r="VPP15" s="103"/>
      <c r="VPQ15" s="103"/>
      <c r="VPR15" s="103"/>
      <c r="VPS15" s="103"/>
      <c r="VPT15" s="103"/>
      <c r="VPU15" s="103"/>
      <c r="VPV15" s="103"/>
      <c r="VPW15" s="103"/>
      <c r="VPX15" s="103"/>
      <c r="VPY15" s="103"/>
      <c r="VPZ15" s="103"/>
      <c r="VQG15" s="103"/>
      <c r="VQH15" s="103"/>
      <c r="VQI15" s="103"/>
      <c r="VQJ15" s="103"/>
      <c r="VQK15" s="103"/>
      <c r="VQL15" s="103"/>
      <c r="VQM15" s="103"/>
      <c r="VQN15" s="103"/>
      <c r="VQO15" s="103"/>
      <c r="VQP15" s="103"/>
      <c r="VQQ15" s="103"/>
      <c r="VQR15" s="103"/>
      <c r="VQS15" s="103"/>
      <c r="VQT15" s="103"/>
      <c r="VQU15" s="103"/>
      <c r="VQV15" s="103"/>
      <c r="VQW15" s="103"/>
      <c r="VQX15" s="103"/>
      <c r="VQY15" s="103"/>
      <c r="VQZ15" s="103"/>
      <c r="VRA15" s="103"/>
      <c r="VRB15" s="103"/>
      <c r="VRC15" s="103"/>
      <c r="VRD15" s="103"/>
      <c r="VRE15" s="103"/>
      <c r="VRF15" s="103"/>
      <c r="VRG15" s="103"/>
      <c r="VRH15" s="103"/>
      <c r="VRI15" s="103"/>
      <c r="VRJ15" s="103"/>
      <c r="VRK15" s="103"/>
      <c r="VRL15" s="103"/>
      <c r="VRM15" s="103"/>
      <c r="VRN15" s="103"/>
      <c r="VRO15" s="103"/>
      <c r="VRP15" s="103"/>
      <c r="VRQ15" s="103"/>
      <c r="VRR15" s="103"/>
      <c r="VRS15" s="103"/>
      <c r="VRT15" s="103"/>
      <c r="VRU15" s="103"/>
      <c r="VRV15" s="103"/>
      <c r="VRW15" s="103"/>
      <c r="VRX15" s="103"/>
      <c r="VRY15" s="103"/>
      <c r="VRZ15" s="103"/>
      <c r="VSA15" s="103"/>
      <c r="VSB15" s="103"/>
      <c r="VSC15" s="103"/>
      <c r="VSD15" s="103"/>
      <c r="VSE15" s="103"/>
      <c r="VSF15" s="103"/>
      <c r="VSG15" s="103"/>
      <c r="VSH15" s="103"/>
      <c r="VSI15" s="103"/>
      <c r="VSJ15" s="103"/>
      <c r="VSK15" s="103"/>
      <c r="VSL15" s="103"/>
      <c r="VSM15" s="103"/>
      <c r="VSN15" s="103"/>
      <c r="VSO15" s="103"/>
      <c r="VSP15" s="103"/>
      <c r="VSQ15" s="103"/>
      <c r="VSR15" s="103"/>
      <c r="VSS15" s="103"/>
      <c r="VST15" s="103"/>
      <c r="VSU15" s="103"/>
      <c r="VSV15" s="103"/>
      <c r="VSW15" s="103"/>
      <c r="VSX15" s="103"/>
      <c r="VSY15" s="103"/>
      <c r="VSZ15" s="103"/>
      <c r="VTA15" s="103"/>
      <c r="VTB15" s="103"/>
      <c r="VTC15" s="103"/>
      <c r="VTD15" s="103"/>
      <c r="VTE15" s="103"/>
      <c r="VTF15" s="103"/>
      <c r="VTG15" s="103"/>
      <c r="VTH15" s="103"/>
      <c r="VTI15" s="103"/>
      <c r="VTJ15" s="103"/>
      <c r="VTK15" s="103"/>
      <c r="VTL15" s="103"/>
      <c r="VTM15" s="103"/>
      <c r="VTN15" s="103"/>
      <c r="VTO15" s="103"/>
      <c r="VTP15" s="103"/>
      <c r="VTQ15" s="103"/>
      <c r="VTR15" s="103"/>
      <c r="VTS15" s="103"/>
      <c r="VTT15" s="103"/>
      <c r="VTU15" s="103"/>
      <c r="VTV15" s="103"/>
      <c r="VTW15" s="103"/>
      <c r="VTX15" s="103"/>
      <c r="VTY15" s="103"/>
      <c r="VTZ15" s="103"/>
      <c r="VUA15" s="103"/>
      <c r="VUB15" s="103"/>
      <c r="VUC15" s="103"/>
      <c r="VUD15" s="103"/>
      <c r="VUE15" s="103"/>
      <c r="VUF15" s="103"/>
      <c r="VUG15" s="103"/>
      <c r="VUH15" s="103"/>
      <c r="VUI15" s="103"/>
      <c r="VUJ15" s="103"/>
      <c r="VUK15" s="103"/>
      <c r="VUL15" s="103"/>
      <c r="VUM15" s="103"/>
      <c r="VUN15" s="103"/>
      <c r="VUO15" s="103"/>
      <c r="VUP15" s="103"/>
      <c r="VUQ15" s="103"/>
      <c r="VUR15" s="103"/>
      <c r="VUS15" s="103"/>
      <c r="VUT15" s="103"/>
      <c r="VUU15" s="103"/>
      <c r="VUV15" s="103"/>
      <c r="VUW15" s="103"/>
      <c r="VUX15" s="103"/>
      <c r="VUY15" s="103"/>
      <c r="VUZ15" s="103"/>
      <c r="VVA15" s="103"/>
      <c r="VVB15" s="103"/>
      <c r="VVC15" s="103"/>
      <c r="VVD15" s="103"/>
      <c r="VVE15" s="103"/>
      <c r="VVF15" s="103"/>
      <c r="VVG15" s="103"/>
      <c r="VVH15" s="103"/>
      <c r="VVI15" s="103"/>
      <c r="VVJ15" s="103"/>
      <c r="VVK15" s="103"/>
      <c r="VVL15" s="103"/>
      <c r="VVM15" s="103"/>
      <c r="VVN15" s="103"/>
      <c r="VVO15" s="103"/>
      <c r="VVP15" s="103"/>
      <c r="VVQ15" s="103"/>
      <c r="VVR15" s="103"/>
      <c r="VVS15" s="103"/>
      <c r="VVT15" s="103"/>
      <c r="VVU15" s="103"/>
      <c r="VVV15" s="103"/>
      <c r="VVW15" s="103"/>
      <c r="VVX15" s="103"/>
      <c r="VVY15" s="103"/>
      <c r="VVZ15" s="103"/>
      <c r="VWA15" s="103"/>
      <c r="VWB15" s="103"/>
      <c r="VWC15" s="103"/>
      <c r="VWD15" s="103"/>
      <c r="VWE15" s="103"/>
      <c r="VWF15" s="103"/>
      <c r="VWG15" s="103"/>
      <c r="VWH15" s="103"/>
      <c r="VWI15" s="103"/>
      <c r="VWJ15" s="103"/>
      <c r="VWK15" s="103"/>
      <c r="VWL15" s="103"/>
      <c r="VWM15" s="103"/>
      <c r="VWN15" s="103"/>
      <c r="VWO15" s="103"/>
      <c r="VWP15" s="103"/>
      <c r="VWQ15" s="103"/>
      <c r="VWR15" s="103"/>
      <c r="VWS15" s="103"/>
      <c r="VWT15" s="103"/>
      <c r="VWU15" s="103"/>
      <c r="VWV15" s="103"/>
      <c r="VWW15" s="103"/>
      <c r="VWX15" s="103"/>
      <c r="VWY15" s="103"/>
      <c r="VWZ15" s="103"/>
      <c r="VXA15" s="103"/>
      <c r="VXB15" s="103"/>
      <c r="VXC15" s="103"/>
      <c r="VXD15" s="103"/>
      <c r="VXE15" s="103"/>
      <c r="VXF15" s="103"/>
      <c r="VXG15" s="103"/>
      <c r="VXH15" s="103"/>
      <c r="VXI15" s="103"/>
      <c r="VXJ15" s="103"/>
      <c r="VXK15" s="103"/>
      <c r="VXL15" s="103"/>
      <c r="VXM15" s="103"/>
      <c r="VXN15" s="103"/>
      <c r="VXO15" s="103"/>
      <c r="VXP15" s="103"/>
      <c r="VXQ15" s="103"/>
      <c r="VXR15" s="103"/>
      <c r="VXS15" s="103"/>
      <c r="VXT15" s="103"/>
      <c r="VXU15" s="103"/>
      <c r="VXV15" s="103"/>
      <c r="VXW15" s="103"/>
      <c r="VXX15" s="103"/>
      <c r="VXY15" s="103"/>
      <c r="VXZ15" s="103"/>
      <c r="VYA15" s="103"/>
      <c r="VYB15" s="103"/>
      <c r="VYC15" s="103"/>
      <c r="VYD15" s="103"/>
      <c r="VYE15" s="103"/>
      <c r="VYF15" s="103"/>
      <c r="VYG15" s="103"/>
      <c r="VYH15" s="103"/>
      <c r="VYI15" s="103"/>
      <c r="VYJ15" s="103"/>
      <c r="VYK15" s="103"/>
      <c r="VYL15" s="103"/>
      <c r="VYM15" s="103"/>
      <c r="VYN15" s="103"/>
      <c r="VYO15" s="103"/>
      <c r="VYP15" s="103"/>
      <c r="VYQ15" s="103"/>
      <c r="VYR15" s="103"/>
      <c r="VYS15" s="103"/>
      <c r="VYT15" s="103"/>
      <c r="VYU15" s="103"/>
      <c r="VYV15" s="103"/>
      <c r="VYW15" s="103"/>
      <c r="VYX15" s="103"/>
      <c r="VYY15" s="103"/>
      <c r="VYZ15" s="103"/>
      <c r="VZA15" s="103"/>
      <c r="VZB15" s="103"/>
      <c r="VZC15" s="103"/>
      <c r="VZD15" s="103"/>
      <c r="VZE15" s="103"/>
      <c r="VZF15" s="103"/>
      <c r="VZG15" s="103"/>
      <c r="VZH15" s="103"/>
      <c r="VZI15" s="103"/>
      <c r="VZJ15" s="103"/>
      <c r="VZK15" s="103"/>
      <c r="VZL15" s="103"/>
      <c r="VZM15" s="103"/>
      <c r="VZN15" s="103"/>
      <c r="VZO15" s="103"/>
      <c r="VZP15" s="103"/>
      <c r="VZQ15" s="103"/>
      <c r="VZR15" s="103"/>
      <c r="VZS15" s="103"/>
      <c r="VZT15" s="103"/>
      <c r="VZU15" s="103"/>
      <c r="VZV15" s="103"/>
      <c r="WAC15" s="103"/>
      <c r="WAD15" s="103"/>
      <c r="WAE15" s="103"/>
      <c r="WAF15" s="103"/>
      <c r="WAG15" s="103"/>
      <c r="WAH15" s="103"/>
      <c r="WAI15" s="103"/>
      <c r="WAJ15" s="103"/>
      <c r="WAK15" s="103"/>
      <c r="WAL15" s="103"/>
      <c r="WAM15" s="103"/>
      <c r="WAN15" s="103"/>
      <c r="WAO15" s="103"/>
      <c r="WAP15" s="103"/>
      <c r="WAQ15" s="103"/>
      <c r="WAR15" s="103"/>
      <c r="WAS15" s="103"/>
      <c r="WAT15" s="103"/>
      <c r="WAU15" s="103"/>
      <c r="WAV15" s="103"/>
      <c r="WAW15" s="103"/>
      <c r="WAX15" s="103"/>
      <c r="WAY15" s="103"/>
      <c r="WAZ15" s="103"/>
      <c r="WBA15" s="103"/>
      <c r="WBB15" s="103"/>
      <c r="WBC15" s="103"/>
      <c r="WBD15" s="103"/>
      <c r="WBE15" s="103"/>
      <c r="WBF15" s="103"/>
      <c r="WBG15" s="103"/>
      <c r="WBH15" s="103"/>
      <c r="WBI15" s="103"/>
      <c r="WBJ15" s="103"/>
      <c r="WBK15" s="103"/>
      <c r="WBL15" s="103"/>
      <c r="WBM15" s="103"/>
      <c r="WBN15" s="103"/>
      <c r="WBO15" s="103"/>
      <c r="WBP15" s="103"/>
      <c r="WBQ15" s="103"/>
      <c r="WBR15" s="103"/>
      <c r="WBS15" s="103"/>
      <c r="WBT15" s="103"/>
      <c r="WBU15" s="103"/>
      <c r="WBV15" s="103"/>
      <c r="WBW15" s="103"/>
      <c r="WBX15" s="103"/>
      <c r="WBY15" s="103"/>
      <c r="WBZ15" s="103"/>
      <c r="WCA15" s="103"/>
      <c r="WCB15" s="103"/>
      <c r="WCC15" s="103"/>
      <c r="WCD15" s="103"/>
      <c r="WCE15" s="103"/>
      <c r="WCF15" s="103"/>
      <c r="WCG15" s="103"/>
      <c r="WCH15" s="103"/>
      <c r="WCI15" s="103"/>
      <c r="WCJ15" s="103"/>
      <c r="WCK15" s="103"/>
      <c r="WCL15" s="103"/>
      <c r="WCM15" s="103"/>
      <c r="WCN15" s="103"/>
      <c r="WCO15" s="103"/>
      <c r="WCP15" s="103"/>
      <c r="WCQ15" s="103"/>
      <c r="WCR15" s="103"/>
      <c r="WCS15" s="103"/>
      <c r="WCT15" s="103"/>
      <c r="WCU15" s="103"/>
      <c r="WCV15" s="103"/>
      <c r="WCW15" s="103"/>
      <c r="WCX15" s="103"/>
      <c r="WCY15" s="103"/>
      <c r="WCZ15" s="103"/>
      <c r="WDA15" s="103"/>
      <c r="WDB15" s="103"/>
      <c r="WDC15" s="103"/>
      <c r="WDD15" s="103"/>
      <c r="WDE15" s="103"/>
      <c r="WDF15" s="103"/>
      <c r="WDG15" s="103"/>
      <c r="WDH15" s="103"/>
      <c r="WDI15" s="103"/>
      <c r="WDJ15" s="103"/>
      <c r="WDK15" s="103"/>
      <c r="WDL15" s="103"/>
      <c r="WDM15" s="103"/>
      <c r="WDN15" s="103"/>
      <c r="WDO15" s="103"/>
      <c r="WDP15" s="103"/>
      <c r="WDQ15" s="103"/>
      <c r="WDR15" s="103"/>
      <c r="WDS15" s="103"/>
      <c r="WDT15" s="103"/>
      <c r="WDU15" s="103"/>
      <c r="WDV15" s="103"/>
      <c r="WDW15" s="103"/>
      <c r="WDX15" s="103"/>
      <c r="WDY15" s="103"/>
      <c r="WDZ15" s="103"/>
      <c r="WEA15" s="103"/>
      <c r="WEB15" s="103"/>
      <c r="WEC15" s="103"/>
      <c r="WED15" s="103"/>
      <c r="WEE15" s="103"/>
      <c r="WEF15" s="103"/>
      <c r="WEG15" s="103"/>
      <c r="WEH15" s="103"/>
      <c r="WEI15" s="103"/>
      <c r="WEJ15" s="103"/>
      <c r="WEK15" s="103"/>
      <c r="WEL15" s="103"/>
      <c r="WEM15" s="103"/>
      <c r="WEN15" s="103"/>
      <c r="WEO15" s="103"/>
      <c r="WEP15" s="103"/>
      <c r="WEQ15" s="103"/>
      <c r="WER15" s="103"/>
      <c r="WES15" s="103"/>
      <c r="WET15" s="103"/>
      <c r="WEU15" s="103"/>
      <c r="WEV15" s="103"/>
      <c r="WEW15" s="103"/>
      <c r="WEX15" s="103"/>
      <c r="WEY15" s="103"/>
      <c r="WEZ15" s="103"/>
      <c r="WFA15" s="103"/>
      <c r="WFB15" s="103"/>
      <c r="WFC15" s="103"/>
      <c r="WFD15" s="103"/>
      <c r="WFE15" s="103"/>
      <c r="WFF15" s="103"/>
      <c r="WFG15" s="103"/>
      <c r="WFH15" s="103"/>
      <c r="WFI15" s="103"/>
      <c r="WFJ15" s="103"/>
      <c r="WFK15" s="103"/>
      <c r="WFL15" s="103"/>
      <c r="WFM15" s="103"/>
      <c r="WFN15" s="103"/>
      <c r="WFO15" s="103"/>
      <c r="WFP15" s="103"/>
      <c r="WFQ15" s="103"/>
      <c r="WFR15" s="103"/>
      <c r="WFS15" s="103"/>
      <c r="WFT15" s="103"/>
      <c r="WFU15" s="103"/>
      <c r="WFV15" s="103"/>
      <c r="WFW15" s="103"/>
      <c r="WFX15" s="103"/>
      <c r="WFY15" s="103"/>
      <c r="WFZ15" s="103"/>
      <c r="WGA15" s="103"/>
      <c r="WGB15" s="103"/>
      <c r="WGC15" s="103"/>
      <c r="WGD15" s="103"/>
      <c r="WGE15" s="103"/>
      <c r="WGF15" s="103"/>
      <c r="WGG15" s="103"/>
      <c r="WGH15" s="103"/>
      <c r="WGI15" s="103"/>
      <c r="WGJ15" s="103"/>
      <c r="WGK15" s="103"/>
      <c r="WGL15" s="103"/>
      <c r="WGM15" s="103"/>
      <c r="WGN15" s="103"/>
      <c r="WGO15" s="103"/>
      <c r="WGP15" s="103"/>
      <c r="WGQ15" s="103"/>
      <c r="WGR15" s="103"/>
      <c r="WGS15" s="103"/>
      <c r="WGT15" s="103"/>
      <c r="WGU15" s="103"/>
      <c r="WGV15" s="103"/>
      <c r="WGW15" s="103"/>
      <c r="WGX15" s="103"/>
      <c r="WGY15" s="103"/>
      <c r="WGZ15" s="103"/>
      <c r="WHA15" s="103"/>
      <c r="WHB15" s="103"/>
      <c r="WHC15" s="103"/>
      <c r="WHD15" s="103"/>
      <c r="WHE15" s="103"/>
      <c r="WHF15" s="103"/>
      <c r="WHG15" s="103"/>
      <c r="WHH15" s="103"/>
      <c r="WHI15" s="103"/>
      <c r="WHJ15" s="103"/>
      <c r="WHK15" s="103"/>
      <c r="WHL15" s="103"/>
      <c r="WHM15" s="103"/>
      <c r="WHN15" s="103"/>
      <c r="WHO15" s="103"/>
      <c r="WHP15" s="103"/>
      <c r="WHQ15" s="103"/>
      <c r="WHR15" s="103"/>
      <c r="WHS15" s="103"/>
      <c r="WHT15" s="103"/>
      <c r="WHU15" s="103"/>
      <c r="WHV15" s="103"/>
      <c r="WHW15" s="103"/>
      <c r="WHX15" s="103"/>
      <c r="WHY15" s="103"/>
      <c r="WHZ15" s="103"/>
      <c r="WIA15" s="103"/>
      <c r="WIB15" s="103"/>
      <c r="WIC15" s="103"/>
      <c r="WID15" s="103"/>
      <c r="WIE15" s="103"/>
      <c r="WIF15" s="103"/>
      <c r="WIG15" s="103"/>
      <c r="WIH15" s="103"/>
      <c r="WII15" s="103"/>
      <c r="WIJ15" s="103"/>
      <c r="WIK15" s="103"/>
      <c r="WIL15" s="103"/>
      <c r="WIM15" s="103"/>
      <c r="WIN15" s="103"/>
      <c r="WIO15" s="103"/>
      <c r="WIP15" s="103"/>
      <c r="WIQ15" s="103"/>
      <c r="WIR15" s="103"/>
      <c r="WIS15" s="103"/>
      <c r="WIT15" s="103"/>
      <c r="WIU15" s="103"/>
      <c r="WIV15" s="103"/>
      <c r="WIW15" s="103"/>
      <c r="WIX15" s="103"/>
      <c r="WIY15" s="103"/>
      <c r="WIZ15" s="103"/>
      <c r="WJA15" s="103"/>
      <c r="WJB15" s="103"/>
      <c r="WJC15" s="103"/>
      <c r="WJD15" s="103"/>
      <c r="WJE15" s="103"/>
      <c r="WJF15" s="103"/>
      <c r="WJG15" s="103"/>
      <c r="WJH15" s="103"/>
      <c r="WJI15" s="103"/>
      <c r="WJJ15" s="103"/>
      <c r="WJK15" s="103"/>
      <c r="WJL15" s="103"/>
      <c r="WJM15" s="103"/>
      <c r="WJN15" s="103"/>
      <c r="WJO15" s="103"/>
      <c r="WJP15" s="103"/>
      <c r="WJQ15" s="103"/>
      <c r="WJR15" s="103"/>
      <c r="WJY15" s="103"/>
      <c r="WJZ15" s="103"/>
      <c r="WKA15" s="103"/>
      <c r="WKB15" s="103"/>
      <c r="WKC15" s="103"/>
      <c r="WKD15" s="103"/>
      <c r="WKE15" s="103"/>
      <c r="WKF15" s="103"/>
      <c r="WKG15" s="103"/>
      <c r="WKH15" s="103"/>
      <c r="WKI15" s="103"/>
      <c r="WKJ15" s="103"/>
      <c r="WKK15" s="103"/>
      <c r="WKL15" s="103"/>
      <c r="WKM15" s="103"/>
      <c r="WKN15" s="103"/>
      <c r="WKO15" s="103"/>
      <c r="WKP15" s="103"/>
      <c r="WKQ15" s="103"/>
      <c r="WKR15" s="103"/>
      <c r="WKS15" s="103"/>
      <c r="WKT15" s="103"/>
      <c r="WKU15" s="103"/>
      <c r="WKV15" s="103"/>
      <c r="WKW15" s="103"/>
      <c r="WKX15" s="103"/>
      <c r="WKY15" s="103"/>
      <c r="WKZ15" s="103"/>
      <c r="WLA15" s="103"/>
      <c r="WLB15" s="103"/>
      <c r="WLC15" s="103"/>
      <c r="WLD15" s="103"/>
      <c r="WLE15" s="103"/>
      <c r="WLF15" s="103"/>
      <c r="WLG15" s="103"/>
      <c r="WLH15" s="103"/>
      <c r="WLI15" s="103"/>
      <c r="WLJ15" s="103"/>
      <c r="WLK15" s="103"/>
      <c r="WLL15" s="103"/>
      <c r="WLM15" s="103"/>
      <c r="WLN15" s="103"/>
      <c r="WLO15" s="103"/>
      <c r="WLP15" s="103"/>
      <c r="WLQ15" s="103"/>
      <c r="WLR15" s="103"/>
      <c r="WLS15" s="103"/>
      <c r="WLT15" s="103"/>
      <c r="WLU15" s="103"/>
      <c r="WLV15" s="103"/>
      <c r="WLW15" s="103"/>
      <c r="WLX15" s="103"/>
      <c r="WLY15" s="103"/>
      <c r="WLZ15" s="103"/>
      <c r="WMA15" s="103"/>
      <c r="WMB15" s="103"/>
      <c r="WMC15" s="103"/>
      <c r="WMD15" s="103"/>
      <c r="WME15" s="103"/>
      <c r="WMF15" s="103"/>
      <c r="WMG15" s="103"/>
      <c r="WMH15" s="103"/>
      <c r="WMI15" s="103"/>
      <c r="WMJ15" s="103"/>
      <c r="WMK15" s="103"/>
      <c r="WML15" s="103"/>
      <c r="WMM15" s="103"/>
      <c r="WMN15" s="103"/>
      <c r="WMO15" s="103"/>
      <c r="WMP15" s="103"/>
      <c r="WMQ15" s="103"/>
      <c r="WMR15" s="103"/>
      <c r="WMS15" s="103"/>
      <c r="WMT15" s="103"/>
      <c r="WMU15" s="103"/>
      <c r="WMV15" s="103"/>
      <c r="WMW15" s="103"/>
      <c r="WMX15" s="103"/>
      <c r="WMY15" s="103"/>
      <c r="WMZ15" s="103"/>
      <c r="WNA15" s="103"/>
      <c r="WNB15" s="103"/>
      <c r="WNC15" s="103"/>
      <c r="WND15" s="103"/>
      <c r="WNE15" s="103"/>
      <c r="WNF15" s="103"/>
      <c r="WNG15" s="103"/>
      <c r="WNH15" s="103"/>
      <c r="WNI15" s="103"/>
      <c r="WNJ15" s="103"/>
      <c r="WNK15" s="103"/>
      <c r="WNL15" s="103"/>
      <c r="WNM15" s="103"/>
      <c r="WNN15" s="103"/>
      <c r="WNO15" s="103"/>
      <c r="WNP15" s="103"/>
      <c r="WNQ15" s="103"/>
      <c r="WNR15" s="103"/>
      <c r="WNS15" s="103"/>
      <c r="WNT15" s="103"/>
      <c r="WNU15" s="103"/>
      <c r="WNV15" s="103"/>
      <c r="WNW15" s="103"/>
      <c r="WNX15" s="103"/>
      <c r="WNY15" s="103"/>
      <c r="WNZ15" s="103"/>
      <c r="WOA15" s="103"/>
      <c r="WOB15" s="103"/>
      <c r="WOC15" s="103"/>
      <c r="WOD15" s="103"/>
      <c r="WOE15" s="103"/>
      <c r="WOF15" s="103"/>
      <c r="WOG15" s="103"/>
      <c r="WOH15" s="103"/>
      <c r="WOI15" s="103"/>
      <c r="WOJ15" s="103"/>
      <c r="WOK15" s="103"/>
      <c r="WOL15" s="103"/>
      <c r="WOM15" s="103"/>
      <c r="WON15" s="103"/>
      <c r="WOO15" s="103"/>
      <c r="WOP15" s="103"/>
      <c r="WOQ15" s="103"/>
      <c r="WOR15" s="103"/>
      <c r="WOS15" s="103"/>
      <c r="WOT15" s="103"/>
      <c r="WOU15" s="103"/>
      <c r="WOV15" s="103"/>
      <c r="WOW15" s="103"/>
      <c r="WOX15" s="103"/>
      <c r="WOY15" s="103"/>
      <c r="WOZ15" s="103"/>
      <c r="WPA15" s="103"/>
      <c r="WPB15" s="103"/>
      <c r="WPC15" s="103"/>
      <c r="WPD15" s="103"/>
      <c r="WPE15" s="103"/>
      <c r="WPF15" s="103"/>
      <c r="WPG15" s="103"/>
      <c r="WPH15" s="103"/>
      <c r="WPI15" s="103"/>
      <c r="WPJ15" s="103"/>
      <c r="WPK15" s="103"/>
      <c r="WPL15" s="103"/>
      <c r="WPM15" s="103"/>
      <c r="WPN15" s="103"/>
      <c r="WPO15" s="103"/>
      <c r="WPP15" s="103"/>
      <c r="WPQ15" s="103"/>
      <c r="WPR15" s="103"/>
      <c r="WPS15" s="103"/>
      <c r="WPT15" s="103"/>
      <c r="WPU15" s="103"/>
      <c r="WPV15" s="103"/>
      <c r="WPW15" s="103"/>
      <c r="WPX15" s="103"/>
      <c r="WPY15" s="103"/>
      <c r="WPZ15" s="103"/>
      <c r="WQA15" s="103"/>
      <c r="WQB15" s="103"/>
      <c r="WQC15" s="103"/>
      <c r="WQD15" s="103"/>
      <c r="WQE15" s="103"/>
      <c r="WQF15" s="103"/>
      <c r="WQG15" s="103"/>
      <c r="WQH15" s="103"/>
      <c r="WQI15" s="103"/>
      <c r="WQJ15" s="103"/>
      <c r="WQK15" s="103"/>
      <c r="WQL15" s="103"/>
      <c r="WQM15" s="103"/>
      <c r="WQN15" s="103"/>
      <c r="WQO15" s="103"/>
      <c r="WQP15" s="103"/>
      <c r="WQQ15" s="103"/>
      <c r="WQR15" s="103"/>
      <c r="WQS15" s="103"/>
      <c r="WQT15" s="103"/>
      <c r="WQU15" s="103"/>
      <c r="WQV15" s="103"/>
      <c r="WQW15" s="103"/>
      <c r="WQX15" s="103"/>
      <c r="WQY15" s="103"/>
      <c r="WQZ15" s="103"/>
      <c r="WRA15" s="103"/>
      <c r="WRB15" s="103"/>
      <c r="WRC15" s="103"/>
      <c r="WRD15" s="103"/>
      <c r="WRE15" s="103"/>
      <c r="WRF15" s="103"/>
      <c r="WRG15" s="103"/>
      <c r="WRH15" s="103"/>
      <c r="WRI15" s="103"/>
      <c r="WRJ15" s="103"/>
      <c r="WRK15" s="103"/>
      <c r="WRL15" s="103"/>
      <c r="WRM15" s="103"/>
      <c r="WRN15" s="103"/>
      <c r="WRO15" s="103"/>
      <c r="WRP15" s="103"/>
      <c r="WRQ15" s="103"/>
      <c r="WRR15" s="103"/>
      <c r="WRS15" s="103"/>
      <c r="WRT15" s="103"/>
      <c r="WRU15" s="103"/>
      <c r="WRV15" s="103"/>
      <c r="WRW15" s="103"/>
      <c r="WRX15" s="103"/>
      <c r="WRY15" s="103"/>
      <c r="WRZ15" s="103"/>
      <c r="WSA15" s="103"/>
      <c r="WSB15" s="103"/>
      <c r="WSC15" s="103"/>
      <c r="WSD15" s="103"/>
      <c r="WSE15" s="103"/>
      <c r="WSF15" s="103"/>
      <c r="WSG15" s="103"/>
      <c r="WSH15" s="103"/>
      <c r="WSI15" s="103"/>
      <c r="WSJ15" s="103"/>
      <c r="WSK15" s="103"/>
      <c r="WSL15" s="103"/>
      <c r="WSM15" s="103"/>
      <c r="WSN15" s="103"/>
      <c r="WSO15" s="103"/>
      <c r="WSP15" s="103"/>
      <c r="WSQ15" s="103"/>
      <c r="WSR15" s="103"/>
      <c r="WSS15" s="103"/>
      <c r="WST15" s="103"/>
      <c r="WSU15" s="103"/>
      <c r="WSV15" s="103"/>
      <c r="WSW15" s="103"/>
      <c r="WSX15" s="103"/>
      <c r="WSY15" s="103"/>
      <c r="WSZ15" s="103"/>
      <c r="WTA15" s="103"/>
      <c r="WTB15" s="103"/>
      <c r="WTC15" s="103"/>
      <c r="WTD15" s="103"/>
      <c r="WTE15" s="103"/>
      <c r="WTF15" s="103"/>
      <c r="WTG15" s="103"/>
      <c r="WTH15" s="103"/>
      <c r="WTI15" s="103"/>
      <c r="WTJ15" s="103"/>
      <c r="WTK15" s="103"/>
      <c r="WTL15" s="103"/>
      <c r="WTM15" s="103"/>
      <c r="WTN15" s="103"/>
      <c r="WTU15" s="103"/>
      <c r="WTV15" s="103"/>
      <c r="WTW15" s="103"/>
      <c r="WTX15" s="103"/>
      <c r="WTY15" s="103"/>
      <c r="WTZ15" s="103"/>
      <c r="WUA15" s="103"/>
      <c r="WUB15" s="103"/>
      <c r="WUC15" s="103"/>
      <c r="WUD15" s="103"/>
      <c r="WUE15" s="103"/>
      <c r="WUF15" s="103"/>
      <c r="WUG15" s="103"/>
      <c r="WUH15" s="103"/>
      <c r="WUI15" s="103"/>
      <c r="WUJ15" s="103"/>
      <c r="WUK15" s="103"/>
      <c r="WUL15" s="103"/>
      <c r="WUM15" s="103"/>
      <c r="WUN15" s="103"/>
      <c r="WUO15" s="103"/>
      <c r="WUP15" s="103"/>
      <c r="WUQ15" s="103"/>
      <c r="WUR15" s="103"/>
      <c r="WUS15" s="103"/>
      <c r="WUT15" s="103"/>
      <c r="WUU15" s="103"/>
      <c r="WUV15" s="103"/>
      <c r="WUW15" s="103"/>
      <c r="WUX15" s="103"/>
      <c r="WUY15" s="103"/>
      <c r="WUZ15" s="103"/>
      <c r="WVA15" s="103"/>
      <c r="WVB15" s="103"/>
      <c r="WVC15" s="103"/>
      <c r="WVD15" s="103"/>
      <c r="WVE15" s="103"/>
      <c r="WVF15" s="103"/>
      <c r="WVG15" s="103"/>
      <c r="WVH15" s="103"/>
      <c r="WVI15" s="103"/>
      <c r="WVJ15" s="103"/>
      <c r="WVK15" s="103"/>
      <c r="WVL15" s="103"/>
      <c r="WVM15" s="103"/>
      <c r="WVN15" s="103"/>
      <c r="WVO15" s="103"/>
      <c r="WVP15" s="103"/>
      <c r="WVQ15" s="103"/>
      <c r="WVR15" s="103"/>
      <c r="WVS15" s="103"/>
      <c r="WVT15" s="103"/>
      <c r="WVU15" s="103"/>
      <c r="WVV15" s="103"/>
      <c r="WVW15" s="103"/>
      <c r="WVX15" s="103"/>
      <c r="WVY15" s="103"/>
      <c r="WVZ15" s="103"/>
      <c r="WWA15" s="103"/>
      <c r="WWB15" s="103"/>
      <c r="WWC15" s="103"/>
      <c r="WWD15" s="103"/>
      <c r="WWE15" s="103"/>
      <c r="WWF15" s="103"/>
      <c r="WWG15" s="103"/>
      <c r="WWH15" s="103"/>
      <c r="WWI15" s="103"/>
      <c r="WWJ15" s="103"/>
      <c r="WWK15" s="103"/>
      <c r="WWL15" s="103"/>
      <c r="WWM15" s="103"/>
      <c r="WWN15" s="103"/>
      <c r="WWO15" s="103"/>
      <c r="WWP15" s="103"/>
      <c r="WWQ15" s="103"/>
      <c r="WWR15" s="103"/>
      <c r="WWS15" s="103"/>
      <c r="WWT15" s="103"/>
      <c r="WWU15" s="103"/>
      <c r="WWV15" s="103"/>
      <c r="WWW15" s="103"/>
      <c r="WWX15" s="103"/>
      <c r="WWY15" s="103"/>
      <c r="WWZ15" s="103"/>
      <c r="WXA15" s="103"/>
      <c r="WXB15" s="103"/>
      <c r="WXC15" s="103"/>
      <c r="WXD15" s="103"/>
      <c r="WXE15" s="103"/>
      <c r="WXF15" s="103"/>
      <c r="WXG15" s="103"/>
      <c r="WXH15" s="103"/>
      <c r="WXI15" s="103"/>
      <c r="WXJ15" s="103"/>
      <c r="WXK15" s="103"/>
      <c r="WXL15" s="103"/>
      <c r="WXM15" s="103"/>
      <c r="WXN15" s="103"/>
      <c r="WXO15" s="103"/>
      <c r="WXP15" s="103"/>
      <c r="WXQ15" s="103"/>
      <c r="WXR15" s="103"/>
      <c r="WXS15" s="103"/>
      <c r="WXT15" s="103"/>
      <c r="WXU15" s="103"/>
      <c r="WXV15" s="103"/>
      <c r="WXW15" s="103"/>
      <c r="WXX15" s="103"/>
      <c r="WXY15" s="103"/>
      <c r="WXZ15" s="103"/>
      <c r="WYA15" s="103"/>
      <c r="WYB15" s="103"/>
      <c r="WYC15" s="103"/>
      <c r="WYD15" s="103"/>
      <c r="WYE15" s="103"/>
      <c r="WYF15" s="103"/>
      <c r="WYG15" s="103"/>
      <c r="WYH15" s="103"/>
      <c r="WYI15" s="103"/>
      <c r="WYJ15" s="103"/>
      <c r="WYK15" s="103"/>
      <c r="WYL15" s="103"/>
      <c r="WYM15" s="103"/>
      <c r="WYN15" s="103"/>
      <c r="WYO15" s="103"/>
      <c r="WYP15" s="103"/>
      <c r="WYQ15" s="103"/>
      <c r="WYR15" s="103"/>
      <c r="WYS15" s="103"/>
      <c r="WYT15" s="103"/>
      <c r="WYU15" s="103"/>
      <c r="WYV15" s="103"/>
      <c r="WYW15" s="103"/>
      <c r="WYX15" s="103"/>
      <c r="WYY15" s="103"/>
      <c r="WYZ15" s="103"/>
      <c r="WZA15" s="103"/>
      <c r="WZB15" s="103"/>
      <c r="WZC15" s="103"/>
      <c r="WZD15" s="103"/>
      <c r="WZE15" s="103"/>
      <c r="WZF15" s="103"/>
      <c r="WZG15" s="103"/>
      <c r="WZH15" s="103"/>
      <c r="WZI15" s="103"/>
      <c r="WZJ15" s="103"/>
      <c r="WZK15" s="103"/>
      <c r="WZL15" s="103"/>
      <c r="WZM15" s="103"/>
      <c r="WZN15" s="103"/>
      <c r="WZO15" s="103"/>
      <c r="WZP15" s="103"/>
      <c r="WZQ15" s="103"/>
      <c r="WZR15" s="103"/>
      <c r="WZS15" s="103"/>
      <c r="WZT15" s="103"/>
      <c r="WZU15" s="103"/>
      <c r="WZV15" s="103"/>
      <c r="WZW15" s="103"/>
      <c r="WZX15" s="103"/>
      <c r="WZY15" s="103"/>
      <c r="WZZ15" s="103"/>
      <c r="XAA15" s="103"/>
      <c r="XAB15" s="103"/>
      <c r="XAC15" s="103"/>
      <c r="XAD15" s="103"/>
      <c r="XAE15" s="103"/>
      <c r="XAF15" s="103"/>
      <c r="XAG15" s="103"/>
      <c r="XAH15" s="103"/>
      <c r="XAI15" s="103"/>
      <c r="XAJ15" s="103"/>
      <c r="XAK15" s="103"/>
      <c r="XAL15" s="103"/>
      <c r="XAM15" s="103"/>
      <c r="XAN15" s="103"/>
      <c r="XAO15" s="103"/>
      <c r="XAP15" s="103"/>
      <c r="XAQ15" s="103"/>
      <c r="XAR15" s="103"/>
      <c r="XAS15" s="103"/>
      <c r="XAT15" s="103"/>
      <c r="XAU15" s="103"/>
      <c r="XAV15" s="103"/>
      <c r="XAW15" s="103"/>
      <c r="XAX15" s="103"/>
      <c r="XAY15" s="103"/>
      <c r="XAZ15" s="103"/>
      <c r="XBA15" s="103"/>
      <c r="XBB15" s="103"/>
      <c r="XBC15" s="103"/>
      <c r="XBD15" s="103"/>
      <c r="XBE15" s="103"/>
      <c r="XBF15" s="103"/>
      <c r="XBG15" s="103"/>
      <c r="XBH15" s="103"/>
      <c r="XBI15" s="103"/>
      <c r="XBJ15" s="103"/>
      <c r="XBK15" s="103"/>
      <c r="XBL15" s="103"/>
      <c r="XBM15" s="103"/>
      <c r="XBN15" s="103"/>
      <c r="XBO15" s="103"/>
      <c r="XBP15" s="103"/>
      <c r="XBQ15" s="103"/>
      <c r="XBR15" s="103"/>
      <c r="XBS15" s="103"/>
      <c r="XBT15" s="103"/>
      <c r="XBU15" s="103"/>
      <c r="XBV15" s="103"/>
      <c r="XBW15" s="103"/>
      <c r="XBX15" s="103"/>
      <c r="XBY15" s="103"/>
      <c r="XBZ15" s="103"/>
      <c r="XCA15" s="103"/>
      <c r="XCB15" s="103"/>
      <c r="XCC15" s="103"/>
      <c r="XCD15" s="103"/>
      <c r="XCE15" s="103"/>
      <c r="XCF15" s="103"/>
      <c r="XCG15" s="103"/>
      <c r="XCH15" s="103"/>
      <c r="XCI15" s="103"/>
      <c r="XCJ15" s="103"/>
      <c r="XCK15" s="103"/>
      <c r="XCL15" s="103"/>
      <c r="XCM15" s="103"/>
      <c r="XCN15" s="103"/>
      <c r="XCO15" s="103"/>
      <c r="XCP15" s="103"/>
      <c r="XCQ15" s="103"/>
      <c r="XCR15" s="103"/>
      <c r="XCS15" s="103"/>
      <c r="XCT15" s="103"/>
      <c r="XCU15" s="103"/>
      <c r="XCV15" s="103"/>
      <c r="XCW15" s="103"/>
      <c r="XCX15" s="103"/>
      <c r="XCY15" s="103"/>
      <c r="XCZ15" s="103"/>
      <c r="XDA15" s="103"/>
      <c r="XDB15" s="103"/>
      <c r="XDC15" s="103"/>
      <c r="XDD15" s="103"/>
      <c r="XDE15" s="103"/>
    </row>
    <row r="16" spans="1:16333" ht="25.5" customHeight="1" x14ac:dyDescent="0.25">
      <c r="A16" s="192" t="s">
        <v>229</v>
      </c>
      <c r="B16" s="193" t="s">
        <v>230</v>
      </c>
      <c r="C16" s="194"/>
      <c r="D16" s="195">
        <f>D19+D29+D17</f>
        <v>386636018.01999992</v>
      </c>
      <c r="E16" s="195">
        <f t="shared" ref="E16:F16" si="0">E19+E29+E17</f>
        <v>344718827.73000002</v>
      </c>
      <c r="F16" s="195">
        <f t="shared" si="0"/>
        <v>309152814.70999998</v>
      </c>
    </row>
    <row r="17" spans="1:984 1235:2008 2259:3032 3283:4056 4307:5080 5331:6104 6355:7128 7379:8152 8403:9176 9427:10200 10451:11224 11475:12248 12499:13272 13523:14296 14547:15320 15571:16088" s="103" customFormat="1" ht="36.75" customHeight="1" x14ac:dyDescent="0.25">
      <c r="A17" s="60" t="s">
        <v>253</v>
      </c>
      <c r="B17" s="196" t="s">
        <v>254</v>
      </c>
      <c r="C17" s="138"/>
      <c r="D17" s="197">
        <f>D18</f>
        <v>997573.46</v>
      </c>
      <c r="E17" s="197">
        <f t="shared" ref="E17:F17" si="1">E18</f>
        <v>0</v>
      </c>
      <c r="F17" s="197">
        <f t="shared" si="1"/>
        <v>0</v>
      </c>
      <c r="G17" s="41"/>
      <c r="H17" s="40"/>
      <c r="I17" s="40"/>
      <c r="J17" s="40"/>
      <c r="K17" s="40"/>
      <c r="L17" s="151"/>
      <c r="M17" s="151"/>
      <c r="N17" s="151"/>
      <c r="O17" s="151"/>
      <c r="P17" s="151"/>
      <c r="Q17" s="151"/>
      <c r="R17" s="151"/>
      <c r="S17" s="151"/>
      <c r="T17" s="151"/>
      <c r="U17" s="151"/>
      <c r="V17" s="151"/>
      <c r="W17" s="151"/>
      <c r="X17" s="151"/>
      <c r="Y17" s="151"/>
      <c r="Z17" s="151"/>
      <c r="AA17" s="151"/>
      <c r="AB17" s="151"/>
      <c r="AC17" s="151"/>
      <c r="AD17" s="151"/>
      <c r="AE17" s="151"/>
      <c r="AF17" s="151"/>
      <c r="AG17" s="151"/>
      <c r="AH17" s="151"/>
      <c r="AI17" s="151"/>
      <c r="AJ17" s="151"/>
      <c r="AK17" s="151"/>
      <c r="AL17" s="151"/>
      <c r="AM17" s="151"/>
    </row>
    <row r="18" spans="1:984 1235:2008 2259:3032 3283:4056 4307:5080 5331:6104 6355:7128 7379:8152 8403:9176 9427:10200 10451:11224 11475:12248 12499:13272 13523:14296 14547:15320 15571:16088" ht="33" customHeight="1" x14ac:dyDescent="0.25">
      <c r="A18" s="51" t="s">
        <v>88</v>
      </c>
      <c r="B18" s="125" t="s">
        <v>254</v>
      </c>
      <c r="C18" s="137">
        <v>200</v>
      </c>
      <c r="D18" s="82">
        <f>'Приложение 4'!F178</f>
        <v>997573.46</v>
      </c>
      <c r="E18" s="82">
        <f>'Приложение 4'!G178</f>
        <v>0</v>
      </c>
      <c r="F18" s="82">
        <f>'Приложение 4'!H178</f>
        <v>0</v>
      </c>
      <c r="HC18" s="86"/>
      <c r="HD18" s="86"/>
      <c r="HE18" s="86"/>
      <c r="HF18" s="86"/>
      <c r="HG18" s="86"/>
      <c r="HH18" s="86"/>
      <c r="QY18" s="86"/>
      <c r="QZ18" s="86"/>
      <c r="RA18" s="86"/>
      <c r="RB18" s="86"/>
      <c r="RC18" s="86"/>
      <c r="RD18" s="86"/>
      <c r="AAU18" s="86"/>
      <c r="AAV18" s="86"/>
      <c r="AAW18" s="86"/>
      <c r="AAX18" s="86"/>
      <c r="AAY18" s="86"/>
      <c r="AAZ18" s="86"/>
      <c r="AKQ18" s="86"/>
      <c r="AKR18" s="86"/>
      <c r="AKS18" s="86"/>
      <c r="AKT18" s="86"/>
      <c r="AKU18" s="86"/>
      <c r="AKV18" s="86"/>
      <c r="AUM18" s="86"/>
      <c r="AUN18" s="86"/>
      <c r="AUO18" s="86"/>
      <c r="AUP18" s="86"/>
      <c r="AUQ18" s="86"/>
      <c r="AUR18" s="86"/>
      <c r="BEI18" s="86"/>
      <c r="BEJ18" s="86"/>
      <c r="BEK18" s="86"/>
      <c r="BEL18" s="86"/>
      <c r="BEM18" s="86"/>
      <c r="BEN18" s="86"/>
      <c r="BOE18" s="86"/>
      <c r="BOF18" s="86"/>
      <c r="BOG18" s="86"/>
      <c r="BOH18" s="86"/>
      <c r="BOI18" s="86"/>
      <c r="BOJ18" s="86"/>
      <c r="BYA18" s="86"/>
      <c r="BYB18" s="86"/>
      <c r="BYC18" s="86"/>
      <c r="BYD18" s="86"/>
      <c r="BYE18" s="86"/>
      <c r="BYF18" s="86"/>
      <c r="CHW18" s="86"/>
      <c r="CHX18" s="86"/>
      <c r="CHY18" s="86"/>
      <c r="CHZ18" s="86"/>
      <c r="CIA18" s="86"/>
      <c r="CIB18" s="86"/>
      <c r="CRS18" s="86"/>
      <c r="CRT18" s="86"/>
      <c r="CRU18" s="86"/>
      <c r="CRV18" s="86"/>
      <c r="CRW18" s="86"/>
      <c r="CRX18" s="86"/>
      <c r="DBO18" s="86"/>
      <c r="DBP18" s="86"/>
      <c r="DBQ18" s="86"/>
      <c r="DBR18" s="86"/>
      <c r="DBS18" s="86"/>
      <c r="DBT18" s="86"/>
      <c r="DLK18" s="86"/>
      <c r="DLL18" s="86"/>
      <c r="DLM18" s="86"/>
      <c r="DLN18" s="86"/>
      <c r="DLO18" s="86"/>
      <c r="DLP18" s="86"/>
      <c r="DVG18" s="86"/>
      <c r="DVH18" s="86"/>
      <c r="DVI18" s="86"/>
      <c r="DVJ18" s="86"/>
      <c r="DVK18" s="86"/>
      <c r="DVL18" s="86"/>
      <c r="EFC18" s="86"/>
      <c r="EFD18" s="86"/>
      <c r="EFE18" s="86"/>
      <c r="EFF18" s="86"/>
      <c r="EFG18" s="86"/>
      <c r="EFH18" s="86"/>
      <c r="EOY18" s="86"/>
      <c r="EOZ18" s="86"/>
      <c r="EPA18" s="86"/>
      <c r="EPB18" s="86"/>
      <c r="EPC18" s="86"/>
      <c r="EPD18" s="86"/>
      <c r="EYU18" s="86"/>
      <c r="EYV18" s="86"/>
      <c r="EYW18" s="86"/>
      <c r="EYX18" s="86"/>
      <c r="EYY18" s="86"/>
      <c r="EYZ18" s="86"/>
      <c r="FIQ18" s="86"/>
      <c r="FIR18" s="86"/>
      <c r="FIS18" s="86"/>
      <c r="FIT18" s="86"/>
      <c r="FIU18" s="86"/>
      <c r="FIV18" s="86"/>
      <c r="FSM18" s="86"/>
      <c r="FSN18" s="86"/>
      <c r="FSO18" s="86"/>
      <c r="FSP18" s="86"/>
      <c r="FSQ18" s="86"/>
      <c r="FSR18" s="86"/>
      <c r="GCI18" s="86"/>
      <c r="GCJ18" s="86"/>
      <c r="GCK18" s="86"/>
      <c r="GCL18" s="86"/>
      <c r="GCM18" s="86"/>
      <c r="GCN18" s="86"/>
      <c r="GME18" s="86"/>
      <c r="GMF18" s="86"/>
      <c r="GMG18" s="86"/>
      <c r="GMH18" s="86"/>
      <c r="GMI18" s="86"/>
      <c r="GMJ18" s="86"/>
      <c r="GWA18" s="86"/>
      <c r="GWB18" s="86"/>
      <c r="GWC18" s="86"/>
      <c r="GWD18" s="86"/>
      <c r="GWE18" s="86"/>
      <c r="GWF18" s="86"/>
      <c r="HFW18" s="86"/>
      <c r="HFX18" s="86"/>
      <c r="HFY18" s="86"/>
      <c r="HFZ18" s="86"/>
      <c r="HGA18" s="86"/>
      <c r="HGB18" s="86"/>
      <c r="HPS18" s="86"/>
      <c r="HPT18" s="86"/>
      <c r="HPU18" s="86"/>
      <c r="HPV18" s="86"/>
      <c r="HPW18" s="86"/>
      <c r="HPX18" s="86"/>
      <c r="HZO18" s="86"/>
      <c r="HZP18" s="86"/>
      <c r="HZQ18" s="86"/>
      <c r="HZR18" s="86"/>
      <c r="HZS18" s="86"/>
      <c r="HZT18" s="86"/>
      <c r="IJK18" s="86"/>
      <c r="IJL18" s="86"/>
      <c r="IJM18" s="86"/>
      <c r="IJN18" s="86"/>
      <c r="IJO18" s="86"/>
      <c r="IJP18" s="86"/>
      <c r="ITG18" s="86"/>
      <c r="ITH18" s="86"/>
      <c r="ITI18" s="86"/>
      <c r="ITJ18" s="86"/>
      <c r="ITK18" s="86"/>
      <c r="ITL18" s="86"/>
      <c r="JDC18" s="86"/>
      <c r="JDD18" s="86"/>
      <c r="JDE18" s="86"/>
      <c r="JDF18" s="86"/>
      <c r="JDG18" s="86"/>
      <c r="JDH18" s="86"/>
      <c r="JMY18" s="86"/>
      <c r="JMZ18" s="86"/>
      <c r="JNA18" s="86"/>
      <c r="JNB18" s="86"/>
      <c r="JNC18" s="86"/>
      <c r="JND18" s="86"/>
      <c r="JWU18" s="86"/>
      <c r="JWV18" s="86"/>
      <c r="JWW18" s="86"/>
      <c r="JWX18" s="86"/>
      <c r="JWY18" s="86"/>
      <c r="JWZ18" s="86"/>
      <c r="KGQ18" s="86"/>
      <c r="KGR18" s="86"/>
      <c r="KGS18" s="86"/>
      <c r="KGT18" s="86"/>
      <c r="KGU18" s="86"/>
      <c r="KGV18" s="86"/>
      <c r="KQM18" s="86"/>
      <c r="KQN18" s="86"/>
      <c r="KQO18" s="86"/>
      <c r="KQP18" s="86"/>
      <c r="KQQ18" s="86"/>
      <c r="KQR18" s="86"/>
      <c r="LAI18" s="86"/>
      <c r="LAJ18" s="86"/>
      <c r="LAK18" s="86"/>
      <c r="LAL18" s="86"/>
      <c r="LAM18" s="86"/>
      <c r="LAN18" s="86"/>
      <c r="LKE18" s="86"/>
      <c r="LKF18" s="86"/>
      <c r="LKG18" s="86"/>
      <c r="LKH18" s="86"/>
      <c r="LKI18" s="86"/>
      <c r="LKJ18" s="86"/>
      <c r="LUA18" s="86"/>
      <c r="LUB18" s="86"/>
      <c r="LUC18" s="86"/>
      <c r="LUD18" s="86"/>
      <c r="LUE18" s="86"/>
      <c r="LUF18" s="86"/>
      <c r="MDW18" s="86"/>
      <c r="MDX18" s="86"/>
      <c r="MDY18" s="86"/>
      <c r="MDZ18" s="86"/>
      <c r="MEA18" s="86"/>
      <c r="MEB18" s="86"/>
      <c r="MNS18" s="86"/>
      <c r="MNT18" s="86"/>
      <c r="MNU18" s="86"/>
      <c r="MNV18" s="86"/>
      <c r="MNW18" s="86"/>
      <c r="MNX18" s="86"/>
      <c r="MXO18" s="86"/>
      <c r="MXP18" s="86"/>
      <c r="MXQ18" s="86"/>
      <c r="MXR18" s="86"/>
      <c r="MXS18" s="86"/>
      <c r="MXT18" s="86"/>
      <c r="NHK18" s="86"/>
      <c r="NHL18" s="86"/>
      <c r="NHM18" s="86"/>
      <c r="NHN18" s="86"/>
      <c r="NHO18" s="86"/>
      <c r="NHP18" s="86"/>
      <c r="NRG18" s="86"/>
      <c r="NRH18" s="86"/>
      <c r="NRI18" s="86"/>
      <c r="NRJ18" s="86"/>
      <c r="NRK18" s="86"/>
      <c r="NRL18" s="86"/>
      <c r="OBC18" s="86"/>
      <c r="OBD18" s="86"/>
      <c r="OBE18" s="86"/>
      <c r="OBF18" s="86"/>
      <c r="OBG18" s="86"/>
      <c r="OBH18" s="86"/>
      <c r="OKY18" s="86"/>
      <c r="OKZ18" s="86"/>
      <c r="OLA18" s="86"/>
      <c r="OLB18" s="86"/>
      <c r="OLC18" s="86"/>
      <c r="OLD18" s="86"/>
      <c r="OUU18" s="86"/>
      <c r="OUV18" s="86"/>
      <c r="OUW18" s="86"/>
      <c r="OUX18" s="86"/>
      <c r="OUY18" s="86"/>
      <c r="OUZ18" s="86"/>
      <c r="PEQ18" s="86"/>
      <c r="PER18" s="86"/>
      <c r="PES18" s="86"/>
      <c r="PET18" s="86"/>
      <c r="PEU18" s="86"/>
      <c r="PEV18" s="86"/>
      <c r="POM18" s="86"/>
      <c r="PON18" s="86"/>
      <c r="POO18" s="86"/>
      <c r="POP18" s="86"/>
      <c r="POQ18" s="86"/>
      <c r="POR18" s="86"/>
      <c r="PYI18" s="86"/>
      <c r="PYJ18" s="86"/>
      <c r="PYK18" s="86"/>
      <c r="PYL18" s="86"/>
      <c r="PYM18" s="86"/>
      <c r="PYN18" s="86"/>
      <c r="QIE18" s="86"/>
      <c r="QIF18" s="86"/>
      <c r="QIG18" s="86"/>
      <c r="QIH18" s="86"/>
      <c r="QII18" s="86"/>
      <c r="QIJ18" s="86"/>
      <c r="QSA18" s="86"/>
      <c r="QSB18" s="86"/>
      <c r="QSC18" s="86"/>
      <c r="QSD18" s="86"/>
      <c r="QSE18" s="86"/>
      <c r="QSF18" s="86"/>
      <c r="RBW18" s="86"/>
      <c r="RBX18" s="86"/>
      <c r="RBY18" s="86"/>
      <c r="RBZ18" s="86"/>
      <c r="RCA18" s="86"/>
      <c r="RCB18" s="86"/>
      <c r="RLS18" s="86"/>
      <c r="RLT18" s="86"/>
      <c r="RLU18" s="86"/>
      <c r="RLV18" s="86"/>
      <c r="RLW18" s="86"/>
      <c r="RLX18" s="86"/>
      <c r="RVO18" s="86"/>
      <c r="RVP18" s="86"/>
      <c r="RVQ18" s="86"/>
      <c r="RVR18" s="86"/>
      <c r="RVS18" s="86"/>
      <c r="RVT18" s="86"/>
      <c r="SFK18" s="86"/>
      <c r="SFL18" s="86"/>
      <c r="SFM18" s="86"/>
      <c r="SFN18" s="86"/>
      <c r="SFO18" s="86"/>
      <c r="SFP18" s="86"/>
      <c r="SPG18" s="86"/>
      <c r="SPH18" s="86"/>
      <c r="SPI18" s="86"/>
      <c r="SPJ18" s="86"/>
      <c r="SPK18" s="86"/>
      <c r="SPL18" s="86"/>
      <c r="SZC18" s="86"/>
      <c r="SZD18" s="86"/>
      <c r="SZE18" s="86"/>
      <c r="SZF18" s="86"/>
      <c r="SZG18" s="86"/>
      <c r="SZH18" s="86"/>
      <c r="TIY18" s="86"/>
      <c r="TIZ18" s="86"/>
      <c r="TJA18" s="86"/>
      <c r="TJB18" s="86"/>
      <c r="TJC18" s="86"/>
      <c r="TJD18" s="86"/>
      <c r="TSU18" s="86"/>
      <c r="TSV18" s="86"/>
      <c r="TSW18" s="86"/>
      <c r="TSX18" s="86"/>
      <c r="TSY18" s="86"/>
      <c r="TSZ18" s="86"/>
      <c r="UCQ18" s="86"/>
      <c r="UCR18" s="86"/>
      <c r="UCS18" s="86"/>
      <c r="UCT18" s="86"/>
      <c r="UCU18" s="86"/>
      <c r="UCV18" s="86"/>
      <c r="UMM18" s="86"/>
      <c r="UMN18" s="86"/>
      <c r="UMO18" s="86"/>
      <c r="UMP18" s="86"/>
      <c r="UMQ18" s="86"/>
      <c r="UMR18" s="86"/>
      <c r="UWI18" s="86"/>
      <c r="UWJ18" s="86"/>
      <c r="UWK18" s="86"/>
      <c r="UWL18" s="86"/>
      <c r="UWM18" s="86"/>
      <c r="UWN18" s="86"/>
      <c r="VGE18" s="86"/>
      <c r="VGF18" s="86"/>
      <c r="VGG18" s="86"/>
      <c r="VGH18" s="86"/>
      <c r="VGI18" s="86"/>
      <c r="VGJ18" s="86"/>
      <c r="VQA18" s="86"/>
      <c r="VQB18" s="86"/>
      <c r="VQC18" s="86"/>
      <c r="VQD18" s="86"/>
      <c r="VQE18" s="86"/>
      <c r="VQF18" s="86"/>
      <c r="VZW18" s="86"/>
      <c r="VZX18" s="86"/>
      <c r="VZY18" s="86"/>
      <c r="VZZ18" s="86"/>
      <c r="WAA18" s="86"/>
      <c r="WAB18" s="86"/>
      <c r="WJS18" s="86"/>
      <c r="WJT18" s="86"/>
      <c r="WJU18" s="86"/>
      <c r="WJV18" s="86"/>
      <c r="WJW18" s="86"/>
      <c r="WJX18" s="86"/>
      <c r="WTO18" s="86"/>
      <c r="WTP18" s="86"/>
      <c r="WTQ18" s="86"/>
      <c r="WTR18" s="86"/>
      <c r="WTS18" s="86"/>
      <c r="WTT18" s="86"/>
    </row>
    <row r="19" spans="1:984 1235:2008 2259:3032 3283:4056 4307:5080 5331:6104 6355:7128 7379:8152 8403:9176 9427:10200 10451:11224 11475:12248 12499:13272 13523:14296 14547:15320 15571:16088" s="103" customFormat="1" ht="15.75" x14ac:dyDescent="0.25">
      <c r="A19" s="60" t="s">
        <v>195</v>
      </c>
      <c r="B19" s="196" t="s">
        <v>232</v>
      </c>
      <c r="C19" s="138"/>
      <c r="D19" s="197">
        <f>D20+D22+D24+D27</f>
        <v>95318794.459999979</v>
      </c>
      <c r="E19" s="197">
        <f>E20+E22+E24+E27</f>
        <v>46476566.549999997</v>
      </c>
      <c r="F19" s="197">
        <f t="shared" ref="F19" si="2">F20+F22+F24+F27</f>
        <v>8134565.0299999993</v>
      </c>
      <c r="G19" s="41"/>
      <c r="H19" s="40"/>
      <c r="I19" s="40"/>
      <c r="J19" s="40"/>
      <c r="K19" s="40"/>
      <c r="L19" s="151"/>
      <c r="M19" s="151"/>
      <c r="N19" s="151"/>
      <c r="O19" s="151"/>
      <c r="P19" s="151"/>
      <c r="Q19" s="151"/>
      <c r="R19" s="151"/>
      <c r="S19" s="151"/>
      <c r="T19" s="151"/>
      <c r="U19" s="151"/>
      <c r="V19" s="151"/>
      <c r="W19" s="151"/>
      <c r="X19" s="151"/>
      <c r="Y19" s="151"/>
      <c r="Z19" s="151"/>
      <c r="AA19" s="151"/>
      <c r="AB19" s="151"/>
      <c r="AC19" s="151"/>
      <c r="AD19" s="151"/>
      <c r="AE19" s="151"/>
      <c r="AF19" s="151"/>
      <c r="AG19" s="151"/>
      <c r="AH19" s="151"/>
      <c r="AI19" s="151"/>
      <c r="AJ19" s="151"/>
      <c r="AK19" s="151"/>
      <c r="AL19" s="151"/>
      <c r="AM19" s="151"/>
      <c r="HC19" s="191"/>
      <c r="HD19" s="191"/>
      <c r="HE19" s="191"/>
      <c r="HF19" s="191"/>
      <c r="HG19" s="191"/>
      <c r="HH19" s="191"/>
      <c r="QY19" s="191"/>
      <c r="QZ19" s="191"/>
      <c r="RA19" s="191"/>
      <c r="RB19" s="191"/>
      <c r="RC19" s="191"/>
      <c r="RD19" s="191"/>
      <c r="AAU19" s="191"/>
      <c r="AAV19" s="191"/>
      <c r="AAW19" s="191"/>
      <c r="AAX19" s="191"/>
      <c r="AAY19" s="191"/>
      <c r="AAZ19" s="191"/>
      <c r="AKQ19" s="191"/>
      <c r="AKR19" s="191"/>
      <c r="AKS19" s="191"/>
      <c r="AKT19" s="191"/>
      <c r="AKU19" s="191"/>
      <c r="AKV19" s="191"/>
      <c r="AUM19" s="191"/>
      <c r="AUN19" s="191"/>
      <c r="AUO19" s="191"/>
      <c r="AUP19" s="191"/>
      <c r="AUQ19" s="191"/>
      <c r="AUR19" s="191"/>
      <c r="BEI19" s="191"/>
      <c r="BEJ19" s="191"/>
      <c r="BEK19" s="191"/>
      <c r="BEL19" s="191"/>
      <c r="BEM19" s="191"/>
      <c r="BEN19" s="191"/>
      <c r="BOE19" s="191"/>
      <c r="BOF19" s="191"/>
      <c r="BOG19" s="191"/>
      <c r="BOH19" s="191"/>
      <c r="BOI19" s="191"/>
      <c r="BOJ19" s="191"/>
      <c r="BYA19" s="191"/>
      <c r="BYB19" s="191"/>
      <c r="BYC19" s="191"/>
      <c r="BYD19" s="191"/>
      <c r="BYE19" s="191"/>
      <c r="BYF19" s="191"/>
      <c r="CHW19" s="191"/>
      <c r="CHX19" s="191"/>
      <c r="CHY19" s="191"/>
      <c r="CHZ19" s="191"/>
      <c r="CIA19" s="191"/>
      <c r="CIB19" s="191"/>
      <c r="CRS19" s="191"/>
      <c r="CRT19" s="191"/>
      <c r="CRU19" s="191"/>
      <c r="CRV19" s="191"/>
      <c r="CRW19" s="191"/>
      <c r="CRX19" s="191"/>
      <c r="DBO19" s="191"/>
      <c r="DBP19" s="191"/>
      <c r="DBQ19" s="191"/>
      <c r="DBR19" s="191"/>
      <c r="DBS19" s="191"/>
      <c r="DBT19" s="191"/>
      <c r="DLK19" s="191"/>
      <c r="DLL19" s="191"/>
      <c r="DLM19" s="191"/>
      <c r="DLN19" s="191"/>
      <c r="DLO19" s="191"/>
      <c r="DLP19" s="191"/>
      <c r="DVG19" s="191"/>
      <c r="DVH19" s="191"/>
      <c r="DVI19" s="191"/>
      <c r="DVJ19" s="191"/>
      <c r="DVK19" s="191"/>
      <c r="DVL19" s="191"/>
      <c r="EFC19" s="191"/>
      <c r="EFD19" s="191"/>
      <c r="EFE19" s="191"/>
      <c r="EFF19" s="191"/>
      <c r="EFG19" s="191"/>
      <c r="EFH19" s="191"/>
      <c r="EOY19" s="191"/>
      <c r="EOZ19" s="191"/>
      <c r="EPA19" s="191"/>
      <c r="EPB19" s="191"/>
      <c r="EPC19" s="191"/>
      <c r="EPD19" s="191"/>
      <c r="EYU19" s="191"/>
      <c r="EYV19" s="191"/>
      <c r="EYW19" s="191"/>
      <c r="EYX19" s="191"/>
      <c r="EYY19" s="191"/>
      <c r="EYZ19" s="191"/>
      <c r="FIQ19" s="191"/>
      <c r="FIR19" s="191"/>
      <c r="FIS19" s="191"/>
      <c r="FIT19" s="191"/>
      <c r="FIU19" s="191"/>
      <c r="FIV19" s="191"/>
      <c r="FSM19" s="191"/>
      <c r="FSN19" s="191"/>
      <c r="FSO19" s="191"/>
      <c r="FSP19" s="191"/>
      <c r="FSQ19" s="191"/>
      <c r="FSR19" s="191"/>
      <c r="GCI19" s="191"/>
      <c r="GCJ19" s="191"/>
      <c r="GCK19" s="191"/>
      <c r="GCL19" s="191"/>
      <c r="GCM19" s="191"/>
      <c r="GCN19" s="191"/>
      <c r="GME19" s="191"/>
      <c r="GMF19" s="191"/>
      <c r="GMG19" s="191"/>
      <c r="GMH19" s="191"/>
      <c r="GMI19" s="191"/>
      <c r="GMJ19" s="191"/>
      <c r="GWA19" s="191"/>
      <c r="GWB19" s="191"/>
      <c r="GWC19" s="191"/>
      <c r="GWD19" s="191"/>
      <c r="GWE19" s="191"/>
      <c r="GWF19" s="191"/>
      <c r="HFW19" s="191"/>
      <c r="HFX19" s="191"/>
      <c r="HFY19" s="191"/>
      <c r="HFZ19" s="191"/>
      <c r="HGA19" s="191"/>
      <c r="HGB19" s="191"/>
      <c r="HPS19" s="191"/>
      <c r="HPT19" s="191"/>
      <c r="HPU19" s="191"/>
      <c r="HPV19" s="191"/>
      <c r="HPW19" s="191"/>
      <c r="HPX19" s="191"/>
      <c r="HZO19" s="191"/>
      <c r="HZP19" s="191"/>
      <c r="HZQ19" s="191"/>
      <c r="HZR19" s="191"/>
      <c r="HZS19" s="191"/>
      <c r="HZT19" s="191"/>
      <c r="IJK19" s="191"/>
      <c r="IJL19" s="191"/>
      <c r="IJM19" s="191"/>
      <c r="IJN19" s="191"/>
      <c r="IJO19" s="191"/>
      <c r="IJP19" s="191"/>
      <c r="ITG19" s="191"/>
      <c r="ITH19" s="191"/>
      <c r="ITI19" s="191"/>
      <c r="ITJ19" s="191"/>
      <c r="ITK19" s="191"/>
      <c r="ITL19" s="191"/>
      <c r="JDC19" s="191"/>
      <c r="JDD19" s="191"/>
      <c r="JDE19" s="191"/>
      <c r="JDF19" s="191"/>
      <c r="JDG19" s="191"/>
      <c r="JDH19" s="191"/>
      <c r="JMY19" s="191"/>
      <c r="JMZ19" s="191"/>
      <c r="JNA19" s="191"/>
      <c r="JNB19" s="191"/>
      <c r="JNC19" s="191"/>
      <c r="JND19" s="191"/>
      <c r="JWU19" s="191"/>
      <c r="JWV19" s="191"/>
      <c r="JWW19" s="191"/>
      <c r="JWX19" s="191"/>
      <c r="JWY19" s="191"/>
      <c r="JWZ19" s="191"/>
      <c r="KGQ19" s="191"/>
      <c r="KGR19" s="191"/>
      <c r="KGS19" s="191"/>
      <c r="KGT19" s="191"/>
      <c r="KGU19" s="191"/>
      <c r="KGV19" s="191"/>
      <c r="KQM19" s="191"/>
      <c r="KQN19" s="191"/>
      <c r="KQO19" s="191"/>
      <c r="KQP19" s="191"/>
      <c r="KQQ19" s="191"/>
      <c r="KQR19" s="191"/>
      <c r="LAI19" s="191"/>
      <c r="LAJ19" s="191"/>
      <c r="LAK19" s="191"/>
      <c r="LAL19" s="191"/>
      <c r="LAM19" s="191"/>
      <c r="LAN19" s="191"/>
      <c r="LKE19" s="191"/>
      <c r="LKF19" s="191"/>
      <c r="LKG19" s="191"/>
      <c r="LKH19" s="191"/>
      <c r="LKI19" s="191"/>
      <c r="LKJ19" s="191"/>
      <c r="LUA19" s="191"/>
      <c r="LUB19" s="191"/>
      <c r="LUC19" s="191"/>
      <c r="LUD19" s="191"/>
      <c r="LUE19" s="191"/>
      <c r="LUF19" s="191"/>
      <c r="MDW19" s="191"/>
      <c r="MDX19" s="191"/>
      <c r="MDY19" s="191"/>
      <c r="MDZ19" s="191"/>
      <c r="MEA19" s="191"/>
      <c r="MEB19" s="191"/>
      <c r="MNS19" s="191"/>
      <c r="MNT19" s="191"/>
      <c r="MNU19" s="191"/>
      <c r="MNV19" s="191"/>
      <c r="MNW19" s="191"/>
      <c r="MNX19" s="191"/>
      <c r="MXO19" s="191"/>
      <c r="MXP19" s="191"/>
      <c r="MXQ19" s="191"/>
      <c r="MXR19" s="191"/>
      <c r="MXS19" s="191"/>
      <c r="MXT19" s="191"/>
      <c r="NHK19" s="191"/>
      <c r="NHL19" s="191"/>
      <c r="NHM19" s="191"/>
      <c r="NHN19" s="191"/>
      <c r="NHO19" s="191"/>
      <c r="NHP19" s="191"/>
      <c r="NRG19" s="191"/>
      <c r="NRH19" s="191"/>
      <c r="NRI19" s="191"/>
      <c r="NRJ19" s="191"/>
      <c r="NRK19" s="191"/>
      <c r="NRL19" s="191"/>
      <c r="OBC19" s="191"/>
      <c r="OBD19" s="191"/>
      <c r="OBE19" s="191"/>
      <c r="OBF19" s="191"/>
      <c r="OBG19" s="191"/>
      <c r="OBH19" s="191"/>
      <c r="OKY19" s="191"/>
      <c r="OKZ19" s="191"/>
      <c r="OLA19" s="191"/>
      <c r="OLB19" s="191"/>
      <c r="OLC19" s="191"/>
      <c r="OLD19" s="191"/>
      <c r="OUU19" s="191"/>
      <c r="OUV19" s="191"/>
      <c r="OUW19" s="191"/>
      <c r="OUX19" s="191"/>
      <c r="OUY19" s="191"/>
      <c r="OUZ19" s="191"/>
      <c r="PEQ19" s="191"/>
      <c r="PER19" s="191"/>
      <c r="PES19" s="191"/>
      <c r="PET19" s="191"/>
      <c r="PEU19" s="191"/>
      <c r="PEV19" s="191"/>
      <c r="POM19" s="191"/>
      <c r="PON19" s="191"/>
      <c r="POO19" s="191"/>
      <c r="POP19" s="191"/>
      <c r="POQ19" s="191"/>
      <c r="POR19" s="191"/>
      <c r="PYI19" s="191"/>
      <c r="PYJ19" s="191"/>
      <c r="PYK19" s="191"/>
      <c r="PYL19" s="191"/>
      <c r="PYM19" s="191"/>
      <c r="PYN19" s="191"/>
      <c r="QIE19" s="191"/>
      <c r="QIF19" s="191"/>
      <c r="QIG19" s="191"/>
      <c r="QIH19" s="191"/>
      <c r="QII19" s="191"/>
      <c r="QIJ19" s="191"/>
      <c r="QSA19" s="191"/>
      <c r="QSB19" s="191"/>
      <c r="QSC19" s="191"/>
      <c r="QSD19" s="191"/>
      <c r="QSE19" s="191"/>
      <c r="QSF19" s="191"/>
      <c r="RBW19" s="191"/>
      <c r="RBX19" s="191"/>
      <c r="RBY19" s="191"/>
      <c r="RBZ19" s="191"/>
      <c r="RCA19" s="191"/>
      <c r="RCB19" s="191"/>
      <c r="RLS19" s="191"/>
      <c r="RLT19" s="191"/>
      <c r="RLU19" s="191"/>
      <c r="RLV19" s="191"/>
      <c r="RLW19" s="191"/>
      <c r="RLX19" s="191"/>
      <c r="RVO19" s="191"/>
      <c r="RVP19" s="191"/>
      <c r="RVQ19" s="191"/>
      <c r="RVR19" s="191"/>
      <c r="RVS19" s="191"/>
      <c r="RVT19" s="191"/>
      <c r="SFK19" s="191"/>
      <c r="SFL19" s="191"/>
      <c r="SFM19" s="191"/>
      <c r="SFN19" s="191"/>
      <c r="SFO19" s="191"/>
      <c r="SFP19" s="191"/>
      <c r="SPG19" s="191"/>
      <c r="SPH19" s="191"/>
      <c r="SPI19" s="191"/>
      <c r="SPJ19" s="191"/>
      <c r="SPK19" s="191"/>
      <c r="SPL19" s="191"/>
      <c r="SZC19" s="191"/>
      <c r="SZD19" s="191"/>
      <c r="SZE19" s="191"/>
      <c r="SZF19" s="191"/>
      <c r="SZG19" s="191"/>
      <c r="SZH19" s="191"/>
      <c r="TIY19" s="191"/>
      <c r="TIZ19" s="191"/>
      <c r="TJA19" s="191"/>
      <c r="TJB19" s="191"/>
      <c r="TJC19" s="191"/>
      <c r="TJD19" s="191"/>
      <c r="TSU19" s="191"/>
      <c r="TSV19" s="191"/>
      <c r="TSW19" s="191"/>
      <c r="TSX19" s="191"/>
      <c r="TSY19" s="191"/>
      <c r="TSZ19" s="191"/>
      <c r="UCQ19" s="191"/>
      <c r="UCR19" s="191"/>
      <c r="UCS19" s="191"/>
      <c r="UCT19" s="191"/>
      <c r="UCU19" s="191"/>
      <c r="UCV19" s="191"/>
      <c r="UMM19" s="191"/>
      <c r="UMN19" s="191"/>
      <c r="UMO19" s="191"/>
      <c r="UMP19" s="191"/>
      <c r="UMQ19" s="191"/>
      <c r="UMR19" s="191"/>
      <c r="UWI19" s="191"/>
      <c r="UWJ19" s="191"/>
      <c r="UWK19" s="191"/>
      <c r="UWL19" s="191"/>
      <c r="UWM19" s="191"/>
      <c r="UWN19" s="191"/>
      <c r="VGE19" s="191"/>
      <c r="VGF19" s="191"/>
      <c r="VGG19" s="191"/>
      <c r="VGH19" s="191"/>
      <c r="VGI19" s="191"/>
      <c r="VGJ19" s="191"/>
      <c r="VQA19" s="191"/>
      <c r="VQB19" s="191"/>
      <c r="VQC19" s="191"/>
      <c r="VQD19" s="191"/>
      <c r="VQE19" s="191"/>
      <c r="VQF19" s="191"/>
      <c r="VZW19" s="191"/>
      <c r="VZX19" s="191"/>
      <c r="VZY19" s="191"/>
      <c r="VZZ19" s="191"/>
      <c r="WAA19" s="191"/>
      <c r="WAB19" s="191"/>
      <c r="WJS19" s="191"/>
      <c r="WJT19" s="191"/>
      <c r="WJU19" s="191"/>
      <c r="WJV19" s="191"/>
      <c r="WJW19" s="191"/>
      <c r="WJX19" s="191"/>
      <c r="WTO19" s="191"/>
      <c r="WTP19" s="191"/>
      <c r="WTQ19" s="191"/>
      <c r="WTR19" s="191"/>
      <c r="WTS19" s="191"/>
      <c r="WTT19" s="191"/>
    </row>
    <row r="20" spans="1:984 1235:2008 2259:3032 3283:4056 4307:5080 5331:6104 6355:7128 7379:8152 8403:9176 9427:10200 10451:11224 11475:12248 12499:13272 13523:14296 14547:15320 15571:16088" s="103" customFormat="1" ht="30.75" x14ac:dyDescent="0.25">
      <c r="A20" s="51" t="s">
        <v>231</v>
      </c>
      <c r="B20" s="125" t="s">
        <v>232</v>
      </c>
      <c r="C20" s="137"/>
      <c r="D20" s="82">
        <f>D21</f>
        <v>0</v>
      </c>
      <c r="E20" s="82">
        <f>E21</f>
        <v>1056627.3500000001</v>
      </c>
      <c r="F20" s="82">
        <f>F21</f>
        <v>1098892.45</v>
      </c>
      <c r="G20" s="41"/>
      <c r="H20" s="40"/>
      <c r="I20" s="40"/>
      <c r="J20" s="40"/>
      <c r="K20" s="40"/>
      <c r="L20" s="151"/>
      <c r="M20" s="151"/>
      <c r="N20" s="151"/>
      <c r="O20" s="151"/>
      <c r="P20" s="151"/>
      <c r="Q20" s="151"/>
      <c r="R20" s="151"/>
      <c r="S20" s="151"/>
      <c r="T20" s="151"/>
      <c r="U20" s="151"/>
      <c r="V20" s="151"/>
      <c r="W20" s="151"/>
      <c r="X20" s="151"/>
      <c r="Y20" s="151"/>
      <c r="Z20" s="151"/>
      <c r="AA20" s="151"/>
      <c r="AB20" s="151"/>
      <c r="AC20" s="151"/>
      <c r="AD20" s="151"/>
      <c r="AE20" s="151"/>
      <c r="AF20" s="151"/>
      <c r="AG20" s="151"/>
      <c r="AH20" s="151"/>
      <c r="AI20" s="151"/>
      <c r="AJ20" s="151"/>
      <c r="AK20" s="151"/>
      <c r="AL20" s="151"/>
      <c r="AM20" s="151"/>
      <c r="HC20" s="191"/>
      <c r="HD20" s="191"/>
      <c r="HE20" s="191"/>
      <c r="HF20" s="191"/>
      <c r="HG20" s="191"/>
      <c r="HH20" s="191"/>
      <c r="QY20" s="191"/>
      <c r="QZ20" s="191"/>
      <c r="RA20" s="191"/>
      <c r="RB20" s="191"/>
      <c r="RC20" s="191"/>
      <c r="RD20" s="191"/>
      <c r="AAU20" s="191"/>
      <c r="AAV20" s="191"/>
      <c r="AAW20" s="191"/>
      <c r="AAX20" s="191"/>
      <c r="AAY20" s="191"/>
      <c r="AAZ20" s="191"/>
      <c r="AKQ20" s="191"/>
      <c r="AKR20" s="191"/>
      <c r="AKS20" s="191"/>
      <c r="AKT20" s="191"/>
      <c r="AKU20" s="191"/>
      <c r="AKV20" s="191"/>
      <c r="AUM20" s="191"/>
      <c r="AUN20" s="191"/>
      <c r="AUO20" s="191"/>
      <c r="AUP20" s="191"/>
      <c r="AUQ20" s="191"/>
      <c r="AUR20" s="191"/>
      <c r="BEI20" s="191"/>
      <c r="BEJ20" s="191"/>
      <c r="BEK20" s="191"/>
      <c r="BEL20" s="191"/>
      <c r="BEM20" s="191"/>
      <c r="BEN20" s="191"/>
      <c r="BOE20" s="191"/>
      <c r="BOF20" s="191"/>
      <c r="BOG20" s="191"/>
      <c r="BOH20" s="191"/>
      <c r="BOI20" s="191"/>
      <c r="BOJ20" s="191"/>
      <c r="BYA20" s="191"/>
      <c r="BYB20" s="191"/>
      <c r="BYC20" s="191"/>
      <c r="BYD20" s="191"/>
      <c r="BYE20" s="191"/>
      <c r="BYF20" s="191"/>
      <c r="CHW20" s="191"/>
      <c r="CHX20" s="191"/>
      <c r="CHY20" s="191"/>
      <c r="CHZ20" s="191"/>
      <c r="CIA20" s="191"/>
      <c r="CIB20" s="191"/>
      <c r="CRS20" s="191"/>
      <c r="CRT20" s="191"/>
      <c r="CRU20" s="191"/>
      <c r="CRV20" s="191"/>
      <c r="CRW20" s="191"/>
      <c r="CRX20" s="191"/>
      <c r="DBO20" s="191"/>
      <c r="DBP20" s="191"/>
      <c r="DBQ20" s="191"/>
      <c r="DBR20" s="191"/>
      <c r="DBS20" s="191"/>
      <c r="DBT20" s="191"/>
      <c r="DLK20" s="191"/>
      <c r="DLL20" s="191"/>
      <c r="DLM20" s="191"/>
      <c r="DLN20" s="191"/>
      <c r="DLO20" s="191"/>
      <c r="DLP20" s="191"/>
      <c r="DVG20" s="191"/>
      <c r="DVH20" s="191"/>
      <c r="DVI20" s="191"/>
      <c r="DVJ20" s="191"/>
      <c r="DVK20" s="191"/>
      <c r="DVL20" s="191"/>
      <c r="EFC20" s="191"/>
      <c r="EFD20" s="191"/>
      <c r="EFE20" s="191"/>
      <c r="EFF20" s="191"/>
      <c r="EFG20" s="191"/>
      <c r="EFH20" s="191"/>
      <c r="EOY20" s="191"/>
      <c r="EOZ20" s="191"/>
      <c r="EPA20" s="191"/>
      <c r="EPB20" s="191"/>
      <c r="EPC20" s="191"/>
      <c r="EPD20" s="191"/>
      <c r="EYU20" s="191"/>
      <c r="EYV20" s="191"/>
      <c r="EYW20" s="191"/>
      <c r="EYX20" s="191"/>
      <c r="EYY20" s="191"/>
      <c r="EYZ20" s="191"/>
      <c r="FIQ20" s="191"/>
      <c r="FIR20" s="191"/>
      <c r="FIS20" s="191"/>
      <c r="FIT20" s="191"/>
      <c r="FIU20" s="191"/>
      <c r="FIV20" s="191"/>
      <c r="FSM20" s="191"/>
      <c r="FSN20" s="191"/>
      <c r="FSO20" s="191"/>
      <c r="FSP20" s="191"/>
      <c r="FSQ20" s="191"/>
      <c r="FSR20" s="191"/>
      <c r="GCI20" s="191"/>
      <c r="GCJ20" s="191"/>
      <c r="GCK20" s="191"/>
      <c r="GCL20" s="191"/>
      <c r="GCM20" s="191"/>
      <c r="GCN20" s="191"/>
      <c r="GME20" s="191"/>
      <c r="GMF20" s="191"/>
      <c r="GMG20" s="191"/>
      <c r="GMH20" s="191"/>
      <c r="GMI20" s="191"/>
      <c r="GMJ20" s="191"/>
      <c r="GWA20" s="191"/>
      <c r="GWB20" s="191"/>
      <c r="GWC20" s="191"/>
      <c r="GWD20" s="191"/>
      <c r="GWE20" s="191"/>
      <c r="GWF20" s="191"/>
      <c r="HFW20" s="191"/>
      <c r="HFX20" s="191"/>
      <c r="HFY20" s="191"/>
      <c r="HFZ20" s="191"/>
      <c r="HGA20" s="191"/>
      <c r="HGB20" s="191"/>
      <c r="HPS20" s="191"/>
      <c r="HPT20" s="191"/>
      <c r="HPU20" s="191"/>
      <c r="HPV20" s="191"/>
      <c r="HPW20" s="191"/>
      <c r="HPX20" s="191"/>
      <c r="HZO20" s="191"/>
      <c r="HZP20" s="191"/>
      <c r="HZQ20" s="191"/>
      <c r="HZR20" s="191"/>
      <c r="HZS20" s="191"/>
      <c r="HZT20" s="191"/>
      <c r="IJK20" s="191"/>
      <c r="IJL20" s="191"/>
      <c r="IJM20" s="191"/>
      <c r="IJN20" s="191"/>
      <c r="IJO20" s="191"/>
      <c r="IJP20" s="191"/>
      <c r="ITG20" s="191"/>
      <c r="ITH20" s="191"/>
      <c r="ITI20" s="191"/>
      <c r="ITJ20" s="191"/>
      <c r="ITK20" s="191"/>
      <c r="ITL20" s="191"/>
      <c r="JDC20" s="191"/>
      <c r="JDD20" s="191"/>
      <c r="JDE20" s="191"/>
      <c r="JDF20" s="191"/>
      <c r="JDG20" s="191"/>
      <c r="JDH20" s="191"/>
      <c r="JMY20" s="191"/>
      <c r="JMZ20" s="191"/>
      <c r="JNA20" s="191"/>
      <c r="JNB20" s="191"/>
      <c r="JNC20" s="191"/>
      <c r="JND20" s="191"/>
      <c r="JWU20" s="191"/>
      <c r="JWV20" s="191"/>
      <c r="JWW20" s="191"/>
      <c r="JWX20" s="191"/>
      <c r="JWY20" s="191"/>
      <c r="JWZ20" s="191"/>
      <c r="KGQ20" s="191"/>
      <c r="KGR20" s="191"/>
      <c r="KGS20" s="191"/>
      <c r="KGT20" s="191"/>
      <c r="KGU20" s="191"/>
      <c r="KGV20" s="191"/>
      <c r="KQM20" s="191"/>
      <c r="KQN20" s="191"/>
      <c r="KQO20" s="191"/>
      <c r="KQP20" s="191"/>
      <c r="KQQ20" s="191"/>
      <c r="KQR20" s="191"/>
      <c r="LAI20" s="191"/>
      <c r="LAJ20" s="191"/>
      <c r="LAK20" s="191"/>
      <c r="LAL20" s="191"/>
      <c r="LAM20" s="191"/>
      <c r="LAN20" s="191"/>
      <c r="LKE20" s="191"/>
      <c r="LKF20" s="191"/>
      <c r="LKG20" s="191"/>
      <c r="LKH20" s="191"/>
      <c r="LKI20" s="191"/>
      <c r="LKJ20" s="191"/>
      <c r="LUA20" s="191"/>
      <c r="LUB20" s="191"/>
      <c r="LUC20" s="191"/>
      <c r="LUD20" s="191"/>
      <c r="LUE20" s="191"/>
      <c r="LUF20" s="191"/>
      <c r="MDW20" s="191"/>
      <c r="MDX20" s="191"/>
      <c r="MDY20" s="191"/>
      <c r="MDZ20" s="191"/>
      <c r="MEA20" s="191"/>
      <c r="MEB20" s="191"/>
      <c r="MNS20" s="191"/>
      <c r="MNT20" s="191"/>
      <c r="MNU20" s="191"/>
      <c r="MNV20" s="191"/>
      <c r="MNW20" s="191"/>
      <c r="MNX20" s="191"/>
      <c r="MXO20" s="191"/>
      <c r="MXP20" s="191"/>
      <c r="MXQ20" s="191"/>
      <c r="MXR20" s="191"/>
      <c r="MXS20" s="191"/>
      <c r="MXT20" s="191"/>
      <c r="NHK20" s="191"/>
      <c r="NHL20" s="191"/>
      <c r="NHM20" s="191"/>
      <c r="NHN20" s="191"/>
      <c r="NHO20" s="191"/>
      <c r="NHP20" s="191"/>
      <c r="NRG20" s="191"/>
      <c r="NRH20" s="191"/>
      <c r="NRI20" s="191"/>
      <c r="NRJ20" s="191"/>
      <c r="NRK20" s="191"/>
      <c r="NRL20" s="191"/>
      <c r="OBC20" s="191"/>
      <c r="OBD20" s="191"/>
      <c r="OBE20" s="191"/>
      <c r="OBF20" s="191"/>
      <c r="OBG20" s="191"/>
      <c r="OBH20" s="191"/>
      <c r="OKY20" s="191"/>
      <c r="OKZ20" s="191"/>
      <c r="OLA20" s="191"/>
      <c r="OLB20" s="191"/>
      <c r="OLC20" s="191"/>
      <c r="OLD20" s="191"/>
      <c r="OUU20" s="191"/>
      <c r="OUV20" s="191"/>
      <c r="OUW20" s="191"/>
      <c r="OUX20" s="191"/>
      <c r="OUY20" s="191"/>
      <c r="OUZ20" s="191"/>
      <c r="PEQ20" s="191"/>
      <c r="PER20" s="191"/>
      <c r="PES20" s="191"/>
      <c r="PET20" s="191"/>
      <c r="PEU20" s="191"/>
      <c r="PEV20" s="191"/>
      <c r="POM20" s="191"/>
      <c r="PON20" s="191"/>
      <c r="POO20" s="191"/>
      <c r="POP20" s="191"/>
      <c r="POQ20" s="191"/>
      <c r="POR20" s="191"/>
      <c r="PYI20" s="191"/>
      <c r="PYJ20" s="191"/>
      <c r="PYK20" s="191"/>
      <c r="PYL20" s="191"/>
      <c r="PYM20" s="191"/>
      <c r="PYN20" s="191"/>
      <c r="QIE20" s="191"/>
      <c r="QIF20" s="191"/>
      <c r="QIG20" s="191"/>
      <c r="QIH20" s="191"/>
      <c r="QII20" s="191"/>
      <c r="QIJ20" s="191"/>
      <c r="QSA20" s="191"/>
      <c r="QSB20" s="191"/>
      <c r="QSC20" s="191"/>
      <c r="QSD20" s="191"/>
      <c r="QSE20" s="191"/>
      <c r="QSF20" s="191"/>
      <c r="RBW20" s="191"/>
      <c r="RBX20" s="191"/>
      <c r="RBY20" s="191"/>
      <c r="RBZ20" s="191"/>
      <c r="RCA20" s="191"/>
      <c r="RCB20" s="191"/>
      <c r="RLS20" s="191"/>
      <c r="RLT20" s="191"/>
      <c r="RLU20" s="191"/>
      <c r="RLV20" s="191"/>
      <c r="RLW20" s="191"/>
      <c r="RLX20" s="191"/>
      <c r="RVO20" s="191"/>
      <c r="RVP20" s="191"/>
      <c r="RVQ20" s="191"/>
      <c r="RVR20" s="191"/>
      <c r="RVS20" s="191"/>
      <c r="RVT20" s="191"/>
      <c r="SFK20" s="191"/>
      <c r="SFL20" s="191"/>
      <c r="SFM20" s="191"/>
      <c r="SFN20" s="191"/>
      <c r="SFO20" s="191"/>
      <c r="SFP20" s="191"/>
      <c r="SPG20" s="191"/>
      <c r="SPH20" s="191"/>
      <c r="SPI20" s="191"/>
      <c r="SPJ20" s="191"/>
      <c r="SPK20" s="191"/>
      <c r="SPL20" s="191"/>
      <c r="SZC20" s="191"/>
      <c r="SZD20" s="191"/>
      <c r="SZE20" s="191"/>
      <c r="SZF20" s="191"/>
      <c r="SZG20" s="191"/>
      <c r="SZH20" s="191"/>
      <c r="TIY20" s="191"/>
      <c r="TIZ20" s="191"/>
      <c r="TJA20" s="191"/>
      <c r="TJB20" s="191"/>
      <c r="TJC20" s="191"/>
      <c r="TJD20" s="191"/>
      <c r="TSU20" s="191"/>
      <c r="TSV20" s="191"/>
      <c r="TSW20" s="191"/>
      <c r="TSX20" s="191"/>
      <c r="TSY20" s="191"/>
      <c r="TSZ20" s="191"/>
      <c r="UCQ20" s="191"/>
      <c r="UCR20" s="191"/>
      <c r="UCS20" s="191"/>
      <c r="UCT20" s="191"/>
      <c r="UCU20" s="191"/>
      <c r="UCV20" s="191"/>
      <c r="UMM20" s="191"/>
      <c r="UMN20" s="191"/>
      <c r="UMO20" s="191"/>
      <c r="UMP20" s="191"/>
      <c r="UMQ20" s="191"/>
      <c r="UMR20" s="191"/>
      <c r="UWI20" s="191"/>
      <c r="UWJ20" s="191"/>
      <c r="UWK20" s="191"/>
      <c r="UWL20" s="191"/>
      <c r="UWM20" s="191"/>
      <c r="UWN20" s="191"/>
      <c r="VGE20" s="191"/>
      <c r="VGF20" s="191"/>
      <c r="VGG20" s="191"/>
      <c r="VGH20" s="191"/>
      <c r="VGI20" s="191"/>
      <c r="VGJ20" s="191"/>
      <c r="VQA20" s="191"/>
      <c r="VQB20" s="191"/>
      <c r="VQC20" s="191"/>
      <c r="VQD20" s="191"/>
      <c r="VQE20" s="191"/>
      <c r="VQF20" s="191"/>
      <c r="VZW20" s="191"/>
      <c r="VZX20" s="191"/>
      <c r="VZY20" s="191"/>
      <c r="VZZ20" s="191"/>
      <c r="WAA20" s="191"/>
      <c r="WAB20" s="191"/>
      <c r="WJS20" s="191"/>
      <c r="WJT20" s="191"/>
      <c r="WJU20" s="191"/>
      <c r="WJV20" s="191"/>
      <c r="WJW20" s="191"/>
      <c r="WJX20" s="191"/>
      <c r="WTO20" s="191"/>
      <c r="WTP20" s="191"/>
      <c r="WTQ20" s="191"/>
      <c r="WTR20" s="191"/>
      <c r="WTS20" s="191"/>
      <c r="WTT20" s="191"/>
    </row>
    <row r="21" spans="1:984 1235:2008 2259:3032 3283:4056 4307:5080 5331:6104 6355:7128 7379:8152 8403:9176 9427:10200 10451:11224 11475:12248 12499:13272 13523:14296 14547:15320 15571:16088" s="103" customFormat="1" ht="30.75" x14ac:dyDescent="0.25">
      <c r="A21" s="47" t="s">
        <v>88</v>
      </c>
      <c r="B21" s="125" t="s">
        <v>232</v>
      </c>
      <c r="C21" s="137">
        <v>200</v>
      </c>
      <c r="D21" s="82">
        <f>'Приложение 4'!F180</f>
        <v>0</v>
      </c>
      <c r="E21" s="82">
        <f>'Приложение 4'!G180</f>
        <v>1056627.3500000001</v>
      </c>
      <c r="F21" s="82">
        <f>'Приложение 4'!H180</f>
        <v>1098892.45</v>
      </c>
      <c r="G21" s="41"/>
      <c r="H21" s="40"/>
      <c r="I21" s="40"/>
      <c r="J21" s="40"/>
      <c r="K21" s="40"/>
      <c r="L21" s="151"/>
      <c r="M21" s="151"/>
      <c r="N21" s="151"/>
      <c r="O21" s="151"/>
      <c r="P21" s="151"/>
      <c r="Q21" s="151"/>
      <c r="R21" s="151"/>
      <c r="S21" s="151"/>
      <c r="T21" s="151"/>
      <c r="U21" s="151"/>
      <c r="V21" s="151"/>
      <c r="W21" s="151"/>
      <c r="X21" s="151"/>
      <c r="Y21" s="151"/>
      <c r="Z21" s="151"/>
      <c r="AA21" s="151"/>
      <c r="AB21" s="151"/>
      <c r="AC21" s="151"/>
      <c r="AD21" s="151"/>
      <c r="AE21" s="151"/>
      <c r="AF21" s="151"/>
      <c r="AG21" s="151"/>
      <c r="AH21" s="151"/>
      <c r="AI21" s="151"/>
      <c r="AJ21" s="151"/>
      <c r="AK21" s="151"/>
      <c r="AL21" s="151"/>
      <c r="AM21" s="151"/>
      <c r="HC21" s="191"/>
      <c r="HD21" s="191"/>
      <c r="HE21" s="191"/>
      <c r="HF21" s="191"/>
      <c r="HG21" s="191"/>
      <c r="HH21" s="191"/>
      <c r="QY21" s="191"/>
      <c r="QZ21" s="191"/>
      <c r="RA21" s="191"/>
      <c r="RB21" s="191"/>
      <c r="RC21" s="191"/>
      <c r="RD21" s="191"/>
      <c r="AAU21" s="191"/>
      <c r="AAV21" s="191"/>
      <c r="AAW21" s="191"/>
      <c r="AAX21" s="191"/>
      <c r="AAY21" s="191"/>
      <c r="AAZ21" s="191"/>
      <c r="AKQ21" s="191"/>
      <c r="AKR21" s="191"/>
      <c r="AKS21" s="191"/>
      <c r="AKT21" s="191"/>
      <c r="AKU21" s="191"/>
      <c r="AKV21" s="191"/>
      <c r="AUM21" s="191"/>
      <c r="AUN21" s="191"/>
      <c r="AUO21" s="191"/>
      <c r="AUP21" s="191"/>
      <c r="AUQ21" s="191"/>
      <c r="AUR21" s="191"/>
      <c r="BEI21" s="191"/>
      <c r="BEJ21" s="191"/>
      <c r="BEK21" s="191"/>
      <c r="BEL21" s="191"/>
      <c r="BEM21" s="191"/>
      <c r="BEN21" s="191"/>
      <c r="BOE21" s="191"/>
      <c r="BOF21" s="191"/>
      <c r="BOG21" s="191"/>
      <c r="BOH21" s="191"/>
      <c r="BOI21" s="191"/>
      <c r="BOJ21" s="191"/>
      <c r="BYA21" s="191"/>
      <c r="BYB21" s="191"/>
      <c r="BYC21" s="191"/>
      <c r="BYD21" s="191"/>
      <c r="BYE21" s="191"/>
      <c r="BYF21" s="191"/>
      <c r="CHW21" s="191"/>
      <c r="CHX21" s="191"/>
      <c r="CHY21" s="191"/>
      <c r="CHZ21" s="191"/>
      <c r="CIA21" s="191"/>
      <c r="CIB21" s="191"/>
      <c r="CRS21" s="191"/>
      <c r="CRT21" s="191"/>
      <c r="CRU21" s="191"/>
      <c r="CRV21" s="191"/>
      <c r="CRW21" s="191"/>
      <c r="CRX21" s="191"/>
      <c r="DBO21" s="191"/>
      <c r="DBP21" s="191"/>
      <c r="DBQ21" s="191"/>
      <c r="DBR21" s="191"/>
      <c r="DBS21" s="191"/>
      <c r="DBT21" s="191"/>
      <c r="DLK21" s="191"/>
      <c r="DLL21" s="191"/>
      <c r="DLM21" s="191"/>
      <c r="DLN21" s="191"/>
      <c r="DLO21" s="191"/>
      <c r="DLP21" s="191"/>
      <c r="DVG21" s="191"/>
      <c r="DVH21" s="191"/>
      <c r="DVI21" s="191"/>
      <c r="DVJ21" s="191"/>
      <c r="DVK21" s="191"/>
      <c r="DVL21" s="191"/>
      <c r="EFC21" s="191"/>
      <c r="EFD21" s="191"/>
      <c r="EFE21" s="191"/>
      <c r="EFF21" s="191"/>
      <c r="EFG21" s="191"/>
      <c r="EFH21" s="191"/>
      <c r="EOY21" s="191"/>
      <c r="EOZ21" s="191"/>
      <c r="EPA21" s="191"/>
      <c r="EPB21" s="191"/>
      <c r="EPC21" s="191"/>
      <c r="EPD21" s="191"/>
      <c r="EYU21" s="191"/>
      <c r="EYV21" s="191"/>
      <c r="EYW21" s="191"/>
      <c r="EYX21" s="191"/>
      <c r="EYY21" s="191"/>
      <c r="EYZ21" s="191"/>
      <c r="FIQ21" s="191"/>
      <c r="FIR21" s="191"/>
      <c r="FIS21" s="191"/>
      <c r="FIT21" s="191"/>
      <c r="FIU21" s="191"/>
      <c r="FIV21" s="191"/>
      <c r="FSM21" s="191"/>
      <c r="FSN21" s="191"/>
      <c r="FSO21" s="191"/>
      <c r="FSP21" s="191"/>
      <c r="FSQ21" s="191"/>
      <c r="FSR21" s="191"/>
      <c r="GCI21" s="191"/>
      <c r="GCJ21" s="191"/>
      <c r="GCK21" s="191"/>
      <c r="GCL21" s="191"/>
      <c r="GCM21" s="191"/>
      <c r="GCN21" s="191"/>
      <c r="GME21" s="191"/>
      <c r="GMF21" s="191"/>
      <c r="GMG21" s="191"/>
      <c r="GMH21" s="191"/>
      <c r="GMI21" s="191"/>
      <c r="GMJ21" s="191"/>
      <c r="GWA21" s="191"/>
      <c r="GWB21" s="191"/>
      <c r="GWC21" s="191"/>
      <c r="GWD21" s="191"/>
      <c r="GWE21" s="191"/>
      <c r="GWF21" s="191"/>
      <c r="HFW21" s="191"/>
      <c r="HFX21" s="191"/>
      <c r="HFY21" s="191"/>
      <c r="HFZ21" s="191"/>
      <c r="HGA21" s="191"/>
      <c r="HGB21" s="191"/>
      <c r="HPS21" s="191"/>
      <c r="HPT21" s="191"/>
      <c r="HPU21" s="191"/>
      <c r="HPV21" s="191"/>
      <c r="HPW21" s="191"/>
      <c r="HPX21" s="191"/>
      <c r="HZO21" s="191"/>
      <c r="HZP21" s="191"/>
      <c r="HZQ21" s="191"/>
      <c r="HZR21" s="191"/>
      <c r="HZS21" s="191"/>
      <c r="HZT21" s="191"/>
      <c r="IJK21" s="191"/>
      <c r="IJL21" s="191"/>
      <c r="IJM21" s="191"/>
      <c r="IJN21" s="191"/>
      <c r="IJO21" s="191"/>
      <c r="IJP21" s="191"/>
      <c r="ITG21" s="191"/>
      <c r="ITH21" s="191"/>
      <c r="ITI21" s="191"/>
      <c r="ITJ21" s="191"/>
      <c r="ITK21" s="191"/>
      <c r="ITL21" s="191"/>
      <c r="JDC21" s="191"/>
      <c r="JDD21" s="191"/>
      <c r="JDE21" s="191"/>
      <c r="JDF21" s="191"/>
      <c r="JDG21" s="191"/>
      <c r="JDH21" s="191"/>
      <c r="JMY21" s="191"/>
      <c r="JMZ21" s="191"/>
      <c r="JNA21" s="191"/>
      <c r="JNB21" s="191"/>
      <c r="JNC21" s="191"/>
      <c r="JND21" s="191"/>
      <c r="JWU21" s="191"/>
      <c r="JWV21" s="191"/>
      <c r="JWW21" s="191"/>
      <c r="JWX21" s="191"/>
      <c r="JWY21" s="191"/>
      <c r="JWZ21" s="191"/>
      <c r="KGQ21" s="191"/>
      <c r="KGR21" s="191"/>
      <c r="KGS21" s="191"/>
      <c r="KGT21" s="191"/>
      <c r="KGU21" s="191"/>
      <c r="KGV21" s="191"/>
      <c r="KQM21" s="191"/>
      <c r="KQN21" s="191"/>
      <c r="KQO21" s="191"/>
      <c r="KQP21" s="191"/>
      <c r="KQQ21" s="191"/>
      <c r="KQR21" s="191"/>
      <c r="LAI21" s="191"/>
      <c r="LAJ21" s="191"/>
      <c r="LAK21" s="191"/>
      <c r="LAL21" s="191"/>
      <c r="LAM21" s="191"/>
      <c r="LAN21" s="191"/>
      <c r="LKE21" s="191"/>
      <c r="LKF21" s="191"/>
      <c r="LKG21" s="191"/>
      <c r="LKH21" s="191"/>
      <c r="LKI21" s="191"/>
      <c r="LKJ21" s="191"/>
      <c r="LUA21" s="191"/>
      <c r="LUB21" s="191"/>
      <c r="LUC21" s="191"/>
      <c r="LUD21" s="191"/>
      <c r="LUE21" s="191"/>
      <c r="LUF21" s="191"/>
      <c r="MDW21" s="191"/>
      <c r="MDX21" s="191"/>
      <c r="MDY21" s="191"/>
      <c r="MDZ21" s="191"/>
      <c r="MEA21" s="191"/>
      <c r="MEB21" s="191"/>
      <c r="MNS21" s="191"/>
      <c r="MNT21" s="191"/>
      <c r="MNU21" s="191"/>
      <c r="MNV21" s="191"/>
      <c r="MNW21" s="191"/>
      <c r="MNX21" s="191"/>
      <c r="MXO21" s="191"/>
      <c r="MXP21" s="191"/>
      <c r="MXQ21" s="191"/>
      <c r="MXR21" s="191"/>
      <c r="MXS21" s="191"/>
      <c r="MXT21" s="191"/>
      <c r="NHK21" s="191"/>
      <c r="NHL21" s="191"/>
      <c r="NHM21" s="191"/>
      <c r="NHN21" s="191"/>
      <c r="NHO21" s="191"/>
      <c r="NHP21" s="191"/>
      <c r="NRG21" s="191"/>
      <c r="NRH21" s="191"/>
      <c r="NRI21" s="191"/>
      <c r="NRJ21" s="191"/>
      <c r="NRK21" s="191"/>
      <c r="NRL21" s="191"/>
      <c r="OBC21" s="191"/>
      <c r="OBD21" s="191"/>
      <c r="OBE21" s="191"/>
      <c r="OBF21" s="191"/>
      <c r="OBG21" s="191"/>
      <c r="OBH21" s="191"/>
      <c r="OKY21" s="191"/>
      <c r="OKZ21" s="191"/>
      <c r="OLA21" s="191"/>
      <c r="OLB21" s="191"/>
      <c r="OLC21" s="191"/>
      <c r="OLD21" s="191"/>
      <c r="OUU21" s="191"/>
      <c r="OUV21" s="191"/>
      <c r="OUW21" s="191"/>
      <c r="OUX21" s="191"/>
      <c r="OUY21" s="191"/>
      <c r="OUZ21" s="191"/>
      <c r="PEQ21" s="191"/>
      <c r="PER21" s="191"/>
      <c r="PES21" s="191"/>
      <c r="PET21" s="191"/>
      <c r="PEU21" s="191"/>
      <c r="PEV21" s="191"/>
      <c r="POM21" s="191"/>
      <c r="PON21" s="191"/>
      <c r="POO21" s="191"/>
      <c r="POP21" s="191"/>
      <c r="POQ21" s="191"/>
      <c r="POR21" s="191"/>
      <c r="PYI21" s="191"/>
      <c r="PYJ21" s="191"/>
      <c r="PYK21" s="191"/>
      <c r="PYL21" s="191"/>
      <c r="PYM21" s="191"/>
      <c r="PYN21" s="191"/>
      <c r="QIE21" s="191"/>
      <c r="QIF21" s="191"/>
      <c r="QIG21" s="191"/>
      <c r="QIH21" s="191"/>
      <c r="QII21" s="191"/>
      <c r="QIJ21" s="191"/>
      <c r="QSA21" s="191"/>
      <c r="QSB21" s="191"/>
      <c r="QSC21" s="191"/>
      <c r="QSD21" s="191"/>
      <c r="QSE21" s="191"/>
      <c r="QSF21" s="191"/>
      <c r="RBW21" s="191"/>
      <c r="RBX21" s="191"/>
      <c r="RBY21" s="191"/>
      <c r="RBZ21" s="191"/>
      <c r="RCA21" s="191"/>
      <c r="RCB21" s="191"/>
      <c r="RLS21" s="191"/>
      <c r="RLT21" s="191"/>
      <c r="RLU21" s="191"/>
      <c r="RLV21" s="191"/>
      <c r="RLW21" s="191"/>
      <c r="RLX21" s="191"/>
      <c r="RVO21" s="191"/>
      <c r="RVP21" s="191"/>
      <c r="RVQ21" s="191"/>
      <c r="RVR21" s="191"/>
      <c r="RVS21" s="191"/>
      <c r="RVT21" s="191"/>
      <c r="SFK21" s="191"/>
      <c r="SFL21" s="191"/>
      <c r="SFM21" s="191"/>
      <c r="SFN21" s="191"/>
      <c r="SFO21" s="191"/>
      <c r="SFP21" s="191"/>
      <c r="SPG21" s="191"/>
      <c r="SPH21" s="191"/>
      <c r="SPI21" s="191"/>
      <c r="SPJ21" s="191"/>
      <c r="SPK21" s="191"/>
      <c r="SPL21" s="191"/>
      <c r="SZC21" s="191"/>
      <c r="SZD21" s="191"/>
      <c r="SZE21" s="191"/>
      <c r="SZF21" s="191"/>
      <c r="SZG21" s="191"/>
      <c r="SZH21" s="191"/>
      <c r="TIY21" s="191"/>
      <c r="TIZ21" s="191"/>
      <c r="TJA21" s="191"/>
      <c r="TJB21" s="191"/>
      <c r="TJC21" s="191"/>
      <c r="TJD21" s="191"/>
      <c r="TSU21" s="191"/>
      <c r="TSV21" s="191"/>
      <c r="TSW21" s="191"/>
      <c r="TSX21" s="191"/>
      <c r="TSY21" s="191"/>
      <c r="TSZ21" s="191"/>
      <c r="UCQ21" s="191"/>
      <c r="UCR21" s="191"/>
      <c r="UCS21" s="191"/>
      <c r="UCT21" s="191"/>
      <c r="UCU21" s="191"/>
      <c r="UCV21" s="191"/>
      <c r="UMM21" s="191"/>
      <c r="UMN21" s="191"/>
      <c r="UMO21" s="191"/>
      <c r="UMP21" s="191"/>
      <c r="UMQ21" s="191"/>
      <c r="UMR21" s="191"/>
      <c r="UWI21" s="191"/>
      <c r="UWJ21" s="191"/>
      <c r="UWK21" s="191"/>
      <c r="UWL21" s="191"/>
      <c r="UWM21" s="191"/>
      <c r="UWN21" s="191"/>
      <c r="VGE21" s="191"/>
      <c r="VGF21" s="191"/>
      <c r="VGG21" s="191"/>
      <c r="VGH21" s="191"/>
      <c r="VGI21" s="191"/>
      <c r="VGJ21" s="191"/>
      <c r="VQA21" s="191"/>
      <c r="VQB21" s="191"/>
      <c r="VQC21" s="191"/>
      <c r="VQD21" s="191"/>
      <c r="VQE21" s="191"/>
      <c r="VQF21" s="191"/>
      <c r="VZW21" s="191"/>
      <c r="VZX21" s="191"/>
      <c r="VZY21" s="191"/>
      <c r="VZZ21" s="191"/>
      <c r="WAA21" s="191"/>
      <c r="WAB21" s="191"/>
      <c r="WJS21" s="191"/>
      <c r="WJT21" s="191"/>
      <c r="WJU21" s="191"/>
      <c r="WJV21" s="191"/>
      <c r="WJW21" s="191"/>
      <c r="WJX21" s="191"/>
      <c r="WTO21" s="191"/>
      <c r="WTP21" s="191"/>
      <c r="WTQ21" s="191"/>
      <c r="WTR21" s="191"/>
      <c r="WTS21" s="191"/>
      <c r="WTT21" s="191"/>
    </row>
    <row r="22" spans="1:984 1235:2008 2259:3032 3283:4056 4307:5080 5331:6104 6355:7128 7379:8152 8403:9176 9427:10200 10451:11224 11475:12248 12499:13272 13523:14296 14547:15320 15571:16088" s="103" customFormat="1" ht="45.75" x14ac:dyDescent="0.25">
      <c r="A22" s="51" t="s">
        <v>421</v>
      </c>
      <c r="B22" s="125" t="s">
        <v>232</v>
      </c>
      <c r="C22" s="137"/>
      <c r="D22" s="82">
        <f>D23</f>
        <v>818200</v>
      </c>
      <c r="E22" s="82">
        <f>E23</f>
        <v>850928</v>
      </c>
      <c r="F22" s="82">
        <f>F23</f>
        <v>884965.12</v>
      </c>
      <c r="G22" s="41"/>
      <c r="H22" s="40"/>
      <c r="I22" s="40"/>
      <c r="J22" s="40"/>
      <c r="K22" s="40"/>
      <c r="L22" s="151"/>
      <c r="M22" s="151"/>
      <c r="N22" s="151"/>
      <c r="O22" s="151"/>
      <c r="P22" s="151"/>
      <c r="Q22" s="151"/>
      <c r="R22" s="151"/>
      <c r="S22" s="151"/>
      <c r="T22" s="151"/>
      <c r="U22" s="151"/>
      <c r="V22" s="151"/>
      <c r="W22" s="151"/>
      <c r="X22" s="151"/>
      <c r="Y22" s="151"/>
      <c r="Z22" s="151"/>
      <c r="AA22" s="151"/>
      <c r="AB22" s="151"/>
      <c r="AC22" s="151"/>
      <c r="AD22" s="151"/>
      <c r="AE22" s="151"/>
      <c r="AF22" s="151"/>
      <c r="AG22" s="151"/>
      <c r="AH22" s="151"/>
      <c r="AI22" s="151"/>
      <c r="AJ22" s="151"/>
      <c r="AK22" s="151"/>
      <c r="AL22" s="151"/>
      <c r="AM22" s="151"/>
      <c r="HC22" s="191"/>
      <c r="HD22" s="191"/>
      <c r="HE22" s="191"/>
      <c r="HF22" s="191"/>
      <c r="HG22" s="191"/>
      <c r="HH22" s="191"/>
      <c r="QY22" s="191"/>
      <c r="QZ22" s="191"/>
      <c r="RA22" s="191"/>
      <c r="RB22" s="191"/>
      <c r="RC22" s="191"/>
      <c r="RD22" s="191"/>
      <c r="AAU22" s="191"/>
      <c r="AAV22" s="191"/>
      <c r="AAW22" s="191"/>
      <c r="AAX22" s="191"/>
      <c r="AAY22" s="191"/>
      <c r="AAZ22" s="191"/>
      <c r="AKQ22" s="191"/>
      <c r="AKR22" s="191"/>
      <c r="AKS22" s="191"/>
      <c r="AKT22" s="191"/>
      <c r="AKU22" s="191"/>
      <c r="AKV22" s="191"/>
      <c r="AUM22" s="191"/>
      <c r="AUN22" s="191"/>
      <c r="AUO22" s="191"/>
      <c r="AUP22" s="191"/>
      <c r="AUQ22" s="191"/>
      <c r="AUR22" s="191"/>
      <c r="BEI22" s="191"/>
      <c r="BEJ22" s="191"/>
      <c r="BEK22" s="191"/>
      <c r="BEL22" s="191"/>
      <c r="BEM22" s="191"/>
      <c r="BEN22" s="191"/>
      <c r="BOE22" s="191"/>
      <c r="BOF22" s="191"/>
      <c r="BOG22" s="191"/>
      <c r="BOH22" s="191"/>
      <c r="BOI22" s="191"/>
      <c r="BOJ22" s="191"/>
      <c r="BYA22" s="191"/>
      <c r="BYB22" s="191"/>
      <c r="BYC22" s="191"/>
      <c r="BYD22" s="191"/>
      <c r="BYE22" s="191"/>
      <c r="BYF22" s="191"/>
      <c r="CHW22" s="191"/>
      <c r="CHX22" s="191"/>
      <c r="CHY22" s="191"/>
      <c r="CHZ22" s="191"/>
      <c r="CIA22" s="191"/>
      <c r="CIB22" s="191"/>
      <c r="CRS22" s="191"/>
      <c r="CRT22" s="191"/>
      <c r="CRU22" s="191"/>
      <c r="CRV22" s="191"/>
      <c r="CRW22" s="191"/>
      <c r="CRX22" s="191"/>
      <c r="DBO22" s="191"/>
      <c r="DBP22" s="191"/>
      <c r="DBQ22" s="191"/>
      <c r="DBR22" s="191"/>
      <c r="DBS22" s="191"/>
      <c r="DBT22" s="191"/>
      <c r="DLK22" s="191"/>
      <c r="DLL22" s="191"/>
      <c r="DLM22" s="191"/>
      <c r="DLN22" s="191"/>
      <c r="DLO22" s="191"/>
      <c r="DLP22" s="191"/>
      <c r="DVG22" s="191"/>
      <c r="DVH22" s="191"/>
      <c r="DVI22" s="191"/>
      <c r="DVJ22" s="191"/>
      <c r="DVK22" s="191"/>
      <c r="DVL22" s="191"/>
      <c r="EFC22" s="191"/>
      <c r="EFD22" s="191"/>
      <c r="EFE22" s="191"/>
      <c r="EFF22" s="191"/>
      <c r="EFG22" s="191"/>
      <c r="EFH22" s="191"/>
      <c r="EOY22" s="191"/>
      <c r="EOZ22" s="191"/>
      <c r="EPA22" s="191"/>
      <c r="EPB22" s="191"/>
      <c r="EPC22" s="191"/>
      <c r="EPD22" s="191"/>
      <c r="EYU22" s="191"/>
      <c r="EYV22" s="191"/>
      <c r="EYW22" s="191"/>
      <c r="EYX22" s="191"/>
      <c r="EYY22" s="191"/>
      <c r="EYZ22" s="191"/>
      <c r="FIQ22" s="191"/>
      <c r="FIR22" s="191"/>
      <c r="FIS22" s="191"/>
      <c r="FIT22" s="191"/>
      <c r="FIU22" s="191"/>
      <c r="FIV22" s="191"/>
      <c r="FSM22" s="191"/>
      <c r="FSN22" s="191"/>
      <c r="FSO22" s="191"/>
      <c r="FSP22" s="191"/>
      <c r="FSQ22" s="191"/>
      <c r="FSR22" s="191"/>
      <c r="GCI22" s="191"/>
      <c r="GCJ22" s="191"/>
      <c r="GCK22" s="191"/>
      <c r="GCL22" s="191"/>
      <c r="GCM22" s="191"/>
      <c r="GCN22" s="191"/>
      <c r="GME22" s="191"/>
      <c r="GMF22" s="191"/>
      <c r="GMG22" s="191"/>
      <c r="GMH22" s="191"/>
      <c r="GMI22" s="191"/>
      <c r="GMJ22" s="191"/>
      <c r="GWA22" s="191"/>
      <c r="GWB22" s="191"/>
      <c r="GWC22" s="191"/>
      <c r="GWD22" s="191"/>
      <c r="GWE22" s="191"/>
      <c r="GWF22" s="191"/>
      <c r="HFW22" s="191"/>
      <c r="HFX22" s="191"/>
      <c r="HFY22" s="191"/>
      <c r="HFZ22" s="191"/>
      <c r="HGA22" s="191"/>
      <c r="HGB22" s="191"/>
      <c r="HPS22" s="191"/>
      <c r="HPT22" s="191"/>
      <c r="HPU22" s="191"/>
      <c r="HPV22" s="191"/>
      <c r="HPW22" s="191"/>
      <c r="HPX22" s="191"/>
      <c r="HZO22" s="191"/>
      <c r="HZP22" s="191"/>
      <c r="HZQ22" s="191"/>
      <c r="HZR22" s="191"/>
      <c r="HZS22" s="191"/>
      <c r="HZT22" s="191"/>
      <c r="IJK22" s="191"/>
      <c r="IJL22" s="191"/>
      <c r="IJM22" s="191"/>
      <c r="IJN22" s="191"/>
      <c r="IJO22" s="191"/>
      <c r="IJP22" s="191"/>
      <c r="ITG22" s="191"/>
      <c r="ITH22" s="191"/>
      <c r="ITI22" s="191"/>
      <c r="ITJ22" s="191"/>
      <c r="ITK22" s="191"/>
      <c r="ITL22" s="191"/>
      <c r="JDC22" s="191"/>
      <c r="JDD22" s="191"/>
      <c r="JDE22" s="191"/>
      <c r="JDF22" s="191"/>
      <c r="JDG22" s="191"/>
      <c r="JDH22" s="191"/>
      <c r="JMY22" s="191"/>
      <c r="JMZ22" s="191"/>
      <c r="JNA22" s="191"/>
      <c r="JNB22" s="191"/>
      <c r="JNC22" s="191"/>
      <c r="JND22" s="191"/>
      <c r="JWU22" s="191"/>
      <c r="JWV22" s="191"/>
      <c r="JWW22" s="191"/>
      <c r="JWX22" s="191"/>
      <c r="JWY22" s="191"/>
      <c r="JWZ22" s="191"/>
      <c r="KGQ22" s="191"/>
      <c r="KGR22" s="191"/>
      <c r="KGS22" s="191"/>
      <c r="KGT22" s="191"/>
      <c r="KGU22" s="191"/>
      <c r="KGV22" s="191"/>
      <c r="KQM22" s="191"/>
      <c r="KQN22" s="191"/>
      <c r="KQO22" s="191"/>
      <c r="KQP22" s="191"/>
      <c r="KQQ22" s="191"/>
      <c r="KQR22" s="191"/>
      <c r="LAI22" s="191"/>
      <c r="LAJ22" s="191"/>
      <c r="LAK22" s="191"/>
      <c r="LAL22" s="191"/>
      <c r="LAM22" s="191"/>
      <c r="LAN22" s="191"/>
      <c r="LKE22" s="191"/>
      <c r="LKF22" s="191"/>
      <c r="LKG22" s="191"/>
      <c r="LKH22" s="191"/>
      <c r="LKI22" s="191"/>
      <c r="LKJ22" s="191"/>
      <c r="LUA22" s="191"/>
      <c r="LUB22" s="191"/>
      <c r="LUC22" s="191"/>
      <c r="LUD22" s="191"/>
      <c r="LUE22" s="191"/>
      <c r="LUF22" s="191"/>
      <c r="MDW22" s="191"/>
      <c r="MDX22" s="191"/>
      <c r="MDY22" s="191"/>
      <c r="MDZ22" s="191"/>
      <c r="MEA22" s="191"/>
      <c r="MEB22" s="191"/>
      <c r="MNS22" s="191"/>
      <c r="MNT22" s="191"/>
      <c r="MNU22" s="191"/>
      <c r="MNV22" s="191"/>
      <c r="MNW22" s="191"/>
      <c r="MNX22" s="191"/>
      <c r="MXO22" s="191"/>
      <c r="MXP22" s="191"/>
      <c r="MXQ22" s="191"/>
      <c r="MXR22" s="191"/>
      <c r="MXS22" s="191"/>
      <c r="MXT22" s="191"/>
      <c r="NHK22" s="191"/>
      <c r="NHL22" s="191"/>
      <c r="NHM22" s="191"/>
      <c r="NHN22" s="191"/>
      <c r="NHO22" s="191"/>
      <c r="NHP22" s="191"/>
      <c r="NRG22" s="191"/>
      <c r="NRH22" s="191"/>
      <c r="NRI22" s="191"/>
      <c r="NRJ22" s="191"/>
      <c r="NRK22" s="191"/>
      <c r="NRL22" s="191"/>
      <c r="OBC22" s="191"/>
      <c r="OBD22" s="191"/>
      <c r="OBE22" s="191"/>
      <c r="OBF22" s="191"/>
      <c r="OBG22" s="191"/>
      <c r="OBH22" s="191"/>
      <c r="OKY22" s="191"/>
      <c r="OKZ22" s="191"/>
      <c r="OLA22" s="191"/>
      <c r="OLB22" s="191"/>
      <c r="OLC22" s="191"/>
      <c r="OLD22" s="191"/>
      <c r="OUU22" s="191"/>
      <c r="OUV22" s="191"/>
      <c r="OUW22" s="191"/>
      <c r="OUX22" s="191"/>
      <c r="OUY22" s="191"/>
      <c r="OUZ22" s="191"/>
      <c r="PEQ22" s="191"/>
      <c r="PER22" s="191"/>
      <c r="PES22" s="191"/>
      <c r="PET22" s="191"/>
      <c r="PEU22" s="191"/>
      <c r="PEV22" s="191"/>
      <c r="POM22" s="191"/>
      <c r="PON22" s="191"/>
      <c r="POO22" s="191"/>
      <c r="POP22" s="191"/>
      <c r="POQ22" s="191"/>
      <c r="POR22" s="191"/>
      <c r="PYI22" s="191"/>
      <c r="PYJ22" s="191"/>
      <c r="PYK22" s="191"/>
      <c r="PYL22" s="191"/>
      <c r="PYM22" s="191"/>
      <c r="PYN22" s="191"/>
      <c r="QIE22" s="191"/>
      <c r="QIF22" s="191"/>
      <c r="QIG22" s="191"/>
      <c r="QIH22" s="191"/>
      <c r="QII22" s="191"/>
      <c r="QIJ22" s="191"/>
      <c r="QSA22" s="191"/>
      <c r="QSB22" s="191"/>
      <c r="QSC22" s="191"/>
      <c r="QSD22" s="191"/>
      <c r="QSE22" s="191"/>
      <c r="QSF22" s="191"/>
      <c r="RBW22" s="191"/>
      <c r="RBX22" s="191"/>
      <c r="RBY22" s="191"/>
      <c r="RBZ22" s="191"/>
      <c r="RCA22" s="191"/>
      <c r="RCB22" s="191"/>
      <c r="RLS22" s="191"/>
      <c r="RLT22" s="191"/>
      <c r="RLU22" s="191"/>
      <c r="RLV22" s="191"/>
      <c r="RLW22" s="191"/>
      <c r="RLX22" s="191"/>
      <c r="RVO22" s="191"/>
      <c r="RVP22" s="191"/>
      <c r="RVQ22" s="191"/>
      <c r="RVR22" s="191"/>
      <c r="RVS22" s="191"/>
      <c r="RVT22" s="191"/>
      <c r="SFK22" s="191"/>
      <c r="SFL22" s="191"/>
      <c r="SFM22" s="191"/>
      <c r="SFN22" s="191"/>
      <c r="SFO22" s="191"/>
      <c r="SFP22" s="191"/>
      <c r="SPG22" s="191"/>
      <c r="SPH22" s="191"/>
      <c r="SPI22" s="191"/>
      <c r="SPJ22" s="191"/>
      <c r="SPK22" s="191"/>
      <c r="SPL22" s="191"/>
      <c r="SZC22" s="191"/>
      <c r="SZD22" s="191"/>
      <c r="SZE22" s="191"/>
      <c r="SZF22" s="191"/>
      <c r="SZG22" s="191"/>
      <c r="SZH22" s="191"/>
      <c r="TIY22" s="191"/>
      <c r="TIZ22" s="191"/>
      <c r="TJA22" s="191"/>
      <c r="TJB22" s="191"/>
      <c r="TJC22" s="191"/>
      <c r="TJD22" s="191"/>
      <c r="TSU22" s="191"/>
      <c r="TSV22" s="191"/>
      <c r="TSW22" s="191"/>
      <c r="TSX22" s="191"/>
      <c r="TSY22" s="191"/>
      <c r="TSZ22" s="191"/>
      <c r="UCQ22" s="191"/>
      <c r="UCR22" s="191"/>
      <c r="UCS22" s="191"/>
      <c r="UCT22" s="191"/>
      <c r="UCU22" s="191"/>
      <c r="UCV22" s="191"/>
      <c r="UMM22" s="191"/>
      <c r="UMN22" s="191"/>
      <c r="UMO22" s="191"/>
      <c r="UMP22" s="191"/>
      <c r="UMQ22" s="191"/>
      <c r="UMR22" s="191"/>
      <c r="UWI22" s="191"/>
      <c r="UWJ22" s="191"/>
      <c r="UWK22" s="191"/>
      <c r="UWL22" s="191"/>
      <c r="UWM22" s="191"/>
      <c r="UWN22" s="191"/>
      <c r="VGE22" s="191"/>
      <c r="VGF22" s="191"/>
      <c r="VGG22" s="191"/>
      <c r="VGH22" s="191"/>
      <c r="VGI22" s="191"/>
      <c r="VGJ22" s="191"/>
      <c r="VQA22" s="191"/>
      <c r="VQB22" s="191"/>
      <c r="VQC22" s="191"/>
      <c r="VQD22" s="191"/>
      <c r="VQE22" s="191"/>
      <c r="VQF22" s="191"/>
      <c r="VZW22" s="191"/>
      <c r="VZX22" s="191"/>
      <c r="VZY22" s="191"/>
      <c r="VZZ22" s="191"/>
      <c r="WAA22" s="191"/>
      <c r="WAB22" s="191"/>
      <c r="WJS22" s="191"/>
      <c r="WJT22" s="191"/>
      <c r="WJU22" s="191"/>
      <c r="WJV22" s="191"/>
      <c r="WJW22" s="191"/>
      <c r="WJX22" s="191"/>
      <c r="WTO22" s="191"/>
      <c r="WTP22" s="191"/>
      <c r="WTQ22" s="191"/>
      <c r="WTR22" s="191"/>
      <c r="WTS22" s="191"/>
      <c r="WTT22" s="191"/>
    </row>
    <row r="23" spans="1:984 1235:2008 2259:3032 3283:4056 4307:5080 5331:6104 6355:7128 7379:8152 8403:9176 9427:10200 10451:11224 11475:12248 12499:13272 13523:14296 14547:15320 15571:16088" ht="30.75" x14ac:dyDescent="0.25">
      <c r="A23" s="47" t="s">
        <v>88</v>
      </c>
      <c r="B23" s="125" t="s">
        <v>232</v>
      </c>
      <c r="C23" s="137">
        <v>200</v>
      </c>
      <c r="D23" s="82">
        <f>'Приложение 4'!F275</f>
        <v>818200</v>
      </c>
      <c r="E23" s="82">
        <f>'Приложение 4'!G275</f>
        <v>850928</v>
      </c>
      <c r="F23" s="82">
        <f>'Приложение 4'!H275</f>
        <v>884965.12</v>
      </c>
    </row>
    <row r="24" spans="1:984 1235:2008 2259:3032 3283:4056 4307:5080 5331:6104 6355:7128 7379:8152 8403:9176 9427:10200 10451:11224 11475:12248 12499:13272 13523:14296 14547:15320 15571:16088" ht="30.75" x14ac:dyDescent="0.25">
      <c r="A24" s="47" t="s">
        <v>255</v>
      </c>
      <c r="B24" s="125" t="s">
        <v>232</v>
      </c>
      <c r="C24" s="137"/>
      <c r="D24" s="198">
        <f>SUM(D25:D26)</f>
        <v>5969165.71</v>
      </c>
      <c r="E24" s="198">
        <f t="shared" ref="E24:F24" si="3">SUM(E25:E26)</f>
        <v>5749602.2000000002</v>
      </c>
      <c r="F24" s="198">
        <f t="shared" si="3"/>
        <v>6150707.46</v>
      </c>
    </row>
    <row r="25" spans="1:984 1235:2008 2259:3032 3283:4056 4307:5080 5331:6104 6355:7128 7379:8152 8403:9176 9427:10200 10451:11224 11475:12248 12499:13272 13523:14296 14547:15320 15571:16088" ht="30.75" x14ac:dyDescent="0.25">
      <c r="A25" s="47" t="s">
        <v>88</v>
      </c>
      <c r="B25" s="125" t="s">
        <v>232</v>
      </c>
      <c r="C25" s="137">
        <v>200</v>
      </c>
      <c r="D25" s="198">
        <f>'Приложение 4'!F270</f>
        <v>5681809.71</v>
      </c>
      <c r="E25" s="198">
        <f>'Приложение 4'!G270</f>
        <v>5749602.2000000002</v>
      </c>
      <c r="F25" s="198">
        <f>'Приложение 4'!H270</f>
        <v>6150707.46</v>
      </c>
    </row>
    <row r="26" spans="1:984 1235:2008 2259:3032 3283:4056 4307:5080 5331:6104 6355:7128 7379:8152 8403:9176 9427:10200 10451:11224 11475:12248 12499:13272 13523:14296 14547:15320 15571:16088" ht="15.75" x14ac:dyDescent="0.25">
      <c r="A26" s="47" t="s">
        <v>97</v>
      </c>
      <c r="B26" s="125" t="s">
        <v>232</v>
      </c>
      <c r="C26" s="137">
        <v>300</v>
      </c>
      <c r="D26" s="198">
        <f>'Приложение 4'!F271</f>
        <v>287356</v>
      </c>
      <c r="E26" s="198">
        <f>'Приложение 4'!G271</f>
        <v>0</v>
      </c>
      <c r="F26" s="198">
        <f>'Приложение 4'!H271</f>
        <v>0</v>
      </c>
    </row>
    <row r="27" spans="1:984 1235:2008 2259:3032 3283:4056 4307:5080 5331:6104 6355:7128 7379:8152 8403:9176 9427:10200 10451:11224 11475:12248 12499:13272 13523:14296 14547:15320 15571:16088" ht="45.75" x14ac:dyDescent="0.25">
      <c r="A27" s="47" t="s">
        <v>256</v>
      </c>
      <c r="B27" s="125" t="s">
        <v>232</v>
      </c>
      <c r="C27" s="137"/>
      <c r="D27" s="198">
        <f t="shared" ref="D27:F27" si="4">D28</f>
        <v>88531428.749999985</v>
      </c>
      <c r="E27" s="198">
        <f t="shared" si="4"/>
        <v>38819409</v>
      </c>
      <c r="F27" s="198">
        <f t="shared" si="4"/>
        <v>0</v>
      </c>
    </row>
    <row r="28" spans="1:984 1235:2008 2259:3032 3283:4056 4307:5080 5331:6104 6355:7128 7379:8152 8403:9176 9427:10200 10451:11224 11475:12248 12499:13272 13523:14296 14547:15320 15571:16088" ht="30.75" x14ac:dyDescent="0.25">
      <c r="A28" s="47" t="s">
        <v>141</v>
      </c>
      <c r="B28" s="125" t="s">
        <v>232</v>
      </c>
      <c r="C28" s="137">
        <v>400</v>
      </c>
      <c r="D28" s="198">
        <f>'Приложение 4'!F273</f>
        <v>88531428.749999985</v>
      </c>
      <c r="E28" s="198">
        <f>'Приложение 4'!G273</f>
        <v>38819409</v>
      </c>
      <c r="F28" s="198">
        <f>'Приложение 4'!H273</f>
        <v>0</v>
      </c>
    </row>
    <row r="29" spans="1:984 1235:2008 2259:3032 3283:4056 4307:5080 5331:6104 6355:7128 7379:8152 8403:9176 9427:10200 10451:11224 11475:12248 12499:13272 13523:14296 14547:15320 15571:16088" ht="15.75" x14ac:dyDescent="0.25">
      <c r="A29" s="199" t="s">
        <v>199</v>
      </c>
      <c r="B29" s="196" t="s">
        <v>234</v>
      </c>
      <c r="C29" s="138"/>
      <c r="D29" s="197">
        <f>SUBTOTAL(9,D30:D33)</f>
        <v>290319650.09999996</v>
      </c>
      <c r="E29" s="197">
        <f>SUBTOTAL(9,E30:E33)</f>
        <v>298242261.18000001</v>
      </c>
      <c r="F29" s="197">
        <f>SUBTOTAL(9,F30:F33)</f>
        <v>301018249.68000001</v>
      </c>
    </row>
    <row r="30" spans="1:984 1235:2008 2259:3032 3283:4056 4307:5080 5331:6104 6355:7128 7379:8152 8403:9176 9427:10200 10451:11224 11475:12248 12499:13272 13523:14296 14547:15320 15571:16088" ht="60.75" x14ac:dyDescent="0.25">
      <c r="A30" s="51" t="s">
        <v>80</v>
      </c>
      <c r="B30" s="125" t="s">
        <v>234</v>
      </c>
      <c r="C30" s="137">
        <v>100</v>
      </c>
      <c r="D30" s="198">
        <f>'Приложение 4'!F182+'Приложение 4'!F277+'Приложение 4'!F288</f>
        <v>253351734.15000001</v>
      </c>
      <c r="E30" s="198">
        <f>'Приложение 4'!G182+'Приложение 4'!G277+'Приложение 4'!G288</f>
        <v>255220006.49000001</v>
      </c>
      <c r="F30" s="198">
        <f>'Приложение 4'!H182+'Приложение 4'!H277+'Приложение 4'!H288</f>
        <v>255220006.49000001</v>
      </c>
      <c r="H30" s="200"/>
      <c r="J30" s="200"/>
      <c r="K30" s="200"/>
      <c r="L30" s="201"/>
      <c r="M30" s="33"/>
      <c r="N30" s="33"/>
      <c r="O30" s="33"/>
      <c r="P30" s="33"/>
      <c r="Q30" s="33"/>
      <c r="R30" s="33"/>
      <c r="S30" s="33"/>
      <c r="T30" s="33"/>
      <c r="U30" s="33"/>
      <c r="V30" s="33"/>
      <c r="W30" s="33"/>
      <c r="X30" s="33"/>
      <c r="Y30" s="33"/>
      <c r="Z30" s="33"/>
      <c r="AA30" s="33"/>
      <c r="AB30" s="33"/>
      <c r="AC30" s="33"/>
      <c r="AD30" s="33"/>
      <c r="AE30" s="33"/>
      <c r="AF30" s="33"/>
      <c r="AG30" s="33"/>
      <c r="AH30" s="33"/>
      <c r="AI30" s="33"/>
      <c r="AJ30" s="33"/>
      <c r="AK30" s="33"/>
      <c r="AL30" s="33"/>
      <c r="AM30" s="33"/>
      <c r="AN30" s="32"/>
      <c r="AO30" s="32"/>
      <c r="AP30" s="32"/>
      <c r="AQ30" s="32"/>
      <c r="AR30" s="32"/>
      <c r="AS30" s="32"/>
      <c r="AT30" s="32"/>
    </row>
    <row r="31" spans="1:984 1235:2008 2259:3032 3283:4056 4307:5080 5331:6104 6355:7128 7379:8152 8403:9176 9427:10200 10451:11224 11475:12248 12499:13272 13523:14296 14547:15320 15571:16088" ht="30.75" x14ac:dyDescent="0.25">
      <c r="A31" s="47" t="s">
        <v>88</v>
      </c>
      <c r="B31" s="125" t="s">
        <v>234</v>
      </c>
      <c r="C31" s="137">
        <v>200</v>
      </c>
      <c r="D31" s="198">
        <f>'Приложение 4'!F289+'Приложение 4'!F278+'Приложение 4'!F183</f>
        <v>35580372.479999997</v>
      </c>
      <c r="E31" s="198">
        <f>'Приложение 4'!G289+'Приложение 4'!G278+'Приложение 4'!G183</f>
        <v>42109254.689999998</v>
      </c>
      <c r="F31" s="198">
        <f>'Приложение 4'!H289+'Приложение 4'!H278+'Приложение 4'!H183</f>
        <v>44885243.189999998</v>
      </c>
      <c r="H31" s="202"/>
      <c r="I31" s="202"/>
      <c r="K31" s="203"/>
      <c r="L31" s="201"/>
      <c r="M31" s="33"/>
      <c r="N31" s="33"/>
      <c r="O31" s="33"/>
      <c r="P31" s="33"/>
      <c r="Q31" s="33"/>
      <c r="R31" s="33"/>
      <c r="S31" s="33"/>
      <c r="T31" s="33"/>
      <c r="U31" s="33"/>
      <c r="V31" s="33"/>
      <c r="W31" s="33"/>
      <c r="X31" s="33"/>
      <c r="Y31" s="33"/>
      <c r="Z31" s="33"/>
      <c r="AA31" s="33"/>
      <c r="AB31" s="33"/>
      <c r="AC31" s="33"/>
      <c r="AD31" s="33"/>
      <c r="AE31" s="33"/>
      <c r="AF31" s="33"/>
      <c r="AG31" s="33"/>
      <c r="AH31" s="33"/>
      <c r="AI31" s="33"/>
      <c r="AJ31" s="33"/>
      <c r="AK31" s="33"/>
      <c r="AL31" s="33"/>
      <c r="AM31" s="33"/>
      <c r="AN31" s="32"/>
      <c r="AO31" s="32"/>
      <c r="AP31" s="32"/>
      <c r="AQ31" s="32"/>
      <c r="AR31" s="32"/>
      <c r="AS31" s="32"/>
      <c r="AT31" s="32"/>
    </row>
    <row r="32" spans="1:984 1235:2008 2259:3032 3283:4056 4307:5080 5331:6104 6355:7128 7379:8152 8403:9176 9427:10200 10451:11224 11475:12248 12499:13272 13523:14296 14547:15320 15571:16088" ht="15.75" x14ac:dyDescent="0.25">
      <c r="A32" s="47" t="s">
        <v>97</v>
      </c>
      <c r="B32" s="125" t="s">
        <v>234</v>
      </c>
      <c r="C32" s="137">
        <v>300</v>
      </c>
      <c r="D32" s="198">
        <f>'Приложение 4'!F290+'Приложение 4'!F279+'Приложение 4'!F184</f>
        <v>458254.89</v>
      </c>
      <c r="E32" s="198">
        <f>'Приложение 4'!G290+'Приложение 4'!G279</f>
        <v>0</v>
      </c>
      <c r="F32" s="198">
        <f>'Приложение 4'!H290+'Приложение 4'!H279</f>
        <v>0</v>
      </c>
      <c r="H32" s="202"/>
      <c r="I32" s="202"/>
      <c r="K32" s="203"/>
      <c r="L32" s="201"/>
      <c r="M32" s="33"/>
      <c r="N32" s="33"/>
      <c r="O32" s="33"/>
      <c r="P32" s="33"/>
      <c r="Q32" s="33"/>
      <c r="R32" s="33"/>
      <c r="S32" s="33"/>
      <c r="T32" s="33"/>
      <c r="U32" s="33"/>
      <c r="V32" s="33"/>
      <c r="W32" s="33"/>
      <c r="X32" s="33"/>
      <c r="Y32" s="33"/>
      <c r="Z32" s="33"/>
      <c r="AA32" s="33"/>
      <c r="AB32" s="33"/>
      <c r="AC32" s="33"/>
      <c r="AD32" s="33"/>
      <c r="AE32" s="33"/>
      <c r="AF32" s="33"/>
      <c r="AG32" s="33"/>
      <c r="AH32" s="33"/>
      <c r="AI32" s="33"/>
      <c r="AJ32" s="33"/>
      <c r="AK32" s="33"/>
      <c r="AL32" s="33"/>
      <c r="AM32" s="33"/>
      <c r="AN32" s="32"/>
      <c r="AO32" s="32"/>
      <c r="AP32" s="32"/>
      <c r="AQ32" s="32"/>
      <c r="AR32" s="32"/>
      <c r="AS32" s="32"/>
      <c r="AT32" s="32"/>
    </row>
    <row r="33" spans="1:984 1235:2008 2259:3032 3283:4056 4307:5080 5331:6104 6355:7128 7379:8152 8403:9176 9427:10200 10451:11224 11475:12248 12499:13272 13523:14296 14547:15320 15571:16088" ht="15.75" x14ac:dyDescent="0.25">
      <c r="A33" s="51" t="s">
        <v>90</v>
      </c>
      <c r="B33" s="125" t="s">
        <v>234</v>
      </c>
      <c r="C33" s="137">
        <v>800</v>
      </c>
      <c r="D33" s="198">
        <f>'Приложение 4'!F280+'Приложение 4'!F291+'Приложение 4'!F185</f>
        <v>929288.58000000007</v>
      </c>
      <c r="E33" s="198">
        <f>'Приложение 4'!G280+'Приложение 4'!G291+'Приложение 4'!G185</f>
        <v>913000</v>
      </c>
      <c r="F33" s="198">
        <f>'Приложение 4'!H280+'Приложение 4'!H291+'Приложение 4'!H185</f>
        <v>913000</v>
      </c>
      <c r="H33" s="202"/>
      <c r="I33" s="202"/>
      <c r="L33" s="33"/>
      <c r="M33" s="33"/>
      <c r="N33" s="33"/>
      <c r="O33" s="33"/>
      <c r="P33" s="33"/>
      <c r="Q33" s="33"/>
      <c r="R33" s="33"/>
      <c r="S33" s="33"/>
      <c r="T33" s="33"/>
      <c r="U33" s="33"/>
      <c r="V33" s="33"/>
      <c r="W33" s="33"/>
      <c r="X33" s="33"/>
      <c r="Y33" s="33"/>
      <c r="Z33" s="33"/>
      <c r="AA33" s="33"/>
      <c r="AB33" s="33"/>
      <c r="AC33" s="33"/>
      <c r="AD33" s="33"/>
      <c r="AE33" s="33"/>
      <c r="AF33" s="33"/>
      <c r="AG33" s="33"/>
      <c r="AH33" s="33"/>
      <c r="AI33" s="33"/>
      <c r="AJ33" s="33"/>
      <c r="AK33" s="33"/>
      <c r="AL33" s="33"/>
      <c r="AM33" s="33"/>
      <c r="AN33" s="32"/>
      <c r="AO33" s="32"/>
      <c r="AP33" s="32"/>
      <c r="AQ33" s="32"/>
      <c r="AR33" s="32"/>
      <c r="AS33" s="32"/>
      <c r="AT33" s="32"/>
    </row>
    <row r="34" spans="1:984 1235:2008 2259:3032 3283:4056 4307:5080 5331:6104 6355:7128 7379:8152 8403:9176 9427:10200 10451:11224 11475:12248 12499:13272 13523:14296 14547:15320 15571:16088" ht="47.25" x14ac:dyDescent="0.25">
      <c r="A34" s="192" t="s">
        <v>235</v>
      </c>
      <c r="B34" s="193" t="s">
        <v>236</v>
      </c>
      <c r="C34" s="194"/>
      <c r="D34" s="204">
        <f>D35+D52</f>
        <v>53036589.030000001</v>
      </c>
      <c r="E34" s="204">
        <f>E35+E52</f>
        <v>59125614</v>
      </c>
      <c r="F34" s="204">
        <f>F35+F52</f>
        <v>60640502</v>
      </c>
      <c r="L34" s="33"/>
      <c r="M34" s="33"/>
      <c r="N34" s="33"/>
      <c r="O34" s="33"/>
      <c r="P34" s="33"/>
      <c r="Q34" s="33"/>
      <c r="R34" s="33"/>
      <c r="S34" s="33"/>
      <c r="T34" s="33"/>
      <c r="U34" s="33"/>
      <c r="V34" s="33"/>
      <c r="W34" s="33"/>
      <c r="X34" s="33"/>
      <c r="Y34" s="33"/>
      <c r="Z34" s="33"/>
      <c r="AA34" s="33"/>
      <c r="AB34" s="33"/>
      <c r="AC34" s="33"/>
      <c r="AD34" s="33"/>
      <c r="AE34" s="33"/>
      <c r="AF34" s="33"/>
      <c r="AG34" s="33"/>
      <c r="AH34" s="33"/>
      <c r="AI34" s="33"/>
      <c r="AJ34" s="33"/>
      <c r="AK34" s="33"/>
      <c r="AL34" s="33"/>
      <c r="AM34" s="33"/>
      <c r="AN34" s="32"/>
      <c r="AO34" s="32"/>
      <c r="AP34" s="32"/>
      <c r="AQ34" s="32"/>
      <c r="AR34" s="32"/>
      <c r="AS34" s="32"/>
      <c r="AT34" s="32"/>
    </row>
    <row r="35" spans="1:984 1235:2008 2259:3032 3283:4056 4307:5080 5331:6104 6355:7128 7379:8152 8403:9176 9427:10200 10451:11224 11475:12248 12499:13272 13523:14296 14547:15320 15571:16088" s="103" customFormat="1" ht="15.75" x14ac:dyDescent="0.25">
      <c r="A35" s="60" t="s">
        <v>195</v>
      </c>
      <c r="B35" s="196" t="s">
        <v>242</v>
      </c>
      <c r="C35" s="138"/>
      <c r="D35" s="205">
        <f>D36+D40+D43+D45+D49</f>
        <v>24972425.960000001</v>
      </c>
      <c r="E35" s="205">
        <f>E36+E40+E43+E45+E49</f>
        <v>34296385</v>
      </c>
      <c r="F35" s="205">
        <f>F36+F40+F43+F45+F49</f>
        <v>34593922</v>
      </c>
      <c r="G35" s="41"/>
      <c r="H35" s="40"/>
      <c r="I35" s="40"/>
      <c r="J35" s="40"/>
      <c r="K35" s="40"/>
      <c r="L35" s="40"/>
      <c r="M35" s="40"/>
      <c r="N35" s="40"/>
      <c r="O35" s="40"/>
      <c r="P35" s="40"/>
      <c r="Q35" s="40"/>
      <c r="R35" s="40"/>
      <c r="S35" s="40"/>
      <c r="T35" s="40"/>
      <c r="U35" s="40"/>
      <c r="V35" s="40"/>
      <c r="W35" s="40"/>
      <c r="X35" s="40"/>
      <c r="Y35" s="40"/>
      <c r="Z35" s="40"/>
      <c r="AA35" s="40"/>
      <c r="AB35" s="40"/>
      <c r="AC35" s="40"/>
      <c r="AD35" s="40"/>
      <c r="AE35" s="40"/>
      <c r="AF35" s="40"/>
      <c r="AG35" s="40"/>
      <c r="AH35" s="40"/>
      <c r="AI35" s="40"/>
      <c r="AJ35" s="40"/>
      <c r="AK35" s="40"/>
      <c r="AL35" s="40"/>
      <c r="AM35" s="40"/>
      <c r="AN35" s="41"/>
      <c r="AO35" s="41"/>
      <c r="AP35" s="41"/>
      <c r="AQ35" s="41"/>
      <c r="AR35" s="41"/>
      <c r="AS35" s="41"/>
      <c r="AT35" s="41"/>
      <c r="HC35" s="191"/>
      <c r="HD35" s="191"/>
      <c r="HE35" s="191"/>
      <c r="HF35" s="191"/>
      <c r="HG35" s="191"/>
      <c r="HH35" s="191"/>
      <c r="QY35" s="191"/>
      <c r="QZ35" s="191"/>
      <c r="RA35" s="191"/>
      <c r="RB35" s="191"/>
      <c r="RC35" s="191"/>
      <c r="RD35" s="191"/>
      <c r="AAU35" s="191"/>
      <c r="AAV35" s="191"/>
      <c r="AAW35" s="191"/>
      <c r="AAX35" s="191"/>
      <c r="AAY35" s="191"/>
      <c r="AAZ35" s="191"/>
      <c r="AKQ35" s="191"/>
      <c r="AKR35" s="191"/>
      <c r="AKS35" s="191"/>
      <c r="AKT35" s="191"/>
      <c r="AKU35" s="191"/>
      <c r="AKV35" s="191"/>
      <c r="AUM35" s="191"/>
      <c r="AUN35" s="191"/>
      <c r="AUO35" s="191"/>
      <c r="AUP35" s="191"/>
      <c r="AUQ35" s="191"/>
      <c r="AUR35" s="191"/>
      <c r="BEI35" s="191"/>
      <c r="BEJ35" s="191"/>
      <c r="BEK35" s="191"/>
      <c r="BEL35" s="191"/>
      <c r="BEM35" s="191"/>
      <c r="BEN35" s="191"/>
      <c r="BOE35" s="191"/>
      <c r="BOF35" s="191"/>
      <c r="BOG35" s="191"/>
      <c r="BOH35" s="191"/>
      <c r="BOI35" s="191"/>
      <c r="BOJ35" s="191"/>
      <c r="BYA35" s="191"/>
      <c r="BYB35" s="191"/>
      <c r="BYC35" s="191"/>
      <c r="BYD35" s="191"/>
      <c r="BYE35" s="191"/>
      <c r="BYF35" s="191"/>
      <c r="CHW35" s="191"/>
      <c r="CHX35" s="191"/>
      <c r="CHY35" s="191"/>
      <c r="CHZ35" s="191"/>
      <c r="CIA35" s="191"/>
      <c r="CIB35" s="191"/>
      <c r="CRS35" s="191"/>
      <c r="CRT35" s="191"/>
      <c r="CRU35" s="191"/>
      <c r="CRV35" s="191"/>
      <c r="CRW35" s="191"/>
      <c r="CRX35" s="191"/>
      <c r="DBO35" s="191"/>
      <c r="DBP35" s="191"/>
      <c r="DBQ35" s="191"/>
      <c r="DBR35" s="191"/>
      <c r="DBS35" s="191"/>
      <c r="DBT35" s="191"/>
      <c r="DLK35" s="191"/>
      <c r="DLL35" s="191"/>
      <c r="DLM35" s="191"/>
      <c r="DLN35" s="191"/>
      <c r="DLO35" s="191"/>
      <c r="DLP35" s="191"/>
      <c r="DVG35" s="191"/>
      <c r="DVH35" s="191"/>
      <c r="DVI35" s="191"/>
      <c r="DVJ35" s="191"/>
      <c r="DVK35" s="191"/>
      <c r="DVL35" s="191"/>
      <c r="EFC35" s="191"/>
      <c r="EFD35" s="191"/>
      <c r="EFE35" s="191"/>
      <c r="EFF35" s="191"/>
      <c r="EFG35" s="191"/>
      <c r="EFH35" s="191"/>
      <c r="EOY35" s="191"/>
      <c r="EOZ35" s="191"/>
      <c r="EPA35" s="191"/>
      <c r="EPB35" s="191"/>
      <c r="EPC35" s="191"/>
      <c r="EPD35" s="191"/>
      <c r="EYU35" s="191"/>
      <c r="EYV35" s="191"/>
      <c r="EYW35" s="191"/>
      <c r="EYX35" s="191"/>
      <c r="EYY35" s="191"/>
      <c r="EYZ35" s="191"/>
      <c r="FIQ35" s="191"/>
      <c r="FIR35" s="191"/>
      <c r="FIS35" s="191"/>
      <c r="FIT35" s="191"/>
      <c r="FIU35" s="191"/>
      <c r="FIV35" s="191"/>
      <c r="FSM35" s="191"/>
      <c r="FSN35" s="191"/>
      <c r="FSO35" s="191"/>
      <c r="FSP35" s="191"/>
      <c r="FSQ35" s="191"/>
      <c r="FSR35" s="191"/>
      <c r="GCI35" s="191"/>
      <c r="GCJ35" s="191"/>
      <c r="GCK35" s="191"/>
      <c r="GCL35" s="191"/>
      <c r="GCM35" s="191"/>
      <c r="GCN35" s="191"/>
      <c r="GME35" s="191"/>
      <c r="GMF35" s="191"/>
      <c r="GMG35" s="191"/>
      <c r="GMH35" s="191"/>
      <c r="GMI35" s="191"/>
      <c r="GMJ35" s="191"/>
      <c r="GWA35" s="191"/>
      <c r="GWB35" s="191"/>
      <c r="GWC35" s="191"/>
      <c r="GWD35" s="191"/>
      <c r="GWE35" s="191"/>
      <c r="GWF35" s="191"/>
      <c r="HFW35" s="191"/>
      <c r="HFX35" s="191"/>
      <c r="HFY35" s="191"/>
      <c r="HFZ35" s="191"/>
      <c r="HGA35" s="191"/>
      <c r="HGB35" s="191"/>
      <c r="HPS35" s="191"/>
      <c r="HPT35" s="191"/>
      <c r="HPU35" s="191"/>
      <c r="HPV35" s="191"/>
      <c r="HPW35" s="191"/>
      <c r="HPX35" s="191"/>
      <c r="HZO35" s="191"/>
      <c r="HZP35" s="191"/>
      <c r="HZQ35" s="191"/>
      <c r="HZR35" s="191"/>
      <c r="HZS35" s="191"/>
      <c r="HZT35" s="191"/>
      <c r="IJK35" s="191"/>
      <c r="IJL35" s="191"/>
      <c r="IJM35" s="191"/>
      <c r="IJN35" s="191"/>
      <c r="IJO35" s="191"/>
      <c r="IJP35" s="191"/>
      <c r="ITG35" s="191"/>
      <c r="ITH35" s="191"/>
      <c r="ITI35" s="191"/>
      <c r="ITJ35" s="191"/>
      <c r="ITK35" s="191"/>
      <c r="ITL35" s="191"/>
      <c r="JDC35" s="191"/>
      <c r="JDD35" s="191"/>
      <c r="JDE35" s="191"/>
      <c r="JDF35" s="191"/>
      <c r="JDG35" s="191"/>
      <c r="JDH35" s="191"/>
      <c r="JMY35" s="191"/>
      <c r="JMZ35" s="191"/>
      <c r="JNA35" s="191"/>
      <c r="JNB35" s="191"/>
      <c r="JNC35" s="191"/>
      <c r="JND35" s="191"/>
      <c r="JWU35" s="191"/>
      <c r="JWV35" s="191"/>
      <c r="JWW35" s="191"/>
      <c r="JWX35" s="191"/>
      <c r="JWY35" s="191"/>
      <c r="JWZ35" s="191"/>
      <c r="KGQ35" s="191"/>
      <c r="KGR35" s="191"/>
      <c r="KGS35" s="191"/>
      <c r="KGT35" s="191"/>
      <c r="KGU35" s="191"/>
      <c r="KGV35" s="191"/>
      <c r="KQM35" s="191"/>
      <c r="KQN35" s="191"/>
      <c r="KQO35" s="191"/>
      <c r="KQP35" s="191"/>
      <c r="KQQ35" s="191"/>
      <c r="KQR35" s="191"/>
      <c r="LAI35" s="191"/>
      <c r="LAJ35" s="191"/>
      <c r="LAK35" s="191"/>
      <c r="LAL35" s="191"/>
      <c r="LAM35" s="191"/>
      <c r="LAN35" s="191"/>
      <c r="LKE35" s="191"/>
      <c r="LKF35" s="191"/>
      <c r="LKG35" s="191"/>
      <c r="LKH35" s="191"/>
      <c r="LKI35" s="191"/>
      <c r="LKJ35" s="191"/>
      <c r="LUA35" s="191"/>
      <c r="LUB35" s="191"/>
      <c r="LUC35" s="191"/>
      <c r="LUD35" s="191"/>
      <c r="LUE35" s="191"/>
      <c r="LUF35" s="191"/>
      <c r="MDW35" s="191"/>
      <c r="MDX35" s="191"/>
      <c r="MDY35" s="191"/>
      <c r="MDZ35" s="191"/>
      <c r="MEA35" s="191"/>
      <c r="MEB35" s="191"/>
      <c r="MNS35" s="191"/>
      <c r="MNT35" s="191"/>
      <c r="MNU35" s="191"/>
      <c r="MNV35" s="191"/>
      <c r="MNW35" s="191"/>
      <c r="MNX35" s="191"/>
      <c r="MXO35" s="191"/>
      <c r="MXP35" s="191"/>
      <c r="MXQ35" s="191"/>
      <c r="MXR35" s="191"/>
      <c r="MXS35" s="191"/>
      <c r="MXT35" s="191"/>
      <c r="NHK35" s="191"/>
      <c r="NHL35" s="191"/>
      <c r="NHM35" s="191"/>
      <c r="NHN35" s="191"/>
      <c r="NHO35" s="191"/>
      <c r="NHP35" s="191"/>
      <c r="NRG35" s="191"/>
      <c r="NRH35" s="191"/>
      <c r="NRI35" s="191"/>
      <c r="NRJ35" s="191"/>
      <c r="NRK35" s="191"/>
      <c r="NRL35" s="191"/>
      <c r="OBC35" s="191"/>
      <c r="OBD35" s="191"/>
      <c r="OBE35" s="191"/>
      <c r="OBF35" s="191"/>
      <c r="OBG35" s="191"/>
      <c r="OBH35" s="191"/>
      <c r="OKY35" s="191"/>
      <c r="OKZ35" s="191"/>
      <c r="OLA35" s="191"/>
      <c r="OLB35" s="191"/>
      <c r="OLC35" s="191"/>
      <c r="OLD35" s="191"/>
      <c r="OUU35" s="191"/>
      <c r="OUV35" s="191"/>
      <c r="OUW35" s="191"/>
      <c r="OUX35" s="191"/>
      <c r="OUY35" s="191"/>
      <c r="OUZ35" s="191"/>
      <c r="PEQ35" s="191"/>
      <c r="PER35" s="191"/>
      <c r="PES35" s="191"/>
      <c r="PET35" s="191"/>
      <c r="PEU35" s="191"/>
      <c r="PEV35" s="191"/>
      <c r="POM35" s="191"/>
      <c r="PON35" s="191"/>
      <c r="POO35" s="191"/>
      <c r="POP35" s="191"/>
      <c r="POQ35" s="191"/>
      <c r="POR35" s="191"/>
      <c r="PYI35" s="191"/>
      <c r="PYJ35" s="191"/>
      <c r="PYK35" s="191"/>
      <c r="PYL35" s="191"/>
      <c r="PYM35" s="191"/>
      <c r="PYN35" s="191"/>
      <c r="QIE35" s="191"/>
      <c r="QIF35" s="191"/>
      <c r="QIG35" s="191"/>
      <c r="QIH35" s="191"/>
      <c r="QII35" s="191"/>
      <c r="QIJ35" s="191"/>
      <c r="QSA35" s="191"/>
      <c r="QSB35" s="191"/>
      <c r="QSC35" s="191"/>
      <c r="QSD35" s="191"/>
      <c r="QSE35" s="191"/>
      <c r="QSF35" s="191"/>
      <c r="RBW35" s="191"/>
      <c r="RBX35" s="191"/>
      <c r="RBY35" s="191"/>
      <c r="RBZ35" s="191"/>
      <c r="RCA35" s="191"/>
      <c r="RCB35" s="191"/>
      <c r="RLS35" s="191"/>
      <c r="RLT35" s="191"/>
      <c r="RLU35" s="191"/>
      <c r="RLV35" s="191"/>
      <c r="RLW35" s="191"/>
      <c r="RLX35" s="191"/>
      <c r="RVO35" s="191"/>
      <c r="RVP35" s="191"/>
      <c r="RVQ35" s="191"/>
      <c r="RVR35" s="191"/>
      <c r="RVS35" s="191"/>
      <c r="RVT35" s="191"/>
      <c r="SFK35" s="191"/>
      <c r="SFL35" s="191"/>
      <c r="SFM35" s="191"/>
      <c r="SFN35" s="191"/>
      <c r="SFO35" s="191"/>
      <c r="SFP35" s="191"/>
      <c r="SPG35" s="191"/>
      <c r="SPH35" s="191"/>
      <c r="SPI35" s="191"/>
      <c r="SPJ35" s="191"/>
      <c r="SPK35" s="191"/>
      <c r="SPL35" s="191"/>
      <c r="SZC35" s="191"/>
      <c r="SZD35" s="191"/>
      <c r="SZE35" s="191"/>
      <c r="SZF35" s="191"/>
      <c r="SZG35" s="191"/>
      <c r="SZH35" s="191"/>
      <c r="TIY35" s="191"/>
      <c r="TIZ35" s="191"/>
      <c r="TJA35" s="191"/>
      <c r="TJB35" s="191"/>
      <c r="TJC35" s="191"/>
      <c r="TJD35" s="191"/>
      <c r="TSU35" s="191"/>
      <c r="TSV35" s="191"/>
      <c r="TSW35" s="191"/>
      <c r="TSX35" s="191"/>
      <c r="TSY35" s="191"/>
      <c r="TSZ35" s="191"/>
      <c r="UCQ35" s="191"/>
      <c r="UCR35" s="191"/>
      <c r="UCS35" s="191"/>
      <c r="UCT35" s="191"/>
      <c r="UCU35" s="191"/>
      <c r="UCV35" s="191"/>
      <c r="UMM35" s="191"/>
      <c r="UMN35" s="191"/>
      <c r="UMO35" s="191"/>
      <c r="UMP35" s="191"/>
      <c r="UMQ35" s="191"/>
      <c r="UMR35" s="191"/>
      <c r="UWI35" s="191"/>
      <c r="UWJ35" s="191"/>
      <c r="UWK35" s="191"/>
      <c r="UWL35" s="191"/>
      <c r="UWM35" s="191"/>
      <c r="UWN35" s="191"/>
      <c r="VGE35" s="191"/>
      <c r="VGF35" s="191"/>
      <c r="VGG35" s="191"/>
      <c r="VGH35" s="191"/>
      <c r="VGI35" s="191"/>
      <c r="VGJ35" s="191"/>
      <c r="VQA35" s="191"/>
      <c r="VQB35" s="191"/>
      <c r="VQC35" s="191"/>
      <c r="VQD35" s="191"/>
      <c r="VQE35" s="191"/>
      <c r="VQF35" s="191"/>
      <c r="VZW35" s="191"/>
      <c r="VZX35" s="191"/>
      <c r="VZY35" s="191"/>
      <c r="VZZ35" s="191"/>
      <c r="WAA35" s="191"/>
      <c r="WAB35" s="191"/>
      <c r="WJS35" s="191"/>
      <c r="WJT35" s="191"/>
      <c r="WJU35" s="191"/>
      <c r="WJV35" s="191"/>
      <c r="WJW35" s="191"/>
      <c r="WJX35" s="191"/>
      <c r="WTO35" s="191"/>
      <c r="WTP35" s="191"/>
      <c r="WTQ35" s="191"/>
      <c r="WTR35" s="191"/>
      <c r="WTS35" s="191"/>
      <c r="WTT35" s="191"/>
    </row>
    <row r="36" spans="1:984 1235:2008 2259:3032 3283:4056 4307:5080 5331:6104 6355:7128 7379:8152 8403:9176 9427:10200 10451:11224 11475:12248 12499:13272 13523:14296 14547:15320 15571:16088" s="103" customFormat="1" ht="30.75" x14ac:dyDescent="0.25">
      <c r="A36" s="51" t="s">
        <v>243</v>
      </c>
      <c r="B36" s="117" t="s">
        <v>242</v>
      </c>
      <c r="C36" s="172"/>
      <c r="D36" s="82">
        <f>SUM(D37:D39)</f>
        <v>9686413.4000000004</v>
      </c>
      <c r="E36" s="82">
        <f>SUM(E37:E39)</f>
        <v>19441130</v>
      </c>
      <c r="F36" s="198">
        <f>SUM(F37:F39)</f>
        <v>19560228</v>
      </c>
      <c r="G36" s="41"/>
      <c r="H36" s="40"/>
      <c r="I36" s="40"/>
      <c r="J36" s="40"/>
      <c r="K36" s="40"/>
      <c r="L36" s="40"/>
      <c r="M36" s="40"/>
      <c r="N36" s="40"/>
      <c r="O36" s="40"/>
      <c r="P36" s="40"/>
      <c r="Q36" s="40"/>
      <c r="R36" s="40"/>
      <c r="S36" s="40"/>
      <c r="T36" s="40"/>
      <c r="U36" s="40"/>
      <c r="V36" s="40"/>
      <c r="W36" s="40"/>
      <c r="X36" s="40"/>
      <c r="Y36" s="40"/>
      <c r="Z36" s="40"/>
      <c r="AA36" s="40"/>
      <c r="AB36" s="40"/>
      <c r="AC36" s="40"/>
      <c r="AD36" s="40"/>
      <c r="AE36" s="40"/>
      <c r="AF36" s="40"/>
      <c r="AG36" s="40"/>
      <c r="AH36" s="40"/>
      <c r="AI36" s="40"/>
      <c r="AJ36" s="40"/>
      <c r="AK36" s="40"/>
      <c r="AL36" s="40"/>
      <c r="AM36" s="40"/>
      <c r="AN36" s="41"/>
      <c r="AO36" s="41"/>
      <c r="AP36" s="41"/>
      <c r="AQ36" s="41"/>
      <c r="AR36" s="41"/>
      <c r="AS36" s="41"/>
      <c r="AT36" s="41"/>
      <c r="HC36" s="191"/>
      <c r="HD36" s="191"/>
      <c r="HE36" s="191"/>
      <c r="HF36" s="191"/>
      <c r="HG36" s="191"/>
      <c r="HH36" s="191"/>
      <c r="QY36" s="191"/>
      <c r="QZ36" s="191"/>
      <c r="RA36" s="191"/>
      <c r="RB36" s="191"/>
      <c r="RC36" s="191"/>
      <c r="RD36" s="191"/>
      <c r="AAU36" s="191"/>
      <c r="AAV36" s="191"/>
      <c r="AAW36" s="191"/>
      <c r="AAX36" s="191"/>
      <c r="AAY36" s="191"/>
      <c r="AAZ36" s="191"/>
      <c r="AKQ36" s="191"/>
      <c r="AKR36" s="191"/>
      <c r="AKS36" s="191"/>
      <c r="AKT36" s="191"/>
      <c r="AKU36" s="191"/>
      <c r="AKV36" s="191"/>
      <c r="AUM36" s="191"/>
      <c r="AUN36" s="191"/>
      <c r="AUO36" s="191"/>
      <c r="AUP36" s="191"/>
      <c r="AUQ36" s="191"/>
      <c r="AUR36" s="191"/>
      <c r="BEI36" s="191"/>
      <c r="BEJ36" s="191"/>
      <c r="BEK36" s="191"/>
      <c r="BEL36" s="191"/>
      <c r="BEM36" s="191"/>
      <c r="BEN36" s="191"/>
      <c r="BOE36" s="191"/>
      <c r="BOF36" s="191"/>
      <c r="BOG36" s="191"/>
      <c r="BOH36" s="191"/>
      <c r="BOI36" s="191"/>
      <c r="BOJ36" s="191"/>
      <c r="BYA36" s="191"/>
      <c r="BYB36" s="191"/>
      <c r="BYC36" s="191"/>
      <c r="BYD36" s="191"/>
      <c r="BYE36" s="191"/>
      <c r="BYF36" s="191"/>
      <c r="CHW36" s="191"/>
      <c r="CHX36" s="191"/>
      <c r="CHY36" s="191"/>
      <c r="CHZ36" s="191"/>
      <c r="CIA36" s="191"/>
      <c r="CIB36" s="191"/>
      <c r="CRS36" s="191"/>
      <c r="CRT36" s="191"/>
      <c r="CRU36" s="191"/>
      <c r="CRV36" s="191"/>
      <c r="CRW36" s="191"/>
      <c r="CRX36" s="191"/>
      <c r="DBO36" s="191"/>
      <c r="DBP36" s="191"/>
      <c r="DBQ36" s="191"/>
      <c r="DBR36" s="191"/>
      <c r="DBS36" s="191"/>
      <c r="DBT36" s="191"/>
      <c r="DLK36" s="191"/>
      <c r="DLL36" s="191"/>
      <c r="DLM36" s="191"/>
      <c r="DLN36" s="191"/>
      <c r="DLO36" s="191"/>
      <c r="DLP36" s="191"/>
      <c r="DVG36" s="191"/>
      <c r="DVH36" s="191"/>
      <c r="DVI36" s="191"/>
      <c r="DVJ36" s="191"/>
      <c r="DVK36" s="191"/>
      <c r="DVL36" s="191"/>
      <c r="EFC36" s="191"/>
      <c r="EFD36" s="191"/>
      <c r="EFE36" s="191"/>
      <c r="EFF36" s="191"/>
      <c r="EFG36" s="191"/>
      <c r="EFH36" s="191"/>
      <c r="EOY36" s="191"/>
      <c r="EOZ36" s="191"/>
      <c r="EPA36" s="191"/>
      <c r="EPB36" s="191"/>
      <c r="EPC36" s="191"/>
      <c r="EPD36" s="191"/>
      <c r="EYU36" s="191"/>
      <c r="EYV36" s="191"/>
      <c r="EYW36" s="191"/>
      <c r="EYX36" s="191"/>
      <c r="EYY36" s="191"/>
      <c r="EYZ36" s="191"/>
      <c r="FIQ36" s="191"/>
      <c r="FIR36" s="191"/>
      <c r="FIS36" s="191"/>
      <c r="FIT36" s="191"/>
      <c r="FIU36" s="191"/>
      <c r="FIV36" s="191"/>
      <c r="FSM36" s="191"/>
      <c r="FSN36" s="191"/>
      <c r="FSO36" s="191"/>
      <c r="FSP36" s="191"/>
      <c r="FSQ36" s="191"/>
      <c r="FSR36" s="191"/>
      <c r="GCI36" s="191"/>
      <c r="GCJ36" s="191"/>
      <c r="GCK36" s="191"/>
      <c r="GCL36" s="191"/>
      <c r="GCM36" s="191"/>
      <c r="GCN36" s="191"/>
      <c r="GME36" s="191"/>
      <c r="GMF36" s="191"/>
      <c r="GMG36" s="191"/>
      <c r="GMH36" s="191"/>
      <c r="GMI36" s="191"/>
      <c r="GMJ36" s="191"/>
      <c r="GWA36" s="191"/>
      <c r="GWB36" s="191"/>
      <c r="GWC36" s="191"/>
      <c r="GWD36" s="191"/>
      <c r="GWE36" s="191"/>
      <c r="GWF36" s="191"/>
      <c r="HFW36" s="191"/>
      <c r="HFX36" s="191"/>
      <c r="HFY36" s="191"/>
      <c r="HFZ36" s="191"/>
      <c r="HGA36" s="191"/>
      <c r="HGB36" s="191"/>
      <c r="HPS36" s="191"/>
      <c r="HPT36" s="191"/>
      <c r="HPU36" s="191"/>
      <c r="HPV36" s="191"/>
      <c r="HPW36" s="191"/>
      <c r="HPX36" s="191"/>
      <c r="HZO36" s="191"/>
      <c r="HZP36" s="191"/>
      <c r="HZQ36" s="191"/>
      <c r="HZR36" s="191"/>
      <c r="HZS36" s="191"/>
      <c r="HZT36" s="191"/>
      <c r="IJK36" s="191"/>
      <c r="IJL36" s="191"/>
      <c r="IJM36" s="191"/>
      <c r="IJN36" s="191"/>
      <c r="IJO36" s="191"/>
      <c r="IJP36" s="191"/>
      <c r="ITG36" s="191"/>
      <c r="ITH36" s="191"/>
      <c r="ITI36" s="191"/>
      <c r="ITJ36" s="191"/>
      <c r="ITK36" s="191"/>
      <c r="ITL36" s="191"/>
      <c r="JDC36" s="191"/>
      <c r="JDD36" s="191"/>
      <c r="JDE36" s="191"/>
      <c r="JDF36" s="191"/>
      <c r="JDG36" s="191"/>
      <c r="JDH36" s="191"/>
      <c r="JMY36" s="191"/>
      <c r="JMZ36" s="191"/>
      <c r="JNA36" s="191"/>
      <c r="JNB36" s="191"/>
      <c r="JNC36" s="191"/>
      <c r="JND36" s="191"/>
      <c r="JWU36" s="191"/>
      <c r="JWV36" s="191"/>
      <c r="JWW36" s="191"/>
      <c r="JWX36" s="191"/>
      <c r="JWY36" s="191"/>
      <c r="JWZ36" s="191"/>
      <c r="KGQ36" s="191"/>
      <c r="KGR36" s="191"/>
      <c r="KGS36" s="191"/>
      <c r="KGT36" s="191"/>
      <c r="KGU36" s="191"/>
      <c r="KGV36" s="191"/>
      <c r="KQM36" s="191"/>
      <c r="KQN36" s="191"/>
      <c r="KQO36" s="191"/>
      <c r="KQP36" s="191"/>
      <c r="KQQ36" s="191"/>
      <c r="KQR36" s="191"/>
      <c r="LAI36" s="191"/>
      <c r="LAJ36" s="191"/>
      <c r="LAK36" s="191"/>
      <c r="LAL36" s="191"/>
      <c r="LAM36" s="191"/>
      <c r="LAN36" s="191"/>
      <c r="LKE36" s="191"/>
      <c r="LKF36" s="191"/>
      <c r="LKG36" s="191"/>
      <c r="LKH36" s="191"/>
      <c r="LKI36" s="191"/>
      <c r="LKJ36" s="191"/>
      <c r="LUA36" s="191"/>
      <c r="LUB36" s="191"/>
      <c r="LUC36" s="191"/>
      <c r="LUD36" s="191"/>
      <c r="LUE36" s="191"/>
      <c r="LUF36" s="191"/>
      <c r="MDW36" s="191"/>
      <c r="MDX36" s="191"/>
      <c r="MDY36" s="191"/>
      <c r="MDZ36" s="191"/>
      <c r="MEA36" s="191"/>
      <c r="MEB36" s="191"/>
      <c r="MNS36" s="191"/>
      <c r="MNT36" s="191"/>
      <c r="MNU36" s="191"/>
      <c r="MNV36" s="191"/>
      <c r="MNW36" s="191"/>
      <c r="MNX36" s="191"/>
      <c r="MXO36" s="191"/>
      <c r="MXP36" s="191"/>
      <c r="MXQ36" s="191"/>
      <c r="MXR36" s="191"/>
      <c r="MXS36" s="191"/>
      <c r="MXT36" s="191"/>
      <c r="NHK36" s="191"/>
      <c r="NHL36" s="191"/>
      <c r="NHM36" s="191"/>
      <c r="NHN36" s="191"/>
      <c r="NHO36" s="191"/>
      <c r="NHP36" s="191"/>
      <c r="NRG36" s="191"/>
      <c r="NRH36" s="191"/>
      <c r="NRI36" s="191"/>
      <c r="NRJ36" s="191"/>
      <c r="NRK36" s="191"/>
      <c r="NRL36" s="191"/>
      <c r="OBC36" s="191"/>
      <c r="OBD36" s="191"/>
      <c r="OBE36" s="191"/>
      <c r="OBF36" s="191"/>
      <c r="OBG36" s="191"/>
      <c r="OBH36" s="191"/>
      <c r="OKY36" s="191"/>
      <c r="OKZ36" s="191"/>
      <c r="OLA36" s="191"/>
      <c r="OLB36" s="191"/>
      <c r="OLC36" s="191"/>
      <c r="OLD36" s="191"/>
      <c r="OUU36" s="191"/>
      <c r="OUV36" s="191"/>
      <c r="OUW36" s="191"/>
      <c r="OUX36" s="191"/>
      <c r="OUY36" s="191"/>
      <c r="OUZ36" s="191"/>
      <c r="PEQ36" s="191"/>
      <c r="PER36" s="191"/>
      <c r="PES36" s="191"/>
      <c r="PET36" s="191"/>
      <c r="PEU36" s="191"/>
      <c r="PEV36" s="191"/>
      <c r="POM36" s="191"/>
      <c r="PON36" s="191"/>
      <c r="POO36" s="191"/>
      <c r="POP36" s="191"/>
      <c r="POQ36" s="191"/>
      <c r="POR36" s="191"/>
      <c r="PYI36" s="191"/>
      <c r="PYJ36" s="191"/>
      <c r="PYK36" s="191"/>
      <c r="PYL36" s="191"/>
      <c r="PYM36" s="191"/>
      <c r="PYN36" s="191"/>
      <c r="QIE36" s="191"/>
      <c r="QIF36" s="191"/>
      <c r="QIG36" s="191"/>
      <c r="QIH36" s="191"/>
      <c r="QII36" s="191"/>
      <c r="QIJ36" s="191"/>
      <c r="QSA36" s="191"/>
      <c r="QSB36" s="191"/>
      <c r="QSC36" s="191"/>
      <c r="QSD36" s="191"/>
      <c r="QSE36" s="191"/>
      <c r="QSF36" s="191"/>
      <c r="RBW36" s="191"/>
      <c r="RBX36" s="191"/>
      <c r="RBY36" s="191"/>
      <c r="RBZ36" s="191"/>
      <c r="RCA36" s="191"/>
      <c r="RCB36" s="191"/>
      <c r="RLS36" s="191"/>
      <c r="RLT36" s="191"/>
      <c r="RLU36" s="191"/>
      <c r="RLV36" s="191"/>
      <c r="RLW36" s="191"/>
      <c r="RLX36" s="191"/>
      <c r="RVO36" s="191"/>
      <c r="RVP36" s="191"/>
      <c r="RVQ36" s="191"/>
      <c r="RVR36" s="191"/>
      <c r="RVS36" s="191"/>
      <c r="RVT36" s="191"/>
      <c r="SFK36" s="191"/>
      <c r="SFL36" s="191"/>
      <c r="SFM36" s="191"/>
      <c r="SFN36" s="191"/>
      <c r="SFO36" s="191"/>
      <c r="SFP36" s="191"/>
      <c r="SPG36" s="191"/>
      <c r="SPH36" s="191"/>
      <c r="SPI36" s="191"/>
      <c r="SPJ36" s="191"/>
      <c r="SPK36" s="191"/>
      <c r="SPL36" s="191"/>
      <c r="SZC36" s="191"/>
      <c r="SZD36" s="191"/>
      <c r="SZE36" s="191"/>
      <c r="SZF36" s="191"/>
      <c r="SZG36" s="191"/>
      <c r="SZH36" s="191"/>
      <c r="TIY36" s="191"/>
      <c r="TIZ36" s="191"/>
      <c r="TJA36" s="191"/>
      <c r="TJB36" s="191"/>
      <c r="TJC36" s="191"/>
      <c r="TJD36" s="191"/>
      <c r="TSU36" s="191"/>
      <c r="TSV36" s="191"/>
      <c r="TSW36" s="191"/>
      <c r="TSX36" s="191"/>
      <c r="TSY36" s="191"/>
      <c r="TSZ36" s="191"/>
      <c r="UCQ36" s="191"/>
      <c r="UCR36" s="191"/>
      <c r="UCS36" s="191"/>
      <c r="UCT36" s="191"/>
      <c r="UCU36" s="191"/>
      <c r="UCV36" s="191"/>
      <c r="UMM36" s="191"/>
      <c r="UMN36" s="191"/>
      <c r="UMO36" s="191"/>
      <c r="UMP36" s="191"/>
      <c r="UMQ36" s="191"/>
      <c r="UMR36" s="191"/>
      <c r="UWI36" s="191"/>
      <c r="UWJ36" s="191"/>
      <c r="UWK36" s="191"/>
      <c r="UWL36" s="191"/>
      <c r="UWM36" s="191"/>
      <c r="UWN36" s="191"/>
      <c r="VGE36" s="191"/>
      <c r="VGF36" s="191"/>
      <c r="VGG36" s="191"/>
      <c r="VGH36" s="191"/>
      <c r="VGI36" s="191"/>
      <c r="VGJ36" s="191"/>
      <c r="VQA36" s="191"/>
      <c r="VQB36" s="191"/>
      <c r="VQC36" s="191"/>
      <c r="VQD36" s="191"/>
      <c r="VQE36" s="191"/>
      <c r="VQF36" s="191"/>
      <c r="VZW36" s="191"/>
      <c r="VZX36" s="191"/>
      <c r="VZY36" s="191"/>
      <c r="VZZ36" s="191"/>
      <c r="WAA36" s="191"/>
      <c r="WAB36" s="191"/>
      <c r="WJS36" s="191"/>
      <c r="WJT36" s="191"/>
      <c r="WJU36" s="191"/>
      <c r="WJV36" s="191"/>
      <c r="WJW36" s="191"/>
      <c r="WJX36" s="191"/>
      <c r="WTO36" s="191"/>
      <c r="WTP36" s="191"/>
      <c r="WTQ36" s="191"/>
      <c r="WTR36" s="191"/>
      <c r="WTS36" s="191"/>
      <c r="WTT36" s="191"/>
    </row>
    <row r="37" spans="1:984 1235:2008 2259:3032 3283:4056 4307:5080 5331:6104 6355:7128 7379:8152 8403:9176 9427:10200 10451:11224 11475:12248 12499:13272 13523:14296 14547:15320 15571:16088" s="103" customFormat="1" ht="60.75" x14ac:dyDescent="0.25">
      <c r="A37" s="51" t="s">
        <v>80</v>
      </c>
      <c r="B37" s="117" t="s">
        <v>242</v>
      </c>
      <c r="C37" s="36">
        <v>100</v>
      </c>
      <c r="D37" s="82">
        <f>'Приложение 4'!F227</f>
        <v>885391.6</v>
      </c>
      <c r="E37" s="82">
        <f>'Приложение 4'!G227</f>
        <v>1183500</v>
      </c>
      <c r="F37" s="82">
        <f>'Приложение 4'!H227</f>
        <v>1230840</v>
      </c>
      <c r="G37" s="41"/>
      <c r="H37" s="40"/>
      <c r="I37" s="40"/>
      <c r="J37" s="40"/>
      <c r="K37" s="40"/>
      <c r="L37" s="40"/>
      <c r="M37" s="40"/>
      <c r="N37" s="40"/>
      <c r="O37" s="40"/>
      <c r="P37" s="40"/>
      <c r="Q37" s="40"/>
      <c r="R37" s="40"/>
      <c r="S37" s="40"/>
      <c r="T37" s="40"/>
      <c r="U37" s="40"/>
      <c r="V37" s="40"/>
      <c r="W37" s="40"/>
      <c r="X37" s="40"/>
      <c r="Y37" s="40"/>
      <c r="Z37" s="40"/>
      <c r="AA37" s="40"/>
      <c r="AB37" s="40"/>
      <c r="AC37" s="40"/>
      <c r="AD37" s="40"/>
      <c r="AE37" s="40"/>
      <c r="AF37" s="40"/>
      <c r="AG37" s="40"/>
      <c r="AH37" s="40"/>
      <c r="AI37" s="40"/>
      <c r="AJ37" s="40"/>
      <c r="AK37" s="40"/>
      <c r="AL37" s="40"/>
      <c r="AM37" s="40"/>
      <c r="AN37" s="41"/>
      <c r="AO37" s="41"/>
      <c r="AP37" s="41"/>
      <c r="AQ37" s="41"/>
      <c r="AR37" s="41"/>
      <c r="AS37" s="41"/>
      <c r="AT37" s="41"/>
      <c r="HC37" s="191"/>
      <c r="HD37" s="191"/>
      <c r="HE37" s="191"/>
      <c r="HF37" s="191"/>
      <c r="HG37" s="191"/>
      <c r="HH37" s="191"/>
      <c r="QY37" s="191"/>
      <c r="QZ37" s="191"/>
      <c r="RA37" s="191"/>
      <c r="RB37" s="191"/>
      <c r="RC37" s="191"/>
      <c r="RD37" s="191"/>
      <c r="AAU37" s="191"/>
      <c r="AAV37" s="191"/>
      <c r="AAW37" s="191"/>
      <c r="AAX37" s="191"/>
      <c r="AAY37" s="191"/>
      <c r="AAZ37" s="191"/>
      <c r="AKQ37" s="191"/>
      <c r="AKR37" s="191"/>
      <c r="AKS37" s="191"/>
      <c r="AKT37" s="191"/>
      <c r="AKU37" s="191"/>
      <c r="AKV37" s="191"/>
      <c r="AUM37" s="191"/>
      <c r="AUN37" s="191"/>
      <c r="AUO37" s="191"/>
      <c r="AUP37" s="191"/>
      <c r="AUQ37" s="191"/>
      <c r="AUR37" s="191"/>
      <c r="BEI37" s="191"/>
      <c r="BEJ37" s="191"/>
      <c r="BEK37" s="191"/>
      <c r="BEL37" s="191"/>
      <c r="BEM37" s="191"/>
      <c r="BEN37" s="191"/>
      <c r="BOE37" s="191"/>
      <c r="BOF37" s="191"/>
      <c r="BOG37" s="191"/>
      <c r="BOH37" s="191"/>
      <c r="BOI37" s="191"/>
      <c r="BOJ37" s="191"/>
      <c r="BYA37" s="191"/>
      <c r="BYB37" s="191"/>
      <c r="BYC37" s="191"/>
      <c r="BYD37" s="191"/>
      <c r="BYE37" s="191"/>
      <c r="BYF37" s="191"/>
      <c r="CHW37" s="191"/>
      <c r="CHX37" s="191"/>
      <c r="CHY37" s="191"/>
      <c r="CHZ37" s="191"/>
      <c r="CIA37" s="191"/>
      <c r="CIB37" s="191"/>
      <c r="CRS37" s="191"/>
      <c r="CRT37" s="191"/>
      <c r="CRU37" s="191"/>
      <c r="CRV37" s="191"/>
      <c r="CRW37" s="191"/>
      <c r="CRX37" s="191"/>
      <c r="DBO37" s="191"/>
      <c r="DBP37" s="191"/>
      <c r="DBQ37" s="191"/>
      <c r="DBR37" s="191"/>
      <c r="DBS37" s="191"/>
      <c r="DBT37" s="191"/>
      <c r="DLK37" s="191"/>
      <c r="DLL37" s="191"/>
      <c r="DLM37" s="191"/>
      <c r="DLN37" s="191"/>
      <c r="DLO37" s="191"/>
      <c r="DLP37" s="191"/>
      <c r="DVG37" s="191"/>
      <c r="DVH37" s="191"/>
      <c r="DVI37" s="191"/>
      <c r="DVJ37" s="191"/>
      <c r="DVK37" s="191"/>
      <c r="DVL37" s="191"/>
      <c r="EFC37" s="191"/>
      <c r="EFD37" s="191"/>
      <c r="EFE37" s="191"/>
      <c r="EFF37" s="191"/>
      <c r="EFG37" s="191"/>
      <c r="EFH37" s="191"/>
      <c r="EOY37" s="191"/>
      <c r="EOZ37" s="191"/>
      <c r="EPA37" s="191"/>
      <c r="EPB37" s="191"/>
      <c r="EPC37" s="191"/>
      <c r="EPD37" s="191"/>
      <c r="EYU37" s="191"/>
      <c r="EYV37" s="191"/>
      <c r="EYW37" s="191"/>
      <c r="EYX37" s="191"/>
      <c r="EYY37" s="191"/>
      <c r="EYZ37" s="191"/>
      <c r="FIQ37" s="191"/>
      <c r="FIR37" s="191"/>
      <c r="FIS37" s="191"/>
      <c r="FIT37" s="191"/>
      <c r="FIU37" s="191"/>
      <c r="FIV37" s="191"/>
      <c r="FSM37" s="191"/>
      <c r="FSN37" s="191"/>
      <c r="FSO37" s="191"/>
      <c r="FSP37" s="191"/>
      <c r="FSQ37" s="191"/>
      <c r="FSR37" s="191"/>
      <c r="GCI37" s="191"/>
      <c r="GCJ37" s="191"/>
      <c r="GCK37" s="191"/>
      <c r="GCL37" s="191"/>
      <c r="GCM37" s="191"/>
      <c r="GCN37" s="191"/>
      <c r="GME37" s="191"/>
      <c r="GMF37" s="191"/>
      <c r="GMG37" s="191"/>
      <c r="GMH37" s="191"/>
      <c r="GMI37" s="191"/>
      <c r="GMJ37" s="191"/>
      <c r="GWA37" s="191"/>
      <c r="GWB37" s="191"/>
      <c r="GWC37" s="191"/>
      <c r="GWD37" s="191"/>
      <c r="GWE37" s="191"/>
      <c r="GWF37" s="191"/>
      <c r="HFW37" s="191"/>
      <c r="HFX37" s="191"/>
      <c r="HFY37" s="191"/>
      <c r="HFZ37" s="191"/>
      <c r="HGA37" s="191"/>
      <c r="HGB37" s="191"/>
      <c r="HPS37" s="191"/>
      <c r="HPT37" s="191"/>
      <c r="HPU37" s="191"/>
      <c r="HPV37" s="191"/>
      <c r="HPW37" s="191"/>
      <c r="HPX37" s="191"/>
      <c r="HZO37" s="191"/>
      <c r="HZP37" s="191"/>
      <c r="HZQ37" s="191"/>
      <c r="HZR37" s="191"/>
      <c r="HZS37" s="191"/>
      <c r="HZT37" s="191"/>
      <c r="IJK37" s="191"/>
      <c r="IJL37" s="191"/>
      <c r="IJM37" s="191"/>
      <c r="IJN37" s="191"/>
      <c r="IJO37" s="191"/>
      <c r="IJP37" s="191"/>
      <c r="ITG37" s="191"/>
      <c r="ITH37" s="191"/>
      <c r="ITI37" s="191"/>
      <c r="ITJ37" s="191"/>
      <c r="ITK37" s="191"/>
      <c r="ITL37" s="191"/>
      <c r="JDC37" s="191"/>
      <c r="JDD37" s="191"/>
      <c r="JDE37" s="191"/>
      <c r="JDF37" s="191"/>
      <c r="JDG37" s="191"/>
      <c r="JDH37" s="191"/>
      <c r="JMY37" s="191"/>
      <c r="JMZ37" s="191"/>
      <c r="JNA37" s="191"/>
      <c r="JNB37" s="191"/>
      <c r="JNC37" s="191"/>
      <c r="JND37" s="191"/>
      <c r="JWU37" s="191"/>
      <c r="JWV37" s="191"/>
      <c r="JWW37" s="191"/>
      <c r="JWX37" s="191"/>
      <c r="JWY37" s="191"/>
      <c r="JWZ37" s="191"/>
      <c r="KGQ37" s="191"/>
      <c r="KGR37" s="191"/>
      <c r="KGS37" s="191"/>
      <c r="KGT37" s="191"/>
      <c r="KGU37" s="191"/>
      <c r="KGV37" s="191"/>
      <c r="KQM37" s="191"/>
      <c r="KQN37" s="191"/>
      <c r="KQO37" s="191"/>
      <c r="KQP37" s="191"/>
      <c r="KQQ37" s="191"/>
      <c r="KQR37" s="191"/>
      <c r="LAI37" s="191"/>
      <c r="LAJ37" s="191"/>
      <c r="LAK37" s="191"/>
      <c r="LAL37" s="191"/>
      <c r="LAM37" s="191"/>
      <c r="LAN37" s="191"/>
      <c r="LKE37" s="191"/>
      <c r="LKF37" s="191"/>
      <c r="LKG37" s="191"/>
      <c r="LKH37" s="191"/>
      <c r="LKI37" s="191"/>
      <c r="LKJ37" s="191"/>
      <c r="LUA37" s="191"/>
      <c r="LUB37" s="191"/>
      <c r="LUC37" s="191"/>
      <c r="LUD37" s="191"/>
      <c r="LUE37" s="191"/>
      <c r="LUF37" s="191"/>
      <c r="MDW37" s="191"/>
      <c r="MDX37" s="191"/>
      <c r="MDY37" s="191"/>
      <c r="MDZ37" s="191"/>
      <c r="MEA37" s="191"/>
      <c r="MEB37" s="191"/>
      <c r="MNS37" s="191"/>
      <c r="MNT37" s="191"/>
      <c r="MNU37" s="191"/>
      <c r="MNV37" s="191"/>
      <c r="MNW37" s="191"/>
      <c r="MNX37" s="191"/>
      <c r="MXO37" s="191"/>
      <c r="MXP37" s="191"/>
      <c r="MXQ37" s="191"/>
      <c r="MXR37" s="191"/>
      <c r="MXS37" s="191"/>
      <c r="MXT37" s="191"/>
      <c r="NHK37" s="191"/>
      <c r="NHL37" s="191"/>
      <c r="NHM37" s="191"/>
      <c r="NHN37" s="191"/>
      <c r="NHO37" s="191"/>
      <c r="NHP37" s="191"/>
      <c r="NRG37" s="191"/>
      <c r="NRH37" s="191"/>
      <c r="NRI37" s="191"/>
      <c r="NRJ37" s="191"/>
      <c r="NRK37" s="191"/>
      <c r="NRL37" s="191"/>
      <c r="OBC37" s="191"/>
      <c r="OBD37" s="191"/>
      <c r="OBE37" s="191"/>
      <c r="OBF37" s="191"/>
      <c r="OBG37" s="191"/>
      <c r="OBH37" s="191"/>
      <c r="OKY37" s="191"/>
      <c r="OKZ37" s="191"/>
      <c r="OLA37" s="191"/>
      <c r="OLB37" s="191"/>
      <c r="OLC37" s="191"/>
      <c r="OLD37" s="191"/>
      <c r="OUU37" s="191"/>
      <c r="OUV37" s="191"/>
      <c r="OUW37" s="191"/>
      <c r="OUX37" s="191"/>
      <c r="OUY37" s="191"/>
      <c r="OUZ37" s="191"/>
      <c r="PEQ37" s="191"/>
      <c r="PER37" s="191"/>
      <c r="PES37" s="191"/>
      <c r="PET37" s="191"/>
      <c r="PEU37" s="191"/>
      <c r="PEV37" s="191"/>
      <c r="POM37" s="191"/>
      <c r="PON37" s="191"/>
      <c r="POO37" s="191"/>
      <c r="POP37" s="191"/>
      <c r="POQ37" s="191"/>
      <c r="POR37" s="191"/>
      <c r="PYI37" s="191"/>
      <c r="PYJ37" s="191"/>
      <c r="PYK37" s="191"/>
      <c r="PYL37" s="191"/>
      <c r="PYM37" s="191"/>
      <c r="PYN37" s="191"/>
      <c r="QIE37" s="191"/>
      <c r="QIF37" s="191"/>
      <c r="QIG37" s="191"/>
      <c r="QIH37" s="191"/>
      <c r="QII37" s="191"/>
      <c r="QIJ37" s="191"/>
      <c r="QSA37" s="191"/>
      <c r="QSB37" s="191"/>
      <c r="QSC37" s="191"/>
      <c r="QSD37" s="191"/>
      <c r="QSE37" s="191"/>
      <c r="QSF37" s="191"/>
      <c r="RBW37" s="191"/>
      <c r="RBX37" s="191"/>
      <c r="RBY37" s="191"/>
      <c r="RBZ37" s="191"/>
      <c r="RCA37" s="191"/>
      <c r="RCB37" s="191"/>
      <c r="RLS37" s="191"/>
      <c r="RLT37" s="191"/>
      <c r="RLU37" s="191"/>
      <c r="RLV37" s="191"/>
      <c r="RLW37" s="191"/>
      <c r="RLX37" s="191"/>
      <c r="RVO37" s="191"/>
      <c r="RVP37" s="191"/>
      <c r="RVQ37" s="191"/>
      <c r="RVR37" s="191"/>
      <c r="RVS37" s="191"/>
      <c r="RVT37" s="191"/>
      <c r="SFK37" s="191"/>
      <c r="SFL37" s="191"/>
      <c r="SFM37" s="191"/>
      <c r="SFN37" s="191"/>
      <c r="SFO37" s="191"/>
      <c r="SFP37" s="191"/>
      <c r="SPG37" s="191"/>
      <c r="SPH37" s="191"/>
      <c r="SPI37" s="191"/>
      <c r="SPJ37" s="191"/>
      <c r="SPK37" s="191"/>
      <c r="SPL37" s="191"/>
      <c r="SZC37" s="191"/>
      <c r="SZD37" s="191"/>
      <c r="SZE37" s="191"/>
      <c r="SZF37" s="191"/>
      <c r="SZG37" s="191"/>
      <c r="SZH37" s="191"/>
      <c r="TIY37" s="191"/>
      <c r="TIZ37" s="191"/>
      <c r="TJA37" s="191"/>
      <c r="TJB37" s="191"/>
      <c r="TJC37" s="191"/>
      <c r="TJD37" s="191"/>
      <c r="TSU37" s="191"/>
      <c r="TSV37" s="191"/>
      <c r="TSW37" s="191"/>
      <c r="TSX37" s="191"/>
      <c r="TSY37" s="191"/>
      <c r="TSZ37" s="191"/>
      <c r="UCQ37" s="191"/>
      <c r="UCR37" s="191"/>
      <c r="UCS37" s="191"/>
      <c r="UCT37" s="191"/>
      <c r="UCU37" s="191"/>
      <c r="UCV37" s="191"/>
      <c r="UMM37" s="191"/>
      <c r="UMN37" s="191"/>
      <c r="UMO37" s="191"/>
      <c r="UMP37" s="191"/>
      <c r="UMQ37" s="191"/>
      <c r="UMR37" s="191"/>
      <c r="UWI37" s="191"/>
      <c r="UWJ37" s="191"/>
      <c r="UWK37" s="191"/>
      <c r="UWL37" s="191"/>
      <c r="UWM37" s="191"/>
      <c r="UWN37" s="191"/>
      <c r="VGE37" s="191"/>
      <c r="VGF37" s="191"/>
      <c r="VGG37" s="191"/>
      <c r="VGH37" s="191"/>
      <c r="VGI37" s="191"/>
      <c r="VGJ37" s="191"/>
      <c r="VQA37" s="191"/>
      <c r="VQB37" s="191"/>
      <c r="VQC37" s="191"/>
      <c r="VQD37" s="191"/>
      <c r="VQE37" s="191"/>
      <c r="VQF37" s="191"/>
      <c r="VZW37" s="191"/>
      <c r="VZX37" s="191"/>
      <c r="VZY37" s="191"/>
      <c r="VZZ37" s="191"/>
      <c r="WAA37" s="191"/>
      <c r="WAB37" s="191"/>
      <c r="WJS37" s="191"/>
      <c r="WJT37" s="191"/>
      <c r="WJU37" s="191"/>
      <c r="WJV37" s="191"/>
      <c r="WJW37" s="191"/>
      <c r="WJX37" s="191"/>
      <c r="WTO37" s="191"/>
      <c r="WTP37" s="191"/>
      <c r="WTQ37" s="191"/>
      <c r="WTR37" s="191"/>
      <c r="WTS37" s="191"/>
      <c r="WTT37" s="191"/>
    </row>
    <row r="38" spans="1:984 1235:2008 2259:3032 3283:4056 4307:5080 5331:6104 6355:7128 7379:8152 8403:9176 9427:10200 10451:11224 11475:12248 12499:13272 13523:14296 14547:15320 15571:16088" s="103" customFormat="1" ht="30.75" x14ac:dyDescent="0.25">
      <c r="A38" s="47" t="s">
        <v>88</v>
      </c>
      <c r="B38" s="117" t="s">
        <v>242</v>
      </c>
      <c r="C38" s="36">
        <v>200</v>
      </c>
      <c r="D38" s="82">
        <f>'Приложение 4'!F228</f>
        <v>3136440.08</v>
      </c>
      <c r="E38" s="82">
        <f>'Приложение 4'!G228</f>
        <v>4307288</v>
      </c>
      <c r="F38" s="82">
        <f>'Приложение 4'!H228</f>
        <v>4180112</v>
      </c>
      <c r="G38" s="41"/>
      <c r="H38" s="40"/>
      <c r="I38" s="40"/>
      <c r="J38" s="40"/>
      <c r="K38" s="40"/>
      <c r="L38" s="40"/>
      <c r="M38" s="40"/>
      <c r="N38" s="40"/>
      <c r="O38" s="40"/>
      <c r="P38" s="40"/>
      <c r="Q38" s="40"/>
      <c r="R38" s="40"/>
      <c r="S38" s="40"/>
      <c r="T38" s="40"/>
      <c r="U38" s="40"/>
      <c r="V38" s="40"/>
      <c r="W38" s="40"/>
      <c r="X38" s="40"/>
      <c r="Y38" s="40"/>
      <c r="Z38" s="40"/>
      <c r="AA38" s="40"/>
      <c r="AB38" s="40"/>
      <c r="AC38" s="40"/>
      <c r="AD38" s="40"/>
      <c r="AE38" s="40"/>
      <c r="AF38" s="40"/>
      <c r="AG38" s="40"/>
      <c r="AH38" s="40"/>
      <c r="AI38" s="40"/>
      <c r="AJ38" s="40"/>
      <c r="AK38" s="40"/>
      <c r="AL38" s="40"/>
      <c r="AM38" s="40"/>
      <c r="AN38" s="41"/>
      <c r="AO38" s="41"/>
      <c r="AP38" s="41"/>
      <c r="AQ38" s="41"/>
      <c r="AR38" s="41"/>
      <c r="AS38" s="41"/>
      <c r="AT38" s="41"/>
      <c r="HC38" s="191"/>
      <c r="HD38" s="191"/>
      <c r="HE38" s="191"/>
      <c r="HF38" s="191"/>
      <c r="HG38" s="191"/>
      <c r="HH38" s="191"/>
      <c r="QY38" s="191"/>
      <c r="QZ38" s="191"/>
      <c r="RA38" s="191"/>
      <c r="RB38" s="191"/>
      <c r="RC38" s="191"/>
      <c r="RD38" s="191"/>
      <c r="AAU38" s="191"/>
      <c r="AAV38" s="191"/>
      <c r="AAW38" s="191"/>
      <c r="AAX38" s="191"/>
      <c r="AAY38" s="191"/>
      <c r="AAZ38" s="191"/>
      <c r="AKQ38" s="191"/>
      <c r="AKR38" s="191"/>
      <c r="AKS38" s="191"/>
      <c r="AKT38" s="191"/>
      <c r="AKU38" s="191"/>
      <c r="AKV38" s="191"/>
      <c r="AUM38" s="191"/>
      <c r="AUN38" s="191"/>
      <c r="AUO38" s="191"/>
      <c r="AUP38" s="191"/>
      <c r="AUQ38" s="191"/>
      <c r="AUR38" s="191"/>
      <c r="BEI38" s="191"/>
      <c r="BEJ38" s="191"/>
      <c r="BEK38" s="191"/>
      <c r="BEL38" s="191"/>
      <c r="BEM38" s="191"/>
      <c r="BEN38" s="191"/>
      <c r="BOE38" s="191"/>
      <c r="BOF38" s="191"/>
      <c r="BOG38" s="191"/>
      <c r="BOH38" s="191"/>
      <c r="BOI38" s="191"/>
      <c r="BOJ38" s="191"/>
      <c r="BYA38" s="191"/>
      <c r="BYB38" s="191"/>
      <c r="BYC38" s="191"/>
      <c r="BYD38" s="191"/>
      <c r="BYE38" s="191"/>
      <c r="BYF38" s="191"/>
      <c r="CHW38" s="191"/>
      <c r="CHX38" s="191"/>
      <c r="CHY38" s="191"/>
      <c r="CHZ38" s="191"/>
      <c r="CIA38" s="191"/>
      <c r="CIB38" s="191"/>
      <c r="CRS38" s="191"/>
      <c r="CRT38" s="191"/>
      <c r="CRU38" s="191"/>
      <c r="CRV38" s="191"/>
      <c r="CRW38" s="191"/>
      <c r="CRX38" s="191"/>
      <c r="DBO38" s="191"/>
      <c r="DBP38" s="191"/>
      <c r="DBQ38" s="191"/>
      <c r="DBR38" s="191"/>
      <c r="DBS38" s="191"/>
      <c r="DBT38" s="191"/>
      <c r="DLK38" s="191"/>
      <c r="DLL38" s="191"/>
      <c r="DLM38" s="191"/>
      <c r="DLN38" s="191"/>
      <c r="DLO38" s="191"/>
      <c r="DLP38" s="191"/>
      <c r="DVG38" s="191"/>
      <c r="DVH38" s="191"/>
      <c r="DVI38" s="191"/>
      <c r="DVJ38" s="191"/>
      <c r="DVK38" s="191"/>
      <c r="DVL38" s="191"/>
      <c r="EFC38" s="191"/>
      <c r="EFD38" s="191"/>
      <c r="EFE38" s="191"/>
      <c r="EFF38" s="191"/>
      <c r="EFG38" s="191"/>
      <c r="EFH38" s="191"/>
      <c r="EOY38" s="191"/>
      <c r="EOZ38" s="191"/>
      <c r="EPA38" s="191"/>
      <c r="EPB38" s="191"/>
      <c r="EPC38" s="191"/>
      <c r="EPD38" s="191"/>
      <c r="EYU38" s="191"/>
      <c r="EYV38" s="191"/>
      <c r="EYW38" s="191"/>
      <c r="EYX38" s="191"/>
      <c r="EYY38" s="191"/>
      <c r="EYZ38" s="191"/>
      <c r="FIQ38" s="191"/>
      <c r="FIR38" s="191"/>
      <c r="FIS38" s="191"/>
      <c r="FIT38" s="191"/>
      <c r="FIU38" s="191"/>
      <c r="FIV38" s="191"/>
      <c r="FSM38" s="191"/>
      <c r="FSN38" s="191"/>
      <c r="FSO38" s="191"/>
      <c r="FSP38" s="191"/>
      <c r="FSQ38" s="191"/>
      <c r="FSR38" s="191"/>
      <c r="GCI38" s="191"/>
      <c r="GCJ38" s="191"/>
      <c r="GCK38" s="191"/>
      <c r="GCL38" s="191"/>
      <c r="GCM38" s="191"/>
      <c r="GCN38" s="191"/>
      <c r="GME38" s="191"/>
      <c r="GMF38" s="191"/>
      <c r="GMG38" s="191"/>
      <c r="GMH38" s="191"/>
      <c r="GMI38" s="191"/>
      <c r="GMJ38" s="191"/>
      <c r="GWA38" s="191"/>
      <c r="GWB38" s="191"/>
      <c r="GWC38" s="191"/>
      <c r="GWD38" s="191"/>
      <c r="GWE38" s="191"/>
      <c r="GWF38" s="191"/>
      <c r="HFW38" s="191"/>
      <c r="HFX38" s="191"/>
      <c r="HFY38" s="191"/>
      <c r="HFZ38" s="191"/>
      <c r="HGA38" s="191"/>
      <c r="HGB38" s="191"/>
      <c r="HPS38" s="191"/>
      <c r="HPT38" s="191"/>
      <c r="HPU38" s="191"/>
      <c r="HPV38" s="191"/>
      <c r="HPW38" s="191"/>
      <c r="HPX38" s="191"/>
      <c r="HZO38" s="191"/>
      <c r="HZP38" s="191"/>
      <c r="HZQ38" s="191"/>
      <c r="HZR38" s="191"/>
      <c r="HZS38" s="191"/>
      <c r="HZT38" s="191"/>
      <c r="IJK38" s="191"/>
      <c r="IJL38" s="191"/>
      <c r="IJM38" s="191"/>
      <c r="IJN38" s="191"/>
      <c r="IJO38" s="191"/>
      <c r="IJP38" s="191"/>
      <c r="ITG38" s="191"/>
      <c r="ITH38" s="191"/>
      <c r="ITI38" s="191"/>
      <c r="ITJ38" s="191"/>
      <c r="ITK38" s="191"/>
      <c r="ITL38" s="191"/>
      <c r="JDC38" s="191"/>
      <c r="JDD38" s="191"/>
      <c r="JDE38" s="191"/>
      <c r="JDF38" s="191"/>
      <c r="JDG38" s="191"/>
      <c r="JDH38" s="191"/>
      <c r="JMY38" s="191"/>
      <c r="JMZ38" s="191"/>
      <c r="JNA38" s="191"/>
      <c r="JNB38" s="191"/>
      <c r="JNC38" s="191"/>
      <c r="JND38" s="191"/>
      <c r="JWU38" s="191"/>
      <c r="JWV38" s="191"/>
      <c r="JWW38" s="191"/>
      <c r="JWX38" s="191"/>
      <c r="JWY38" s="191"/>
      <c r="JWZ38" s="191"/>
      <c r="KGQ38" s="191"/>
      <c r="KGR38" s="191"/>
      <c r="KGS38" s="191"/>
      <c r="KGT38" s="191"/>
      <c r="KGU38" s="191"/>
      <c r="KGV38" s="191"/>
      <c r="KQM38" s="191"/>
      <c r="KQN38" s="191"/>
      <c r="KQO38" s="191"/>
      <c r="KQP38" s="191"/>
      <c r="KQQ38" s="191"/>
      <c r="KQR38" s="191"/>
      <c r="LAI38" s="191"/>
      <c r="LAJ38" s="191"/>
      <c r="LAK38" s="191"/>
      <c r="LAL38" s="191"/>
      <c r="LAM38" s="191"/>
      <c r="LAN38" s="191"/>
      <c r="LKE38" s="191"/>
      <c r="LKF38" s="191"/>
      <c r="LKG38" s="191"/>
      <c r="LKH38" s="191"/>
      <c r="LKI38" s="191"/>
      <c r="LKJ38" s="191"/>
      <c r="LUA38" s="191"/>
      <c r="LUB38" s="191"/>
      <c r="LUC38" s="191"/>
      <c r="LUD38" s="191"/>
      <c r="LUE38" s="191"/>
      <c r="LUF38" s="191"/>
      <c r="MDW38" s="191"/>
      <c r="MDX38" s="191"/>
      <c r="MDY38" s="191"/>
      <c r="MDZ38" s="191"/>
      <c r="MEA38" s="191"/>
      <c r="MEB38" s="191"/>
      <c r="MNS38" s="191"/>
      <c r="MNT38" s="191"/>
      <c r="MNU38" s="191"/>
      <c r="MNV38" s="191"/>
      <c r="MNW38" s="191"/>
      <c r="MNX38" s="191"/>
      <c r="MXO38" s="191"/>
      <c r="MXP38" s="191"/>
      <c r="MXQ38" s="191"/>
      <c r="MXR38" s="191"/>
      <c r="MXS38" s="191"/>
      <c r="MXT38" s="191"/>
      <c r="NHK38" s="191"/>
      <c r="NHL38" s="191"/>
      <c r="NHM38" s="191"/>
      <c r="NHN38" s="191"/>
      <c r="NHO38" s="191"/>
      <c r="NHP38" s="191"/>
      <c r="NRG38" s="191"/>
      <c r="NRH38" s="191"/>
      <c r="NRI38" s="191"/>
      <c r="NRJ38" s="191"/>
      <c r="NRK38" s="191"/>
      <c r="NRL38" s="191"/>
      <c r="OBC38" s="191"/>
      <c r="OBD38" s="191"/>
      <c r="OBE38" s="191"/>
      <c r="OBF38" s="191"/>
      <c r="OBG38" s="191"/>
      <c r="OBH38" s="191"/>
      <c r="OKY38" s="191"/>
      <c r="OKZ38" s="191"/>
      <c r="OLA38" s="191"/>
      <c r="OLB38" s="191"/>
      <c r="OLC38" s="191"/>
      <c r="OLD38" s="191"/>
      <c r="OUU38" s="191"/>
      <c r="OUV38" s="191"/>
      <c r="OUW38" s="191"/>
      <c r="OUX38" s="191"/>
      <c r="OUY38" s="191"/>
      <c r="OUZ38" s="191"/>
      <c r="PEQ38" s="191"/>
      <c r="PER38" s="191"/>
      <c r="PES38" s="191"/>
      <c r="PET38" s="191"/>
      <c r="PEU38" s="191"/>
      <c r="PEV38" s="191"/>
      <c r="POM38" s="191"/>
      <c r="PON38" s="191"/>
      <c r="POO38" s="191"/>
      <c r="POP38" s="191"/>
      <c r="POQ38" s="191"/>
      <c r="POR38" s="191"/>
      <c r="PYI38" s="191"/>
      <c r="PYJ38" s="191"/>
      <c r="PYK38" s="191"/>
      <c r="PYL38" s="191"/>
      <c r="PYM38" s="191"/>
      <c r="PYN38" s="191"/>
      <c r="QIE38" s="191"/>
      <c r="QIF38" s="191"/>
      <c r="QIG38" s="191"/>
      <c r="QIH38" s="191"/>
      <c r="QII38" s="191"/>
      <c r="QIJ38" s="191"/>
      <c r="QSA38" s="191"/>
      <c r="QSB38" s="191"/>
      <c r="QSC38" s="191"/>
      <c r="QSD38" s="191"/>
      <c r="QSE38" s="191"/>
      <c r="QSF38" s="191"/>
      <c r="RBW38" s="191"/>
      <c r="RBX38" s="191"/>
      <c r="RBY38" s="191"/>
      <c r="RBZ38" s="191"/>
      <c r="RCA38" s="191"/>
      <c r="RCB38" s="191"/>
      <c r="RLS38" s="191"/>
      <c r="RLT38" s="191"/>
      <c r="RLU38" s="191"/>
      <c r="RLV38" s="191"/>
      <c r="RLW38" s="191"/>
      <c r="RLX38" s="191"/>
      <c r="RVO38" s="191"/>
      <c r="RVP38" s="191"/>
      <c r="RVQ38" s="191"/>
      <c r="RVR38" s="191"/>
      <c r="RVS38" s="191"/>
      <c r="RVT38" s="191"/>
      <c r="SFK38" s="191"/>
      <c r="SFL38" s="191"/>
      <c r="SFM38" s="191"/>
      <c r="SFN38" s="191"/>
      <c r="SFO38" s="191"/>
      <c r="SFP38" s="191"/>
      <c r="SPG38" s="191"/>
      <c r="SPH38" s="191"/>
      <c r="SPI38" s="191"/>
      <c r="SPJ38" s="191"/>
      <c r="SPK38" s="191"/>
      <c r="SPL38" s="191"/>
      <c r="SZC38" s="191"/>
      <c r="SZD38" s="191"/>
      <c r="SZE38" s="191"/>
      <c r="SZF38" s="191"/>
      <c r="SZG38" s="191"/>
      <c r="SZH38" s="191"/>
      <c r="TIY38" s="191"/>
      <c r="TIZ38" s="191"/>
      <c r="TJA38" s="191"/>
      <c r="TJB38" s="191"/>
      <c r="TJC38" s="191"/>
      <c r="TJD38" s="191"/>
      <c r="TSU38" s="191"/>
      <c r="TSV38" s="191"/>
      <c r="TSW38" s="191"/>
      <c r="TSX38" s="191"/>
      <c r="TSY38" s="191"/>
      <c r="TSZ38" s="191"/>
      <c r="UCQ38" s="191"/>
      <c r="UCR38" s="191"/>
      <c r="UCS38" s="191"/>
      <c r="UCT38" s="191"/>
      <c r="UCU38" s="191"/>
      <c r="UCV38" s="191"/>
      <c r="UMM38" s="191"/>
      <c r="UMN38" s="191"/>
      <c r="UMO38" s="191"/>
      <c r="UMP38" s="191"/>
      <c r="UMQ38" s="191"/>
      <c r="UMR38" s="191"/>
      <c r="UWI38" s="191"/>
      <c r="UWJ38" s="191"/>
      <c r="UWK38" s="191"/>
      <c r="UWL38" s="191"/>
      <c r="UWM38" s="191"/>
      <c r="UWN38" s="191"/>
      <c r="VGE38" s="191"/>
      <c r="VGF38" s="191"/>
      <c r="VGG38" s="191"/>
      <c r="VGH38" s="191"/>
      <c r="VGI38" s="191"/>
      <c r="VGJ38" s="191"/>
      <c r="VQA38" s="191"/>
      <c r="VQB38" s="191"/>
      <c r="VQC38" s="191"/>
      <c r="VQD38" s="191"/>
      <c r="VQE38" s="191"/>
      <c r="VQF38" s="191"/>
      <c r="VZW38" s="191"/>
      <c r="VZX38" s="191"/>
      <c r="VZY38" s="191"/>
      <c r="VZZ38" s="191"/>
      <c r="WAA38" s="191"/>
      <c r="WAB38" s="191"/>
      <c r="WJS38" s="191"/>
      <c r="WJT38" s="191"/>
      <c r="WJU38" s="191"/>
      <c r="WJV38" s="191"/>
      <c r="WJW38" s="191"/>
      <c r="WJX38" s="191"/>
      <c r="WTO38" s="191"/>
      <c r="WTP38" s="191"/>
      <c r="WTQ38" s="191"/>
      <c r="WTR38" s="191"/>
      <c r="WTS38" s="191"/>
      <c r="WTT38" s="191"/>
    </row>
    <row r="39" spans="1:984 1235:2008 2259:3032 3283:4056 4307:5080 5331:6104 6355:7128 7379:8152 8403:9176 9427:10200 10451:11224 11475:12248 12499:13272 13523:14296 14547:15320 15571:16088" s="103" customFormat="1" ht="15.75" x14ac:dyDescent="0.25">
      <c r="A39" s="51" t="s">
        <v>97</v>
      </c>
      <c r="B39" s="117" t="s">
        <v>242</v>
      </c>
      <c r="C39" s="36">
        <v>300</v>
      </c>
      <c r="D39" s="82">
        <f>'Приложение 4'!F229</f>
        <v>5664581.7199999997</v>
      </c>
      <c r="E39" s="82">
        <f>'Приложение 4'!G229</f>
        <v>13950342</v>
      </c>
      <c r="F39" s="82">
        <f>'Приложение 4'!H229</f>
        <v>14149276</v>
      </c>
      <c r="G39" s="41"/>
      <c r="H39" s="40"/>
      <c r="I39" s="40"/>
      <c r="J39" s="40"/>
      <c r="K39" s="40"/>
      <c r="L39" s="40"/>
      <c r="M39" s="40"/>
      <c r="N39" s="40"/>
      <c r="O39" s="40"/>
      <c r="P39" s="40"/>
      <c r="Q39" s="40"/>
      <c r="R39" s="40"/>
      <c r="S39" s="40"/>
      <c r="T39" s="40"/>
      <c r="U39" s="40"/>
      <c r="V39" s="40"/>
      <c r="W39" s="40"/>
      <c r="X39" s="40"/>
      <c r="Y39" s="40"/>
      <c r="Z39" s="40"/>
      <c r="AA39" s="40"/>
      <c r="AB39" s="40"/>
      <c r="AC39" s="40"/>
      <c r="AD39" s="40"/>
      <c r="AE39" s="40"/>
      <c r="AF39" s="40"/>
      <c r="AG39" s="40"/>
      <c r="AH39" s="40"/>
      <c r="AI39" s="40"/>
      <c r="AJ39" s="40"/>
      <c r="AK39" s="40"/>
      <c r="AL39" s="40"/>
      <c r="AM39" s="40"/>
      <c r="AN39" s="41"/>
      <c r="AO39" s="41"/>
      <c r="AP39" s="41"/>
      <c r="AQ39" s="41"/>
      <c r="AR39" s="41"/>
      <c r="AS39" s="41"/>
      <c r="AT39" s="41"/>
      <c r="HC39" s="191"/>
      <c r="HD39" s="191"/>
      <c r="HE39" s="191"/>
      <c r="HF39" s="191"/>
      <c r="HG39" s="191"/>
      <c r="HH39" s="191"/>
      <c r="QY39" s="191"/>
      <c r="QZ39" s="191"/>
      <c r="RA39" s="191"/>
      <c r="RB39" s="191"/>
      <c r="RC39" s="191"/>
      <c r="RD39" s="191"/>
      <c r="AAU39" s="191"/>
      <c r="AAV39" s="191"/>
      <c r="AAW39" s="191"/>
      <c r="AAX39" s="191"/>
      <c r="AAY39" s="191"/>
      <c r="AAZ39" s="191"/>
      <c r="AKQ39" s="191"/>
      <c r="AKR39" s="191"/>
      <c r="AKS39" s="191"/>
      <c r="AKT39" s="191"/>
      <c r="AKU39" s="191"/>
      <c r="AKV39" s="191"/>
      <c r="AUM39" s="191"/>
      <c r="AUN39" s="191"/>
      <c r="AUO39" s="191"/>
      <c r="AUP39" s="191"/>
      <c r="AUQ39" s="191"/>
      <c r="AUR39" s="191"/>
      <c r="BEI39" s="191"/>
      <c r="BEJ39" s="191"/>
      <c r="BEK39" s="191"/>
      <c r="BEL39" s="191"/>
      <c r="BEM39" s="191"/>
      <c r="BEN39" s="191"/>
      <c r="BOE39" s="191"/>
      <c r="BOF39" s="191"/>
      <c r="BOG39" s="191"/>
      <c r="BOH39" s="191"/>
      <c r="BOI39" s="191"/>
      <c r="BOJ39" s="191"/>
      <c r="BYA39" s="191"/>
      <c r="BYB39" s="191"/>
      <c r="BYC39" s="191"/>
      <c r="BYD39" s="191"/>
      <c r="BYE39" s="191"/>
      <c r="BYF39" s="191"/>
      <c r="CHW39" s="191"/>
      <c r="CHX39" s="191"/>
      <c r="CHY39" s="191"/>
      <c r="CHZ39" s="191"/>
      <c r="CIA39" s="191"/>
      <c r="CIB39" s="191"/>
      <c r="CRS39" s="191"/>
      <c r="CRT39" s="191"/>
      <c r="CRU39" s="191"/>
      <c r="CRV39" s="191"/>
      <c r="CRW39" s="191"/>
      <c r="CRX39" s="191"/>
      <c r="DBO39" s="191"/>
      <c r="DBP39" s="191"/>
      <c r="DBQ39" s="191"/>
      <c r="DBR39" s="191"/>
      <c r="DBS39" s="191"/>
      <c r="DBT39" s="191"/>
      <c r="DLK39" s="191"/>
      <c r="DLL39" s="191"/>
      <c r="DLM39" s="191"/>
      <c r="DLN39" s="191"/>
      <c r="DLO39" s="191"/>
      <c r="DLP39" s="191"/>
      <c r="DVG39" s="191"/>
      <c r="DVH39" s="191"/>
      <c r="DVI39" s="191"/>
      <c r="DVJ39" s="191"/>
      <c r="DVK39" s="191"/>
      <c r="DVL39" s="191"/>
      <c r="EFC39" s="191"/>
      <c r="EFD39" s="191"/>
      <c r="EFE39" s="191"/>
      <c r="EFF39" s="191"/>
      <c r="EFG39" s="191"/>
      <c r="EFH39" s="191"/>
      <c r="EOY39" s="191"/>
      <c r="EOZ39" s="191"/>
      <c r="EPA39" s="191"/>
      <c r="EPB39" s="191"/>
      <c r="EPC39" s="191"/>
      <c r="EPD39" s="191"/>
      <c r="EYU39" s="191"/>
      <c r="EYV39" s="191"/>
      <c r="EYW39" s="191"/>
      <c r="EYX39" s="191"/>
      <c r="EYY39" s="191"/>
      <c r="EYZ39" s="191"/>
      <c r="FIQ39" s="191"/>
      <c r="FIR39" s="191"/>
      <c r="FIS39" s="191"/>
      <c r="FIT39" s="191"/>
      <c r="FIU39" s="191"/>
      <c r="FIV39" s="191"/>
      <c r="FSM39" s="191"/>
      <c r="FSN39" s="191"/>
      <c r="FSO39" s="191"/>
      <c r="FSP39" s="191"/>
      <c r="FSQ39" s="191"/>
      <c r="FSR39" s="191"/>
      <c r="GCI39" s="191"/>
      <c r="GCJ39" s="191"/>
      <c r="GCK39" s="191"/>
      <c r="GCL39" s="191"/>
      <c r="GCM39" s="191"/>
      <c r="GCN39" s="191"/>
      <c r="GME39" s="191"/>
      <c r="GMF39" s="191"/>
      <c r="GMG39" s="191"/>
      <c r="GMH39" s="191"/>
      <c r="GMI39" s="191"/>
      <c r="GMJ39" s="191"/>
      <c r="GWA39" s="191"/>
      <c r="GWB39" s="191"/>
      <c r="GWC39" s="191"/>
      <c r="GWD39" s="191"/>
      <c r="GWE39" s="191"/>
      <c r="GWF39" s="191"/>
      <c r="HFW39" s="191"/>
      <c r="HFX39" s="191"/>
      <c r="HFY39" s="191"/>
      <c r="HFZ39" s="191"/>
      <c r="HGA39" s="191"/>
      <c r="HGB39" s="191"/>
      <c r="HPS39" s="191"/>
      <c r="HPT39" s="191"/>
      <c r="HPU39" s="191"/>
      <c r="HPV39" s="191"/>
      <c r="HPW39" s="191"/>
      <c r="HPX39" s="191"/>
      <c r="HZO39" s="191"/>
      <c r="HZP39" s="191"/>
      <c r="HZQ39" s="191"/>
      <c r="HZR39" s="191"/>
      <c r="HZS39" s="191"/>
      <c r="HZT39" s="191"/>
      <c r="IJK39" s="191"/>
      <c r="IJL39" s="191"/>
      <c r="IJM39" s="191"/>
      <c r="IJN39" s="191"/>
      <c r="IJO39" s="191"/>
      <c r="IJP39" s="191"/>
      <c r="ITG39" s="191"/>
      <c r="ITH39" s="191"/>
      <c r="ITI39" s="191"/>
      <c r="ITJ39" s="191"/>
      <c r="ITK39" s="191"/>
      <c r="ITL39" s="191"/>
      <c r="JDC39" s="191"/>
      <c r="JDD39" s="191"/>
      <c r="JDE39" s="191"/>
      <c r="JDF39" s="191"/>
      <c r="JDG39" s="191"/>
      <c r="JDH39" s="191"/>
      <c r="JMY39" s="191"/>
      <c r="JMZ39" s="191"/>
      <c r="JNA39" s="191"/>
      <c r="JNB39" s="191"/>
      <c r="JNC39" s="191"/>
      <c r="JND39" s="191"/>
      <c r="JWU39" s="191"/>
      <c r="JWV39" s="191"/>
      <c r="JWW39" s="191"/>
      <c r="JWX39" s="191"/>
      <c r="JWY39" s="191"/>
      <c r="JWZ39" s="191"/>
      <c r="KGQ39" s="191"/>
      <c r="KGR39" s="191"/>
      <c r="KGS39" s="191"/>
      <c r="KGT39" s="191"/>
      <c r="KGU39" s="191"/>
      <c r="KGV39" s="191"/>
      <c r="KQM39" s="191"/>
      <c r="KQN39" s="191"/>
      <c r="KQO39" s="191"/>
      <c r="KQP39" s="191"/>
      <c r="KQQ39" s="191"/>
      <c r="KQR39" s="191"/>
      <c r="LAI39" s="191"/>
      <c r="LAJ39" s="191"/>
      <c r="LAK39" s="191"/>
      <c r="LAL39" s="191"/>
      <c r="LAM39" s="191"/>
      <c r="LAN39" s="191"/>
      <c r="LKE39" s="191"/>
      <c r="LKF39" s="191"/>
      <c r="LKG39" s="191"/>
      <c r="LKH39" s="191"/>
      <c r="LKI39" s="191"/>
      <c r="LKJ39" s="191"/>
      <c r="LUA39" s="191"/>
      <c r="LUB39" s="191"/>
      <c r="LUC39" s="191"/>
      <c r="LUD39" s="191"/>
      <c r="LUE39" s="191"/>
      <c r="LUF39" s="191"/>
      <c r="MDW39" s="191"/>
      <c r="MDX39" s="191"/>
      <c r="MDY39" s="191"/>
      <c r="MDZ39" s="191"/>
      <c r="MEA39" s="191"/>
      <c r="MEB39" s="191"/>
      <c r="MNS39" s="191"/>
      <c r="MNT39" s="191"/>
      <c r="MNU39" s="191"/>
      <c r="MNV39" s="191"/>
      <c r="MNW39" s="191"/>
      <c r="MNX39" s="191"/>
      <c r="MXO39" s="191"/>
      <c r="MXP39" s="191"/>
      <c r="MXQ39" s="191"/>
      <c r="MXR39" s="191"/>
      <c r="MXS39" s="191"/>
      <c r="MXT39" s="191"/>
      <c r="NHK39" s="191"/>
      <c r="NHL39" s="191"/>
      <c r="NHM39" s="191"/>
      <c r="NHN39" s="191"/>
      <c r="NHO39" s="191"/>
      <c r="NHP39" s="191"/>
      <c r="NRG39" s="191"/>
      <c r="NRH39" s="191"/>
      <c r="NRI39" s="191"/>
      <c r="NRJ39" s="191"/>
      <c r="NRK39" s="191"/>
      <c r="NRL39" s="191"/>
      <c r="OBC39" s="191"/>
      <c r="OBD39" s="191"/>
      <c r="OBE39" s="191"/>
      <c r="OBF39" s="191"/>
      <c r="OBG39" s="191"/>
      <c r="OBH39" s="191"/>
      <c r="OKY39" s="191"/>
      <c r="OKZ39" s="191"/>
      <c r="OLA39" s="191"/>
      <c r="OLB39" s="191"/>
      <c r="OLC39" s="191"/>
      <c r="OLD39" s="191"/>
      <c r="OUU39" s="191"/>
      <c r="OUV39" s="191"/>
      <c r="OUW39" s="191"/>
      <c r="OUX39" s="191"/>
      <c r="OUY39" s="191"/>
      <c r="OUZ39" s="191"/>
      <c r="PEQ39" s="191"/>
      <c r="PER39" s="191"/>
      <c r="PES39" s="191"/>
      <c r="PET39" s="191"/>
      <c r="PEU39" s="191"/>
      <c r="PEV39" s="191"/>
      <c r="POM39" s="191"/>
      <c r="PON39" s="191"/>
      <c r="POO39" s="191"/>
      <c r="POP39" s="191"/>
      <c r="POQ39" s="191"/>
      <c r="POR39" s="191"/>
      <c r="PYI39" s="191"/>
      <c r="PYJ39" s="191"/>
      <c r="PYK39" s="191"/>
      <c r="PYL39" s="191"/>
      <c r="PYM39" s="191"/>
      <c r="PYN39" s="191"/>
      <c r="QIE39" s="191"/>
      <c r="QIF39" s="191"/>
      <c r="QIG39" s="191"/>
      <c r="QIH39" s="191"/>
      <c r="QII39" s="191"/>
      <c r="QIJ39" s="191"/>
      <c r="QSA39" s="191"/>
      <c r="QSB39" s="191"/>
      <c r="QSC39" s="191"/>
      <c r="QSD39" s="191"/>
      <c r="QSE39" s="191"/>
      <c r="QSF39" s="191"/>
      <c r="RBW39" s="191"/>
      <c r="RBX39" s="191"/>
      <c r="RBY39" s="191"/>
      <c r="RBZ39" s="191"/>
      <c r="RCA39" s="191"/>
      <c r="RCB39" s="191"/>
      <c r="RLS39" s="191"/>
      <c r="RLT39" s="191"/>
      <c r="RLU39" s="191"/>
      <c r="RLV39" s="191"/>
      <c r="RLW39" s="191"/>
      <c r="RLX39" s="191"/>
      <c r="RVO39" s="191"/>
      <c r="RVP39" s="191"/>
      <c r="RVQ39" s="191"/>
      <c r="RVR39" s="191"/>
      <c r="RVS39" s="191"/>
      <c r="RVT39" s="191"/>
      <c r="SFK39" s="191"/>
      <c r="SFL39" s="191"/>
      <c r="SFM39" s="191"/>
      <c r="SFN39" s="191"/>
      <c r="SFO39" s="191"/>
      <c r="SFP39" s="191"/>
      <c r="SPG39" s="191"/>
      <c r="SPH39" s="191"/>
      <c r="SPI39" s="191"/>
      <c r="SPJ39" s="191"/>
      <c r="SPK39" s="191"/>
      <c r="SPL39" s="191"/>
      <c r="SZC39" s="191"/>
      <c r="SZD39" s="191"/>
      <c r="SZE39" s="191"/>
      <c r="SZF39" s="191"/>
      <c r="SZG39" s="191"/>
      <c r="SZH39" s="191"/>
      <c r="TIY39" s="191"/>
      <c r="TIZ39" s="191"/>
      <c r="TJA39" s="191"/>
      <c r="TJB39" s="191"/>
      <c r="TJC39" s="191"/>
      <c r="TJD39" s="191"/>
      <c r="TSU39" s="191"/>
      <c r="TSV39" s="191"/>
      <c r="TSW39" s="191"/>
      <c r="TSX39" s="191"/>
      <c r="TSY39" s="191"/>
      <c r="TSZ39" s="191"/>
      <c r="UCQ39" s="191"/>
      <c r="UCR39" s="191"/>
      <c r="UCS39" s="191"/>
      <c r="UCT39" s="191"/>
      <c r="UCU39" s="191"/>
      <c r="UCV39" s="191"/>
      <c r="UMM39" s="191"/>
      <c r="UMN39" s="191"/>
      <c r="UMO39" s="191"/>
      <c r="UMP39" s="191"/>
      <c r="UMQ39" s="191"/>
      <c r="UMR39" s="191"/>
      <c r="UWI39" s="191"/>
      <c r="UWJ39" s="191"/>
      <c r="UWK39" s="191"/>
      <c r="UWL39" s="191"/>
      <c r="UWM39" s="191"/>
      <c r="UWN39" s="191"/>
      <c r="VGE39" s="191"/>
      <c r="VGF39" s="191"/>
      <c r="VGG39" s="191"/>
      <c r="VGH39" s="191"/>
      <c r="VGI39" s="191"/>
      <c r="VGJ39" s="191"/>
      <c r="VQA39" s="191"/>
      <c r="VQB39" s="191"/>
      <c r="VQC39" s="191"/>
      <c r="VQD39" s="191"/>
      <c r="VQE39" s="191"/>
      <c r="VQF39" s="191"/>
      <c r="VZW39" s="191"/>
      <c r="VZX39" s="191"/>
      <c r="VZY39" s="191"/>
      <c r="VZZ39" s="191"/>
      <c r="WAA39" s="191"/>
      <c r="WAB39" s="191"/>
      <c r="WJS39" s="191"/>
      <c r="WJT39" s="191"/>
      <c r="WJU39" s="191"/>
      <c r="WJV39" s="191"/>
      <c r="WJW39" s="191"/>
      <c r="WJX39" s="191"/>
      <c r="WTO39" s="191"/>
      <c r="WTP39" s="191"/>
      <c r="WTQ39" s="191"/>
      <c r="WTR39" s="191"/>
      <c r="WTS39" s="191"/>
      <c r="WTT39" s="191"/>
    </row>
    <row r="40" spans="1:984 1235:2008 2259:3032 3283:4056 4307:5080 5331:6104 6355:7128 7379:8152 8403:9176 9427:10200 10451:11224 11475:12248 12499:13272 13523:14296 14547:15320 15571:16088" s="103" customFormat="1" ht="30.75" x14ac:dyDescent="0.25">
      <c r="A40" s="51" t="s">
        <v>244</v>
      </c>
      <c r="B40" s="117" t="s">
        <v>242</v>
      </c>
      <c r="C40" s="172"/>
      <c r="D40" s="82">
        <f>SUM(D41:D42)</f>
        <v>903538.3</v>
      </c>
      <c r="E40" s="82">
        <f>SUM(E41:E42)</f>
        <v>941160</v>
      </c>
      <c r="F40" s="198">
        <f>SUM(F41:F42)</f>
        <v>978806</v>
      </c>
      <c r="G40" s="41"/>
      <c r="H40" s="40"/>
      <c r="I40" s="40"/>
      <c r="J40" s="40"/>
      <c r="K40" s="40"/>
      <c r="L40" s="40"/>
      <c r="M40" s="40"/>
      <c r="N40" s="40"/>
      <c r="O40" s="40"/>
      <c r="P40" s="40"/>
      <c r="Q40" s="40"/>
      <c r="R40" s="40"/>
      <c r="S40" s="40"/>
      <c r="T40" s="40"/>
      <c r="U40" s="40"/>
      <c r="V40" s="40"/>
      <c r="W40" s="40"/>
      <c r="X40" s="40"/>
      <c r="Y40" s="40"/>
      <c r="Z40" s="40"/>
      <c r="AA40" s="40"/>
      <c r="AB40" s="40"/>
      <c r="AC40" s="40"/>
      <c r="AD40" s="40"/>
      <c r="AE40" s="40"/>
      <c r="AF40" s="40"/>
      <c r="AG40" s="40"/>
      <c r="AH40" s="40"/>
      <c r="AI40" s="40"/>
      <c r="AJ40" s="40"/>
      <c r="AK40" s="40"/>
      <c r="AL40" s="40"/>
      <c r="AM40" s="40"/>
      <c r="AN40" s="41"/>
      <c r="AO40" s="41"/>
      <c r="AP40" s="41"/>
      <c r="AQ40" s="41"/>
      <c r="AR40" s="41"/>
      <c r="AS40" s="41"/>
      <c r="AT40" s="41"/>
      <c r="HC40" s="191"/>
      <c r="HD40" s="191"/>
      <c r="HE40" s="191"/>
      <c r="HF40" s="191"/>
      <c r="HG40" s="191"/>
      <c r="HH40" s="191"/>
      <c r="QY40" s="191"/>
      <c r="QZ40" s="191"/>
      <c r="RA40" s="191"/>
      <c r="RB40" s="191"/>
      <c r="RC40" s="191"/>
      <c r="RD40" s="191"/>
      <c r="AAU40" s="191"/>
      <c r="AAV40" s="191"/>
      <c r="AAW40" s="191"/>
      <c r="AAX40" s="191"/>
      <c r="AAY40" s="191"/>
      <c r="AAZ40" s="191"/>
      <c r="AKQ40" s="191"/>
      <c r="AKR40" s="191"/>
      <c r="AKS40" s="191"/>
      <c r="AKT40" s="191"/>
      <c r="AKU40" s="191"/>
      <c r="AKV40" s="191"/>
      <c r="AUM40" s="191"/>
      <c r="AUN40" s="191"/>
      <c r="AUO40" s="191"/>
      <c r="AUP40" s="191"/>
      <c r="AUQ40" s="191"/>
      <c r="AUR40" s="191"/>
      <c r="BEI40" s="191"/>
      <c r="BEJ40" s="191"/>
      <c r="BEK40" s="191"/>
      <c r="BEL40" s="191"/>
      <c r="BEM40" s="191"/>
      <c r="BEN40" s="191"/>
      <c r="BOE40" s="191"/>
      <c r="BOF40" s="191"/>
      <c r="BOG40" s="191"/>
      <c r="BOH40" s="191"/>
      <c r="BOI40" s="191"/>
      <c r="BOJ40" s="191"/>
      <c r="BYA40" s="191"/>
      <c r="BYB40" s="191"/>
      <c r="BYC40" s="191"/>
      <c r="BYD40" s="191"/>
      <c r="BYE40" s="191"/>
      <c r="BYF40" s="191"/>
      <c r="CHW40" s="191"/>
      <c r="CHX40" s="191"/>
      <c r="CHY40" s="191"/>
      <c r="CHZ40" s="191"/>
      <c r="CIA40" s="191"/>
      <c r="CIB40" s="191"/>
      <c r="CRS40" s="191"/>
      <c r="CRT40" s="191"/>
      <c r="CRU40" s="191"/>
      <c r="CRV40" s="191"/>
      <c r="CRW40" s="191"/>
      <c r="CRX40" s="191"/>
      <c r="DBO40" s="191"/>
      <c r="DBP40" s="191"/>
      <c r="DBQ40" s="191"/>
      <c r="DBR40" s="191"/>
      <c r="DBS40" s="191"/>
      <c r="DBT40" s="191"/>
      <c r="DLK40" s="191"/>
      <c r="DLL40" s="191"/>
      <c r="DLM40" s="191"/>
      <c r="DLN40" s="191"/>
      <c r="DLO40" s="191"/>
      <c r="DLP40" s="191"/>
      <c r="DVG40" s="191"/>
      <c r="DVH40" s="191"/>
      <c r="DVI40" s="191"/>
      <c r="DVJ40" s="191"/>
      <c r="DVK40" s="191"/>
      <c r="DVL40" s="191"/>
      <c r="EFC40" s="191"/>
      <c r="EFD40" s="191"/>
      <c r="EFE40" s="191"/>
      <c r="EFF40" s="191"/>
      <c r="EFG40" s="191"/>
      <c r="EFH40" s="191"/>
      <c r="EOY40" s="191"/>
      <c r="EOZ40" s="191"/>
      <c r="EPA40" s="191"/>
      <c r="EPB40" s="191"/>
      <c r="EPC40" s="191"/>
      <c r="EPD40" s="191"/>
      <c r="EYU40" s="191"/>
      <c r="EYV40" s="191"/>
      <c r="EYW40" s="191"/>
      <c r="EYX40" s="191"/>
      <c r="EYY40" s="191"/>
      <c r="EYZ40" s="191"/>
      <c r="FIQ40" s="191"/>
      <c r="FIR40" s="191"/>
      <c r="FIS40" s="191"/>
      <c r="FIT40" s="191"/>
      <c r="FIU40" s="191"/>
      <c r="FIV40" s="191"/>
      <c r="FSM40" s="191"/>
      <c r="FSN40" s="191"/>
      <c r="FSO40" s="191"/>
      <c r="FSP40" s="191"/>
      <c r="FSQ40" s="191"/>
      <c r="FSR40" s="191"/>
      <c r="GCI40" s="191"/>
      <c r="GCJ40" s="191"/>
      <c r="GCK40" s="191"/>
      <c r="GCL40" s="191"/>
      <c r="GCM40" s="191"/>
      <c r="GCN40" s="191"/>
      <c r="GME40" s="191"/>
      <c r="GMF40" s="191"/>
      <c r="GMG40" s="191"/>
      <c r="GMH40" s="191"/>
      <c r="GMI40" s="191"/>
      <c r="GMJ40" s="191"/>
      <c r="GWA40" s="191"/>
      <c r="GWB40" s="191"/>
      <c r="GWC40" s="191"/>
      <c r="GWD40" s="191"/>
      <c r="GWE40" s="191"/>
      <c r="GWF40" s="191"/>
      <c r="HFW40" s="191"/>
      <c r="HFX40" s="191"/>
      <c r="HFY40" s="191"/>
      <c r="HFZ40" s="191"/>
      <c r="HGA40" s="191"/>
      <c r="HGB40" s="191"/>
      <c r="HPS40" s="191"/>
      <c r="HPT40" s="191"/>
      <c r="HPU40" s="191"/>
      <c r="HPV40" s="191"/>
      <c r="HPW40" s="191"/>
      <c r="HPX40" s="191"/>
      <c r="HZO40" s="191"/>
      <c r="HZP40" s="191"/>
      <c r="HZQ40" s="191"/>
      <c r="HZR40" s="191"/>
      <c r="HZS40" s="191"/>
      <c r="HZT40" s="191"/>
      <c r="IJK40" s="191"/>
      <c r="IJL40" s="191"/>
      <c r="IJM40" s="191"/>
      <c r="IJN40" s="191"/>
      <c r="IJO40" s="191"/>
      <c r="IJP40" s="191"/>
      <c r="ITG40" s="191"/>
      <c r="ITH40" s="191"/>
      <c r="ITI40" s="191"/>
      <c r="ITJ40" s="191"/>
      <c r="ITK40" s="191"/>
      <c r="ITL40" s="191"/>
      <c r="JDC40" s="191"/>
      <c r="JDD40" s="191"/>
      <c r="JDE40" s="191"/>
      <c r="JDF40" s="191"/>
      <c r="JDG40" s="191"/>
      <c r="JDH40" s="191"/>
      <c r="JMY40" s="191"/>
      <c r="JMZ40" s="191"/>
      <c r="JNA40" s="191"/>
      <c r="JNB40" s="191"/>
      <c r="JNC40" s="191"/>
      <c r="JND40" s="191"/>
      <c r="JWU40" s="191"/>
      <c r="JWV40" s="191"/>
      <c r="JWW40" s="191"/>
      <c r="JWX40" s="191"/>
      <c r="JWY40" s="191"/>
      <c r="JWZ40" s="191"/>
      <c r="KGQ40" s="191"/>
      <c r="KGR40" s="191"/>
      <c r="KGS40" s="191"/>
      <c r="KGT40" s="191"/>
      <c r="KGU40" s="191"/>
      <c r="KGV40" s="191"/>
      <c r="KQM40" s="191"/>
      <c r="KQN40" s="191"/>
      <c r="KQO40" s="191"/>
      <c r="KQP40" s="191"/>
      <c r="KQQ40" s="191"/>
      <c r="KQR40" s="191"/>
      <c r="LAI40" s="191"/>
      <c r="LAJ40" s="191"/>
      <c r="LAK40" s="191"/>
      <c r="LAL40" s="191"/>
      <c r="LAM40" s="191"/>
      <c r="LAN40" s="191"/>
      <c r="LKE40" s="191"/>
      <c r="LKF40" s="191"/>
      <c r="LKG40" s="191"/>
      <c r="LKH40" s="191"/>
      <c r="LKI40" s="191"/>
      <c r="LKJ40" s="191"/>
      <c r="LUA40" s="191"/>
      <c r="LUB40" s="191"/>
      <c r="LUC40" s="191"/>
      <c r="LUD40" s="191"/>
      <c r="LUE40" s="191"/>
      <c r="LUF40" s="191"/>
      <c r="MDW40" s="191"/>
      <c r="MDX40" s="191"/>
      <c r="MDY40" s="191"/>
      <c r="MDZ40" s="191"/>
      <c r="MEA40" s="191"/>
      <c r="MEB40" s="191"/>
      <c r="MNS40" s="191"/>
      <c r="MNT40" s="191"/>
      <c r="MNU40" s="191"/>
      <c r="MNV40" s="191"/>
      <c r="MNW40" s="191"/>
      <c r="MNX40" s="191"/>
      <c r="MXO40" s="191"/>
      <c r="MXP40" s="191"/>
      <c r="MXQ40" s="191"/>
      <c r="MXR40" s="191"/>
      <c r="MXS40" s="191"/>
      <c r="MXT40" s="191"/>
      <c r="NHK40" s="191"/>
      <c r="NHL40" s="191"/>
      <c r="NHM40" s="191"/>
      <c r="NHN40" s="191"/>
      <c r="NHO40" s="191"/>
      <c r="NHP40" s="191"/>
      <c r="NRG40" s="191"/>
      <c r="NRH40" s="191"/>
      <c r="NRI40" s="191"/>
      <c r="NRJ40" s="191"/>
      <c r="NRK40" s="191"/>
      <c r="NRL40" s="191"/>
      <c r="OBC40" s="191"/>
      <c r="OBD40" s="191"/>
      <c r="OBE40" s="191"/>
      <c r="OBF40" s="191"/>
      <c r="OBG40" s="191"/>
      <c r="OBH40" s="191"/>
      <c r="OKY40" s="191"/>
      <c r="OKZ40" s="191"/>
      <c r="OLA40" s="191"/>
      <c r="OLB40" s="191"/>
      <c r="OLC40" s="191"/>
      <c r="OLD40" s="191"/>
      <c r="OUU40" s="191"/>
      <c r="OUV40" s="191"/>
      <c r="OUW40" s="191"/>
      <c r="OUX40" s="191"/>
      <c r="OUY40" s="191"/>
      <c r="OUZ40" s="191"/>
      <c r="PEQ40" s="191"/>
      <c r="PER40" s="191"/>
      <c r="PES40" s="191"/>
      <c r="PET40" s="191"/>
      <c r="PEU40" s="191"/>
      <c r="PEV40" s="191"/>
      <c r="POM40" s="191"/>
      <c r="PON40" s="191"/>
      <c r="POO40" s="191"/>
      <c r="POP40" s="191"/>
      <c r="POQ40" s="191"/>
      <c r="POR40" s="191"/>
      <c r="PYI40" s="191"/>
      <c r="PYJ40" s="191"/>
      <c r="PYK40" s="191"/>
      <c r="PYL40" s="191"/>
      <c r="PYM40" s="191"/>
      <c r="PYN40" s="191"/>
      <c r="QIE40" s="191"/>
      <c r="QIF40" s="191"/>
      <c r="QIG40" s="191"/>
      <c r="QIH40" s="191"/>
      <c r="QII40" s="191"/>
      <c r="QIJ40" s="191"/>
      <c r="QSA40" s="191"/>
      <c r="QSB40" s="191"/>
      <c r="QSC40" s="191"/>
      <c r="QSD40" s="191"/>
      <c r="QSE40" s="191"/>
      <c r="QSF40" s="191"/>
      <c r="RBW40" s="191"/>
      <c r="RBX40" s="191"/>
      <c r="RBY40" s="191"/>
      <c r="RBZ40" s="191"/>
      <c r="RCA40" s="191"/>
      <c r="RCB40" s="191"/>
      <c r="RLS40" s="191"/>
      <c r="RLT40" s="191"/>
      <c r="RLU40" s="191"/>
      <c r="RLV40" s="191"/>
      <c r="RLW40" s="191"/>
      <c r="RLX40" s="191"/>
      <c r="RVO40" s="191"/>
      <c r="RVP40" s="191"/>
      <c r="RVQ40" s="191"/>
      <c r="RVR40" s="191"/>
      <c r="RVS40" s="191"/>
      <c r="RVT40" s="191"/>
      <c r="SFK40" s="191"/>
      <c r="SFL40" s="191"/>
      <c r="SFM40" s="191"/>
      <c r="SFN40" s="191"/>
      <c r="SFO40" s="191"/>
      <c r="SFP40" s="191"/>
      <c r="SPG40" s="191"/>
      <c r="SPH40" s="191"/>
      <c r="SPI40" s="191"/>
      <c r="SPJ40" s="191"/>
      <c r="SPK40" s="191"/>
      <c r="SPL40" s="191"/>
      <c r="SZC40" s="191"/>
      <c r="SZD40" s="191"/>
      <c r="SZE40" s="191"/>
      <c r="SZF40" s="191"/>
      <c r="SZG40" s="191"/>
      <c r="SZH40" s="191"/>
      <c r="TIY40" s="191"/>
      <c r="TIZ40" s="191"/>
      <c r="TJA40" s="191"/>
      <c r="TJB40" s="191"/>
      <c r="TJC40" s="191"/>
      <c r="TJD40" s="191"/>
      <c r="TSU40" s="191"/>
      <c r="TSV40" s="191"/>
      <c r="TSW40" s="191"/>
      <c r="TSX40" s="191"/>
      <c r="TSY40" s="191"/>
      <c r="TSZ40" s="191"/>
      <c r="UCQ40" s="191"/>
      <c r="UCR40" s="191"/>
      <c r="UCS40" s="191"/>
      <c r="UCT40" s="191"/>
      <c r="UCU40" s="191"/>
      <c r="UCV40" s="191"/>
      <c r="UMM40" s="191"/>
      <c r="UMN40" s="191"/>
      <c r="UMO40" s="191"/>
      <c r="UMP40" s="191"/>
      <c r="UMQ40" s="191"/>
      <c r="UMR40" s="191"/>
      <c r="UWI40" s="191"/>
      <c r="UWJ40" s="191"/>
      <c r="UWK40" s="191"/>
      <c r="UWL40" s="191"/>
      <c r="UWM40" s="191"/>
      <c r="UWN40" s="191"/>
      <c r="VGE40" s="191"/>
      <c r="VGF40" s="191"/>
      <c r="VGG40" s="191"/>
      <c r="VGH40" s="191"/>
      <c r="VGI40" s="191"/>
      <c r="VGJ40" s="191"/>
      <c r="VQA40" s="191"/>
      <c r="VQB40" s="191"/>
      <c r="VQC40" s="191"/>
      <c r="VQD40" s="191"/>
      <c r="VQE40" s="191"/>
      <c r="VQF40" s="191"/>
      <c r="VZW40" s="191"/>
      <c r="VZX40" s="191"/>
      <c r="VZY40" s="191"/>
      <c r="VZZ40" s="191"/>
      <c r="WAA40" s="191"/>
      <c r="WAB40" s="191"/>
      <c r="WJS40" s="191"/>
      <c r="WJT40" s="191"/>
      <c r="WJU40" s="191"/>
      <c r="WJV40" s="191"/>
      <c r="WJW40" s="191"/>
      <c r="WJX40" s="191"/>
      <c r="WTO40" s="191"/>
      <c r="WTP40" s="191"/>
      <c r="WTQ40" s="191"/>
      <c r="WTR40" s="191"/>
      <c r="WTS40" s="191"/>
      <c r="WTT40" s="191"/>
    </row>
    <row r="41" spans="1:984 1235:2008 2259:3032 3283:4056 4307:5080 5331:6104 6355:7128 7379:8152 8403:9176 9427:10200 10451:11224 11475:12248 12499:13272 13523:14296 14547:15320 15571:16088" s="103" customFormat="1" ht="30.75" x14ac:dyDescent="0.25">
      <c r="A41" s="47" t="s">
        <v>88</v>
      </c>
      <c r="B41" s="117" t="s">
        <v>242</v>
      </c>
      <c r="C41" s="36">
        <v>200</v>
      </c>
      <c r="D41" s="82">
        <f>'Приложение 4'!F231</f>
        <v>293203.3</v>
      </c>
      <c r="E41" s="82">
        <f>'Приложение 4'!G231</f>
        <v>306412</v>
      </c>
      <c r="F41" s="82">
        <f>'Приложение 4'!H231</f>
        <v>318668</v>
      </c>
      <c r="G41" s="41"/>
      <c r="H41" s="40"/>
      <c r="I41" s="40"/>
      <c r="J41" s="40"/>
      <c r="K41" s="40"/>
      <c r="L41" s="40"/>
      <c r="M41" s="40"/>
      <c r="N41" s="40"/>
      <c r="O41" s="40"/>
      <c r="P41" s="40"/>
      <c r="Q41" s="40"/>
      <c r="R41" s="40"/>
      <c r="S41" s="40"/>
      <c r="T41" s="40"/>
      <c r="U41" s="40"/>
      <c r="V41" s="40"/>
      <c r="W41" s="40"/>
      <c r="X41" s="40"/>
      <c r="Y41" s="40"/>
      <c r="Z41" s="40"/>
      <c r="AA41" s="40"/>
      <c r="AB41" s="40"/>
      <c r="AC41" s="40"/>
      <c r="AD41" s="40"/>
      <c r="AE41" s="40"/>
      <c r="AF41" s="40"/>
      <c r="AG41" s="40"/>
      <c r="AH41" s="40"/>
      <c r="AI41" s="40"/>
      <c r="AJ41" s="40"/>
      <c r="AK41" s="40"/>
      <c r="AL41" s="40"/>
      <c r="AM41" s="40"/>
      <c r="AN41" s="41"/>
      <c r="AO41" s="41"/>
      <c r="AP41" s="41"/>
      <c r="AQ41" s="41"/>
      <c r="AR41" s="41"/>
      <c r="AS41" s="41"/>
      <c r="AT41" s="41"/>
      <c r="HC41" s="191"/>
      <c r="HD41" s="191"/>
      <c r="HE41" s="191"/>
      <c r="HF41" s="191"/>
      <c r="HG41" s="191"/>
      <c r="HH41" s="191"/>
      <c r="QY41" s="191"/>
      <c r="QZ41" s="191"/>
      <c r="RA41" s="191"/>
      <c r="RB41" s="191"/>
      <c r="RC41" s="191"/>
      <c r="RD41" s="191"/>
      <c r="AAU41" s="191"/>
      <c r="AAV41" s="191"/>
      <c r="AAW41" s="191"/>
      <c r="AAX41" s="191"/>
      <c r="AAY41" s="191"/>
      <c r="AAZ41" s="191"/>
      <c r="AKQ41" s="191"/>
      <c r="AKR41" s="191"/>
      <c r="AKS41" s="191"/>
      <c r="AKT41" s="191"/>
      <c r="AKU41" s="191"/>
      <c r="AKV41" s="191"/>
      <c r="AUM41" s="191"/>
      <c r="AUN41" s="191"/>
      <c r="AUO41" s="191"/>
      <c r="AUP41" s="191"/>
      <c r="AUQ41" s="191"/>
      <c r="AUR41" s="191"/>
      <c r="BEI41" s="191"/>
      <c r="BEJ41" s="191"/>
      <c r="BEK41" s="191"/>
      <c r="BEL41" s="191"/>
      <c r="BEM41" s="191"/>
      <c r="BEN41" s="191"/>
      <c r="BOE41" s="191"/>
      <c r="BOF41" s="191"/>
      <c r="BOG41" s="191"/>
      <c r="BOH41" s="191"/>
      <c r="BOI41" s="191"/>
      <c r="BOJ41" s="191"/>
      <c r="BYA41" s="191"/>
      <c r="BYB41" s="191"/>
      <c r="BYC41" s="191"/>
      <c r="BYD41" s="191"/>
      <c r="BYE41" s="191"/>
      <c r="BYF41" s="191"/>
      <c r="CHW41" s="191"/>
      <c r="CHX41" s="191"/>
      <c r="CHY41" s="191"/>
      <c r="CHZ41" s="191"/>
      <c r="CIA41" s="191"/>
      <c r="CIB41" s="191"/>
      <c r="CRS41" s="191"/>
      <c r="CRT41" s="191"/>
      <c r="CRU41" s="191"/>
      <c r="CRV41" s="191"/>
      <c r="CRW41" s="191"/>
      <c r="CRX41" s="191"/>
      <c r="DBO41" s="191"/>
      <c r="DBP41" s="191"/>
      <c r="DBQ41" s="191"/>
      <c r="DBR41" s="191"/>
      <c r="DBS41" s="191"/>
      <c r="DBT41" s="191"/>
      <c r="DLK41" s="191"/>
      <c r="DLL41" s="191"/>
      <c r="DLM41" s="191"/>
      <c r="DLN41" s="191"/>
      <c r="DLO41" s="191"/>
      <c r="DLP41" s="191"/>
      <c r="DVG41" s="191"/>
      <c r="DVH41" s="191"/>
      <c r="DVI41" s="191"/>
      <c r="DVJ41" s="191"/>
      <c r="DVK41" s="191"/>
      <c r="DVL41" s="191"/>
      <c r="EFC41" s="191"/>
      <c r="EFD41" s="191"/>
      <c r="EFE41" s="191"/>
      <c r="EFF41" s="191"/>
      <c r="EFG41" s="191"/>
      <c r="EFH41" s="191"/>
      <c r="EOY41" s="191"/>
      <c r="EOZ41" s="191"/>
      <c r="EPA41" s="191"/>
      <c r="EPB41" s="191"/>
      <c r="EPC41" s="191"/>
      <c r="EPD41" s="191"/>
      <c r="EYU41" s="191"/>
      <c r="EYV41" s="191"/>
      <c r="EYW41" s="191"/>
      <c r="EYX41" s="191"/>
      <c r="EYY41" s="191"/>
      <c r="EYZ41" s="191"/>
      <c r="FIQ41" s="191"/>
      <c r="FIR41" s="191"/>
      <c r="FIS41" s="191"/>
      <c r="FIT41" s="191"/>
      <c r="FIU41" s="191"/>
      <c r="FIV41" s="191"/>
      <c r="FSM41" s="191"/>
      <c r="FSN41" s="191"/>
      <c r="FSO41" s="191"/>
      <c r="FSP41" s="191"/>
      <c r="FSQ41" s="191"/>
      <c r="FSR41" s="191"/>
      <c r="GCI41" s="191"/>
      <c r="GCJ41" s="191"/>
      <c r="GCK41" s="191"/>
      <c r="GCL41" s="191"/>
      <c r="GCM41" s="191"/>
      <c r="GCN41" s="191"/>
      <c r="GME41" s="191"/>
      <c r="GMF41" s="191"/>
      <c r="GMG41" s="191"/>
      <c r="GMH41" s="191"/>
      <c r="GMI41" s="191"/>
      <c r="GMJ41" s="191"/>
      <c r="GWA41" s="191"/>
      <c r="GWB41" s="191"/>
      <c r="GWC41" s="191"/>
      <c r="GWD41" s="191"/>
      <c r="GWE41" s="191"/>
      <c r="GWF41" s="191"/>
      <c r="HFW41" s="191"/>
      <c r="HFX41" s="191"/>
      <c r="HFY41" s="191"/>
      <c r="HFZ41" s="191"/>
      <c r="HGA41" s="191"/>
      <c r="HGB41" s="191"/>
      <c r="HPS41" s="191"/>
      <c r="HPT41" s="191"/>
      <c r="HPU41" s="191"/>
      <c r="HPV41" s="191"/>
      <c r="HPW41" s="191"/>
      <c r="HPX41" s="191"/>
      <c r="HZO41" s="191"/>
      <c r="HZP41" s="191"/>
      <c r="HZQ41" s="191"/>
      <c r="HZR41" s="191"/>
      <c r="HZS41" s="191"/>
      <c r="HZT41" s="191"/>
      <c r="IJK41" s="191"/>
      <c r="IJL41" s="191"/>
      <c r="IJM41" s="191"/>
      <c r="IJN41" s="191"/>
      <c r="IJO41" s="191"/>
      <c r="IJP41" s="191"/>
      <c r="ITG41" s="191"/>
      <c r="ITH41" s="191"/>
      <c r="ITI41" s="191"/>
      <c r="ITJ41" s="191"/>
      <c r="ITK41" s="191"/>
      <c r="ITL41" s="191"/>
      <c r="JDC41" s="191"/>
      <c r="JDD41" s="191"/>
      <c r="JDE41" s="191"/>
      <c r="JDF41" s="191"/>
      <c r="JDG41" s="191"/>
      <c r="JDH41" s="191"/>
      <c r="JMY41" s="191"/>
      <c r="JMZ41" s="191"/>
      <c r="JNA41" s="191"/>
      <c r="JNB41" s="191"/>
      <c r="JNC41" s="191"/>
      <c r="JND41" s="191"/>
      <c r="JWU41" s="191"/>
      <c r="JWV41" s="191"/>
      <c r="JWW41" s="191"/>
      <c r="JWX41" s="191"/>
      <c r="JWY41" s="191"/>
      <c r="JWZ41" s="191"/>
      <c r="KGQ41" s="191"/>
      <c r="KGR41" s="191"/>
      <c r="KGS41" s="191"/>
      <c r="KGT41" s="191"/>
      <c r="KGU41" s="191"/>
      <c r="KGV41" s="191"/>
      <c r="KQM41" s="191"/>
      <c r="KQN41" s="191"/>
      <c r="KQO41" s="191"/>
      <c r="KQP41" s="191"/>
      <c r="KQQ41" s="191"/>
      <c r="KQR41" s="191"/>
      <c r="LAI41" s="191"/>
      <c r="LAJ41" s="191"/>
      <c r="LAK41" s="191"/>
      <c r="LAL41" s="191"/>
      <c r="LAM41" s="191"/>
      <c r="LAN41" s="191"/>
      <c r="LKE41" s="191"/>
      <c r="LKF41" s="191"/>
      <c r="LKG41" s="191"/>
      <c r="LKH41" s="191"/>
      <c r="LKI41" s="191"/>
      <c r="LKJ41" s="191"/>
      <c r="LUA41" s="191"/>
      <c r="LUB41" s="191"/>
      <c r="LUC41" s="191"/>
      <c r="LUD41" s="191"/>
      <c r="LUE41" s="191"/>
      <c r="LUF41" s="191"/>
      <c r="MDW41" s="191"/>
      <c r="MDX41" s="191"/>
      <c r="MDY41" s="191"/>
      <c r="MDZ41" s="191"/>
      <c r="MEA41" s="191"/>
      <c r="MEB41" s="191"/>
      <c r="MNS41" s="191"/>
      <c r="MNT41" s="191"/>
      <c r="MNU41" s="191"/>
      <c r="MNV41" s="191"/>
      <c r="MNW41" s="191"/>
      <c r="MNX41" s="191"/>
      <c r="MXO41" s="191"/>
      <c r="MXP41" s="191"/>
      <c r="MXQ41" s="191"/>
      <c r="MXR41" s="191"/>
      <c r="MXS41" s="191"/>
      <c r="MXT41" s="191"/>
      <c r="NHK41" s="191"/>
      <c r="NHL41" s="191"/>
      <c r="NHM41" s="191"/>
      <c r="NHN41" s="191"/>
      <c r="NHO41" s="191"/>
      <c r="NHP41" s="191"/>
      <c r="NRG41" s="191"/>
      <c r="NRH41" s="191"/>
      <c r="NRI41" s="191"/>
      <c r="NRJ41" s="191"/>
      <c r="NRK41" s="191"/>
      <c r="NRL41" s="191"/>
      <c r="OBC41" s="191"/>
      <c r="OBD41" s="191"/>
      <c r="OBE41" s="191"/>
      <c r="OBF41" s="191"/>
      <c r="OBG41" s="191"/>
      <c r="OBH41" s="191"/>
      <c r="OKY41" s="191"/>
      <c r="OKZ41" s="191"/>
      <c r="OLA41" s="191"/>
      <c r="OLB41" s="191"/>
      <c r="OLC41" s="191"/>
      <c r="OLD41" s="191"/>
      <c r="OUU41" s="191"/>
      <c r="OUV41" s="191"/>
      <c r="OUW41" s="191"/>
      <c r="OUX41" s="191"/>
      <c r="OUY41" s="191"/>
      <c r="OUZ41" s="191"/>
      <c r="PEQ41" s="191"/>
      <c r="PER41" s="191"/>
      <c r="PES41" s="191"/>
      <c r="PET41" s="191"/>
      <c r="PEU41" s="191"/>
      <c r="PEV41" s="191"/>
      <c r="POM41" s="191"/>
      <c r="PON41" s="191"/>
      <c r="POO41" s="191"/>
      <c r="POP41" s="191"/>
      <c r="POQ41" s="191"/>
      <c r="POR41" s="191"/>
      <c r="PYI41" s="191"/>
      <c r="PYJ41" s="191"/>
      <c r="PYK41" s="191"/>
      <c r="PYL41" s="191"/>
      <c r="PYM41" s="191"/>
      <c r="PYN41" s="191"/>
      <c r="QIE41" s="191"/>
      <c r="QIF41" s="191"/>
      <c r="QIG41" s="191"/>
      <c r="QIH41" s="191"/>
      <c r="QII41" s="191"/>
      <c r="QIJ41" s="191"/>
      <c r="QSA41" s="191"/>
      <c r="QSB41" s="191"/>
      <c r="QSC41" s="191"/>
      <c r="QSD41" s="191"/>
      <c r="QSE41" s="191"/>
      <c r="QSF41" s="191"/>
      <c r="RBW41" s="191"/>
      <c r="RBX41" s="191"/>
      <c r="RBY41" s="191"/>
      <c r="RBZ41" s="191"/>
      <c r="RCA41" s="191"/>
      <c r="RCB41" s="191"/>
      <c r="RLS41" s="191"/>
      <c r="RLT41" s="191"/>
      <c r="RLU41" s="191"/>
      <c r="RLV41" s="191"/>
      <c r="RLW41" s="191"/>
      <c r="RLX41" s="191"/>
      <c r="RVO41" s="191"/>
      <c r="RVP41" s="191"/>
      <c r="RVQ41" s="191"/>
      <c r="RVR41" s="191"/>
      <c r="RVS41" s="191"/>
      <c r="RVT41" s="191"/>
      <c r="SFK41" s="191"/>
      <c r="SFL41" s="191"/>
      <c r="SFM41" s="191"/>
      <c r="SFN41" s="191"/>
      <c r="SFO41" s="191"/>
      <c r="SFP41" s="191"/>
      <c r="SPG41" s="191"/>
      <c r="SPH41" s="191"/>
      <c r="SPI41" s="191"/>
      <c r="SPJ41" s="191"/>
      <c r="SPK41" s="191"/>
      <c r="SPL41" s="191"/>
      <c r="SZC41" s="191"/>
      <c r="SZD41" s="191"/>
      <c r="SZE41" s="191"/>
      <c r="SZF41" s="191"/>
      <c r="SZG41" s="191"/>
      <c r="SZH41" s="191"/>
      <c r="TIY41" s="191"/>
      <c r="TIZ41" s="191"/>
      <c r="TJA41" s="191"/>
      <c r="TJB41" s="191"/>
      <c r="TJC41" s="191"/>
      <c r="TJD41" s="191"/>
      <c r="TSU41" s="191"/>
      <c r="TSV41" s="191"/>
      <c r="TSW41" s="191"/>
      <c r="TSX41" s="191"/>
      <c r="TSY41" s="191"/>
      <c r="TSZ41" s="191"/>
      <c r="UCQ41" s="191"/>
      <c r="UCR41" s="191"/>
      <c r="UCS41" s="191"/>
      <c r="UCT41" s="191"/>
      <c r="UCU41" s="191"/>
      <c r="UCV41" s="191"/>
      <c r="UMM41" s="191"/>
      <c r="UMN41" s="191"/>
      <c r="UMO41" s="191"/>
      <c r="UMP41" s="191"/>
      <c r="UMQ41" s="191"/>
      <c r="UMR41" s="191"/>
      <c r="UWI41" s="191"/>
      <c r="UWJ41" s="191"/>
      <c r="UWK41" s="191"/>
      <c r="UWL41" s="191"/>
      <c r="UWM41" s="191"/>
      <c r="UWN41" s="191"/>
      <c r="VGE41" s="191"/>
      <c r="VGF41" s="191"/>
      <c r="VGG41" s="191"/>
      <c r="VGH41" s="191"/>
      <c r="VGI41" s="191"/>
      <c r="VGJ41" s="191"/>
      <c r="VQA41" s="191"/>
      <c r="VQB41" s="191"/>
      <c r="VQC41" s="191"/>
      <c r="VQD41" s="191"/>
      <c r="VQE41" s="191"/>
      <c r="VQF41" s="191"/>
      <c r="VZW41" s="191"/>
      <c r="VZX41" s="191"/>
      <c r="VZY41" s="191"/>
      <c r="VZZ41" s="191"/>
      <c r="WAA41" s="191"/>
      <c r="WAB41" s="191"/>
      <c r="WJS41" s="191"/>
      <c r="WJT41" s="191"/>
      <c r="WJU41" s="191"/>
      <c r="WJV41" s="191"/>
      <c r="WJW41" s="191"/>
      <c r="WJX41" s="191"/>
      <c r="WTO41" s="191"/>
      <c r="WTP41" s="191"/>
      <c r="WTQ41" s="191"/>
      <c r="WTR41" s="191"/>
      <c r="WTS41" s="191"/>
      <c r="WTT41" s="191"/>
    </row>
    <row r="42" spans="1:984 1235:2008 2259:3032 3283:4056 4307:5080 5331:6104 6355:7128 7379:8152 8403:9176 9427:10200 10451:11224 11475:12248 12499:13272 13523:14296 14547:15320 15571:16088" s="103" customFormat="1" ht="15.75" x14ac:dyDescent="0.25">
      <c r="A42" s="51" t="s">
        <v>97</v>
      </c>
      <c r="B42" s="117" t="s">
        <v>242</v>
      </c>
      <c r="C42" s="36">
        <v>300</v>
      </c>
      <c r="D42" s="82">
        <f>'Приложение 4'!F232</f>
        <v>610335</v>
      </c>
      <c r="E42" s="82">
        <f>'Приложение 4'!G232</f>
        <v>634748</v>
      </c>
      <c r="F42" s="82">
        <f>'Приложение 4'!H232</f>
        <v>660138</v>
      </c>
      <c r="G42" s="41"/>
      <c r="H42" s="40"/>
      <c r="I42" s="40"/>
      <c r="J42" s="40"/>
      <c r="K42" s="40"/>
      <c r="L42" s="40"/>
      <c r="M42" s="40"/>
      <c r="N42" s="40"/>
      <c r="O42" s="40"/>
      <c r="P42" s="40"/>
      <c r="Q42" s="40"/>
      <c r="R42" s="40"/>
      <c r="S42" s="40"/>
      <c r="T42" s="40"/>
      <c r="U42" s="40"/>
      <c r="V42" s="40"/>
      <c r="W42" s="40"/>
      <c r="X42" s="40"/>
      <c r="Y42" s="40"/>
      <c r="Z42" s="40"/>
      <c r="AA42" s="40"/>
      <c r="AB42" s="40"/>
      <c r="AC42" s="40"/>
      <c r="AD42" s="40"/>
      <c r="AE42" s="40"/>
      <c r="AF42" s="40"/>
      <c r="AG42" s="40"/>
      <c r="AH42" s="40"/>
      <c r="AI42" s="40"/>
      <c r="AJ42" s="40"/>
      <c r="AK42" s="40"/>
      <c r="AL42" s="40"/>
      <c r="AM42" s="40"/>
      <c r="AN42" s="41"/>
      <c r="AO42" s="41"/>
      <c r="AP42" s="41"/>
      <c r="AQ42" s="41"/>
      <c r="AR42" s="41"/>
      <c r="AS42" s="41"/>
      <c r="AT42" s="41"/>
      <c r="HC42" s="191"/>
      <c r="HD42" s="191"/>
      <c r="HE42" s="191"/>
      <c r="HF42" s="191"/>
      <c r="HG42" s="191"/>
      <c r="HH42" s="191"/>
      <c r="QY42" s="191"/>
      <c r="QZ42" s="191"/>
      <c r="RA42" s="191"/>
      <c r="RB42" s="191"/>
      <c r="RC42" s="191"/>
      <c r="RD42" s="191"/>
      <c r="AAU42" s="191"/>
      <c r="AAV42" s="191"/>
      <c r="AAW42" s="191"/>
      <c r="AAX42" s="191"/>
      <c r="AAY42" s="191"/>
      <c r="AAZ42" s="191"/>
      <c r="AKQ42" s="191"/>
      <c r="AKR42" s="191"/>
      <c r="AKS42" s="191"/>
      <c r="AKT42" s="191"/>
      <c r="AKU42" s="191"/>
      <c r="AKV42" s="191"/>
      <c r="AUM42" s="191"/>
      <c r="AUN42" s="191"/>
      <c r="AUO42" s="191"/>
      <c r="AUP42" s="191"/>
      <c r="AUQ42" s="191"/>
      <c r="AUR42" s="191"/>
      <c r="BEI42" s="191"/>
      <c r="BEJ42" s="191"/>
      <c r="BEK42" s="191"/>
      <c r="BEL42" s="191"/>
      <c r="BEM42" s="191"/>
      <c r="BEN42" s="191"/>
      <c r="BOE42" s="191"/>
      <c r="BOF42" s="191"/>
      <c r="BOG42" s="191"/>
      <c r="BOH42" s="191"/>
      <c r="BOI42" s="191"/>
      <c r="BOJ42" s="191"/>
      <c r="BYA42" s="191"/>
      <c r="BYB42" s="191"/>
      <c r="BYC42" s="191"/>
      <c r="BYD42" s="191"/>
      <c r="BYE42" s="191"/>
      <c r="BYF42" s="191"/>
      <c r="CHW42" s="191"/>
      <c r="CHX42" s="191"/>
      <c r="CHY42" s="191"/>
      <c r="CHZ42" s="191"/>
      <c r="CIA42" s="191"/>
      <c r="CIB42" s="191"/>
      <c r="CRS42" s="191"/>
      <c r="CRT42" s="191"/>
      <c r="CRU42" s="191"/>
      <c r="CRV42" s="191"/>
      <c r="CRW42" s="191"/>
      <c r="CRX42" s="191"/>
      <c r="DBO42" s="191"/>
      <c r="DBP42" s="191"/>
      <c r="DBQ42" s="191"/>
      <c r="DBR42" s="191"/>
      <c r="DBS42" s="191"/>
      <c r="DBT42" s="191"/>
      <c r="DLK42" s="191"/>
      <c r="DLL42" s="191"/>
      <c r="DLM42" s="191"/>
      <c r="DLN42" s="191"/>
      <c r="DLO42" s="191"/>
      <c r="DLP42" s="191"/>
      <c r="DVG42" s="191"/>
      <c r="DVH42" s="191"/>
      <c r="DVI42" s="191"/>
      <c r="DVJ42" s="191"/>
      <c r="DVK42" s="191"/>
      <c r="DVL42" s="191"/>
      <c r="EFC42" s="191"/>
      <c r="EFD42" s="191"/>
      <c r="EFE42" s="191"/>
      <c r="EFF42" s="191"/>
      <c r="EFG42" s="191"/>
      <c r="EFH42" s="191"/>
      <c r="EOY42" s="191"/>
      <c r="EOZ42" s="191"/>
      <c r="EPA42" s="191"/>
      <c r="EPB42" s="191"/>
      <c r="EPC42" s="191"/>
      <c r="EPD42" s="191"/>
      <c r="EYU42" s="191"/>
      <c r="EYV42" s="191"/>
      <c r="EYW42" s="191"/>
      <c r="EYX42" s="191"/>
      <c r="EYY42" s="191"/>
      <c r="EYZ42" s="191"/>
      <c r="FIQ42" s="191"/>
      <c r="FIR42" s="191"/>
      <c r="FIS42" s="191"/>
      <c r="FIT42" s="191"/>
      <c r="FIU42" s="191"/>
      <c r="FIV42" s="191"/>
      <c r="FSM42" s="191"/>
      <c r="FSN42" s="191"/>
      <c r="FSO42" s="191"/>
      <c r="FSP42" s="191"/>
      <c r="FSQ42" s="191"/>
      <c r="FSR42" s="191"/>
      <c r="GCI42" s="191"/>
      <c r="GCJ42" s="191"/>
      <c r="GCK42" s="191"/>
      <c r="GCL42" s="191"/>
      <c r="GCM42" s="191"/>
      <c r="GCN42" s="191"/>
      <c r="GME42" s="191"/>
      <c r="GMF42" s="191"/>
      <c r="GMG42" s="191"/>
      <c r="GMH42" s="191"/>
      <c r="GMI42" s="191"/>
      <c r="GMJ42" s="191"/>
      <c r="GWA42" s="191"/>
      <c r="GWB42" s="191"/>
      <c r="GWC42" s="191"/>
      <c r="GWD42" s="191"/>
      <c r="GWE42" s="191"/>
      <c r="GWF42" s="191"/>
      <c r="HFW42" s="191"/>
      <c r="HFX42" s="191"/>
      <c r="HFY42" s="191"/>
      <c r="HFZ42" s="191"/>
      <c r="HGA42" s="191"/>
      <c r="HGB42" s="191"/>
      <c r="HPS42" s="191"/>
      <c r="HPT42" s="191"/>
      <c r="HPU42" s="191"/>
      <c r="HPV42" s="191"/>
      <c r="HPW42" s="191"/>
      <c r="HPX42" s="191"/>
      <c r="HZO42" s="191"/>
      <c r="HZP42" s="191"/>
      <c r="HZQ42" s="191"/>
      <c r="HZR42" s="191"/>
      <c r="HZS42" s="191"/>
      <c r="HZT42" s="191"/>
      <c r="IJK42" s="191"/>
      <c r="IJL42" s="191"/>
      <c r="IJM42" s="191"/>
      <c r="IJN42" s="191"/>
      <c r="IJO42" s="191"/>
      <c r="IJP42" s="191"/>
      <c r="ITG42" s="191"/>
      <c r="ITH42" s="191"/>
      <c r="ITI42" s="191"/>
      <c r="ITJ42" s="191"/>
      <c r="ITK42" s="191"/>
      <c r="ITL42" s="191"/>
      <c r="JDC42" s="191"/>
      <c r="JDD42" s="191"/>
      <c r="JDE42" s="191"/>
      <c r="JDF42" s="191"/>
      <c r="JDG42" s="191"/>
      <c r="JDH42" s="191"/>
      <c r="JMY42" s="191"/>
      <c r="JMZ42" s="191"/>
      <c r="JNA42" s="191"/>
      <c r="JNB42" s="191"/>
      <c r="JNC42" s="191"/>
      <c r="JND42" s="191"/>
      <c r="JWU42" s="191"/>
      <c r="JWV42" s="191"/>
      <c r="JWW42" s="191"/>
      <c r="JWX42" s="191"/>
      <c r="JWY42" s="191"/>
      <c r="JWZ42" s="191"/>
      <c r="KGQ42" s="191"/>
      <c r="KGR42" s="191"/>
      <c r="KGS42" s="191"/>
      <c r="KGT42" s="191"/>
      <c r="KGU42" s="191"/>
      <c r="KGV42" s="191"/>
      <c r="KQM42" s="191"/>
      <c r="KQN42" s="191"/>
      <c r="KQO42" s="191"/>
      <c r="KQP42" s="191"/>
      <c r="KQQ42" s="191"/>
      <c r="KQR42" s="191"/>
      <c r="LAI42" s="191"/>
      <c r="LAJ42" s="191"/>
      <c r="LAK42" s="191"/>
      <c r="LAL42" s="191"/>
      <c r="LAM42" s="191"/>
      <c r="LAN42" s="191"/>
      <c r="LKE42" s="191"/>
      <c r="LKF42" s="191"/>
      <c r="LKG42" s="191"/>
      <c r="LKH42" s="191"/>
      <c r="LKI42" s="191"/>
      <c r="LKJ42" s="191"/>
      <c r="LUA42" s="191"/>
      <c r="LUB42" s="191"/>
      <c r="LUC42" s="191"/>
      <c r="LUD42" s="191"/>
      <c r="LUE42" s="191"/>
      <c r="LUF42" s="191"/>
      <c r="MDW42" s="191"/>
      <c r="MDX42" s="191"/>
      <c r="MDY42" s="191"/>
      <c r="MDZ42" s="191"/>
      <c r="MEA42" s="191"/>
      <c r="MEB42" s="191"/>
      <c r="MNS42" s="191"/>
      <c r="MNT42" s="191"/>
      <c r="MNU42" s="191"/>
      <c r="MNV42" s="191"/>
      <c r="MNW42" s="191"/>
      <c r="MNX42" s="191"/>
      <c r="MXO42" s="191"/>
      <c r="MXP42" s="191"/>
      <c r="MXQ42" s="191"/>
      <c r="MXR42" s="191"/>
      <c r="MXS42" s="191"/>
      <c r="MXT42" s="191"/>
      <c r="NHK42" s="191"/>
      <c r="NHL42" s="191"/>
      <c r="NHM42" s="191"/>
      <c r="NHN42" s="191"/>
      <c r="NHO42" s="191"/>
      <c r="NHP42" s="191"/>
      <c r="NRG42" s="191"/>
      <c r="NRH42" s="191"/>
      <c r="NRI42" s="191"/>
      <c r="NRJ42" s="191"/>
      <c r="NRK42" s="191"/>
      <c r="NRL42" s="191"/>
      <c r="OBC42" s="191"/>
      <c r="OBD42" s="191"/>
      <c r="OBE42" s="191"/>
      <c r="OBF42" s="191"/>
      <c r="OBG42" s="191"/>
      <c r="OBH42" s="191"/>
      <c r="OKY42" s="191"/>
      <c r="OKZ42" s="191"/>
      <c r="OLA42" s="191"/>
      <c r="OLB42" s="191"/>
      <c r="OLC42" s="191"/>
      <c r="OLD42" s="191"/>
      <c r="OUU42" s="191"/>
      <c r="OUV42" s="191"/>
      <c r="OUW42" s="191"/>
      <c r="OUX42" s="191"/>
      <c r="OUY42" s="191"/>
      <c r="OUZ42" s="191"/>
      <c r="PEQ42" s="191"/>
      <c r="PER42" s="191"/>
      <c r="PES42" s="191"/>
      <c r="PET42" s="191"/>
      <c r="PEU42" s="191"/>
      <c r="PEV42" s="191"/>
      <c r="POM42" s="191"/>
      <c r="PON42" s="191"/>
      <c r="POO42" s="191"/>
      <c r="POP42" s="191"/>
      <c r="POQ42" s="191"/>
      <c r="POR42" s="191"/>
      <c r="PYI42" s="191"/>
      <c r="PYJ42" s="191"/>
      <c r="PYK42" s="191"/>
      <c r="PYL42" s="191"/>
      <c r="PYM42" s="191"/>
      <c r="PYN42" s="191"/>
      <c r="QIE42" s="191"/>
      <c r="QIF42" s="191"/>
      <c r="QIG42" s="191"/>
      <c r="QIH42" s="191"/>
      <c r="QII42" s="191"/>
      <c r="QIJ42" s="191"/>
      <c r="QSA42" s="191"/>
      <c r="QSB42" s="191"/>
      <c r="QSC42" s="191"/>
      <c r="QSD42" s="191"/>
      <c r="QSE42" s="191"/>
      <c r="QSF42" s="191"/>
      <c r="RBW42" s="191"/>
      <c r="RBX42" s="191"/>
      <c r="RBY42" s="191"/>
      <c r="RBZ42" s="191"/>
      <c r="RCA42" s="191"/>
      <c r="RCB42" s="191"/>
      <c r="RLS42" s="191"/>
      <c r="RLT42" s="191"/>
      <c r="RLU42" s="191"/>
      <c r="RLV42" s="191"/>
      <c r="RLW42" s="191"/>
      <c r="RLX42" s="191"/>
      <c r="RVO42" s="191"/>
      <c r="RVP42" s="191"/>
      <c r="RVQ42" s="191"/>
      <c r="RVR42" s="191"/>
      <c r="RVS42" s="191"/>
      <c r="RVT42" s="191"/>
      <c r="SFK42" s="191"/>
      <c r="SFL42" s="191"/>
      <c r="SFM42" s="191"/>
      <c r="SFN42" s="191"/>
      <c r="SFO42" s="191"/>
      <c r="SFP42" s="191"/>
      <c r="SPG42" s="191"/>
      <c r="SPH42" s="191"/>
      <c r="SPI42" s="191"/>
      <c r="SPJ42" s="191"/>
      <c r="SPK42" s="191"/>
      <c r="SPL42" s="191"/>
      <c r="SZC42" s="191"/>
      <c r="SZD42" s="191"/>
      <c r="SZE42" s="191"/>
      <c r="SZF42" s="191"/>
      <c r="SZG42" s="191"/>
      <c r="SZH42" s="191"/>
      <c r="TIY42" s="191"/>
      <c r="TIZ42" s="191"/>
      <c r="TJA42" s="191"/>
      <c r="TJB42" s="191"/>
      <c r="TJC42" s="191"/>
      <c r="TJD42" s="191"/>
      <c r="TSU42" s="191"/>
      <c r="TSV42" s="191"/>
      <c r="TSW42" s="191"/>
      <c r="TSX42" s="191"/>
      <c r="TSY42" s="191"/>
      <c r="TSZ42" s="191"/>
      <c r="UCQ42" s="191"/>
      <c r="UCR42" s="191"/>
      <c r="UCS42" s="191"/>
      <c r="UCT42" s="191"/>
      <c r="UCU42" s="191"/>
      <c r="UCV42" s="191"/>
      <c r="UMM42" s="191"/>
      <c r="UMN42" s="191"/>
      <c r="UMO42" s="191"/>
      <c r="UMP42" s="191"/>
      <c r="UMQ42" s="191"/>
      <c r="UMR42" s="191"/>
      <c r="UWI42" s="191"/>
      <c r="UWJ42" s="191"/>
      <c r="UWK42" s="191"/>
      <c r="UWL42" s="191"/>
      <c r="UWM42" s="191"/>
      <c r="UWN42" s="191"/>
      <c r="VGE42" s="191"/>
      <c r="VGF42" s="191"/>
      <c r="VGG42" s="191"/>
      <c r="VGH42" s="191"/>
      <c r="VGI42" s="191"/>
      <c r="VGJ42" s="191"/>
      <c r="VQA42" s="191"/>
      <c r="VQB42" s="191"/>
      <c r="VQC42" s="191"/>
      <c r="VQD42" s="191"/>
      <c r="VQE42" s="191"/>
      <c r="VQF42" s="191"/>
      <c r="VZW42" s="191"/>
      <c r="VZX42" s="191"/>
      <c r="VZY42" s="191"/>
      <c r="VZZ42" s="191"/>
      <c r="WAA42" s="191"/>
      <c r="WAB42" s="191"/>
      <c r="WJS42" s="191"/>
      <c r="WJT42" s="191"/>
      <c r="WJU42" s="191"/>
      <c r="WJV42" s="191"/>
      <c r="WJW42" s="191"/>
      <c r="WJX42" s="191"/>
      <c r="WTO42" s="191"/>
      <c r="WTP42" s="191"/>
      <c r="WTQ42" s="191"/>
      <c r="WTR42" s="191"/>
      <c r="WTS42" s="191"/>
      <c r="WTT42" s="191"/>
    </row>
    <row r="43" spans="1:984 1235:2008 2259:3032 3283:4056 4307:5080 5331:6104 6355:7128 7379:8152 8403:9176 9427:10200 10451:11224 11475:12248 12499:13272 13523:14296 14547:15320 15571:16088" s="103" customFormat="1" ht="30.75" x14ac:dyDescent="0.25">
      <c r="A43" s="51" t="s">
        <v>245</v>
      </c>
      <c r="B43" s="206" t="s">
        <v>242</v>
      </c>
      <c r="C43" s="172"/>
      <c r="D43" s="82">
        <f>D44</f>
        <v>1298600.3400000001</v>
      </c>
      <c r="E43" s="82">
        <f>E44</f>
        <v>1180556</v>
      </c>
      <c r="F43" s="198">
        <f>F44</f>
        <v>1227777</v>
      </c>
      <c r="G43" s="41"/>
      <c r="H43" s="40"/>
      <c r="I43" s="40"/>
      <c r="J43" s="40"/>
      <c r="K43" s="40"/>
      <c r="L43" s="40"/>
      <c r="M43" s="40"/>
      <c r="N43" s="40"/>
      <c r="O43" s="40"/>
      <c r="P43" s="40"/>
      <c r="Q43" s="40"/>
      <c r="R43" s="40"/>
      <c r="S43" s="40"/>
      <c r="T43" s="40"/>
      <c r="U43" s="40"/>
      <c r="V43" s="40"/>
      <c r="W43" s="40"/>
      <c r="X43" s="40"/>
      <c r="Y43" s="40"/>
      <c r="Z43" s="40"/>
      <c r="AA43" s="40"/>
      <c r="AB43" s="40"/>
      <c r="AC43" s="40"/>
      <c r="AD43" s="40"/>
      <c r="AE43" s="40"/>
      <c r="AF43" s="40"/>
      <c r="AG43" s="40"/>
      <c r="AH43" s="40"/>
      <c r="AI43" s="40"/>
      <c r="AJ43" s="40"/>
      <c r="AK43" s="40"/>
      <c r="AL43" s="40"/>
      <c r="AM43" s="40"/>
      <c r="AN43" s="41"/>
      <c r="AO43" s="41"/>
      <c r="AP43" s="41"/>
      <c r="AQ43" s="41"/>
      <c r="AR43" s="41"/>
      <c r="AS43" s="41"/>
      <c r="AT43" s="41"/>
      <c r="HC43" s="191"/>
      <c r="HD43" s="191"/>
      <c r="HE43" s="191"/>
      <c r="HF43" s="191"/>
      <c r="HG43" s="191"/>
      <c r="HH43" s="191"/>
      <c r="QY43" s="191"/>
      <c r="QZ43" s="191"/>
      <c r="RA43" s="191"/>
      <c r="RB43" s="191"/>
      <c r="RC43" s="191"/>
      <c r="RD43" s="191"/>
      <c r="AAU43" s="191"/>
      <c r="AAV43" s="191"/>
      <c r="AAW43" s="191"/>
      <c r="AAX43" s="191"/>
      <c r="AAY43" s="191"/>
      <c r="AAZ43" s="191"/>
      <c r="AKQ43" s="191"/>
      <c r="AKR43" s="191"/>
      <c r="AKS43" s="191"/>
      <c r="AKT43" s="191"/>
      <c r="AKU43" s="191"/>
      <c r="AKV43" s="191"/>
      <c r="AUM43" s="191"/>
      <c r="AUN43" s="191"/>
      <c r="AUO43" s="191"/>
      <c r="AUP43" s="191"/>
      <c r="AUQ43" s="191"/>
      <c r="AUR43" s="191"/>
      <c r="BEI43" s="191"/>
      <c r="BEJ43" s="191"/>
      <c r="BEK43" s="191"/>
      <c r="BEL43" s="191"/>
      <c r="BEM43" s="191"/>
      <c r="BEN43" s="191"/>
      <c r="BOE43" s="191"/>
      <c r="BOF43" s="191"/>
      <c r="BOG43" s="191"/>
      <c r="BOH43" s="191"/>
      <c r="BOI43" s="191"/>
      <c r="BOJ43" s="191"/>
      <c r="BYA43" s="191"/>
      <c r="BYB43" s="191"/>
      <c r="BYC43" s="191"/>
      <c r="BYD43" s="191"/>
      <c r="BYE43" s="191"/>
      <c r="BYF43" s="191"/>
      <c r="CHW43" s="191"/>
      <c r="CHX43" s="191"/>
      <c r="CHY43" s="191"/>
      <c r="CHZ43" s="191"/>
      <c r="CIA43" s="191"/>
      <c r="CIB43" s="191"/>
      <c r="CRS43" s="191"/>
      <c r="CRT43" s="191"/>
      <c r="CRU43" s="191"/>
      <c r="CRV43" s="191"/>
      <c r="CRW43" s="191"/>
      <c r="CRX43" s="191"/>
      <c r="DBO43" s="191"/>
      <c r="DBP43" s="191"/>
      <c r="DBQ43" s="191"/>
      <c r="DBR43" s="191"/>
      <c r="DBS43" s="191"/>
      <c r="DBT43" s="191"/>
      <c r="DLK43" s="191"/>
      <c r="DLL43" s="191"/>
      <c r="DLM43" s="191"/>
      <c r="DLN43" s="191"/>
      <c r="DLO43" s="191"/>
      <c r="DLP43" s="191"/>
      <c r="DVG43" s="191"/>
      <c r="DVH43" s="191"/>
      <c r="DVI43" s="191"/>
      <c r="DVJ43" s="191"/>
      <c r="DVK43" s="191"/>
      <c r="DVL43" s="191"/>
      <c r="EFC43" s="191"/>
      <c r="EFD43" s="191"/>
      <c r="EFE43" s="191"/>
      <c r="EFF43" s="191"/>
      <c r="EFG43" s="191"/>
      <c r="EFH43" s="191"/>
      <c r="EOY43" s="191"/>
      <c r="EOZ43" s="191"/>
      <c r="EPA43" s="191"/>
      <c r="EPB43" s="191"/>
      <c r="EPC43" s="191"/>
      <c r="EPD43" s="191"/>
      <c r="EYU43" s="191"/>
      <c r="EYV43" s="191"/>
      <c r="EYW43" s="191"/>
      <c r="EYX43" s="191"/>
      <c r="EYY43" s="191"/>
      <c r="EYZ43" s="191"/>
      <c r="FIQ43" s="191"/>
      <c r="FIR43" s="191"/>
      <c r="FIS43" s="191"/>
      <c r="FIT43" s="191"/>
      <c r="FIU43" s="191"/>
      <c r="FIV43" s="191"/>
      <c r="FSM43" s="191"/>
      <c r="FSN43" s="191"/>
      <c r="FSO43" s="191"/>
      <c r="FSP43" s="191"/>
      <c r="FSQ43" s="191"/>
      <c r="FSR43" s="191"/>
      <c r="GCI43" s="191"/>
      <c r="GCJ43" s="191"/>
      <c r="GCK43" s="191"/>
      <c r="GCL43" s="191"/>
      <c r="GCM43" s="191"/>
      <c r="GCN43" s="191"/>
      <c r="GME43" s="191"/>
      <c r="GMF43" s="191"/>
      <c r="GMG43" s="191"/>
      <c r="GMH43" s="191"/>
      <c r="GMI43" s="191"/>
      <c r="GMJ43" s="191"/>
      <c r="GWA43" s="191"/>
      <c r="GWB43" s="191"/>
      <c r="GWC43" s="191"/>
      <c r="GWD43" s="191"/>
      <c r="GWE43" s="191"/>
      <c r="GWF43" s="191"/>
      <c r="HFW43" s="191"/>
      <c r="HFX43" s="191"/>
      <c r="HFY43" s="191"/>
      <c r="HFZ43" s="191"/>
      <c r="HGA43" s="191"/>
      <c r="HGB43" s="191"/>
      <c r="HPS43" s="191"/>
      <c r="HPT43" s="191"/>
      <c r="HPU43" s="191"/>
      <c r="HPV43" s="191"/>
      <c r="HPW43" s="191"/>
      <c r="HPX43" s="191"/>
      <c r="HZO43" s="191"/>
      <c r="HZP43" s="191"/>
      <c r="HZQ43" s="191"/>
      <c r="HZR43" s="191"/>
      <c r="HZS43" s="191"/>
      <c r="HZT43" s="191"/>
      <c r="IJK43" s="191"/>
      <c r="IJL43" s="191"/>
      <c r="IJM43" s="191"/>
      <c r="IJN43" s="191"/>
      <c r="IJO43" s="191"/>
      <c r="IJP43" s="191"/>
      <c r="ITG43" s="191"/>
      <c r="ITH43" s="191"/>
      <c r="ITI43" s="191"/>
      <c r="ITJ43" s="191"/>
      <c r="ITK43" s="191"/>
      <c r="ITL43" s="191"/>
      <c r="JDC43" s="191"/>
      <c r="JDD43" s="191"/>
      <c r="JDE43" s="191"/>
      <c r="JDF43" s="191"/>
      <c r="JDG43" s="191"/>
      <c r="JDH43" s="191"/>
      <c r="JMY43" s="191"/>
      <c r="JMZ43" s="191"/>
      <c r="JNA43" s="191"/>
      <c r="JNB43" s="191"/>
      <c r="JNC43" s="191"/>
      <c r="JND43" s="191"/>
      <c r="JWU43" s="191"/>
      <c r="JWV43" s="191"/>
      <c r="JWW43" s="191"/>
      <c r="JWX43" s="191"/>
      <c r="JWY43" s="191"/>
      <c r="JWZ43" s="191"/>
      <c r="KGQ43" s="191"/>
      <c r="KGR43" s="191"/>
      <c r="KGS43" s="191"/>
      <c r="KGT43" s="191"/>
      <c r="KGU43" s="191"/>
      <c r="KGV43" s="191"/>
      <c r="KQM43" s="191"/>
      <c r="KQN43" s="191"/>
      <c r="KQO43" s="191"/>
      <c r="KQP43" s="191"/>
      <c r="KQQ43" s="191"/>
      <c r="KQR43" s="191"/>
      <c r="LAI43" s="191"/>
      <c r="LAJ43" s="191"/>
      <c r="LAK43" s="191"/>
      <c r="LAL43" s="191"/>
      <c r="LAM43" s="191"/>
      <c r="LAN43" s="191"/>
      <c r="LKE43" s="191"/>
      <c r="LKF43" s="191"/>
      <c r="LKG43" s="191"/>
      <c r="LKH43" s="191"/>
      <c r="LKI43" s="191"/>
      <c r="LKJ43" s="191"/>
      <c r="LUA43" s="191"/>
      <c r="LUB43" s="191"/>
      <c r="LUC43" s="191"/>
      <c r="LUD43" s="191"/>
      <c r="LUE43" s="191"/>
      <c r="LUF43" s="191"/>
      <c r="MDW43" s="191"/>
      <c r="MDX43" s="191"/>
      <c r="MDY43" s="191"/>
      <c r="MDZ43" s="191"/>
      <c r="MEA43" s="191"/>
      <c r="MEB43" s="191"/>
      <c r="MNS43" s="191"/>
      <c r="MNT43" s="191"/>
      <c r="MNU43" s="191"/>
      <c r="MNV43" s="191"/>
      <c r="MNW43" s="191"/>
      <c r="MNX43" s="191"/>
      <c r="MXO43" s="191"/>
      <c r="MXP43" s="191"/>
      <c r="MXQ43" s="191"/>
      <c r="MXR43" s="191"/>
      <c r="MXS43" s="191"/>
      <c r="MXT43" s="191"/>
      <c r="NHK43" s="191"/>
      <c r="NHL43" s="191"/>
      <c r="NHM43" s="191"/>
      <c r="NHN43" s="191"/>
      <c r="NHO43" s="191"/>
      <c r="NHP43" s="191"/>
      <c r="NRG43" s="191"/>
      <c r="NRH43" s="191"/>
      <c r="NRI43" s="191"/>
      <c r="NRJ43" s="191"/>
      <c r="NRK43" s="191"/>
      <c r="NRL43" s="191"/>
      <c r="OBC43" s="191"/>
      <c r="OBD43" s="191"/>
      <c r="OBE43" s="191"/>
      <c r="OBF43" s="191"/>
      <c r="OBG43" s="191"/>
      <c r="OBH43" s="191"/>
      <c r="OKY43" s="191"/>
      <c r="OKZ43" s="191"/>
      <c r="OLA43" s="191"/>
      <c r="OLB43" s="191"/>
      <c r="OLC43" s="191"/>
      <c r="OLD43" s="191"/>
      <c r="OUU43" s="191"/>
      <c r="OUV43" s="191"/>
      <c r="OUW43" s="191"/>
      <c r="OUX43" s="191"/>
      <c r="OUY43" s="191"/>
      <c r="OUZ43" s="191"/>
      <c r="PEQ43" s="191"/>
      <c r="PER43" s="191"/>
      <c r="PES43" s="191"/>
      <c r="PET43" s="191"/>
      <c r="PEU43" s="191"/>
      <c r="PEV43" s="191"/>
      <c r="POM43" s="191"/>
      <c r="PON43" s="191"/>
      <c r="POO43" s="191"/>
      <c r="POP43" s="191"/>
      <c r="POQ43" s="191"/>
      <c r="POR43" s="191"/>
      <c r="PYI43" s="191"/>
      <c r="PYJ43" s="191"/>
      <c r="PYK43" s="191"/>
      <c r="PYL43" s="191"/>
      <c r="PYM43" s="191"/>
      <c r="PYN43" s="191"/>
      <c r="QIE43" s="191"/>
      <c r="QIF43" s="191"/>
      <c r="QIG43" s="191"/>
      <c r="QIH43" s="191"/>
      <c r="QII43" s="191"/>
      <c r="QIJ43" s="191"/>
      <c r="QSA43" s="191"/>
      <c r="QSB43" s="191"/>
      <c r="QSC43" s="191"/>
      <c r="QSD43" s="191"/>
      <c r="QSE43" s="191"/>
      <c r="QSF43" s="191"/>
      <c r="RBW43" s="191"/>
      <c r="RBX43" s="191"/>
      <c r="RBY43" s="191"/>
      <c r="RBZ43" s="191"/>
      <c r="RCA43" s="191"/>
      <c r="RCB43" s="191"/>
      <c r="RLS43" s="191"/>
      <c r="RLT43" s="191"/>
      <c r="RLU43" s="191"/>
      <c r="RLV43" s="191"/>
      <c r="RLW43" s="191"/>
      <c r="RLX43" s="191"/>
      <c r="RVO43" s="191"/>
      <c r="RVP43" s="191"/>
      <c r="RVQ43" s="191"/>
      <c r="RVR43" s="191"/>
      <c r="RVS43" s="191"/>
      <c r="RVT43" s="191"/>
      <c r="SFK43" s="191"/>
      <c r="SFL43" s="191"/>
      <c r="SFM43" s="191"/>
      <c r="SFN43" s="191"/>
      <c r="SFO43" s="191"/>
      <c r="SFP43" s="191"/>
      <c r="SPG43" s="191"/>
      <c r="SPH43" s="191"/>
      <c r="SPI43" s="191"/>
      <c r="SPJ43" s="191"/>
      <c r="SPK43" s="191"/>
      <c r="SPL43" s="191"/>
      <c r="SZC43" s="191"/>
      <c r="SZD43" s="191"/>
      <c r="SZE43" s="191"/>
      <c r="SZF43" s="191"/>
      <c r="SZG43" s="191"/>
      <c r="SZH43" s="191"/>
      <c r="TIY43" s="191"/>
      <c r="TIZ43" s="191"/>
      <c r="TJA43" s="191"/>
      <c r="TJB43" s="191"/>
      <c r="TJC43" s="191"/>
      <c r="TJD43" s="191"/>
      <c r="TSU43" s="191"/>
      <c r="TSV43" s="191"/>
      <c r="TSW43" s="191"/>
      <c r="TSX43" s="191"/>
      <c r="TSY43" s="191"/>
      <c r="TSZ43" s="191"/>
      <c r="UCQ43" s="191"/>
      <c r="UCR43" s="191"/>
      <c r="UCS43" s="191"/>
      <c r="UCT43" s="191"/>
      <c r="UCU43" s="191"/>
      <c r="UCV43" s="191"/>
      <c r="UMM43" s="191"/>
      <c r="UMN43" s="191"/>
      <c r="UMO43" s="191"/>
      <c r="UMP43" s="191"/>
      <c r="UMQ43" s="191"/>
      <c r="UMR43" s="191"/>
      <c r="UWI43" s="191"/>
      <c r="UWJ43" s="191"/>
      <c r="UWK43" s="191"/>
      <c r="UWL43" s="191"/>
      <c r="UWM43" s="191"/>
      <c r="UWN43" s="191"/>
      <c r="VGE43" s="191"/>
      <c r="VGF43" s="191"/>
      <c r="VGG43" s="191"/>
      <c r="VGH43" s="191"/>
      <c r="VGI43" s="191"/>
      <c r="VGJ43" s="191"/>
      <c r="VQA43" s="191"/>
      <c r="VQB43" s="191"/>
      <c r="VQC43" s="191"/>
      <c r="VQD43" s="191"/>
      <c r="VQE43" s="191"/>
      <c r="VQF43" s="191"/>
      <c r="VZW43" s="191"/>
      <c r="VZX43" s="191"/>
      <c r="VZY43" s="191"/>
      <c r="VZZ43" s="191"/>
      <c r="WAA43" s="191"/>
      <c r="WAB43" s="191"/>
      <c r="WJS43" s="191"/>
      <c r="WJT43" s="191"/>
      <c r="WJU43" s="191"/>
      <c r="WJV43" s="191"/>
      <c r="WJW43" s="191"/>
      <c r="WJX43" s="191"/>
      <c r="WTO43" s="191"/>
      <c r="WTP43" s="191"/>
      <c r="WTQ43" s="191"/>
      <c r="WTR43" s="191"/>
      <c r="WTS43" s="191"/>
      <c r="WTT43" s="191"/>
    </row>
    <row r="44" spans="1:984 1235:2008 2259:3032 3283:4056 4307:5080 5331:6104 6355:7128 7379:8152 8403:9176 9427:10200 10451:11224 11475:12248 12499:13272 13523:14296 14547:15320 15571:16088" s="103" customFormat="1" ht="30.75" x14ac:dyDescent="0.25">
      <c r="A44" s="51" t="s">
        <v>88</v>
      </c>
      <c r="B44" s="117" t="s">
        <v>242</v>
      </c>
      <c r="C44" s="36">
        <v>200</v>
      </c>
      <c r="D44" s="82">
        <f>'Приложение 4'!F234</f>
        <v>1298600.3400000001</v>
      </c>
      <c r="E44" s="82">
        <f>'Приложение 4'!G234</f>
        <v>1180556</v>
      </c>
      <c r="F44" s="82">
        <f>'Приложение 4'!H234</f>
        <v>1227777</v>
      </c>
      <c r="G44" s="41"/>
      <c r="H44" s="40"/>
      <c r="I44" s="40"/>
      <c r="J44" s="40"/>
      <c r="K44" s="40"/>
      <c r="L44" s="40"/>
      <c r="M44" s="40"/>
      <c r="N44" s="40"/>
      <c r="O44" s="40"/>
      <c r="P44" s="40"/>
      <c r="Q44" s="40"/>
      <c r="R44" s="40"/>
      <c r="S44" s="40"/>
      <c r="T44" s="40"/>
      <c r="U44" s="40"/>
      <c r="V44" s="40"/>
      <c r="W44" s="40"/>
      <c r="X44" s="40"/>
      <c r="Y44" s="40"/>
      <c r="Z44" s="40"/>
      <c r="AA44" s="40"/>
      <c r="AB44" s="40"/>
      <c r="AC44" s="40"/>
      <c r="AD44" s="40"/>
      <c r="AE44" s="40"/>
      <c r="AF44" s="40"/>
      <c r="AG44" s="40"/>
      <c r="AH44" s="40"/>
      <c r="AI44" s="40"/>
      <c r="AJ44" s="40"/>
      <c r="AK44" s="40"/>
      <c r="AL44" s="40"/>
      <c r="AM44" s="40"/>
      <c r="AN44" s="41"/>
      <c r="AO44" s="41"/>
      <c r="AP44" s="41"/>
      <c r="AQ44" s="41"/>
      <c r="AR44" s="41"/>
      <c r="AS44" s="41"/>
      <c r="AT44" s="41"/>
      <c r="HC44" s="191"/>
      <c r="HD44" s="191"/>
      <c r="HE44" s="191"/>
      <c r="HF44" s="191"/>
      <c r="HG44" s="191"/>
      <c r="HH44" s="191"/>
      <c r="QY44" s="191"/>
      <c r="QZ44" s="191"/>
      <c r="RA44" s="191"/>
      <c r="RB44" s="191"/>
      <c r="RC44" s="191"/>
      <c r="RD44" s="191"/>
      <c r="AAU44" s="191"/>
      <c r="AAV44" s="191"/>
      <c r="AAW44" s="191"/>
      <c r="AAX44" s="191"/>
      <c r="AAY44" s="191"/>
      <c r="AAZ44" s="191"/>
      <c r="AKQ44" s="191"/>
      <c r="AKR44" s="191"/>
      <c r="AKS44" s="191"/>
      <c r="AKT44" s="191"/>
      <c r="AKU44" s="191"/>
      <c r="AKV44" s="191"/>
      <c r="AUM44" s="191"/>
      <c r="AUN44" s="191"/>
      <c r="AUO44" s="191"/>
      <c r="AUP44" s="191"/>
      <c r="AUQ44" s="191"/>
      <c r="AUR44" s="191"/>
      <c r="BEI44" s="191"/>
      <c r="BEJ44" s="191"/>
      <c r="BEK44" s="191"/>
      <c r="BEL44" s="191"/>
      <c r="BEM44" s="191"/>
      <c r="BEN44" s="191"/>
      <c r="BOE44" s="191"/>
      <c r="BOF44" s="191"/>
      <c r="BOG44" s="191"/>
      <c r="BOH44" s="191"/>
      <c r="BOI44" s="191"/>
      <c r="BOJ44" s="191"/>
      <c r="BYA44" s="191"/>
      <c r="BYB44" s="191"/>
      <c r="BYC44" s="191"/>
      <c r="BYD44" s="191"/>
      <c r="BYE44" s="191"/>
      <c r="BYF44" s="191"/>
      <c r="CHW44" s="191"/>
      <c r="CHX44" s="191"/>
      <c r="CHY44" s="191"/>
      <c r="CHZ44" s="191"/>
      <c r="CIA44" s="191"/>
      <c r="CIB44" s="191"/>
      <c r="CRS44" s="191"/>
      <c r="CRT44" s="191"/>
      <c r="CRU44" s="191"/>
      <c r="CRV44" s="191"/>
      <c r="CRW44" s="191"/>
      <c r="CRX44" s="191"/>
      <c r="DBO44" s="191"/>
      <c r="DBP44" s="191"/>
      <c r="DBQ44" s="191"/>
      <c r="DBR44" s="191"/>
      <c r="DBS44" s="191"/>
      <c r="DBT44" s="191"/>
      <c r="DLK44" s="191"/>
      <c r="DLL44" s="191"/>
      <c r="DLM44" s="191"/>
      <c r="DLN44" s="191"/>
      <c r="DLO44" s="191"/>
      <c r="DLP44" s="191"/>
      <c r="DVG44" s="191"/>
      <c r="DVH44" s="191"/>
      <c r="DVI44" s="191"/>
      <c r="DVJ44" s="191"/>
      <c r="DVK44" s="191"/>
      <c r="DVL44" s="191"/>
      <c r="EFC44" s="191"/>
      <c r="EFD44" s="191"/>
      <c r="EFE44" s="191"/>
      <c r="EFF44" s="191"/>
      <c r="EFG44" s="191"/>
      <c r="EFH44" s="191"/>
      <c r="EOY44" s="191"/>
      <c r="EOZ44" s="191"/>
      <c r="EPA44" s="191"/>
      <c r="EPB44" s="191"/>
      <c r="EPC44" s="191"/>
      <c r="EPD44" s="191"/>
      <c r="EYU44" s="191"/>
      <c r="EYV44" s="191"/>
      <c r="EYW44" s="191"/>
      <c r="EYX44" s="191"/>
      <c r="EYY44" s="191"/>
      <c r="EYZ44" s="191"/>
      <c r="FIQ44" s="191"/>
      <c r="FIR44" s="191"/>
      <c r="FIS44" s="191"/>
      <c r="FIT44" s="191"/>
      <c r="FIU44" s="191"/>
      <c r="FIV44" s="191"/>
      <c r="FSM44" s="191"/>
      <c r="FSN44" s="191"/>
      <c r="FSO44" s="191"/>
      <c r="FSP44" s="191"/>
      <c r="FSQ44" s="191"/>
      <c r="FSR44" s="191"/>
      <c r="GCI44" s="191"/>
      <c r="GCJ44" s="191"/>
      <c r="GCK44" s="191"/>
      <c r="GCL44" s="191"/>
      <c r="GCM44" s="191"/>
      <c r="GCN44" s="191"/>
      <c r="GME44" s="191"/>
      <c r="GMF44" s="191"/>
      <c r="GMG44" s="191"/>
      <c r="GMH44" s="191"/>
      <c r="GMI44" s="191"/>
      <c r="GMJ44" s="191"/>
      <c r="GWA44" s="191"/>
      <c r="GWB44" s="191"/>
      <c r="GWC44" s="191"/>
      <c r="GWD44" s="191"/>
      <c r="GWE44" s="191"/>
      <c r="GWF44" s="191"/>
      <c r="HFW44" s="191"/>
      <c r="HFX44" s="191"/>
      <c r="HFY44" s="191"/>
      <c r="HFZ44" s="191"/>
      <c r="HGA44" s="191"/>
      <c r="HGB44" s="191"/>
      <c r="HPS44" s="191"/>
      <c r="HPT44" s="191"/>
      <c r="HPU44" s="191"/>
      <c r="HPV44" s="191"/>
      <c r="HPW44" s="191"/>
      <c r="HPX44" s="191"/>
      <c r="HZO44" s="191"/>
      <c r="HZP44" s="191"/>
      <c r="HZQ44" s="191"/>
      <c r="HZR44" s="191"/>
      <c r="HZS44" s="191"/>
      <c r="HZT44" s="191"/>
      <c r="IJK44" s="191"/>
      <c r="IJL44" s="191"/>
      <c r="IJM44" s="191"/>
      <c r="IJN44" s="191"/>
      <c r="IJO44" s="191"/>
      <c r="IJP44" s="191"/>
      <c r="ITG44" s="191"/>
      <c r="ITH44" s="191"/>
      <c r="ITI44" s="191"/>
      <c r="ITJ44" s="191"/>
      <c r="ITK44" s="191"/>
      <c r="ITL44" s="191"/>
      <c r="JDC44" s="191"/>
      <c r="JDD44" s="191"/>
      <c r="JDE44" s="191"/>
      <c r="JDF44" s="191"/>
      <c r="JDG44" s="191"/>
      <c r="JDH44" s="191"/>
      <c r="JMY44" s="191"/>
      <c r="JMZ44" s="191"/>
      <c r="JNA44" s="191"/>
      <c r="JNB44" s="191"/>
      <c r="JNC44" s="191"/>
      <c r="JND44" s="191"/>
      <c r="JWU44" s="191"/>
      <c r="JWV44" s="191"/>
      <c r="JWW44" s="191"/>
      <c r="JWX44" s="191"/>
      <c r="JWY44" s="191"/>
      <c r="JWZ44" s="191"/>
      <c r="KGQ44" s="191"/>
      <c r="KGR44" s="191"/>
      <c r="KGS44" s="191"/>
      <c r="KGT44" s="191"/>
      <c r="KGU44" s="191"/>
      <c r="KGV44" s="191"/>
      <c r="KQM44" s="191"/>
      <c r="KQN44" s="191"/>
      <c r="KQO44" s="191"/>
      <c r="KQP44" s="191"/>
      <c r="KQQ44" s="191"/>
      <c r="KQR44" s="191"/>
      <c r="LAI44" s="191"/>
      <c r="LAJ44" s="191"/>
      <c r="LAK44" s="191"/>
      <c r="LAL44" s="191"/>
      <c r="LAM44" s="191"/>
      <c r="LAN44" s="191"/>
      <c r="LKE44" s="191"/>
      <c r="LKF44" s="191"/>
      <c r="LKG44" s="191"/>
      <c r="LKH44" s="191"/>
      <c r="LKI44" s="191"/>
      <c r="LKJ44" s="191"/>
      <c r="LUA44" s="191"/>
      <c r="LUB44" s="191"/>
      <c r="LUC44" s="191"/>
      <c r="LUD44" s="191"/>
      <c r="LUE44" s="191"/>
      <c r="LUF44" s="191"/>
      <c r="MDW44" s="191"/>
      <c r="MDX44" s="191"/>
      <c r="MDY44" s="191"/>
      <c r="MDZ44" s="191"/>
      <c r="MEA44" s="191"/>
      <c r="MEB44" s="191"/>
      <c r="MNS44" s="191"/>
      <c r="MNT44" s="191"/>
      <c r="MNU44" s="191"/>
      <c r="MNV44" s="191"/>
      <c r="MNW44" s="191"/>
      <c r="MNX44" s="191"/>
      <c r="MXO44" s="191"/>
      <c r="MXP44" s="191"/>
      <c r="MXQ44" s="191"/>
      <c r="MXR44" s="191"/>
      <c r="MXS44" s="191"/>
      <c r="MXT44" s="191"/>
      <c r="NHK44" s="191"/>
      <c r="NHL44" s="191"/>
      <c r="NHM44" s="191"/>
      <c r="NHN44" s="191"/>
      <c r="NHO44" s="191"/>
      <c r="NHP44" s="191"/>
      <c r="NRG44" s="191"/>
      <c r="NRH44" s="191"/>
      <c r="NRI44" s="191"/>
      <c r="NRJ44" s="191"/>
      <c r="NRK44" s="191"/>
      <c r="NRL44" s="191"/>
      <c r="OBC44" s="191"/>
      <c r="OBD44" s="191"/>
      <c r="OBE44" s="191"/>
      <c r="OBF44" s="191"/>
      <c r="OBG44" s="191"/>
      <c r="OBH44" s="191"/>
      <c r="OKY44" s="191"/>
      <c r="OKZ44" s="191"/>
      <c r="OLA44" s="191"/>
      <c r="OLB44" s="191"/>
      <c r="OLC44" s="191"/>
      <c r="OLD44" s="191"/>
      <c r="OUU44" s="191"/>
      <c r="OUV44" s="191"/>
      <c r="OUW44" s="191"/>
      <c r="OUX44" s="191"/>
      <c r="OUY44" s="191"/>
      <c r="OUZ44" s="191"/>
      <c r="PEQ44" s="191"/>
      <c r="PER44" s="191"/>
      <c r="PES44" s="191"/>
      <c r="PET44" s="191"/>
      <c r="PEU44" s="191"/>
      <c r="PEV44" s="191"/>
      <c r="POM44" s="191"/>
      <c r="PON44" s="191"/>
      <c r="POO44" s="191"/>
      <c r="POP44" s="191"/>
      <c r="POQ44" s="191"/>
      <c r="POR44" s="191"/>
      <c r="PYI44" s="191"/>
      <c r="PYJ44" s="191"/>
      <c r="PYK44" s="191"/>
      <c r="PYL44" s="191"/>
      <c r="PYM44" s="191"/>
      <c r="PYN44" s="191"/>
      <c r="QIE44" s="191"/>
      <c r="QIF44" s="191"/>
      <c r="QIG44" s="191"/>
      <c r="QIH44" s="191"/>
      <c r="QII44" s="191"/>
      <c r="QIJ44" s="191"/>
      <c r="QSA44" s="191"/>
      <c r="QSB44" s="191"/>
      <c r="QSC44" s="191"/>
      <c r="QSD44" s="191"/>
      <c r="QSE44" s="191"/>
      <c r="QSF44" s="191"/>
      <c r="RBW44" s="191"/>
      <c r="RBX44" s="191"/>
      <c r="RBY44" s="191"/>
      <c r="RBZ44" s="191"/>
      <c r="RCA44" s="191"/>
      <c r="RCB44" s="191"/>
      <c r="RLS44" s="191"/>
      <c r="RLT44" s="191"/>
      <c r="RLU44" s="191"/>
      <c r="RLV44" s="191"/>
      <c r="RLW44" s="191"/>
      <c r="RLX44" s="191"/>
      <c r="RVO44" s="191"/>
      <c r="RVP44" s="191"/>
      <c r="RVQ44" s="191"/>
      <c r="RVR44" s="191"/>
      <c r="RVS44" s="191"/>
      <c r="RVT44" s="191"/>
      <c r="SFK44" s="191"/>
      <c r="SFL44" s="191"/>
      <c r="SFM44" s="191"/>
      <c r="SFN44" s="191"/>
      <c r="SFO44" s="191"/>
      <c r="SFP44" s="191"/>
      <c r="SPG44" s="191"/>
      <c r="SPH44" s="191"/>
      <c r="SPI44" s="191"/>
      <c r="SPJ44" s="191"/>
      <c r="SPK44" s="191"/>
      <c r="SPL44" s="191"/>
      <c r="SZC44" s="191"/>
      <c r="SZD44" s="191"/>
      <c r="SZE44" s="191"/>
      <c r="SZF44" s="191"/>
      <c r="SZG44" s="191"/>
      <c r="SZH44" s="191"/>
      <c r="TIY44" s="191"/>
      <c r="TIZ44" s="191"/>
      <c r="TJA44" s="191"/>
      <c r="TJB44" s="191"/>
      <c r="TJC44" s="191"/>
      <c r="TJD44" s="191"/>
      <c r="TSU44" s="191"/>
      <c r="TSV44" s="191"/>
      <c r="TSW44" s="191"/>
      <c r="TSX44" s="191"/>
      <c r="TSY44" s="191"/>
      <c r="TSZ44" s="191"/>
      <c r="UCQ44" s="191"/>
      <c r="UCR44" s="191"/>
      <c r="UCS44" s="191"/>
      <c r="UCT44" s="191"/>
      <c r="UCU44" s="191"/>
      <c r="UCV44" s="191"/>
      <c r="UMM44" s="191"/>
      <c r="UMN44" s="191"/>
      <c r="UMO44" s="191"/>
      <c r="UMP44" s="191"/>
      <c r="UMQ44" s="191"/>
      <c r="UMR44" s="191"/>
      <c r="UWI44" s="191"/>
      <c r="UWJ44" s="191"/>
      <c r="UWK44" s="191"/>
      <c r="UWL44" s="191"/>
      <c r="UWM44" s="191"/>
      <c r="UWN44" s="191"/>
      <c r="VGE44" s="191"/>
      <c r="VGF44" s="191"/>
      <c r="VGG44" s="191"/>
      <c r="VGH44" s="191"/>
      <c r="VGI44" s="191"/>
      <c r="VGJ44" s="191"/>
      <c r="VQA44" s="191"/>
      <c r="VQB44" s="191"/>
      <c r="VQC44" s="191"/>
      <c r="VQD44" s="191"/>
      <c r="VQE44" s="191"/>
      <c r="VQF44" s="191"/>
      <c r="VZW44" s="191"/>
      <c r="VZX44" s="191"/>
      <c r="VZY44" s="191"/>
      <c r="VZZ44" s="191"/>
      <c r="WAA44" s="191"/>
      <c r="WAB44" s="191"/>
      <c r="WJS44" s="191"/>
      <c r="WJT44" s="191"/>
      <c r="WJU44" s="191"/>
      <c r="WJV44" s="191"/>
      <c r="WJW44" s="191"/>
      <c r="WJX44" s="191"/>
      <c r="WTO44" s="191"/>
      <c r="WTP44" s="191"/>
      <c r="WTQ44" s="191"/>
      <c r="WTR44" s="191"/>
      <c r="WTS44" s="191"/>
      <c r="WTT44" s="191"/>
    </row>
    <row r="45" spans="1:984 1235:2008 2259:3032 3283:4056 4307:5080 5331:6104 6355:7128 7379:8152 8403:9176 9427:10200 10451:11224 11475:12248 12499:13272 13523:14296 14547:15320 15571:16088" s="103" customFormat="1" ht="30.75" x14ac:dyDescent="0.25">
      <c r="A45" s="47" t="s">
        <v>270</v>
      </c>
      <c r="B45" s="206" t="s">
        <v>242</v>
      </c>
      <c r="C45" s="168"/>
      <c r="D45" s="82">
        <f>SUM(D46:D48)</f>
        <v>8805000</v>
      </c>
      <c r="E45" s="82">
        <f>SUM(E46:E48)</f>
        <v>9329200</v>
      </c>
      <c r="F45" s="198">
        <f>SUM(F46:F48)</f>
        <v>9354368</v>
      </c>
      <c r="G45" s="41"/>
      <c r="H45" s="40"/>
      <c r="I45" s="40"/>
      <c r="J45" s="40"/>
      <c r="K45" s="40"/>
      <c r="L45" s="40"/>
      <c r="M45" s="40"/>
      <c r="N45" s="40"/>
      <c r="O45" s="40"/>
      <c r="P45" s="40"/>
      <c r="Q45" s="40"/>
      <c r="R45" s="40"/>
      <c r="S45" s="40"/>
      <c r="T45" s="40"/>
      <c r="U45" s="40"/>
      <c r="V45" s="40"/>
      <c r="W45" s="40"/>
      <c r="X45" s="40"/>
      <c r="Y45" s="40"/>
      <c r="Z45" s="40"/>
      <c r="AA45" s="40"/>
      <c r="AB45" s="40"/>
      <c r="AC45" s="40"/>
      <c r="AD45" s="40"/>
      <c r="AE45" s="40"/>
      <c r="AF45" s="40"/>
      <c r="AG45" s="40"/>
      <c r="AH45" s="40"/>
      <c r="AI45" s="40"/>
      <c r="AJ45" s="40"/>
      <c r="AK45" s="40"/>
      <c r="AL45" s="40"/>
      <c r="AM45" s="40"/>
      <c r="AN45" s="41"/>
      <c r="AO45" s="41"/>
      <c r="AP45" s="41"/>
      <c r="AQ45" s="41"/>
      <c r="AR45" s="41"/>
      <c r="AS45" s="41"/>
      <c r="AT45" s="41"/>
      <c r="HC45" s="191"/>
      <c r="HD45" s="191"/>
      <c r="HE45" s="191"/>
      <c r="HF45" s="191"/>
      <c r="HG45" s="191"/>
      <c r="HH45" s="191"/>
      <c r="QY45" s="191"/>
      <c r="QZ45" s="191"/>
      <c r="RA45" s="191"/>
      <c r="RB45" s="191"/>
      <c r="RC45" s="191"/>
      <c r="RD45" s="191"/>
      <c r="AAU45" s="191"/>
      <c r="AAV45" s="191"/>
      <c r="AAW45" s="191"/>
      <c r="AAX45" s="191"/>
      <c r="AAY45" s="191"/>
      <c r="AAZ45" s="191"/>
      <c r="AKQ45" s="191"/>
      <c r="AKR45" s="191"/>
      <c r="AKS45" s="191"/>
      <c r="AKT45" s="191"/>
      <c r="AKU45" s="191"/>
      <c r="AKV45" s="191"/>
      <c r="AUM45" s="191"/>
      <c r="AUN45" s="191"/>
      <c r="AUO45" s="191"/>
      <c r="AUP45" s="191"/>
      <c r="AUQ45" s="191"/>
      <c r="AUR45" s="191"/>
      <c r="BEI45" s="191"/>
      <c r="BEJ45" s="191"/>
      <c r="BEK45" s="191"/>
      <c r="BEL45" s="191"/>
      <c r="BEM45" s="191"/>
      <c r="BEN45" s="191"/>
      <c r="BOE45" s="191"/>
      <c r="BOF45" s="191"/>
      <c r="BOG45" s="191"/>
      <c r="BOH45" s="191"/>
      <c r="BOI45" s="191"/>
      <c r="BOJ45" s="191"/>
      <c r="BYA45" s="191"/>
      <c r="BYB45" s="191"/>
      <c r="BYC45" s="191"/>
      <c r="BYD45" s="191"/>
      <c r="BYE45" s="191"/>
      <c r="BYF45" s="191"/>
      <c r="CHW45" s="191"/>
      <c r="CHX45" s="191"/>
      <c r="CHY45" s="191"/>
      <c r="CHZ45" s="191"/>
      <c r="CIA45" s="191"/>
      <c r="CIB45" s="191"/>
      <c r="CRS45" s="191"/>
      <c r="CRT45" s="191"/>
      <c r="CRU45" s="191"/>
      <c r="CRV45" s="191"/>
      <c r="CRW45" s="191"/>
      <c r="CRX45" s="191"/>
      <c r="DBO45" s="191"/>
      <c r="DBP45" s="191"/>
      <c r="DBQ45" s="191"/>
      <c r="DBR45" s="191"/>
      <c r="DBS45" s="191"/>
      <c r="DBT45" s="191"/>
      <c r="DLK45" s="191"/>
      <c r="DLL45" s="191"/>
      <c r="DLM45" s="191"/>
      <c r="DLN45" s="191"/>
      <c r="DLO45" s="191"/>
      <c r="DLP45" s="191"/>
      <c r="DVG45" s="191"/>
      <c r="DVH45" s="191"/>
      <c r="DVI45" s="191"/>
      <c r="DVJ45" s="191"/>
      <c r="DVK45" s="191"/>
      <c r="DVL45" s="191"/>
      <c r="EFC45" s="191"/>
      <c r="EFD45" s="191"/>
      <c r="EFE45" s="191"/>
      <c r="EFF45" s="191"/>
      <c r="EFG45" s="191"/>
      <c r="EFH45" s="191"/>
      <c r="EOY45" s="191"/>
      <c r="EOZ45" s="191"/>
      <c r="EPA45" s="191"/>
      <c r="EPB45" s="191"/>
      <c r="EPC45" s="191"/>
      <c r="EPD45" s="191"/>
      <c r="EYU45" s="191"/>
      <c r="EYV45" s="191"/>
      <c r="EYW45" s="191"/>
      <c r="EYX45" s="191"/>
      <c r="EYY45" s="191"/>
      <c r="EYZ45" s="191"/>
      <c r="FIQ45" s="191"/>
      <c r="FIR45" s="191"/>
      <c r="FIS45" s="191"/>
      <c r="FIT45" s="191"/>
      <c r="FIU45" s="191"/>
      <c r="FIV45" s="191"/>
      <c r="FSM45" s="191"/>
      <c r="FSN45" s="191"/>
      <c r="FSO45" s="191"/>
      <c r="FSP45" s="191"/>
      <c r="FSQ45" s="191"/>
      <c r="FSR45" s="191"/>
      <c r="GCI45" s="191"/>
      <c r="GCJ45" s="191"/>
      <c r="GCK45" s="191"/>
      <c r="GCL45" s="191"/>
      <c r="GCM45" s="191"/>
      <c r="GCN45" s="191"/>
      <c r="GME45" s="191"/>
      <c r="GMF45" s="191"/>
      <c r="GMG45" s="191"/>
      <c r="GMH45" s="191"/>
      <c r="GMI45" s="191"/>
      <c r="GMJ45" s="191"/>
      <c r="GWA45" s="191"/>
      <c r="GWB45" s="191"/>
      <c r="GWC45" s="191"/>
      <c r="GWD45" s="191"/>
      <c r="GWE45" s="191"/>
      <c r="GWF45" s="191"/>
      <c r="HFW45" s="191"/>
      <c r="HFX45" s="191"/>
      <c r="HFY45" s="191"/>
      <c r="HFZ45" s="191"/>
      <c r="HGA45" s="191"/>
      <c r="HGB45" s="191"/>
      <c r="HPS45" s="191"/>
      <c r="HPT45" s="191"/>
      <c r="HPU45" s="191"/>
      <c r="HPV45" s="191"/>
      <c r="HPW45" s="191"/>
      <c r="HPX45" s="191"/>
      <c r="HZO45" s="191"/>
      <c r="HZP45" s="191"/>
      <c r="HZQ45" s="191"/>
      <c r="HZR45" s="191"/>
      <c r="HZS45" s="191"/>
      <c r="HZT45" s="191"/>
      <c r="IJK45" s="191"/>
      <c r="IJL45" s="191"/>
      <c r="IJM45" s="191"/>
      <c r="IJN45" s="191"/>
      <c r="IJO45" s="191"/>
      <c r="IJP45" s="191"/>
      <c r="ITG45" s="191"/>
      <c r="ITH45" s="191"/>
      <c r="ITI45" s="191"/>
      <c r="ITJ45" s="191"/>
      <c r="ITK45" s="191"/>
      <c r="ITL45" s="191"/>
      <c r="JDC45" s="191"/>
      <c r="JDD45" s="191"/>
      <c r="JDE45" s="191"/>
      <c r="JDF45" s="191"/>
      <c r="JDG45" s="191"/>
      <c r="JDH45" s="191"/>
      <c r="JMY45" s="191"/>
      <c r="JMZ45" s="191"/>
      <c r="JNA45" s="191"/>
      <c r="JNB45" s="191"/>
      <c r="JNC45" s="191"/>
      <c r="JND45" s="191"/>
      <c r="JWU45" s="191"/>
      <c r="JWV45" s="191"/>
      <c r="JWW45" s="191"/>
      <c r="JWX45" s="191"/>
      <c r="JWY45" s="191"/>
      <c r="JWZ45" s="191"/>
      <c r="KGQ45" s="191"/>
      <c r="KGR45" s="191"/>
      <c r="KGS45" s="191"/>
      <c r="KGT45" s="191"/>
      <c r="KGU45" s="191"/>
      <c r="KGV45" s="191"/>
      <c r="KQM45" s="191"/>
      <c r="KQN45" s="191"/>
      <c r="KQO45" s="191"/>
      <c r="KQP45" s="191"/>
      <c r="KQQ45" s="191"/>
      <c r="KQR45" s="191"/>
      <c r="LAI45" s="191"/>
      <c r="LAJ45" s="191"/>
      <c r="LAK45" s="191"/>
      <c r="LAL45" s="191"/>
      <c r="LAM45" s="191"/>
      <c r="LAN45" s="191"/>
      <c r="LKE45" s="191"/>
      <c r="LKF45" s="191"/>
      <c r="LKG45" s="191"/>
      <c r="LKH45" s="191"/>
      <c r="LKI45" s="191"/>
      <c r="LKJ45" s="191"/>
      <c r="LUA45" s="191"/>
      <c r="LUB45" s="191"/>
      <c r="LUC45" s="191"/>
      <c r="LUD45" s="191"/>
      <c r="LUE45" s="191"/>
      <c r="LUF45" s="191"/>
      <c r="MDW45" s="191"/>
      <c r="MDX45" s="191"/>
      <c r="MDY45" s="191"/>
      <c r="MDZ45" s="191"/>
      <c r="MEA45" s="191"/>
      <c r="MEB45" s="191"/>
      <c r="MNS45" s="191"/>
      <c r="MNT45" s="191"/>
      <c r="MNU45" s="191"/>
      <c r="MNV45" s="191"/>
      <c r="MNW45" s="191"/>
      <c r="MNX45" s="191"/>
      <c r="MXO45" s="191"/>
      <c r="MXP45" s="191"/>
      <c r="MXQ45" s="191"/>
      <c r="MXR45" s="191"/>
      <c r="MXS45" s="191"/>
      <c r="MXT45" s="191"/>
      <c r="NHK45" s="191"/>
      <c r="NHL45" s="191"/>
      <c r="NHM45" s="191"/>
      <c r="NHN45" s="191"/>
      <c r="NHO45" s="191"/>
      <c r="NHP45" s="191"/>
      <c r="NRG45" s="191"/>
      <c r="NRH45" s="191"/>
      <c r="NRI45" s="191"/>
      <c r="NRJ45" s="191"/>
      <c r="NRK45" s="191"/>
      <c r="NRL45" s="191"/>
      <c r="OBC45" s="191"/>
      <c r="OBD45" s="191"/>
      <c r="OBE45" s="191"/>
      <c r="OBF45" s="191"/>
      <c r="OBG45" s="191"/>
      <c r="OBH45" s="191"/>
      <c r="OKY45" s="191"/>
      <c r="OKZ45" s="191"/>
      <c r="OLA45" s="191"/>
      <c r="OLB45" s="191"/>
      <c r="OLC45" s="191"/>
      <c r="OLD45" s="191"/>
      <c r="OUU45" s="191"/>
      <c r="OUV45" s="191"/>
      <c r="OUW45" s="191"/>
      <c r="OUX45" s="191"/>
      <c r="OUY45" s="191"/>
      <c r="OUZ45" s="191"/>
      <c r="PEQ45" s="191"/>
      <c r="PER45" s="191"/>
      <c r="PES45" s="191"/>
      <c r="PET45" s="191"/>
      <c r="PEU45" s="191"/>
      <c r="PEV45" s="191"/>
      <c r="POM45" s="191"/>
      <c r="PON45" s="191"/>
      <c r="POO45" s="191"/>
      <c r="POP45" s="191"/>
      <c r="POQ45" s="191"/>
      <c r="POR45" s="191"/>
      <c r="PYI45" s="191"/>
      <c r="PYJ45" s="191"/>
      <c r="PYK45" s="191"/>
      <c r="PYL45" s="191"/>
      <c r="PYM45" s="191"/>
      <c r="PYN45" s="191"/>
      <c r="QIE45" s="191"/>
      <c r="QIF45" s="191"/>
      <c r="QIG45" s="191"/>
      <c r="QIH45" s="191"/>
      <c r="QII45" s="191"/>
      <c r="QIJ45" s="191"/>
      <c r="QSA45" s="191"/>
      <c r="QSB45" s="191"/>
      <c r="QSC45" s="191"/>
      <c r="QSD45" s="191"/>
      <c r="QSE45" s="191"/>
      <c r="QSF45" s="191"/>
      <c r="RBW45" s="191"/>
      <c r="RBX45" s="191"/>
      <c r="RBY45" s="191"/>
      <c r="RBZ45" s="191"/>
      <c r="RCA45" s="191"/>
      <c r="RCB45" s="191"/>
      <c r="RLS45" s="191"/>
      <c r="RLT45" s="191"/>
      <c r="RLU45" s="191"/>
      <c r="RLV45" s="191"/>
      <c r="RLW45" s="191"/>
      <c r="RLX45" s="191"/>
      <c r="RVO45" s="191"/>
      <c r="RVP45" s="191"/>
      <c r="RVQ45" s="191"/>
      <c r="RVR45" s="191"/>
      <c r="RVS45" s="191"/>
      <c r="RVT45" s="191"/>
      <c r="SFK45" s="191"/>
      <c r="SFL45" s="191"/>
      <c r="SFM45" s="191"/>
      <c r="SFN45" s="191"/>
      <c r="SFO45" s="191"/>
      <c r="SFP45" s="191"/>
      <c r="SPG45" s="191"/>
      <c r="SPH45" s="191"/>
      <c r="SPI45" s="191"/>
      <c r="SPJ45" s="191"/>
      <c r="SPK45" s="191"/>
      <c r="SPL45" s="191"/>
      <c r="SZC45" s="191"/>
      <c r="SZD45" s="191"/>
      <c r="SZE45" s="191"/>
      <c r="SZF45" s="191"/>
      <c r="SZG45" s="191"/>
      <c r="SZH45" s="191"/>
      <c r="TIY45" s="191"/>
      <c r="TIZ45" s="191"/>
      <c r="TJA45" s="191"/>
      <c r="TJB45" s="191"/>
      <c r="TJC45" s="191"/>
      <c r="TJD45" s="191"/>
      <c r="TSU45" s="191"/>
      <c r="TSV45" s="191"/>
      <c r="TSW45" s="191"/>
      <c r="TSX45" s="191"/>
      <c r="TSY45" s="191"/>
      <c r="TSZ45" s="191"/>
      <c r="UCQ45" s="191"/>
      <c r="UCR45" s="191"/>
      <c r="UCS45" s="191"/>
      <c r="UCT45" s="191"/>
      <c r="UCU45" s="191"/>
      <c r="UCV45" s="191"/>
      <c r="UMM45" s="191"/>
      <c r="UMN45" s="191"/>
      <c r="UMO45" s="191"/>
      <c r="UMP45" s="191"/>
      <c r="UMQ45" s="191"/>
      <c r="UMR45" s="191"/>
      <c r="UWI45" s="191"/>
      <c r="UWJ45" s="191"/>
      <c r="UWK45" s="191"/>
      <c r="UWL45" s="191"/>
      <c r="UWM45" s="191"/>
      <c r="UWN45" s="191"/>
      <c r="VGE45" s="191"/>
      <c r="VGF45" s="191"/>
      <c r="VGG45" s="191"/>
      <c r="VGH45" s="191"/>
      <c r="VGI45" s="191"/>
      <c r="VGJ45" s="191"/>
      <c r="VQA45" s="191"/>
      <c r="VQB45" s="191"/>
      <c r="VQC45" s="191"/>
      <c r="VQD45" s="191"/>
      <c r="VQE45" s="191"/>
      <c r="VQF45" s="191"/>
      <c r="VZW45" s="191"/>
      <c r="VZX45" s="191"/>
      <c r="VZY45" s="191"/>
      <c r="VZZ45" s="191"/>
      <c r="WAA45" s="191"/>
      <c r="WAB45" s="191"/>
      <c r="WJS45" s="191"/>
      <c r="WJT45" s="191"/>
      <c r="WJU45" s="191"/>
      <c r="WJV45" s="191"/>
      <c r="WJW45" s="191"/>
      <c r="WJX45" s="191"/>
      <c r="WTO45" s="191"/>
      <c r="WTP45" s="191"/>
      <c r="WTQ45" s="191"/>
      <c r="WTR45" s="191"/>
      <c r="WTS45" s="191"/>
      <c r="WTT45" s="191"/>
    </row>
    <row r="46" spans="1:984 1235:2008 2259:3032 3283:4056 4307:5080 5331:6104 6355:7128 7379:8152 8403:9176 9427:10200 10451:11224 11475:12248 12499:13272 13523:14296 14547:15320 15571:16088" s="103" customFormat="1" ht="30.75" x14ac:dyDescent="0.25">
      <c r="A46" s="51" t="s">
        <v>88</v>
      </c>
      <c r="B46" s="117" t="s">
        <v>242</v>
      </c>
      <c r="C46" s="48" t="s">
        <v>89</v>
      </c>
      <c r="D46" s="82">
        <f>'Приложение 4'!F311</f>
        <v>705000</v>
      </c>
      <c r="E46" s="82">
        <f>'Приложение 4'!G311</f>
        <v>629200</v>
      </c>
      <c r="F46" s="82">
        <f>'Приложение 4'!H311</f>
        <v>654368</v>
      </c>
      <c r="G46" s="41"/>
      <c r="H46" s="40"/>
      <c r="I46" s="40"/>
      <c r="J46" s="40"/>
      <c r="K46" s="40"/>
      <c r="L46" s="40"/>
      <c r="M46" s="40"/>
      <c r="N46" s="40"/>
      <c r="O46" s="40"/>
      <c r="P46" s="40"/>
      <c r="Q46" s="40"/>
      <c r="R46" s="40"/>
      <c r="S46" s="40"/>
      <c r="T46" s="40"/>
      <c r="U46" s="40"/>
      <c r="V46" s="40"/>
      <c r="W46" s="40"/>
      <c r="X46" s="40"/>
      <c r="Y46" s="40"/>
      <c r="Z46" s="40"/>
      <c r="AA46" s="40"/>
      <c r="AB46" s="40"/>
      <c r="AC46" s="40"/>
      <c r="AD46" s="40"/>
      <c r="AE46" s="40"/>
      <c r="AF46" s="40"/>
      <c r="AG46" s="40"/>
      <c r="AH46" s="40"/>
      <c r="AI46" s="40"/>
      <c r="AJ46" s="40"/>
      <c r="AK46" s="40"/>
      <c r="AL46" s="40"/>
      <c r="AM46" s="40"/>
      <c r="AN46" s="41"/>
      <c r="AO46" s="41"/>
      <c r="AP46" s="41"/>
      <c r="AQ46" s="41"/>
      <c r="AR46" s="41"/>
      <c r="AS46" s="41"/>
      <c r="AT46" s="41"/>
      <c r="HC46" s="191"/>
      <c r="HD46" s="191"/>
      <c r="HE46" s="191"/>
      <c r="HF46" s="191"/>
      <c r="HG46" s="191"/>
      <c r="HH46" s="191"/>
      <c r="QY46" s="191"/>
      <c r="QZ46" s="191"/>
      <c r="RA46" s="191"/>
      <c r="RB46" s="191"/>
      <c r="RC46" s="191"/>
      <c r="RD46" s="191"/>
      <c r="AAU46" s="191"/>
      <c r="AAV46" s="191"/>
      <c r="AAW46" s="191"/>
      <c r="AAX46" s="191"/>
      <c r="AAY46" s="191"/>
      <c r="AAZ46" s="191"/>
      <c r="AKQ46" s="191"/>
      <c r="AKR46" s="191"/>
      <c r="AKS46" s="191"/>
      <c r="AKT46" s="191"/>
      <c r="AKU46" s="191"/>
      <c r="AKV46" s="191"/>
      <c r="AUM46" s="191"/>
      <c r="AUN46" s="191"/>
      <c r="AUO46" s="191"/>
      <c r="AUP46" s="191"/>
      <c r="AUQ46" s="191"/>
      <c r="AUR46" s="191"/>
      <c r="BEI46" s="191"/>
      <c r="BEJ46" s="191"/>
      <c r="BEK46" s="191"/>
      <c r="BEL46" s="191"/>
      <c r="BEM46" s="191"/>
      <c r="BEN46" s="191"/>
      <c r="BOE46" s="191"/>
      <c r="BOF46" s="191"/>
      <c r="BOG46" s="191"/>
      <c r="BOH46" s="191"/>
      <c r="BOI46" s="191"/>
      <c r="BOJ46" s="191"/>
      <c r="BYA46" s="191"/>
      <c r="BYB46" s="191"/>
      <c r="BYC46" s="191"/>
      <c r="BYD46" s="191"/>
      <c r="BYE46" s="191"/>
      <c r="BYF46" s="191"/>
      <c r="CHW46" s="191"/>
      <c r="CHX46" s="191"/>
      <c r="CHY46" s="191"/>
      <c r="CHZ46" s="191"/>
      <c r="CIA46" s="191"/>
      <c r="CIB46" s="191"/>
      <c r="CRS46" s="191"/>
      <c r="CRT46" s="191"/>
      <c r="CRU46" s="191"/>
      <c r="CRV46" s="191"/>
      <c r="CRW46" s="191"/>
      <c r="CRX46" s="191"/>
      <c r="DBO46" s="191"/>
      <c r="DBP46" s="191"/>
      <c r="DBQ46" s="191"/>
      <c r="DBR46" s="191"/>
      <c r="DBS46" s="191"/>
      <c r="DBT46" s="191"/>
      <c r="DLK46" s="191"/>
      <c r="DLL46" s="191"/>
      <c r="DLM46" s="191"/>
      <c r="DLN46" s="191"/>
      <c r="DLO46" s="191"/>
      <c r="DLP46" s="191"/>
      <c r="DVG46" s="191"/>
      <c r="DVH46" s="191"/>
      <c r="DVI46" s="191"/>
      <c r="DVJ46" s="191"/>
      <c r="DVK46" s="191"/>
      <c r="DVL46" s="191"/>
      <c r="EFC46" s="191"/>
      <c r="EFD46" s="191"/>
      <c r="EFE46" s="191"/>
      <c r="EFF46" s="191"/>
      <c r="EFG46" s="191"/>
      <c r="EFH46" s="191"/>
      <c r="EOY46" s="191"/>
      <c r="EOZ46" s="191"/>
      <c r="EPA46" s="191"/>
      <c r="EPB46" s="191"/>
      <c r="EPC46" s="191"/>
      <c r="EPD46" s="191"/>
      <c r="EYU46" s="191"/>
      <c r="EYV46" s="191"/>
      <c r="EYW46" s="191"/>
      <c r="EYX46" s="191"/>
      <c r="EYY46" s="191"/>
      <c r="EYZ46" s="191"/>
      <c r="FIQ46" s="191"/>
      <c r="FIR46" s="191"/>
      <c r="FIS46" s="191"/>
      <c r="FIT46" s="191"/>
      <c r="FIU46" s="191"/>
      <c r="FIV46" s="191"/>
      <c r="FSM46" s="191"/>
      <c r="FSN46" s="191"/>
      <c r="FSO46" s="191"/>
      <c r="FSP46" s="191"/>
      <c r="FSQ46" s="191"/>
      <c r="FSR46" s="191"/>
      <c r="GCI46" s="191"/>
      <c r="GCJ46" s="191"/>
      <c r="GCK46" s="191"/>
      <c r="GCL46" s="191"/>
      <c r="GCM46" s="191"/>
      <c r="GCN46" s="191"/>
      <c r="GME46" s="191"/>
      <c r="GMF46" s="191"/>
      <c r="GMG46" s="191"/>
      <c r="GMH46" s="191"/>
      <c r="GMI46" s="191"/>
      <c r="GMJ46" s="191"/>
      <c r="GWA46" s="191"/>
      <c r="GWB46" s="191"/>
      <c r="GWC46" s="191"/>
      <c r="GWD46" s="191"/>
      <c r="GWE46" s="191"/>
      <c r="GWF46" s="191"/>
      <c r="HFW46" s="191"/>
      <c r="HFX46" s="191"/>
      <c r="HFY46" s="191"/>
      <c r="HFZ46" s="191"/>
      <c r="HGA46" s="191"/>
      <c r="HGB46" s="191"/>
      <c r="HPS46" s="191"/>
      <c r="HPT46" s="191"/>
      <c r="HPU46" s="191"/>
      <c r="HPV46" s="191"/>
      <c r="HPW46" s="191"/>
      <c r="HPX46" s="191"/>
      <c r="HZO46" s="191"/>
      <c r="HZP46" s="191"/>
      <c r="HZQ46" s="191"/>
      <c r="HZR46" s="191"/>
      <c r="HZS46" s="191"/>
      <c r="HZT46" s="191"/>
      <c r="IJK46" s="191"/>
      <c r="IJL46" s="191"/>
      <c r="IJM46" s="191"/>
      <c r="IJN46" s="191"/>
      <c r="IJO46" s="191"/>
      <c r="IJP46" s="191"/>
      <c r="ITG46" s="191"/>
      <c r="ITH46" s="191"/>
      <c r="ITI46" s="191"/>
      <c r="ITJ46" s="191"/>
      <c r="ITK46" s="191"/>
      <c r="ITL46" s="191"/>
      <c r="JDC46" s="191"/>
      <c r="JDD46" s="191"/>
      <c r="JDE46" s="191"/>
      <c r="JDF46" s="191"/>
      <c r="JDG46" s="191"/>
      <c r="JDH46" s="191"/>
      <c r="JMY46" s="191"/>
      <c r="JMZ46" s="191"/>
      <c r="JNA46" s="191"/>
      <c r="JNB46" s="191"/>
      <c r="JNC46" s="191"/>
      <c r="JND46" s="191"/>
      <c r="JWU46" s="191"/>
      <c r="JWV46" s="191"/>
      <c r="JWW46" s="191"/>
      <c r="JWX46" s="191"/>
      <c r="JWY46" s="191"/>
      <c r="JWZ46" s="191"/>
      <c r="KGQ46" s="191"/>
      <c r="KGR46" s="191"/>
      <c r="KGS46" s="191"/>
      <c r="KGT46" s="191"/>
      <c r="KGU46" s="191"/>
      <c r="KGV46" s="191"/>
      <c r="KQM46" s="191"/>
      <c r="KQN46" s="191"/>
      <c r="KQO46" s="191"/>
      <c r="KQP46" s="191"/>
      <c r="KQQ46" s="191"/>
      <c r="KQR46" s="191"/>
      <c r="LAI46" s="191"/>
      <c r="LAJ46" s="191"/>
      <c r="LAK46" s="191"/>
      <c r="LAL46" s="191"/>
      <c r="LAM46" s="191"/>
      <c r="LAN46" s="191"/>
      <c r="LKE46" s="191"/>
      <c r="LKF46" s="191"/>
      <c r="LKG46" s="191"/>
      <c r="LKH46" s="191"/>
      <c r="LKI46" s="191"/>
      <c r="LKJ46" s="191"/>
      <c r="LUA46" s="191"/>
      <c r="LUB46" s="191"/>
      <c r="LUC46" s="191"/>
      <c r="LUD46" s="191"/>
      <c r="LUE46" s="191"/>
      <c r="LUF46" s="191"/>
      <c r="MDW46" s="191"/>
      <c r="MDX46" s="191"/>
      <c r="MDY46" s="191"/>
      <c r="MDZ46" s="191"/>
      <c r="MEA46" s="191"/>
      <c r="MEB46" s="191"/>
      <c r="MNS46" s="191"/>
      <c r="MNT46" s="191"/>
      <c r="MNU46" s="191"/>
      <c r="MNV46" s="191"/>
      <c r="MNW46" s="191"/>
      <c r="MNX46" s="191"/>
      <c r="MXO46" s="191"/>
      <c r="MXP46" s="191"/>
      <c r="MXQ46" s="191"/>
      <c r="MXR46" s="191"/>
      <c r="MXS46" s="191"/>
      <c r="MXT46" s="191"/>
      <c r="NHK46" s="191"/>
      <c r="NHL46" s="191"/>
      <c r="NHM46" s="191"/>
      <c r="NHN46" s="191"/>
      <c r="NHO46" s="191"/>
      <c r="NHP46" s="191"/>
      <c r="NRG46" s="191"/>
      <c r="NRH46" s="191"/>
      <c r="NRI46" s="191"/>
      <c r="NRJ46" s="191"/>
      <c r="NRK46" s="191"/>
      <c r="NRL46" s="191"/>
      <c r="OBC46" s="191"/>
      <c r="OBD46" s="191"/>
      <c r="OBE46" s="191"/>
      <c r="OBF46" s="191"/>
      <c r="OBG46" s="191"/>
      <c r="OBH46" s="191"/>
      <c r="OKY46" s="191"/>
      <c r="OKZ46" s="191"/>
      <c r="OLA46" s="191"/>
      <c r="OLB46" s="191"/>
      <c r="OLC46" s="191"/>
      <c r="OLD46" s="191"/>
      <c r="OUU46" s="191"/>
      <c r="OUV46" s="191"/>
      <c r="OUW46" s="191"/>
      <c r="OUX46" s="191"/>
      <c r="OUY46" s="191"/>
      <c r="OUZ46" s="191"/>
      <c r="PEQ46" s="191"/>
      <c r="PER46" s="191"/>
      <c r="PES46" s="191"/>
      <c r="PET46" s="191"/>
      <c r="PEU46" s="191"/>
      <c r="PEV46" s="191"/>
      <c r="POM46" s="191"/>
      <c r="PON46" s="191"/>
      <c r="POO46" s="191"/>
      <c r="POP46" s="191"/>
      <c r="POQ46" s="191"/>
      <c r="POR46" s="191"/>
      <c r="PYI46" s="191"/>
      <c r="PYJ46" s="191"/>
      <c r="PYK46" s="191"/>
      <c r="PYL46" s="191"/>
      <c r="PYM46" s="191"/>
      <c r="PYN46" s="191"/>
      <c r="QIE46" s="191"/>
      <c r="QIF46" s="191"/>
      <c r="QIG46" s="191"/>
      <c r="QIH46" s="191"/>
      <c r="QII46" s="191"/>
      <c r="QIJ46" s="191"/>
      <c r="QSA46" s="191"/>
      <c r="QSB46" s="191"/>
      <c r="QSC46" s="191"/>
      <c r="QSD46" s="191"/>
      <c r="QSE46" s="191"/>
      <c r="QSF46" s="191"/>
      <c r="RBW46" s="191"/>
      <c r="RBX46" s="191"/>
      <c r="RBY46" s="191"/>
      <c r="RBZ46" s="191"/>
      <c r="RCA46" s="191"/>
      <c r="RCB46" s="191"/>
      <c r="RLS46" s="191"/>
      <c r="RLT46" s="191"/>
      <c r="RLU46" s="191"/>
      <c r="RLV46" s="191"/>
      <c r="RLW46" s="191"/>
      <c r="RLX46" s="191"/>
      <c r="RVO46" s="191"/>
      <c r="RVP46" s="191"/>
      <c r="RVQ46" s="191"/>
      <c r="RVR46" s="191"/>
      <c r="RVS46" s="191"/>
      <c r="RVT46" s="191"/>
      <c r="SFK46" s="191"/>
      <c r="SFL46" s="191"/>
      <c r="SFM46" s="191"/>
      <c r="SFN46" s="191"/>
      <c r="SFO46" s="191"/>
      <c r="SFP46" s="191"/>
      <c r="SPG46" s="191"/>
      <c r="SPH46" s="191"/>
      <c r="SPI46" s="191"/>
      <c r="SPJ46" s="191"/>
      <c r="SPK46" s="191"/>
      <c r="SPL46" s="191"/>
      <c r="SZC46" s="191"/>
      <c r="SZD46" s="191"/>
      <c r="SZE46" s="191"/>
      <c r="SZF46" s="191"/>
      <c r="SZG46" s="191"/>
      <c r="SZH46" s="191"/>
      <c r="TIY46" s="191"/>
      <c r="TIZ46" s="191"/>
      <c r="TJA46" s="191"/>
      <c r="TJB46" s="191"/>
      <c r="TJC46" s="191"/>
      <c r="TJD46" s="191"/>
      <c r="TSU46" s="191"/>
      <c r="TSV46" s="191"/>
      <c r="TSW46" s="191"/>
      <c r="TSX46" s="191"/>
      <c r="TSY46" s="191"/>
      <c r="TSZ46" s="191"/>
      <c r="UCQ46" s="191"/>
      <c r="UCR46" s="191"/>
      <c r="UCS46" s="191"/>
      <c r="UCT46" s="191"/>
      <c r="UCU46" s="191"/>
      <c r="UCV46" s="191"/>
      <c r="UMM46" s="191"/>
      <c r="UMN46" s="191"/>
      <c r="UMO46" s="191"/>
      <c r="UMP46" s="191"/>
      <c r="UMQ46" s="191"/>
      <c r="UMR46" s="191"/>
      <c r="UWI46" s="191"/>
      <c r="UWJ46" s="191"/>
      <c r="UWK46" s="191"/>
      <c r="UWL46" s="191"/>
      <c r="UWM46" s="191"/>
      <c r="UWN46" s="191"/>
      <c r="VGE46" s="191"/>
      <c r="VGF46" s="191"/>
      <c r="VGG46" s="191"/>
      <c r="VGH46" s="191"/>
      <c r="VGI46" s="191"/>
      <c r="VGJ46" s="191"/>
      <c r="VQA46" s="191"/>
      <c r="VQB46" s="191"/>
      <c r="VQC46" s="191"/>
      <c r="VQD46" s="191"/>
      <c r="VQE46" s="191"/>
      <c r="VQF46" s="191"/>
      <c r="VZW46" s="191"/>
      <c r="VZX46" s="191"/>
      <c r="VZY46" s="191"/>
      <c r="VZZ46" s="191"/>
      <c r="WAA46" s="191"/>
      <c r="WAB46" s="191"/>
      <c r="WJS46" s="191"/>
      <c r="WJT46" s="191"/>
      <c r="WJU46" s="191"/>
      <c r="WJV46" s="191"/>
      <c r="WJW46" s="191"/>
      <c r="WJX46" s="191"/>
      <c r="WTO46" s="191"/>
      <c r="WTP46" s="191"/>
      <c r="WTQ46" s="191"/>
      <c r="WTR46" s="191"/>
      <c r="WTS46" s="191"/>
      <c r="WTT46" s="191"/>
    </row>
    <row r="47" spans="1:984 1235:2008 2259:3032 3283:4056 4307:5080 5331:6104 6355:7128 7379:8152 8403:9176 9427:10200 10451:11224 11475:12248 12499:13272 13523:14296 14547:15320 15571:16088" s="103" customFormat="1" ht="15.75" x14ac:dyDescent="0.25">
      <c r="A47" s="47" t="s">
        <v>97</v>
      </c>
      <c r="B47" s="206" t="s">
        <v>242</v>
      </c>
      <c r="C47" s="48" t="s">
        <v>98</v>
      </c>
      <c r="D47" s="82">
        <f>'Приложение 4'!F312</f>
        <v>0</v>
      </c>
      <c r="E47" s="82">
        <f>'Приложение 4'!G312</f>
        <v>600000</v>
      </c>
      <c r="F47" s="82">
        <f>'Приложение 4'!H312</f>
        <v>600000</v>
      </c>
      <c r="G47" s="41"/>
      <c r="H47" s="40"/>
      <c r="I47" s="40"/>
      <c r="J47" s="40"/>
      <c r="K47" s="40"/>
      <c r="L47" s="40"/>
      <c r="M47" s="40"/>
      <c r="N47" s="40"/>
      <c r="O47" s="40"/>
      <c r="P47" s="40"/>
      <c r="Q47" s="40"/>
      <c r="R47" s="40"/>
      <c r="S47" s="40"/>
      <c r="T47" s="40"/>
      <c r="U47" s="40"/>
      <c r="V47" s="40"/>
      <c r="W47" s="40"/>
      <c r="X47" s="40"/>
      <c r="Y47" s="40"/>
      <c r="Z47" s="40"/>
      <c r="AA47" s="40"/>
      <c r="AB47" s="40"/>
      <c r="AC47" s="40"/>
      <c r="AD47" s="40"/>
      <c r="AE47" s="40"/>
      <c r="AF47" s="40"/>
      <c r="AG47" s="40"/>
      <c r="AH47" s="40"/>
      <c r="AI47" s="40"/>
      <c r="AJ47" s="40"/>
      <c r="AK47" s="40"/>
      <c r="AL47" s="40"/>
      <c r="AM47" s="40"/>
      <c r="AN47" s="41"/>
      <c r="AO47" s="41"/>
      <c r="AP47" s="41"/>
      <c r="AQ47" s="41"/>
      <c r="AR47" s="41"/>
      <c r="AS47" s="41"/>
      <c r="AT47" s="41"/>
      <c r="HC47" s="191"/>
      <c r="HD47" s="191"/>
      <c r="HE47" s="191"/>
      <c r="HF47" s="191"/>
      <c r="HG47" s="191"/>
      <c r="HH47" s="191"/>
      <c r="QY47" s="191"/>
      <c r="QZ47" s="191"/>
      <c r="RA47" s="191"/>
      <c r="RB47" s="191"/>
      <c r="RC47" s="191"/>
      <c r="RD47" s="191"/>
      <c r="AAU47" s="191"/>
      <c r="AAV47" s="191"/>
      <c r="AAW47" s="191"/>
      <c r="AAX47" s="191"/>
      <c r="AAY47" s="191"/>
      <c r="AAZ47" s="191"/>
      <c r="AKQ47" s="191"/>
      <c r="AKR47" s="191"/>
      <c r="AKS47" s="191"/>
      <c r="AKT47" s="191"/>
      <c r="AKU47" s="191"/>
      <c r="AKV47" s="191"/>
      <c r="AUM47" s="191"/>
      <c r="AUN47" s="191"/>
      <c r="AUO47" s="191"/>
      <c r="AUP47" s="191"/>
      <c r="AUQ47" s="191"/>
      <c r="AUR47" s="191"/>
      <c r="BEI47" s="191"/>
      <c r="BEJ47" s="191"/>
      <c r="BEK47" s="191"/>
      <c r="BEL47" s="191"/>
      <c r="BEM47" s="191"/>
      <c r="BEN47" s="191"/>
      <c r="BOE47" s="191"/>
      <c r="BOF47" s="191"/>
      <c r="BOG47" s="191"/>
      <c r="BOH47" s="191"/>
      <c r="BOI47" s="191"/>
      <c r="BOJ47" s="191"/>
      <c r="BYA47" s="191"/>
      <c r="BYB47" s="191"/>
      <c r="BYC47" s="191"/>
      <c r="BYD47" s="191"/>
      <c r="BYE47" s="191"/>
      <c r="BYF47" s="191"/>
      <c r="CHW47" s="191"/>
      <c r="CHX47" s="191"/>
      <c r="CHY47" s="191"/>
      <c r="CHZ47" s="191"/>
      <c r="CIA47" s="191"/>
      <c r="CIB47" s="191"/>
      <c r="CRS47" s="191"/>
      <c r="CRT47" s="191"/>
      <c r="CRU47" s="191"/>
      <c r="CRV47" s="191"/>
      <c r="CRW47" s="191"/>
      <c r="CRX47" s="191"/>
      <c r="DBO47" s="191"/>
      <c r="DBP47" s="191"/>
      <c r="DBQ47" s="191"/>
      <c r="DBR47" s="191"/>
      <c r="DBS47" s="191"/>
      <c r="DBT47" s="191"/>
      <c r="DLK47" s="191"/>
      <c r="DLL47" s="191"/>
      <c r="DLM47" s="191"/>
      <c r="DLN47" s="191"/>
      <c r="DLO47" s="191"/>
      <c r="DLP47" s="191"/>
      <c r="DVG47" s="191"/>
      <c r="DVH47" s="191"/>
      <c r="DVI47" s="191"/>
      <c r="DVJ47" s="191"/>
      <c r="DVK47" s="191"/>
      <c r="DVL47" s="191"/>
      <c r="EFC47" s="191"/>
      <c r="EFD47" s="191"/>
      <c r="EFE47" s="191"/>
      <c r="EFF47" s="191"/>
      <c r="EFG47" s="191"/>
      <c r="EFH47" s="191"/>
      <c r="EOY47" s="191"/>
      <c r="EOZ47" s="191"/>
      <c r="EPA47" s="191"/>
      <c r="EPB47" s="191"/>
      <c r="EPC47" s="191"/>
      <c r="EPD47" s="191"/>
      <c r="EYU47" s="191"/>
      <c r="EYV47" s="191"/>
      <c r="EYW47" s="191"/>
      <c r="EYX47" s="191"/>
      <c r="EYY47" s="191"/>
      <c r="EYZ47" s="191"/>
      <c r="FIQ47" s="191"/>
      <c r="FIR47" s="191"/>
      <c r="FIS47" s="191"/>
      <c r="FIT47" s="191"/>
      <c r="FIU47" s="191"/>
      <c r="FIV47" s="191"/>
      <c r="FSM47" s="191"/>
      <c r="FSN47" s="191"/>
      <c r="FSO47" s="191"/>
      <c r="FSP47" s="191"/>
      <c r="FSQ47" s="191"/>
      <c r="FSR47" s="191"/>
      <c r="GCI47" s="191"/>
      <c r="GCJ47" s="191"/>
      <c r="GCK47" s="191"/>
      <c r="GCL47" s="191"/>
      <c r="GCM47" s="191"/>
      <c r="GCN47" s="191"/>
      <c r="GME47" s="191"/>
      <c r="GMF47" s="191"/>
      <c r="GMG47" s="191"/>
      <c r="GMH47" s="191"/>
      <c r="GMI47" s="191"/>
      <c r="GMJ47" s="191"/>
      <c r="GWA47" s="191"/>
      <c r="GWB47" s="191"/>
      <c r="GWC47" s="191"/>
      <c r="GWD47" s="191"/>
      <c r="GWE47" s="191"/>
      <c r="GWF47" s="191"/>
      <c r="HFW47" s="191"/>
      <c r="HFX47" s="191"/>
      <c r="HFY47" s="191"/>
      <c r="HFZ47" s="191"/>
      <c r="HGA47" s="191"/>
      <c r="HGB47" s="191"/>
      <c r="HPS47" s="191"/>
      <c r="HPT47" s="191"/>
      <c r="HPU47" s="191"/>
      <c r="HPV47" s="191"/>
      <c r="HPW47" s="191"/>
      <c r="HPX47" s="191"/>
      <c r="HZO47" s="191"/>
      <c r="HZP47" s="191"/>
      <c r="HZQ47" s="191"/>
      <c r="HZR47" s="191"/>
      <c r="HZS47" s="191"/>
      <c r="HZT47" s="191"/>
      <c r="IJK47" s="191"/>
      <c r="IJL47" s="191"/>
      <c r="IJM47" s="191"/>
      <c r="IJN47" s="191"/>
      <c r="IJO47" s="191"/>
      <c r="IJP47" s="191"/>
      <c r="ITG47" s="191"/>
      <c r="ITH47" s="191"/>
      <c r="ITI47" s="191"/>
      <c r="ITJ47" s="191"/>
      <c r="ITK47" s="191"/>
      <c r="ITL47" s="191"/>
      <c r="JDC47" s="191"/>
      <c r="JDD47" s="191"/>
      <c r="JDE47" s="191"/>
      <c r="JDF47" s="191"/>
      <c r="JDG47" s="191"/>
      <c r="JDH47" s="191"/>
      <c r="JMY47" s="191"/>
      <c r="JMZ47" s="191"/>
      <c r="JNA47" s="191"/>
      <c r="JNB47" s="191"/>
      <c r="JNC47" s="191"/>
      <c r="JND47" s="191"/>
      <c r="JWU47" s="191"/>
      <c r="JWV47" s="191"/>
      <c r="JWW47" s="191"/>
      <c r="JWX47" s="191"/>
      <c r="JWY47" s="191"/>
      <c r="JWZ47" s="191"/>
      <c r="KGQ47" s="191"/>
      <c r="KGR47" s="191"/>
      <c r="KGS47" s="191"/>
      <c r="KGT47" s="191"/>
      <c r="KGU47" s="191"/>
      <c r="KGV47" s="191"/>
      <c r="KQM47" s="191"/>
      <c r="KQN47" s="191"/>
      <c r="KQO47" s="191"/>
      <c r="KQP47" s="191"/>
      <c r="KQQ47" s="191"/>
      <c r="KQR47" s="191"/>
      <c r="LAI47" s="191"/>
      <c r="LAJ47" s="191"/>
      <c r="LAK47" s="191"/>
      <c r="LAL47" s="191"/>
      <c r="LAM47" s="191"/>
      <c r="LAN47" s="191"/>
      <c r="LKE47" s="191"/>
      <c r="LKF47" s="191"/>
      <c r="LKG47" s="191"/>
      <c r="LKH47" s="191"/>
      <c r="LKI47" s="191"/>
      <c r="LKJ47" s="191"/>
      <c r="LUA47" s="191"/>
      <c r="LUB47" s="191"/>
      <c r="LUC47" s="191"/>
      <c r="LUD47" s="191"/>
      <c r="LUE47" s="191"/>
      <c r="LUF47" s="191"/>
      <c r="MDW47" s="191"/>
      <c r="MDX47" s="191"/>
      <c r="MDY47" s="191"/>
      <c r="MDZ47" s="191"/>
      <c r="MEA47" s="191"/>
      <c r="MEB47" s="191"/>
      <c r="MNS47" s="191"/>
      <c r="MNT47" s="191"/>
      <c r="MNU47" s="191"/>
      <c r="MNV47" s="191"/>
      <c r="MNW47" s="191"/>
      <c r="MNX47" s="191"/>
      <c r="MXO47" s="191"/>
      <c r="MXP47" s="191"/>
      <c r="MXQ47" s="191"/>
      <c r="MXR47" s="191"/>
      <c r="MXS47" s="191"/>
      <c r="MXT47" s="191"/>
      <c r="NHK47" s="191"/>
      <c r="NHL47" s="191"/>
      <c r="NHM47" s="191"/>
      <c r="NHN47" s="191"/>
      <c r="NHO47" s="191"/>
      <c r="NHP47" s="191"/>
      <c r="NRG47" s="191"/>
      <c r="NRH47" s="191"/>
      <c r="NRI47" s="191"/>
      <c r="NRJ47" s="191"/>
      <c r="NRK47" s="191"/>
      <c r="NRL47" s="191"/>
      <c r="OBC47" s="191"/>
      <c r="OBD47" s="191"/>
      <c r="OBE47" s="191"/>
      <c r="OBF47" s="191"/>
      <c r="OBG47" s="191"/>
      <c r="OBH47" s="191"/>
      <c r="OKY47" s="191"/>
      <c r="OKZ47" s="191"/>
      <c r="OLA47" s="191"/>
      <c r="OLB47" s="191"/>
      <c r="OLC47" s="191"/>
      <c r="OLD47" s="191"/>
      <c r="OUU47" s="191"/>
      <c r="OUV47" s="191"/>
      <c r="OUW47" s="191"/>
      <c r="OUX47" s="191"/>
      <c r="OUY47" s="191"/>
      <c r="OUZ47" s="191"/>
      <c r="PEQ47" s="191"/>
      <c r="PER47" s="191"/>
      <c r="PES47" s="191"/>
      <c r="PET47" s="191"/>
      <c r="PEU47" s="191"/>
      <c r="PEV47" s="191"/>
      <c r="POM47" s="191"/>
      <c r="PON47" s="191"/>
      <c r="POO47" s="191"/>
      <c r="POP47" s="191"/>
      <c r="POQ47" s="191"/>
      <c r="POR47" s="191"/>
      <c r="PYI47" s="191"/>
      <c r="PYJ47" s="191"/>
      <c r="PYK47" s="191"/>
      <c r="PYL47" s="191"/>
      <c r="PYM47" s="191"/>
      <c r="PYN47" s="191"/>
      <c r="QIE47" s="191"/>
      <c r="QIF47" s="191"/>
      <c r="QIG47" s="191"/>
      <c r="QIH47" s="191"/>
      <c r="QII47" s="191"/>
      <c r="QIJ47" s="191"/>
      <c r="QSA47" s="191"/>
      <c r="QSB47" s="191"/>
      <c r="QSC47" s="191"/>
      <c r="QSD47" s="191"/>
      <c r="QSE47" s="191"/>
      <c r="QSF47" s="191"/>
      <c r="RBW47" s="191"/>
      <c r="RBX47" s="191"/>
      <c r="RBY47" s="191"/>
      <c r="RBZ47" s="191"/>
      <c r="RCA47" s="191"/>
      <c r="RCB47" s="191"/>
      <c r="RLS47" s="191"/>
      <c r="RLT47" s="191"/>
      <c r="RLU47" s="191"/>
      <c r="RLV47" s="191"/>
      <c r="RLW47" s="191"/>
      <c r="RLX47" s="191"/>
      <c r="RVO47" s="191"/>
      <c r="RVP47" s="191"/>
      <c r="RVQ47" s="191"/>
      <c r="RVR47" s="191"/>
      <c r="RVS47" s="191"/>
      <c r="RVT47" s="191"/>
      <c r="SFK47" s="191"/>
      <c r="SFL47" s="191"/>
      <c r="SFM47" s="191"/>
      <c r="SFN47" s="191"/>
      <c r="SFO47" s="191"/>
      <c r="SFP47" s="191"/>
      <c r="SPG47" s="191"/>
      <c r="SPH47" s="191"/>
      <c r="SPI47" s="191"/>
      <c r="SPJ47" s="191"/>
      <c r="SPK47" s="191"/>
      <c r="SPL47" s="191"/>
      <c r="SZC47" s="191"/>
      <c r="SZD47" s="191"/>
      <c r="SZE47" s="191"/>
      <c r="SZF47" s="191"/>
      <c r="SZG47" s="191"/>
      <c r="SZH47" s="191"/>
      <c r="TIY47" s="191"/>
      <c r="TIZ47" s="191"/>
      <c r="TJA47" s="191"/>
      <c r="TJB47" s="191"/>
      <c r="TJC47" s="191"/>
      <c r="TJD47" s="191"/>
      <c r="TSU47" s="191"/>
      <c r="TSV47" s="191"/>
      <c r="TSW47" s="191"/>
      <c r="TSX47" s="191"/>
      <c r="TSY47" s="191"/>
      <c r="TSZ47" s="191"/>
      <c r="UCQ47" s="191"/>
      <c r="UCR47" s="191"/>
      <c r="UCS47" s="191"/>
      <c r="UCT47" s="191"/>
      <c r="UCU47" s="191"/>
      <c r="UCV47" s="191"/>
      <c r="UMM47" s="191"/>
      <c r="UMN47" s="191"/>
      <c r="UMO47" s="191"/>
      <c r="UMP47" s="191"/>
      <c r="UMQ47" s="191"/>
      <c r="UMR47" s="191"/>
      <c r="UWI47" s="191"/>
      <c r="UWJ47" s="191"/>
      <c r="UWK47" s="191"/>
      <c r="UWL47" s="191"/>
      <c r="UWM47" s="191"/>
      <c r="UWN47" s="191"/>
      <c r="VGE47" s="191"/>
      <c r="VGF47" s="191"/>
      <c r="VGG47" s="191"/>
      <c r="VGH47" s="191"/>
      <c r="VGI47" s="191"/>
      <c r="VGJ47" s="191"/>
      <c r="VQA47" s="191"/>
      <c r="VQB47" s="191"/>
      <c r="VQC47" s="191"/>
      <c r="VQD47" s="191"/>
      <c r="VQE47" s="191"/>
      <c r="VQF47" s="191"/>
      <c r="VZW47" s="191"/>
      <c r="VZX47" s="191"/>
      <c r="VZY47" s="191"/>
      <c r="VZZ47" s="191"/>
      <c r="WAA47" s="191"/>
      <c r="WAB47" s="191"/>
      <c r="WJS47" s="191"/>
      <c r="WJT47" s="191"/>
      <c r="WJU47" s="191"/>
      <c r="WJV47" s="191"/>
      <c r="WJW47" s="191"/>
      <c r="WJX47" s="191"/>
      <c r="WTO47" s="191"/>
      <c r="WTP47" s="191"/>
      <c r="WTQ47" s="191"/>
      <c r="WTR47" s="191"/>
      <c r="WTS47" s="191"/>
      <c r="WTT47" s="191"/>
    </row>
    <row r="48" spans="1:984 1235:2008 2259:3032 3283:4056 4307:5080 5331:6104 6355:7128 7379:8152 8403:9176 9427:10200 10451:11224 11475:12248 12499:13272 13523:14296 14547:15320 15571:16088" s="103" customFormat="1" ht="30.75" x14ac:dyDescent="0.25">
      <c r="A48" s="51" t="s">
        <v>117</v>
      </c>
      <c r="B48" s="117" t="s">
        <v>242</v>
      </c>
      <c r="C48" s="48" t="s">
        <v>118</v>
      </c>
      <c r="D48" s="82">
        <f>'Приложение 4'!F313</f>
        <v>8100000</v>
      </c>
      <c r="E48" s="82">
        <f>'Приложение 4'!G313</f>
        <v>8100000</v>
      </c>
      <c r="F48" s="82">
        <f>'Приложение 4'!H313</f>
        <v>8100000</v>
      </c>
      <c r="G48" s="41"/>
      <c r="H48" s="40"/>
      <c r="I48" s="40"/>
      <c r="J48" s="40"/>
      <c r="K48" s="40"/>
      <c r="L48" s="40"/>
      <c r="M48" s="40"/>
      <c r="N48" s="40"/>
      <c r="O48" s="40"/>
      <c r="P48" s="40"/>
      <c r="Q48" s="40"/>
      <c r="R48" s="40"/>
      <c r="S48" s="40"/>
      <c r="T48" s="40"/>
      <c r="U48" s="40"/>
      <c r="V48" s="40"/>
      <c r="W48" s="40"/>
      <c r="X48" s="40"/>
      <c r="Y48" s="40"/>
      <c r="Z48" s="40"/>
      <c r="AA48" s="40"/>
      <c r="AB48" s="40"/>
      <c r="AC48" s="40"/>
      <c r="AD48" s="40"/>
      <c r="AE48" s="40"/>
      <c r="AF48" s="40"/>
      <c r="AG48" s="40"/>
      <c r="AH48" s="40"/>
      <c r="AI48" s="40"/>
      <c r="AJ48" s="40"/>
      <c r="AK48" s="40"/>
      <c r="AL48" s="40"/>
      <c r="AM48" s="40"/>
      <c r="AN48" s="41"/>
      <c r="AO48" s="41"/>
      <c r="AP48" s="41"/>
      <c r="AQ48" s="41"/>
      <c r="AR48" s="41"/>
      <c r="AS48" s="41"/>
      <c r="AT48" s="41"/>
      <c r="HC48" s="191"/>
      <c r="HD48" s="191"/>
      <c r="HE48" s="191"/>
      <c r="HF48" s="191"/>
      <c r="HG48" s="191"/>
      <c r="HH48" s="191"/>
      <c r="QY48" s="191"/>
      <c r="QZ48" s="191"/>
      <c r="RA48" s="191"/>
      <c r="RB48" s="191"/>
      <c r="RC48" s="191"/>
      <c r="RD48" s="191"/>
      <c r="AAU48" s="191"/>
      <c r="AAV48" s="191"/>
      <c r="AAW48" s="191"/>
      <c r="AAX48" s="191"/>
      <c r="AAY48" s="191"/>
      <c r="AAZ48" s="191"/>
      <c r="AKQ48" s="191"/>
      <c r="AKR48" s="191"/>
      <c r="AKS48" s="191"/>
      <c r="AKT48" s="191"/>
      <c r="AKU48" s="191"/>
      <c r="AKV48" s="191"/>
      <c r="AUM48" s="191"/>
      <c r="AUN48" s="191"/>
      <c r="AUO48" s="191"/>
      <c r="AUP48" s="191"/>
      <c r="AUQ48" s="191"/>
      <c r="AUR48" s="191"/>
      <c r="BEI48" s="191"/>
      <c r="BEJ48" s="191"/>
      <c r="BEK48" s="191"/>
      <c r="BEL48" s="191"/>
      <c r="BEM48" s="191"/>
      <c r="BEN48" s="191"/>
      <c r="BOE48" s="191"/>
      <c r="BOF48" s="191"/>
      <c r="BOG48" s="191"/>
      <c r="BOH48" s="191"/>
      <c r="BOI48" s="191"/>
      <c r="BOJ48" s="191"/>
      <c r="BYA48" s="191"/>
      <c r="BYB48" s="191"/>
      <c r="BYC48" s="191"/>
      <c r="BYD48" s="191"/>
      <c r="BYE48" s="191"/>
      <c r="BYF48" s="191"/>
      <c r="CHW48" s="191"/>
      <c r="CHX48" s="191"/>
      <c r="CHY48" s="191"/>
      <c r="CHZ48" s="191"/>
      <c r="CIA48" s="191"/>
      <c r="CIB48" s="191"/>
      <c r="CRS48" s="191"/>
      <c r="CRT48" s="191"/>
      <c r="CRU48" s="191"/>
      <c r="CRV48" s="191"/>
      <c r="CRW48" s="191"/>
      <c r="CRX48" s="191"/>
      <c r="DBO48" s="191"/>
      <c r="DBP48" s="191"/>
      <c r="DBQ48" s="191"/>
      <c r="DBR48" s="191"/>
      <c r="DBS48" s="191"/>
      <c r="DBT48" s="191"/>
      <c r="DLK48" s="191"/>
      <c r="DLL48" s="191"/>
      <c r="DLM48" s="191"/>
      <c r="DLN48" s="191"/>
      <c r="DLO48" s="191"/>
      <c r="DLP48" s="191"/>
      <c r="DVG48" s="191"/>
      <c r="DVH48" s="191"/>
      <c r="DVI48" s="191"/>
      <c r="DVJ48" s="191"/>
      <c r="DVK48" s="191"/>
      <c r="DVL48" s="191"/>
      <c r="EFC48" s="191"/>
      <c r="EFD48" s="191"/>
      <c r="EFE48" s="191"/>
      <c r="EFF48" s="191"/>
      <c r="EFG48" s="191"/>
      <c r="EFH48" s="191"/>
      <c r="EOY48" s="191"/>
      <c r="EOZ48" s="191"/>
      <c r="EPA48" s="191"/>
      <c r="EPB48" s="191"/>
      <c r="EPC48" s="191"/>
      <c r="EPD48" s="191"/>
      <c r="EYU48" s="191"/>
      <c r="EYV48" s="191"/>
      <c r="EYW48" s="191"/>
      <c r="EYX48" s="191"/>
      <c r="EYY48" s="191"/>
      <c r="EYZ48" s="191"/>
      <c r="FIQ48" s="191"/>
      <c r="FIR48" s="191"/>
      <c r="FIS48" s="191"/>
      <c r="FIT48" s="191"/>
      <c r="FIU48" s="191"/>
      <c r="FIV48" s="191"/>
      <c r="FSM48" s="191"/>
      <c r="FSN48" s="191"/>
      <c r="FSO48" s="191"/>
      <c r="FSP48" s="191"/>
      <c r="FSQ48" s="191"/>
      <c r="FSR48" s="191"/>
      <c r="GCI48" s="191"/>
      <c r="GCJ48" s="191"/>
      <c r="GCK48" s="191"/>
      <c r="GCL48" s="191"/>
      <c r="GCM48" s="191"/>
      <c r="GCN48" s="191"/>
      <c r="GME48" s="191"/>
      <c r="GMF48" s="191"/>
      <c r="GMG48" s="191"/>
      <c r="GMH48" s="191"/>
      <c r="GMI48" s="191"/>
      <c r="GMJ48" s="191"/>
      <c r="GWA48" s="191"/>
      <c r="GWB48" s="191"/>
      <c r="GWC48" s="191"/>
      <c r="GWD48" s="191"/>
      <c r="GWE48" s="191"/>
      <c r="GWF48" s="191"/>
      <c r="HFW48" s="191"/>
      <c r="HFX48" s="191"/>
      <c r="HFY48" s="191"/>
      <c r="HFZ48" s="191"/>
      <c r="HGA48" s="191"/>
      <c r="HGB48" s="191"/>
      <c r="HPS48" s="191"/>
      <c r="HPT48" s="191"/>
      <c r="HPU48" s="191"/>
      <c r="HPV48" s="191"/>
      <c r="HPW48" s="191"/>
      <c r="HPX48" s="191"/>
      <c r="HZO48" s="191"/>
      <c r="HZP48" s="191"/>
      <c r="HZQ48" s="191"/>
      <c r="HZR48" s="191"/>
      <c r="HZS48" s="191"/>
      <c r="HZT48" s="191"/>
      <c r="IJK48" s="191"/>
      <c r="IJL48" s="191"/>
      <c r="IJM48" s="191"/>
      <c r="IJN48" s="191"/>
      <c r="IJO48" s="191"/>
      <c r="IJP48" s="191"/>
      <c r="ITG48" s="191"/>
      <c r="ITH48" s="191"/>
      <c r="ITI48" s="191"/>
      <c r="ITJ48" s="191"/>
      <c r="ITK48" s="191"/>
      <c r="ITL48" s="191"/>
      <c r="JDC48" s="191"/>
      <c r="JDD48" s="191"/>
      <c r="JDE48" s="191"/>
      <c r="JDF48" s="191"/>
      <c r="JDG48" s="191"/>
      <c r="JDH48" s="191"/>
      <c r="JMY48" s="191"/>
      <c r="JMZ48" s="191"/>
      <c r="JNA48" s="191"/>
      <c r="JNB48" s="191"/>
      <c r="JNC48" s="191"/>
      <c r="JND48" s="191"/>
      <c r="JWU48" s="191"/>
      <c r="JWV48" s="191"/>
      <c r="JWW48" s="191"/>
      <c r="JWX48" s="191"/>
      <c r="JWY48" s="191"/>
      <c r="JWZ48" s="191"/>
      <c r="KGQ48" s="191"/>
      <c r="KGR48" s="191"/>
      <c r="KGS48" s="191"/>
      <c r="KGT48" s="191"/>
      <c r="KGU48" s="191"/>
      <c r="KGV48" s="191"/>
      <c r="KQM48" s="191"/>
      <c r="KQN48" s="191"/>
      <c r="KQO48" s="191"/>
      <c r="KQP48" s="191"/>
      <c r="KQQ48" s="191"/>
      <c r="KQR48" s="191"/>
      <c r="LAI48" s="191"/>
      <c r="LAJ48" s="191"/>
      <c r="LAK48" s="191"/>
      <c r="LAL48" s="191"/>
      <c r="LAM48" s="191"/>
      <c r="LAN48" s="191"/>
      <c r="LKE48" s="191"/>
      <c r="LKF48" s="191"/>
      <c r="LKG48" s="191"/>
      <c r="LKH48" s="191"/>
      <c r="LKI48" s="191"/>
      <c r="LKJ48" s="191"/>
      <c r="LUA48" s="191"/>
      <c r="LUB48" s="191"/>
      <c r="LUC48" s="191"/>
      <c r="LUD48" s="191"/>
      <c r="LUE48" s="191"/>
      <c r="LUF48" s="191"/>
      <c r="MDW48" s="191"/>
      <c r="MDX48" s="191"/>
      <c r="MDY48" s="191"/>
      <c r="MDZ48" s="191"/>
      <c r="MEA48" s="191"/>
      <c r="MEB48" s="191"/>
      <c r="MNS48" s="191"/>
      <c r="MNT48" s="191"/>
      <c r="MNU48" s="191"/>
      <c r="MNV48" s="191"/>
      <c r="MNW48" s="191"/>
      <c r="MNX48" s="191"/>
      <c r="MXO48" s="191"/>
      <c r="MXP48" s="191"/>
      <c r="MXQ48" s="191"/>
      <c r="MXR48" s="191"/>
      <c r="MXS48" s="191"/>
      <c r="MXT48" s="191"/>
      <c r="NHK48" s="191"/>
      <c r="NHL48" s="191"/>
      <c r="NHM48" s="191"/>
      <c r="NHN48" s="191"/>
      <c r="NHO48" s="191"/>
      <c r="NHP48" s="191"/>
      <c r="NRG48" s="191"/>
      <c r="NRH48" s="191"/>
      <c r="NRI48" s="191"/>
      <c r="NRJ48" s="191"/>
      <c r="NRK48" s="191"/>
      <c r="NRL48" s="191"/>
      <c r="OBC48" s="191"/>
      <c r="OBD48" s="191"/>
      <c r="OBE48" s="191"/>
      <c r="OBF48" s="191"/>
      <c r="OBG48" s="191"/>
      <c r="OBH48" s="191"/>
      <c r="OKY48" s="191"/>
      <c r="OKZ48" s="191"/>
      <c r="OLA48" s="191"/>
      <c r="OLB48" s="191"/>
      <c r="OLC48" s="191"/>
      <c r="OLD48" s="191"/>
      <c r="OUU48" s="191"/>
      <c r="OUV48" s="191"/>
      <c r="OUW48" s="191"/>
      <c r="OUX48" s="191"/>
      <c r="OUY48" s="191"/>
      <c r="OUZ48" s="191"/>
      <c r="PEQ48" s="191"/>
      <c r="PER48" s="191"/>
      <c r="PES48" s="191"/>
      <c r="PET48" s="191"/>
      <c r="PEU48" s="191"/>
      <c r="PEV48" s="191"/>
      <c r="POM48" s="191"/>
      <c r="PON48" s="191"/>
      <c r="POO48" s="191"/>
      <c r="POP48" s="191"/>
      <c r="POQ48" s="191"/>
      <c r="POR48" s="191"/>
      <c r="PYI48" s="191"/>
      <c r="PYJ48" s="191"/>
      <c r="PYK48" s="191"/>
      <c r="PYL48" s="191"/>
      <c r="PYM48" s="191"/>
      <c r="PYN48" s="191"/>
      <c r="QIE48" s="191"/>
      <c r="QIF48" s="191"/>
      <c r="QIG48" s="191"/>
      <c r="QIH48" s="191"/>
      <c r="QII48" s="191"/>
      <c r="QIJ48" s="191"/>
      <c r="QSA48" s="191"/>
      <c r="QSB48" s="191"/>
      <c r="QSC48" s="191"/>
      <c r="QSD48" s="191"/>
      <c r="QSE48" s="191"/>
      <c r="QSF48" s="191"/>
      <c r="RBW48" s="191"/>
      <c r="RBX48" s="191"/>
      <c r="RBY48" s="191"/>
      <c r="RBZ48" s="191"/>
      <c r="RCA48" s="191"/>
      <c r="RCB48" s="191"/>
      <c r="RLS48" s="191"/>
      <c r="RLT48" s="191"/>
      <c r="RLU48" s="191"/>
      <c r="RLV48" s="191"/>
      <c r="RLW48" s="191"/>
      <c r="RLX48" s="191"/>
      <c r="RVO48" s="191"/>
      <c r="RVP48" s="191"/>
      <c r="RVQ48" s="191"/>
      <c r="RVR48" s="191"/>
      <c r="RVS48" s="191"/>
      <c r="RVT48" s="191"/>
      <c r="SFK48" s="191"/>
      <c r="SFL48" s="191"/>
      <c r="SFM48" s="191"/>
      <c r="SFN48" s="191"/>
      <c r="SFO48" s="191"/>
      <c r="SFP48" s="191"/>
      <c r="SPG48" s="191"/>
      <c r="SPH48" s="191"/>
      <c r="SPI48" s="191"/>
      <c r="SPJ48" s="191"/>
      <c r="SPK48" s="191"/>
      <c r="SPL48" s="191"/>
      <c r="SZC48" s="191"/>
      <c r="SZD48" s="191"/>
      <c r="SZE48" s="191"/>
      <c r="SZF48" s="191"/>
      <c r="SZG48" s="191"/>
      <c r="SZH48" s="191"/>
      <c r="TIY48" s="191"/>
      <c r="TIZ48" s="191"/>
      <c r="TJA48" s="191"/>
      <c r="TJB48" s="191"/>
      <c r="TJC48" s="191"/>
      <c r="TJD48" s="191"/>
      <c r="TSU48" s="191"/>
      <c r="TSV48" s="191"/>
      <c r="TSW48" s="191"/>
      <c r="TSX48" s="191"/>
      <c r="TSY48" s="191"/>
      <c r="TSZ48" s="191"/>
      <c r="UCQ48" s="191"/>
      <c r="UCR48" s="191"/>
      <c r="UCS48" s="191"/>
      <c r="UCT48" s="191"/>
      <c r="UCU48" s="191"/>
      <c r="UCV48" s="191"/>
      <c r="UMM48" s="191"/>
      <c r="UMN48" s="191"/>
      <c r="UMO48" s="191"/>
      <c r="UMP48" s="191"/>
      <c r="UMQ48" s="191"/>
      <c r="UMR48" s="191"/>
      <c r="UWI48" s="191"/>
      <c r="UWJ48" s="191"/>
      <c r="UWK48" s="191"/>
      <c r="UWL48" s="191"/>
      <c r="UWM48" s="191"/>
      <c r="UWN48" s="191"/>
      <c r="VGE48" s="191"/>
      <c r="VGF48" s="191"/>
      <c r="VGG48" s="191"/>
      <c r="VGH48" s="191"/>
      <c r="VGI48" s="191"/>
      <c r="VGJ48" s="191"/>
      <c r="VQA48" s="191"/>
      <c r="VQB48" s="191"/>
      <c r="VQC48" s="191"/>
      <c r="VQD48" s="191"/>
      <c r="VQE48" s="191"/>
      <c r="VQF48" s="191"/>
      <c r="VZW48" s="191"/>
      <c r="VZX48" s="191"/>
      <c r="VZY48" s="191"/>
      <c r="VZZ48" s="191"/>
      <c r="WAA48" s="191"/>
      <c r="WAB48" s="191"/>
      <c r="WJS48" s="191"/>
      <c r="WJT48" s="191"/>
      <c r="WJU48" s="191"/>
      <c r="WJV48" s="191"/>
      <c r="WJW48" s="191"/>
      <c r="WJX48" s="191"/>
      <c r="WTO48" s="191"/>
      <c r="WTP48" s="191"/>
      <c r="WTQ48" s="191"/>
      <c r="WTR48" s="191"/>
      <c r="WTS48" s="191"/>
      <c r="WTT48" s="191"/>
    </row>
    <row r="49" spans="1:984 1235:2008 2259:3032 3283:4056 4307:5080 5331:6104 6355:7128 7379:8152 8403:9176 9427:10200 10451:11224 11475:12248 12499:13272 13523:14296 14547:15320 15571:16088" s="103" customFormat="1" ht="15.75" x14ac:dyDescent="0.25">
      <c r="A49" s="47" t="s">
        <v>274</v>
      </c>
      <c r="B49" s="125" t="s">
        <v>242</v>
      </c>
      <c r="C49" s="137"/>
      <c r="D49" s="82">
        <f>SUM(D50:D51)</f>
        <v>4278873.92</v>
      </c>
      <c r="E49" s="82">
        <f>SUM(E50:E51)</f>
        <v>3404339</v>
      </c>
      <c r="F49" s="198">
        <f>SUM(F50:F51)</f>
        <v>3472743</v>
      </c>
      <c r="G49" s="41"/>
      <c r="H49" s="40"/>
      <c r="I49" s="40"/>
      <c r="J49" s="40"/>
      <c r="K49" s="40"/>
      <c r="L49" s="40"/>
      <c r="M49" s="40"/>
      <c r="N49" s="40"/>
      <c r="O49" s="40"/>
      <c r="P49" s="40"/>
      <c r="Q49" s="40"/>
      <c r="R49" s="40"/>
      <c r="S49" s="40"/>
      <c r="T49" s="40"/>
      <c r="U49" s="40"/>
      <c r="V49" s="40"/>
      <c r="W49" s="40"/>
      <c r="X49" s="40"/>
      <c r="Y49" s="40"/>
      <c r="Z49" s="40"/>
      <c r="AA49" s="40"/>
      <c r="AB49" s="40"/>
      <c r="AC49" s="40"/>
      <c r="AD49" s="40"/>
      <c r="AE49" s="40"/>
      <c r="AF49" s="40"/>
      <c r="AG49" s="40"/>
      <c r="AH49" s="40"/>
      <c r="AI49" s="40"/>
      <c r="AJ49" s="40"/>
      <c r="AK49" s="40"/>
      <c r="AL49" s="40"/>
      <c r="AM49" s="40"/>
      <c r="AN49" s="41"/>
      <c r="AO49" s="41"/>
      <c r="AP49" s="41"/>
      <c r="AQ49" s="41"/>
      <c r="AR49" s="41"/>
      <c r="AS49" s="41"/>
      <c r="AT49" s="41"/>
      <c r="HC49" s="191"/>
      <c r="HD49" s="191"/>
      <c r="HE49" s="191"/>
      <c r="HF49" s="191"/>
      <c r="HG49" s="191"/>
      <c r="HH49" s="191"/>
      <c r="QY49" s="191"/>
      <c r="QZ49" s="191"/>
      <c r="RA49" s="191"/>
      <c r="RB49" s="191"/>
      <c r="RC49" s="191"/>
      <c r="RD49" s="191"/>
      <c r="AAU49" s="191"/>
      <c r="AAV49" s="191"/>
      <c r="AAW49" s="191"/>
      <c r="AAX49" s="191"/>
      <c r="AAY49" s="191"/>
      <c r="AAZ49" s="191"/>
      <c r="AKQ49" s="191"/>
      <c r="AKR49" s="191"/>
      <c r="AKS49" s="191"/>
      <c r="AKT49" s="191"/>
      <c r="AKU49" s="191"/>
      <c r="AKV49" s="191"/>
      <c r="AUM49" s="191"/>
      <c r="AUN49" s="191"/>
      <c r="AUO49" s="191"/>
      <c r="AUP49" s="191"/>
      <c r="AUQ49" s="191"/>
      <c r="AUR49" s="191"/>
      <c r="BEI49" s="191"/>
      <c r="BEJ49" s="191"/>
      <c r="BEK49" s="191"/>
      <c r="BEL49" s="191"/>
      <c r="BEM49" s="191"/>
      <c r="BEN49" s="191"/>
      <c r="BOE49" s="191"/>
      <c r="BOF49" s="191"/>
      <c r="BOG49" s="191"/>
      <c r="BOH49" s="191"/>
      <c r="BOI49" s="191"/>
      <c r="BOJ49" s="191"/>
      <c r="BYA49" s="191"/>
      <c r="BYB49" s="191"/>
      <c r="BYC49" s="191"/>
      <c r="BYD49" s="191"/>
      <c r="BYE49" s="191"/>
      <c r="BYF49" s="191"/>
      <c r="CHW49" s="191"/>
      <c r="CHX49" s="191"/>
      <c r="CHY49" s="191"/>
      <c r="CHZ49" s="191"/>
      <c r="CIA49" s="191"/>
      <c r="CIB49" s="191"/>
      <c r="CRS49" s="191"/>
      <c r="CRT49" s="191"/>
      <c r="CRU49" s="191"/>
      <c r="CRV49" s="191"/>
      <c r="CRW49" s="191"/>
      <c r="CRX49" s="191"/>
      <c r="DBO49" s="191"/>
      <c r="DBP49" s="191"/>
      <c r="DBQ49" s="191"/>
      <c r="DBR49" s="191"/>
      <c r="DBS49" s="191"/>
      <c r="DBT49" s="191"/>
      <c r="DLK49" s="191"/>
      <c r="DLL49" s="191"/>
      <c r="DLM49" s="191"/>
      <c r="DLN49" s="191"/>
      <c r="DLO49" s="191"/>
      <c r="DLP49" s="191"/>
      <c r="DVG49" s="191"/>
      <c r="DVH49" s="191"/>
      <c r="DVI49" s="191"/>
      <c r="DVJ49" s="191"/>
      <c r="DVK49" s="191"/>
      <c r="DVL49" s="191"/>
      <c r="EFC49" s="191"/>
      <c r="EFD49" s="191"/>
      <c r="EFE49" s="191"/>
      <c r="EFF49" s="191"/>
      <c r="EFG49" s="191"/>
      <c r="EFH49" s="191"/>
      <c r="EOY49" s="191"/>
      <c r="EOZ49" s="191"/>
      <c r="EPA49" s="191"/>
      <c r="EPB49" s="191"/>
      <c r="EPC49" s="191"/>
      <c r="EPD49" s="191"/>
      <c r="EYU49" s="191"/>
      <c r="EYV49" s="191"/>
      <c r="EYW49" s="191"/>
      <c r="EYX49" s="191"/>
      <c r="EYY49" s="191"/>
      <c r="EYZ49" s="191"/>
      <c r="FIQ49" s="191"/>
      <c r="FIR49" s="191"/>
      <c r="FIS49" s="191"/>
      <c r="FIT49" s="191"/>
      <c r="FIU49" s="191"/>
      <c r="FIV49" s="191"/>
      <c r="FSM49" s="191"/>
      <c r="FSN49" s="191"/>
      <c r="FSO49" s="191"/>
      <c r="FSP49" s="191"/>
      <c r="FSQ49" s="191"/>
      <c r="FSR49" s="191"/>
      <c r="GCI49" s="191"/>
      <c r="GCJ49" s="191"/>
      <c r="GCK49" s="191"/>
      <c r="GCL49" s="191"/>
      <c r="GCM49" s="191"/>
      <c r="GCN49" s="191"/>
      <c r="GME49" s="191"/>
      <c r="GMF49" s="191"/>
      <c r="GMG49" s="191"/>
      <c r="GMH49" s="191"/>
      <c r="GMI49" s="191"/>
      <c r="GMJ49" s="191"/>
      <c r="GWA49" s="191"/>
      <c r="GWB49" s="191"/>
      <c r="GWC49" s="191"/>
      <c r="GWD49" s="191"/>
      <c r="GWE49" s="191"/>
      <c r="GWF49" s="191"/>
      <c r="HFW49" s="191"/>
      <c r="HFX49" s="191"/>
      <c r="HFY49" s="191"/>
      <c r="HFZ49" s="191"/>
      <c r="HGA49" s="191"/>
      <c r="HGB49" s="191"/>
      <c r="HPS49" s="191"/>
      <c r="HPT49" s="191"/>
      <c r="HPU49" s="191"/>
      <c r="HPV49" s="191"/>
      <c r="HPW49" s="191"/>
      <c r="HPX49" s="191"/>
      <c r="HZO49" s="191"/>
      <c r="HZP49" s="191"/>
      <c r="HZQ49" s="191"/>
      <c r="HZR49" s="191"/>
      <c r="HZS49" s="191"/>
      <c r="HZT49" s="191"/>
      <c r="IJK49" s="191"/>
      <c r="IJL49" s="191"/>
      <c r="IJM49" s="191"/>
      <c r="IJN49" s="191"/>
      <c r="IJO49" s="191"/>
      <c r="IJP49" s="191"/>
      <c r="ITG49" s="191"/>
      <c r="ITH49" s="191"/>
      <c r="ITI49" s="191"/>
      <c r="ITJ49" s="191"/>
      <c r="ITK49" s="191"/>
      <c r="ITL49" s="191"/>
      <c r="JDC49" s="191"/>
      <c r="JDD49" s="191"/>
      <c r="JDE49" s="191"/>
      <c r="JDF49" s="191"/>
      <c r="JDG49" s="191"/>
      <c r="JDH49" s="191"/>
      <c r="JMY49" s="191"/>
      <c r="JMZ49" s="191"/>
      <c r="JNA49" s="191"/>
      <c r="JNB49" s="191"/>
      <c r="JNC49" s="191"/>
      <c r="JND49" s="191"/>
      <c r="JWU49" s="191"/>
      <c r="JWV49" s="191"/>
      <c r="JWW49" s="191"/>
      <c r="JWX49" s="191"/>
      <c r="JWY49" s="191"/>
      <c r="JWZ49" s="191"/>
      <c r="KGQ49" s="191"/>
      <c r="KGR49" s="191"/>
      <c r="KGS49" s="191"/>
      <c r="KGT49" s="191"/>
      <c r="KGU49" s="191"/>
      <c r="KGV49" s="191"/>
      <c r="KQM49" s="191"/>
      <c r="KQN49" s="191"/>
      <c r="KQO49" s="191"/>
      <c r="KQP49" s="191"/>
      <c r="KQQ49" s="191"/>
      <c r="KQR49" s="191"/>
      <c r="LAI49" s="191"/>
      <c r="LAJ49" s="191"/>
      <c r="LAK49" s="191"/>
      <c r="LAL49" s="191"/>
      <c r="LAM49" s="191"/>
      <c r="LAN49" s="191"/>
      <c r="LKE49" s="191"/>
      <c r="LKF49" s="191"/>
      <c r="LKG49" s="191"/>
      <c r="LKH49" s="191"/>
      <c r="LKI49" s="191"/>
      <c r="LKJ49" s="191"/>
      <c r="LUA49" s="191"/>
      <c r="LUB49" s="191"/>
      <c r="LUC49" s="191"/>
      <c r="LUD49" s="191"/>
      <c r="LUE49" s="191"/>
      <c r="LUF49" s="191"/>
      <c r="MDW49" s="191"/>
      <c r="MDX49" s="191"/>
      <c r="MDY49" s="191"/>
      <c r="MDZ49" s="191"/>
      <c r="MEA49" s="191"/>
      <c r="MEB49" s="191"/>
      <c r="MNS49" s="191"/>
      <c r="MNT49" s="191"/>
      <c r="MNU49" s="191"/>
      <c r="MNV49" s="191"/>
      <c r="MNW49" s="191"/>
      <c r="MNX49" s="191"/>
      <c r="MXO49" s="191"/>
      <c r="MXP49" s="191"/>
      <c r="MXQ49" s="191"/>
      <c r="MXR49" s="191"/>
      <c r="MXS49" s="191"/>
      <c r="MXT49" s="191"/>
      <c r="NHK49" s="191"/>
      <c r="NHL49" s="191"/>
      <c r="NHM49" s="191"/>
      <c r="NHN49" s="191"/>
      <c r="NHO49" s="191"/>
      <c r="NHP49" s="191"/>
      <c r="NRG49" s="191"/>
      <c r="NRH49" s="191"/>
      <c r="NRI49" s="191"/>
      <c r="NRJ49" s="191"/>
      <c r="NRK49" s="191"/>
      <c r="NRL49" s="191"/>
      <c r="OBC49" s="191"/>
      <c r="OBD49" s="191"/>
      <c r="OBE49" s="191"/>
      <c r="OBF49" s="191"/>
      <c r="OBG49" s="191"/>
      <c r="OBH49" s="191"/>
      <c r="OKY49" s="191"/>
      <c r="OKZ49" s="191"/>
      <c r="OLA49" s="191"/>
      <c r="OLB49" s="191"/>
      <c r="OLC49" s="191"/>
      <c r="OLD49" s="191"/>
      <c r="OUU49" s="191"/>
      <c r="OUV49" s="191"/>
      <c r="OUW49" s="191"/>
      <c r="OUX49" s="191"/>
      <c r="OUY49" s="191"/>
      <c r="OUZ49" s="191"/>
      <c r="PEQ49" s="191"/>
      <c r="PER49" s="191"/>
      <c r="PES49" s="191"/>
      <c r="PET49" s="191"/>
      <c r="PEU49" s="191"/>
      <c r="PEV49" s="191"/>
      <c r="POM49" s="191"/>
      <c r="PON49" s="191"/>
      <c r="POO49" s="191"/>
      <c r="POP49" s="191"/>
      <c r="POQ49" s="191"/>
      <c r="POR49" s="191"/>
      <c r="PYI49" s="191"/>
      <c r="PYJ49" s="191"/>
      <c r="PYK49" s="191"/>
      <c r="PYL49" s="191"/>
      <c r="PYM49" s="191"/>
      <c r="PYN49" s="191"/>
      <c r="QIE49" s="191"/>
      <c r="QIF49" s="191"/>
      <c r="QIG49" s="191"/>
      <c r="QIH49" s="191"/>
      <c r="QII49" s="191"/>
      <c r="QIJ49" s="191"/>
      <c r="QSA49" s="191"/>
      <c r="QSB49" s="191"/>
      <c r="QSC49" s="191"/>
      <c r="QSD49" s="191"/>
      <c r="QSE49" s="191"/>
      <c r="QSF49" s="191"/>
      <c r="RBW49" s="191"/>
      <c r="RBX49" s="191"/>
      <c r="RBY49" s="191"/>
      <c r="RBZ49" s="191"/>
      <c r="RCA49" s="191"/>
      <c r="RCB49" s="191"/>
      <c r="RLS49" s="191"/>
      <c r="RLT49" s="191"/>
      <c r="RLU49" s="191"/>
      <c r="RLV49" s="191"/>
      <c r="RLW49" s="191"/>
      <c r="RLX49" s="191"/>
      <c r="RVO49" s="191"/>
      <c r="RVP49" s="191"/>
      <c r="RVQ49" s="191"/>
      <c r="RVR49" s="191"/>
      <c r="RVS49" s="191"/>
      <c r="RVT49" s="191"/>
      <c r="SFK49" s="191"/>
      <c r="SFL49" s="191"/>
      <c r="SFM49" s="191"/>
      <c r="SFN49" s="191"/>
      <c r="SFO49" s="191"/>
      <c r="SFP49" s="191"/>
      <c r="SPG49" s="191"/>
      <c r="SPH49" s="191"/>
      <c r="SPI49" s="191"/>
      <c r="SPJ49" s="191"/>
      <c r="SPK49" s="191"/>
      <c r="SPL49" s="191"/>
      <c r="SZC49" s="191"/>
      <c r="SZD49" s="191"/>
      <c r="SZE49" s="191"/>
      <c r="SZF49" s="191"/>
      <c r="SZG49" s="191"/>
      <c r="SZH49" s="191"/>
      <c r="TIY49" s="191"/>
      <c r="TIZ49" s="191"/>
      <c r="TJA49" s="191"/>
      <c r="TJB49" s="191"/>
      <c r="TJC49" s="191"/>
      <c r="TJD49" s="191"/>
      <c r="TSU49" s="191"/>
      <c r="TSV49" s="191"/>
      <c r="TSW49" s="191"/>
      <c r="TSX49" s="191"/>
      <c r="TSY49" s="191"/>
      <c r="TSZ49" s="191"/>
      <c r="UCQ49" s="191"/>
      <c r="UCR49" s="191"/>
      <c r="UCS49" s="191"/>
      <c r="UCT49" s="191"/>
      <c r="UCU49" s="191"/>
      <c r="UCV49" s="191"/>
      <c r="UMM49" s="191"/>
      <c r="UMN49" s="191"/>
      <c r="UMO49" s="191"/>
      <c r="UMP49" s="191"/>
      <c r="UMQ49" s="191"/>
      <c r="UMR49" s="191"/>
      <c r="UWI49" s="191"/>
      <c r="UWJ49" s="191"/>
      <c r="UWK49" s="191"/>
      <c r="UWL49" s="191"/>
      <c r="UWM49" s="191"/>
      <c r="UWN49" s="191"/>
      <c r="VGE49" s="191"/>
      <c r="VGF49" s="191"/>
      <c r="VGG49" s="191"/>
      <c r="VGH49" s="191"/>
      <c r="VGI49" s="191"/>
      <c r="VGJ49" s="191"/>
      <c r="VQA49" s="191"/>
      <c r="VQB49" s="191"/>
      <c r="VQC49" s="191"/>
      <c r="VQD49" s="191"/>
      <c r="VQE49" s="191"/>
      <c r="VQF49" s="191"/>
      <c r="VZW49" s="191"/>
      <c r="VZX49" s="191"/>
      <c r="VZY49" s="191"/>
      <c r="VZZ49" s="191"/>
      <c r="WAA49" s="191"/>
      <c r="WAB49" s="191"/>
      <c r="WJS49" s="191"/>
      <c r="WJT49" s="191"/>
      <c r="WJU49" s="191"/>
      <c r="WJV49" s="191"/>
      <c r="WJW49" s="191"/>
      <c r="WJX49" s="191"/>
      <c r="WTO49" s="191"/>
      <c r="WTP49" s="191"/>
      <c r="WTQ49" s="191"/>
      <c r="WTR49" s="191"/>
      <c r="WTS49" s="191"/>
      <c r="WTT49" s="191"/>
    </row>
    <row r="50" spans="1:984 1235:2008 2259:3032 3283:4056 4307:5080 5331:6104 6355:7128 7379:8152 8403:9176 9427:10200 10451:11224 11475:12248 12499:13272 13523:14296 14547:15320 15571:16088" s="103" customFormat="1" ht="30.75" x14ac:dyDescent="0.25">
      <c r="A50" s="47" t="s">
        <v>88</v>
      </c>
      <c r="B50" s="125" t="s">
        <v>242</v>
      </c>
      <c r="C50" s="137" t="s">
        <v>89</v>
      </c>
      <c r="D50" s="82">
        <f>'Приложение 4'!F328</f>
        <v>1830033.92</v>
      </c>
      <c r="E50" s="82">
        <f>'Приложение 4'!G328</f>
        <v>1710092</v>
      </c>
      <c r="F50" s="82">
        <f>'Приложение 4'!H328</f>
        <v>1778496</v>
      </c>
      <c r="G50" s="41"/>
      <c r="H50" s="40"/>
      <c r="I50" s="40"/>
      <c r="J50" s="40"/>
      <c r="K50" s="40"/>
      <c r="L50" s="40"/>
      <c r="M50" s="40"/>
      <c r="N50" s="40"/>
      <c r="O50" s="40"/>
      <c r="P50" s="40"/>
      <c r="Q50" s="40"/>
      <c r="R50" s="40"/>
      <c r="S50" s="40"/>
      <c r="T50" s="40"/>
      <c r="U50" s="40"/>
      <c r="V50" s="40"/>
      <c r="W50" s="40"/>
      <c r="X50" s="40"/>
      <c r="Y50" s="40"/>
      <c r="Z50" s="40"/>
      <c r="AA50" s="40"/>
      <c r="AB50" s="40"/>
      <c r="AC50" s="40"/>
      <c r="AD50" s="40"/>
      <c r="AE50" s="40"/>
      <c r="AF50" s="40"/>
      <c r="AG50" s="40"/>
      <c r="AH50" s="40"/>
      <c r="AI50" s="40"/>
      <c r="AJ50" s="40"/>
      <c r="AK50" s="40"/>
      <c r="AL50" s="40"/>
      <c r="AM50" s="40"/>
      <c r="AN50" s="41"/>
      <c r="AO50" s="41"/>
      <c r="AP50" s="41"/>
      <c r="AQ50" s="41"/>
      <c r="AR50" s="41"/>
      <c r="AS50" s="41"/>
      <c r="AT50" s="41"/>
      <c r="HC50" s="191"/>
      <c r="HD50" s="191"/>
      <c r="HE50" s="191"/>
      <c r="HF50" s="191"/>
      <c r="HG50" s="191"/>
      <c r="HH50" s="191"/>
      <c r="QY50" s="191"/>
      <c r="QZ50" s="191"/>
      <c r="RA50" s="191"/>
      <c r="RB50" s="191"/>
      <c r="RC50" s="191"/>
      <c r="RD50" s="191"/>
      <c r="AAU50" s="191"/>
      <c r="AAV50" s="191"/>
      <c r="AAW50" s="191"/>
      <c r="AAX50" s="191"/>
      <c r="AAY50" s="191"/>
      <c r="AAZ50" s="191"/>
      <c r="AKQ50" s="191"/>
      <c r="AKR50" s="191"/>
      <c r="AKS50" s="191"/>
      <c r="AKT50" s="191"/>
      <c r="AKU50" s="191"/>
      <c r="AKV50" s="191"/>
      <c r="AUM50" s="191"/>
      <c r="AUN50" s="191"/>
      <c r="AUO50" s="191"/>
      <c r="AUP50" s="191"/>
      <c r="AUQ50" s="191"/>
      <c r="AUR50" s="191"/>
      <c r="BEI50" s="191"/>
      <c r="BEJ50" s="191"/>
      <c r="BEK50" s="191"/>
      <c r="BEL50" s="191"/>
      <c r="BEM50" s="191"/>
      <c r="BEN50" s="191"/>
      <c r="BOE50" s="191"/>
      <c r="BOF50" s="191"/>
      <c r="BOG50" s="191"/>
      <c r="BOH50" s="191"/>
      <c r="BOI50" s="191"/>
      <c r="BOJ50" s="191"/>
      <c r="BYA50" s="191"/>
      <c r="BYB50" s="191"/>
      <c r="BYC50" s="191"/>
      <c r="BYD50" s="191"/>
      <c r="BYE50" s="191"/>
      <c r="BYF50" s="191"/>
      <c r="CHW50" s="191"/>
      <c r="CHX50" s="191"/>
      <c r="CHY50" s="191"/>
      <c r="CHZ50" s="191"/>
      <c r="CIA50" s="191"/>
      <c r="CIB50" s="191"/>
      <c r="CRS50" s="191"/>
      <c r="CRT50" s="191"/>
      <c r="CRU50" s="191"/>
      <c r="CRV50" s="191"/>
      <c r="CRW50" s="191"/>
      <c r="CRX50" s="191"/>
      <c r="DBO50" s="191"/>
      <c r="DBP50" s="191"/>
      <c r="DBQ50" s="191"/>
      <c r="DBR50" s="191"/>
      <c r="DBS50" s="191"/>
      <c r="DBT50" s="191"/>
      <c r="DLK50" s="191"/>
      <c r="DLL50" s="191"/>
      <c r="DLM50" s="191"/>
      <c r="DLN50" s="191"/>
      <c r="DLO50" s="191"/>
      <c r="DLP50" s="191"/>
      <c r="DVG50" s="191"/>
      <c r="DVH50" s="191"/>
      <c r="DVI50" s="191"/>
      <c r="DVJ50" s="191"/>
      <c r="DVK50" s="191"/>
      <c r="DVL50" s="191"/>
      <c r="EFC50" s="191"/>
      <c r="EFD50" s="191"/>
      <c r="EFE50" s="191"/>
      <c r="EFF50" s="191"/>
      <c r="EFG50" s="191"/>
      <c r="EFH50" s="191"/>
      <c r="EOY50" s="191"/>
      <c r="EOZ50" s="191"/>
      <c r="EPA50" s="191"/>
      <c r="EPB50" s="191"/>
      <c r="EPC50" s="191"/>
      <c r="EPD50" s="191"/>
      <c r="EYU50" s="191"/>
      <c r="EYV50" s="191"/>
      <c r="EYW50" s="191"/>
      <c r="EYX50" s="191"/>
      <c r="EYY50" s="191"/>
      <c r="EYZ50" s="191"/>
      <c r="FIQ50" s="191"/>
      <c r="FIR50" s="191"/>
      <c r="FIS50" s="191"/>
      <c r="FIT50" s="191"/>
      <c r="FIU50" s="191"/>
      <c r="FIV50" s="191"/>
      <c r="FSM50" s="191"/>
      <c r="FSN50" s="191"/>
      <c r="FSO50" s="191"/>
      <c r="FSP50" s="191"/>
      <c r="FSQ50" s="191"/>
      <c r="FSR50" s="191"/>
      <c r="GCI50" s="191"/>
      <c r="GCJ50" s="191"/>
      <c r="GCK50" s="191"/>
      <c r="GCL50" s="191"/>
      <c r="GCM50" s="191"/>
      <c r="GCN50" s="191"/>
      <c r="GME50" s="191"/>
      <c r="GMF50" s="191"/>
      <c r="GMG50" s="191"/>
      <c r="GMH50" s="191"/>
      <c r="GMI50" s="191"/>
      <c r="GMJ50" s="191"/>
      <c r="GWA50" s="191"/>
      <c r="GWB50" s="191"/>
      <c r="GWC50" s="191"/>
      <c r="GWD50" s="191"/>
      <c r="GWE50" s="191"/>
      <c r="GWF50" s="191"/>
      <c r="HFW50" s="191"/>
      <c r="HFX50" s="191"/>
      <c r="HFY50" s="191"/>
      <c r="HFZ50" s="191"/>
      <c r="HGA50" s="191"/>
      <c r="HGB50" s="191"/>
      <c r="HPS50" s="191"/>
      <c r="HPT50" s="191"/>
      <c r="HPU50" s="191"/>
      <c r="HPV50" s="191"/>
      <c r="HPW50" s="191"/>
      <c r="HPX50" s="191"/>
      <c r="HZO50" s="191"/>
      <c r="HZP50" s="191"/>
      <c r="HZQ50" s="191"/>
      <c r="HZR50" s="191"/>
      <c r="HZS50" s="191"/>
      <c r="HZT50" s="191"/>
      <c r="IJK50" s="191"/>
      <c r="IJL50" s="191"/>
      <c r="IJM50" s="191"/>
      <c r="IJN50" s="191"/>
      <c r="IJO50" s="191"/>
      <c r="IJP50" s="191"/>
      <c r="ITG50" s="191"/>
      <c r="ITH50" s="191"/>
      <c r="ITI50" s="191"/>
      <c r="ITJ50" s="191"/>
      <c r="ITK50" s="191"/>
      <c r="ITL50" s="191"/>
      <c r="JDC50" s="191"/>
      <c r="JDD50" s="191"/>
      <c r="JDE50" s="191"/>
      <c r="JDF50" s="191"/>
      <c r="JDG50" s="191"/>
      <c r="JDH50" s="191"/>
      <c r="JMY50" s="191"/>
      <c r="JMZ50" s="191"/>
      <c r="JNA50" s="191"/>
      <c r="JNB50" s="191"/>
      <c r="JNC50" s="191"/>
      <c r="JND50" s="191"/>
      <c r="JWU50" s="191"/>
      <c r="JWV50" s="191"/>
      <c r="JWW50" s="191"/>
      <c r="JWX50" s="191"/>
      <c r="JWY50" s="191"/>
      <c r="JWZ50" s="191"/>
      <c r="KGQ50" s="191"/>
      <c r="KGR50" s="191"/>
      <c r="KGS50" s="191"/>
      <c r="KGT50" s="191"/>
      <c r="KGU50" s="191"/>
      <c r="KGV50" s="191"/>
      <c r="KQM50" s="191"/>
      <c r="KQN50" s="191"/>
      <c r="KQO50" s="191"/>
      <c r="KQP50" s="191"/>
      <c r="KQQ50" s="191"/>
      <c r="KQR50" s="191"/>
      <c r="LAI50" s="191"/>
      <c r="LAJ50" s="191"/>
      <c r="LAK50" s="191"/>
      <c r="LAL50" s="191"/>
      <c r="LAM50" s="191"/>
      <c r="LAN50" s="191"/>
      <c r="LKE50" s="191"/>
      <c r="LKF50" s="191"/>
      <c r="LKG50" s="191"/>
      <c r="LKH50" s="191"/>
      <c r="LKI50" s="191"/>
      <c r="LKJ50" s="191"/>
      <c r="LUA50" s="191"/>
      <c r="LUB50" s="191"/>
      <c r="LUC50" s="191"/>
      <c r="LUD50" s="191"/>
      <c r="LUE50" s="191"/>
      <c r="LUF50" s="191"/>
      <c r="MDW50" s="191"/>
      <c r="MDX50" s="191"/>
      <c r="MDY50" s="191"/>
      <c r="MDZ50" s="191"/>
      <c r="MEA50" s="191"/>
      <c r="MEB50" s="191"/>
      <c r="MNS50" s="191"/>
      <c r="MNT50" s="191"/>
      <c r="MNU50" s="191"/>
      <c r="MNV50" s="191"/>
      <c r="MNW50" s="191"/>
      <c r="MNX50" s="191"/>
      <c r="MXO50" s="191"/>
      <c r="MXP50" s="191"/>
      <c r="MXQ50" s="191"/>
      <c r="MXR50" s="191"/>
      <c r="MXS50" s="191"/>
      <c r="MXT50" s="191"/>
      <c r="NHK50" s="191"/>
      <c r="NHL50" s="191"/>
      <c r="NHM50" s="191"/>
      <c r="NHN50" s="191"/>
      <c r="NHO50" s="191"/>
      <c r="NHP50" s="191"/>
      <c r="NRG50" s="191"/>
      <c r="NRH50" s="191"/>
      <c r="NRI50" s="191"/>
      <c r="NRJ50" s="191"/>
      <c r="NRK50" s="191"/>
      <c r="NRL50" s="191"/>
      <c r="OBC50" s="191"/>
      <c r="OBD50" s="191"/>
      <c r="OBE50" s="191"/>
      <c r="OBF50" s="191"/>
      <c r="OBG50" s="191"/>
      <c r="OBH50" s="191"/>
      <c r="OKY50" s="191"/>
      <c r="OKZ50" s="191"/>
      <c r="OLA50" s="191"/>
      <c r="OLB50" s="191"/>
      <c r="OLC50" s="191"/>
      <c r="OLD50" s="191"/>
      <c r="OUU50" s="191"/>
      <c r="OUV50" s="191"/>
      <c r="OUW50" s="191"/>
      <c r="OUX50" s="191"/>
      <c r="OUY50" s="191"/>
      <c r="OUZ50" s="191"/>
      <c r="PEQ50" s="191"/>
      <c r="PER50" s="191"/>
      <c r="PES50" s="191"/>
      <c r="PET50" s="191"/>
      <c r="PEU50" s="191"/>
      <c r="PEV50" s="191"/>
      <c r="POM50" s="191"/>
      <c r="PON50" s="191"/>
      <c r="POO50" s="191"/>
      <c r="POP50" s="191"/>
      <c r="POQ50" s="191"/>
      <c r="POR50" s="191"/>
      <c r="PYI50" s="191"/>
      <c r="PYJ50" s="191"/>
      <c r="PYK50" s="191"/>
      <c r="PYL50" s="191"/>
      <c r="PYM50" s="191"/>
      <c r="PYN50" s="191"/>
      <c r="QIE50" s="191"/>
      <c r="QIF50" s="191"/>
      <c r="QIG50" s="191"/>
      <c r="QIH50" s="191"/>
      <c r="QII50" s="191"/>
      <c r="QIJ50" s="191"/>
      <c r="QSA50" s="191"/>
      <c r="QSB50" s="191"/>
      <c r="QSC50" s="191"/>
      <c r="QSD50" s="191"/>
      <c r="QSE50" s="191"/>
      <c r="QSF50" s="191"/>
      <c r="RBW50" s="191"/>
      <c r="RBX50" s="191"/>
      <c r="RBY50" s="191"/>
      <c r="RBZ50" s="191"/>
      <c r="RCA50" s="191"/>
      <c r="RCB50" s="191"/>
      <c r="RLS50" s="191"/>
      <c r="RLT50" s="191"/>
      <c r="RLU50" s="191"/>
      <c r="RLV50" s="191"/>
      <c r="RLW50" s="191"/>
      <c r="RLX50" s="191"/>
      <c r="RVO50" s="191"/>
      <c r="RVP50" s="191"/>
      <c r="RVQ50" s="191"/>
      <c r="RVR50" s="191"/>
      <c r="RVS50" s="191"/>
      <c r="RVT50" s="191"/>
      <c r="SFK50" s="191"/>
      <c r="SFL50" s="191"/>
      <c r="SFM50" s="191"/>
      <c r="SFN50" s="191"/>
      <c r="SFO50" s="191"/>
      <c r="SFP50" s="191"/>
      <c r="SPG50" s="191"/>
      <c r="SPH50" s="191"/>
      <c r="SPI50" s="191"/>
      <c r="SPJ50" s="191"/>
      <c r="SPK50" s="191"/>
      <c r="SPL50" s="191"/>
      <c r="SZC50" s="191"/>
      <c r="SZD50" s="191"/>
      <c r="SZE50" s="191"/>
      <c r="SZF50" s="191"/>
      <c r="SZG50" s="191"/>
      <c r="SZH50" s="191"/>
      <c r="TIY50" s="191"/>
      <c r="TIZ50" s="191"/>
      <c r="TJA50" s="191"/>
      <c r="TJB50" s="191"/>
      <c r="TJC50" s="191"/>
      <c r="TJD50" s="191"/>
      <c r="TSU50" s="191"/>
      <c r="TSV50" s="191"/>
      <c r="TSW50" s="191"/>
      <c r="TSX50" s="191"/>
      <c r="TSY50" s="191"/>
      <c r="TSZ50" s="191"/>
      <c r="UCQ50" s="191"/>
      <c r="UCR50" s="191"/>
      <c r="UCS50" s="191"/>
      <c r="UCT50" s="191"/>
      <c r="UCU50" s="191"/>
      <c r="UCV50" s="191"/>
      <c r="UMM50" s="191"/>
      <c r="UMN50" s="191"/>
      <c r="UMO50" s="191"/>
      <c r="UMP50" s="191"/>
      <c r="UMQ50" s="191"/>
      <c r="UMR50" s="191"/>
      <c r="UWI50" s="191"/>
      <c r="UWJ50" s="191"/>
      <c r="UWK50" s="191"/>
      <c r="UWL50" s="191"/>
      <c r="UWM50" s="191"/>
      <c r="UWN50" s="191"/>
      <c r="VGE50" s="191"/>
      <c r="VGF50" s="191"/>
      <c r="VGG50" s="191"/>
      <c r="VGH50" s="191"/>
      <c r="VGI50" s="191"/>
      <c r="VGJ50" s="191"/>
      <c r="VQA50" s="191"/>
      <c r="VQB50" s="191"/>
      <c r="VQC50" s="191"/>
      <c r="VQD50" s="191"/>
      <c r="VQE50" s="191"/>
      <c r="VQF50" s="191"/>
      <c r="VZW50" s="191"/>
      <c r="VZX50" s="191"/>
      <c r="VZY50" s="191"/>
      <c r="VZZ50" s="191"/>
      <c r="WAA50" s="191"/>
      <c r="WAB50" s="191"/>
      <c r="WJS50" s="191"/>
      <c r="WJT50" s="191"/>
      <c r="WJU50" s="191"/>
      <c r="WJV50" s="191"/>
      <c r="WJW50" s="191"/>
      <c r="WJX50" s="191"/>
      <c r="WTO50" s="191"/>
      <c r="WTP50" s="191"/>
      <c r="WTQ50" s="191"/>
      <c r="WTR50" s="191"/>
      <c r="WTS50" s="191"/>
      <c r="WTT50" s="191"/>
    </row>
    <row r="51" spans="1:984 1235:2008 2259:3032 3283:4056 4307:5080 5331:6104 6355:7128 7379:8152 8403:9176 9427:10200 10451:11224 11475:12248 12499:13272 13523:14296 14547:15320 15571:16088" ht="15.75" x14ac:dyDescent="0.25">
      <c r="A51" s="47" t="s">
        <v>97</v>
      </c>
      <c r="B51" s="125" t="s">
        <v>242</v>
      </c>
      <c r="C51" s="36" t="s">
        <v>98</v>
      </c>
      <c r="D51" s="82">
        <f>'Приложение 4'!F329</f>
        <v>2448840</v>
      </c>
      <c r="E51" s="82">
        <f>'Приложение 4'!G329</f>
        <v>1694247</v>
      </c>
      <c r="F51" s="82">
        <f>'Приложение 4'!H329</f>
        <v>1694247</v>
      </c>
      <c r="L51" s="33"/>
      <c r="M51" s="33"/>
      <c r="N51" s="33"/>
      <c r="O51" s="33"/>
      <c r="P51" s="33"/>
      <c r="Q51" s="33"/>
      <c r="R51" s="33"/>
      <c r="S51" s="33"/>
      <c r="T51" s="33"/>
      <c r="U51" s="33"/>
      <c r="V51" s="33"/>
      <c r="W51" s="33"/>
      <c r="X51" s="33"/>
      <c r="Y51" s="33"/>
      <c r="Z51" s="33"/>
      <c r="AA51" s="33"/>
      <c r="AB51" s="33"/>
      <c r="AC51" s="33"/>
      <c r="AD51" s="33"/>
      <c r="AE51" s="33"/>
      <c r="AF51" s="33"/>
      <c r="AG51" s="33"/>
      <c r="AH51" s="33"/>
      <c r="AI51" s="33"/>
      <c r="AJ51" s="33"/>
      <c r="AK51" s="33"/>
      <c r="AL51" s="33"/>
      <c r="AM51" s="33"/>
      <c r="AN51" s="32"/>
      <c r="AO51" s="32"/>
      <c r="AP51" s="32"/>
      <c r="AQ51" s="32"/>
      <c r="AR51" s="32"/>
      <c r="AS51" s="32"/>
      <c r="AT51" s="32"/>
    </row>
    <row r="52" spans="1:984 1235:2008 2259:3032 3283:4056 4307:5080 5331:6104 6355:7128 7379:8152 8403:9176 9427:10200 10451:11224 11475:12248 12499:13272 13523:14296 14547:15320 15571:16088" s="103" customFormat="1" ht="15.75" x14ac:dyDescent="0.25">
      <c r="A52" s="60" t="s">
        <v>199</v>
      </c>
      <c r="B52" s="196" t="s">
        <v>237</v>
      </c>
      <c r="C52" s="138"/>
      <c r="D52" s="197">
        <f>SUM(D53:D54)</f>
        <v>28064163.07</v>
      </c>
      <c r="E52" s="197">
        <f>SUM(E53:E54)</f>
        <v>24829229</v>
      </c>
      <c r="F52" s="205">
        <f>SUM(F53:F54)</f>
        <v>26046580</v>
      </c>
      <c r="G52" s="41"/>
      <c r="H52" s="40"/>
      <c r="I52" s="40"/>
      <c r="J52" s="40"/>
      <c r="K52" s="40"/>
      <c r="L52" s="40"/>
      <c r="M52" s="40"/>
      <c r="N52" s="40"/>
      <c r="O52" s="40"/>
      <c r="P52" s="40"/>
      <c r="Q52" s="40"/>
      <c r="R52" s="40"/>
      <c r="S52" s="40"/>
      <c r="T52" s="40"/>
      <c r="U52" s="40"/>
      <c r="V52" s="40"/>
      <c r="W52" s="40"/>
      <c r="X52" s="40"/>
      <c r="Y52" s="40"/>
      <c r="Z52" s="40"/>
      <c r="AA52" s="40"/>
      <c r="AB52" s="40"/>
      <c r="AC52" s="40"/>
      <c r="AD52" s="40"/>
      <c r="AE52" s="40"/>
      <c r="AF52" s="40"/>
      <c r="AG52" s="40"/>
      <c r="AH52" s="40"/>
      <c r="AI52" s="40"/>
      <c r="AJ52" s="40"/>
      <c r="AK52" s="40"/>
      <c r="AL52" s="40"/>
      <c r="AM52" s="40"/>
      <c r="AN52" s="41"/>
      <c r="AO52" s="41"/>
      <c r="AP52" s="41"/>
      <c r="AQ52" s="41"/>
      <c r="AR52" s="41"/>
      <c r="AS52" s="41"/>
      <c r="AT52" s="41"/>
      <c r="HC52" s="191"/>
      <c r="HD52" s="191"/>
      <c r="HE52" s="191"/>
      <c r="HF52" s="191"/>
      <c r="HG52" s="191"/>
      <c r="HH52" s="191"/>
      <c r="QY52" s="191"/>
      <c r="QZ52" s="191"/>
      <c r="RA52" s="191"/>
      <c r="RB52" s="191"/>
      <c r="RC52" s="191"/>
      <c r="RD52" s="191"/>
      <c r="AAU52" s="191"/>
      <c r="AAV52" s="191"/>
      <c r="AAW52" s="191"/>
      <c r="AAX52" s="191"/>
      <c r="AAY52" s="191"/>
      <c r="AAZ52" s="191"/>
      <c r="AKQ52" s="191"/>
      <c r="AKR52" s="191"/>
      <c r="AKS52" s="191"/>
      <c r="AKT52" s="191"/>
      <c r="AKU52" s="191"/>
      <c r="AKV52" s="191"/>
      <c r="AUM52" s="191"/>
      <c r="AUN52" s="191"/>
      <c r="AUO52" s="191"/>
      <c r="AUP52" s="191"/>
      <c r="AUQ52" s="191"/>
      <c r="AUR52" s="191"/>
      <c r="BEI52" s="191"/>
      <c r="BEJ52" s="191"/>
      <c r="BEK52" s="191"/>
      <c r="BEL52" s="191"/>
      <c r="BEM52" s="191"/>
      <c r="BEN52" s="191"/>
      <c r="BOE52" s="191"/>
      <c r="BOF52" s="191"/>
      <c r="BOG52" s="191"/>
      <c r="BOH52" s="191"/>
      <c r="BOI52" s="191"/>
      <c r="BOJ52" s="191"/>
      <c r="BYA52" s="191"/>
      <c r="BYB52" s="191"/>
      <c r="BYC52" s="191"/>
      <c r="BYD52" s="191"/>
      <c r="BYE52" s="191"/>
      <c r="BYF52" s="191"/>
      <c r="CHW52" s="191"/>
      <c r="CHX52" s="191"/>
      <c r="CHY52" s="191"/>
      <c r="CHZ52" s="191"/>
      <c r="CIA52" s="191"/>
      <c r="CIB52" s="191"/>
      <c r="CRS52" s="191"/>
      <c r="CRT52" s="191"/>
      <c r="CRU52" s="191"/>
      <c r="CRV52" s="191"/>
      <c r="CRW52" s="191"/>
      <c r="CRX52" s="191"/>
      <c r="DBO52" s="191"/>
      <c r="DBP52" s="191"/>
      <c r="DBQ52" s="191"/>
      <c r="DBR52" s="191"/>
      <c r="DBS52" s="191"/>
      <c r="DBT52" s="191"/>
      <c r="DLK52" s="191"/>
      <c r="DLL52" s="191"/>
      <c r="DLM52" s="191"/>
      <c r="DLN52" s="191"/>
      <c r="DLO52" s="191"/>
      <c r="DLP52" s="191"/>
      <c r="DVG52" s="191"/>
      <c r="DVH52" s="191"/>
      <c r="DVI52" s="191"/>
      <c r="DVJ52" s="191"/>
      <c r="DVK52" s="191"/>
      <c r="DVL52" s="191"/>
      <c r="EFC52" s="191"/>
      <c r="EFD52" s="191"/>
      <c r="EFE52" s="191"/>
      <c r="EFF52" s="191"/>
      <c r="EFG52" s="191"/>
      <c r="EFH52" s="191"/>
      <c r="EOY52" s="191"/>
      <c r="EOZ52" s="191"/>
      <c r="EPA52" s="191"/>
      <c r="EPB52" s="191"/>
      <c r="EPC52" s="191"/>
      <c r="EPD52" s="191"/>
      <c r="EYU52" s="191"/>
      <c r="EYV52" s="191"/>
      <c r="EYW52" s="191"/>
      <c r="EYX52" s="191"/>
      <c r="EYY52" s="191"/>
      <c r="EYZ52" s="191"/>
      <c r="FIQ52" s="191"/>
      <c r="FIR52" s="191"/>
      <c r="FIS52" s="191"/>
      <c r="FIT52" s="191"/>
      <c r="FIU52" s="191"/>
      <c r="FIV52" s="191"/>
      <c r="FSM52" s="191"/>
      <c r="FSN52" s="191"/>
      <c r="FSO52" s="191"/>
      <c r="FSP52" s="191"/>
      <c r="FSQ52" s="191"/>
      <c r="FSR52" s="191"/>
      <c r="GCI52" s="191"/>
      <c r="GCJ52" s="191"/>
      <c r="GCK52" s="191"/>
      <c r="GCL52" s="191"/>
      <c r="GCM52" s="191"/>
      <c r="GCN52" s="191"/>
      <c r="GME52" s="191"/>
      <c r="GMF52" s="191"/>
      <c r="GMG52" s="191"/>
      <c r="GMH52" s="191"/>
      <c r="GMI52" s="191"/>
      <c r="GMJ52" s="191"/>
      <c r="GWA52" s="191"/>
      <c r="GWB52" s="191"/>
      <c r="GWC52" s="191"/>
      <c r="GWD52" s="191"/>
      <c r="GWE52" s="191"/>
      <c r="GWF52" s="191"/>
      <c r="HFW52" s="191"/>
      <c r="HFX52" s="191"/>
      <c r="HFY52" s="191"/>
      <c r="HFZ52" s="191"/>
      <c r="HGA52" s="191"/>
      <c r="HGB52" s="191"/>
      <c r="HPS52" s="191"/>
      <c r="HPT52" s="191"/>
      <c r="HPU52" s="191"/>
      <c r="HPV52" s="191"/>
      <c r="HPW52" s="191"/>
      <c r="HPX52" s="191"/>
      <c r="HZO52" s="191"/>
      <c r="HZP52" s="191"/>
      <c r="HZQ52" s="191"/>
      <c r="HZR52" s="191"/>
      <c r="HZS52" s="191"/>
      <c r="HZT52" s="191"/>
      <c r="IJK52" s="191"/>
      <c r="IJL52" s="191"/>
      <c r="IJM52" s="191"/>
      <c r="IJN52" s="191"/>
      <c r="IJO52" s="191"/>
      <c r="IJP52" s="191"/>
      <c r="ITG52" s="191"/>
      <c r="ITH52" s="191"/>
      <c r="ITI52" s="191"/>
      <c r="ITJ52" s="191"/>
      <c r="ITK52" s="191"/>
      <c r="ITL52" s="191"/>
      <c r="JDC52" s="191"/>
      <c r="JDD52" s="191"/>
      <c r="JDE52" s="191"/>
      <c r="JDF52" s="191"/>
      <c r="JDG52" s="191"/>
      <c r="JDH52" s="191"/>
      <c r="JMY52" s="191"/>
      <c r="JMZ52" s="191"/>
      <c r="JNA52" s="191"/>
      <c r="JNB52" s="191"/>
      <c r="JNC52" s="191"/>
      <c r="JND52" s="191"/>
      <c r="JWU52" s="191"/>
      <c r="JWV52" s="191"/>
      <c r="JWW52" s="191"/>
      <c r="JWX52" s="191"/>
      <c r="JWY52" s="191"/>
      <c r="JWZ52" s="191"/>
      <c r="KGQ52" s="191"/>
      <c r="KGR52" s="191"/>
      <c r="KGS52" s="191"/>
      <c r="KGT52" s="191"/>
      <c r="KGU52" s="191"/>
      <c r="KGV52" s="191"/>
      <c r="KQM52" s="191"/>
      <c r="KQN52" s="191"/>
      <c r="KQO52" s="191"/>
      <c r="KQP52" s="191"/>
      <c r="KQQ52" s="191"/>
      <c r="KQR52" s="191"/>
      <c r="LAI52" s="191"/>
      <c r="LAJ52" s="191"/>
      <c r="LAK52" s="191"/>
      <c r="LAL52" s="191"/>
      <c r="LAM52" s="191"/>
      <c r="LAN52" s="191"/>
      <c r="LKE52" s="191"/>
      <c r="LKF52" s="191"/>
      <c r="LKG52" s="191"/>
      <c r="LKH52" s="191"/>
      <c r="LKI52" s="191"/>
      <c r="LKJ52" s="191"/>
      <c r="LUA52" s="191"/>
      <c r="LUB52" s="191"/>
      <c r="LUC52" s="191"/>
      <c r="LUD52" s="191"/>
      <c r="LUE52" s="191"/>
      <c r="LUF52" s="191"/>
      <c r="MDW52" s="191"/>
      <c r="MDX52" s="191"/>
      <c r="MDY52" s="191"/>
      <c r="MDZ52" s="191"/>
      <c r="MEA52" s="191"/>
      <c r="MEB52" s="191"/>
      <c r="MNS52" s="191"/>
      <c r="MNT52" s="191"/>
      <c r="MNU52" s="191"/>
      <c r="MNV52" s="191"/>
      <c r="MNW52" s="191"/>
      <c r="MNX52" s="191"/>
      <c r="MXO52" s="191"/>
      <c r="MXP52" s="191"/>
      <c r="MXQ52" s="191"/>
      <c r="MXR52" s="191"/>
      <c r="MXS52" s="191"/>
      <c r="MXT52" s="191"/>
      <c r="NHK52" s="191"/>
      <c r="NHL52" s="191"/>
      <c r="NHM52" s="191"/>
      <c r="NHN52" s="191"/>
      <c r="NHO52" s="191"/>
      <c r="NHP52" s="191"/>
      <c r="NRG52" s="191"/>
      <c r="NRH52" s="191"/>
      <c r="NRI52" s="191"/>
      <c r="NRJ52" s="191"/>
      <c r="NRK52" s="191"/>
      <c r="NRL52" s="191"/>
      <c r="OBC52" s="191"/>
      <c r="OBD52" s="191"/>
      <c r="OBE52" s="191"/>
      <c r="OBF52" s="191"/>
      <c r="OBG52" s="191"/>
      <c r="OBH52" s="191"/>
      <c r="OKY52" s="191"/>
      <c r="OKZ52" s="191"/>
      <c r="OLA52" s="191"/>
      <c r="OLB52" s="191"/>
      <c r="OLC52" s="191"/>
      <c r="OLD52" s="191"/>
      <c r="OUU52" s="191"/>
      <c r="OUV52" s="191"/>
      <c r="OUW52" s="191"/>
      <c r="OUX52" s="191"/>
      <c r="OUY52" s="191"/>
      <c r="OUZ52" s="191"/>
      <c r="PEQ52" s="191"/>
      <c r="PER52" s="191"/>
      <c r="PES52" s="191"/>
      <c r="PET52" s="191"/>
      <c r="PEU52" s="191"/>
      <c r="PEV52" s="191"/>
      <c r="POM52" s="191"/>
      <c r="PON52" s="191"/>
      <c r="POO52" s="191"/>
      <c r="POP52" s="191"/>
      <c r="POQ52" s="191"/>
      <c r="POR52" s="191"/>
      <c r="PYI52" s="191"/>
      <c r="PYJ52" s="191"/>
      <c r="PYK52" s="191"/>
      <c r="PYL52" s="191"/>
      <c r="PYM52" s="191"/>
      <c r="PYN52" s="191"/>
      <c r="QIE52" s="191"/>
      <c r="QIF52" s="191"/>
      <c r="QIG52" s="191"/>
      <c r="QIH52" s="191"/>
      <c r="QII52" s="191"/>
      <c r="QIJ52" s="191"/>
      <c r="QSA52" s="191"/>
      <c r="QSB52" s="191"/>
      <c r="QSC52" s="191"/>
      <c r="QSD52" s="191"/>
      <c r="QSE52" s="191"/>
      <c r="QSF52" s="191"/>
      <c r="RBW52" s="191"/>
      <c r="RBX52" s="191"/>
      <c r="RBY52" s="191"/>
      <c r="RBZ52" s="191"/>
      <c r="RCA52" s="191"/>
      <c r="RCB52" s="191"/>
      <c r="RLS52" s="191"/>
      <c r="RLT52" s="191"/>
      <c r="RLU52" s="191"/>
      <c r="RLV52" s="191"/>
      <c r="RLW52" s="191"/>
      <c r="RLX52" s="191"/>
      <c r="RVO52" s="191"/>
      <c r="RVP52" s="191"/>
      <c r="RVQ52" s="191"/>
      <c r="RVR52" s="191"/>
      <c r="RVS52" s="191"/>
      <c r="RVT52" s="191"/>
      <c r="SFK52" s="191"/>
      <c r="SFL52" s="191"/>
      <c r="SFM52" s="191"/>
      <c r="SFN52" s="191"/>
      <c r="SFO52" s="191"/>
      <c r="SFP52" s="191"/>
      <c r="SPG52" s="191"/>
      <c r="SPH52" s="191"/>
      <c r="SPI52" s="191"/>
      <c r="SPJ52" s="191"/>
      <c r="SPK52" s="191"/>
      <c r="SPL52" s="191"/>
      <c r="SZC52" s="191"/>
      <c r="SZD52" s="191"/>
      <c r="SZE52" s="191"/>
      <c r="SZF52" s="191"/>
      <c r="SZG52" s="191"/>
      <c r="SZH52" s="191"/>
      <c r="TIY52" s="191"/>
      <c r="TIZ52" s="191"/>
      <c r="TJA52" s="191"/>
      <c r="TJB52" s="191"/>
      <c r="TJC52" s="191"/>
      <c r="TJD52" s="191"/>
      <c r="TSU52" s="191"/>
      <c r="TSV52" s="191"/>
      <c r="TSW52" s="191"/>
      <c r="TSX52" s="191"/>
      <c r="TSY52" s="191"/>
      <c r="TSZ52" s="191"/>
      <c r="UCQ52" s="191"/>
      <c r="UCR52" s="191"/>
      <c r="UCS52" s="191"/>
      <c r="UCT52" s="191"/>
      <c r="UCU52" s="191"/>
      <c r="UCV52" s="191"/>
      <c r="UMM52" s="191"/>
      <c r="UMN52" s="191"/>
      <c r="UMO52" s="191"/>
      <c r="UMP52" s="191"/>
      <c r="UMQ52" s="191"/>
      <c r="UMR52" s="191"/>
      <c r="UWI52" s="191"/>
      <c r="UWJ52" s="191"/>
      <c r="UWK52" s="191"/>
      <c r="UWL52" s="191"/>
      <c r="UWM52" s="191"/>
      <c r="UWN52" s="191"/>
      <c r="VGE52" s="191"/>
      <c r="VGF52" s="191"/>
      <c r="VGG52" s="191"/>
      <c r="VGH52" s="191"/>
      <c r="VGI52" s="191"/>
      <c r="VGJ52" s="191"/>
      <c r="VQA52" s="191"/>
      <c r="VQB52" s="191"/>
      <c r="VQC52" s="191"/>
      <c r="VQD52" s="191"/>
      <c r="VQE52" s="191"/>
      <c r="VQF52" s="191"/>
      <c r="VZW52" s="191"/>
      <c r="VZX52" s="191"/>
      <c r="VZY52" s="191"/>
      <c r="VZZ52" s="191"/>
      <c r="WAA52" s="191"/>
      <c r="WAB52" s="191"/>
      <c r="WJS52" s="191"/>
      <c r="WJT52" s="191"/>
      <c r="WJU52" s="191"/>
      <c r="WJV52" s="191"/>
      <c r="WJW52" s="191"/>
      <c r="WJX52" s="191"/>
      <c r="WTO52" s="191"/>
      <c r="WTP52" s="191"/>
      <c r="WTQ52" s="191"/>
      <c r="WTR52" s="191"/>
      <c r="WTS52" s="191"/>
      <c r="WTT52" s="191"/>
    </row>
    <row r="53" spans="1:984 1235:2008 2259:3032 3283:4056 4307:5080 5331:6104 6355:7128 7379:8152 8403:9176 9427:10200 10451:11224 11475:12248 12499:13272 13523:14296 14547:15320 15571:16088" ht="60.75" x14ac:dyDescent="0.25">
      <c r="A53" s="51" t="s">
        <v>80</v>
      </c>
      <c r="B53" s="125" t="s">
        <v>237</v>
      </c>
      <c r="C53" s="137">
        <v>100</v>
      </c>
      <c r="D53" s="82">
        <f>'Приложение 4'!F236</f>
        <v>27117161.030000001</v>
      </c>
      <c r="E53" s="82">
        <f>'Приложение 4'!G236</f>
        <v>23625908</v>
      </c>
      <c r="F53" s="82">
        <f>'Приложение 4'!H236</f>
        <v>24795127</v>
      </c>
      <c r="L53" s="33"/>
      <c r="M53" s="33"/>
      <c r="N53" s="33"/>
      <c r="O53" s="33"/>
      <c r="P53" s="33"/>
      <c r="Q53" s="33"/>
      <c r="R53" s="33"/>
      <c r="S53" s="33"/>
      <c r="T53" s="33"/>
      <c r="U53" s="33"/>
      <c r="V53" s="33"/>
      <c r="W53" s="33"/>
      <c r="X53" s="33"/>
      <c r="Y53" s="33"/>
      <c r="Z53" s="33"/>
      <c r="AA53" s="33"/>
      <c r="AB53" s="33"/>
      <c r="AC53" s="33"/>
      <c r="AD53" s="33"/>
      <c r="AE53" s="33"/>
      <c r="AF53" s="33"/>
      <c r="AG53" s="33"/>
      <c r="AH53" s="33"/>
      <c r="AI53" s="33"/>
      <c r="AJ53" s="33"/>
      <c r="AK53" s="33"/>
      <c r="AL53" s="33"/>
      <c r="AM53" s="33"/>
      <c r="AN53" s="32"/>
      <c r="AO53" s="32"/>
      <c r="AP53" s="32"/>
      <c r="AQ53" s="32"/>
      <c r="AR53" s="32"/>
      <c r="AS53" s="32"/>
      <c r="AT53" s="32"/>
    </row>
    <row r="54" spans="1:984 1235:2008 2259:3032 3283:4056 4307:5080 5331:6104 6355:7128 7379:8152 8403:9176 9427:10200 10451:11224 11475:12248 12499:13272 13523:14296 14547:15320 15571:16088" ht="30.75" x14ac:dyDescent="0.25">
      <c r="A54" s="47" t="s">
        <v>88</v>
      </c>
      <c r="B54" s="125" t="s">
        <v>237</v>
      </c>
      <c r="C54" s="137">
        <v>200</v>
      </c>
      <c r="D54" s="82">
        <f>'Приложение 4'!F237+'Приложение 4'!F205</f>
        <v>947002.04</v>
      </c>
      <c r="E54" s="82">
        <f>'Приложение 4'!G237+'Приложение 4'!G205</f>
        <v>1203321</v>
      </c>
      <c r="F54" s="82">
        <f>'Приложение 4'!H237+'Приложение 4'!H205</f>
        <v>1251453</v>
      </c>
      <c r="H54" s="207"/>
      <c r="I54" s="207"/>
      <c r="J54" s="207"/>
      <c r="L54" s="33"/>
      <c r="M54" s="33"/>
      <c r="N54" s="33"/>
      <c r="O54" s="33"/>
      <c r="P54" s="33"/>
      <c r="Q54" s="33"/>
      <c r="R54" s="33"/>
      <c r="S54" s="33"/>
      <c r="T54" s="33"/>
      <c r="U54" s="33"/>
      <c r="V54" s="33"/>
      <c r="W54" s="33"/>
      <c r="X54" s="33"/>
      <c r="Y54" s="33"/>
      <c r="Z54" s="33"/>
      <c r="AA54" s="33"/>
      <c r="AB54" s="33"/>
      <c r="AC54" s="33"/>
      <c r="AD54" s="33"/>
      <c r="AE54" s="33"/>
      <c r="AF54" s="33"/>
      <c r="AG54" s="33"/>
      <c r="AH54" s="33"/>
      <c r="AI54" s="33"/>
      <c r="AJ54" s="33"/>
      <c r="AK54" s="33"/>
      <c r="AL54" s="33"/>
      <c r="AM54" s="33"/>
      <c r="AN54" s="32"/>
      <c r="AO54" s="32"/>
      <c r="AP54" s="32"/>
      <c r="AQ54" s="32"/>
      <c r="AR54" s="32"/>
      <c r="AS54" s="32"/>
      <c r="AT54" s="32"/>
    </row>
    <row r="55" spans="1:984 1235:2008 2259:3032 3283:4056 4307:5080 5331:6104 6355:7128 7379:8152 8403:9176 9427:10200 10451:11224 11475:12248 12499:13272 13523:14296 14547:15320 15571:16088" ht="15.75" x14ac:dyDescent="0.25">
      <c r="A55" s="208" t="s">
        <v>422</v>
      </c>
      <c r="B55" s="209" t="s">
        <v>278</v>
      </c>
      <c r="C55" s="209"/>
      <c r="D55" s="195">
        <f>D56</f>
        <v>4439493.74</v>
      </c>
      <c r="E55" s="195">
        <f>E56</f>
        <v>2995900</v>
      </c>
      <c r="F55" s="195">
        <f>F56</f>
        <v>2995900</v>
      </c>
      <c r="L55" s="33"/>
      <c r="M55" s="33"/>
      <c r="N55" s="33"/>
      <c r="O55" s="33"/>
      <c r="P55" s="33"/>
      <c r="Q55" s="33"/>
      <c r="R55" s="33"/>
      <c r="S55" s="33"/>
      <c r="T55" s="33"/>
      <c r="U55" s="33"/>
      <c r="V55" s="33"/>
      <c r="W55" s="33"/>
      <c r="X55" s="33"/>
      <c r="Y55" s="33"/>
      <c r="Z55" s="33"/>
      <c r="AA55" s="33"/>
      <c r="AB55" s="33"/>
      <c r="AC55" s="33"/>
      <c r="AD55" s="33"/>
      <c r="AE55" s="33"/>
      <c r="AF55" s="33"/>
      <c r="AG55" s="33"/>
      <c r="AH55" s="33"/>
      <c r="AI55" s="33"/>
      <c r="AJ55" s="33"/>
      <c r="AK55" s="33"/>
      <c r="AL55" s="33"/>
      <c r="AM55" s="33"/>
      <c r="AN55" s="32"/>
      <c r="AO55" s="32"/>
      <c r="AP55" s="32"/>
      <c r="AQ55" s="32"/>
      <c r="AR55" s="32"/>
      <c r="AS55" s="32"/>
      <c r="AT55" s="32"/>
    </row>
    <row r="56" spans="1:984 1235:2008 2259:3032 3283:4056 4307:5080 5331:6104 6355:7128 7379:8152 8403:9176 9427:10200 10451:11224 11475:12248 12499:13272 13523:14296 14547:15320 15571:16088" ht="47.25" x14ac:dyDescent="0.25">
      <c r="A56" s="210" t="s">
        <v>423</v>
      </c>
      <c r="B56" s="142" t="s">
        <v>280</v>
      </c>
      <c r="C56" s="142"/>
      <c r="D56" s="205">
        <f>SUM(D57:D59)</f>
        <v>4439493.74</v>
      </c>
      <c r="E56" s="205">
        <f>SUM(E57:E59)</f>
        <v>2995900</v>
      </c>
      <c r="F56" s="205">
        <f>SUM(F57:F59)</f>
        <v>2995900</v>
      </c>
      <c r="L56" s="33"/>
      <c r="M56" s="33"/>
      <c r="N56" s="33"/>
      <c r="O56" s="33"/>
      <c r="P56" s="33"/>
      <c r="Q56" s="33"/>
      <c r="R56" s="33"/>
      <c r="S56" s="33"/>
      <c r="T56" s="33"/>
      <c r="U56" s="33"/>
      <c r="V56" s="33"/>
      <c r="W56" s="33"/>
      <c r="X56" s="33"/>
      <c r="Y56" s="33"/>
      <c r="Z56" s="33"/>
      <c r="AA56" s="33"/>
      <c r="AB56" s="33"/>
      <c r="AC56" s="33"/>
      <c r="AD56" s="33"/>
      <c r="AE56" s="33"/>
      <c r="AF56" s="33"/>
      <c r="AG56" s="33"/>
      <c r="AH56" s="33"/>
      <c r="AI56" s="33"/>
      <c r="AJ56" s="33"/>
      <c r="AK56" s="33"/>
      <c r="AL56" s="33"/>
      <c r="AM56" s="33"/>
      <c r="AN56" s="32"/>
      <c r="AO56" s="32"/>
      <c r="AP56" s="32"/>
      <c r="AQ56" s="32"/>
      <c r="AR56" s="32"/>
      <c r="AS56" s="32"/>
      <c r="AT56" s="32"/>
    </row>
    <row r="57" spans="1:984 1235:2008 2259:3032 3283:4056 4307:5080 5331:6104 6355:7128 7379:8152 8403:9176 9427:10200 10451:11224 11475:12248 12499:13272 13523:14296 14547:15320 15571:16088" ht="60.75" x14ac:dyDescent="0.25">
      <c r="A57" s="47" t="s">
        <v>80</v>
      </c>
      <c r="B57" s="64" t="s">
        <v>280</v>
      </c>
      <c r="C57" s="64" t="s">
        <v>81</v>
      </c>
      <c r="D57" s="198">
        <f>'Приложение 4'!F346</f>
        <v>272580</v>
      </c>
      <c r="E57" s="198">
        <f>'Приложение 4'!G346</f>
        <v>272580</v>
      </c>
      <c r="F57" s="198">
        <f>'Приложение 4'!H346</f>
        <v>272580</v>
      </c>
      <c r="L57" s="33"/>
      <c r="M57" s="33"/>
      <c r="N57" s="33"/>
      <c r="O57" s="33"/>
      <c r="P57" s="33"/>
      <c r="Q57" s="33"/>
      <c r="R57" s="33"/>
      <c r="S57" s="33"/>
      <c r="T57" s="33"/>
      <c r="U57" s="33"/>
      <c r="V57" s="33"/>
      <c r="W57" s="33"/>
      <c r="X57" s="33"/>
      <c r="Y57" s="33"/>
      <c r="Z57" s="33"/>
      <c r="AA57" s="33"/>
      <c r="AB57" s="33"/>
      <c r="AC57" s="33"/>
      <c r="AD57" s="33"/>
      <c r="AE57" s="33"/>
      <c r="AF57" s="33"/>
      <c r="AG57" s="33"/>
      <c r="AH57" s="33"/>
      <c r="AI57" s="33"/>
      <c r="AJ57" s="33"/>
      <c r="AK57" s="33"/>
      <c r="AL57" s="33"/>
      <c r="AM57" s="33"/>
      <c r="AN57" s="32"/>
      <c r="AO57" s="32"/>
      <c r="AP57" s="32"/>
      <c r="AQ57" s="32"/>
      <c r="AR57" s="32"/>
      <c r="AS57" s="32"/>
      <c r="AT57" s="32"/>
    </row>
    <row r="58" spans="1:984 1235:2008 2259:3032 3283:4056 4307:5080 5331:6104 6355:7128 7379:8152 8403:9176 9427:10200 10451:11224 11475:12248 12499:13272 13523:14296 14547:15320 15571:16088" ht="30.75" x14ac:dyDescent="0.25">
      <c r="A58" s="47" t="s">
        <v>88</v>
      </c>
      <c r="B58" s="64" t="s">
        <v>280</v>
      </c>
      <c r="C58" s="64" t="s">
        <v>89</v>
      </c>
      <c r="D58" s="198">
        <f>'Приложение 4'!F347</f>
        <v>2132518.3600000003</v>
      </c>
      <c r="E58" s="198">
        <f>'Приложение 4'!G347</f>
        <v>1268924.6200000001</v>
      </c>
      <c r="F58" s="198">
        <f>'Приложение 4'!H347</f>
        <v>1268924.6200000001</v>
      </c>
      <c r="I58" s="40"/>
      <c r="L58" s="33"/>
      <c r="M58" s="33"/>
      <c r="N58" s="33"/>
      <c r="O58" s="33"/>
      <c r="P58" s="33"/>
      <c r="Q58" s="33"/>
      <c r="R58" s="33"/>
      <c r="S58" s="33"/>
      <c r="T58" s="33"/>
      <c r="U58" s="33"/>
      <c r="V58" s="33"/>
      <c r="W58" s="33"/>
      <c r="X58" s="33"/>
      <c r="Y58" s="33"/>
      <c r="Z58" s="33"/>
      <c r="AA58" s="33"/>
      <c r="AB58" s="33"/>
      <c r="AC58" s="33"/>
      <c r="AD58" s="33"/>
      <c r="AE58" s="33"/>
      <c r="AF58" s="33"/>
      <c r="AG58" s="33"/>
      <c r="AH58" s="33"/>
      <c r="AI58" s="33"/>
      <c r="AJ58" s="33"/>
      <c r="AK58" s="33"/>
      <c r="AL58" s="33"/>
      <c r="AM58" s="33"/>
      <c r="AN58" s="32"/>
      <c r="AO58" s="32"/>
      <c r="AP58" s="32"/>
      <c r="AQ58" s="32"/>
      <c r="AR58" s="32"/>
      <c r="AS58" s="32"/>
      <c r="AT58" s="32"/>
    </row>
    <row r="59" spans="1:984 1235:2008 2259:3032 3283:4056 4307:5080 5331:6104 6355:7128 7379:8152 8403:9176 9427:10200 10451:11224 11475:12248 12499:13272 13523:14296 14547:15320 15571:16088" ht="15.75" x14ac:dyDescent="0.25">
      <c r="A59" s="47" t="s">
        <v>97</v>
      </c>
      <c r="B59" s="64" t="s">
        <v>280</v>
      </c>
      <c r="C59" s="64" t="s">
        <v>98</v>
      </c>
      <c r="D59" s="198">
        <f>'Приложение 4'!F348</f>
        <v>2034395.38</v>
      </c>
      <c r="E59" s="198">
        <f>'Приложение 4'!G348</f>
        <v>1454395.38</v>
      </c>
      <c r="F59" s="198">
        <f>'Приложение 4'!H348</f>
        <v>1454395.38</v>
      </c>
      <c r="L59" s="33"/>
      <c r="M59" s="33"/>
      <c r="N59" s="33"/>
      <c r="O59" s="33"/>
      <c r="P59" s="33"/>
      <c r="Q59" s="33"/>
      <c r="R59" s="33"/>
      <c r="S59" s="33"/>
      <c r="T59" s="33"/>
      <c r="U59" s="33"/>
      <c r="V59" s="33"/>
      <c r="W59" s="33"/>
      <c r="X59" s="33"/>
      <c r="Y59" s="33"/>
      <c r="Z59" s="33"/>
      <c r="AA59" s="33"/>
      <c r="AB59" s="33"/>
      <c r="AC59" s="33"/>
      <c r="AD59" s="33"/>
      <c r="AE59" s="33"/>
      <c r="AF59" s="33"/>
      <c r="AG59" s="33"/>
      <c r="AH59" s="33"/>
      <c r="AI59" s="33"/>
      <c r="AJ59" s="33"/>
      <c r="AK59" s="33"/>
      <c r="AL59" s="33"/>
      <c r="AM59" s="33"/>
      <c r="AN59" s="32"/>
      <c r="AO59" s="32"/>
      <c r="AP59" s="32"/>
      <c r="AQ59" s="32"/>
      <c r="AR59" s="32"/>
      <c r="AS59" s="32"/>
      <c r="AT59" s="32"/>
    </row>
    <row r="60" spans="1:984 1235:2008 2259:3032 3283:4056 4307:5080 5331:6104 6355:7128 7379:8152 8403:9176 9427:10200 10451:11224 11475:12248 12499:13272 13523:14296 14547:15320 15571:16088" ht="15.75" x14ac:dyDescent="0.25">
      <c r="A60" s="208" t="s">
        <v>267</v>
      </c>
      <c r="B60" s="209" t="s">
        <v>268</v>
      </c>
      <c r="C60" s="209"/>
      <c r="D60" s="195">
        <f>D61+D66</f>
        <v>12483175.939999999</v>
      </c>
      <c r="E60" s="195">
        <f>E61+E66</f>
        <v>12830343.439999999</v>
      </c>
      <c r="F60" s="195">
        <f>F61+F66</f>
        <v>12830343.439999999</v>
      </c>
      <c r="L60" s="33"/>
      <c r="M60" s="33"/>
      <c r="N60" s="33"/>
      <c r="O60" s="33"/>
      <c r="P60" s="33"/>
      <c r="Q60" s="33"/>
      <c r="R60" s="33"/>
      <c r="S60" s="33"/>
      <c r="T60" s="33"/>
      <c r="U60" s="33"/>
      <c r="V60" s="33"/>
      <c r="W60" s="33"/>
      <c r="X60" s="33"/>
      <c r="Y60" s="33"/>
      <c r="Z60" s="33"/>
      <c r="AA60" s="33"/>
      <c r="AB60" s="33"/>
      <c r="AC60" s="33"/>
      <c r="AD60" s="33"/>
      <c r="AE60" s="33"/>
      <c r="AF60" s="33"/>
      <c r="AG60" s="33"/>
      <c r="AH60" s="33"/>
      <c r="AI60" s="33"/>
      <c r="AJ60" s="33"/>
      <c r="AK60" s="33"/>
      <c r="AL60" s="33"/>
      <c r="AM60" s="33"/>
      <c r="AN60" s="32"/>
      <c r="AO60" s="32"/>
      <c r="AP60" s="32"/>
      <c r="AQ60" s="32"/>
      <c r="AR60" s="32"/>
      <c r="AS60" s="32"/>
      <c r="AT60" s="32"/>
    </row>
    <row r="61" spans="1:984 1235:2008 2259:3032 3283:4056 4307:5080 5331:6104 6355:7128 7379:8152 8403:9176 9427:10200 10451:11224 11475:12248 12499:13272 13523:14296 14547:15320 15571:16088" ht="47.25" x14ac:dyDescent="0.25">
      <c r="A61" s="44" t="s">
        <v>275</v>
      </c>
      <c r="B61" s="142" t="s">
        <v>276</v>
      </c>
      <c r="C61" s="142"/>
      <c r="D61" s="205">
        <f>SUM(D62:D65)</f>
        <v>2081343.44</v>
      </c>
      <c r="E61" s="205">
        <f>SUM(E62:E65)</f>
        <v>2581343.44</v>
      </c>
      <c r="F61" s="205">
        <f>SUM(F62:F65)</f>
        <v>2581343.44</v>
      </c>
      <c r="L61" s="33"/>
      <c r="M61" s="33"/>
      <c r="N61" s="33"/>
      <c r="O61" s="33"/>
      <c r="P61" s="33"/>
      <c r="Q61" s="33"/>
      <c r="R61" s="33"/>
      <c r="S61" s="33"/>
      <c r="T61" s="33"/>
      <c r="U61" s="33"/>
      <c r="V61" s="33"/>
      <c r="W61" s="33"/>
      <c r="X61" s="33"/>
      <c r="Y61" s="33"/>
      <c r="Z61" s="33"/>
      <c r="AA61" s="33"/>
      <c r="AB61" s="33"/>
      <c r="AC61" s="33"/>
      <c r="AD61" s="33"/>
      <c r="AE61" s="33"/>
      <c r="AF61" s="33"/>
      <c r="AG61" s="33"/>
      <c r="AH61" s="33"/>
      <c r="AI61" s="33"/>
      <c r="AJ61" s="33"/>
      <c r="AK61" s="33"/>
      <c r="AL61" s="33"/>
      <c r="AM61" s="33"/>
      <c r="AN61" s="32"/>
      <c r="AO61" s="32"/>
      <c r="AP61" s="32"/>
      <c r="AQ61" s="32"/>
      <c r="AR61" s="32"/>
      <c r="AS61" s="32"/>
      <c r="AT61" s="32"/>
    </row>
    <row r="62" spans="1:984 1235:2008 2259:3032 3283:4056 4307:5080 5331:6104 6355:7128 7379:8152 8403:9176 9427:10200 10451:11224 11475:12248 12499:13272 13523:14296 14547:15320 15571:16088" ht="60.75" x14ac:dyDescent="0.25">
      <c r="A62" s="47" t="s">
        <v>80</v>
      </c>
      <c r="B62" s="64" t="s">
        <v>276</v>
      </c>
      <c r="C62" s="64" t="s">
        <v>81</v>
      </c>
      <c r="D62" s="198">
        <f>'Приложение 4'!F351</f>
        <v>0</v>
      </c>
      <c r="E62" s="198">
        <f>'Приложение 4'!G351</f>
        <v>0</v>
      </c>
      <c r="F62" s="198">
        <f>'Приложение 4'!H351</f>
        <v>0</v>
      </c>
      <c r="L62" s="33"/>
      <c r="M62" s="33"/>
      <c r="N62" s="33"/>
      <c r="O62" s="33"/>
      <c r="P62" s="33"/>
      <c r="Q62" s="33"/>
      <c r="R62" s="33"/>
      <c r="S62" s="33"/>
      <c r="T62" s="33"/>
      <c r="U62" s="33"/>
      <c r="V62" s="33"/>
      <c r="W62" s="33"/>
      <c r="X62" s="33"/>
      <c r="Y62" s="33"/>
      <c r="Z62" s="33"/>
      <c r="AA62" s="33"/>
      <c r="AB62" s="33"/>
      <c r="AC62" s="33"/>
      <c r="AD62" s="33"/>
      <c r="AE62" s="33"/>
      <c r="AF62" s="33"/>
      <c r="AG62" s="33"/>
      <c r="AH62" s="33"/>
      <c r="AI62" s="33"/>
      <c r="AJ62" s="33"/>
      <c r="AK62" s="33"/>
      <c r="AL62" s="33"/>
      <c r="AM62" s="33"/>
      <c r="AN62" s="32"/>
      <c r="AO62" s="32"/>
      <c r="AP62" s="32"/>
      <c r="AQ62" s="32"/>
      <c r="AR62" s="32"/>
      <c r="AS62" s="32"/>
      <c r="AT62" s="32"/>
    </row>
    <row r="63" spans="1:984 1235:2008 2259:3032 3283:4056 4307:5080 5331:6104 6355:7128 7379:8152 8403:9176 9427:10200 10451:11224 11475:12248 12499:13272 13523:14296 14547:15320 15571:16088" ht="30.75" x14ac:dyDescent="0.25">
      <c r="A63" s="47" t="s">
        <v>88</v>
      </c>
      <c r="B63" s="64" t="s">
        <v>276</v>
      </c>
      <c r="C63" s="64" t="s">
        <v>89</v>
      </c>
      <c r="D63" s="198">
        <f>'Приложение 4'!F352+'Приложение 4'!F332</f>
        <v>1803963.95</v>
      </c>
      <c r="E63" s="198">
        <f>'Приложение 4'!G352+'Приложение 4'!G332</f>
        <v>1803963.95</v>
      </c>
      <c r="F63" s="198">
        <f>'Приложение 4'!H352+'Приложение 4'!H332</f>
        <v>1803963.95</v>
      </c>
      <c r="L63" s="33"/>
      <c r="M63" s="33"/>
      <c r="N63" s="33"/>
      <c r="O63" s="33"/>
      <c r="P63" s="33"/>
      <c r="Q63" s="33"/>
      <c r="R63" s="33"/>
      <c r="S63" s="33"/>
      <c r="T63" s="33"/>
      <c r="U63" s="33"/>
      <c r="V63" s="33"/>
      <c r="W63" s="33"/>
      <c r="X63" s="33"/>
      <c r="Y63" s="33"/>
      <c r="Z63" s="33"/>
      <c r="AA63" s="33"/>
      <c r="AB63" s="33"/>
      <c r="AC63" s="33"/>
      <c r="AD63" s="33"/>
      <c r="AE63" s="33"/>
      <c r="AF63" s="33"/>
      <c r="AG63" s="33"/>
      <c r="AH63" s="33"/>
      <c r="AI63" s="33"/>
      <c r="AJ63" s="33"/>
      <c r="AK63" s="33"/>
      <c r="AL63" s="33"/>
      <c r="AM63" s="33"/>
      <c r="AN63" s="32"/>
      <c r="AO63" s="32"/>
      <c r="AP63" s="32"/>
      <c r="AQ63" s="32"/>
      <c r="AR63" s="32"/>
      <c r="AS63" s="32"/>
      <c r="AT63" s="32"/>
    </row>
    <row r="64" spans="1:984 1235:2008 2259:3032 3283:4056 4307:5080 5331:6104 6355:7128 7379:8152 8403:9176 9427:10200 10451:11224 11475:12248 12499:13272 13523:14296 14547:15320 15571:16088" ht="15.75" x14ac:dyDescent="0.25">
      <c r="A64" s="47" t="s">
        <v>97</v>
      </c>
      <c r="B64" s="64" t="s">
        <v>276</v>
      </c>
      <c r="C64" s="64" t="s">
        <v>98</v>
      </c>
      <c r="D64" s="198">
        <f>'Приложение 4'!F353+'Приложение 4'!F333</f>
        <v>277379.49</v>
      </c>
      <c r="E64" s="198">
        <f>'Приложение 4'!G353+'Приложение 4'!G333</f>
        <v>777379.49</v>
      </c>
      <c r="F64" s="198">
        <f>'Приложение 4'!H353+'Приложение 4'!H333</f>
        <v>777379.49</v>
      </c>
      <c r="L64" s="33"/>
      <c r="M64" s="33"/>
      <c r="N64" s="33"/>
      <c r="O64" s="33"/>
      <c r="P64" s="33"/>
      <c r="Q64" s="33"/>
      <c r="R64" s="33"/>
      <c r="S64" s="33"/>
      <c r="T64" s="33"/>
      <c r="U64" s="33"/>
      <c r="V64" s="33"/>
      <c r="W64" s="33"/>
      <c r="X64" s="33"/>
      <c r="Y64" s="33"/>
      <c r="Z64" s="33"/>
      <c r="AA64" s="33"/>
      <c r="AB64" s="33"/>
      <c r="AC64" s="33"/>
      <c r="AD64" s="33"/>
      <c r="AE64" s="33"/>
      <c r="AF64" s="33"/>
      <c r="AG64" s="33"/>
      <c r="AH64" s="33"/>
      <c r="AI64" s="33"/>
      <c r="AJ64" s="33"/>
      <c r="AK64" s="33"/>
      <c r="AL64" s="33"/>
      <c r="AM64" s="33"/>
      <c r="AN64" s="32"/>
      <c r="AO64" s="32"/>
      <c r="AP64" s="32"/>
      <c r="AQ64" s="32"/>
      <c r="AR64" s="32"/>
      <c r="AS64" s="32"/>
      <c r="AT64" s="32"/>
    </row>
    <row r="65" spans="1:984 1235:2008 2259:3032 3283:4056 4307:5080 5331:6104 6355:7128 7379:8152 8403:9176 9427:10200 10451:11224 11475:12248 12499:13272 13523:14296 14547:15320 15571:16088" ht="15.75" x14ac:dyDescent="0.25">
      <c r="A65" s="47" t="s">
        <v>90</v>
      </c>
      <c r="B65" s="64" t="s">
        <v>276</v>
      </c>
      <c r="C65" s="64" t="s">
        <v>91</v>
      </c>
      <c r="D65" s="198">
        <f>'Приложение 4'!F354</f>
        <v>0</v>
      </c>
      <c r="E65" s="198">
        <f>'Приложение 4'!G354</f>
        <v>0</v>
      </c>
      <c r="F65" s="198">
        <f>'Приложение 4'!H354</f>
        <v>0</v>
      </c>
      <c r="L65" s="33"/>
      <c r="M65" s="33"/>
      <c r="N65" s="33"/>
      <c r="O65" s="33"/>
      <c r="P65" s="33"/>
      <c r="Q65" s="33"/>
      <c r="R65" s="33"/>
      <c r="S65" s="33"/>
      <c r="T65" s="33"/>
      <c r="U65" s="33"/>
      <c r="V65" s="33"/>
      <c r="W65" s="33"/>
      <c r="X65" s="33"/>
      <c r="Y65" s="33"/>
      <c r="Z65" s="33"/>
      <c r="AA65" s="33"/>
      <c r="AB65" s="33"/>
      <c r="AC65" s="33"/>
      <c r="AD65" s="33"/>
      <c r="AE65" s="33"/>
      <c r="AF65" s="33"/>
      <c r="AG65" s="33"/>
      <c r="AH65" s="33"/>
      <c r="AI65" s="33"/>
      <c r="AJ65" s="33"/>
      <c r="AK65" s="33"/>
      <c r="AL65" s="33"/>
      <c r="AM65" s="33"/>
      <c r="AN65" s="32"/>
      <c r="AO65" s="32"/>
      <c r="AP65" s="32"/>
      <c r="AQ65" s="32"/>
      <c r="AR65" s="32"/>
      <c r="AS65" s="32"/>
      <c r="AT65" s="32"/>
    </row>
    <row r="66" spans="1:984 1235:2008 2259:3032 3283:4056 4307:5080 5331:6104 6355:7128 7379:8152 8403:9176 9427:10200 10451:11224 11475:12248 12499:13272 13523:14296 14547:15320 15571:16088" ht="15.75" x14ac:dyDescent="0.25">
      <c r="A66" s="44" t="s">
        <v>199</v>
      </c>
      <c r="B66" s="142" t="s">
        <v>269</v>
      </c>
      <c r="C66" s="142"/>
      <c r="D66" s="205">
        <f>D67</f>
        <v>10401832.5</v>
      </c>
      <c r="E66" s="205">
        <f>E67</f>
        <v>10249000</v>
      </c>
      <c r="F66" s="205">
        <f>F67</f>
        <v>10249000</v>
      </c>
      <c r="L66" s="33"/>
      <c r="M66" s="33"/>
      <c r="N66" s="33"/>
      <c r="O66" s="33"/>
      <c r="P66" s="33"/>
      <c r="Q66" s="33"/>
      <c r="R66" s="33"/>
      <c r="S66" s="33"/>
      <c r="T66" s="33"/>
      <c r="U66" s="33"/>
      <c r="V66" s="33"/>
      <c r="W66" s="33"/>
      <c r="X66" s="33"/>
      <c r="Y66" s="33"/>
      <c r="Z66" s="33"/>
      <c r="AA66" s="33"/>
      <c r="AB66" s="33"/>
      <c r="AC66" s="33"/>
      <c r="AD66" s="33"/>
      <c r="AE66" s="33"/>
      <c r="AF66" s="33"/>
      <c r="AG66" s="33"/>
      <c r="AH66" s="33"/>
      <c r="AI66" s="33"/>
      <c r="AJ66" s="33"/>
      <c r="AK66" s="33"/>
      <c r="AL66" s="33"/>
      <c r="AM66" s="33"/>
      <c r="AN66" s="32"/>
      <c r="AO66" s="32"/>
      <c r="AP66" s="32"/>
      <c r="AQ66" s="32"/>
      <c r="AR66" s="32"/>
      <c r="AS66" s="32"/>
      <c r="AT66" s="32"/>
    </row>
    <row r="67" spans="1:984 1235:2008 2259:3032 3283:4056 4307:5080 5331:6104 6355:7128 7379:8152 8403:9176 9427:10200 10451:11224 11475:12248 12499:13272 13523:14296 14547:15320 15571:16088" ht="15.75" x14ac:dyDescent="0.25">
      <c r="A67" s="47" t="s">
        <v>97</v>
      </c>
      <c r="B67" s="64" t="s">
        <v>269</v>
      </c>
      <c r="C67" s="64" t="s">
        <v>98</v>
      </c>
      <c r="D67" s="198">
        <f>'Приложение 4'!F335+'Приложение 4'!F356+'Приложение 4'!F304</f>
        <v>10401832.5</v>
      </c>
      <c r="E67" s="198">
        <f>'Приложение 4'!G335+'Приложение 4'!G356+'Приложение 4'!G304</f>
        <v>10249000</v>
      </c>
      <c r="F67" s="198">
        <f>'Приложение 4'!H335+'Приложение 4'!H356+'Приложение 4'!H304</f>
        <v>10249000</v>
      </c>
      <c r="L67" s="33"/>
      <c r="M67" s="33"/>
      <c r="N67" s="33"/>
      <c r="O67" s="33"/>
      <c r="P67" s="33"/>
      <c r="Q67" s="33"/>
      <c r="R67" s="33"/>
      <c r="S67" s="33"/>
      <c r="T67" s="33"/>
      <c r="U67" s="33"/>
      <c r="V67" s="33"/>
      <c r="W67" s="33"/>
      <c r="X67" s="33"/>
      <c r="Y67" s="33"/>
      <c r="Z67" s="33"/>
      <c r="AA67" s="33"/>
      <c r="AB67" s="33"/>
      <c r="AC67" s="33"/>
      <c r="AD67" s="33"/>
      <c r="AE67" s="33"/>
      <c r="AF67" s="33"/>
      <c r="AG67" s="33"/>
      <c r="AH67" s="33"/>
      <c r="AI67" s="33"/>
      <c r="AJ67" s="33"/>
      <c r="AK67" s="33"/>
      <c r="AL67" s="33"/>
      <c r="AM67" s="33"/>
      <c r="AN67" s="32"/>
      <c r="AO67" s="32"/>
      <c r="AP67" s="32"/>
      <c r="AQ67" s="32"/>
      <c r="AR67" s="32"/>
      <c r="AS67" s="32"/>
      <c r="AT67" s="32"/>
    </row>
    <row r="68" spans="1:984 1235:2008 2259:3032 3283:4056 4307:5080 5331:6104 6355:7128 7379:8152 8403:9176 9427:10200 10451:11224 11475:12248 12499:13272 13523:14296 14547:15320 15571:16088" s="103" customFormat="1" ht="47.25" x14ac:dyDescent="0.25">
      <c r="A68" s="208" t="s">
        <v>263</v>
      </c>
      <c r="B68" s="209" t="s">
        <v>264</v>
      </c>
      <c r="C68" s="209"/>
      <c r="D68" s="195">
        <f t="shared" ref="D68:F68" si="5">D69</f>
        <v>37729433.149999999</v>
      </c>
      <c r="E68" s="195">
        <f t="shared" si="5"/>
        <v>34597700</v>
      </c>
      <c r="F68" s="195">
        <f t="shared" si="5"/>
        <v>34597700</v>
      </c>
      <c r="G68" s="41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40"/>
      <c r="AA68" s="40"/>
      <c r="AB68" s="40"/>
      <c r="AC68" s="40"/>
      <c r="AD68" s="40"/>
      <c r="AE68" s="40"/>
      <c r="AF68" s="40"/>
      <c r="AG68" s="40"/>
      <c r="AH68" s="40"/>
      <c r="AI68" s="40"/>
      <c r="AJ68" s="40"/>
      <c r="AK68" s="40"/>
      <c r="AL68" s="40"/>
      <c r="AM68" s="40"/>
      <c r="AN68" s="41"/>
      <c r="AO68" s="41"/>
      <c r="AP68" s="41"/>
      <c r="AQ68" s="41"/>
      <c r="AR68" s="41"/>
      <c r="AS68" s="41"/>
      <c r="AT68" s="41"/>
      <c r="HC68" s="191"/>
      <c r="HD68" s="191"/>
      <c r="HE68" s="191"/>
      <c r="HF68" s="191"/>
      <c r="HG68" s="191"/>
      <c r="HH68" s="191"/>
      <c r="QY68" s="191"/>
      <c r="QZ68" s="191"/>
      <c r="RA68" s="191"/>
      <c r="RB68" s="191"/>
      <c r="RC68" s="191"/>
      <c r="RD68" s="191"/>
      <c r="AAU68" s="191"/>
      <c r="AAV68" s="191"/>
      <c r="AAW68" s="191"/>
      <c r="AAX68" s="191"/>
      <c r="AAY68" s="191"/>
      <c r="AAZ68" s="191"/>
      <c r="AKQ68" s="191"/>
      <c r="AKR68" s="191"/>
      <c r="AKS68" s="191"/>
      <c r="AKT68" s="191"/>
      <c r="AKU68" s="191"/>
      <c r="AKV68" s="191"/>
      <c r="AUM68" s="191"/>
      <c r="AUN68" s="191"/>
      <c r="AUO68" s="191"/>
      <c r="AUP68" s="191"/>
      <c r="AUQ68" s="191"/>
      <c r="AUR68" s="191"/>
      <c r="BEI68" s="191"/>
      <c r="BEJ68" s="191"/>
      <c r="BEK68" s="191"/>
      <c r="BEL68" s="191"/>
      <c r="BEM68" s="191"/>
      <c r="BEN68" s="191"/>
      <c r="BOE68" s="191"/>
      <c r="BOF68" s="191"/>
      <c r="BOG68" s="191"/>
      <c r="BOH68" s="191"/>
      <c r="BOI68" s="191"/>
      <c r="BOJ68" s="191"/>
      <c r="BYA68" s="191"/>
      <c r="BYB68" s="191"/>
      <c r="BYC68" s="191"/>
      <c r="BYD68" s="191"/>
      <c r="BYE68" s="191"/>
      <c r="BYF68" s="191"/>
      <c r="CHW68" s="191"/>
      <c r="CHX68" s="191"/>
      <c r="CHY68" s="191"/>
      <c r="CHZ68" s="191"/>
      <c r="CIA68" s="191"/>
      <c r="CIB68" s="191"/>
      <c r="CRS68" s="191"/>
      <c r="CRT68" s="191"/>
      <c r="CRU68" s="191"/>
      <c r="CRV68" s="191"/>
      <c r="CRW68" s="191"/>
      <c r="CRX68" s="191"/>
      <c r="DBO68" s="191"/>
      <c r="DBP68" s="191"/>
      <c r="DBQ68" s="191"/>
      <c r="DBR68" s="191"/>
      <c r="DBS68" s="191"/>
      <c r="DBT68" s="191"/>
      <c r="DLK68" s="191"/>
      <c r="DLL68" s="191"/>
      <c r="DLM68" s="191"/>
      <c r="DLN68" s="191"/>
      <c r="DLO68" s="191"/>
      <c r="DLP68" s="191"/>
      <c r="DVG68" s="191"/>
      <c r="DVH68" s="191"/>
      <c r="DVI68" s="191"/>
      <c r="DVJ68" s="191"/>
      <c r="DVK68" s="191"/>
      <c r="DVL68" s="191"/>
      <c r="EFC68" s="191"/>
      <c r="EFD68" s="191"/>
      <c r="EFE68" s="191"/>
      <c r="EFF68" s="191"/>
      <c r="EFG68" s="191"/>
      <c r="EFH68" s="191"/>
      <c r="EOY68" s="191"/>
      <c r="EOZ68" s="191"/>
      <c r="EPA68" s="191"/>
      <c r="EPB68" s="191"/>
      <c r="EPC68" s="191"/>
      <c r="EPD68" s="191"/>
      <c r="EYU68" s="191"/>
      <c r="EYV68" s="191"/>
      <c r="EYW68" s="191"/>
      <c r="EYX68" s="191"/>
      <c r="EYY68" s="191"/>
      <c r="EYZ68" s="191"/>
      <c r="FIQ68" s="191"/>
      <c r="FIR68" s="191"/>
      <c r="FIS68" s="191"/>
      <c r="FIT68" s="191"/>
      <c r="FIU68" s="191"/>
      <c r="FIV68" s="191"/>
      <c r="FSM68" s="191"/>
      <c r="FSN68" s="191"/>
      <c r="FSO68" s="191"/>
      <c r="FSP68" s="191"/>
      <c r="FSQ68" s="191"/>
      <c r="FSR68" s="191"/>
      <c r="GCI68" s="191"/>
      <c r="GCJ68" s="191"/>
      <c r="GCK68" s="191"/>
      <c r="GCL68" s="191"/>
      <c r="GCM68" s="191"/>
      <c r="GCN68" s="191"/>
      <c r="GME68" s="191"/>
      <c r="GMF68" s="191"/>
      <c r="GMG68" s="191"/>
      <c r="GMH68" s="191"/>
      <c r="GMI68" s="191"/>
      <c r="GMJ68" s="191"/>
      <c r="GWA68" s="191"/>
      <c r="GWB68" s="191"/>
      <c r="GWC68" s="191"/>
      <c r="GWD68" s="191"/>
      <c r="GWE68" s="191"/>
      <c r="GWF68" s="191"/>
      <c r="HFW68" s="191"/>
      <c r="HFX68" s="191"/>
      <c r="HFY68" s="191"/>
      <c r="HFZ68" s="191"/>
      <c r="HGA68" s="191"/>
      <c r="HGB68" s="191"/>
      <c r="HPS68" s="191"/>
      <c r="HPT68" s="191"/>
      <c r="HPU68" s="191"/>
      <c r="HPV68" s="191"/>
      <c r="HPW68" s="191"/>
      <c r="HPX68" s="191"/>
      <c r="HZO68" s="191"/>
      <c r="HZP68" s="191"/>
      <c r="HZQ68" s="191"/>
      <c r="HZR68" s="191"/>
      <c r="HZS68" s="191"/>
      <c r="HZT68" s="191"/>
      <c r="IJK68" s="191"/>
      <c r="IJL68" s="191"/>
      <c r="IJM68" s="191"/>
      <c r="IJN68" s="191"/>
      <c r="IJO68" s="191"/>
      <c r="IJP68" s="191"/>
      <c r="ITG68" s="191"/>
      <c r="ITH68" s="191"/>
      <c r="ITI68" s="191"/>
      <c r="ITJ68" s="191"/>
      <c r="ITK68" s="191"/>
      <c r="ITL68" s="191"/>
      <c r="JDC68" s="191"/>
      <c r="JDD68" s="191"/>
      <c r="JDE68" s="191"/>
      <c r="JDF68" s="191"/>
      <c r="JDG68" s="191"/>
      <c r="JDH68" s="191"/>
      <c r="JMY68" s="191"/>
      <c r="JMZ68" s="191"/>
      <c r="JNA68" s="191"/>
      <c r="JNB68" s="191"/>
      <c r="JNC68" s="191"/>
      <c r="JND68" s="191"/>
      <c r="JWU68" s="191"/>
      <c r="JWV68" s="191"/>
      <c r="JWW68" s="191"/>
      <c r="JWX68" s="191"/>
      <c r="JWY68" s="191"/>
      <c r="JWZ68" s="191"/>
      <c r="KGQ68" s="191"/>
      <c r="KGR68" s="191"/>
      <c r="KGS68" s="191"/>
      <c r="KGT68" s="191"/>
      <c r="KGU68" s="191"/>
      <c r="KGV68" s="191"/>
      <c r="KQM68" s="191"/>
      <c r="KQN68" s="191"/>
      <c r="KQO68" s="191"/>
      <c r="KQP68" s="191"/>
      <c r="KQQ68" s="191"/>
      <c r="KQR68" s="191"/>
      <c r="LAI68" s="191"/>
      <c r="LAJ68" s="191"/>
      <c r="LAK68" s="191"/>
      <c r="LAL68" s="191"/>
      <c r="LAM68" s="191"/>
      <c r="LAN68" s="191"/>
      <c r="LKE68" s="191"/>
      <c r="LKF68" s="191"/>
      <c r="LKG68" s="191"/>
      <c r="LKH68" s="191"/>
      <c r="LKI68" s="191"/>
      <c r="LKJ68" s="191"/>
      <c r="LUA68" s="191"/>
      <c r="LUB68" s="191"/>
      <c r="LUC68" s="191"/>
      <c r="LUD68" s="191"/>
      <c r="LUE68" s="191"/>
      <c r="LUF68" s="191"/>
      <c r="MDW68" s="191"/>
      <c r="MDX68" s="191"/>
      <c r="MDY68" s="191"/>
      <c r="MDZ68" s="191"/>
      <c r="MEA68" s="191"/>
      <c r="MEB68" s="191"/>
      <c r="MNS68" s="191"/>
      <c r="MNT68" s="191"/>
      <c r="MNU68" s="191"/>
      <c r="MNV68" s="191"/>
      <c r="MNW68" s="191"/>
      <c r="MNX68" s="191"/>
      <c r="MXO68" s="191"/>
      <c r="MXP68" s="191"/>
      <c r="MXQ68" s="191"/>
      <c r="MXR68" s="191"/>
      <c r="MXS68" s="191"/>
      <c r="MXT68" s="191"/>
      <c r="NHK68" s="191"/>
      <c r="NHL68" s="191"/>
      <c r="NHM68" s="191"/>
      <c r="NHN68" s="191"/>
      <c r="NHO68" s="191"/>
      <c r="NHP68" s="191"/>
      <c r="NRG68" s="191"/>
      <c r="NRH68" s="191"/>
      <c r="NRI68" s="191"/>
      <c r="NRJ68" s="191"/>
      <c r="NRK68" s="191"/>
      <c r="NRL68" s="191"/>
      <c r="OBC68" s="191"/>
      <c r="OBD68" s="191"/>
      <c r="OBE68" s="191"/>
      <c r="OBF68" s="191"/>
      <c r="OBG68" s="191"/>
      <c r="OBH68" s="191"/>
      <c r="OKY68" s="191"/>
      <c r="OKZ68" s="191"/>
      <c r="OLA68" s="191"/>
      <c r="OLB68" s="191"/>
      <c r="OLC68" s="191"/>
      <c r="OLD68" s="191"/>
      <c r="OUU68" s="191"/>
      <c r="OUV68" s="191"/>
      <c r="OUW68" s="191"/>
      <c r="OUX68" s="191"/>
      <c r="OUY68" s="191"/>
      <c r="OUZ68" s="191"/>
      <c r="PEQ68" s="191"/>
      <c r="PER68" s="191"/>
      <c r="PES68" s="191"/>
      <c r="PET68" s="191"/>
      <c r="PEU68" s="191"/>
      <c r="PEV68" s="191"/>
      <c r="POM68" s="191"/>
      <c r="PON68" s="191"/>
      <c r="POO68" s="191"/>
      <c r="POP68" s="191"/>
      <c r="POQ68" s="191"/>
      <c r="POR68" s="191"/>
      <c r="PYI68" s="191"/>
      <c r="PYJ68" s="191"/>
      <c r="PYK68" s="191"/>
      <c r="PYL68" s="191"/>
      <c r="PYM68" s="191"/>
      <c r="PYN68" s="191"/>
      <c r="QIE68" s="191"/>
      <c r="QIF68" s="191"/>
      <c r="QIG68" s="191"/>
      <c r="QIH68" s="191"/>
      <c r="QII68" s="191"/>
      <c r="QIJ68" s="191"/>
      <c r="QSA68" s="191"/>
      <c r="QSB68" s="191"/>
      <c r="QSC68" s="191"/>
      <c r="QSD68" s="191"/>
      <c r="QSE68" s="191"/>
      <c r="QSF68" s="191"/>
      <c r="RBW68" s="191"/>
      <c r="RBX68" s="191"/>
      <c r="RBY68" s="191"/>
      <c r="RBZ68" s="191"/>
      <c r="RCA68" s="191"/>
      <c r="RCB68" s="191"/>
      <c r="RLS68" s="191"/>
      <c r="RLT68" s="191"/>
      <c r="RLU68" s="191"/>
      <c r="RLV68" s="191"/>
      <c r="RLW68" s="191"/>
      <c r="RLX68" s="191"/>
      <c r="RVO68" s="191"/>
      <c r="RVP68" s="191"/>
      <c r="RVQ68" s="191"/>
      <c r="RVR68" s="191"/>
      <c r="RVS68" s="191"/>
      <c r="RVT68" s="191"/>
      <c r="SFK68" s="191"/>
      <c r="SFL68" s="191"/>
      <c r="SFM68" s="191"/>
      <c r="SFN68" s="191"/>
      <c r="SFO68" s="191"/>
      <c r="SFP68" s="191"/>
      <c r="SPG68" s="191"/>
      <c r="SPH68" s="191"/>
      <c r="SPI68" s="191"/>
      <c r="SPJ68" s="191"/>
      <c r="SPK68" s="191"/>
      <c r="SPL68" s="191"/>
      <c r="SZC68" s="191"/>
      <c r="SZD68" s="191"/>
      <c r="SZE68" s="191"/>
      <c r="SZF68" s="191"/>
      <c r="SZG68" s="191"/>
      <c r="SZH68" s="191"/>
      <c r="TIY68" s="191"/>
      <c r="TIZ68" s="191"/>
      <c r="TJA68" s="191"/>
      <c r="TJB68" s="191"/>
      <c r="TJC68" s="191"/>
      <c r="TJD68" s="191"/>
      <c r="TSU68" s="191"/>
      <c r="TSV68" s="191"/>
      <c r="TSW68" s="191"/>
      <c r="TSX68" s="191"/>
      <c r="TSY68" s="191"/>
      <c r="TSZ68" s="191"/>
      <c r="UCQ68" s="191"/>
      <c r="UCR68" s="191"/>
      <c r="UCS68" s="191"/>
      <c r="UCT68" s="191"/>
      <c r="UCU68" s="191"/>
      <c r="UCV68" s="191"/>
      <c r="UMM68" s="191"/>
      <c r="UMN68" s="191"/>
      <c r="UMO68" s="191"/>
      <c r="UMP68" s="191"/>
      <c r="UMQ68" s="191"/>
      <c r="UMR68" s="191"/>
      <c r="UWI68" s="191"/>
      <c r="UWJ68" s="191"/>
      <c r="UWK68" s="191"/>
      <c r="UWL68" s="191"/>
      <c r="UWM68" s="191"/>
      <c r="UWN68" s="191"/>
      <c r="VGE68" s="191"/>
      <c r="VGF68" s="191"/>
      <c r="VGG68" s="191"/>
      <c r="VGH68" s="191"/>
      <c r="VGI68" s="191"/>
      <c r="VGJ68" s="191"/>
      <c r="VQA68" s="191"/>
      <c r="VQB68" s="191"/>
      <c r="VQC68" s="191"/>
      <c r="VQD68" s="191"/>
      <c r="VQE68" s="191"/>
      <c r="VQF68" s="191"/>
      <c r="VZW68" s="191"/>
      <c r="VZX68" s="191"/>
      <c r="VZY68" s="191"/>
      <c r="VZZ68" s="191"/>
      <c r="WAA68" s="191"/>
      <c r="WAB68" s="191"/>
      <c r="WJS68" s="191"/>
      <c r="WJT68" s="191"/>
      <c r="WJU68" s="191"/>
      <c r="WJV68" s="191"/>
      <c r="WJW68" s="191"/>
      <c r="WJX68" s="191"/>
      <c r="WTO68" s="191"/>
      <c r="WTP68" s="191"/>
      <c r="WTQ68" s="191"/>
      <c r="WTR68" s="191"/>
      <c r="WTS68" s="191"/>
      <c r="WTT68" s="191"/>
    </row>
    <row r="69" spans="1:984 1235:2008 2259:3032 3283:4056 4307:5080 5331:6104 6355:7128 7379:8152 8403:9176 9427:10200 10451:11224 11475:12248 12499:13272 13523:14296 14547:15320 15571:16088" ht="30.75" x14ac:dyDescent="0.25">
      <c r="A69" s="47" t="s">
        <v>265</v>
      </c>
      <c r="B69" s="64" t="s">
        <v>266</v>
      </c>
      <c r="C69" s="64"/>
      <c r="D69" s="198">
        <f>SUM(D70:D71)</f>
        <v>37729433.149999999</v>
      </c>
      <c r="E69" s="198">
        <f t="shared" ref="E69:F69" si="6">SUM(E70:E71)</f>
        <v>34597700</v>
      </c>
      <c r="F69" s="198">
        <f t="shared" si="6"/>
        <v>34597700</v>
      </c>
      <c r="L69" s="33"/>
      <c r="M69" s="33"/>
      <c r="N69" s="33"/>
      <c r="O69" s="33"/>
      <c r="P69" s="33"/>
      <c r="Q69" s="33"/>
      <c r="R69" s="33"/>
      <c r="S69" s="33"/>
      <c r="T69" s="33"/>
      <c r="U69" s="33"/>
      <c r="V69" s="33"/>
      <c r="W69" s="33"/>
      <c r="X69" s="33"/>
      <c r="Y69" s="33"/>
      <c r="Z69" s="33"/>
      <c r="AA69" s="33"/>
      <c r="AB69" s="33"/>
      <c r="AC69" s="33"/>
      <c r="AD69" s="33"/>
      <c r="AE69" s="33"/>
      <c r="AF69" s="33"/>
      <c r="AG69" s="33"/>
      <c r="AH69" s="33"/>
      <c r="AI69" s="33"/>
      <c r="AJ69" s="33"/>
      <c r="AK69" s="33"/>
      <c r="AL69" s="33"/>
      <c r="AM69" s="33"/>
      <c r="AN69" s="32"/>
      <c r="AO69" s="32"/>
      <c r="AP69" s="32"/>
      <c r="AQ69" s="32"/>
      <c r="AR69" s="32"/>
      <c r="AS69" s="32"/>
      <c r="AT69" s="32"/>
    </row>
    <row r="70" spans="1:984 1235:2008 2259:3032 3283:4056 4307:5080 5331:6104 6355:7128 7379:8152 8403:9176 9427:10200 10451:11224 11475:12248 12499:13272 13523:14296 14547:15320 15571:16088" ht="30.75" x14ac:dyDescent="0.25">
      <c r="A70" s="47" t="s">
        <v>88</v>
      </c>
      <c r="B70" s="64" t="s">
        <v>266</v>
      </c>
      <c r="C70" s="64">
        <v>200</v>
      </c>
      <c r="D70" s="198">
        <f>'Приложение 4'!F299</f>
        <v>33131733.149999999</v>
      </c>
      <c r="E70" s="198">
        <f>'Приложение 4'!G299</f>
        <v>30000000</v>
      </c>
      <c r="F70" s="198">
        <f>'Приложение 4'!H299</f>
        <v>30000000</v>
      </c>
      <c r="L70" s="33"/>
      <c r="M70" s="33"/>
      <c r="N70" s="33"/>
      <c r="O70" s="33"/>
      <c r="P70" s="33"/>
      <c r="Q70" s="33"/>
      <c r="R70" s="33"/>
      <c r="S70" s="33"/>
      <c r="T70" s="33"/>
      <c r="U70" s="33"/>
      <c r="V70" s="33"/>
      <c r="W70" s="33"/>
      <c r="X70" s="33"/>
      <c r="Y70" s="33"/>
      <c r="Z70" s="33"/>
      <c r="AA70" s="33"/>
      <c r="AB70" s="33"/>
      <c r="AC70" s="33"/>
      <c r="AD70" s="33"/>
      <c r="AE70" s="33"/>
      <c r="AF70" s="33"/>
      <c r="AG70" s="33"/>
      <c r="AH70" s="33"/>
      <c r="AI70" s="33"/>
      <c r="AJ70" s="33"/>
      <c r="AK70" s="33"/>
      <c r="AL70" s="33"/>
      <c r="AM70" s="33"/>
      <c r="AN70" s="32"/>
      <c r="AO70" s="32"/>
      <c r="AP70" s="32"/>
      <c r="AQ70" s="32"/>
      <c r="AR70" s="32"/>
      <c r="AS70" s="32"/>
      <c r="AT70" s="32"/>
    </row>
    <row r="71" spans="1:984 1235:2008 2259:3032 3283:4056 4307:5080 5331:6104 6355:7128 7379:8152 8403:9176 9427:10200 10451:11224 11475:12248 12499:13272 13523:14296 14547:15320 15571:16088" ht="15.75" x14ac:dyDescent="0.25">
      <c r="A71" s="47" t="s">
        <v>97</v>
      </c>
      <c r="B71" s="64" t="s">
        <v>266</v>
      </c>
      <c r="C71" s="64" t="s">
        <v>98</v>
      </c>
      <c r="D71" s="198">
        <f>'Приложение 4'!F359</f>
        <v>4597700</v>
      </c>
      <c r="E71" s="198">
        <f>'Приложение 4'!G359</f>
        <v>4597700</v>
      </c>
      <c r="F71" s="198">
        <f>'Приложение 4'!H359</f>
        <v>4597700</v>
      </c>
      <c r="L71" s="33"/>
      <c r="M71" s="33"/>
      <c r="N71" s="33"/>
      <c r="O71" s="33"/>
      <c r="P71" s="33"/>
      <c r="Q71" s="33"/>
      <c r="R71" s="33"/>
      <c r="S71" s="33"/>
      <c r="T71" s="33"/>
      <c r="U71" s="33"/>
      <c r="V71" s="33"/>
      <c r="W71" s="33"/>
      <c r="X71" s="33"/>
      <c r="Y71" s="33"/>
      <c r="Z71" s="33"/>
      <c r="AA71" s="33"/>
      <c r="AB71" s="33"/>
      <c r="AC71" s="33"/>
      <c r="AD71" s="33"/>
      <c r="AE71" s="33"/>
      <c r="AF71" s="33"/>
      <c r="AG71" s="33"/>
      <c r="AH71" s="33"/>
      <c r="AI71" s="33"/>
      <c r="AJ71" s="33"/>
      <c r="AK71" s="33"/>
      <c r="AL71" s="33"/>
      <c r="AM71" s="33"/>
      <c r="AN71" s="32"/>
      <c r="AO71" s="32"/>
      <c r="AP71" s="32"/>
      <c r="AQ71" s="32"/>
      <c r="AR71" s="32"/>
      <c r="AS71" s="32"/>
      <c r="AT71" s="32"/>
    </row>
    <row r="72" spans="1:984 1235:2008 2259:3032 3283:4056 4307:5080 5331:6104 6355:7128 7379:8152 8403:9176 9427:10200 10451:11224 11475:12248 12499:13272 13523:14296 14547:15320 15571:16088" ht="31.5" x14ac:dyDescent="0.25">
      <c r="A72" s="208" t="s">
        <v>238</v>
      </c>
      <c r="B72" s="209" t="s">
        <v>239</v>
      </c>
      <c r="C72" s="209"/>
      <c r="D72" s="195">
        <f>D73+D76</f>
        <v>219018801.92000002</v>
      </c>
      <c r="E72" s="195">
        <f>E73+E76</f>
        <v>219099469.13</v>
      </c>
      <c r="F72" s="195">
        <f>F73+F76</f>
        <v>220629764.72</v>
      </c>
      <c r="L72" s="33"/>
      <c r="M72" s="33"/>
      <c r="N72" s="33"/>
      <c r="O72" s="33"/>
      <c r="P72" s="33"/>
      <c r="Q72" s="33"/>
      <c r="R72" s="33"/>
      <c r="S72" s="33"/>
      <c r="T72" s="33"/>
      <c r="U72" s="33"/>
      <c r="V72" s="33"/>
      <c r="W72" s="33"/>
      <c r="X72" s="33"/>
      <c r="Y72" s="33"/>
      <c r="Z72" s="33"/>
      <c r="AA72" s="33"/>
      <c r="AB72" s="33"/>
      <c r="AC72" s="33"/>
      <c r="AD72" s="33"/>
      <c r="AE72" s="33"/>
      <c r="AF72" s="33"/>
      <c r="AG72" s="33"/>
      <c r="AH72" s="33"/>
      <c r="AI72" s="33"/>
      <c r="AJ72" s="33"/>
      <c r="AK72" s="33"/>
      <c r="AL72" s="33"/>
      <c r="AM72" s="33"/>
      <c r="AN72" s="32"/>
      <c r="AO72" s="32"/>
      <c r="AP72" s="32"/>
      <c r="AQ72" s="32"/>
      <c r="AR72" s="32"/>
      <c r="AS72" s="32"/>
      <c r="AT72" s="32"/>
    </row>
    <row r="73" spans="1:984 1235:2008 2259:3032 3283:4056 4307:5080 5331:6104 6355:7128 7379:8152 8403:9176 9427:10200 10451:11224 11475:12248 12499:13272 13523:14296 14547:15320 15571:16088" s="103" customFormat="1" ht="15.75" x14ac:dyDescent="0.25">
      <c r="A73" s="44" t="s">
        <v>281</v>
      </c>
      <c r="B73" s="142" t="s">
        <v>282</v>
      </c>
      <c r="C73" s="142"/>
      <c r="D73" s="205">
        <f>SUM(D74:D75)</f>
        <v>16920376.079999998</v>
      </c>
      <c r="E73" s="205">
        <f>SUM(E74:E75)</f>
        <v>20641112</v>
      </c>
      <c r="F73" s="205">
        <f>SUM(F74:F75)</f>
        <v>20641112</v>
      </c>
      <c r="G73" s="41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40"/>
      <c r="AA73" s="40"/>
      <c r="AB73" s="40"/>
      <c r="AC73" s="40"/>
      <c r="AD73" s="40"/>
      <c r="AE73" s="40"/>
      <c r="AF73" s="40"/>
      <c r="AG73" s="40"/>
      <c r="AH73" s="40"/>
      <c r="AI73" s="40"/>
      <c r="AJ73" s="40"/>
      <c r="AK73" s="40"/>
      <c r="AL73" s="40"/>
      <c r="AM73" s="40"/>
      <c r="AN73" s="41"/>
      <c r="AO73" s="41"/>
      <c r="AP73" s="41"/>
      <c r="AQ73" s="41"/>
      <c r="AR73" s="41"/>
      <c r="AS73" s="41"/>
      <c r="AT73" s="41"/>
      <c r="HC73" s="191"/>
      <c r="HD73" s="191"/>
      <c r="HE73" s="191"/>
      <c r="HF73" s="191"/>
      <c r="HG73" s="191"/>
      <c r="HH73" s="191"/>
      <c r="QY73" s="191"/>
      <c r="QZ73" s="191"/>
      <c r="RA73" s="191"/>
      <c r="RB73" s="191"/>
      <c r="RC73" s="191"/>
      <c r="RD73" s="191"/>
      <c r="AAU73" s="191"/>
      <c r="AAV73" s="191"/>
      <c r="AAW73" s="191"/>
      <c r="AAX73" s="191"/>
      <c r="AAY73" s="191"/>
      <c r="AAZ73" s="191"/>
      <c r="AKQ73" s="191"/>
      <c r="AKR73" s="191"/>
      <c r="AKS73" s="191"/>
      <c r="AKT73" s="191"/>
      <c r="AKU73" s="191"/>
      <c r="AKV73" s="191"/>
      <c r="AUM73" s="191"/>
      <c r="AUN73" s="191"/>
      <c r="AUO73" s="191"/>
      <c r="AUP73" s="191"/>
      <c r="AUQ73" s="191"/>
      <c r="AUR73" s="191"/>
      <c r="BEI73" s="191"/>
      <c r="BEJ73" s="191"/>
      <c r="BEK73" s="191"/>
      <c r="BEL73" s="191"/>
      <c r="BEM73" s="191"/>
      <c r="BEN73" s="191"/>
      <c r="BOE73" s="191"/>
      <c r="BOF73" s="191"/>
      <c r="BOG73" s="191"/>
      <c r="BOH73" s="191"/>
      <c r="BOI73" s="191"/>
      <c r="BOJ73" s="191"/>
      <c r="BYA73" s="191"/>
      <c r="BYB73" s="191"/>
      <c r="BYC73" s="191"/>
      <c r="BYD73" s="191"/>
      <c r="BYE73" s="191"/>
      <c r="BYF73" s="191"/>
      <c r="CHW73" s="191"/>
      <c r="CHX73" s="191"/>
      <c r="CHY73" s="191"/>
      <c r="CHZ73" s="191"/>
      <c r="CIA73" s="191"/>
      <c r="CIB73" s="191"/>
      <c r="CRS73" s="191"/>
      <c r="CRT73" s="191"/>
      <c r="CRU73" s="191"/>
      <c r="CRV73" s="191"/>
      <c r="CRW73" s="191"/>
      <c r="CRX73" s="191"/>
      <c r="DBO73" s="191"/>
      <c r="DBP73" s="191"/>
      <c r="DBQ73" s="191"/>
      <c r="DBR73" s="191"/>
      <c r="DBS73" s="191"/>
      <c r="DBT73" s="191"/>
      <c r="DLK73" s="191"/>
      <c r="DLL73" s="191"/>
      <c r="DLM73" s="191"/>
      <c r="DLN73" s="191"/>
      <c r="DLO73" s="191"/>
      <c r="DLP73" s="191"/>
      <c r="DVG73" s="191"/>
      <c r="DVH73" s="191"/>
      <c r="DVI73" s="191"/>
      <c r="DVJ73" s="191"/>
      <c r="DVK73" s="191"/>
      <c r="DVL73" s="191"/>
      <c r="EFC73" s="191"/>
      <c r="EFD73" s="191"/>
      <c r="EFE73" s="191"/>
      <c r="EFF73" s="191"/>
      <c r="EFG73" s="191"/>
      <c r="EFH73" s="191"/>
      <c r="EOY73" s="191"/>
      <c r="EOZ73" s="191"/>
      <c r="EPA73" s="191"/>
      <c r="EPB73" s="191"/>
      <c r="EPC73" s="191"/>
      <c r="EPD73" s="191"/>
      <c r="EYU73" s="191"/>
      <c r="EYV73" s="191"/>
      <c r="EYW73" s="191"/>
      <c r="EYX73" s="191"/>
      <c r="EYY73" s="191"/>
      <c r="EYZ73" s="191"/>
      <c r="FIQ73" s="191"/>
      <c r="FIR73" s="191"/>
      <c r="FIS73" s="191"/>
      <c r="FIT73" s="191"/>
      <c r="FIU73" s="191"/>
      <c r="FIV73" s="191"/>
      <c r="FSM73" s="191"/>
      <c r="FSN73" s="191"/>
      <c r="FSO73" s="191"/>
      <c r="FSP73" s="191"/>
      <c r="FSQ73" s="191"/>
      <c r="FSR73" s="191"/>
      <c r="GCI73" s="191"/>
      <c r="GCJ73" s="191"/>
      <c r="GCK73" s="191"/>
      <c r="GCL73" s="191"/>
      <c r="GCM73" s="191"/>
      <c r="GCN73" s="191"/>
      <c r="GME73" s="191"/>
      <c r="GMF73" s="191"/>
      <c r="GMG73" s="191"/>
      <c r="GMH73" s="191"/>
      <c r="GMI73" s="191"/>
      <c r="GMJ73" s="191"/>
      <c r="GWA73" s="191"/>
      <c r="GWB73" s="191"/>
      <c r="GWC73" s="191"/>
      <c r="GWD73" s="191"/>
      <c r="GWE73" s="191"/>
      <c r="GWF73" s="191"/>
      <c r="HFW73" s="191"/>
      <c r="HFX73" s="191"/>
      <c r="HFY73" s="191"/>
      <c r="HFZ73" s="191"/>
      <c r="HGA73" s="191"/>
      <c r="HGB73" s="191"/>
      <c r="HPS73" s="191"/>
      <c r="HPT73" s="191"/>
      <c r="HPU73" s="191"/>
      <c r="HPV73" s="191"/>
      <c r="HPW73" s="191"/>
      <c r="HPX73" s="191"/>
      <c r="HZO73" s="191"/>
      <c r="HZP73" s="191"/>
      <c r="HZQ73" s="191"/>
      <c r="HZR73" s="191"/>
      <c r="HZS73" s="191"/>
      <c r="HZT73" s="191"/>
      <c r="IJK73" s="191"/>
      <c r="IJL73" s="191"/>
      <c r="IJM73" s="191"/>
      <c r="IJN73" s="191"/>
      <c r="IJO73" s="191"/>
      <c r="IJP73" s="191"/>
      <c r="ITG73" s="191"/>
      <c r="ITH73" s="191"/>
      <c r="ITI73" s="191"/>
      <c r="ITJ73" s="191"/>
      <c r="ITK73" s="191"/>
      <c r="ITL73" s="191"/>
      <c r="JDC73" s="191"/>
      <c r="JDD73" s="191"/>
      <c r="JDE73" s="191"/>
      <c r="JDF73" s="191"/>
      <c r="JDG73" s="191"/>
      <c r="JDH73" s="191"/>
      <c r="JMY73" s="191"/>
      <c r="JMZ73" s="191"/>
      <c r="JNA73" s="191"/>
      <c r="JNB73" s="191"/>
      <c r="JNC73" s="191"/>
      <c r="JND73" s="191"/>
      <c r="JWU73" s="191"/>
      <c r="JWV73" s="191"/>
      <c r="JWW73" s="191"/>
      <c r="JWX73" s="191"/>
      <c r="JWY73" s="191"/>
      <c r="JWZ73" s="191"/>
      <c r="KGQ73" s="191"/>
      <c r="KGR73" s="191"/>
      <c r="KGS73" s="191"/>
      <c r="KGT73" s="191"/>
      <c r="KGU73" s="191"/>
      <c r="KGV73" s="191"/>
      <c r="KQM73" s="191"/>
      <c r="KQN73" s="191"/>
      <c r="KQO73" s="191"/>
      <c r="KQP73" s="191"/>
      <c r="KQQ73" s="191"/>
      <c r="KQR73" s="191"/>
      <c r="LAI73" s="191"/>
      <c r="LAJ73" s="191"/>
      <c r="LAK73" s="191"/>
      <c r="LAL73" s="191"/>
      <c r="LAM73" s="191"/>
      <c r="LAN73" s="191"/>
      <c r="LKE73" s="191"/>
      <c r="LKF73" s="191"/>
      <c r="LKG73" s="191"/>
      <c r="LKH73" s="191"/>
      <c r="LKI73" s="191"/>
      <c r="LKJ73" s="191"/>
      <c r="LUA73" s="191"/>
      <c r="LUB73" s="191"/>
      <c r="LUC73" s="191"/>
      <c r="LUD73" s="191"/>
      <c r="LUE73" s="191"/>
      <c r="LUF73" s="191"/>
      <c r="MDW73" s="191"/>
      <c r="MDX73" s="191"/>
      <c r="MDY73" s="191"/>
      <c r="MDZ73" s="191"/>
      <c r="MEA73" s="191"/>
      <c r="MEB73" s="191"/>
      <c r="MNS73" s="191"/>
      <c r="MNT73" s="191"/>
      <c r="MNU73" s="191"/>
      <c r="MNV73" s="191"/>
      <c r="MNW73" s="191"/>
      <c r="MNX73" s="191"/>
      <c r="MXO73" s="191"/>
      <c r="MXP73" s="191"/>
      <c r="MXQ73" s="191"/>
      <c r="MXR73" s="191"/>
      <c r="MXS73" s="191"/>
      <c r="MXT73" s="191"/>
      <c r="NHK73" s="191"/>
      <c r="NHL73" s="191"/>
      <c r="NHM73" s="191"/>
      <c r="NHN73" s="191"/>
      <c r="NHO73" s="191"/>
      <c r="NHP73" s="191"/>
      <c r="NRG73" s="191"/>
      <c r="NRH73" s="191"/>
      <c r="NRI73" s="191"/>
      <c r="NRJ73" s="191"/>
      <c r="NRK73" s="191"/>
      <c r="NRL73" s="191"/>
      <c r="OBC73" s="191"/>
      <c r="OBD73" s="191"/>
      <c r="OBE73" s="191"/>
      <c r="OBF73" s="191"/>
      <c r="OBG73" s="191"/>
      <c r="OBH73" s="191"/>
      <c r="OKY73" s="191"/>
      <c r="OKZ73" s="191"/>
      <c r="OLA73" s="191"/>
      <c r="OLB73" s="191"/>
      <c r="OLC73" s="191"/>
      <c r="OLD73" s="191"/>
      <c r="OUU73" s="191"/>
      <c r="OUV73" s="191"/>
      <c r="OUW73" s="191"/>
      <c r="OUX73" s="191"/>
      <c r="OUY73" s="191"/>
      <c r="OUZ73" s="191"/>
      <c r="PEQ73" s="191"/>
      <c r="PER73" s="191"/>
      <c r="PES73" s="191"/>
      <c r="PET73" s="191"/>
      <c r="PEU73" s="191"/>
      <c r="PEV73" s="191"/>
      <c r="POM73" s="191"/>
      <c r="PON73" s="191"/>
      <c r="POO73" s="191"/>
      <c r="POP73" s="191"/>
      <c r="POQ73" s="191"/>
      <c r="POR73" s="191"/>
      <c r="PYI73" s="191"/>
      <c r="PYJ73" s="191"/>
      <c r="PYK73" s="191"/>
      <c r="PYL73" s="191"/>
      <c r="PYM73" s="191"/>
      <c r="PYN73" s="191"/>
      <c r="QIE73" s="191"/>
      <c r="QIF73" s="191"/>
      <c r="QIG73" s="191"/>
      <c r="QIH73" s="191"/>
      <c r="QII73" s="191"/>
      <c r="QIJ73" s="191"/>
      <c r="QSA73" s="191"/>
      <c r="QSB73" s="191"/>
      <c r="QSC73" s="191"/>
      <c r="QSD73" s="191"/>
      <c r="QSE73" s="191"/>
      <c r="QSF73" s="191"/>
      <c r="RBW73" s="191"/>
      <c r="RBX73" s="191"/>
      <c r="RBY73" s="191"/>
      <c r="RBZ73" s="191"/>
      <c r="RCA73" s="191"/>
      <c r="RCB73" s="191"/>
      <c r="RLS73" s="191"/>
      <c r="RLT73" s="191"/>
      <c r="RLU73" s="191"/>
      <c r="RLV73" s="191"/>
      <c r="RLW73" s="191"/>
      <c r="RLX73" s="191"/>
      <c r="RVO73" s="191"/>
      <c r="RVP73" s="191"/>
      <c r="RVQ73" s="191"/>
      <c r="RVR73" s="191"/>
      <c r="RVS73" s="191"/>
      <c r="RVT73" s="191"/>
      <c r="SFK73" s="191"/>
      <c r="SFL73" s="191"/>
      <c r="SFM73" s="191"/>
      <c r="SFN73" s="191"/>
      <c r="SFO73" s="191"/>
      <c r="SFP73" s="191"/>
      <c r="SPG73" s="191"/>
      <c r="SPH73" s="191"/>
      <c r="SPI73" s="191"/>
      <c r="SPJ73" s="191"/>
      <c r="SPK73" s="191"/>
      <c r="SPL73" s="191"/>
      <c r="SZC73" s="191"/>
      <c r="SZD73" s="191"/>
      <c r="SZE73" s="191"/>
      <c r="SZF73" s="191"/>
      <c r="SZG73" s="191"/>
      <c r="SZH73" s="191"/>
      <c r="TIY73" s="191"/>
      <c r="TIZ73" s="191"/>
      <c r="TJA73" s="191"/>
      <c r="TJB73" s="191"/>
      <c r="TJC73" s="191"/>
      <c r="TJD73" s="191"/>
      <c r="TSU73" s="191"/>
      <c r="TSV73" s="191"/>
      <c r="TSW73" s="191"/>
      <c r="TSX73" s="191"/>
      <c r="TSY73" s="191"/>
      <c r="TSZ73" s="191"/>
      <c r="UCQ73" s="191"/>
      <c r="UCR73" s="191"/>
      <c r="UCS73" s="191"/>
      <c r="UCT73" s="191"/>
      <c r="UCU73" s="191"/>
      <c r="UCV73" s="191"/>
      <c r="UMM73" s="191"/>
      <c r="UMN73" s="191"/>
      <c r="UMO73" s="191"/>
      <c r="UMP73" s="191"/>
      <c r="UMQ73" s="191"/>
      <c r="UMR73" s="191"/>
      <c r="UWI73" s="191"/>
      <c r="UWJ73" s="191"/>
      <c r="UWK73" s="191"/>
      <c r="UWL73" s="191"/>
      <c r="UWM73" s="191"/>
      <c r="UWN73" s="191"/>
      <c r="VGE73" s="191"/>
      <c r="VGF73" s="191"/>
      <c r="VGG73" s="191"/>
      <c r="VGH73" s="191"/>
      <c r="VGI73" s="191"/>
      <c r="VGJ73" s="191"/>
      <c r="VQA73" s="191"/>
      <c r="VQB73" s="191"/>
      <c r="VQC73" s="191"/>
      <c r="VQD73" s="191"/>
      <c r="VQE73" s="191"/>
      <c r="VQF73" s="191"/>
      <c r="VZW73" s="191"/>
      <c r="VZX73" s="191"/>
      <c r="VZY73" s="191"/>
      <c r="VZZ73" s="191"/>
      <c r="WAA73" s="191"/>
      <c r="WAB73" s="191"/>
      <c r="WJS73" s="191"/>
      <c r="WJT73" s="191"/>
      <c r="WJU73" s="191"/>
      <c r="WJV73" s="191"/>
      <c r="WJW73" s="191"/>
      <c r="WJX73" s="191"/>
      <c r="WTO73" s="191"/>
      <c r="WTP73" s="191"/>
      <c r="WTQ73" s="191"/>
      <c r="WTR73" s="191"/>
      <c r="WTS73" s="191"/>
      <c r="WTT73" s="191"/>
    </row>
    <row r="74" spans="1:984 1235:2008 2259:3032 3283:4056 4307:5080 5331:6104 6355:7128 7379:8152 8403:9176 9427:10200 10451:11224 11475:12248 12499:13272 13523:14296 14547:15320 15571:16088" ht="60.75" x14ac:dyDescent="0.25">
      <c r="A74" s="47" t="s">
        <v>80</v>
      </c>
      <c r="B74" s="64" t="s">
        <v>282</v>
      </c>
      <c r="C74" s="64" t="s">
        <v>81</v>
      </c>
      <c r="D74" s="198">
        <f>'Приложение 4'!F370</f>
        <v>2374085</v>
      </c>
      <c r="E74" s="198">
        <f>'Приложение 4'!G370</f>
        <v>1112240</v>
      </c>
      <c r="F74" s="198">
        <f>'Приложение 4'!H370</f>
        <v>1112240</v>
      </c>
      <c r="L74" s="33"/>
      <c r="M74" s="33"/>
      <c r="N74" s="33"/>
      <c r="O74" s="33"/>
      <c r="P74" s="33"/>
      <c r="Q74" s="33"/>
      <c r="R74" s="33"/>
      <c r="S74" s="33"/>
      <c r="T74" s="33"/>
      <c r="U74" s="33"/>
      <c r="V74" s="33"/>
      <c r="W74" s="33"/>
      <c r="X74" s="33"/>
      <c r="Y74" s="33"/>
      <c r="Z74" s="33"/>
      <c r="AA74" s="33"/>
      <c r="AB74" s="33"/>
      <c r="AC74" s="33"/>
      <c r="AD74" s="33"/>
      <c r="AE74" s="33"/>
      <c r="AF74" s="33"/>
      <c r="AG74" s="33"/>
      <c r="AH74" s="33"/>
      <c r="AI74" s="33"/>
      <c r="AJ74" s="33"/>
      <c r="AK74" s="33"/>
      <c r="AL74" s="33"/>
      <c r="AM74" s="33"/>
      <c r="AN74" s="32"/>
      <c r="AO74" s="32"/>
      <c r="AP74" s="32"/>
      <c r="AQ74" s="32"/>
      <c r="AR74" s="32"/>
      <c r="AS74" s="32"/>
      <c r="AT74" s="32"/>
    </row>
    <row r="75" spans="1:984 1235:2008 2259:3032 3283:4056 4307:5080 5331:6104 6355:7128 7379:8152 8403:9176 9427:10200 10451:11224 11475:12248 12499:13272 13523:14296 14547:15320 15571:16088" ht="30.75" x14ac:dyDescent="0.25">
      <c r="A75" s="47" t="s">
        <v>88</v>
      </c>
      <c r="B75" s="64" t="s">
        <v>282</v>
      </c>
      <c r="C75" s="64" t="s">
        <v>89</v>
      </c>
      <c r="D75" s="198">
        <f>'Приложение 4'!F371</f>
        <v>14546291.08</v>
      </c>
      <c r="E75" s="198">
        <f>'Приложение 4'!G371</f>
        <v>19528872</v>
      </c>
      <c r="F75" s="198">
        <f>'Приложение 4'!H371</f>
        <v>19528872</v>
      </c>
      <c r="L75" s="33"/>
      <c r="M75" s="33"/>
      <c r="N75" s="33"/>
      <c r="O75" s="33"/>
      <c r="P75" s="33"/>
      <c r="Q75" s="33"/>
      <c r="R75" s="33"/>
      <c r="S75" s="33"/>
      <c r="T75" s="33"/>
      <c r="U75" s="33"/>
      <c r="V75" s="33"/>
      <c r="W75" s="33"/>
      <c r="X75" s="33"/>
      <c r="Y75" s="33"/>
      <c r="Z75" s="33"/>
      <c r="AA75" s="33"/>
      <c r="AB75" s="33"/>
      <c r="AC75" s="33"/>
      <c r="AD75" s="33"/>
      <c r="AE75" s="33"/>
      <c r="AF75" s="33"/>
      <c r="AG75" s="33"/>
      <c r="AH75" s="33"/>
      <c r="AI75" s="33"/>
      <c r="AJ75" s="33"/>
      <c r="AK75" s="33"/>
      <c r="AL75" s="33"/>
      <c r="AM75" s="33"/>
      <c r="AN75" s="32"/>
      <c r="AO75" s="32"/>
      <c r="AP75" s="32"/>
      <c r="AQ75" s="32"/>
      <c r="AR75" s="32"/>
      <c r="AS75" s="32"/>
      <c r="AT75" s="32"/>
    </row>
    <row r="76" spans="1:984 1235:2008 2259:3032 3283:4056 4307:5080 5331:6104 6355:7128 7379:8152 8403:9176 9427:10200 10451:11224 11475:12248 12499:13272 13523:14296 14547:15320 15571:16088" s="103" customFormat="1" ht="15.75" x14ac:dyDescent="0.25">
      <c r="A76" s="44" t="s">
        <v>199</v>
      </c>
      <c r="B76" s="142" t="s">
        <v>240</v>
      </c>
      <c r="C76" s="142"/>
      <c r="D76" s="205">
        <f>SUM(D77:D80)</f>
        <v>202098425.84</v>
      </c>
      <c r="E76" s="205">
        <f>SUM(E77:E80)</f>
        <v>198458357.13</v>
      </c>
      <c r="F76" s="205">
        <f>SUM(F77:F80)</f>
        <v>199988652.72</v>
      </c>
      <c r="G76" s="41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40"/>
      <c r="AA76" s="40"/>
      <c r="AB76" s="40"/>
      <c r="AC76" s="40"/>
      <c r="AD76" s="40"/>
      <c r="AE76" s="40"/>
      <c r="AF76" s="40"/>
      <c r="AG76" s="40"/>
      <c r="AH76" s="40"/>
      <c r="AI76" s="40"/>
      <c r="AJ76" s="40"/>
      <c r="AK76" s="40"/>
      <c r="AL76" s="40"/>
      <c r="AM76" s="40"/>
      <c r="AN76" s="41"/>
      <c r="AO76" s="41"/>
      <c r="AP76" s="41"/>
      <c r="AQ76" s="41"/>
      <c r="AR76" s="41"/>
      <c r="AS76" s="41"/>
      <c r="AT76" s="41"/>
      <c r="HC76" s="191"/>
      <c r="HD76" s="191"/>
      <c r="HE76" s="191"/>
      <c r="HF76" s="191"/>
      <c r="HG76" s="191"/>
      <c r="HH76" s="191"/>
      <c r="QY76" s="191"/>
      <c r="QZ76" s="191"/>
      <c r="RA76" s="191"/>
      <c r="RB76" s="191"/>
      <c r="RC76" s="191"/>
      <c r="RD76" s="191"/>
      <c r="AAU76" s="191"/>
      <c r="AAV76" s="191"/>
      <c r="AAW76" s="191"/>
      <c r="AAX76" s="191"/>
      <c r="AAY76" s="191"/>
      <c r="AAZ76" s="191"/>
      <c r="AKQ76" s="191"/>
      <c r="AKR76" s="191"/>
      <c r="AKS76" s="191"/>
      <c r="AKT76" s="191"/>
      <c r="AKU76" s="191"/>
      <c r="AKV76" s="191"/>
      <c r="AUM76" s="191"/>
      <c r="AUN76" s="191"/>
      <c r="AUO76" s="191"/>
      <c r="AUP76" s="191"/>
      <c r="AUQ76" s="191"/>
      <c r="AUR76" s="191"/>
      <c r="BEI76" s="191"/>
      <c r="BEJ76" s="191"/>
      <c r="BEK76" s="191"/>
      <c r="BEL76" s="191"/>
      <c r="BEM76" s="191"/>
      <c r="BEN76" s="191"/>
      <c r="BOE76" s="191"/>
      <c r="BOF76" s="191"/>
      <c r="BOG76" s="191"/>
      <c r="BOH76" s="191"/>
      <c r="BOI76" s="191"/>
      <c r="BOJ76" s="191"/>
      <c r="BYA76" s="191"/>
      <c r="BYB76" s="191"/>
      <c r="BYC76" s="191"/>
      <c r="BYD76" s="191"/>
      <c r="BYE76" s="191"/>
      <c r="BYF76" s="191"/>
      <c r="CHW76" s="191"/>
      <c r="CHX76" s="191"/>
      <c r="CHY76" s="191"/>
      <c r="CHZ76" s="191"/>
      <c r="CIA76" s="191"/>
      <c r="CIB76" s="191"/>
      <c r="CRS76" s="191"/>
      <c r="CRT76" s="191"/>
      <c r="CRU76" s="191"/>
      <c r="CRV76" s="191"/>
      <c r="CRW76" s="191"/>
      <c r="CRX76" s="191"/>
      <c r="DBO76" s="191"/>
      <c r="DBP76" s="191"/>
      <c r="DBQ76" s="191"/>
      <c r="DBR76" s="191"/>
      <c r="DBS76" s="191"/>
      <c r="DBT76" s="191"/>
      <c r="DLK76" s="191"/>
      <c r="DLL76" s="191"/>
      <c r="DLM76" s="191"/>
      <c r="DLN76" s="191"/>
      <c r="DLO76" s="191"/>
      <c r="DLP76" s="191"/>
      <c r="DVG76" s="191"/>
      <c r="DVH76" s="191"/>
      <c r="DVI76" s="191"/>
      <c r="DVJ76" s="191"/>
      <c r="DVK76" s="191"/>
      <c r="DVL76" s="191"/>
      <c r="EFC76" s="191"/>
      <c r="EFD76" s="191"/>
      <c r="EFE76" s="191"/>
      <c r="EFF76" s="191"/>
      <c r="EFG76" s="191"/>
      <c r="EFH76" s="191"/>
      <c r="EOY76" s="191"/>
      <c r="EOZ76" s="191"/>
      <c r="EPA76" s="191"/>
      <c r="EPB76" s="191"/>
      <c r="EPC76" s="191"/>
      <c r="EPD76" s="191"/>
      <c r="EYU76" s="191"/>
      <c r="EYV76" s="191"/>
      <c r="EYW76" s="191"/>
      <c r="EYX76" s="191"/>
      <c r="EYY76" s="191"/>
      <c r="EYZ76" s="191"/>
      <c r="FIQ76" s="191"/>
      <c r="FIR76" s="191"/>
      <c r="FIS76" s="191"/>
      <c r="FIT76" s="191"/>
      <c r="FIU76" s="191"/>
      <c r="FIV76" s="191"/>
      <c r="FSM76" s="191"/>
      <c r="FSN76" s="191"/>
      <c r="FSO76" s="191"/>
      <c r="FSP76" s="191"/>
      <c r="FSQ76" s="191"/>
      <c r="FSR76" s="191"/>
      <c r="GCI76" s="191"/>
      <c r="GCJ76" s="191"/>
      <c r="GCK76" s="191"/>
      <c r="GCL76" s="191"/>
      <c r="GCM76" s="191"/>
      <c r="GCN76" s="191"/>
      <c r="GME76" s="191"/>
      <c r="GMF76" s="191"/>
      <c r="GMG76" s="191"/>
      <c r="GMH76" s="191"/>
      <c r="GMI76" s="191"/>
      <c r="GMJ76" s="191"/>
      <c r="GWA76" s="191"/>
      <c r="GWB76" s="191"/>
      <c r="GWC76" s="191"/>
      <c r="GWD76" s="191"/>
      <c r="GWE76" s="191"/>
      <c r="GWF76" s="191"/>
      <c r="HFW76" s="191"/>
      <c r="HFX76" s="191"/>
      <c r="HFY76" s="191"/>
      <c r="HFZ76" s="191"/>
      <c r="HGA76" s="191"/>
      <c r="HGB76" s="191"/>
      <c r="HPS76" s="191"/>
      <c r="HPT76" s="191"/>
      <c r="HPU76" s="191"/>
      <c r="HPV76" s="191"/>
      <c r="HPW76" s="191"/>
      <c r="HPX76" s="191"/>
      <c r="HZO76" s="191"/>
      <c r="HZP76" s="191"/>
      <c r="HZQ76" s="191"/>
      <c r="HZR76" s="191"/>
      <c r="HZS76" s="191"/>
      <c r="HZT76" s="191"/>
      <c r="IJK76" s="191"/>
      <c r="IJL76" s="191"/>
      <c r="IJM76" s="191"/>
      <c r="IJN76" s="191"/>
      <c r="IJO76" s="191"/>
      <c r="IJP76" s="191"/>
      <c r="ITG76" s="191"/>
      <c r="ITH76" s="191"/>
      <c r="ITI76" s="191"/>
      <c r="ITJ76" s="191"/>
      <c r="ITK76" s="191"/>
      <c r="ITL76" s="191"/>
      <c r="JDC76" s="191"/>
      <c r="JDD76" s="191"/>
      <c r="JDE76" s="191"/>
      <c r="JDF76" s="191"/>
      <c r="JDG76" s="191"/>
      <c r="JDH76" s="191"/>
      <c r="JMY76" s="191"/>
      <c r="JMZ76" s="191"/>
      <c r="JNA76" s="191"/>
      <c r="JNB76" s="191"/>
      <c r="JNC76" s="191"/>
      <c r="JND76" s="191"/>
      <c r="JWU76" s="191"/>
      <c r="JWV76" s="191"/>
      <c r="JWW76" s="191"/>
      <c r="JWX76" s="191"/>
      <c r="JWY76" s="191"/>
      <c r="JWZ76" s="191"/>
      <c r="KGQ76" s="191"/>
      <c r="KGR76" s="191"/>
      <c r="KGS76" s="191"/>
      <c r="KGT76" s="191"/>
      <c r="KGU76" s="191"/>
      <c r="KGV76" s="191"/>
      <c r="KQM76" s="191"/>
      <c r="KQN76" s="191"/>
      <c r="KQO76" s="191"/>
      <c r="KQP76" s="191"/>
      <c r="KQQ76" s="191"/>
      <c r="KQR76" s="191"/>
      <c r="LAI76" s="191"/>
      <c r="LAJ76" s="191"/>
      <c r="LAK76" s="191"/>
      <c r="LAL76" s="191"/>
      <c r="LAM76" s="191"/>
      <c r="LAN76" s="191"/>
      <c r="LKE76" s="191"/>
      <c r="LKF76" s="191"/>
      <c r="LKG76" s="191"/>
      <c r="LKH76" s="191"/>
      <c r="LKI76" s="191"/>
      <c r="LKJ76" s="191"/>
      <c r="LUA76" s="191"/>
      <c r="LUB76" s="191"/>
      <c r="LUC76" s="191"/>
      <c r="LUD76" s="191"/>
      <c r="LUE76" s="191"/>
      <c r="LUF76" s="191"/>
      <c r="MDW76" s="191"/>
      <c r="MDX76" s="191"/>
      <c r="MDY76" s="191"/>
      <c r="MDZ76" s="191"/>
      <c r="MEA76" s="191"/>
      <c r="MEB76" s="191"/>
      <c r="MNS76" s="191"/>
      <c r="MNT76" s="191"/>
      <c r="MNU76" s="191"/>
      <c r="MNV76" s="191"/>
      <c r="MNW76" s="191"/>
      <c r="MNX76" s="191"/>
      <c r="MXO76" s="191"/>
      <c r="MXP76" s="191"/>
      <c r="MXQ76" s="191"/>
      <c r="MXR76" s="191"/>
      <c r="MXS76" s="191"/>
      <c r="MXT76" s="191"/>
      <c r="NHK76" s="191"/>
      <c r="NHL76" s="191"/>
      <c r="NHM76" s="191"/>
      <c r="NHN76" s="191"/>
      <c r="NHO76" s="191"/>
      <c r="NHP76" s="191"/>
      <c r="NRG76" s="191"/>
      <c r="NRH76" s="191"/>
      <c r="NRI76" s="191"/>
      <c r="NRJ76" s="191"/>
      <c r="NRK76" s="191"/>
      <c r="NRL76" s="191"/>
      <c r="OBC76" s="191"/>
      <c r="OBD76" s="191"/>
      <c r="OBE76" s="191"/>
      <c r="OBF76" s="191"/>
      <c r="OBG76" s="191"/>
      <c r="OBH76" s="191"/>
      <c r="OKY76" s="191"/>
      <c r="OKZ76" s="191"/>
      <c r="OLA76" s="191"/>
      <c r="OLB76" s="191"/>
      <c r="OLC76" s="191"/>
      <c r="OLD76" s="191"/>
      <c r="OUU76" s="191"/>
      <c r="OUV76" s="191"/>
      <c r="OUW76" s="191"/>
      <c r="OUX76" s="191"/>
      <c r="OUY76" s="191"/>
      <c r="OUZ76" s="191"/>
      <c r="PEQ76" s="191"/>
      <c r="PER76" s="191"/>
      <c r="PES76" s="191"/>
      <c r="PET76" s="191"/>
      <c r="PEU76" s="191"/>
      <c r="PEV76" s="191"/>
      <c r="POM76" s="191"/>
      <c r="PON76" s="191"/>
      <c r="POO76" s="191"/>
      <c r="POP76" s="191"/>
      <c r="POQ76" s="191"/>
      <c r="POR76" s="191"/>
      <c r="PYI76" s="191"/>
      <c r="PYJ76" s="191"/>
      <c r="PYK76" s="191"/>
      <c r="PYL76" s="191"/>
      <c r="PYM76" s="191"/>
      <c r="PYN76" s="191"/>
      <c r="QIE76" s="191"/>
      <c r="QIF76" s="191"/>
      <c r="QIG76" s="191"/>
      <c r="QIH76" s="191"/>
      <c r="QII76" s="191"/>
      <c r="QIJ76" s="191"/>
      <c r="QSA76" s="191"/>
      <c r="QSB76" s="191"/>
      <c r="QSC76" s="191"/>
      <c r="QSD76" s="191"/>
      <c r="QSE76" s="191"/>
      <c r="QSF76" s="191"/>
      <c r="RBW76" s="191"/>
      <c r="RBX76" s="191"/>
      <c r="RBY76" s="191"/>
      <c r="RBZ76" s="191"/>
      <c r="RCA76" s="191"/>
      <c r="RCB76" s="191"/>
      <c r="RLS76" s="191"/>
      <c r="RLT76" s="191"/>
      <c r="RLU76" s="191"/>
      <c r="RLV76" s="191"/>
      <c r="RLW76" s="191"/>
      <c r="RLX76" s="191"/>
      <c r="RVO76" s="191"/>
      <c r="RVP76" s="191"/>
      <c r="RVQ76" s="191"/>
      <c r="RVR76" s="191"/>
      <c r="RVS76" s="191"/>
      <c r="RVT76" s="191"/>
      <c r="SFK76" s="191"/>
      <c r="SFL76" s="191"/>
      <c r="SFM76" s="191"/>
      <c r="SFN76" s="191"/>
      <c r="SFO76" s="191"/>
      <c r="SFP76" s="191"/>
      <c r="SPG76" s="191"/>
      <c r="SPH76" s="191"/>
      <c r="SPI76" s="191"/>
      <c r="SPJ76" s="191"/>
      <c r="SPK76" s="191"/>
      <c r="SPL76" s="191"/>
      <c r="SZC76" s="191"/>
      <c r="SZD76" s="191"/>
      <c r="SZE76" s="191"/>
      <c r="SZF76" s="191"/>
      <c r="SZG76" s="191"/>
      <c r="SZH76" s="191"/>
      <c r="TIY76" s="191"/>
      <c r="TIZ76" s="191"/>
      <c r="TJA76" s="191"/>
      <c r="TJB76" s="191"/>
      <c r="TJC76" s="191"/>
      <c r="TJD76" s="191"/>
      <c r="TSU76" s="191"/>
      <c r="TSV76" s="191"/>
      <c r="TSW76" s="191"/>
      <c r="TSX76" s="191"/>
      <c r="TSY76" s="191"/>
      <c r="TSZ76" s="191"/>
      <c r="UCQ76" s="191"/>
      <c r="UCR76" s="191"/>
      <c r="UCS76" s="191"/>
      <c r="UCT76" s="191"/>
      <c r="UCU76" s="191"/>
      <c r="UCV76" s="191"/>
      <c r="UMM76" s="191"/>
      <c r="UMN76" s="191"/>
      <c r="UMO76" s="191"/>
      <c r="UMP76" s="191"/>
      <c r="UMQ76" s="191"/>
      <c r="UMR76" s="191"/>
      <c r="UWI76" s="191"/>
      <c r="UWJ76" s="191"/>
      <c r="UWK76" s="191"/>
      <c r="UWL76" s="191"/>
      <c r="UWM76" s="191"/>
      <c r="UWN76" s="191"/>
      <c r="VGE76" s="191"/>
      <c r="VGF76" s="191"/>
      <c r="VGG76" s="191"/>
      <c r="VGH76" s="191"/>
      <c r="VGI76" s="191"/>
      <c r="VGJ76" s="191"/>
      <c r="VQA76" s="191"/>
      <c r="VQB76" s="191"/>
      <c r="VQC76" s="191"/>
      <c r="VQD76" s="191"/>
      <c r="VQE76" s="191"/>
      <c r="VQF76" s="191"/>
      <c r="VZW76" s="191"/>
      <c r="VZX76" s="191"/>
      <c r="VZY76" s="191"/>
      <c r="VZZ76" s="191"/>
      <c r="WAA76" s="191"/>
      <c r="WAB76" s="191"/>
      <c r="WJS76" s="191"/>
      <c r="WJT76" s="191"/>
      <c r="WJU76" s="191"/>
      <c r="WJV76" s="191"/>
      <c r="WJW76" s="191"/>
      <c r="WJX76" s="191"/>
      <c r="WTO76" s="191"/>
      <c r="WTP76" s="191"/>
      <c r="WTQ76" s="191"/>
      <c r="WTR76" s="191"/>
      <c r="WTS76" s="191"/>
      <c r="WTT76" s="191"/>
    </row>
    <row r="77" spans="1:984 1235:2008 2259:3032 3283:4056 4307:5080 5331:6104 6355:7128 7379:8152 8403:9176 9427:10200 10451:11224 11475:12248 12499:13272 13523:14296 14547:15320 15571:16088" ht="60.75" x14ac:dyDescent="0.25">
      <c r="A77" s="47" t="s">
        <v>80</v>
      </c>
      <c r="B77" s="64" t="s">
        <v>240</v>
      </c>
      <c r="C77" s="64" t="s">
        <v>81</v>
      </c>
      <c r="D77" s="198">
        <f>'Приложение 4'!F373+'Приложение 4'!F384</f>
        <v>154779270.72</v>
      </c>
      <c r="E77" s="198">
        <f>'Приложение 4'!G373+'Приложение 4'!G384</f>
        <v>160018262</v>
      </c>
      <c r="F77" s="198">
        <f>'Приложение 4'!H373+'Приложение 4'!H384</f>
        <v>160018262</v>
      </c>
      <c r="L77" s="33"/>
      <c r="M77" s="33"/>
      <c r="N77" s="33"/>
      <c r="O77" s="33"/>
      <c r="P77" s="33"/>
      <c r="Q77" s="33"/>
      <c r="R77" s="33"/>
      <c r="S77" s="33"/>
      <c r="T77" s="33"/>
      <c r="U77" s="33"/>
      <c r="V77" s="33"/>
      <c r="W77" s="33"/>
      <c r="X77" s="33"/>
      <c r="Y77" s="33"/>
      <c r="Z77" s="33"/>
      <c r="AA77" s="33"/>
      <c r="AB77" s="33"/>
      <c r="AC77" s="33"/>
      <c r="AD77" s="33"/>
      <c r="AE77" s="33"/>
      <c r="AF77" s="33"/>
      <c r="AG77" s="33"/>
      <c r="AH77" s="33"/>
      <c r="AI77" s="33"/>
      <c r="AJ77" s="33"/>
      <c r="AK77" s="33"/>
      <c r="AL77" s="33"/>
      <c r="AM77" s="33"/>
      <c r="AN77" s="32"/>
      <c r="AO77" s="32"/>
      <c r="AP77" s="32"/>
      <c r="AQ77" s="32"/>
      <c r="AR77" s="32"/>
      <c r="AS77" s="32"/>
      <c r="AT77" s="32"/>
    </row>
    <row r="78" spans="1:984 1235:2008 2259:3032 3283:4056 4307:5080 5331:6104 6355:7128 7379:8152 8403:9176 9427:10200 10451:11224 11475:12248 12499:13272 13523:14296 14547:15320 15571:16088" ht="30.75" x14ac:dyDescent="0.25">
      <c r="A78" s="47" t="s">
        <v>88</v>
      </c>
      <c r="B78" s="64" t="s">
        <v>240</v>
      </c>
      <c r="C78" s="64" t="s">
        <v>89</v>
      </c>
      <c r="D78" s="198">
        <f>'Приложение 4'!F374</f>
        <v>44454987.120000005</v>
      </c>
      <c r="E78" s="198">
        <f>'Приложение 4'!G374</f>
        <v>35575927.130000003</v>
      </c>
      <c r="F78" s="198">
        <f>'Приложение 4'!H374</f>
        <v>37106222.719999999</v>
      </c>
      <c r="L78" s="33"/>
      <c r="M78" s="33"/>
      <c r="N78" s="33"/>
      <c r="O78" s="33"/>
      <c r="P78" s="33"/>
      <c r="Q78" s="33"/>
      <c r="R78" s="33"/>
      <c r="S78" s="33"/>
      <c r="T78" s="33"/>
      <c r="U78" s="33"/>
      <c r="V78" s="33"/>
      <c r="W78" s="33"/>
      <c r="X78" s="33"/>
      <c r="Y78" s="33"/>
      <c r="Z78" s="33"/>
      <c r="AA78" s="33"/>
      <c r="AB78" s="33"/>
      <c r="AC78" s="33"/>
      <c r="AD78" s="33"/>
      <c r="AE78" s="33"/>
      <c r="AF78" s="33"/>
      <c r="AG78" s="33"/>
      <c r="AH78" s="33"/>
      <c r="AI78" s="33"/>
      <c r="AJ78" s="33"/>
      <c r="AK78" s="33"/>
      <c r="AL78" s="33"/>
      <c r="AM78" s="33"/>
      <c r="AN78" s="32"/>
      <c r="AO78" s="32"/>
      <c r="AP78" s="32"/>
      <c r="AQ78" s="32"/>
      <c r="AR78" s="32"/>
      <c r="AS78" s="32"/>
      <c r="AT78" s="32"/>
    </row>
    <row r="79" spans="1:984 1235:2008 2259:3032 3283:4056 4307:5080 5331:6104 6355:7128 7379:8152 8403:9176 9427:10200 10451:11224 11475:12248 12499:13272 13523:14296 14547:15320 15571:16088" ht="15.75" hidden="1" x14ac:dyDescent="0.25">
      <c r="A79" s="47" t="s">
        <v>97</v>
      </c>
      <c r="B79" s="64" t="s">
        <v>240</v>
      </c>
      <c r="C79" s="64" t="s">
        <v>98</v>
      </c>
      <c r="D79" s="198">
        <v>0</v>
      </c>
      <c r="E79" s="198">
        <v>0</v>
      </c>
      <c r="F79" s="198">
        <v>0</v>
      </c>
      <c r="L79" s="33"/>
      <c r="M79" s="33"/>
      <c r="N79" s="33"/>
      <c r="O79" s="33"/>
      <c r="P79" s="33"/>
      <c r="Q79" s="33"/>
      <c r="R79" s="33"/>
      <c r="S79" s="33"/>
      <c r="T79" s="33"/>
      <c r="U79" s="33"/>
      <c r="V79" s="33"/>
      <c r="W79" s="33"/>
      <c r="X79" s="33"/>
      <c r="Y79" s="33"/>
      <c r="Z79" s="33"/>
      <c r="AA79" s="33"/>
      <c r="AB79" s="33"/>
      <c r="AC79" s="33"/>
      <c r="AD79" s="33"/>
      <c r="AE79" s="33"/>
      <c r="AF79" s="33"/>
      <c r="AG79" s="33"/>
      <c r="AH79" s="33"/>
      <c r="AI79" s="33"/>
      <c r="AJ79" s="33"/>
      <c r="AK79" s="33"/>
      <c r="AL79" s="33"/>
      <c r="AM79" s="33"/>
      <c r="AN79" s="32"/>
      <c r="AO79" s="32"/>
      <c r="AP79" s="32"/>
      <c r="AQ79" s="32"/>
      <c r="AR79" s="32"/>
      <c r="AS79" s="32"/>
      <c r="AT79" s="32"/>
    </row>
    <row r="80" spans="1:984 1235:2008 2259:3032 3283:4056 4307:5080 5331:6104 6355:7128 7379:8152 8403:9176 9427:10200 10451:11224 11475:12248 12499:13272 13523:14296 14547:15320 15571:16088" ht="15.75" x14ac:dyDescent="0.25">
      <c r="A80" s="47" t="s">
        <v>90</v>
      </c>
      <c r="B80" s="64" t="s">
        <v>240</v>
      </c>
      <c r="C80" s="64" t="s">
        <v>91</v>
      </c>
      <c r="D80" s="198">
        <f>'Приложение 4'!F376</f>
        <v>2864168</v>
      </c>
      <c r="E80" s="198">
        <f>'Приложение 4'!G376</f>
        <v>2864168</v>
      </c>
      <c r="F80" s="198">
        <f>'Приложение 4'!H376</f>
        <v>2864168</v>
      </c>
      <c r="L80" s="33"/>
      <c r="M80" s="33"/>
      <c r="N80" s="33"/>
      <c r="O80" s="33"/>
      <c r="P80" s="33"/>
      <c r="Q80" s="33"/>
      <c r="R80" s="33"/>
      <c r="S80" s="33"/>
      <c r="T80" s="33"/>
      <c r="U80" s="33"/>
      <c r="V80" s="33"/>
      <c r="W80" s="33"/>
      <c r="X80" s="33"/>
      <c r="Y80" s="33"/>
      <c r="Z80" s="33"/>
      <c r="AA80" s="33"/>
      <c r="AB80" s="33"/>
      <c r="AC80" s="33"/>
      <c r="AD80" s="33"/>
      <c r="AE80" s="33"/>
      <c r="AF80" s="33"/>
      <c r="AG80" s="33"/>
      <c r="AH80" s="33"/>
      <c r="AI80" s="33"/>
      <c r="AJ80" s="33"/>
      <c r="AK80" s="33"/>
      <c r="AL80" s="33"/>
      <c r="AM80" s="33"/>
      <c r="AN80" s="32"/>
      <c r="AO80" s="32"/>
      <c r="AP80" s="32"/>
      <c r="AQ80" s="32"/>
      <c r="AR80" s="32"/>
      <c r="AS80" s="32"/>
      <c r="AT80" s="32"/>
    </row>
    <row r="81" spans="1:984 1235:2008 2259:3032 3283:4056 4307:5080 5331:6104 6355:7128 7379:8152 8403:9176 9427:10200 10451:11224 11475:12248 12499:13272 13523:14296 14547:15320 15571:16088" ht="15.75" x14ac:dyDescent="0.25">
      <c r="A81" s="192" t="s">
        <v>223</v>
      </c>
      <c r="B81" s="193" t="s">
        <v>224</v>
      </c>
      <c r="C81" s="211"/>
      <c r="D81" s="195">
        <f>D86+D98+D82</f>
        <v>1306565062.3299999</v>
      </c>
      <c r="E81" s="195">
        <f t="shared" ref="E81:F81" si="7">E86+E98+E82</f>
        <v>1334769819.3799996</v>
      </c>
      <c r="F81" s="195">
        <f t="shared" si="7"/>
        <v>1365264885.3700001</v>
      </c>
      <c r="L81" s="33"/>
      <c r="M81" s="33"/>
      <c r="N81" s="33"/>
      <c r="O81" s="33"/>
      <c r="P81" s="33"/>
      <c r="Q81" s="33"/>
      <c r="R81" s="33"/>
      <c r="S81" s="33"/>
      <c r="T81" s="33"/>
      <c r="U81" s="33"/>
      <c r="V81" s="33"/>
      <c r="W81" s="33"/>
      <c r="X81" s="33"/>
      <c r="Y81" s="33"/>
      <c r="Z81" s="33"/>
      <c r="AA81" s="33"/>
      <c r="AB81" s="33"/>
      <c r="AC81" s="33"/>
      <c r="AD81" s="33"/>
      <c r="AE81" s="33"/>
      <c r="AF81" s="33"/>
      <c r="AG81" s="33"/>
      <c r="AH81" s="33"/>
      <c r="AI81" s="33"/>
      <c r="AJ81" s="33"/>
      <c r="AK81" s="33"/>
      <c r="AL81" s="33"/>
      <c r="AM81" s="33"/>
      <c r="AN81" s="32"/>
      <c r="AO81" s="32"/>
      <c r="AP81" s="32"/>
      <c r="AQ81" s="32"/>
      <c r="AR81" s="32"/>
      <c r="AS81" s="32"/>
      <c r="AT81" s="32"/>
    </row>
    <row r="82" spans="1:984 1235:2008 2259:3032 3283:4056 4307:5080 5331:6104 6355:7128 7379:8152 8403:9176 9427:10200 10451:11224 11475:12248 12499:13272 13523:14296 14547:15320 15571:16088" s="103" customFormat="1" ht="31.5" x14ac:dyDescent="0.25">
      <c r="A82" s="60" t="s">
        <v>253</v>
      </c>
      <c r="B82" s="196" t="s">
        <v>226</v>
      </c>
      <c r="C82" s="142"/>
      <c r="D82" s="197">
        <f>SUM(D83:D85)</f>
        <v>84471.15</v>
      </c>
      <c r="E82" s="197">
        <f>SUM(E83:E85)</f>
        <v>1698769.12</v>
      </c>
      <c r="F82" s="197">
        <f>SUM(F83:F85)</f>
        <v>5082121.3999999994</v>
      </c>
      <c r="G82" s="41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40"/>
      <c r="AA82" s="40"/>
      <c r="AB82" s="40"/>
      <c r="AC82" s="40"/>
      <c r="AD82" s="40"/>
      <c r="AE82" s="40"/>
      <c r="AF82" s="40"/>
      <c r="AG82" s="40"/>
      <c r="AH82" s="40"/>
      <c r="AI82" s="40"/>
      <c r="AJ82" s="40"/>
      <c r="AK82" s="40"/>
      <c r="AL82" s="40"/>
      <c r="AM82" s="40"/>
      <c r="AN82" s="41"/>
      <c r="AO82" s="41"/>
      <c r="AP82" s="41"/>
      <c r="AQ82" s="41"/>
      <c r="AR82" s="41"/>
      <c r="AS82" s="41"/>
      <c r="AT82" s="41"/>
    </row>
    <row r="83" spans="1:984 1235:2008 2259:3032 3283:4056 4307:5080 5331:6104 6355:7128 7379:8152 8403:9176 9427:10200 10451:11224 11475:12248 12499:13272 13523:14296 14547:15320 15571:16088" ht="60.75" x14ac:dyDescent="0.25">
      <c r="A83" s="51" t="s">
        <v>80</v>
      </c>
      <c r="B83" s="125" t="s">
        <v>226</v>
      </c>
      <c r="C83" s="64" t="s">
        <v>81</v>
      </c>
      <c r="D83" s="82">
        <f>'Приложение 4'!F157</f>
        <v>29776.490000000005</v>
      </c>
      <c r="E83" s="82">
        <f>'Приложение 4'!G157</f>
        <v>320907.93000000005</v>
      </c>
      <c r="F83" s="82">
        <f>'Приложение 4'!H157</f>
        <v>320907.93000000005</v>
      </c>
      <c r="L83" s="33"/>
      <c r="M83" s="33"/>
      <c r="N83" s="33"/>
      <c r="O83" s="33"/>
      <c r="P83" s="33"/>
      <c r="Q83" s="33"/>
      <c r="R83" s="33"/>
      <c r="S83" s="33"/>
      <c r="T83" s="33"/>
      <c r="U83" s="33"/>
      <c r="V83" s="33"/>
      <c r="W83" s="33"/>
      <c r="X83" s="33"/>
      <c r="Y83" s="33"/>
      <c r="Z83" s="33"/>
      <c r="AA83" s="33"/>
      <c r="AB83" s="33"/>
      <c r="AC83" s="33"/>
      <c r="AD83" s="33"/>
      <c r="AE83" s="33"/>
      <c r="AF83" s="33"/>
      <c r="AG83" s="33"/>
      <c r="AH83" s="33"/>
      <c r="AI83" s="33"/>
      <c r="AJ83" s="33"/>
      <c r="AK83" s="33"/>
      <c r="AL83" s="33"/>
      <c r="AM83" s="33"/>
      <c r="AN83" s="32"/>
      <c r="AO83" s="32"/>
      <c r="AP83" s="32"/>
      <c r="AQ83" s="32"/>
      <c r="AR83" s="32"/>
      <c r="AS83" s="32"/>
      <c r="AT83" s="32"/>
      <c r="HC83" s="86"/>
      <c r="HD83" s="86"/>
      <c r="HE83" s="86"/>
      <c r="HF83" s="86"/>
      <c r="HG83" s="86"/>
      <c r="HH83" s="86"/>
      <c r="QY83" s="86"/>
      <c r="QZ83" s="86"/>
      <c r="RA83" s="86"/>
      <c r="RB83" s="86"/>
      <c r="RC83" s="86"/>
      <c r="RD83" s="86"/>
      <c r="AAU83" s="86"/>
      <c r="AAV83" s="86"/>
      <c r="AAW83" s="86"/>
      <c r="AAX83" s="86"/>
      <c r="AAY83" s="86"/>
      <c r="AAZ83" s="86"/>
      <c r="AKQ83" s="86"/>
      <c r="AKR83" s="86"/>
      <c r="AKS83" s="86"/>
      <c r="AKT83" s="86"/>
      <c r="AKU83" s="86"/>
      <c r="AKV83" s="86"/>
      <c r="AUM83" s="86"/>
      <c r="AUN83" s="86"/>
      <c r="AUO83" s="86"/>
      <c r="AUP83" s="86"/>
      <c r="AUQ83" s="86"/>
      <c r="AUR83" s="86"/>
      <c r="BEI83" s="86"/>
      <c r="BEJ83" s="86"/>
      <c r="BEK83" s="86"/>
      <c r="BEL83" s="86"/>
      <c r="BEM83" s="86"/>
      <c r="BEN83" s="86"/>
      <c r="BOE83" s="86"/>
      <c r="BOF83" s="86"/>
      <c r="BOG83" s="86"/>
      <c r="BOH83" s="86"/>
      <c r="BOI83" s="86"/>
      <c r="BOJ83" s="86"/>
      <c r="BYA83" s="86"/>
      <c r="BYB83" s="86"/>
      <c r="BYC83" s="86"/>
      <c r="BYD83" s="86"/>
      <c r="BYE83" s="86"/>
      <c r="BYF83" s="86"/>
      <c r="CHW83" s="86"/>
      <c r="CHX83" s="86"/>
      <c r="CHY83" s="86"/>
      <c r="CHZ83" s="86"/>
      <c r="CIA83" s="86"/>
      <c r="CIB83" s="86"/>
      <c r="CRS83" s="86"/>
      <c r="CRT83" s="86"/>
      <c r="CRU83" s="86"/>
      <c r="CRV83" s="86"/>
      <c r="CRW83" s="86"/>
      <c r="CRX83" s="86"/>
      <c r="DBO83" s="86"/>
      <c r="DBP83" s="86"/>
      <c r="DBQ83" s="86"/>
      <c r="DBR83" s="86"/>
      <c r="DBS83" s="86"/>
      <c r="DBT83" s="86"/>
      <c r="DLK83" s="86"/>
      <c r="DLL83" s="86"/>
      <c r="DLM83" s="86"/>
      <c r="DLN83" s="86"/>
      <c r="DLO83" s="86"/>
      <c r="DLP83" s="86"/>
      <c r="DVG83" s="86"/>
      <c r="DVH83" s="86"/>
      <c r="DVI83" s="86"/>
      <c r="DVJ83" s="86"/>
      <c r="DVK83" s="86"/>
      <c r="DVL83" s="86"/>
      <c r="EFC83" s="86"/>
      <c r="EFD83" s="86"/>
      <c r="EFE83" s="86"/>
      <c r="EFF83" s="86"/>
      <c r="EFG83" s="86"/>
      <c r="EFH83" s="86"/>
      <c r="EOY83" s="86"/>
      <c r="EOZ83" s="86"/>
      <c r="EPA83" s="86"/>
      <c r="EPB83" s="86"/>
      <c r="EPC83" s="86"/>
      <c r="EPD83" s="86"/>
      <c r="EYU83" s="86"/>
      <c r="EYV83" s="86"/>
      <c r="EYW83" s="86"/>
      <c r="EYX83" s="86"/>
      <c r="EYY83" s="86"/>
      <c r="EYZ83" s="86"/>
      <c r="FIQ83" s="86"/>
      <c r="FIR83" s="86"/>
      <c r="FIS83" s="86"/>
      <c r="FIT83" s="86"/>
      <c r="FIU83" s="86"/>
      <c r="FIV83" s="86"/>
      <c r="FSM83" s="86"/>
      <c r="FSN83" s="86"/>
      <c r="FSO83" s="86"/>
      <c r="FSP83" s="86"/>
      <c r="FSQ83" s="86"/>
      <c r="FSR83" s="86"/>
      <c r="GCI83" s="86"/>
      <c r="GCJ83" s="86"/>
      <c r="GCK83" s="86"/>
      <c r="GCL83" s="86"/>
      <c r="GCM83" s="86"/>
      <c r="GCN83" s="86"/>
      <c r="GME83" s="86"/>
      <c r="GMF83" s="86"/>
      <c r="GMG83" s="86"/>
      <c r="GMH83" s="86"/>
      <c r="GMI83" s="86"/>
      <c r="GMJ83" s="86"/>
      <c r="GWA83" s="86"/>
      <c r="GWB83" s="86"/>
      <c r="GWC83" s="86"/>
      <c r="GWD83" s="86"/>
      <c r="GWE83" s="86"/>
      <c r="GWF83" s="86"/>
      <c r="HFW83" s="86"/>
      <c r="HFX83" s="86"/>
      <c r="HFY83" s="86"/>
      <c r="HFZ83" s="86"/>
      <c r="HGA83" s="86"/>
      <c r="HGB83" s="86"/>
      <c r="HPS83" s="86"/>
      <c r="HPT83" s="86"/>
      <c r="HPU83" s="86"/>
      <c r="HPV83" s="86"/>
      <c r="HPW83" s="86"/>
      <c r="HPX83" s="86"/>
      <c r="HZO83" s="86"/>
      <c r="HZP83" s="86"/>
      <c r="HZQ83" s="86"/>
      <c r="HZR83" s="86"/>
      <c r="HZS83" s="86"/>
      <c r="HZT83" s="86"/>
      <c r="IJK83" s="86"/>
      <c r="IJL83" s="86"/>
      <c r="IJM83" s="86"/>
      <c r="IJN83" s="86"/>
      <c r="IJO83" s="86"/>
      <c r="IJP83" s="86"/>
      <c r="ITG83" s="86"/>
      <c r="ITH83" s="86"/>
      <c r="ITI83" s="86"/>
      <c r="ITJ83" s="86"/>
      <c r="ITK83" s="86"/>
      <c r="ITL83" s="86"/>
      <c r="JDC83" s="86"/>
      <c r="JDD83" s="86"/>
      <c r="JDE83" s="86"/>
      <c r="JDF83" s="86"/>
      <c r="JDG83" s="86"/>
      <c r="JDH83" s="86"/>
      <c r="JMY83" s="86"/>
      <c r="JMZ83" s="86"/>
      <c r="JNA83" s="86"/>
      <c r="JNB83" s="86"/>
      <c r="JNC83" s="86"/>
      <c r="JND83" s="86"/>
      <c r="JWU83" s="86"/>
      <c r="JWV83" s="86"/>
      <c r="JWW83" s="86"/>
      <c r="JWX83" s="86"/>
      <c r="JWY83" s="86"/>
      <c r="JWZ83" s="86"/>
      <c r="KGQ83" s="86"/>
      <c r="KGR83" s="86"/>
      <c r="KGS83" s="86"/>
      <c r="KGT83" s="86"/>
      <c r="KGU83" s="86"/>
      <c r="KGV83" s="86"/>
      <c r="KQM83" s="86"/>
      <c r="KQN83" s="86"/>
      <c r="KQO83" s="86"/>
      <c r="KQP83" s="86"/>
      <c r="KQQ83" s="86"/>
      <c r="KQR83" s="86"/>
      <c r="LAI83" s="86"/>
      <c r="LAJ83" s="86"/>
      <c r="LAK83" s="86"/>
      <c r="LAL83" s="86"/>
      <c r="LAM83" s="86"/>
      <c r="LAN83" s="86"/>
      <c r="LKE83" s="86"/>
      <c r="LKF83" s="86"/>
      <c r="LKG83" s="86"/>
      <c r="LKH83" s="86"/>
      <c r="LKI83" s="86"/>
      <c r="LKJ83" s="86"/>
      <c r="LUA83" s="86"/>
      <c r="LUB83" s="86"/>
      <c r="LUC83" s="86"/>
      <c r="LUD83" s="86"/>
      <c r="LUE83" s="86"/>
      <c r="LUF83" s="86"/>
      <c r="MDW83" s="86"/>
      <c r="MDX83" s="86"/>
      <c r="MDY83" s="86"/>
      <c r="MDZ83" s="86"/>
      <c r="MEA83" s="86"/>
      <c r="MEB83" s="86"/>
      <c r="MNS83" s="86"/>
      <c r="MNT83" s="86"/>
      <c r="MNU83" s="86"/>
      <c r="MNV83" s="86"/>
      <c r="MNW83" s="86"/>
      <c r="MNX83" s="86"/>
      <c r="MXO83" s="86"/>
      <c r="MXP83" s="86"/>
      <c r="MXQ83" s="86"/>
      <c r="MXR83" s="86"/>
      <c r="MXS83" s="86"/>
      <c r="MXT83" s="86"/>
      <c r="NHK83" s="86"/>
      <c r="NHL83" s="86"/>
      <c r="NHM83" s="86"/>
      <c r="NHN83" s="86"/>
      <c r="NHO83" s="86"/>
      <c r="NHP83" s="86"/>
      <c r="NRG83" s="86"/>
      <c r="NRH83" s="86"/>
      <c r="NRI83" s="86"/>
      <c r="NRJ83" s="86"/>
      <c r="NRK83" s="86"/>
      <c r="NRL83" s="86"/>
      <c r="OBC83" s="86"/>
      <c r="OBD83" s="86"/>
      <c r="OBE83" s="86"/>
      <c r="OBF83" s="86"/>
      <c r="OBG83" s="86"/>
      <c r="OBH83" s="86"/>
      <c r="OKY83" s="86"/>
      <c r="OKZ83" s="86"/>
      <c r="OLA83" s="86"/>
      <c r="OLB83" s="86"/>
      <c r="OLC83" s="86"/>
      <c r="OLD83" s="86"/>
      <c r="OUU83" s="86"/>
      <c r="OUV83" s="86"/>
      <c r="OUW83" s="86"/>
      <c r="OUX83" s="86"/>
      <c r="OUY83" s="86"/>
      <c r="OUZ83" s="86"/>
      <c r="PEQ83" s="86"/>
      <c r="PER83" s="86"/>
      <c r="PES83" s="86"/>
      <c r="PET83" s="86"/>
      <c r="PEU83" s="86"/>
      <c r="PEV83" s="86"/>
      <c r="POM83" s="86"/>
      <c r="PON83" s="86"/>
      <c r="POO83" s="86"/>
      <c r="POP83" s="86"/>
      <c r="POQ83" s="86"/>
      <c r="POR83" s="86"/>
      <c r="PYI83" s="86"/>
      <c r="PYJ83" s="86"/>
      <c r="PYK83" s="86"/>
      <c r="PYL83" s="86"/>
      <c r="PYM83" s="86"/>
      <c r="PYN83" s="86"/>
      <c r="QIE83" s="86"/>
      <c r="QIF83" s="86"/>
      <c r="QIG83" s="86"/>
      <c r="QIH83" s="86"/>
      <c r="QII83" s="86"/>
      <c r="QIJ83" s="86"/>
      <c r="QSA83" s="86"/>
      <c r="QSB83" s="86"/>
      <c r="QSC83" s="86"/>
      <c r="QSD83" s="86"/>
      <c r="QSE83" s="86"/>
      <c r="QSF83" s="86"/>
      <c r="RBW83" s="86"/>
      <c r="RBX83" s="86"/>
      <c r="RBY83" s="86"/>
      <c r="RBZ83" s="86"/>
      <c r="RCA83" s="86"/>
      <c r="RCB83" s="86"/>
      <c r="RLS83" s="86"/>
      <c r="RLT83" s="86"/>
      <c r="RLU83" s="86"/>
      <c r="RLV83" s="86"/>
      <c r="RLW83" s="86"/>
      <c r="RLX83" s="86"/>
      <c r="RVO83" s="86"/>
      <c r="RVP83" s="86"/>
      <c r="RVQ83" s="86"/>
      <c r="RVR83" s="86"/>
      <c r="RVS83" s="86"/>
      <c r="RVT83" s="86"/>
      <c r="SFK83" s="86"/>
      <c r="SFL83" s="86"/>
      <c r="SFM83" s="86"/>
      <c r="SFN83" s="86"/>
      <c r="SFO83" s="86"/>
      <c r="SFP83" s="86"/>
      <c r="SPG83" s="86"/>
      <c r="SPH83" s="86"/>
      <c r="SPI83" s="86"/>
      <c r="SPJ83" s="86"/>
      <c r="SPK83" s="86"/>
      <c r="SPL83" s="86"/>
      <c r="SZC83" s="86"/>
      <c r="SZD83" s="86"/>
      <c r="SZE83" s="86"/>
      <c r="SZF83" s="86"/>
      <c r="SZG83" s="86"/>
      <c r="SZH83" s="86"/>
      <c r="TIY83" s="86"/>
      <c r="TIZ83" s="86"/>
      <c r="TJA83" s="86"/>
      <c r="TJB83" s="86"/>
      <c r="TJC83" s="86"/>
      <c r="TJD83" s="86"/>
      <c r="TSU83" s="86"/>
      <c r="TSV83" s="86"/>
      <c r="TSW83" s="86"/>
      <c r="TSX83" s="86"/>
      <c r="TSY83" s="86"/>
      <c r="TSZ83" s="86"/>
      <c r="UCQ83" s="86"/>
      <c r="UCR83" s="86"/>
      <c r="UCS83" s="86"/>
      <c r="UCT83" s="86"/>
      <c r="UCU83" s="86"/>
      <c r="UCV83" s="86"/>
      <c r="UMM83" s="86"/>
      <c r="UMN83" s="86"/>
      <c r="UMO83" s="86"/>
      <c r="UMP83" s="86"/>
      <c r="UMQ83" s="86"/>
      <c r="UMR83" s="86"/>
      <c r="UWI83" s="86"/>
      <c r="UWJ83" s="86"/>
      <c r="UWK83" s="86"/>
      <c r="UWL83" s="86"/>
      <c r="UWM83" s="86"/>
      <c r="UWN83" s="86"/>
      <c r="VGE83" s="86"/>
      <c r="VGF83" s="86"/>
      <c r="VGG83" s="86"/>
      <c r="VGH83" s="86"/>
      <c r="VGI83" s="86"/>
      <c r="VGJ83" s="86"/>
      <c r="VQA83" s="86"/>
      <c r="VQB83" s="86"/>
      <c r="VQC83" s="86"/>
      <c r="VQD83" s="86"/>
      <c r="VQE83" s="86"/>
      <c r="VQF83" s="86"/>
      <c r="VZW83" s="86"/>
      <c r="VZX83" s="86"/>
      <c r="VZY83" s="86"/>
      <c r="VZZ83" s="86"/>
      <c r="WAA83" s="86"/>
      <c r="WAB83" s="86"/>
      <c r="WJS83" s="86"/>
      <c r="WJT83" s="86"/>
      <c r="WJU83" s="86"/>
      <c r="WJV83" s="86"/>
      <c r="WJW83" s="86"/>
      <c r="WJX83" s="86"/>
      <c r="WTO83" s="86"/>
      <c r="WTP83" s="86"/>
      <c r="WTQ83" s="86"/>
      <c r="WTR83" s="86"/>
      <c r="WTS83" s="86"/>
      <c r="WTT83" s="86"/>
    </row>
    <row r="84" spans="1:984 1235:2008 2259:3032 3283:4056 4307:5080 5331:6104 6355:7128 7379:8152 8403:9176 9427:10200 10451:11224 11475:12248 12499:13272 13523:14296 14547:15320 15571:16088" ht="30.75" x14ac:dyDescent="0.25">
      <c r="A84" s="51" t="s">
        <v>88</v>
      </c>
      <c r="B84" s="125" t="s">
        <v>226</v>
      </c>
      <c r="C84" s="64" t="s">
        <v>89</v>
      </c>
      <c r="D84" s="82">
        <f>'Приложение 4'!F158</f>
        <v>0</v>
      </c>
      <c r="E84" s="82">
        <f>'Приложение 4'!G158</f>
        <v>823565.72</v>
      </c>
      <c r="F84" s="82">
        <f>'Приложение 4'!H158</f>
        <v>0</v>
      </c>
      <c r="L84" s="33"/>
      <c r="M84" s="33"/>
      <c r="N84" s="33"/>
      <c r="O84" s="33"/>
      <c r="P84" s="33"/>
      <c r="Q84" s="33"/>
      <c r="R84" s="33"/>
      <c r="S84" s="33"/>
      <c r="T84" s="33"/>
      <c r="U84" s="33"/>
      <c r="V84" s="33"/>
      <c r="W84" s="33"/>
      <c r="X84" s="33"/>
      <c r="Y84" s="33"/>
      <c r="Z84" s="33"/>
      <c r="AA84" s="33"/>
      <c r="AB84" s="33"/>
      <c r="AC84" s="33"/>
      <c r="AD84" s="33"/>
      <c r="AE84" s="33"/>
      <c r="AF84" s="33"/>
      <c r="AG84" s="33"/>
      <c r="AH84" s="33"/>
      <c r="AI84" s="33"/>
      <c r="AJ84" s="33"/>
      <c r="AK84" s="33"/>
      <c r="AL84" s="33"/>
      <c r="AM84" s="33"/>
      <c r="AN84" s="32"/>
      <c r="AO84" s="32"/>
      <c r="AP84" s="32"/>
      <c r="AQ84" s="32"/>
      <c r="AR84" s="32"/>
      <c r="AS84" s="32"/>
      <c r="AT84" s="32"/>
      <c r="HC84" s="86"/>
      <c r="HD84" s="86"/>
      <c r="HE84" s="86"/>
      <c r="HF84" s="86"/>
      <c r="HG84" s="86"/>
      <c r="HH84" s="86"/>
      <c r="QY84" s="86"/>
      <c r="QZ84" s="86"/>
      <c r="RA84" s="86"/>
      <c r="RB84" s="86"/>
      <c r="RC84" s="86"/>
      <c r="RD84" s="86"/>
      <c r="AAU84" s="86"/>
      <c r="AAV84" s="86"/>
      <c r="AAW84" s="86"/>
      <c r="AAX84" s="86"/>
      <c r="AAY84" s="86"/>
      <c r="AAZ84" s="86"/>
      <c r="AKQ84" s="86"/>
      <c r="AKR84" s="86"/>
      <c r="AKS84" s="86"/>
      <c r="AKT84" s="86"/>
      <c r="AKU84" s="86"/>
      <c r="AKV84" s="86"/>
      <c r="AUM84" s="86"/>
      <c r="AUN84" s="86"/>
      <c r="AUO84" s="86"/>
      <c r="AUP84" s="86"/>
      <c r="AUQ84" s="86"/>
      <c r="AUR84" s="86"/>
      <c r="BEI84" s="86"/>
      <c r="BEJ84" s="86"/>
      <c r="BEK84" s="86"/>
      <c r="BEL84" s="86"/>
      <c r="BEM84" s="86"/>
      <c r="BEN84" s="86"/>
      <c r="BOE84" s="86"/>
      <c r="BOF84" s="86"/>
      <c r="BOG84" s="86"/>
      <c r="BOH84" s="86"/>
      <c r="BOI84" s="86"/>
      <c r="BOJ84" s="86"/>
      <c r="BYA84" s="86"/>
      <c r="BYB84" s="86"/>
      <c r="BYC84" s="86"/>
      <c r="BYD84" s="86"/>
      <c r="BYE84" s="86"/>
      <c r="BYF84" s="86"/>
      <c r="CHW84" s="86"/>
      <c r="CHX84" s="86"/>
      <c r="CHY84" s="86"/>
      <c r="CHZ84" s="86"/>
      <c r="CIA84" s="86"/>
      <c r="CIB84" s="86"/>
      <c r="CRS84" s="86"/>
      <c r="CRT84" s="86"/>
      <c r="CRU84" s="86"/>
      <c r="CRV84" s="86"/>
      <c r="CRW84" s="86"/>
      <c r="CRX84" s="86"/>
      <c r="DBO84" s="86"/>
      <c r="DBP84" s="86"/>
      <c r="DBQ84" s="86"/>
      <c r="DBR84" s="86"/>
      <c r="DBS84" s="86"/>
      <c r="DBT84" s="86"/>
      <c r="DLK84" s="86"/>
      <c r="DLL84" s="86"/>
      <c r="DLM84" s="86"/>
      <c r="DLN84" s="86"/>
      <c r="DLO84" s="86"/>
      <c r="DLP84" s="86"/>
      <c r="DVG84" s="86"/>
      <c r="DVH84" s="86"/>
      <c r="DVI84" s="86"/>
      <c r="DVJ84" s="86"/>
      <c r="DVK84" s="86"/>
      <c r="DVL84" s="86"/>
      <c r="EFC84" s="86"/>
      <c r="EFD84" s="86"/>
      <c r="EFE84" s="86"/>
      <c r="EFF84" s="86"/>
      <c r="EFG84" s="86"/>
      <c r="EFH84" s="86"/>
      <c r="EOY84" s="86"/>
      <c r="EOZ84" s="86"/>
      <c r="EPA84" s="86"/>
      <c r="EPB84" s="86"/>
      <c r="EPC84" s="86"/>
      <c r="EPD84" s="86"/>
      <c r="EYU84" s="86"/>
      <c r="EYV84" s="86"/>
      <c r="EYW84" s="86"/>
      <c r="EYX84" s="86"/>
      <c r="EYY84" s="86"/>
      <c r="EYZ84" s="86"/>
      <c r="FIQ84" s="86"/>
      <c r="FIR84" s="86"/>
      <c r="FIS84" s="86"/>
      <c r="FIT84" s="86"/>
      <c r="FIU84" s="86"/>
      <c r="FIV84" s="86"/>
      <c r="FSM84" s="86"/>
      <c r="FSN84" s="86"/>
      <c r="FSO84" s="86"/>
      <c r="FSP84" s="86"/>
      <c r="FSQ84" s="86"/>
      <c r="FSR84" s="86"/>
      <c r="GCI84" s="86"/>
      <c r="GCJ84" s="86"/>
      <c r="GCK84" s="86"/>
      <c r="GCL84" s="86"/>
      <c r="GCM84" s="86"/>
      <c r="GCN84" s="86"/>
      <c r="GME84" s="86"/>
      <c r="GMF84" s="86"/>
      <c r="GMG84" s="86"/>
      <c r="GMH84" s="86"/>
      <c r="GMI84" s="86"/>
      <c r="GMJ84" s="86"/>
      <c r="GWA84" s="86"/>
      <c r="GWB84" s="86"/>
      <c r="GWC84" s="86"/>
      <c r="GWD84" s="86"/>
      <c r="GWE84" s="86"/>
      <c r="GWF84" s="86"/>
      <c r="HFW84" s="86"/>
      <c r="HFX84" s="86"/>
      <c r="HFY84" s="86"/>
      <c r="HFZ84" s="86"/>
      <c r="HGA84" s="86"/>
      <c r="HGB84" s="86"/>
      <c r="HPS84" s="86"/>
      <c r="HPT84" s="86"/>
      <c r="HPU84" s="86"/>
      <c r="HPV84" s="86"/>
      <c r="HPW84" s="86"/>
      <c r="HPX84" s="86"/>
      <c r="HZO84" s="86"/>
      <c r="HZP84" s="86"/>
      <c r="HZQ84" s="86"/>
      <c r="HZR84" s="86"/>
      <c r="HZS84" s="86"/>
      <c r="HZT84" s="86"/>
      <c r="IJK84" s="86"/>
      <c r="IJL84" s="86"/>
      <c r="IJM84" s="86"/>
      <c r="IJN84" s="86"/>
      <c r="IJO84" s="86"/>
      <c r="IJP84" s="86"/>
      <c r="ITG84" s="86"/>
      <c r="ITH84" s="86"/>
      <c r="ITI84" s="86"/>
      <c r="ITJ84" s="86"/>
      <c r="ITK84" s="86"/>
      <c r="ITL84" s="86"/>
      <c r="JDC84" s="86"/>
      <c r="JDD84" s="86"/>
      <c r="JDE84" s="86"/>
      <c r="JDF84" s="86"/>
      <c r="JDG84" s="86"/>
      <c r="JDH84" s="86"/>
      <c r="JMY84" s="86"/>
      <c r="JMZ84" s="86"/>
      <c r="JNA84" s="86"/>
      <c r="JNB84" s="86"/>
      <c r="JNC84" s="86"/>
      <c r="JND84" s="86"/>
      <c r="JWU84" s="86"/>
      <c r="JWV84" s="86"/>
      <c r="JWW84" s="86"/>
      <c r="JWX84" s="86"/>
      <c r="JWY84" s="86"/>
      <c r="JWZ84" s="86"/>
      <c r="KGQ84" s="86"/>
      <c r="KGR84" s="86"/>
      <c r="KGS84" s="86"/>
      <c r="KGT84" s="86"/>
      <c r="KGU84" s="86"/>
      <c r="KGV84" s="86"/>
      <c r="KQM84" s="86"/>
      <c r="KQN84" s="86"/>
      <c r="KQO84" s="86"/>
      <c r="KQP84" s="86"/>
      <c r="KQQ84" s="86"/>
      <c r="KQR84" s="86"/>
      <c r="LAI84" s="86"/>
      <c r="LAJ84" s="86"/>
      <c r="LAK84" s="86"/>
      <c r="LAL84" s="86"/>
      <c r="LAM84" s="86"/>
      <c r="LAN84" s="86"/>
      <c r="LKE84" s="86"/>
      <c r="LKF84" s="86"/>
      <c r="LKG84" s="86"/>
      <c r="LKH84" s="86"/>
      <c r="LKI84" s="86"/>
      <c r="LKJ84" s="86"/>
      <c r="LUA84" s="86"/>
      <c r="LUB84" s="86"/>
      <c r="LUC84" s="86"/>
      <c r="LUD84" s="86"/>
      <c r="LUE84" s="86"/>
      <c r="LUF84" s="86"/>
      <c r="MDW84" s="86"/>
      <c r="MDX84" s="86"/>
      <c r="MDY84" s="86"/>
      <c r="MDZ84" s="86"/>
      <c r="MEA84" s="86"/>
      <c r="MEB84" s="86"/>
      <c r="MNS84" s="86"/>
      <c r="MNT84" s="86"/>
      <c r="MNU84" s="86"/>
      <c r="MNV84" s="86"/>
      <c r="MNW84" s="86"/>
      <c r="MNX84" s="86"/>
      <c r="MXO84" s="86"/>
      <c r="MXP84" s="86"/>
      <c r="MXQ84" s="86"/>
      <c r="MXR84" s="86"/>
      <c r="MXS84" s="86"/>
      <c r="MXT84" s="86"/>
      <c r="NHK84" s="86"/>
      <c r="NHL84" s="86"/>
      <c r="NHM84" s="86"/>
      <c r="NHN84" s="86"/>
      <c r="NHO84" s="86"/>
      <c r="NHP84" s="86"/>
      <c r="NRG84" s="86"/>
      <c r="NRH84" s="86"/>
      <c r="NRI84" s="86"/>
      <c r="NRJ84" s="86"/>
      <c r="NRK84" s="86"/>
      <c r="NRL84" s="86"/>
      <c r="OBC84" s="86"/>
      <c r="OBD84" s="86"/>
      <c r="OBE84" s="86"/>
      <c r="OBF84" s="86"/>
      <c r="OBG84" s="86"/>
      <c r="OBH84" s="86"/>
      <c r="OKY84" s="86"/>
      <c r="OKZ84" s="86"/>
      <c r="OLA84" s="86"/>
      <c r="OLB84" s="86"/>
      <c r="OLC84" s="86"/>
      <c r="OLD84" s="86"/>
      <c r="OUU84" s="86"/>
      <c r="OUV84" s="86"/>
      <c r="OUW84" s="86"/>
      <c r="OUX84" s="86"/>
      <c r="OUY84" s="86"/>
      <c r="OUZ84" s="86"/>
      <c r="PEQ84" s="86"/>
      <c r="PER84" s="86"/>
      <c r="PES84" s="86"/>
      <c r="PET84" s="86"/>
      <c r="PEU84" s="86"/>
      <c r="PEV84" s="86"/>
      <c r="POM84" s="86"/>
      <c r="PON84" s="86"/>
      <c r="POO84" s="86"/>
      <c r="POP84" s="86"/>
      <c r="POQ84" s="86"/>
      <c r="POR84" s="86"/>
      <c r="PYI84" s="86"/>
      <c r="PYJ84" s="86"/>
      <c r="PYK84" s="86"/>
      <c r="PYL84" s="86"/>
      <c r="PYM84" s="86"/>
      <c r="PYN84" s="86"/>
      <c r="QIE84" s="86"/>
      <c r="QIF84" s="86"/>
      <c r="QIG84" s="86"/>
      <c r="QIH84" s="86"/>
      <c r="QII84" s="86"/>
      <c r="QIJ84" s="86"/>
      <c r="QSA84" s="86"/>
      <c r="QSB84" s="86"/>
      <c r="QSC84" s="86"/>
      <c r="QSD84" s="86"/>
      <c r="QSE84" s="86"/>
      <c r="QSF84" s="86"/>
      <c r="RBW84" s="86"/>
      <c r="RBX84" s="86"/>
      <c r="RBY84" s="86"/>
      <c r="RBZ84" s="86"/>
      <c r="RCA84" s="86"/>
      <c r="RCB84" s="86"/>
      <c r="RLS84" s="86"/>
      <c r="RLT84" s="86"/>
      <c r="RLU84" s="86"/>
      <c r="RLV84" s="86"/>
      <c r="RLW84" s="86"/>
      <c r="RLX84" s="86"/>
      <c r="RVO84" s="86"/>
      <c r="RVP84" s="86"/>
      <c r="RVQ84" s="86"/>
      <c r="RVR84" s="86"/>
      <c r="RVS84" s="86"/>
      <c r="RVT84" s="86"/>
      <c r="SFK84" s="86"/>
      <c r="SFL84" s="86"/>
      <c r="SFM84" s="86"/>
      <c r="SFN84" s="86"/>
      <c r="SFO84" s="86"/>
      <c r="SFP84" s="86"/>
      <c r="SPG84" s="86"/>
      <c r="SPH84" s="86"/>
      <c r="SPI84" s="86"/>
      <c r="SPJ84" s="86"/>
      <c r="SPK84" s="86"/>
      <c r="SPL84" s="86"/>
      <c r="SZC84" s="86"/>
      <c r="SZD84" s="86"/>
      <c r="SZE84" s="86"/>
      <c r="SZF84" s="86"/>
      <c r="SZG84" s="86"/>
      <c r="SZH84" s="86"/>
      <c r="TIY84" s="86"/>
      <c r="TIZ84" s="86"/>
      <c r="TJA84" s="86"/>
      <c r="TJB84" s="86"/>
      <c r="TJC84" s="86"/>
      <c r="TJD84" s="86"/>
      <c r="TSU84" s="86"/>
      <c r="TSV84" s="86"/>
      <c r="TSW84" s="86"/>
      <c r="TSX84" s="86"/>
      <c r="TSY84" s="86"/>
      <c r="TSZ84" s="86"/>
      <c r="UCQ84" s="86"/>
      <c r="UCR84" s="86"/>
      <c r="UCS84" s="86"/>
      <c r="UCT84" s="86"/>
      <c r="UCU84" s="86"/>
      <c r="UCV84" s="86"/>
      <c r="UMM84" s="86"/>
      <c r="UMN84" s="86"/>
      <c r="UMO84" s="86"/>
      <c r="UMP84" s="86"/>
      <c r="UMQ84" s="86"/>
      <c r="UMR84" s="86"/>
      <c r="UWI84" s="86"/>
      <c r="UWJ84" s="86"/>
      <c r="UWK84" s="86"/>
      <c r="UWL84" s="86"/>
      <c r="UWM84" s="86"/>
      <c r="UWN84" s="86"/>
      <c r="VGE84" s="86"/>
      <c r="VGF84" s="86"/>
      <c r="VGG84" s="86"/>
      <c r="VGH84" s="86"/>
      <c r="VGI84" s="86"/>
      <c r="VGJ84" s="86"/>
      <c r="VQA84" s="86"/>
      <c r="VQB84" s="86"/>
      <c r="VQC84" s="86"/>
      <c r="VQD84" s="86"/>
      <c r="VQE84" s="86"/>
      <c r="VQF84" s="86"/>
      <c r="VZW84" s="86"/>
      <c r="VZX84" s="86"/>
      <c r="VZY84" s="86"/>
      <c r="VZZ84" s="86"/>
      <c r="WAA84" s="86"/>
      <c r="WAB84" s="86"/>
      <c r="WJS84" s="86"/>
      <c r="WJT84" s="86"/>
      <c r="WJU84" s="86"/>
      <c r="WJV84" s="86"/>
      <c r="WJW84" s="86"/>
      <c r="WJX84" s="86"/>
      <c r="WTO84" s="86"/>
      <c r="WTP84" s="86"/>
      <c r="WTQ84" s="86"/>
      <c r="WTR84" s="86"/>
      <c r="WTS84" s="86"/>
      <c r="WTT84" s="86"/>
    </row>
    <row r="85" spans="1:984 1235:2008 2259:3032 3283:4056 4307:5080 5331:6104 6355:7128 7379:8152 8403:9176 9427:10200 10451:11224 11475:12248 12499:13272 13523:14296 14547:15320 15571:16088" ht="30.75" x14ac:dyDescent="0.25">
      <c r="A85" s="51" t="s">
        <v>117</v>
      </c>
      <c r="B85" s="125" t="s">
        <v>226</v>
      </c>
      <c r="C85" s="64" t="s">
        <v>118</v>
      </c>
      <c r="D85" s="82">
        <f>'Приложение 4'!F159</f>
        <v>54694.659999999996</v>
      </c>
      <c r="E85" s="82">
        <f>'Приложение 4'!G159</f>
        <v>554295.47000000009</v>
      </c>
      <c r="F85" s="82">
        <f>'Приложение 4'!H159</f>
        <v>4761213.47</v>
      </c>
      <c r="L85" s="33"/>
      <c r="M85" s="33"/>
      <c r="N85" s="33"/>
      <c r="O85" s="33"/>
      <c r="P85" s="33"/>
      <c r="Q85" s="33"/>
      <c r="R85" s="33"/>
      <c r="S85" s="33"/>
      <c r="T85" s="33"/>
      <c r="U85" s="33"/>
      <c r="V85" s="33"/>
      <c r="W85" s="33"/>
      <c r="X85" s="33"/>
      <c r="Y85" s="33"/>
      <c r="Z85" s="33"/>
      <c r="AA85" s="33"/>
      <c r="AB85" s="33"/>
      <c r="AC85" s="33"/>
      <c r="AD85" s="33"/>
      <c r="AE85" s="33"/>
      <c r="AF85" s="33"/>
      <c r="AG85" s="33"/>
      <c r="AH85" s="33"/>
      <c r="AI85" s="33"/>
      <c r="AJ85" s="33"/>
      <c r="AK85" s="33"/>
      <c r="AL85" s="33"/>
      <c r="AM85" s="33"/>
      <c r="AN85" s="32"/>
      <c r="AO85" s="32"/>
      <c r="AP85" s="32"/>
      <c r="AQ85" s="32"/>
      <c r="AR85" s="32"/>
      <c r="AS85" s="32"/>
      <c r="AT85" s="32"/>
      <c r="HC85" s="86"/>
      <c r="HD85" s="86"/>
      <c r="HE85" s="86"/>
      <c r="HF85" s="86"/>
      <c r="HG85" s="86"/>
      <c r="HH85" s="86"/>
      <c r="QY85" s="86"/>
      <c r="QZ85" s="86"/>
      <c r="RA85" s="86"/>
      <c r="RB85" s="86"/>
      <c r="RC85" s="86"/>
      <c r="RD85" s="86"/>
      <c r="AAU85" s="86"/>
      <c r="AAV85" s="86"/>
      <c r="AAW85" s="86"/>
      <c r="AAX85" s="86"/>
      <c r="AAY85" s="86"/>
      <c r="AAZ85" s="86"/>
      <c r="AKQ85" s="86"/>
      <c r="AKR85" s="86"/>
      <c r="AKS85" s="86"/>
      <c r="AKT85" s="86"/>
      <c r="AKU85" s="86"/>
      <c r="AKV85" s="86"/>
      <c r="AUM85" s="86"/>
      <c r="AUN85" s="86"/>
      <c r="AUO85" s="86"/>
      <c r="AUP85" s="86"/>
      <c r="AUQ85" s="86"/>
      <c r="AUR85" s="86"/>
      <c r="BEI85" s="86"/>
      <c r="BEJ85" s="86"/>
      <c r="BEK85" s="86"/>
      <c r="BEL85" s="86"/>
      <c r="BEM85" s="86"/>
      <c r="BEN85" s="86"/>
      <c r="BOE85" s="86"/>
      <c r="BOF85" s="86"/>
      <c r="BOG85" s="86"/>
      <c r="BOH85" s="86"/>
      <c r="BOI85" s="86"/>
      <c r="BOJ85" s="86"/>
      <c r="BYA85" s="86"/>
      <c r="BYB85" s="86"/>
      <c r="BYC85" s="86"/>
      <c r="BYD85" s="86"/>
      <c r="BYE85" s="86"/>
      <c r="BYF85" s="86"/>
      <c r="CHW85" s="86"/>
      <c r="CHX85" s="86"/>
      <c r="CHY85" s="86"/>
      <c r="CHZ85" s="86"/>
      <c r="CIA85" s="86"/>
      <c r="CIB85" s="86"/>
      <c r="CRS85" s="86"/>
      <c r="CRT85" s="86"/>
      <c r="CRU85" s="86"/>
      <c r="CRV85" s="86"/>
      <c r="CRW85" s="86"/>
      <c r="CRX85" s="86"/>
      <c r="DBO85" s="86"/>
      <c r="DBP85" s="86"/>
      <c r="DBQ85" s="86"/>
      <c r="DBR85" s="86"/>
      <c r="DBS85" s="86"/>
      <c r="DBT85" s="86"/>
      <c r="DLK85" s="86"/>
      <c r="DLL85" s="86"/>
      <c r="DLM85" s="86"/>
      <c r="DLN85" s="86"/>
      <c r="DLO85" s="86"/>
      <c r="DLP85" s="86"/>
      <c r="DVG85" s="86"/>
      <c r="DVH85" s="86"/>
      <c r="DVI85" s="86"/>
      <c r="DVJ85" s="86"/>
      <c r="DVK85" s="86"/>
      <c r="DVL85" s="86"/>
      <c r="EFC85" s="86"/>
      <c r="EFD85" s="86"/>
      <c r="EFE85" s="86"/>
      <c r="EFF85" s="86"/>
      <c r="EFG85" s="86"/>
      <c r="EFH85" s="86"/>
      <c r="EOY85" s="86"/>
      <c r="EOZ85" s="86"/>
      <c r="EPA85" s="86"/>
      <c r="EPB85" s="86"/>
      <c r="EPC85" s="86"/>
      <c r="EPD85" s="86"/>
      <c r="EYU85" s="86"/>
      <c r="EYV85" s="86"/>
      <c r="EYW85" s="86"/>
      <c r="EYX85" s="86"/>
      <c r="EYY85" s="86"/>
      <c r="EYZ85" s="86"/>
      <c r="FIQ85" s="86"/>
      <c r="FIR85" s="86"/>
      <c r="FIS85" s="86"/>
      <c r="FIT85" s="86"/>
      <c r="FIU85" s="86"/>
      <c r="FIV85" s="86"/>
      <c r="FSM85" s="86"/>
      <c r="FSN85" s="86"/>
      <c r="FSO85" s="86"/>
      <c r="FSP85" s="86"/>
      <c r="FSQ85" s="86"/>
      <c r="FSR85" s="86"/>
      <c r="GCI85" s="86"/>
      <c r="GCJ85" s="86"/>
      <c r="GCK85" s="86"/>
      <c r="GCL85" s="86"/>
      <c r="GCM85" s="86"/>
      <c r="GCN85" s="86"/>
      <c r="GME85" s="86"/>
      <c r="GMF85" s="86"/>
      <c r="GMG85" s="86"/>
      <c r="GMH85" s="86"/>
      <c r="GMI85" s="86"/>
      <c r="GMJ85" s="86"/>
      <c r="GWA85" s="86"/>
      <c r="GWB85" s="86"/>
      <c r="GWC85" s="86"/>
      <c r="GWD85" s="86"/>
      <c r="GWE85" s="86"/>
      <c r="GWF85" s="86"/>
      <c r="HFW85" s="86"/>
      <c r="HFX85" s="86"/>
      <c r="HFY85" s="86"/>
      <c r="HFZ85" s="86"/>
      <c r="HGA85" s="86"/>
      <c r="HGB85" s="86"/>
      <c r="HPS85" s="86"/>
      <c r="HPT85" s="86"/>
      <c r="HPU85" s="86"/>
      <c r="HPV85" s="86"/>
      <c r="HPW85" s="86"/>
      <c r="HPX85" s="86"/>
      <c r="HZO85" s="86"/>
      <c r="HZP85" s="86"/>
      <c r="HZQ85" s="86"/>
      <c r="HZR85" s="86"/>
      <c r="HZS85" s="86"/>
      <c r="HZT85" s="86"/>
      <c r="IJK85" s="86"/>
      <c r="IJL85" s="86"/>
      <c r="IJM85" s="86"/>
      <c r="IJN85" s="86"/>
      <c r="IJO85" s="86"/>
      <c r="IJP85" s="86"/>
      <c r="ITG85" s="86"/>
      <c r="ITH85" s="86"/>
      <c r="ITI85" s="86"/>
      <c r="ITJ85" s="86"/>
      <c r="ITK85" s="86"/>
      <c r="ITL85" s="86"/>
      <c r="JDC85" s="86"/>
      <c r="JDD85" s="86"/>
      <c r="JDE85" s="86"/>
      <c r="JDF85" s="86"/>
      <c r="JDG85" s="86"/>
      <c r="JDH85" s="86"/>
      <c r="JMY85" s="86"/>
      <c r="JMZ85" s="86"/>
      <c r="JNA85" s="86"/>
      <c r="JNB85" s="86"/>
      <c r="JNC85" s="86"/>
      <c r="JND85" s="86"/>
      <c r="JWU85" s="86"/>
      <c r="JWV85" s="86"/>
      <c r="JWW85" s="86"/>
      <c r="JWX85" s="86"/>
      <c r="JWY85" s="86"/>
      <c r="JWZ85" s="86"/>
      <c r="KGQ85" s="86"/>
      <c r="KGR85" s="86"/>
      <c r="KGS85" s="86"/>
      <c r="KGT85" s="86"/>
      <c r="KGU85" s="86"/>
      <c r="KGV85" s="86"/>
      <c r="KQM85" s="86"/>
      <c r="KQN85" s="86"/>
      <c r="KQO85" s="86"/>
      <c r="KQP85" s="86"/>
      <c r="KQQ85" s="86"/>
      <c r="KQR85" s="86"/>
      <c r="LAI85" s="86"/>
      <c r="LAJ85" s="86"/>
      <c r="LAK85" s="86"/>
      <c r="LAL85" s="86"/>
      <c r="LAM85" s="86"/>
      <c r="LAN85" s="86"/>
      <c r="LKE85" s="86"/>
      <c r="LKF85" s="86"/>
      <c r="LKG85" s="86"/>
      <c r="LKH85" s="86"/>
      <c r="LKI85" s="86"/>
      <c r="LKJ85" s="86"/>
      <c r="LUA85" s="86"/>
      <c r="LUB85" s="86"/>
      <c r="LUC85" s="86"/>
      <c r="LUD85" s="86"/>
      <c r="LUE85" s="86"/>
      <c r="LUF85" s="86"/>
      <c r="MDW85" s="86"/>
      <c r="MDX85" s="86"/>
      <c r="MDY85" s="86"/>
      <c r="MDZ85" s="86"/>
      <c r="MEA85" s="86"/>
      <c r="MEB85" s="86"/>
      <c r="MNS85" s="86"/>
      <c r="MNT85" s="86"/>
      <c r="MNU85" s="86"/>
      <c r="MNV85" s="86"/>
      <c r="MNW85" s="86"/>
      <c r="MNX85" s="86"/>
      <c r="MXO85" s="86"/>
      <c r="MXP85" s="86"/>
      <c r="MXQ85" s="86"/>
      <c r="MXR85" s="86"/>
      <c r="MXS85" s="86"/>
      <c r="MXT85" s="86"/>
      <c r="NHK85" s="86"/>
      <c r="NHL85" s="86"/>
      <c r="NHM85" s="86"/>
      <c r="NHN85" s="86"/>
      <c r="NHO85" s="86"/>
      <c r="NHP85" s="86"/>
      <c r="NRG85" s="86"/>
      <c r="NRH85" s="86"/>
      <c r="NRI85" s="86"/>
      <c r="NRJ85" s="86"/>
      <c r="NRK85" s="86"/>
      <c r="NRL85" s="86"/>
      <c r="OBC85" s="86"/>
      <c r="OBD85" s="86"/>
      <c r="OBE85" s="86"/>
      <c r="OBF85" s="86"/>
      <c r="OBG85" s="86"/>
      <c r="OBH85" s="86"/>
      <c r="OKY85" s="86"/>
      <c r="OKZ85" s="86"/>
      <c r="OLA85" s="86"/>
      <c r="OLB85" s="86"/>
      <c r="OLC85" s="86"/>
      <c r="OLD85" s="86"/>
      <c r="OUU85" s="86"/>
      <c r="OUV85" s="86"/>
      <c r="OUW85" s="86"/>
      <c r="OUX85" s="86"/>
      <c r="OUY85" s="86"/>
      <c r="OUZ85" s="86"/>
      <c r="PEQ85" s="86"/>
      <c r="PER85" s="86"/>
      <c r="PES85" s="86"/>
      <c r="PET85" s="86"/>
      <c r="PEU85" s="86"/>
      <c r="PEV85" s="86"/>
      <c r="POM85" s="86"/>
      <c r="PON85" s="86"/>
      <c r="POO85" s="86"/>
      <c r="POP85" s="86"/>
      <c r="POQ85" s="86"/>
      <c r="POR85" s="86"/>
      <c r="PYI85" s="86"/>
      <c r="PYJ85" s="86"/>
      <c r="PYK85" s="86"/>
      <c r="PYL85" s="86"/>
      <c r="PYM85" s="86"/>
      <c r="PYN85" s="86"/>
      <c r="QIE85" s="86"/>
      <c r="QIF85" s="86"/>
      <c r="QIG85" s="86"/>
      <c r="QIH85" s="86"/>
      <c r="QII85" s="86"/>
      <c r="QIJ85" s="86"/>
      <c r="QSA85" s="86"/>
      <c r="QSB85" s="86"/>
      <c r="QSC85" s="86"/>
      <c r="QSD85" s="86"/>
      <c r="QSE85" s="86"/>
      <c r="QSF85" s="86"/>
      <c r="RBW85" s="86"/>
      <c r="RBX85" s="86"/>
      <c r="RBY85" s="86"/>
      <c r="RBZ85" s="86"/>
      <c r="RCA85" s="86"/>
      <c r="RCB85" s="86"/>
      <c r="RLS85" s="86"/>
      <c r="RLT85" s="86"/>
      <c r="RLU85" s="86"/>
      <c r="RLV85" s="86"/>
      <c r="RLW85" s="86"/>
      <c r="RLX85" s="86"/>
      <c r="RVO85" s="86"/>
      <c r="RVP85" s="86"/>
      <c r="RVQ85" s="86"/>
      <c r="RVR85" s="86"/>
      <c r="RVS85" s="86"/>
      <c r="RVT85" s="86"/>
      <c r="SFK85" s="86"/>
      <c r="SFL85" s="86"/>
      <c r="SFM85" s="86"/>
      <c r="SFN85" s="86"/>
      <c r="SFO85" s="86"/>
      <c r="SFP85" s="86"/>
      <c r="SPG85" s="86"/>
      <c r="SPH85" s="86"/>
      <c r="SPI85" s="86"/>
      <c r="SPJ85" s="86"/>
      <c r="SPK85" s="86"/>
      <c r="SPL85" s="86"/>
      <c r="SZC85" s="86"/>
      <c r="SZD85" s="86"/>
      <c r="SZE85" s="86"/>
      <c r="SZF85" s="86"/>
      <c r="SZG85" s="86"/>
      <c r="SZH85" s="86"/>
      <c r="TIY85" s="86"/>
      <c r="TIZ85" s="86"/>
      <c r="TJA85" s="86"/>
      <c r="TJB85" s="86"/>
      <c r="TJC85" s="86"/>
      <c r="TJD85" s="86"/>
      <c r="TSU85" s="86"/>
      <c r="TSV85" s="86"/>
      <c r="TSW85" s="86"/>
      <c r="TSX85" s="86"/>
      <c r="TSY85" s="86"/>
      <c r="TSZ85" s="86"/>
      <c r="UCQ85" s="86"/>
      <c r="UCR85" s="86"/>
      <c r="UCS85" s="86"/>
      <c r="UCT85" s="86"/>
      <c r="UCU85" s="86"/>
      <c r="UCV85" s="86"/>
      <c r="UMM85" s="86"/>
      <c r="UMN85" s="86"/>
      <c r="UMO85" s="86"/>
      <c r="UMP85" s="86"/>
      <c r="UMQ85" s="86"/>
      <c r="UMR85" s="86"/>
      <c r="UWI85" s="86"/>
      <c r="UWJ85" s="86"/>
      <c r="UWK85" s="86"/>
      <c r="UWL85" s="86"/>
      <c r="UWM85" s="86"/>
      <c r="UWN85" s="86"/>
      <c r="VGE85" s="86"/>
      <c r="VGF85" s="86"/>
      <c r="VGG85" s="86"/>
      <c r="VGH85" s="86"/>
      <c r="VGI85" s="86"/>
      <c r="VGJ85" s="86"/>
      <c r="VQA85" s="86"/>
      <c r="VQB85" s="86"/>
      <c r="VQC85" s="86"/>
      <c r="VQD85" s="86"/>
      <c r="VQE85" s="86"/>
      <c r="VQF85" s="86"/>
      <c r="VZW85" s="86"/>
      <c r="VZX85" s="86"/>
      <c r="VZY85" s="86"/>
      <c r="VZZ85" s="86"/>
      <c r="WAA85" s="86"/>
      <c r="WAB85" s="86"/>
      <c r="WJS85" s="86"/>
      <c r="WJT85" s="86"/>
      <c r="WJU85" s="86"/>
      <c r="WJV85" s="86"/>
      <c r="WJW85" s="86"/>
      <c r="WJX85" s="86"/>
      <c r="WTO85" s="86"/>
      <c r="WTP85" s="86"/>
      <c r="WTQ85" s="86"/>
      <c r="WTR85" s="86"/>
      <c r="WTS85" s="86"/>
      <c r="WTT85" s="86"/>
    </row>
    <row r="86" spans="1:984 1235:2008 2259:3032 3283:4056 4307:5080 5331:6104 6355:7128 7379:8152 8403:9176 9427:10200 10451:11224 11475:12248 12499:13272 13523:14296 14547:15320 15571:16088" ht="15.75" x14ac:dyDescent="0.25">
      <c r="A86" s="60" t="s">
        <v>195</v>
      </c>
      <c r="B86" s="196" t="s">
        <v>246</v>
      </c>
      <c r="C86" s="142"/>
      <c r="D86" s="205">
        <f>D87+D89+D94+D96</f>
        <v>63558858.419999994</v>
      </c>
      <c r="E86" s="205">
        <f>E87+E89+E94+E96</f>
        <v>61522807.950000003</v>
      </c>
      <c r="F86" s="205">
        <f>F87+F89+F94+F96</f>
        <v>62380215.32</v>
      </c>
      <c r="H86" s="212"/>
      <c r="I86" s="212"/>
      <c r="L86" s="33"/>
      <c r="M86" s="33"/>
      <c r="N86" s="33"/>
      <c r="O86" s="33"/>
      <c r="P86" s="33"/>
      <c r="Q86" s="33"/>
      <c r="R86" s="33"/>
      <c r="S86" s="33"/>
      <c r="T86" s="33"/>
      <c r="U86" s="33"/>
      <c r="V86" s="33"/>
      <c r="W86" s="33"/>
      <c r="X86" s="33"/>
      <c r="Y86" s="33"/>
      <c r="Z86" s="33"/>
      <c r="AA86" s="33"/>
      <c r="AB86" s="33"/>
      <c r="AC86" s="33"/>
      <c r="AD86" s="33"/>
      <c r="AE86" s="33"/>
      <c r="AF86" s="33"/>
      <c r="AG86" s="33"/>
      <c r="AH86" s="33"/>
      <c r="AI86" s="33"/>
      <c r="AJ86" s="33"/>
      <c r="AK86" s="33"/>
      <c r="AL86" s="33"/>
      <c r="AM86" s="33"/>
      <c r="AN86" s="32"/>
      <c r="AO86" s="32"/>
      <c r="AP86" s="32"/>
      <c r="AQ86" s="32"/>
      <c r="AR86" s="32"/>
      <c r="AS86" s="32"/>
      <c r="AT86" s="32"/>
    </row>
    <row r="87" spans="1:984 1235:2008 2259:3032 3283:4056 4307:5080 5331:6104 6355:7128 7379:8152 8403:9176 9427:10200 10451:11224 11475:12248 12499:13272 13523:14296 14547:15320 15571:16088" ht="30.75" x14ac:dyDescent="0.25">
      <c r="A87" s="51" t="s">
        <v>247</v>
      </c>
      <c r="B87" s="125" t="s">
        <v>246</v>
      </c>
      <c r="C87" s="142"/>
      <c r="D87" s="198">
        <f>D88</f>
        <v>1358275.2799999998</v>
      </c>
      <c r="E87" s="198">
        <f>E88</f>
        <v>2629885.06</v>
      </c>
      <c r="F87" s="198">
        <f>F88</f>
        <v>2735080.46</v>
      </c>
      <c r="H87" s="212"/>
      <c r="I87" s="212"/>
      <c r="L87" s="33"/>
      <c r="M87" s="33"/>
      <c r="N87" s="33"/>
      <c r="O87" s="33"/>
      <c r="P87" s="33"/>
      <c r="Q87" s="33"/>
      <c r="R87" s="33"/>
      <c r="S87" s="33"/>
      <c r="T87" s="33"/>
      <c r="U87" s="33"/>
      <c r="V87" s="33"/>
      <c r="W87" s="33"/>
      <c r="X87" s="33"/>
      <c r="Y87" s="33"/>
      <c r="Z87" s="33"/>
      <c r="AA87" s="33"/>
      <c r="AB87" s="33"/>
      <c r="AC87" s="33"/>
      <c r="AD87" s="33"/>
      <c r="AE87" s="33"/>
      <c r="AF87" s="33"/>
      <c r="AG87" s="33"/>
      <c r="AH87" s="33"/>
      <c r="AI87" s="33"/>
      <c r="AJ87" s="33"/>
      <c r="AK87" s="33"/>
      <c r="AL87" s="33"/>
      <c r="AM87" s="33"/>
      <c r="AN87" s="32"/>
      <c r="AO87" s="32"/>
      <c r="AP87" s="32"/>
      <c r="AQ87" s="32"/>
      <c r="AR87" s="32"/>
      <c r="AS87" s="32"/>
      <c r="AT87" s="32"/>
    </row>
    <row r="88" spans="1:984 1235:2008 2259:3032 3283:4056 4307:5080 5331:6104 6355:7128 7379:8152 8403:9176 9427:10200 10451:11224 11475:12248 12499:13272 13523:14296 14547:15320 15571:16088" ht="15.75" x14ac:dyDescent="0.25">
      <c r="A88" s="51" t="s">
        <v>97</v>
      </c>
      <c r="B88" s="125" t="s">
        <v>246</v>
      </c>
      <c r="C88" s="64" t="s">
        <v>98</v>
      </c>
      <c r="D88" s="198">
        <f>'Приложение 4'!F242</f>
        <v>1358275.2799999998</v>
      </c>
      <c r="E88" s="198">
        <f>'Приложение 4'!G242</f>
        <v>2629885.06</v>
      </c>
      <c r="F88" s="198">
        <f>'Приложение 4'!H242</f>
        <v>2735080.46</v>
      </c>
      <c r="H88" s="212"/>
      <c r="I88" s="212"/>
      <c r="L88" s="33"/>
      <c r="M88" s="33"/>
      <c r="N88" s="33"/>
      <c r="O88" s="33"/>
      <c r="P88" s="33"/>
      <c r="Q88" s="33"/>
      <c r="R88" s="33"/>
      <c r="S88" s="33"/>
      <c r="T88" s="33"/>
      <c r="U88" s="33"/>
      <c r="V88" s="33"/>
      <c r="W88" s="33"/>
      <c r="X88" s="33"/>
      <c r="Y88" s="33"/>
      <c r="Z88" s="33"/>
      <c r="AA88" s="33"/>
      <c r="AB88" s="33"/>
      <c r="AC88" s="33"/>
      <c r="AD88" s="33"/>
      <c r="AE88" s="33"/>
      <c r="AF88" s="33"/>
      <c r="AG88" s="33"/>
      <c r="AH88" s="33"/>
      <c r="AI88" s="33"/>
      <c r="AJ88" s="33"/>
      <c r="AK88" s="33"/>
      <c r="AL88" s="33"/>
      <c r="AM88" s="33"/>
      <c r="AN88" s="32"/>
      <c r="AO88" s="32"/>
      <c r="AP88" s="32"/>
      <c r="AQ88" s="32"/>
      <c r="AR88" s="32"/>
      <c r="AS88" s="32"/>
      <c r="AT88" s="32"/>
    </row>
    <row r="89" spans="1:984 1235:2008 2259:3032 3283:4056 4307:5080 5331:6104 6355:7128 7379:8152 8403:9176 9427:10200 10451:11224 11475:12248 12499:13272 13523:14296 14547:15320 15571:16088" ht="30.75" x14ac:dyDescent="0.25">
      <c r="A89" s="51" t="s">
        <v>248</v>
      </c>
      <c r="B89" s="125" t="s">
        <v>246</v>
      </c>
      <c r="C89" s="142"/>
      <c r="D89" s="198">
        <f>SUM(D90:D93)</f>
        <v>61729319.139999993</v>
      </c>
      <c r="E89" s="198">
        <f t="shared" ref="E89:F89" si="8">SUM(E90:E93)</f>
        <v>53022303.380000003</v>
      </c>
      <c r="F89" s="198">
        <f t="shared" si="8"/>
        <v>53539690.57</v>
      </c>
      <c r="H89" s="212"/>
      <c r="I89" s="212"/>
      <c r="L89" s="33"/>
      <c r="M89" s="33"/>
      <c r="N89" s="33"/>
      <c r="O89" s="33"/>
      <c r="P89" s="33"/>
      <c r="Q89" s="33"/>
      <c r="R89" s="33"/>
      <c r="S89" s="33"/>
      <c r="T89" s="33"/>
      <c r="U89" s="33"/>
      <c r="V89" s="33"/>
      <c r="W89" s="33"/>
      <c r="X89" s="33"/>
      <c r="Y89" s="33"/>
      <c r="Z89" s="33"/>
      <c r="AA89" s="33"/>
      <c r="AB89" s="33"/>
      <c r="AC89" s="33"/>
      <c r="AD89" s="33"/>
      <c r="AE89" s="33"/>
      <c r="AF89" s="33"/>
      <c r="AG89" s="33"/>
      <c r="AH89" s="33"/>
      <c r="AI89" s="33"/>
      <c r="AJ89" s="33"/>
      <c r="AK89" s="33"/>
      <c r="AL89" s="33"/>
      <c r="AM89" s="33"/>
      <c r="AN89" s="32"/>
      <c r="AO89" s="32"/>
      <c r="AP89" s="32"/>
      <c r="AQ89" s="32"/>
      <c r="AR89" s="32"/>
      <c r="AS89" s="32"/>
      <c r="AT89" s="32"/>
    </row>
    <row r="90" spans="1:984 1235:2008 2259:3032 3283:4056 4307:5080 5331:6104 6355:7128 7379:8152 8403:9176 9427:10200 10451:11224 11475:12248 12499:13272 13523:14296 14547:15320 15571:16088" ht="60.75" x14ac:dyDescent="0.25">
      <c r="A90" s="51" t="s">
        <v>80</v>
      </c>
      <c r="B90" s="125" t="s">
        <v>246</v>
      </c>
      <c r="C90" s="64" t="s">
        <v>81</v>
      </c>
      <c r="D90" s="198">
        <f>'Приложение 4'!F244</f>
        <v>14590299.98</v>
      </c>
      <c r="E90" s="198">
        <f>'Приложение 4'!G244</f>
        <v>0</v>
      </c>
      <c r="F90" s="198">
        <f>'Приложение 4'!H244</f>
        <v>0</v>
      </c>
      <c r="H90" s="212"/>
      <c r="I90" s="212"/>
      <c r="L90" s="33"/>
      <c r="M90" s="33"/>
      <c r="N90" s="33"/>
      <c r="O90" s="33"/>
      <c r="P90" s="33"/>
      <c r="Q90" s="33"/>
      <c r="R90" s="33"/>
      <c r="S90" s="33"/>
      <c r="T90" s="33"/>
      <c r="U90" s="33"/>
      <c r="V90" s="33"/>
      <c r="W90" s="33"/>
      <c r="X90" s="33"/>
      <c r="Y90" s="33"/>
      <c r="Z90" s="33"/>
      <c r="AA90" s="33"/>
      <c r="AB90" s="33"/>
      <c r="AC90" s="33"/>
      <c r="AD90" s="33"/>
      <c r="AE90" s="33"/>
      <c r="AF90" s="33"/>
      <c r="AG90" s="33"/>
      <c r="AH90" s="33"/>
      <c r="AI90" s="33"/>
      <c r="AJ90" s="33"/>
      <c r="AK90" s="33"/>
      <c r="AL90" s="33"/>
      <c r="AM90" s="33"/>
      <c r="AN90" s="32"/>
      <c r="AO90" s="32"/>
      <c r="AP90" s="32"/>
      <c r="AQ90" s="32"/>
      <c r="AR90" s="32"/>
      <c r="AS90" s="32"/>
      <c r="AT90" s="32"/>
    </row>
    <row r="91" spans="1:984 1235:2008 2259:3032 3283:4056 4307:5080 5331:6104 6355:7128 7379:8152 8403:9176 9427:10200 10451:11224 11475:12248 12499:13272 13523:14296 14547:15320 15571:16088" ht="30.75" x14ac:dyDescent="0.25">
      <c r="A91" s="51" t="s">
        <v>88</v>
      </c>
      <c r="B91" s="125" t="s">
        <v>246</v>
      </c>
      <c r="C91" s="64" t="s">
        <v>89</v>
      </c>
      <c r="D91" s="198">
        <f>'Приложение 4'!F245</f>
        <v>27618187.759999998</v>
      </c>
      <c r="E91" s="198">
        <f>'Приложение 4'!G245</f>
        <v>0</v>
      </c>
      <c r="F91" s="198">
        <f>'Приложение 4'!H245</f>
        <v>0</v>
      </c>
      <c r="H91" s="212"/>
      <c r="I91" s="212"/>
      <c r="L91" s="33"/>
      <c r="M91" s="33"/>
      <c r="N91" s="33"/>
      <c r="O91" s="33"/>
      <c r="P91" s="33"/>
      <c r="Q91" s="33"/>
      <c r="R91" s="33"/>
      <c r="S91" s="33"/>
      <c r="T91" s="33"/>
      <c r="U91" s="33"/>
      <c r="V91" s="33"/>
      <c r="W91" s="33"/>
      <c r="X91" s="33"/>
      <c r="Y91" s="33"/>
      <c r="Z91" s="33"/>
      <c r="AA91" s="33"/>
      <c r="AB91" s="33"/>
      <c r="AC91" s="33"/>
      <c r="AD91" s="33"/>
      <c r="AE91" s="33"/>
      <c r="AF91" s="33"/>
      <c r="AG91" s="33"/>
      <c r="AH91" s="33"/>
      <c r="AI91" s="33"/>
      <c r="AJ91" s="33"/>
      <c r="AK91" s="33"/>
      <c r="AL91" s="33"/>
      <c r="AM91" s="33"/>
      <c r="AN91" s="32"/>
      <c r="AO91" s="32"/>
      <c r="AP91" s="32"/>
      <c r="AQ91" s="32"/>
      <c r="AR91" s="32"/>
      <c r="AS91" s="32"/>
      <c r="AT91" s="32"/>
    </row>
    <row r="92" spans="1:984 1235:2008 2259:3032 3283:4056 4307:5080 5331:6104 6355:7128 7379:8152 8403:9176 9427:10200 10451:11224 11475:12248 12499:13272 13523:14296 14547:15320 15571:16088" ht="30.75" x14ac:dyDescent="0.25">
      <c r="A92" s="51" t="s">
        <v>117</v>
      </c>
      <c r="B92" s="125" t="s">
        <v>246</v>
      </c>
      <c r="C92" s="64" t="s">
        <v>118</v>
      </c>
      <c r="D92" s="198">
        <f>'Приложение 4'!F246</f>
        <v>19514671.549999997</v>
      </c>
      <c r="E92" s="198">
        <f>'Приложение 4'!G246</f>
        <v>13022303.380000001</v>
      </c>
      <c r="F92" s="198">
        <f>'Приложение 4'!H246</f>
        <v>13539690.57</v>
      </c>
      <c r="H92" s="212"/>
      <c r="I92" s="212"/>
      <c r="L92" s="33"/>
      <c r="M92" s="33"/>
      <c r="N92" s="33"/>
      <c r="O92" s="33"/>
      <c r="P92" s="33"/>
      <c r="Q92" s="33"/>
      <c r="R92" s="33"/>
      <c r="S92" s="33"/>
      <c r="T92" s="33"/>
      <c r="U92" s="33"/>
      <c r="V92" s="33"/>
      <c r="W92" s="33"/>
      <c r="X92" s="33"/>
      <c r="Y92" s="33"/>
      <c r="Z92" s="33"/>
      <c r="AA92" s="33"/>
      <c r="AB92" s="33"/>
      <c r="AC92" s="33"/>
      <c r="AD92" s="33"/>
      <c r="AE92" s="33"/>
      <c r="AF92" s="33"/>
      <c r="AG92" s="33"/>
      <c r="AH92" s="33"/>
      <c r="AI92" s="33"/>
      <c r="AJ92" s="33"/>
      <c r="AK92" s="33"/>
      <c r="AL92" s="33"/>
      <c r="AM92" s="33"/>
      <c r="AN92" s="32"/>
      <c r="AO92" s="32"/>
      <c r="AP92" s="32"/>
      <c r="AQ92" s="32"/>
      <c r="AR92" s="32"/>
      <c r="AS92" s="32"/>
      <c r="AT92" s="32"/>
    </row>
    <row r="93" spans="1:984 1235:2008 2259:3032 3283:4056 4307:5080 5331:6104 6355:7128 7379:8152 8403:9176 9427:10200 10451:11224 11475:12248 12499:13272 13523:14296 14547:15320 15571:16088" ht="15.75" x14ac:dyDescent="0.25">
      <c r="A93" s="51" t="s">
        <v>90</v>
      </c>
      <c r="B93" s="125" t="s">
        <v>246</v>
      </c>
      <c r="C93" s="64" t="s">
        <v>91</v>
      </c>
      <c r="D93" s="198">
        <f>'Приложение 4'!F247</f>
        <v>6159.85</v>
      </c>
      <c r="E93" s="198">
        <f>'Приложение 4'!G247</f>
        <v>40000000</v>
      </c>
      <c r="F93" s="198">
        <f>'Приложение 4'!H247</f>
        <v>40000000</v>
      </c>
      <c r="H93" s="212"/>
      <c r="I93" s="212"/>
      <c r="L93" s="33"/>
      <c r="M93" s="33"/>
      <c r="N93" s="33"/>
      <c r="O93" s="33"/>
      <c r="P93" s="33"/>
      <c r="Q93" s="33"/>
      <c r="R93" s="33"/>
      <c r="S93" s="33"/>
      <c r="T93" s="33"/>
      <c r="U93" s="33"/>
      <c r="V93" s="33"/>
      <c r="W93" s="33"/>
      <c r="X93" s="33"/>
      <c r="Y93" s="33"/>
      <c r="Z93" s="33"/>
      <c r="AA93" s="33"/>
      <c r="AB93" s="33"/>
      <c r="AC93" s="33"/>
      <c r="AD93" s="33"/>
      <c r="AE93" s="33"/>
      <c r="AF93" s="33"/>
      <c r="AG93" s="33"/>
      <c r="AH93" s="33"/>
      <c r="AI93" s="33"/>
      <c r="AJ93" s="33"/>
      <c r="AK93" s="33"/>
      <c r="AL93" s="33"/>
      <c r="AM93" s="33"/>
      <c r="AN93" s="32"/>
      <c r="AO93" s="32"/>
      <c r="AP93" s="32"/>
      <c r="AQ93" s="32"/>
      <c r="AR93" s="32"/>
      <c r="AS93" s="32"/>
      <c r="AT93" s="32"/>
    </row>
    <row r="94" spans="1:984 1235:2008 2259:3032 3283:4056 4307:5080 5331:6104 6355:7128 7379:8152 8403:9176 9427:10200 10451:11224 11475:12248 12499:13272 13523:14296 14547:15320 15571:16088" ht="30.75" x14ac:dyDescent="0.25">
      <c r="A94" s="51" t="s">
        <v>249</v>
      </c>
      <c r="B94" s="125" t="s">
        <v>246</v>
      </c>
      <c r="C94" s="142"/>
      <c r="D94" s="198">
        <f>D95</f>
        <v>0</v>
      </c>
      <c r="E94" s="198">
        <f>E95</f>
        <v>4669240.21</v>
      </c>
      <c r="F94" s="198">
        <f>F95</f>
        <v>4856009.82</v>
      </c>
      <c r="H94" s="212"/>
      <c r="I94" s="212"/>
      <c r="L94" s="33"/>
      <c r="M94" s="33"/>
      <c r="N94" s="33"/>
      <c r="O94" s="33"/>
      <c r="P94" s="33"/>
      <c r="Q94" s="33"/>
      <c r="R94" s="33"/>
      <c r="S94" s="33"/>
      <c r="T94" s="33"/>
      <c r="U94" s="33"/>
      <c r="V94" s="33"/>
      <c r="W94" s="33"/>
      <c r="X94" s="33"/>
      <c r="Y94" s="33"/>
      <c r="Z94" s="33"/>
      <c r="AA94" s="33"/>
      <c r="AB94" s="33"/>
      <c r="AC94" s="33"/>
      <c r="AD94" s="33"/>
      <c r="AE94" s="33"/>
      <c r="AF94" s="33"/>
      <c r="AG94" s="33"/>
      <c r="AH94" s="33"/>
      <c r="AI94" s="33"/>
      <c r="AJ94" s="33"/>
      <c r="AK94" s="33"/>
      <c r="AL94" s="33"/>
      <c r="AM94" s="33"/>
      <c r="AN94" s="32"/>
      <c r="AO94" s="32"/>
      <c r="AP94" s="32"/>
      <c r="AQ94" s="32"/>
      <c r="AR94" s="32"/>
      <c r="AS94" s="32"/>
      <c r="AT94" s="32"/>
    </row>
    <row r="95" spans="1:984 1235:2008 2259:3032 3283:4056 4307:5080 5331:6104 6355:7128 7379:8152 8403:9176 9427:10200 10451:11224 11475:12248 12499:13272 13523:14296 14547:15320 15571:16088" ht="15.75" x14ac:dyDescent="0.25">
      <c r="A95" s="51" t="s">
        <v>97</v>
      </c>
      <c r="B95" s="125" t="s">
        <v>246</v>
      </c>
      <c r="C95" s="64" t="s">
        <v>98</v>
      </c>
      <c r="D95" s="198">
        <f>'Приложение 4'!F249</f>
        <v>0</v>
      </c>
      <c r="E95" s="198">
        <f>'Приложение 4'!G249</f>
        <v>4669240.21</v>
      </c>
      <c r="F95" s="198">
        <f>'Приложение 4'!H249</f>
        <v>4856009.82</v>
      </c>
      <c r="H95" s="212"/>
      <c r="I95" s="212"/>
      <c r="L95" s="33"/>
      <c r="M95" s="33"/>
      <c r="N95" s="33"/>
      <c r="O95" s="33"/>
      <c r="P95" s="33"/>
      <c r="Q95" s="33"/>
      <c r="R95" s="33"/>
      <c r="S95" s="33"/>
      <c r="T95" s="33"/>
      <c r="U95" s="33"/>
      <c r="V95" s="33"/>
      <c r="W95" s="33"/>
      <c r="X95" s="33"/>
      <c r="Y95" s="33"/>
      <c r="Z95" s="33"/>
      <c r="AA95" s="33"/>
      <c r="AB95" s="33"/>
      <c r="AC95" s="33"/>
      <c r="AD95" s="33"/>
      <c r="AE95" s="33"/>
      <c r="AF95" s="33"/>
      <c r="AG95" s="33"/>
      <c r="AH95" s="33"/>
      <c r="AI95" s="33"/>
      <c r="AJ95" s="33"/>
      <c r="AK95" s="33"/>
      <c r="AL95" s="33"/>
      <c r="AM95" s="33"/>
      <c r="AN95" s="32"/>
      <c r="AO95" s="32"/>
      <c r="AP95" s="32"/>
      <c r="AQ95" s="32"/>
      <c r="AR95" s="32"/>
      <c r="AS95" s="32"/>
      <c r="AT95" s="32"/>
    </row>
    <row r="96" spans="1:984 1235:2008 2259:3032 3283:4056 4307:5080 5331:6104 6355:7128 7379:8152 8403:9176 9427:10200 10451:11224 11475:12248 12499:13272 13523:14296 14547:15320 15571:16088" ht="30.75" x14ac:dyDescent="0.25">
      <c r="A96" s="51" t="s">
        <v>250</v>
      </c>
      <c r="B96" s="125" t="s">
        <v>246</v>
      </c>
      <c r="C96" s="142"/>
      <c r="D96" s="198">
        <f>D97</f>
        <v>471264</v>
      </c>
      <c r="E96" s="198">
        <f>E97</f>
        <v>1201379.3</v>
      </c>
      <c r="F96" s="198">
        <f>F97</f>
        <v>1249434.47</v>
      </c>
      <c r="H96" s="212"/>
      <c r="I96" s="212"/>
      <c r="L96" s="33"/>
      <c r="M96" s="33"/>
      <c r="N96" s="33"/>
      <c r="O96" s="33"/>
      <c r="P96" s="33"/>
      <c r="Q96" s="33"/>
      <c r="R96" s="33"/>
      <c r="S96" s="33"/>
      <c r="T96" s="33"/>
      <c r="U96" s="33"/>
      <c r="V96" s="33"/>
      <c r="W96" s="33"/>
      <c r="X96" s="33"/>
      <c r="Y96" s="33"/>
      <c r="Z96" s="33"/>
      <c r="AA96" s="33"/>
      <c r="AB96" s="33"/>
      <c r="AC96" s="33"/>
      <c r="AD96" s="33"/>
      <c r="AE96" s="33"/>
      <c r="AF96" s="33"/>
      <c r="AG96" s="33"/>
      <c r="AH96" s="33"/>
      <c r="AI96" s="33"/>
      <c r="AJ96" s="33"/>
      <c r="AK96" s="33"/>
      <c r="AL96" s="33"/>
      <c r="AM96" s="33"/>
      <c r="AN96" s="32"/>
      <c r="AO96" s="32"/>
      <c r="AP96" s="32"/>
      <c r="AQ96" s="32"/>
      <c r="AR96" s="32"/>
      <c r="AS96" s="32"/>
      <c r="AT96" s="32"/>
    </row>
    <row r="97" spans="1:46" ht="15.75" x14ac:dyDescent="0.25">
      <c r="A97" s="51" t="s">
        <v>97</v>
      </c>
      <c r="B97" s="125" t="s">
        <v>246</v>
      </c>
      <c r="C97" s="64" t="s">
        <v>98</v>
      </c>
      <c r="D97" s="198">
        <f>'Приложение 4'!F251</f>
        <v>471264</v>
      </c>
      <c r="E97" s="198">
        <f>'Приложение 4'!G251</f>
        <v>1201379.3</v>
      </c>
      <c r="F97" s="198">
        <f>'Приложение 4'!H251</f>
        <v>1249434.47</v>
      </c>
      <c r="L97" s="33"/>
      <c r="M97" s="33"/>
      <c r="N97" s="33"/>
      <c r="O97" s="33"/>
      <c r="P97" s="33"/>
      <c r="Q97" s="33"/>
      <c r="R97" s="33"/>
      <c r="S97" s="33"/>
      <c r="T97" s="33"/>
      <c r="U97" s="33"/>
      <c r="V97" s="33"/>
      <c r="W97" s="33"/>
      <c r="X97" s="33"/>
      <c r="Y97" s="33"/>
      <c r="Z97" s="33"/>
      <c r="AA97" s="33"/>
      <c r="AB97" s="33"/>
      <c r="AC97" s="33"/>
      <c r="AD97" s="33"/>
      <c r="AE97" s="33"/>
      <c r="AF97" s="33"/>
      <c r="AG97" s="33"/>
      <c r="AH97" s="33"/>
      <c r="AI97" s="33"/>
      <c r="AJ97" s="33"/>
      <c r="AK97" s="33"/>
      <c r="AL97" s="33"/>
      <c r="AM97" s="33"/>
      <c r="AN97" s="32"/>
      <c r="AO97" s="32"/>
      <c r="AP97" s="32"/>
      <c r="AQ97" s="32"/>
      <c r="AR97" s="32"/>
      <c r="AS97" s="32"/>
      <c r="AT97" s="32"/>
    </row>
    <row r="98" spans="1:46" ht="15.75" x14ac:dyDescent="0.25">
      <c r="A98" s="213" t="s">
        <v>199</v>
      </c>
      <c r="B98" s="196" t="s">
        <v>225</v>
      </c>
      <c r="C98" s="64"/>
      <c r="D98" s="197">
        <f>SUM(D99:D103)</f>
        <v>1242921732.7599998</v>
      </c>
      <c r="E98" s="197">
        <f>SUM(E99:E103)</f>
        <v>1271548242.3099997</v>
      </c>
      <c r="F98" s="197">
        <f>SUM(F99:F103)</f>
        <v>1297802548.6500001</v>
      </c>
      <c r="L98" s="33"/>
      <c r="M98" s="33"/>
      <c r="N98" s="33"/>
      <c r="O98" s="33"/>
      <c r="P98" s="33"/>
      <c r="Q98" s="33"/>
      <c r="R98" s="33"/>
      <c r="S98" s="33"/>
      <c r="T98" s="33"/>
      <c r="U98" s="33"/>
      <c r="V98" s="33"/>
      <c r="W98" s="33"/>
      <c r="X98" s="33"/>
      <c r="Y98" s="33"/>
      <c r="Z98" s="33"/>
      <c r="AA98" s="33"/>
      <c r="AB98" s="33"/>
      <c r="AC98" s="33"/>
      <c r="AD98" s="33"/>
      <c r="AE98" s="33"/>
      <c r="AF98" s="33"/>
      <c r="AG98" s="33"/>
      <c r="AH98" s="33"/>
      <c r="AI98" s="33"/>
      <c r="AJ98" s="33"/>
      <c r="AK98" s="33"/>
      <c r="AL98" s="33"/>
      <c r="AM98" s="33"/>
      <c r="AN98" s="32"/>
      <c r="AO98" s="32"/>
      <c r="AP98" s="32"/>
      <c r="AQ98" s="32"/>
      <c r="AR98" s="32"/>
      <c r="AS98" s="32"/>
      <c r="AT98" s="32"/>
    </row>
    <row r="99" spans="1:46" ht="60.75" x14ac:dyDescent="0.25">
      <c r="A99" s="51" t="s">
        <v>80</v>
      </c>
      <c r="B99" s="125" t="s">
        <v>225</v>
      </c>
      <c r="C99" s="64" t="s">
        <v>81</v>
      </c>
      <c r="D99" s="82">
        <f>'Приложение 4'!F146+'Приложение 4'!F161+'Приложение 4'!F188+'Приложение 4'!F253+'Приложение 4'!F211</f>
        <v>508410714.35999995</v>
      </c>
      <c r="E99" s="82">
        <f>'Приложение 4'!G146+'Приложение 4'!G161+'Приложение 4'!G188+'Приложение 4'!G253+'Приложение 4'!G211</f>
        <v>518284926.30999994</v>
      </c>
      <c r="F99" s="82">
        <f>'Приложение 4'!H146+'Приложение 4'!H161+'Приложение 4'!H188+'Приложение 4'!H253+'Приложение 4'!H211</f>
        <v>518284926.30999994</v>
      </c>
      <c r="L99" s="33"/>
      <c r="M99" s="33"/>
      <c r="N99" s="33"/>
      <c r="O99" s="33"/>
      <c r="P99" s="33"/>
      <c r="Q99" s="200"/>
      <c r="R99" s="200"/>
      <c r="S99" s="33"/>
      <c r="T99" s="33"/>
      <c r="U99" s="33"/>
      <c r="V99" s="33"/>
      <c r="W99" s="33"/>
      <c r="X99" s="201"/>
      <c r="Y99" s="33"/>
      <c r="Z99" s="33"/>
      <c r="AA99" s="33"/>
      <c r="AB99" s="33"/>
      <c r="AC99" s="33"/>
      <c r="AD99" s="33"/>
      <c r="AE99" s="33"/>
      <c r="AF99" s="33"/>
      <c r="AG99" s="33"/>
      <c r="AH99" s="33"/>
      <c r="AI99" s="33"/>
      <c r="AJ99" s="33"/>
      <c r="AK99" s="33"/>
      <c r="AL99" s="33"/>
      <c r="AM99" s="33"/>
      <c r="AN99" s="32"/>
      <c r="AO99" s="32"/>
      <c r="AP99" s="32"/>
      <c r="AQ99" s="32"/>
      <c r="AR99" s="32"/>
      <c r="AS99" s="32"/>
      <c r="AT99" s="32"/>
    </row>
    <row r="100" spans="1:46" ht="30.75" x14ac:dyDescent="0.25">
      <c r="A100" s="47" t="s">
        <v>88</v>
      </c>
      <c r="B100" s="125" t="s">
        <v>225</v>
      </c>
      <c r="C100" s="64" t="s">
        <v>89</v>
      </c>
      <c r="D100" s="82">
        <f>'Приложение 4'!F147+'Приложение 4'!F162+'Приложение 4'!F189+'Приложение 4'!F254+'Приложение 4'!F212</f>
        <v>330841880.52999997</v>
      </c>
      <c r="E100" s="82">
        <f>'Приложение 4'!G147+'Приложение 4'!G162+'Приложение 4'!G189+'Приложение 4'!G254+'Приложение 4'!G212</f>
        <v>337248293.51999998</v>
      </c>
      <c r="F100" s="82">
        <f>'Приложение 4'!H147+'Приложение 4'!H162+'Приложение 4'!H189+'Приложение 4'!H254+'Приложение 4'!H212</f>
        <v>345230408.94000006</v>
      </c>
      <c r="L100" s="33"/>
      <c r="M100" s="33"/>
      <c r="N100" s="33"/>
      <c r="O100" s="33"/>
      <c r="P100" s="33"/>
      <c r="Q100" s="200"/>
      <c r="R100" s="200"/>
      <c r="S100" s="33"/>
      <c r="T100" s="33"/>
      <c r="U100" s="33"/>
      <c r="V100" s="201"/>
      <c r="W100" s="201"/>
      <c r="X100" s="201"/>
      <c r="Y100" s="33"/>
      <c r="Z100" s="33"/>
      <c r="AA100" s="33"/>
      <c r="AB100" s="33"/>
      <c r="AC100" s="33"/>
      <c r="AD100" s="33"/>
      <c r="AE100" s="33"/>
      <c r="AF100" s="33"/>
      <c r="AG100" s="33"/>
      <c r="AH100" s="33"/>
      <c r="AI100" s="33"/>
      <c r="AJ100" s="33"/>
      <c r="AK100" s="33"/>
      <c r="AL100" s="33"/>
      <c r="AM100" s="33"/>
      <c r="AN100" s="32"/>
      <c r="AO100" s="32"/>
      <c r="AP100" s="32"/>
      <c r="AQ100" s="32"/>
      <c r="AR100" s="32"/>
      <c r="AS100" s="32"/>
      <c r="AT100" s="32"/>
    </row>
    <row r="101" spans="1:46" ht="15.75" x14ac:dyDescent="0.25">
      <c r="A101" s="51" t="s">
        <v>97</v>
      </c>
      <c r="B101" s="125" t="s">
        <v>225</v>
      </c>
      <c r="C101" s="64" t="s">
        <v>98</v>
      </c>
      <c r="D101" s="198">
        <f>'Приложение 4'!F163+'Приложение 4'!F255+'Приложение 4'!F190+'Приложение 4'!F148</f>
        <v>4147567.66</v>
      </c>
      <c r="E101" s="198">
        <f>'Приложение 4'!G163+'Приложение 4'!G255+'Приложение 4'!G190</f>
        <v>0</v>
      </c>
      <c r="F101" s="198">
        <f>'Приложение 4'!H163+'Приложение 4'!H255+'Приложение 4'!H190</f>
        <v>0</v>
      </c>
      <c r="L101" s="33"/>
      <c r="M101" s="33"/>
      <c r="N101" s="33"/>
      <c r="O101" s="33"/>
      <c r="P101" s="33"/>
      <c r="Q101" s="33"/>
      <c r="R101" s="33"/>
      <c r="S101" s="33"/>
      <c r="T101" s="33"/>
      <c r="U101" s="33"/>
      <c r="V101" s="33"/>
      <c r="W101" s="33"/>
      <c r="X101" s="33"/>
      <c r="Y101" s="33"/>
      <c r="Z101" s="33"/>
      <c r="AA101" s="33"/>
      <c r="AB101" s="33"/>
      <c r="AC101" s="33"/>
      <c r="AD101" s="33"/>
      <c r="AE101" s="33"/>
      <c r="AF101" s="33"/>
      <c r="AG101" s="33"/>
      <c r="AH101" s="33"/>
      <c r="AI101" s="33"/>
      <c r="AJ101" s="33"/>
      <c r="AK101" s="33"/>
      <c r="AL101" s="33"/>
      <c r="AM101" s="33"/>
      <c r="AN101" s="32"/>
      <c r="AO101" s="32"/>
      <c r="AP101" s="32"/>
      <c r="AQ101" s="32"/>
      <c r="AR101" s="32"/>
      <c r="AS101" s="32"/>
      <c r="AT101" s="32"/>
    </row>
    <row r="102" spans="1:46" ht="30.75" x14ac:dyDescent="0.25">
      <c r="A102" s="51" t="s">
        <v>117</v>
      </c>
      <c r="B102" s="125" t="s">
        <v>225</v>
      </c>
      <c r="C102" s="64" t="s">
        <v>118</v>
      </c>
      <c r="D102" s="198">
        <f>'Приложение 4'!F164+'Приложение 4'!F256+'Приложение 4'!F213</f>
        <v>389198411.33999997</v>
      </c>
      <c r="E102" s="198">
        <f>'Приложение 4'!G164+'Приложение 4'!G256</f>
        <v>387734130.63999999</v>
      </c>
      <c r="F102" s="198">
        <f>'Приложение 4'!H164+'Приложение 4'!H256</f>
        <v>398439086.93000001</v>
      </c>
      <c r="L102" s="33"/>
      <c r="M102" s="33"/>
      <c r="N102" s="33"/>
      <c r="O102" s="33"/>
      <c r="P102" s="33"/>
      <c r="Q102" s="200"/>
      <c r="R102" s="33"/>
      <c r="S102" s="33"/>
      <c r="T102" s="33"/>
      <c r="U102" s="33"/>
      <c r="V102" s="33"/>
      <c r="W102" s="33"/>
      <c r="X102" s="33"/>
      <c r="Y102" s="33"/>
      <c r="Z102" s="33"/>
      <c r="AA102" s="33"/>
      <c r="AB102" s="33"/>
      <c r="AC102" s="33"/>
      <c r="AD102" s="33"/>
      <c r="AE102" s="33"/>
      <c r="AF102" s="33"/>
      <c r="AG102" s="33"/>
      <c r="AH102" s="33"/>
      <c r="AI102" s="33"/>
      <c r="AJ102" s="33"/>
      <c r="AK102" s="33"/>
      <c r="AL102" s="33"/>
      <c r="AM102" s="33"/>
      <c r="AN102" s="32"/>
      <c r="AO102" s="32"/>
      <c r="AP102" s="32"/>
      <c r="AQ102" s="32"/>
      <c r="AR102" s="32"/>
      <c r="AS102" s="32"/>
      <c r="AT102" s="32"/>
    </row>
    <row r="103" spans="1:46" ht="15.75" x14ac:dyDescent="0.25">
      <c r="A103" s="51" t="s">
        <v>90</v>
      </c>
      <c r="B103" s="125" t="s">
        <v>225</v>
      </c>
      <c r="C103" s="64" t="s">
        <v>91</v>
      </c>
      <c r="D103" s="198">
        <f>'Приложение 4'!F149+'Приложение 4'!F165+'Приложение 4'!F257+'Приложение 4'!F258+'Приложение 4'!F191</f>
        <v>10323158.870000001</v>
      </c>
      <c r="E103" s="198">
        <f>'Приложение 4'!G149+'Приложение 4'!G165+'Приложение 4'!G257+'Приложение 4'!G258+'Приложение 4'!G191</f>
        <v>28280891.84</v>
      </c>
      <c r="F103" s="198">
        <f>'Приложение 4'!H149+'Приложение 4'!H165+'Приложение 4'!H257+'Приложение 4'!H258+'Приложение 4'!H191</f>
        <v>35848126.469999999</v>
      </c>
      <c r="L103" s="33"/>
      <c r="M103" s="33"/>
      <c r="N103" s="33"/>
      <c r="O103" s="33"/>
      <c r="P103" s="33"/>
      <c r="Q103" s="33"/>
      <c r="R103" s="33"/>
      <c r="S103" s="33"/>
      <c r="T103" s="33"/>
      <c r="U103" s="33"/>
      <c r="V103" s="33"/>
      <c r="W103" s="33"/>
      <c r="X103" s="33"/>
      <c r="Y103" s="33"/>
      <c r="Z103" s="33"/>
      <c r="AA103" s="33"/>
      <c r="AB103" s="33"/>
      <c r="AC103" s="33"/>
      <c r="AD103" s="33"/>
      <c r="AE103" s="33"/>
      <c r="AF103" s="33"/>
      <c r="AG103" s="33"/>
      <c r="AH103" s="33"/>
      <c r="AI103" s="33"/>
      <c r="AJ103" s="33"/>
      <c r="AK103" s="33"/>
      <c r="AL103" s="33"/>
      <c r="AM103" s="33"/>
      <c r="AN103" s="32"/>
      <c r="AO103" s="32"/>
      <c r="AP103" s="32"/>
      <c r="AQ103" s="32"/>
      <c r="AR103" s="32"/>
      <c r="AS103" s="32"/>
      <c r="AT103" s="32"/>
    </row>
    <row r="104" spans="1:46" ht="31.5" x14ac:dyDescent="0.25">
      <c r="A104" s="192" t="s">
        <v>322</v>
      </c>
      <c r="B104" s="193" t="s">
        <v>208</v>
      </c>
      <c r="C104" s="194"/>
      <c r="D104" s="195">
        <f>D105</f>
        <v>57797591.950000003</v>
      </c>
      <c r="E104" s="195">
        <f t="shared" ref="E104:F104" si="9">E105</f>
        <v>44585149.950000003</v>
      </c>
      <c r="F104" s="195">
        <f t="shared" si="9"/>
        <v>44585149.950000003</v>
      </c>
      <c r="L104" s="33"/>
      <c r="M104" s="33"/>
      <c r="N104" s="33"/>
      <c r="O104" s="33"/>
      <c r="P104" s="33"/>
      <c r="Q104" s="33"/>
      <c r="R104" s="33"/>
      <c r="S104" s="33"/>
      <c r="T104" s="33"/>
      <c r="U104" s="33"/>
      <c r="V104" s="33"/>
      <c r="W104" s="33"/>
      <c r="X104" s="33"/>
      <c r="Y104" s="33"/>
      <c r="Z104" s="33"/>
      <c r="AA104" s="33"/>
      <c r="AB104" s="33"/>
      <c r="AC104" s="33"/>
      <c r="AD104" s="33"/>
      <c r="AE104" s="33"/>
      <c r="AF104" s="33"/>
      <c r="AG104" s="33"/>
      <c r="AH104" s="33"/>
      <c r="AI104" s="33"/>
      <c r="AJ104" s="33"/>
      <c r="AK104" s="33"/>
      <c r="AL104" s="33"/>
      <c r="AM104" s="33"/>
      <c r="AN104" s="32"/>
      <c r="AO104" s="32"/>
      <c r="AP104" s="32"/>
      <c r="AQ104" s="32"/>
      <c r="AR104" s="32"/>
      <c r="AS104" s="32"/>
      <c r="AT104" s="32"/>
    </row>
    <row r="105" spans="1:46" ht="15.75" x14ac:dyDescent="0.25">
      <c r="A105" s="60" t="s">
        <v>195</v>
      </c>
      <c r="B105" s="196" t="s">
        <v>210</v>
      </c>
      <c r="C105" s="138"/>
      <c r="D105" s="205">
        <f>D106+D108</f>
        <v>57797591.950000003</v>
      </c>
      <c r="E105" s="205">
        <f>E106+E108</f>
        <v>44585149.950000003</v>
      </c>
      <c r="F105" s="205">
        <f>F106+F108</f>
        <v>44585149.950000003</v>
      </c>
      <c r="L105" s="33"/>
      <c r="M105" s="33"/>
      <c r="N105" s="33"/>
      <c r="O105" s="33"/>
      <c r="P105" s="33"/>
      <c r="Q105" s="33"/>
      <c r="R105" s="33"/>
      <c r="S105" s="33"/>
      <c r="T105" s="33"/>
      <c r="U105" s="33"/>
      <c r="V105" s="33"/>
      <c r="W105" s="33"/>
      <c r="X105" s="33"/>
      <c r="Y105" s="33"/>
      <c r="Z105" s="33"/>
      <c r="AA105" s="33"/>
      <c r="AB105" s="33"/>
      <c r="AC105" s="33"/>
      <c r="AD105" s="33"/>
      <c r="AE105" s="33"/>
      <c r="AF105" s="33"/>
      <c r="AG105" s="33"/>
      <c r="AH105" s="33"/>
      <c r="AI105" s="33"/>
      <c r="AJ105" s="33"/>
      <c r="AK105" s="33"/>
      <c r="AL105" s="33"/>
      <c r="AM105" s="33"/>
      <c r="AN105" s="32"/>
      <c r="AO105" s="32"/>
      <c r="AP105" s="32"/>
      <c r="AQ105" s="32"/>
      <c r="AR105" s="32"/>
      <c r="AS105" s="32"/>
      <c r="AT105" s="32"/>
    </row>
    <row r="106" spans="1:46" ht="30" x14ac:dyDescent="0.25">
      <c r="A106" s="214" t="s">
        <v>209</v>
      </c>
      <c r="B106" s="125" t="s">
        <v>210</v>
      </c>
      <c r="C106" s="138"/>
      <c r="D106" s="198">
        <f>D107</f>
        <v>20490674</v>
      </c>
      <c r="E106" s="198">
        <f>E107</f>
        <v>22602674</v>
      </c>
      <c r="F106" s="198">
        <f>F107</f>
        <v>22602674</v>
      </c>
      <c r="L106" s="33"/>
      <c r="M106" s="33"/>
      <c r="N106" s="33"/>
      <c r="O106" s="33"/>
      <c r="P106" s="33"/>
      <c r="Q106" s="33"/>
      <c r="R106" s="33"/>
      <c r="S106" s="33"/>
      <c r="T106" s="33"/>
      <c r="U106" s="33"/>
      <c r="V106" s="33"/>
      <c r="W106" s="33"/>
      <c r="X106" s="33"/>
      <c r="Y106" s="33"/>
      <c r="Z106" s="33"/>
      <c r="AA106" s="33"/>
      <c r="AB106" s="33"/>
      <c r="AC106" s="33"/>
      <c r="AD106" s="33"/>
      <c r="AE106" s="33"/>
      <c r="AF106" s="33"/>
      <c r="AG106" s="33"/>
      <c r="AH106" s="33"/>
      <c r="AI106" s="33"/>
      <c r="AJ106" s="33"/>
      <c r="AK106" s="33"/>
      <c r="AL106" s="33"/>
      <c r="AM106" s="33"/>
      <c r="AN106" s="32"/>
      <c r="AO106" s="32"/>
      <c r="AP106" s="32"/>
      <c r="AQ106" s="32"/>
      <c r="AR106" s="32"/>
      <c r="AS106" s="32"/>
      <c r="AT106" s="32"/>
    </row>
    <row r="107" spans="1:46" ht="15.75" x14ac:dyDescent="0.25">
      <c r="A107" s="51" t="s">
        <v>90</v>
      </c>
      <c r="B107" s="125" t="s">
        <v>210</v>
      </c>
      <c r="C107" s="137">
        <v>800</v>
      </c>
      <c r="D107" s="198">
        <f>'Приложение 4'!F104</f>
        <v>20490674</v>
      </c>
      <c r="E107" s="198">
        <f>'Приложение 4'!G104</f>
        <v>22602674</v>
      </c>
      <c r="F107" s="198">
        <f>'Приложение 4'!H104</f>
        <v>22602674</v>
      </c>
      <c r="L107" s="33"/>
      <c r="M107" s="33"/>
      <c r="N107" s="33"/>
      <c r="O107" s="33"/>
      <c r="P107" s="33"/>
      <c r="Q107" s="33"/>
      <c r="R107" s="33"/>
      <c r="S107" s="33"/>
      <c r="T107" s="33"/>
      <c r="U107" s="33"/>
      <c r="V107" s="33"/>
      <c r="W107" s="33"/>
      <c r="X107" s="33"/>
      <c r="Y107" s="33"/>
      <c r="Z107" s="33"/>
      <c r="AA107" s="33"/>
      <c r="AB107" s="33"/>
      <c r="AC107" s="33"/>
      <c r="AD107" s="33"/>
      <c r="AE107" s="33"/>
      <c r="AF107" s="33"/>
      <c r="AG107" s="33"/>
      <c r="AH107" s="33"/>
      <c r="AI107" s="33"/>
      <c r="AJ107" s="33"/>
      <c r="AK107" s="33"/>
      <c r="AL107" s="33"/>
      <c r="AM107" s="33"/>
      <c r="AN107" s="32"/>
      <c r="AO107" s="32"/>
      <c r="AP107" s="32"/>
      <c r="AQ107" s="32"/>
      <c r="AR107" s="32"/>
      <c r="AS107" s="32"/>
      <c r="AT107" s="32"/>
    </row>
    <row r="108" spans="1:46" ht="15.75" x14ac:dyDescent="0.25">
      <c r="A108" s="214" t="s">
        <v>213</v>
      </c>
      <c r="B108" s="125" t="s">
        <v>210</v>
      </c>
      <c r="C108" s="138"/>
      <c r="D108" s="205">
        <f>D109</f>
        <v>37306917.950000003</v>
      </c>
      <c r="E108" s="205">
        <f>E109</f>
        <v>21982475.949999999</v>
      </c>
      <c r="F108" s="205">
        <f>F109</f>
        <v>21982475.949999999</v>
      </c>
      <c r="L108" s="33"/>
      <c r="M108" s="33"/>
      <c r="N108" s="33"/>
      <c r="O108" s="33"/>
      <c r="P108" s="33"/>
      <c r="Q108" s="33"/>
      <c r="R108" s="33"/>
      <c r="S108" s="33"/>
      <c r="T108" s="33"/>
      <c r="U108" s="33"/>
      <c r="V108" s="33"/>
      <c r="W108" s="33"/>
      <c r="X108" s="33"/>
      <c r="Y108" s="33"/>
      <c r="Z108" s="33"/>
      <c r="AA108" s="33"/>
      <c r="AB108" s="33"/>
      <c r="AC108" s="33"/>
      <c r="AD108" s="33"/>
      <c r="AE108" s="33"/>
      <c r="AF108" s="33"/>
      <c r="AG108" s="33"/>
      <c r="AH108" s="33"/>
      <c r="AI108" s="33"/>
      <c r="AJ108" s="33"/>
      <c r="AK108" s="33"/>
      <c r="AL108" s="33"/>
      <c r="AM108" s="33"/>
      <c r="AN108" s="32"/>
      <c r="AO108" s="32"/>
      <c r="AP108" s="32"/>
      <c r="AQ108" s="32"/>
      <c r="AR108" s="32"/>
      <c r="AS108" s="32"/>
      <c r="AT108" s="32"/>
    </row>
    <row r="109" spans="1:46" ht="30.75" x14ac:dyDescent="0.25">
      <c r="A109" s="47" t="s">
        <v>88</v>
      </c>
      <c r="B109" s="125" t="s">
        <v>210</v>
      </c>
      <c r="C109" s="137">
        <v>200</v>
      </c>
      <c r="D109" s="198">
        <f>'Приложение 4'!F111</f>
        <v>37306917.950000003</v>
      </c>
      <c r="E109" s="198">
        <f>'Приложение 4'!G111</f>
        <v>21982475.949999999</v>
      </c>
      <c r="F109" s="198">
        <f>'Приложение 4'!H111</f>
        <v>21982475.949999999</v>
      </c>
      <c r="K109" s="201"/>
      <c r="L109" s="201"/>
      <c r="M109" s="201"/>
      <c r="N109" s="33"/>
      <c r="O109" s="33"/>
      <c r="P109" s="33"/>
      <c r="Q109" s="33"/>
      <c r="R109" s="33"/>
      <c r="S109" s="33"/>
      <c r="T109" s="33"/>
      <c r="U109" s="33"/>
      <c r="V109" s="33"/>
      <c r="W109" s="33"/>
      <c r="X109" s="33"/>
      <c r="Y109" s="33"/>
      <c r="Z109" s="33"/>
      <c r="AA109" s="33"/>
      <c r="AB109" s="33"/>
      <c r="AC109" s="33"/>
      <c r="AD109" s="33"/>
      <c r="AE109" s="33"/>
      <c r="AF109" s="33"/>
      <c r="AG109" s="33"/>
      <c r="AH109" s="33"/>
      <c r="AI109" s="33"/>
      <c r="AJ109" s="33"/>
      <c r="AK109" s="33"/>
      <c r="AL109" s="33"/>
      <c r="AM109" s="33"/>
      <c r="AN109" s="32"/>
      <c r="AO109" s="32"/>
      <c r="AP109" s="32"/>
      <c r="AQ109" s="32"/>
      <c r="AR109" s="32"/>
      <c r="AS109" s="32"/>
      <c r="AT109" s="32"/>
    </row>
    <row r="110" spans="1:46" ht="47.25" x14ac:dyDescent="0.25">
      <c r="A110" s="208" t="s">
        <v>187</v>
      </c>
      <c r="B110" s="209" t="s">
        <v>188</v>
      </c>
      <c r="C110" s="215"/>
      <c r="D110" s="195">
        <f>D111+D116</f>
        <v>56686462.880000003</v>
      </c>
      <c r="E110" s="195">
        <f>E111+E116</f>
        <v>51000000</v>
      </c>
      <c r="F110" s="195">
        <f>F111+F116</f>
        <v>49000000</v>
      </c>
      <c r="L110" s="33"/>
      <c r="M110" s="33"/>
      <c r="N110" s="33"/>
      <c r="O110" s="33"/>
      <c r="P110" s="33"/>
      <c r="Q110" s="33"/>
      <c r="R110" s="33"/>
      <c r="S110" s="33"/>
      <c r="T110" s="33"/>
      <c r="U110" s="33"/>
      <c r="V110" s="33"/>
      <c r="W110" s="33"/>
      <c r="X110" s="33"/>
      <c r="Y110" s="33"/>
      <c r="Z110" s="33"/>
      <c r="AA110" s="33"/>
      <c r="AB110" s="33"/>
      <c r="AC110" s="33"/>
      <c r="AD110" s="33"/>
      <c r="AE110" s="33"/>
      <c r="AF110" s="33"/>
      <c r="AG110" s="33"/>
      <c r="AH110" s="33"/>
      <c r="AI110" s="33"/>
      <c r="AJ110" s="33"/>
      <c r="AK110" s="33"/>
      <c r="AL110" s="33"/>
      <c r="AM110" s="33"/>
      <c r="AN110" s="32"/>
      <c r="AO110" s="32"/>
      <c r="AP110" s="32"/>
      <c r="AQ110" s="32"/>
      <c r="AR110" s="32"/>
      <c r="AS110" s="32"/>
      <c r="AT110" s="32"/>
    </row>
    <row r="111" spans="1:46" ht="15.75" x14ac:dyDescent="0.25">
      <c r="A111" s="44" t="s">
        <v>195</v>
      </c>
      <c r="B111" s="142" t="s">
        <v>190</v>
      </c>
      <c r="C111" s="137"/>
      <c r="D111" s="205">
        <f>D112+D114</f>
        <v>53686462.880000003</v>
      </c>
      <c r="E111" s="205">
        <f>E112+E114</f>
        <v>48000000</v>
      </c>
      <c r="F111" s="205">
        <f>F112+F114</f>
        <v>46000000</v>
      </c>
      <c r="L111" s="33"/>
      <c r="M111" s="33"/>
      <c r="N111" s="33"/>
      <c r="O111" s="33"/>
      <c r="P111" s="33"/>
      <c r="Q111" s="33"/>
      <c r="R111" s="33"/>
      <c r="S111" s="33"/>
      <c r="T111" s="33"/>
      <c r="U111" s="33"/>
      <c r="V111" s="33"/>
      <c r="W111" s="33"/>
      <c r="X111" s="33"/>
      <c r="Y111" s="33"/>
      <c r="Z111" s="33"/>
      <c r="AA111" s="33"/>
      <c r="AB111" s="33"/>
      <c r="AC111" s="33"/>
      <c r="AD111" s="33"/>
      <c r="AE111" s="33"/>
      <c r="AF111" s="33"/>
      <c r="AG111" s="33"/>
      <c r="AH111" s="33"/>
      <c r="AI111" s="33"/>
      <c r="AJ111" s="33"/>
      <c r="AK111" s="33"/>
      <c r="AL111" s="33"/>
      <c r="AM111" s="33"/>
      <c r="AN111" s="32"/>
      <c r="AO111" s="32"/>
      <c r="AP111" s="32"/>
      <c r="AQ111" s="32"/>
      <c r="AR111" s="32"/>
      <c r="AS111" s="32"/>
      <c r="AT111" s="32"/>
    </row>
    <row r="112" spans="1:46" ht="30" x14ac:dyDescent="0.25">
      <c r="A112" s="214" t="s">
        <v>424</v>
      </c>
      <c r="B112" s="64" t="s">
        <v>190</v>
      </c>
      <c r="C112" s="137"/>
      <c r="D112" s="198">
        <f>D113</f>
        <v>10856307.92</v>
      </c>
      <c r="E112" s="198">
        <f>E113</f>
        <v>7000000</v>
      </c>
      <c r="F112" s="198">
        <f>F113</f>
        <v>4000000</v>
      </c>
      <c r="L112" s="33"/>
      <c r="M112" s="33"/>
      <c r="N112" s="33"/>
      <c r="O112" s="33"/>
      <c r="P112" s="33"/>
      <c r="Q112" s="33"/>
      <c r="R112" s="33"/>
      <c r="S112" s="33"/>
      <c r="T112" s="33"/>
      <c r="U112" s="33"/>
      <c r="V112" s="33"/>
      <c r="W112" s="33"/>
      <c r="X112" s="33"/>
      <c r="Y112" s="33"/>
      <c r="Z112" s="33"/>
      <c r="AA112" s="33"/>
      <c r="AB112" s="33"/>
      <c r="AC112" s="33"/>
      <c r="AD112" s="33"/>
      <c r="AE112" s="33"/>
      <c r="AF112" s="33"/>
      <c r="AG112" s="33"/>
      <c r="AH112" s="33"/>
      <c r="AI112" s="33"/>
      <c r="AJ112" s="33"/>
      <c r="AK112" s="33"/>
      <c r="AL112" s="33"/>
      <c r="AM112" s="33"/>
      <c r="AN112" s="32"/>
      <c r="AO112" s="32"/>
      <c r="AP112" s="32"/>
      <c r="AQ112" s="32"/>
      <c r="AR112" s="32"/>
      <c r="AS112" s="32"/>
      <c r="AT112" s="32"/>
    </row>
    <row r="113" spans="1:984 1235:2008 2259:3032 3283:4056 4307:5080 5331:6104 6355:7128 7379:8152 8403:9176 9427:10200 10451:11224 11475:12248 12499:13272 13523:14296 14547:15320 15571:16088" ht="30.75" x14ac:dyDescent="0.25">
      <c r="A113" s="47" t="s">
        <v>88</v>
      </c>
      <c r="B113" s="64" t="s">
        <v>190</v>
      </c>
      <c r="C113" s="137">
        <v>200</v>
      </c>
      <c r="D113" s="198">
        <f>'Приложение 4'!F46</f>
        <v>10856307.92</v>
      </c>
      <c r="E113" s="198">
        <f>'Приложение 4'!G46</f>
        <v>7000000</v>
      </c>
      <c r="F113" s="198">
        <f>'Приложение 4'!H46</f>
        <v>4000000</v>
      </c>
      <c r="L113" s="33"/>
      <c r="M113" s="33"/>
      <c r="N113" s="33"/>
      <c r="O113" s="33"/>
      <c r="P113" s="33"/>
      <c r="Q113" s="33"/>
      <c r="R113" s="33"/>
      <c r="S113" s="33"/>
      <c r="T113" s="33"/>
      <c r="U113" s="33"/>
      <c r="V113" s="33"/>
      <c r="W113" s="33"/>
      <c r="X113" s="33"/>
      <c r="Y113" s="33"/>
      <c r="Z113" s="33"/>
      <c r="AA113" s="33"/>
      <c r="AB113" s="33"/>
      <c r="AC113" s="33"/>
      <c r="AD113" s="33"/>
      <c r="AE113" s="33"/>
      <c r="AF113" s="33"/>
      <c r="AG113" s="33"/>
      <c r="AH113" s="33"/>
      <c r="AI113" s="33"/>
      <c r="AJ113" s="33"/>
      <c r="AK113" s="33"/>
      <c r="AL113" s="33"/>
      <c r="AM113" s="33"/>
      <c r="AN113" s="32"/>
      <c r="AO113" s="32"/>
      <c r="AP113" s="32"/>
      <c r="AQ113" s="32"/>
      <c r="AR113" s="32"/>
      <c r="AS113" s="32"/>
      <c r="AT113" s="32"/>
    </row>
    <row r="114" spans="1:984 1235:2008 2259:3032 3283:4056 4307:5080 5331:6104 6355:7128 7379:8152 8403:9176 9427:10200 10451:11224 11475:12248 12499:13272 13523:14296 14547:15320 15571:16088" ht="30" x14ac:dyDescent="0.25">
      <c r="A114" s="214" t="s">
        <v>425</v>
      </c>
      <c r="B114" s="64" t="s">
        <v>190</v>
      </c>
      <c r="C114" s="137"/>
      <c r="D114" s="198">
        <f>SUM(D115:D115)</f>
        <v>42830154.960000001</v>
      </c>
      <c r="E114" s="198">
        <f>SUM(E115:E115)</f>
        <v>41000000</v>
      </c>
      <c r="F114" s="198">
        <f>SUM(F115:F115)</f>
        <v>42000000</v>
      </c>
      <c r="L114" s="33"/>
      <c r="M114" s="33"/>
      <c r="N114" s="33"/>
      <c r="O114" s="33"/>
      <c r="P114" s="33"/>
      <c r="Q114" s="33"/>
      <c r="R114" s="33"/>
      <c r="S114" s="33"/>
      <c r="T114" s="33"/>
      <c r="U114" s="33"/>
      <c r="V114" s="33"/>
      <c r="W114" s="33"/>
      <c r="X114" s="33"/>
      <c r="Y114" s="33"/>
      <c r="Z114" s="33"/>
      <c r="AA114" s="33"/>
      <c r="AB114" s="33"/>
      <c r="AC114" s="33"/>
      <c r="AD114" s="33"/>
      <c r="AE114" s="33"/>
      <c r="AF114" s="33"/>
      <c r="AG114" s="33"/>
      <c r="AH114" s="33"/>
      <c r="AI114" s="33"/>
      <c r="AJ114" s="33"/>
      <c r="AK114" s="33"/>
      <c r="AL114" s="33"/>
      <c r="AM114" s="33"/>
      <c r="AN114" s="32"/>
      <c r="AO114" s="32"/>
      <c r="AP114" s="32"/>
      <c r="AQ114" s="32"/>
      <c r="AR114" s="32"/>
      <c r="AS114" s="32"/>
      <c r="AT114" s="32"/>
    </row>
    <row r="115" spans="1:984 1235:2008 2259:3032 3283:4056 4307:5080 5331:6104 6355:7128 7379:8152 8403:9176 9427:10200 10451:11224 11475:12248 12499:13272 13523:14296 14547:15320 15571:16088" ht="15.75" x14ac:dyDescent="0.25">
      <c r="A115" s="47" t="s">
        <v>97</v>
      </c>
      <c r="B115" s="64" t="s">
        <v>190</v>
      </c>
      <c r="C115" s="137">
        <v>300</v>
      </c>
      <c r="D115" s="198">
        <f>'Приложение 4'!F316+'Приложение 4'!F338</f>
        <v>42830154.960000001</v>
      </c>
      <c r="E115" s="198">
        <f>'Приложение 4'!G316+'Приложение 4'!G338</f>
        <v>41000000</v>
      </c>
      <c r="F115" s="198">
        <f>'Приложение 4'!H316+'Приложение 4'!H338</f>
        <v>42000000</v>
      </c>
      <c r="L115" s="33"/>
      <c r="M115" s="33"/>
      <c r="N115" s="33"/>
      <c r="O115" s="33"/>
      <c r="P115" s="33"/>
      <c r="Q115" s="33"/>
      <c r="R115" s="33"/>
      <c r="S115" s="33"/>
      <c r="T115" s="33"/>
      <c r="U115" s="33"/>
      <c r="V115" s="33"/>
      <c r="W115" s="33"/>
      <c r="X115" s="33"/>
      <c r="Y115" s="33"/>
      <c r="Z115" s="33"/>
      <c r="AA115" s="33"/>
      <c r="AB115" s="33"/>
      <c r="AC115" s="33"/>
      <c r="AD115" s="33"/>
      <c r="AE115" s="33"/>
      <c r="AF115" s="33"/>
      <c r="AG115" s="33"/>
      <c r="AH115" s="33"/>
      <c r="AI115" s="33"/>
      <c r="AJ115" s="33"/>
      <c r="AK115" s="33"/>
      <c r="AL115" s="33"/>
      <c r="AM115" s="33"/>
      <c r="AN115" s="32"/>
      <c r="AO115" s="32"/>
      <c r="AP115" s="32"/>
      <c r="AQ115" s="32"/>
      <c r="AR115" s="32"/>
      <c r="AS115" s="32"/>
      <c r="AT115" s="32"/>
    </row>
    <row r="116" spans="1:984 1235:2008 2259:3032 3283:4056 4307:5080 5331:6104 6355:7128 7379:8152 8403:9176 9427:10200 10451:11224 11475:12248 12499:13272 13523:14296 14547:15320 15571:16088" ht="15.75" x14ac:dyDescent="0.25">
      <c r="A116" s="60" t="s">
        <v>199</v>
      </c>
      <c r="B116" s="196" t="s">
        <v>272</v>
      </c>
      <c r="C116" s="138"/>
      <c r="D116" s="205">
        <f>D117</f>
        <v>3000000</v>
      </c>
      <c r="E116" s="205">
        <f>E117</f>
        <v>3000000</v>
      </c>
      <c r="F116" s="205">
        <f>F117</f>
        <v>3000000</v>
      </c>
    </row>
    <row r="117" spans="1:984 1235:2008 2259:3032 3283:4056 4307:5080 5331:6104 6355:7128 7379:8152 8403:9176 9427:10200 10451:11224 11475:12248 12499:13272 13523:14296 14547:15320 15571:16088" ht="15.75" x14ac:dyDescent="0.25">
      <c r="A117" s="47" t="s">
        <v>97</v>
      </c>
      <c r="B117" s="125" t="s">
        <v>272</v>
      </c>
      <c r="C117" s="137">
        <v>300</v>
      </c>
      <c r="D117" s="198">
        <f>'Приложение 4'!F318</f>
        <v>3000000</v>
      </c>
      <c r="E117" s="198">
        <f>'Приложение 4'!G318</f>
        <v>3000000</v>
      </c>
      <c r="F117" s="198">
        <f>'Приложение 4'!H318</f>
        <v>3000000</v>
      </c>
    </row>
    <row r="118" spans="1:984 1235:2008 2259:3032 3283:4056 4307:5080 5331:6104 6355:7128 7379:8152 8403:9176 9427:10200 10451:11224 11475:12248 12499:13272 13523:14296 14547:15320 15571:16088" s="103" customFormat="1" ht="31.5" x14ac:dyDescent="0.25">
      <c r="A118" s="208" t="s">
        <v>191</v>
      </c>
      <c r="B118" s="193" t="s">
        <v>188</v>
      </c>
      <c r="C118" s="194"/>
      <c r="D118" s="195">
        <f>D119+D122</f>
        <v>159486839.72</v>
      </c>
      <c r="E118" s="195">
        <f t="shared" ref="E118:F118" si="10">E119+E122</f>
        <v>196020125.34999999</v>
      </c>
      <c r="F118" s="195">
        <f t="shared" si="10"/>
        <v>42424248</v>
      </c>
      <c r="G118" s="41"/>
      <c r="H118" s="40"/>
      <c r="I118" s="40"/>
      <c r="J118" s="40"/>
      <c r="K118" s="40"/>
      <c r="L118" s="151"/>
      <c r="M118" s="151"/>
      <c r="N118" s="151"/>
      <c r="O118" s="151"/>
      <c r="P118" s="151"/>
      <c r="Q118" s="151"/>
      <c r="R118" s="151"/>
      <c r="S118" s="151"/>
      <c r="T118" s="151"/>
      <c r="U118" s="151"/>
      <c r="V118" s="151"/>
      <c r="W118" s="151"/>
      <c r="X118" s="151"/>
      <c r="Y118" s="151"/>
      <c r="Z118" s="151"/>
      <c r="AA118" s="151"/>
      <c r="AB118" s="151"/>
      <c r="AC118" s="151"/>
      <c r="AD118" s="151"/>
      <c r="AE118" s="151"/>
      <c r="AF118" s="151"/>
      <c r="AG118" s="151"/>
      <c r="AH118" s="151"/>
      <c r="AI118" s="151"/>
      <c r="AJ118" s="151"/>
      <c r="AK118" s="151"/>
      <c r="AL118" s="151"/>
      <c r="AM118" s="151"/>
      <c r="HC118" s="191"/>
      <c r="HD118" s="191"/>
      <c r="HE118" s="191"/>
      <c r="HF118" s="191"/>
      <c r="HG118" s="191"/>
      <c r="HH118" s="191"/>
      <c r="QY118" s="191"/>
      <c r="QZ118" s="191"/>
      <c r="RA118" s="191"/>
      <c r="RB118" s="191"/>
      <c r="RC118" s="191"/>
      <c r="RD118" s="191"/>
      <c r="AAU118" s="191"/>
      <c r="AAV118" s="191"/>
      <c r="AAW118" s="191"/>
      <c r="AAX118" s="191"/>
      <c r="AAY118" s="191"/>
      <c r="AAZ118" s="191"/>
      <c r="AKQ118" s="191"/>
      <c r="AKR118" s="191"/>
      <c r="AKS118" s="191"/>
      <c r="AKT118" s="191"/>
      <c r="AKU118" s="191"/>
      <c r="AKV118" s="191"/>
      <c r="AUM118" s="191"/>
      <c r="AUN118" s="191"/>
      <c r="AUO118" s="191"/>
      <c r="AUP118" s="191"/>
      <c r="AUQ118" s="191"/>
      <c r="AUR118" s="191"/>
      <c r="BEI118" s="191"/>
      <c r="BEJ118" s="191"/>
      <c r="BEK118" s="191"/>
      <c r="BEL118" s="191"/>
      <c r="BEM118" s="191"/>
      <c r="BEN118" s="191"/>
      <c r="BOE118" s="191"/>
      <c r="BOF118" s="191"/>
      <c r="BOG118" s="191"/>
      <c r="BOH118" s="191"/>
      <c r="BOI118" s="191"/>
      <c r="BOJ118" s="191"/>
      <c r="BYA118" s="191"/>
      <c r="BYB118" s="191"/>
      <c r="BYC118" s="191"/>
      <c r="BYD118" s="191"/>
      <c r="BYE118" s="191"/>
      <c r="BYF118" s="191"/>
      <c r="CHW118" s="191"/>
      <c r="CHX118" s="191"/>
      <c r="CHY118" s="191"/>
      <c r="CHZ118" s="191"/>
      <c r="CIA118" s="191"/>
      <c r="CIB118" s="191"/>
      <c r="CRS118" s="191"/>
      <c r="CRT118" s="191"/>
      <c r="CRU118" s="191"/>
      <c r="CRV118" s="191"/>
      <c r="CRW118" s="191"/>
      <c r="CRX118" s="191"/>
      <c r="DBO118" s="191"/>
      <c r="DBP118" s="191"/>
      <c r="DBQ118" s="191"/>
      <c r="DBR118" s="191"/>
      <c r="DBS118" s="191"/>
      <c r="DBT118" s="191"/>
      <c r="DLK118" s="191"/>
      <c r="DLL118" s="191"/>
      <c r="DLM118" s="191"/>
      <c r="DLN118" s="191"/>
      <c r="DLO118" s="191"/>
      <c r="DLP118" s="191"/>
      <c r="DVG118" s="191"/>
      <c r="DVH118" s="191"/>
      <c r="DVI118" s="191"/>
      <c r="DVJ118" s="191"/>
      <c r="DVK118" s="191"/>
      <c r="DVL118" s="191"/>
      <c r="EFC118" s="191"/>
      <c r="EFD118" s="191"/>
      <c r="EFE118" s="191"/>
      <c r="EFF118" s="191"/>
      <c r="EFG118" s="191"/>
      <c r="EFH118" s="191"/>
      <c r="EOY118" s="191"/>
      <c r="EOZ118" s="191"/>
      <c r="EPA118" s="191"/>
      <c r="EPB118" s="191"/>
      <c r="EPC118" s="191"/>
      <c r="EPD118" s="191"/>
      <c r="EYU118" s="191"/>
      <c r="EYV118" s="191"/>
      <c r="EYW118" s="191"/>
      <c r="EYX118" s="191"/>
      <c r="EYY118" s="191"/>
      <c r="EYZ118" s="191"/>
      <c r="FIQ118" s="191"/>
      <c r="FIR118" s="191"/>
      <c r="FIS118" s="191"/>
      <c r="FIT118" s="191"/>
      <c r="FIU118" s="191"/>
      <c r="FIV118" s="191"/>
      <c r="FSM118" s="191"/>
      <c r="FSN118" s="191"/>
      <c r="FSO118" s="191"/>
      <c r="FSP118" s="191"/>
      <c r="FSQ118" s="191"/>
      <c r="FSR118" s="191"/>
      <c r="GCI118" s="191"/>
      <c r="GCJ118" s="191"/>
      <c r="GCK118" s="191"/>
      <c r="GCL118" s="191"/>
      <c r="GCM118" s="191"/>
      <c r="GCN118" s="191"/>
      <c r="GME118" s="191"/>
      <c r="GMF118" s="191"/>
      <c r="GMG118" s="191"/>
      <c r="GMH118" s="191"/>
      <c r="GMI118" s="191"/>
      <c r="GMJ118" s="191"/>
      <c r="GWA118" s="191"/>
      <c r="GWB118" s="191"/>
      <c r="GWC118" s="191"/>
      <c r="GWD118" s="191"/>
      <c r="GWE118" s="191"/>
      <c r="GWF118" s="191"/>
      <c r="HFW118" s="191"/>
      <c r="HFX118" s="191"/>
      <c r="HFY118" s="191"/>
      <c r="HFZ118" s="191"/>
      <c r="HGA118" s="191"/>
      <c r="HGB118" s="191"/>
      <c r="HPS118" s="191"/>
      <c r="HPT118" s="191"/>
      <c r="HPU118" s="191"/>
      <c r="HPV118" s="191"/>
      <c r="HPW118" s="191"/>
      <c r="HPX118" s="191"/>
      <c r="HZO118" s="191"/>
      <c r="HZP118" s="191"/>
      <c r="HZQ118" s="191"/>
      <c r="HZR118" s="191"/>
      <c r="HZS118" s="191"/>
      <c r="HZT118" s="191"/>
      <c r="IJK118" s="191"/>
      <c r="IJL118" s="191"/>
      <c r="IJM118" s="191"/>
      <c r="IJN118" s="191"/>
      <c r="IJO118" s="191"/>
      <c r="IJP118" s="191"/>
      <c r="ITG118" s="191"/>
      <c r="ITH118" s="191"/>
      <c r="ITI118" s="191"/>
      <c r="ITJ118" s="191"/>
      <c r="ITK118" s="191"/>
      <c r="ITL118" s="191"/>
      <c r="JDC118" s="191"/>
      <c r="JDD118" s="191"/>
      <c r="JDE118" s="191"/>
      <c r="JDF118" s="191"/>
      <c r="JDG118" s="191"/>
      <c r="JDH118" s="191"/>
      <c r="JMY118" s="191"/>
      <c r="JMZ118" s="191"/>
      <c r="JNA118" s="191"/>
      <c r="JNB118" s="191"/>
      <c r="JNC118" s="191"/>
      <c r="JND118" s="191"/>
      <c r="JWU118" s="191"/>
      <c r="JWV118" s="191"/>
      <c r="JWW118" s="191"/>
      <c r="JWX118" s="191"/>
      <c r="JWY118" s="191"/>
      <c r="JWZ118" s="191"/>
      <c r="KGQ118" s="191"/>
      <c r="KGR118" s="191"/>
      <c r="KGS118" s="191"/>
      <c r="KGT118" s="191"/>
      <c r="KGU118" s="191"/>
      <c r="KGV118" s="191"/>
      <c r="KQM118" s="191"/>
      <c r="KQN118" s="191"/>
      <c r="KQO118" s="191"/>
      <c r="KQP118" s="191"/>
      <c r="KQQ118" s="191"/>
      <c r="KQR118" s="191"/>
      <c r="LAI118" s="191"/>
      <c r="LAJ118" s="191"/>
      <c r="LAK118" s="191"/>
      <c r="LAL118" s="191"/>
      <c r="LAM118" s="191"/>
      <c r="LAN118" s="191"/>
      <c r="LKE118" s="191"/>
      <c r="LKF118" s="191"/>
      <c r="LKG118" s="191"/>
      <c r="LKH118" s="191"/>
      <c r="LKI118" s="191"/>
      <c r="LKJ118" s="191"/>
      <c r="LUA118" s="191"/>
      <c r="LUB118" s="191"/>
      <c r="LUC118" s="191"/>
      <c r="LUD118" s="191"/>
      <c r="LUE118" s="191"/>
      <c r="LUF118" s="191"/>
      <c r="MDW118" s="191"/>
      <c r="MDX118" s="191"/>
      <c r="MDY118" s="191"/>
      <c r="MDZ118" s="191"/>
      <c r="MEA118" s="191"/>
      <c r="MEB118" s="191"/>
      <c r="MNS118" s="191"/>
      <c r="MNT118" s="191"/>
      <c r="MNU118" s="191"/>
      <c r="MNV118" s="191"/>
      <c r="MNW118" s="191"/>
      <c r="MNX118" s="191"/>
      <c r="MXO118" s="191"/>
      <c r="MXP118" s="191"/>
      <c r="MXQ118" s="191"/>
      <c r="MXR118" s="191"/>
      <c r="MXS118" s="191"/>
      <c r="MXT118" s="191"/>
      <c r="NHK118" s="191"/>
      <c r="NHL118" s="191"/>
      <c r="NHM118" s="191"/>
      <c r="NHN118" s="191"/>
      <c r="NHO118" s="191"/>
      <c r="NHP118" s="191"/>
      <c r="NRG118" s="191"/>
      <c r="NRH118" s="191"/>
      <c r="NRI118" s="191"/>
      <c r="NRJ118" s="191"/>
      <c r="NRK118" s="191"/>
      <c r="NRL118" s="191"/>
      <c r="OBC118" s="191"/>
      <c r="OBD118" s="191"/>
      <c r="OBE118" s="191"/>
      <c r="OBF118" s="191"/>
      <c r="OBG118" s="191"/>
      <c r="OBH118" s="191"/>
      <c r="OKY118" s="191"/>
      <c r="OKZ118" s="191"/>
      <c r="OLA118" s="191"/>
      <c r="OLB118" s="191"/>
      <c r="OLC118" s="191"/>
      <c r="OLD118" s="191"/>
      <c r="OUU118" s="191"/>
      <c r="OUV118" s="191"/>
      <c r="OUW118" s="191"/>
      <c r="OUX118" s="191"/>
      <c r="OUY118" s="191"/>
      <c r="OUZ118" s="191"/>
      <c r="PEQ118" s="191"/>
      <c r="PER118" s="191"/>
      <c r="PES118" s="191"/>
      <c r="PET118" s="191"/>
      <c r="PEU118" s="191"/>
      <c r="PEV118" s="191"/>
      <c r="POM118" s="191"/>
      <c r="PON118" s="191"/>
      <c r="POO118" s="191"/>
      <c r="POP118" s="191"/>
      <c r="POQ118" s="191"/>
      <c r="POR118" s="191"/>
      <c r="PYI118" s="191"/>
      <c r="PYJ118" s="191"/>
      <c r="PYK118" s="191"/>
      <c r="PYL118" s="191"/>
      <c r="PYM118" s="191"/>
      <c r="PYN118" s="191"/>
      <c r="QIE118" s="191"/>
      <c r="QIF118" s="191"/>
      <c r="QIG118" s="191"/>
      <c r="QIH118" s="191"/>
      <c r="QII118" s="191"/>
      <c r="QIJ118" s="191"/>
      <c r="QSA118" s="191"/>
      <c r="QSB118" s="191"/>
      <c r="QSC118" s="191"/>
      <c r="QSD118" s="191"/>
      <c r="QSE118" s="191"/>
      <c r="QSF118" s="191"/>
      <c r="RBW118" s="191"/>
      <c r="RBX118" s="191"/>
      <c r="RBY118" s="191"/>
      <c r="RBZ118" s="191"/>
      <c r="RCA118" s="191"/>
      <c r="RCB118" s="191"/>
      <c r="RLS118" s="191"/>
      <c r="RLT118" s="191"/>
      <c r="RLU118" s="191"/>
      <c r="RLV118" s="191"/>
      <c r="RLW118" s="191"/>
      <c r="RLX118" s="191"/>
      <c r="RVO118" s="191"/>
      <c r="RVP118" s="191"/>
      <c r="RVQ118" s="191"/>
      <c r="RVR118" s="191"/>
      <c r="RVS118" s="191"/>
      <c r="RVT118" s="191"/>
      <c r="SFK118" s="191"/>
      <c r="SFL118" s="191"/>
      <c r="SFM118" s="191"/>
      <c r="SFN118" s="191"/>
      <c r="SFO118" s="191"/>
      <c r="SFP118" s="191"/>
      <c r="SPG118" s="191"/>
      <c r="SPH118" s="191"/>
      <c r="SPI118" s="191"/>
      <c r="SPJ118" s="191"/>
      <c r="SPK118" s="191"/>
      <c r="SPL118" s="191"/>
      <c r="SZC118" s="191"/>
      <c r="SZD118" s="191"/>
      <c r="SZE118" s="191"/>
      <c r="SZF118" s="191"/>
      <c r="SZG118" s="191"/>
      <c r="SZH118" s="191"/>
      <c r="TIY118" s="191"/>
      <c r="TIZ118" s="191"/>
      <c r="TJA118" s="191"/>
      <c r="TJB118" s="191"/>
      <c r="TJC118" s="191"/>
      <c r="TJD118" s="191"/>
      <c r="TSU118" s="191"/>
      <c r="TSV118" s="191"/>
      <c r="TSW118" s="191"/>
      <c r="TSX118" s="191"/>
      <c r="TSY118" s="191"/>
      <c r="TSZ118" s="191"/>
      <c r="UCQ118" s="191"/>
      <c r="UCR118" s="191"/>
      <c r="UCS118" s="191"/>
      <c r="UCT118" s="191"/>
      <c r="UCU118" s="191"/>
      <c r="UCV118" s="191"/>
      <c r="UMM118" s="191"/>
      <c r="UMN118" s="191"/>
      <c r="UMO118" s="191"/>
      <c r="UMP118" s="191"/>
      <c r="UMQ118" s="191"/>
      <c r="UMR118" s="191"/>
      <c r="UWI118" s="191"/>
      <c r="UWJ118" s="191"/>
      <c r="UWK118" s="191"/>
      <c r="UWL118" s="191"/>
      <c r="UWM118" s="191"/>
      <c r="UWN118" s="191"/>
      <c r="VGE118" s="191"/>
      <c r="VGF118" s="191"/>
      <c r="VGG118" s="191"/>
      <c r="VGH118" s="191"/>
      <c r="VGI118" s="191"/>
      <c r="VGJ118" s="191"/>
      <c r="VQA118" s="191"/>
      <c r="VQB118" s="191"/>
      <c r="VQC118" s="191"/>
      <c r="VQD118" s="191"/>
      <c r="VQE118" s="191"/>
      <c r="VQF118" s="191"/>
      <c r="VZW118" s="191"/>
      <c r="VZX118" s="191"/>
      <c r="VZY118" s="191"/>
      <c r="VZZ118" s="191"/>
      <c r="WAA118" s="191"/>
      <c r="WAB118" s="191"/>
      <c r="WJS118" s="191"/>
      <c r="WJT118" s="191"/>
      <c r="WJU118" s="191"/>
      <c r="WJV118" s="191"/>
      <c r="WJW118" s="191"/>
      <c r="WJX118" s="191"/>
      <c r="WTO118" s="191"/>
      <c r="WTP118" s="191"/>
      <c r="WTQ118" s="191"/>
      <c r="WTR118" s="191"/>
      <c r="WTS118" s="191"/>
      <c r="WTT118" s="191"/>
    </row>
    <row r="119" spans="1:984 1235:2008 2259:3032 3283:4056 4307:5080 5331:6104 6355:7128 7379:8152 8403:9176 9427:10200 10451:11224 11475:12248 12499:13272 13523:14296 14547:15320 15571:16088" s="103" customFormat="1" ht="15.75" x14ac:dyDescent="0.25">
      <c r="A119" s="44" t="s">
        <v>195</v>
      </c>
      <c r="B119" s="196" t="s">
        <v>190</v>
      </c>
      <c r="C119" s="138"/>
      <c r="D119" s="205">
        <f>D120</f>
        <v>158886839.72</v>
      </c>
      <c r="E119" s="205">
        <f t="shared" ref="E119:F120" si="11">E120</f>
        <v>194820125.34999999</v>
      </c>
      <c r="F119" s="205">
        <f t="shared" si="11"/>
        <v>41224248</v>
      </c>
      <c r="G119" s="41"/>
      <c r="H119" s="40"/>
      <c r="I119" s="40"/>
      <c r="J119" s="40"/>
      <c r="K119" s="40"/>
      <c r="L119" s="151"/>
      <c r="M119" s="151"/>
      <c r="N119" s="151"/>
      <c r="O119" s="151"/>
      <c r="P119" s="151"/>
      <c r="Q119" s="151"/>
      <c r="R119" s="151"/>
      <c r="S119" s="151"/>
      <c r="T119" s="151"/>
      <c r="U119" s="151"/>
      <c r="V119" s="151"/>
      <c r="W119" s="151"/>
      <c r="X119" s="151"/>
      <c r="Y119" s="151"/>
      <c r="Z119" s="151"/>
      <c r="AA119" s="151"/>
      <c r="AB119" s="151"/>
      <c r="AC119" s="151"/>
      <c r="AD119" s="151"/>
      <c r="AE119" s="151"/>
      <c r="AF119" s="151"/>
      <c r="AG119" s="151"/>
      <c r="AH119" s="151"/>
      <c r="AI119" s="151"/>
      <c r="AJ119" s="151"/>
      <c r="AK119" s="151"/>
      <c r="AL119" s="151"/>
      <c r="AM119" s="151"/>
      <c r="HC119" s="191"/>
      <c r="HD119" s="191"/>
      <c r="HE119" s="191"/>
      <c r="HF119" s="191"/>
      <c r="HG119" s="191"/>
      <c r="HH119" s="191"/>
      <c r="QY119" s="191"/>
      <c r="QZ119" s="191"/>
      <c r="RA119" s="191"/>
      <c r="RB119" s="191"/>
      <c r="RC119" s="191"/>
      <c r="RD119" s="191"/>
      <c r="AAU119" s="191"/>
      <c r="AAV119" s="191"/>
      <c r="AAW119" s="191"/>
      <c r="AAX119" s="191"/>
      <c r="AAY119" s="191"/>
      <c r="AAZ119" s="191"/>
      <c r="AKQ119" s="191"/>
      <c r="AKR119" s="191"/>
      <c r="AKS119" s="191"/>
      <c r="AKT119" s="191"/>
      <c r="AKU119" s="191"/>
      <c r="AKV119" s="191"/>
      <c r="AUM119" s="191"/>
      <c r="AUN119" s="191"/>
      <c r="AUO119" s="191"/>
      <c r="AUP119" s="191"/>
      <c r="AUQ119" s="191"/>
      <c r="AUR119" s="191"/>
      <c r="BEI119" s="191"/>
      <c r="BEJ119" s="191"/>
      <c r="BEK119" s="191"/>
      <c r="BEL119" s="191"/>
      <c r="BEM119" s="191"/>
      <c r="BEN119" s="191"/>
      <c r="BOE119" s="191"/>
      <c r="BOF119" s="191"/>
      <c r="BOG119" s="191"/>
      <c r="BOH119" s="191"/>
      <c r="BOI119" s="191"/>
      <c r="BOJ119" s="191"/>
      <c r="BYA119" s="191"/>
      <c r="BYB119" s="191"/>
      <c r="BYC119" s="191"/>
      <c r="BYD119" s="191"/>
      <c r="BYE119" s="191"/>
      <c r="BYF119" s="191"/>
      <c r="CHW119" s="191"/>
      <c r="CHX119" s="191"/>
      <c r="CHY119" s="191"/>
      <c r="CHZ119" s="191"/>
      <c r="CIA119" s="191"/>
      <c r="CIB119" s="191"/>
      <c r="CRS119" s="191"/>
      <c r="CRT119" s="191"/>
      <c r="CRU119" s="191"/>
      <c r="CRV119" s="191"/>
      <c r="CRW119" s="191"/>
      <c r="CRX119" s="191"/>
      <c r="DBO119" s="191"/>
      <c r="DBP119" s="191"/>
      <c r="DBQ119" s="191"/>
      <c r="DBR119" s="191"/>
      <c r="DBS119" s="191"/>
      <c r="DBT119" s="191"/>
      <c r="DLK119" s="191"/>
      <c r="DLL119" s="191"/>
      <c r="DLM119" s="191"/>
      <c r="DLN119" s="191"/>
      <c r="DLO119" s="191"/>
      <c r="DLP119" s="191"/>
      <c r="DVG119" s="191"/>
      <c r="DVH119" s="191"/>
      <c r="DVI119" s="191"/>
      <c r="DVJ119" s="191"/>
      <c r="DVK119" s="191"/>
      <c r="DVL119" s="191"/>
      <c r="EFC119" s="191"/>
      <c r="EFD119" s="191"/>
      <c r="EFE119" s="191"/>
      <c r="EFF119" s="191"/>
      <c r="EFG119" s="191"/>
      <c r="EFH119" s="191"/>
      <c r="EOY119" s="191"/>
      <c r="EOZ119" s="191"/>
      <c r="EPA119" s="191"/>
      <c r="EPB119" s="191"/>
      <c r="EPC119" s="191"/>
      <c r="EPD119" s="191"/>
      <c r="EYU119" s="191"/>
      <c r="EYV119" s="191"/>
      <c r="EYW119" s="191"/>
      <c r="EYX119" s="191"/>
      <c r="EYY119" s="191"/>
      <c r="EYZ119" s="191"/>
      <c r="FIQ119" s="191"/>
      <c r="FIR119" s="191"/>
      <c r="FIS119" s="191"/>
      <c r="FIT119" s="191"/>
      <c r="FIU119" s="191"/>
      <c r="FIV119" s="191"/>
      <c r="FSM119" s="191"/>
      <c r="FSN119" s="191"/>
      <c r="FSO119" s="191"/>
      <c r="FSP119" s="191"/>
      <c r="FSQ119" s="191"/>
      <c r="FSR119" s="191"/>
      <c r="GCI119" s="191"/>
      <c r="GCJ119" s="191"/>
      <c r="GCK119" s="191"/>
      <c r="GCL119" s="191"/>
      <c r="GCM119" s="191"/>
      <c r="GCN119" s="191"/>
      <c r="GME119" s="191"/>
      <c r="GMF119" s="191"/>
      <c r="GMG119" s="191"/>
      <c r="GMH119" s="191"/>
      <c r="GMI119" s="191"/>
      <c r="GMJ119" s="191"/>
      <c r="GWA119" s="191"/>
      <c r="GWB119" s="191"/>
      <c r="GWC119" s="191"/>
      <c r="GWD119" s="191"/>
      <c r="GWE119" s="191"/>
      <c r="GWF119" s="191"/>
      <c r="HFW119" s="191"/>
      <c r="HFX119" s="191"/>
      <c r="HFY119" s="191"/>
      <c r="HFZ119" s="191"/>
      <c r="HGA119" s="191"/>
      <c r="HGB119" s="191"/>
      <c r="HPS119" s="191"/>
      <c r="HPT119" s="191"/>
      <c r="HPU119" s="191"/>
      <c r="HPV119" s="191"/>
      <c r="HPW119" s="191"/>
      <c r="HPX119" s="191"/>
      <c r="HZO119" s="191"/>
      <c r="HZP119" s="191"/>
      <c r="HZQ119" s="191"/>
      <c r="HZR119" s="191"/>
      <c r="HZS119" s="191"/>
      <c r="HZT119" s="191"/>
      <c r="IJK119" s="191"/>
      <c r="IJL119" s="191"/>
      <c r="IJM119" s="191"/>
      <c r="IJN119" s="191"/>
      <c r="IJO119" s="191"/>
      <c r="IJP119" s="191"/>
      <c r="ITG119" s="191"/>
      <c r="ITH119" s="191"/>
      <c r="ITI119" s="191"/>
      <c r="ITJ119" s="191"/>
      <c r="ITK119" s="191"/>
      <c r="ITL119" s="191"/>
      <c r="JDC119" s="191"/>
      <c r="JDD119" s="191"/>
      <c r="JDE119" s="191"/>
      <c r="JDF119" s="191"/>
      <c r="JDG119" s="191"/>
      <c r="JDH119" s="191"/>
      <c r="JMY119" s="191"/>
      <c r="JMZ119" s="191"/>
      <c r="JNA119" s="191"/>
      <c r="JNB119" s="191"/>
      <c r="JNC119" s="191"/>
      <c r="JND119" s="191"/>
      <c r="JWU119" s="191"/>
      <c r="JWV119" s="191"/>
      <c r="JWW119" s="191"/>
      <c r="JWX119" s="191"/>
      <c r="JWY119" s="191"/>
      <c r="JWZ119" s="191"/>
      <c r="KGQ119" s="191"/>
      <c r="KGR119" s="191"/>
      <c r="KGS119" s="191"/>
      <c r="KGT119" s="191"/>
      <c r="KGU119" s="191"/>
      <c r="KGV119" s="191"/>
      <c r="KQM119" s="191"/>
      <c r="KQN119" s="191"/>
      <c r="KQO119" s="191"/>
      <c r="KQP119" s="191"/>
      <c r="KQQ119" s="191"/>
      <c r="KQR119" s="191"/>
      <c r="LAI119" s="191"/>
      <c r="LAJ119" s="191"/>
      <c r="LAK119" s="191"/>
      <c r="LAL119" s="191"/>
      <c r="LAM119" s="191"/>
      <c r="LAN119" s="191"/>
      <c r="LKE119" s="191"/>
      <c r="LKF119" s="191"/>
      <c r="LKG119" s="191"/>
      <c r="LKH119" s="191"/>
      <c r="LKI119" s="191"/>
      <c r="LKJ119" s="191"/>
      <c r="LUA119" s="191"/>
      <c r="LUB119" s="191"/>
      <c r="LUC119" s="191"/>
      <c r="LUD119" s="191"/>
      <c r="LUE119" s="191"/>
      <c r="LUF119" s="191"/>
      <c r="MDW119" s="191"/>
      <c r="MDX119" s="191"/>
      <c r="MDY119" s="191"/>
      <c r="MDZ119" s="191"/>
      <c r="MEA119" s="191"/>
      <c r="MEB119" s="191"/>
      <c r="MNS119" s="191"/>
      <c r="MNT119" s="191"/>
      <c r="MNU119" s="191"/>
      <c r="MNV119" s="191"/>
      <c r="MNW119" s="191"/>
      <c r="MNX119" s="191"/>
      <c r="MXO119" s="191"/>
      <c r="MXP119" s="191"/>
      <c r="MXQ119" s="191"/>
      <c r="MXR119" s="191"/>
      <c r="MXS119" s="191"/>
      <c r="MXT119" s="191"/>
      <c r="NHK119" s="191"/>
      <c r="NHL119" s="191"/>
      <c r="NHM119" s="191"/>
      <c r="NHN119" s="191"/>
      <c r="NHO119" s="191"/>
      <c r="NHP119" s="191"/>
      <c r="NRG119" s="191"/>
      <c r="NRH119" s="191"/>
      <c r="NRI119" s="191"/>
      <c r="NRJ119" s="191"/>
      <c r="NRK119" s="191"/>
      <c r="NRL119" s="191"/>
      <c r="OBC119" s="191"/>
      <c r="OBD119" s="191"/>
      <c r="OBE119" s="191"/>
      <c r="OBF119" s="191"/>
      <c r="OBG119" s="191"/>
      <c r="OBH119" s="191"/>
      <c r="OKY119" s="191"/>
      <c r="OKZ119" s="191"/>
      <c r="OLA119" s="191"/>
      <c r="OLB119" s="191"/>
      <c r="OLC119" s="191"/>
      <c r="OLD119" s="191"/>
      <c r="OUU119" s="191"/>
      <c r="OUV119" s="191"/>
      <c r="OUW119" s="191"/>
      <c r="OUX119" s="191"/>
      <c r="OUY119" s="191"/>
      <c r="OUZ119" s="191"/>
      <c r="PEQ119" s="191"/>
      <c r="PER119" s="191"/>
      <c r="PES119" s="191"/>
      <c r="PET119" s="191"/>
      <c r="PEU119" s="191"/>
      <c r="PEV119" s="191"/>
      <c r="POM119" s="191"/>
      <c r="PON119" s="191"/>
      <c r="POO119" s="191"/>
      <c r="POP119" s="191"/>
      <c r="POQ119" s="191"/>
      <c r="POR119" s="191"/>
      <c r="PYI119" s="191"/>
      <c r="PYJ119" s="191"/>
      <c r="PYK119" s="191"/>
      <c r="PYL119" s="191"/>
      <c r="PYM119" s="191"/>
      <c r="PYN119" s="191"/>
      <c r="QIE119" s="191"/>
      <c r="QIF119" s="191"/>
      <c r="QIG119" s="191"/>
      <c r="QIH119" s="191"/>
      <c r="QII119" s="191"/>
      <c r="QIJ119" s="191"/>
      <c r="QSA119" s="191"/>
      <c r="QSB119" s="191"/>
      <c r="QSC119" s="191"/>
      <c r="QSD119" s="191"/>
      <c r="QSE119" s="191"/>
      <c r="QSF119" s="191"/>
      <c r="RBW119" s="191"/>
      <c r="RBX119" s="191"/>
      <c r="RBY119" s="191"/>
      <c r="RBZ119" s="191"/>
      <c r="RCA119" s="191"/>
      <c r="RCB119" s="191"/>
      <c r="RLS119" s="191"/>
      <c r="RLT119" s="191"/>
      <c r="RLU119" s="191"/>
      <c r="RLV119" s="191"/>
      <c r="RLW119" s="191"/>
      <c r="RLX119" s="191"/>
      <c r="RVO119" s="191"/>
      <c r="RVP119" s="191"/>
      <c r="RVQ119" s="191"/>
      <c r="RVR119" s="191"/>
      <c r="RVS119" s="191"/>
      <c r="RVT119" s="191"/>
      <c r="SFK119" s="191"/>
      <c r="SFL119" s="191"/>
      <c r="SFM119" s="191"/>
      <c r="SFN119" s="191"/>
      <c r="SFO119" s="191"/>
      <c r="SFP119" s="191"/>
      <c r="SPG119" s="191"/>
      <c r="SPH119" s="191"/>
      <c r="SPI119" s="191"/>
      <c r="SPJ119" s="191"/>
      <c r="SPK119" s="191"/>
      <c r="SPL119" s="191"/>
      <c r="SZC119" s="191"/>
      <c r="SZD119" s="191"/>
      <c r="SZE119" s="191"/>
      <c r="SZF119" s="191"/>
      <c r="SZG119" s="191"/>
      <c r="SZH119" s="191"/>
      <c r="TIY119" s="191"/>
      <c r="TIZ119" s="191"/>
      <c r="TJA119" s="191"/>
      <c r="TJB119" s="191"/>
      <c r="TJC119" s="191"/>
      <c r="TJD119" s="191"/>
      <c r="TSU119" s="191"/>
      <c r="TSV119" s="191"/>
      <c r="TSW119" s="191"/>
      <c r="TSX119" s="191"/>
      <c r="TSY119" s="191"/>
      <c r="TSZ119" s="191"/>
      <c r="UCQ119" s="191"/>
      <c r="UCR119" s="191"/>
      <c r="UCS119" s="191"/>
      <c r="UCT119" s="191"/>
      <c r="UCU119" s="191"/>
      <c r="UCV119" s="191"/>
      <c r="UMM119" s="191"/>
      <c r="UMN119" s="191"/>
      <c r="UMO119" s="191"/>
      <c r="UMP119" s="191"/>
      <c r="UMQ119" s="191"/>
      <c r="UMR119" s="191"/>
      <c r="UWI119" s="191"/>
      <c r="UWJ119" s="191"/>
      <c r="UWK119" s="191"/>
      <c r="UWL119" s="191"/>
      <c r="UWM119" s="191"/>
      <c r="UWN119" s="191"/>
      <c r="VGE119" s="191"/>
      <c r="VGF119" s="191"/>
      <c r="VGG119" s="191"/>
      <c r="VGH119" s="191"/>
      <c r="VGI119" s="191"/>
      <c r="VGJ119" s="191"/>
      <c r="VQA119" s="191"/>
      <c r="VQB119" s="191"/>
      <c r="VQC119" s="191"/>
      <c r="VQD119" s="191"/>
      <c r="VQE119" s="191"/>
      <c r="VQF119" s="191"/>
      <c r="VZW119" s="191"/>
      <c r="VZX119" s="191"/>
      <c r="VZY119" s="191"/>
      <c r="VZZ119" s="191"/>
      <c r="WAA119" s="191"/>
      <c r="WAB119" s="191"/>
      <c r="WJS119" s="191"/>
      <c r="WJT119" s="191"/>
      <c r="WJU119" s="191"/>
      <c r="WJV119" s="191"/>
      <c r="WJW119" s="191"/>
      <c r="WJX119" s="191"/>
      <c r="WTO119" s="191"/>
      <c r="WTP119" s="191"/>
      <c r="WTQ119" s="191"/>
      <c r="WTR119" s="191"/>
      <c r="WTS119" s="191"/>
      <c r="WTT119" s="191"/>
    </row>
    <row r="120" spans="1:984 1235:2008 2259:3032 3283:4056 4307:5080 5331:6104 6355:7128 7379:8152 8403:9176 9427:10200 10451:11224 11475:12248 12499:13272 13523:14296 14547:15320 15571:16088" ht="30.75" x14ac:dyDescent="0.25">
      <c r="A120" s="47" t="s">
        <v>192</v>
      </c>
      <c r="B120" s="125" t="s">
        <v>190</v>
      </c>
      <c r="C120" s="137"/>
      <c r="D120" s="198">
        <f>D121</f>
        <v>158886839.72</v>
      </c>
      <c r="E120" s="198">
        <f t="shared" si="11"/>
        <v>194820125.34999999</v>
      </c>
      <c r="F120" s="198">
        <f t="shared" si="11"/>
        <v>41224248</v>
      </c>
    </row>
    <row r="121" spans="1:984 1235:2008 2259:3032 3283:4056 4307:5080 5331:6104 6355:7128 7379:8152 8403:9176 9427:10200 10451:11224 11475:12248 12499:13272 13523:14296 14547:15320 15571:16088" ht="30.75" x14ac:dyDescent="0.25">
      <c r="A121" s="47" t="s">
        <v>158</v>
      </c>
      <c r="B121" s="125" t="s">
        <v>190</v>
      </c>
      <c r="C121" s="137">
        <v>400</v>
      </c>
      <c r="D121" s="198">
        <f>'Приложение 4'!F49+'Приложение 4'!F321</f>
        <v>158886839.72</v>
      </c>
      <c r="E121" s="198">
        <f>'Приложение 4'!G49+'Приложение 4'!G321</f>
        <v>194820125.34999999</v>
      </c>
      <c r="F121" s="198">
        <f>'Приложение 4'!H49+'Приложение 4'!H321</f>
        <v>41224248</v>
      </c>
    </row>
    <row r="122" spans="1:984 1235:2008 2259:3032 3283:4056 4307:5080 5331:6104 6355:7128 7379:8152 8403:9176 9427:10200 10451:11224 11475:12248 12499:13272 13523:14296 14547:15320 15571:16088" s="103" customFormat="1" ht="15.75" x14ac:dyDescent="0.25">
      <c r="A122" s="44" t="s">
        <v>273</v>
      </c>
      <c r="B122" s="196" t="s">
        <v>272</v>
      </c>
      <c r="C122" s="138"/>
      <c r="D122" s="205">
        <f>D123</f>
        <v>600000</v>
      </c>
      <c r="E122" s="205">
        <f t="shared" ref="E122:F122" si="12">E123</f>
        <v>1200000</v>
      </c>
      <c r="F122" s="205">
        <f t="shared" si="12"/>
        <v>1200000</v>
      </c>
      <c r="G122" s="41"/>
      <c r="H122" s="40"/>
      <c r="I122" s="40"/>
      <c r="J122" s="40"/>
      <c r="K122" s="40"/>
      <c r="L122" s="151"/>
      <c r="M122" s="151"/>
      <c r="N122" s="151"/>
      <c r="O122" s="151"/>
      <c r="P122" s="151"/>
      <c r="Q122" s="151"/>
      <c r="R122" s="151"/>
      <c r="S122" s="151"/>
      <c r="T122" s="151"/>
      <c r="U122" s="151"/>
      <c r="V122" s="151"/>
      <c r="W122" s="151"/>
      <c r="X122" s="151"/>
      <c r="Y122" s="151"/>
      <c r="Z122" s="151"/>
      <c r="AA122" s="151"/>
      <c r="AB122" s="151"/>
      <c r="AC122" s="151"/>
      <c r="AD122" s="151"/>
      <c r="AE122" s="151"/>
      <c r="AF122" s="151"/>
      <c r="AG122" s="151"/>
      <c r="AH122" s="151"/>
      <c r="AI122" s="151"/>
      <c r="AJ122" s="151"/>
      <c r="AK122" s="151"/>
      <c r="AL122" s="151"/>
      <c r="AM122" s="151"/>
      <c r="HC122" s="191"/>
      <c r="HD122" s="191"/>
      <c r="HE122" s="191"/>
      <c r="HF122" s="191"/>
      <c r="HG122" s="191"/>
      <c r="HH122" s="191"/>
      <c r="QY122" s="191"/>
      <c r="QZ122" s="191"/>
      <c r="RA122" s="191"/>
      <c r="RB122" s="191"/>
      <c r="RC122" s="191"/>
      <c r="RD122" s="191"/>
      <c r="AAU122" s="191"/>
      <c r="AAV122" s="191"/>
      <c r="AAW122" s="191"/>
      <c r="AAX122" s="191"/>
      <c r="AAY122" s="191"/>
      <c r="AAZ122" s="191"/>
      <c r="AKQ122" s="191"/>
      <c r="AKR122" s="191"/>
      <c r="AKS122" s="191"/>
      <c r="AKT122" s="191"/>
      <c r="AKU122" s="191"/>
      <c r="AKV122" s="191"/>
      <c r="AUM122" s="191"/>
      <c r="AUN122" s="191"/>
      <c r="AUO122" s="191"/>
      <c r="AUP122" s="191"/>
      <c r="AUQ122" s="191"/>
      <c r="AUR122" s="191"/>
      <c r="BEI122" s="191"/>
      <c r="BEJ122" s="191"/>
      <c r="BEK122" s="191"/>
      <c r="BEL122" s="191"/>
      <c r="BEM122" s="191"/>
      <c r="BEN122" s="191"/>
      <c r="BOE122" s="191"/>
      <c r="BOF122" s="191"/>
      <c r="BOG122" s="191"/>
      <c r="BOH122" s="191"/>
      <c r="BOI122" s="191"/>
      <c r="BOJ122" s="191"/>
      <c r="BYA122" s="191"/>
      <c r="BYB122" s="191"/>
      <c r="BYC122" s="191"/>
      <c r="BYD122" s="191"/>
      <c r="BYE122" s="191"/>
      <c r="BYF122" s="191"/>
      <c r="CHW122" s="191"/>
      <c r="CHX122" s="191"/>
      <c r="CHY122" s="191"/>
      <c r="CHZ122" s="191"/>
      <c r="CIA122" s="191"/>
      <c r="CIB122" s="191"/>
      <c r="CRS122" s="191"/>
      <c r="CRT122" s="191"/>
      <c r="CRU122" s="191"/>
      <c r="CRV122" s="191"/>
      <c r="CRW122" s="191"/>
      <c r="CRX122" s="191"/>
      <c r="DBO122" s="191"/>
      <c r="DBP122" s="191"/>
      <c r="DBQ122" s="191"/>
      <c r="DBR122" s="191"/>
      <c r="DBS122" s="191"/>
      <c r="DBT122" s="191"/>
      <c r="DLK122" s="191"/>
      <c r="DLL122" s="191"/>
      <c r="DLM122" s="191"/>
      <c r="DLN122" s="191"/>
      <c r="DLO122" s="191"/>
      <c r="DLP122" s="191"/>
      <c r="DVG122" s="191"/>
      <c r="DVH122" s="191"/>
      <c r="DVI122" s="191"/>
      <c r="DVJ122" s="191"/>
      <c r="DVK122" s="191"/>
      <c r="DVL122" s="191"/>
      <c r="EFC122" s="191"/>
      <c r="EFD122" s="191"/>
      <c r="EFE122" s="191"/>
      <c r="EFF122" s="191"/>
      <c r="EFG122" s="191"/>
      <c r="EFH122" s="191"/>
      <c r="EOY122" s="191"/>
      <c r="EOZ122" s="191"/>
      <c r="EPA122" s="191"/>
      <c r="EPB122" s="191"/>
      <c r="EPC122" s="191"/>
      <c r="EPD122" s="191"/>
      <c r="EYU122" s="191"/>
      <c r="EYV122" s="191"/>
      <c r="EYW122" s="191"/>
      <c r="EYX122" s="191"/>
      <c r="EYY122" s="191"/>
      <c r="EYZ122" s="191"/>
      <c r="FIQ122" s="191"/>
      <c r="FIR122" s="191"/>
      <c r="FIS122" s="191"/>
      <c r="FIT122" s="191"/>
      <c r="FIU122" s="191"/>
      <c r="FIV122" s="191"/>
      <c r="FSM122" s="191"/>
      <c r="FSN122" s="191"/>
      <c r="FSO122" s="191"/>
      <c r="FSP122" s="191"/>
      <c r="FSQ122" s="191"/>
      <c r="FSR122" s="191"/>
      <c r="GCI122" s="191"/>
      <c r="GCJ122" s="191"/>
      <c r="GCK122" s="191"/>
      <c r="GCL122" s="191"/>
      <c r="GCM122" s="191"/>
      <c r="GCN122" s="191"/>
      <c r="GME122" s="191"/>
      <c r="GMF122" s="191"/>
      <c r="GMG122" s="191"/>
      <c r="GMH122" s="191"/>
      <c r="GMI122" s="191"/>
      <c r="GMJ122" s="191"/>
      <c r="GWA122" s="191"/>
      <c r="GWB122" s="191"/>
      <c r="GWC122" s="191"/>
      <c r="GWD122" s="191"/>
      <c r="GWE122" s="191"/>
      <c r="GWF122" s="191"/>
      <c r="HFW122" s="191"/>
      <c r="HFX122" s="191"/>
      <c r="HFY122" s="191"/>
      <c r="HFZ122" s="191"/>
      <c r="HGA122" s="191"/>
      <c r="HGB122" s="191"/>
      <c r="HPS122" s="191"/>
      <c r="HPT122" s="191"/>
      <c r="HPU122" s="191"/>
      <c r="HPV122" s="191"/>
      <c r="HPW122" s="191"/>
      <c r="HPX122" s="191"/>
      <c r="HZO122" s="191"/>
      <c r="HZP122" s="191"/>
      <c r="HZQ122" s="191"/>
      <c r="HZR122" s="191"/>
      <c r="HZS122" s="191"/>
      <c r="HZT122" s="191"/>
      <c r="IJK122" s="191"/>
      <c r="IJL122" s="191"/>
      <c r="IJM122" s="191"/>
      <c r="IJN122" s="191"/>
      <c r="IJO122" s="191"/>
      <c r="IJP122" s="191"/>
      <c r="ITG122" s="191"/>
      <c r="ITH122" s="191"/>
      <c r="ITI122" s="191"/>
      <c r="ITJ122" s="191"/>
      <c r="ITK122" s="191"/>
      <c r="ITL122" s="191"/>
      <c r="JDC122" s="191"/>
      <c r="JDD122" s="191"/>
      <c r="JDE122" s="191"/>
      <c r="JDF122" s="191"/>
      <c r="JDG122" s="191"/>
      <c r="JDH122" s="191"/>
      <c r="JMY122" s="191"/>
      <c r="JMZ122" s="191"/>
      <c r="JNA122" s="191"/>
      <c r="JNB122" s="191"/>
      <c r="JNC122" s="191"/>
      <c r="JND122" s="191"/>
      <c r="JWU122" s="191"/>
      <c r="JWV122" s="191"/>
      <c r="JWW122" s="191"/>
      <c r="JWX122" s="191"/>
      <c r="JWY122" s="191"/>
      <c r="JWZ122" s="191"/>
      <c r="KGQ122" s="191"/>
      <c r="KGR122" s="191"/>
      <c r="KGS122" s="191"/>
      <c r="KGT122" s="191"/>
      <c r="KGU122" s="191"/>
      <c r="KGV122" s="191"/>
      <c r="KQM122" s="191"/>
      <c r="KQN122" s="191"/>
      <c r="KQO122" s="191"/>
      <c r="KQP122" s="191"/>
      <c r="KQQ122" s="191"/>
      <c r="KQR122" s="191"/>
      <c r="LAI122" s="191"/>
      <c r="LAJ122" s="191"/>
      <c r="LAK122" s="191"/>
      <c r="LAL122" s="191"/>
      <c r="LAM122" s="191"/>
      <c r="LAN122" s="191"/>
      <c r="LKE122" s="191"/>
      <c r="LKF122" s="191"/>
      <c r="LKG122" s="191"/>
      <c r="LKH122" s="191"/>
      <c r="LKI122" s="191"/>
      <c r="LKJ122" s="191"/>
      <c r="LUA122" s="191"/>
      <c r="LUB122" s="191"/>
      <c r="LUC122" s="191"/>
      <c r="LUD122" s="191"/>
      <c r="LUE122" s="191"/>
      <c r="LUF122" s="191"/>
      <c r="MDW122" s="191"/>
      <c r="MDX122" s="191"/>
      <c r="MDY122" s="191"/>
      <c r="MDZ122" s="191"/>
      <c r="MEA122" s="191"/>
      <c r="MEB122" s="191"/>
      <c r="MNS122" s="191"/>
      <c r="MNT122" s="191"/>
      <c r="MNU122" s="191"/>
      <c r="MNV122" s="191"/>
      <c r="MNW122" s="191"/>
      <c r="MNX122" s="191"/>
      <c r="MXO122" s="191"/>
      <c r="MXP122" s="191"/>
      <c r="MXQ122" s="191"/>
      <c r="MXR122" s="191"/>
      <c r="MXS122" s="191"/>
      <c r="MXT122" s="191"/>
      <c r="NHK122" s="191"/>
      <c r="NHL122" s="191"/>
      <c r="NHM122" s="191"/>
      <c r="NHN122" s="191"/>
      <c r="NHO122" s="191"/>
      <c r="NHP122" s="191"/>
      <c r="NRG122" s="191"/>
      <c r="NRH122" s="191"/>
      <c r="NRI122" s="191"/>
      <c r="NRJ122" s="191"/>
      <c r="NRK122" s="191"/>
      <c r="NRL122" s="191"/>
      <c r="OBC122" s="191"/>
      <c r="OBD122" s="191"/>
      <c r="OBE122" s="191"/>
      <c r="OBF122" s="191"/>
      <c r="OBG122" s="191"/>
      <c r="OBH122" s="191"/>
      <c r="OKY122" s="191"/>
      <c r="OKZ122" s="191"/>
      <c r="OLA122" s="191"/>
      <c r="OLB122" s="191"/>
      <c r="OLC122" s="191"/>
      <c r="OLD122" s="191"/>
      <c r="OUU122" s="191"/>
      <c r="OUV122" s="191"/>
      <c r="OUW122" s="191"/>
      <c r="OUX122" s="191"/>
      <c r="OUY122" s="191"/>
      <c r="OUZ122" s="191"/>
      <c r="PEQ122" s="191"/>
      <c r="PER122" s="191"/>
      <c r="PES122" s="191"/>
      <c r="PET122" s="191"/>
      <c r="PEU122" s="191"/>
      <c r="PEV122" s="191"/>
      <c r="POM122" s="191"/>
      <c r="PON122" s="191"/>
      <c r="POO122" s="191"/>
      <c r="POP122" s="191"/>
      <c r="POQ122" s="191"/>
      <c r="POR122" s="191"/>
      <c r="PYI122" s="191"/>
      <c r="PYJ122" s="191"/>
      <c r="PYK122" s="191"/>
      <c r="PYL122" s="191"/>
      <c r="PYM122" s="191"/>
      <c r="PYN122" s="191"/>
      <c r="QIE122" s="191"/>
      <c r="QIF122" s="191"/>
      <c r="QIG122" s="191"/>
      <c r="QIH122" s="191"/>
      <c r="QII122" s="191"/>
      <c r="QIJ122" s="191"/>
      <c r="QSA122" s="191"/>
      <c r="QSB122" s="191"/>
      <c r="QSC122" s="191"/>
      <c r="QSD122" s="191"/>
      <c r="QSE122" s="191"/>
      <c r="QSF122" s="191"/>
      <c r="RBW122" s="191"/>
      <c r="RBX122" s="191"/>
      <c r="RBY122" s="191"/>
      <c r="RBZ122" s="191"/>
      <c r="RCA122" s="191"/>
      <c r="RCB122" s="191"/>
      <c r="RLS122" s="191"/>
      <c r="RLT122" s="191"/>
      <c r="RLU122" s="191"/>
      <c r="RLV122" s="191"/>
      <c r="RLW122" s="191"/>
      <c r="RLX122" s="191"/>
      <c r="RVO122" s="191"/>
      <c r="RVP122" s="191"/>
      <c r="RVQ122" s="191"/>
      <c r="RVR122" s="191"/>
      <c r="RVS122" s="191"/>
      <c r="RVT122" s="191"/>
      <c r="SFK122" s="191"/>
      <c r="SFL122" s="191"/>
      <c r="SFM122" s="191"/>
      <c r="SFN122" s="191"/>
      <c r="SFO122" s="191"/>
      <c r="SFP122" s="191"/>
      <c r="SPG122" s="191"/>
      <c r="SPH122" s="191"/>
      <c r="SPI122" s="191"/>
      <c r="SPJ122" s="191"/>
      <c r="SPK122" s="191"/>
      <c r="SPL122" s="191"/>
      <c r="SZC122" s="191"/>
      <c r="SZD122" s="191"/>
      <c r="SZE122" s="191"/>
      <c r="SZF122" s="191"/>
      <c r="SZG122" s="191"/>
      <c r="SZH122" s="191"/>
      <c r="TIY122" s="191"/>
      <c r="TIZ122" s="191"/>
      <c r="TJA122" s="191"/>
      <c r="TJB122" s="191"/>
      <c r="TJC122" s="191"/>
      <c r="TJD122" s="191"/>
      <c r="TSU122" s="191"/>
      <c r="TSV122" s="191"/>
      <c r="TSW122" s="191"/>
      <c r="TSX122" s="191"/>
      <c r="TSY122" s="191"/>
      <c r="TSZ122" s="191"/>
      <c r="UCQ122" s="191"/>
      <c r="UCR122" s="191"/>
      <c r="UCS122" s="191"/>
      <c r="UCT122" s="191"/>
      <c r="UCU122" s="191"/>
      <c r="UCV122" s="191"/>
      <c r="UMM122" s="191"/>
      <c r="UMN122" s="191"/>
      <c r="UMO122" s="191"/>
      <c r="UMP122" s="191"/>
      <c r="UMQ122" s="191"/>
      <c r="UMR122" s="191"/>
      <c r="UWI122" s="191"/>
      <c r="UWJ122" s="191"/>
      <c r="UWK122" s="191"/>
      <c r="UWL122" s="191"/>
      <c r="UWM122" s="191"/>
      <c r="UWN122" s="191"/>
      <c r="VGE122" s="191"/>
      <c r="VGF122" s="191"/>
      <c r="VGG122" s="191"/>
      <c r="VGH122" s="191"/>
      <c r="VGI122" s="191"/>
      <c r="VGJ122" s="191"/>
      <c r="VQA122" s="191"/>
      <c r="VQB122" s="191"/>
      <c r="VQC122" s="191"/>
      <c r="VQD122" s="191"/>
      <c r="VQE122" s="191"/>
      <c r="VQF122" s="191"/>
      <c r="VZW122" s="191"/>
      <c r="VZX122" s="191"/>
      <c r="VZY122" s="191"/>
      <c r="VZZ122" s="191"/>
      <c r="WAA122" s="191"/>
      <c r="WAB122" s="191"/>
      <c r="WJS122" s="191"/>
      <c r="WJT122" s="191"/>
      <c r="WJU122" s="191"/>
      <c r="WJV122" s="191"/>
      <c r="WJW122" s="191"/>
      <c r="WJX122" s="191"/>
      <c r="WTO122" s="191"/>
      <c r="WTP122" s="191"/>
      <c r="WTQ122" s="191"/>
      <c r="WTR122" s="191"/>
      <c r="WTS122" s="191"/>
      <c r="WTT122" s="191"/>
    </row>
    <row r="123" spans="1:984 1235:2008 2259:3032 3283:4056 4307:5080 5331:6104 6355:7128 7379:8152 8403:9176 9427:10200 10451:11224 11475:12248 12499:13272 13523:14296 14547:15320 15571:16088" ht="15.75" x14ac:dyDescent="0.25">
      <c r="A123" s="47" t="s">
        <v>97</v>
      </c>
      <c r="B123" s="125" t="s">
        <v>272</v>
      </c>
      <c r="C123" s="137">
        <v>300</v>
      </c>
      <c r="D123" s="198">
        <f>'Приложение 4'!F323</f>
        <v>600000</v>
      </c>
      <c r="E123" s="198">
        <f>'Приложение 4'!G323</f>
        <v>1200000</v>
      </c>
      <c r="F123" s="198">
        <f>'Приложение 4'!H323</f>
        <v>1200000</v>
      </c>
    </row>
    <row r="124" spans="1:984 1235:2008 2259:3032 3283:4056 4307:5080 5331:6104 6355:7128 7379:8152 8403:9176 9427:10200 10451:11224 11475:12248 12499:13272 13523:14296 14547:15320 15571:16088" ht="63" x14ac:dyDescent="0.25">
      <c r="A124" s="208" t="s">
        <v>201</v>
      </c>
      <c r="B124" s="209" t="s">
        <v>202</v>
      </c>
      <c r="C124" s="209"/>
      <c r="D124" s="195">
        <f>D125+D127</f>
        <v>67570149.950000003</v>
      </c>
      <c r="E124" s="195">
        <f>E125+E127</f>
        <v>43356962.600000001</v>
      </c>
      <c r="F124" s="195">
        <f>F125+F127</f>
        <v>98875182.640000001</v>
      </c>
    </row>
    <row r="125" spans="1:984 1235:2008 2259:3032 3283:4056 4307:5080 5331:6104 6355:7128 7379:8152 8403:9176 9427:10200 10451:11224 11475:12248 12499:13272 13523:14296 14547:15320 15571:16088" s="103" customFormat="1" ht="31.5" x14ac:dyDescent="0.25">
      <c r="A125" s="44" t="s">
        <v>203</v>
      </c>
      <c r="B125" s="142" t="s">
        <v>204</v>
      </c>
      <c r="C125" s="142"/>
      <c r="D125" s="197">
        <f>D126</f>
        <v>64749332.600000001</v>
      </c>
      <c r="E125" s="197">
        <f>E126</f>
        <v>40470020</v>
      </c>
      <c r="F125" s="197">
        <f>F126</f>
        <v>95910015.799999997</v>
      </c>
      <c r="G125" s="41"/>
      <c r="H125" s="40"/>
      <c r="I125" s="40"/>
      <c r="J125" s="40"/>
      <c r="K125" s="40"/>
      <c r="L125" s="151"/>
      <c r="M125" s="151"/>
      <c r="N125" s="151"/>
      <c r="O125" s="151"/>
      <c r="P125" s="151"/>
      <c r="Q125" s="151"/>
      <c r="R125" s="151"/>
      <c r="S125" s="151"/>
      <c r="T125" s="151"/>
      <c r="U125" s="151"/>
      <c r="V125" s="151"/>
      <c r="W125" s="151"/>
      <c r="X125" s="151"/>
      <c r="Y125" s="151"/>
      <c r="Z125" s="151"/>
      <c r="AA125" s="151"/>
      <c r="AB125" s="151"/>
      <c r="AC125" s="151"/>
      <c r="AD125" s="151"/>
      <c r="AE125" s="151"/>
      <c r="AF125" s="151"/>
      <c r="AG125" s="151"/>
      <c r="AH125" s="151"/>
      <c r="AI125" s="151"/>
      <c r="AJ125" s="151"/>
      <c r="AK125" s="151"/>
      <c r="AL125" s="151"/>
      <c r="AM125" s="151"/>
    </row>
    <row r="126" spans="1:984 1235:2008 2259:3032 3283:4056 4307:5080 5331:6104 6355:7128 7379:8152 8403:9176 9427:10200 10451:11224 11475:12248 12499:13272 13523:14296 14547:15320 15571:16088" ht="15.75" x14ac:dyDescent="0.25">
      <c r="A126" s="51" t="s">
        <v>90</v>
      </c>
      <c r="B126" s="64" t="s">
        <v>204</v>
      </c>
      <c r="C126" s="64" t="s">
        <v>91</v>
      </c>
      <c r="D126" s="82">
        <f>'Приложение 4'!F92</f>
        <v>64749332.600000001</v>
      </c>
      <c r="E126" s="82">
        <f>'Приложение 4'!G92</f>
        <v>40470020</v>
      </c>
      <c r="F126" s="82">
        <f>'Приложение 4'!H92</f>
        <v>95910015.799999997</v>
      </c>
      <c r="HC126" s="86"/>
      <c r="HD126" s="86"/>
      <c r="HE126" s="86"/>
      <c r="HF126" s="86"/>
      <c r="HG126" s="86"/>
      <c r="HH126" s="86"/>
      <c r="QY126" s="86"/>
      <c r="QZ126" s="86"/>
      <c r="RA126" s="86"/>
      <c r="RB126" s="86"/>
      <c r="RC126" s="86"/>
      <c r="RD126" s="86"/>
      <c r="AAU126" s="86"/>
      <c r="AAV126" s="86"/>
      <c r="AAW126" s="86"/>
      <c r="AAX126" s="86"/>
      <c r="AAY126" s="86"/>
      <c r="AAZ126" s="86"/>
      <c r="AKQ126" s="86"/>
      <c r="AKR126" s="86"/>
      <c r="AKS126" s="86"/>
      <c r="AKT126" s="86"/>
      <c r="AKU126" s="86"/>
      <c r="AKV126" s="86"/>
      <c r="AUM126" s="86"/>
      <c r="AUN126" s="86"/>
      <c r="AUO126" s="86"/>
      <c r="AUP126" s="86"/>
      <c r="AUQ126" s="86"/>
      <c r="AUR126" s="86"/>
      <c r="BEI126" s="86"/>
      <c r="BEJ126" s="86"/>
      <c r="BEK126" s="86"/>
      <c r="BEL126" s="86"/>
      <c r="BEM126" s="86"/>
      <c r="BEN126" s="86"/>
      <c r="BOE126" s="86"/>
      <c r="BOF126" s="86"/>
      <c r="BOG126" s="86"/>
      <c r="BOH126" s="86"/>
      <c r="BOI126" s="86"/>
      <c r="BOJ126" s="86"/>
      <c r="BYA126" s="86"/>
      <c r="BYB126" s="86"/>
      <c r="BYC126" s="86"/>
      <c r="BYD126" s="86"/>
      <c r="BYE126" s="86"/>
      <c r="BYF126" s="86"/>
      <c r="CHW126" s="86"/>
      <c r="CHX126" s="86"/>
      <c r="CHY126" s="86"/>
      <c r="CHZ126" s="86"/>
      <c r="CIA126" s="86"/>
      <c r="CIB126" s="86"/>
      <c r="CRS126" s="86"/>
      <c r="CRT126" s="86"/>
      <c r="CRU126" s="86"/>
      <c r="CRV126" s="86"/>
      <c r="CRW126" s="86"/>
      <c r="CRX126" s="86"/>
      <c r="DBO126" s="86"/>
      <c r="DBP126" s="86"/>
      <c r="DBQ126" s="86"/>
      <c r="DBR126" s="86"/>
      <c r="DBS126" s="86"/>
      <c r="DBT126" s="86"/>
      <c r="DLK126" s="86"/>
      <c r="DLL126" s="86"/>
      <c r="DLM126" s="86"/>
      <c r="DLN126" s="86"/>
      <c r="DLO126" s="86"/>
      <c r="DLP126" s="86"/>
      <c r="DVG126" s="86"/>
      <c r="DVH126" s="86"/>
      <c r="DVI126" s="86"/>
      <c r="DVJ126" s="86"/>
      <c r="DVK126" s="86"/>
      <c r="DVL126" s="86"/>
      <c r="EFC126" s="86"/>
      <c r="EFD126" s="86"/>
      <c r="EFE126" s="86"/>
      <c r="EFF126" s="86"/>
      <c r="EFG126" s="86"/>
      <c r="EFH126" s="86"/>
      <c r="EOY126" s="86"/>
      <c r="EOZ126" s="86"/>
      <c r="EPA126" s="86"/>
      <c r="EPB126" s="86"/>
      <c r="EPC126" s="86"/>
      <c r="EPD126" s="86"/>
      <c r="EYU126" s="86"/>
      <c r="EYV126" s="86"/>
      <c r="EYW126" s="86"/>
      <c r="EYX126" s="86"/>
      <c r="EYY126" s="86"/>
      <c r="EYZ126" s="86"/>
      <c r="FIQ126" s="86"/>
      <c r="FIR126" s="86"/>
      <c r="FIS126" s="86"/>
      <c r="FIT126" s="86"/>
      <c r="FIU126" s="86"/>
      <c r="FIV126" s="86"/>
      <c r="FSM126" s="86"/>
      <c r="FSN126" s="86"/>
      <c r="FSO126" s="86"/>
      <c r="FSP126" s="86"/>
      <c r="FSQ126" s="86"/>
      <c r="FSR126" s="86"/>
      <c r="GCI126" s="86"/>
      <c r="GCJ126" s="86"/>
      <c r="GCK126" s="86"/>
      <c r="GCL126" s="86"/>
      <c r="GCM126" s="86"/>
      <c r="GCN126" s="86"/>
      <c r="GME126" s="86"/>
      <c r="GMF126" s="86"/>
      <c r="GMG126" s="86"/>
      <c r="GMH126" s="86"/>
      <c r="GMI126" s="86"/>
      <c r="GMJ126" s="86"/>
      <c r="GWA126" s="86"/>
      <c r="GWB126" s="86"/>
      <c r="GWC126" s="86"/>
      <c r="GWD126" s="86"/>
      <c r="GWE126" s="86"/>
      <c r="GWF126" s="86"/>
      <c r="HFW126" s="86"/>
      <c r="HFX126" s="86"/>
      <c r="HFY126" s="86"/>
      <c r="HFZ126" s="86"/>
      <c r="HGA126" s="86"/>
      <c r="HGB126" s="86"/>
      <c r="HPS126" s="86"/>
      <c r="HPT126" s="86"/>
      <c r="HPU126" s="86"/>
      <c r="HPV126" s="86"/>
      <c r="HPW126" s="86"/>
      <c r="HPX126" s="86"/>
      <c r="HZO126" s="86"/>
      <c r="HZP126" s="86"/>
      <c r="HZQ126" s="86"/>
      <c r="HZR126" s="86"/>
      <c r="HZS126" s="86"/>
      <c r="HZT126" s="86"/>
      <c r="IJK126" s="86"/>
      <c r="IJL126" s="86"/>
      <c r="IJM126" s="86"/>
      <c r="IJN126" s="86"/>
      <c r="IJO126" s="86"/>
      <c r="IJP126" s="86"/>
      <c r="ITG126" s="86"/>
      <c r="ITH126" s="86"/>
      <c r="ITI126" s="86"/>
      <c r="ITJ126" s="86"/>
      <c r="ITK126" s="86"/>
      <c r="ITL126" s="86"/>
      <c r="JDC126" s="86"/>
      <c r="JDD126" s="86"/>
      <c r="JDE126" s="86"/>
      <c r="JDF126" s="86"/>
      <c r="JDG126" s="86"/>
      <c r="JDH126" s="86"/>
      <c r="JMY126" s="86"/>
      <c r="JMZ126" s="86"/>
      <c r="JNA126" s="86"/>
      <c r="JNB126" s="86"/>
      <c r="JNC126" s="86"/>
      <c r="JND126" s="86"/>
      <c r="JWU126" s="86"/>
      <c r="JWV126" s="86"/>
      <c r="JWW126" s="86"/>
      <c r="JWX126" s="86"/>
      <c r="JWY126" s="86"/>
      <c r="JWZ126" s="86"/>
      <c r="KGQ126" s="86"/>
      <c r="KGR126" s="86"/>
      <c r="KGS126" s="86"/>
      <c r="KGT126" s="86"/>
      <c r="KGU126" s="86"/>
      <c r="KGV126" s="86"/>
      <c r="KQM126" s="86"/>
      <c r="KQN126" s="86"/>
      <c r="KQO126" s="86"/>
      <c r="KQP126" s="86"/>
      <c r="KQQ126" s="86"/>
      <c r="KQR126" s="86"/>
      <c r="LAI126" s="86"/>
      <c r="LAJ126" s="86"/>
      <c r="LAK126" s="86"/>
      <c r="LAL126" s="86"/>
      <c r="LAM126" s="86"/>
      <c r="LAN126" s="86"/>
      <c r="LKE126" s="86"/>
      <c r="LKF126" s="86"/>
      <c r="LKG126" s="86"/>
      <c r="LKH126" s="86"/>
      <c r="LKI126" s="86"/>
      <c r="LKJ126" s="86"/>
      <c r="LUA126" s="86"/>
      <c r="LUB126" s="86"/>
      <c r="LUC126" s="86"/>
      <c r="LUD126" s="86"/>
      <c r="LUE126" s="86"/>
      <c r="LUF126" s="86"/>
      <c r="MDW126" s="86"/>
      <c r="MDX126" s="86"/>
      <c r="MDY126" s="86"/>
      <c r="MDZ126" s="86"/>
      <c r="MEA126" s="86"/>
      <c r="MEB126" s="86"/>
      <c r="MNS126" s="86"/>
      <c r="MNT126" s="86"/>
      <c r="MNU126" s="86"/>
      <c r="MNV126" s="86"/>
      <c r="MNW126" s="86"/>
      <c r="MNX126" s="86"/>
      <c r="MXO126" s="86"/>
      <c r="MXP126" s="86"/>
      <c r="MXQ126" s="86"/>
      <c r="MXR126" s="86"/>
      <c r="MXS126" s="86"/>
      <c r="MXT126" s="86"/>
      <c r="NHK126" s="86"/>
      <c r="NHL126" s="86"/>
      <c r="NHM126" s="86"/>
      <c r="NHN126" s="86"/>
      <c r="NHO126" s="86"/>
      <c r="NHP126" s="86"/>
      <c r="NRG126" s="86"/>
      <c r="NRH126" s="86"/>
      <c r="NRI126" s="86"/>
      <c r="NRJ126" s="86"/>
      <c r="NRK126" s="86"/>
      <c r="NRL126" s="86"/>
      <c r="OBC126" s="86"/>
      <c r="OBD126" s="86"/>
      <c r="OBE126" s="86"/>
      <c r="OBF126" s="86"/>
      <c r="OBG126" s="86"/>
      <c r="OBH126" s="86"/>
      <c r="OKY126" s="86"/>
      <c r="OKZ126" s="86"/>
      <c r="OLA126" s="86"/>
      <c r="OLB126" s="86"/>
      <c r="OLC126" s="86"/>
      <c r="OLD126" s="86"/>
      <c r="OUU126" s="86"/>
      <c r="OUV126" s="86"/>
      <c r="OUW126" s="86"/>
      <c r="OUX126" s="86"/>
      <c r="OUY126" s="86"/>
      <c r="OUZ126" s="86"/>
      <c r="PEQ126" s="86"/>
      <c r="PER126" s="86"/>
      <c r="PES126" s="86"/>
      <c r="PET126" s="86"/>
      <c r="PEU126" s="86"/>
      <c r="PEV126" s="86"/>
      <c r="POM126" s="86"/>
      <c r="PON126" s="86"/>
      <c r="POO126" s="86"/>
      <c r="POP126" s="86"/>
      <c r="POQ126" s="86"/>
      <c r="POR126" s="86"/>
      <c r="PYI126" s="86"/>
      <c r="PYJ126" s="86"/>
      <c r="PYK126" s="86"/>
      <c r="PYL126" s="86"/>
      <c r="PYM126" s="86"/>
      <c r="PYN126" s="86"/>
      <c r="QIE126" s="86"/>
      <c r="QIF126" s="86"/>
      <c r="QIG126" s="86"/>
      <c r="QIH126" s="86"/>
      <c r="QII126" s="86"/>
      <c r="QIJ126" s="86"/>
      <c r="QSA126" s="86"/>
      <c r="QSB126" s="86"/>
      <c r="QSC126" s="86"/>
      <c r="QSD126" s="86"/>
      <c r="QSE126" s="86"/>
      <c r="QSF126" s="86"/>
      <c r="RBW126" s="86"/>
      <c r="RBX126" s="86"/>
      <c r="RBY126" s="86"/>
      <c r="RBZ126" s="86"/>
      <c r="RCA126" s="86"/>
      <c r="RCB126" s="86"/>
      <c r="RLS126" s="86"/>
      <c r="RLT126" s="86"/>
      <c r="RLU126" s="86"/>
      <c r="RLV126" s="86"/>
      <c r="RLW126" s="86"/>
      <c r="RLX126" s="86"/>
      <c r="RVO126" s="86"/>
      <c r="RVP126" s="86"/>
      <c r="RVQ126" s="86"/>
      <c r="RVR126" s="86"/>
      <c r="RVS126" s="86"/>
      <c r="RVT126" s="86"/>
      <c r="SFK126" s="86"/>
      <c r="SFL126" s="86"/>
      <c r="SFM126" s="86"/>
      <c r="SFN126" s="86"/>
      <c r="SFO126" s="86"/>
      <c r="SFP126" s="86"/>
      <c r="SPG126" s="86"/>
      <c r="SPH126" s="86"/>
      <c r="SPI126" s="86"/>
      <c r="SPJ126" s="86"/>
      <c r="SPK126" s="86"/>
      <c r="SPL126" s="86"/>
      <c r="SZC126" s="86"/>
      <c r="SZD126" s="86"/>
      <c r="SZE126" s="86"/>
      <c r="SZF126" s="86"/>
      <c r="SZG126" s="86"/>
      <c r="SZH126" s="86"/>
      <c r="TIY126" s="86"/>
      <c r="TIZ126" s="86"/>
      <c r="TJA126" s="86"/>
      <c r="TJB126" s="86"/>
      <c r="TJC126" s="86"/>
      <c r="TJD126" s="86"/>
      <c r="TSU126" s="86"/>
      <c r="TSV126" s="86"/>
      <c r="TSW126" s="86"/>
      <c r="TSX126" s="86"/>
      <c r="TSY126" s="86"/>
      <c r="TSZ126" s="86"/>
      <c r="UCQ126" s="86"/>
      <c r="UCR126" s="86"/>
      <c r="UCS126" s="86"/>
      <c r="UCT126" s="86"/>
      <c r="UCU126" s="86"/>
      <c r="UCV126" s="86"/>
      <c r="UMM126" s="86"/>
      <c r="UMN126" s="86"/>
      <c r="UMO126" s="86"/>
      <c r="UMP126" s="86"/>
      <c r="UMQ126" s="86"/>
      <c r="UMR126" s="86"/>
      <c r="UWI126" s="86"/>
      <c r="UWJ126" s="86"/>
      <c r="UWK126" s="86"/>
      <c r="UWL126" s="86"/>
      <c r="UWM126" s="86"/>
      <c r="UWN126" s="86"/>
      <c r="VGE126" s="86"/>
      <c r="VGF126" s="86"/>
      <c r="VGG126" s="86"/>
      <c r="VGH126" s="86"/>
      <c r="VGI126" s="86"/>
      <c r="VGJ126" s="86"/>
      <c r="VQA126" s="86"/>
      <c r="VQB126" s="86"/>
      <c r="VQC126" s="86"/>
      <c r="VQD126" s="86"/>
      <c r="VQE126" s="86"/>
      <c r="VQF126" s="86"/>
      <c r="VZW126" s="86"/>
      <c r="VZX126" s="86"/>
      <c r="VZY126" s="86"/>
      <c r="VZZ126" s="86"/>
      <c r="WAA126" s="86"/>
      <c r="WAB126" s="86"/>
      <c r="WJS126" s="86"/>
      <c r="WJT126" s="86"/>
      <c r="WJU126" s="86"/>
      <c r="WJV126" s="86"/>
      <c r="WJW126" s="86"/>
      <c r="WJX126" s="86"/>
      <c r="WTO126" s="86"/>
      <c r="WTP126" s="86"/>
      <c r="WTQ126" s="86"/>
      <c r="WTR126" s="86"/>
      <c r="WTS126" s="86"/>
      <c r="WTT126" s="86"/>
    </row>
    <row r="127" spans="1:984 1235:2008 2259:3032 3283:4056 4307:5080 5331:6104 6355:7128 7379:8152 8403:9176 9427:10200 10451:11224 11475:12248 12499:13272 13523:14296 14547:15320 15571:16088" ht="15.75" x14ac:dyDescent="0.25">
      <c r="A127" s="44" t="s">
        <v>199</v>
      </c>
      <c r="B127" s="142" t="s">
        <v>205</v>
      </c>
      <c r="C127" s="142"/>
      <c r="D127" s="197">
        <f>SUM(D128:D129)</f>
        <v>2820817.35</v>
      </c>
      <c r="E127" s="197">
        <f>SUM(E128:E129)</f>
        <v>2886942.5999999996</v>
      </c>
      <c r="F127" s="197">
        <f>SUM(F128:F129)</f>
        <v>2965166.84</v>
      </c>
    </row>
    <row r="128" spans="1:984 1235:2008 2259:3032 3283:4056 4307:5080 5331:6104 6355:7128 7379:8152 8403:9176 9427:10200 10451:11224 11475:12248 12499:13272 13523:14296 14547:15320 15571:16088" ht="60.75" x14ac:dyDescent="0.25">
      <c r="A128" s="47" t="s">
        <v>80</v>
      </c>
      <c r="B128" s="64" t="s">
        <v>205</v>
      </c>
      <c r="C128" s="64" t="s">
        <v>81</v>
      </c>
      <c r="D128" s="198">
        <f>'Приложение 4'!F94</f>
        <v>1518394.35</v>
      </c>
      <c r="E128" s="198">
        <f>'Приложение 4'!G94</f>
        <v>1528124.88</v>
      </c>
      <c r="F128" s="198">
        <f>'Приложение 4'!H94</f>
        <v>1536319.23</v>
      </c>
    </row>
    <row r="129" spans="1:16333" ht="30.75" x14ac:dyDescent="0.25">
      <c r="A129" s="51" t="s">
        <v>88</v>
      </c>
      <c r="B129" s="64" t="s">
        <v>205</v>
      </c>
      <c r="C129" s="216">
        <v>200</v>
      </c>
      <c r="D129" s="198">
        <f>'Приложение 4'!F95</f>
        <v>1302423</v>
      </c>
      <c r="E129" s="198">
        <f>'Приложение 4'!G95</f>
        <v>1358817.72</v>
      </c>
      <c r="F129" s="198">
        <f>'Приложение 4'!H95</f>
        <v>1428847.61</v>
      </c>
    </row>
    <row r="130" spans="1:16333" ht="15.75" x14ac:dyDescent="0.25">
      <c r="A130" s="192" t="s">
        <v>214</v>
      </c>
      <c r="B130" s="193" t="s">
        <v>215</v>
      </c>
      <c r="C130" s="194"/>
      <c r="D130" s="195">
        <f>D131+D134</f>
        <v>29808992.039999999</v>
      </c>
      <c r="E130" s="195">
        <f>E131+E134</f>
        <v>29520217.23</v>
      </c>
      <c r="F130" s="195">
        <f>F131+F134</f>
        <v>30191119.210000001</v>
      </c>
    </row>
    <row r="131" spans="1:16333" s="217" customFormat="1" ht="31.5" x14ac:dyDescent="0.25">
      <c r="A131" s="60" t="s">
        <v>216</v>
      </c>
      <c r="B131" s="196" t="s">
        <v>217</v>
      </c>
      <c r="C131" s="138"/>
      <c r="D131" s="197">
        <f>D133+D132</f>
        <v>12753400</v>
      </c>
      <c r="E131" s="197">
        <f t="shared" ref="E131:F131" si="13">E133+E132</f>
        <v>12820087</v>
      </c>
      <c r="F131" s="197">
        <f t="shared" si="13"/>
        <v>12836731.52</v>
      </c>
      <c r="G131" s="41"/>
      <c r="H131" s="40"/>
      <c r="I131" s="40"/>
      <c r="J131" s="40"/>
      <c r="K131" s="40"/>
      <c r="L131" s="151"/>
      <c r="M131" s="151"/>
      <c r="N131" s="151"/>
      <c r="O131" s="151"/>
      <c r="P131" s="151"/>
      <c r="Q131" s="151"/>
      <c r="R131" s="151"/>
      <c r="S131" s="151"/>
      <c r="T131" s="151"/>
      <c r="U131" s="151"/>
      <c r="V131" s="151"/>
      <c r="W131" s="151"/>
      <c r="X131" s="151"/>
      <c r="Y131" s="151"/>
      <c r="Z131" s="151"/>
      <c r="AA131" s="151"/>
      <c r="AB131" s="151"/>
      <c r="AC131" s="151"/>
      <c r="AD131" s="151"/>
      <c r="AE131" s="151"/>
      <c r="AF131" s="151"/>
      <c r="AG131" s="151"/>
      <c r="AH131" s="151"/>
      <c r="AI131" s="151"/>
      <c r="AJ131" s="151"/>
      <c r="AK131" s="151"/>
      <c r="AL131" s="151"/>
      <c r="AM131" s="151"/>
      <c r="AN131" s="103"/>
      <c r="AO131" s="103"/>
      <c r="AP131" s="103"/>
      <c r="AQ131" s="103"/>
      <c r="AR131" s="103"/>
      <c r="AS131" s="103"/>
      <c r="AT131" s="103"/>
      <c r="AU131" s="103"/>
      <c r="AV131" s="103"/>
      <c r="AW131" s="103"/>
      <c r="AX131" s="103"/>
      <c r="AY131" s="103"/>
      <c r="AZ131" s="103"/>
      <c r="BA131" s="103"/>
      <c r="BB131" s="103"/>
      <c r="BC131" s="103"/>
      <c r="BD131" s="103"/>
      <c r="BE131" s="103"/>
      <c r="BF131" s="103"/>
      <c r="BG131" s="103"/>
      <c r="BH131" s="103"/>
      <c r="BI131" s="103"/>
      <c r="BJ131" s="103"/>
      <c r="BK131" s="103"/>
      <c r="BL131" s="103"/>
      <c r="BM131" s="103"/>
      <c r="BN131" s="103"/>
      <c r="BO131" s="103"/>
      <c r="BP131" s="103"/>
      <c r="BQ131" s="103"/>
      <c r="BR131" s="103"/>
      <c r="BS131" s="103"/>
      <c r="BT131" s="103"/>
      <c r="BU131" s="103"/>
      <c r="BV131" s="103"/>
      <c r="BW131" s="103"/>
      <c r="BX131" s="103"/>
      <c r="BY131" s="103"/>
      <c r="BZ131" s="103"/>
      <c r="CA131" s="103"/>
      <c r="CB131" s="103"/>
      <c r="CC131" s="103"/>
      <c r="CD131" s="103"/>
      <c r="CE131" s="103"/>
      <c r="CF131" s="103"/>
      <c r="CG131" s="103"/>
      <c r="CH131" s="103"/>
      <c r="CI131" s="103"/>
      <c r="CJ131" s="103"/>
      <c r="CK131" s="103"/>
      <c r="CL131" s="103"/>
      <c r="CM131" s="103"/>
      <c r="CN131" s="103"/>
      <c r="CO131" s="103"/>
      <c r="CP131" s="103"/>
      <c r="CQ131" s="103"/>
      <c r="CR131" s="103"/>
      <c r="CS131" s="103"/>
      <c r="CT131" s="103"/>
      <c r="CU131" s="103"/>
      <c r="CV131" s="103"/>
      <c r="CW131" s="103"/>
      <c r="CX131" s="103"/>
      <c r="CY131" s="103"/>
      <c r="CZ131" s="103"/>
      <c r="DA131" s="103"/>
      <c r="DB131" s="103"/>
      <c r="DC131" s="103"/>
      <c r="DD131" s="103"/>
      <c r="DE131" s="103"/>
      <c r="DF131" s="103"/>
      <c r="DG131" s="103"/>
      <c r="DH131" s="103"/>
      <c r="DI131" s="103"/>
      <c r="DJ131" s="103"/>
      <c r="DK131" s="103"/>
      <c r="DL131" s="103"/>
      <c r="DM131" s="103"/>
      <c r="DN131" s="103"/>
      <c r="DO131" s="103"/>
      <c r="DP131" s="103"/>
      <c r="DQ131" s="103"/>
      <c r="DR131" s="103"/>
      <c r="DS131" s="103"/>
      <c r="DT131" s="103"/>
      <c r="DU131" s="103"/>
      <c r="DV131" s="103"/>
      <c r="DW131" s="103"/>
      <c r="DX131" s="103"/>
      <c r="DY131" s="103"/>
      <c r="DZ131" s="103"/>
      <c r="EA131" s="103"/>
      <c r="EB131" s="103"/>
      <c r="EC131" s="103"/>
      <c r="ED131" s="103"/>
      <c r="EE131" s="103"/>
      <c r="EF131" s="103"/>
      <c r="EG131" s="103"/>
      <c r="EH131" s="103"/>
      <c r="EI131" s="103"/>
      <c r="EJ131" s="103"/>
      <c r="EK131" s="103"/>
      <c r="EL131" s="103"/>
      <c r="EM131" s="103"/>
      <c r="EN131" s="103"/>
      <c r="EO131" s="103"/>
      <c r="EP131" s="103"/>
      <c r="EQ131" s="103"/>
      <c r="ER131" s="103"/>
      <c r="ES131" s="103"/>
      <c r="ET131" s="103"/>
      <c r="EU131" s="103"/>
      <c r="EV131" s="103"/>
      <c r="EW131" s="103"/>
      <c r="EX131" s="103"/>
      <c r="EY131" s="103"/>
      <c r="EZ131" s="103"/>
      <c r="FA131" s="103"/>
      <c r="FB131" s="103"/>
      <c r="FC131" s="103"/>
      <c r="FD131" s="103"/>
      <c r="FE131" s="103"/>
      <c r="FF131" s="103"/>
      <c r="FG131" s="103"/>
      <c r="FH131" s="103"/>
      <c r="FI131" s="103"/>
      <c r="FJ131" s="103"/>
      <c r="FK131" s="103"/>
      <c r="FL131" s="103"/>
      <c r="FM131" s="103"/>
      <c r="FN131" s="103"/>
      <c r="FO131" s="103"/>
      <c r="FP131" s="103"/>
      <c r="FQ131" s="103"/>
      <c r="FR131" s="103"/>
      <c r="FS131" s="103"/>
      <c r="FT131" s="103"/>
      <c r="FU131" s="103"/>
      <c r="FV131" s="103"/>
      <c r="FW131" s="103"/>
      <c r="FX131" s="103"/>
      <c r="FY131" s="103"/>
      <c r="FZ131" s="103"/>
      <c r="GA131" s="103"/>
      <c r="GB131" s="103"/>
      <c r="GC131" s="103"/>
      <c r="GD131" s="103"/>
      <c r="GE131" s="103"/>
      <c r="GF131" s="103"/>
      <c r="GG131" s="103"/>
      <c r="GH131" s="103"/>
      <c r="GI131" s="103"/>
      <c r="GJ131" s="103"/>
      <c r="GK131" s="103"/>
      <c r="GL131" s="103"/>
      <c r="GM131" s="103"/>
      <c r="GN131" s="103"/>
      <c r="GO131" s="103"/>
      <c r="GP131" s="103"/>
      <c r="GQ131" s="103"/>
      <c r="GR131" s="103"/>
      <c r="GS131" s="103"/>
      <c r="GT131" s="103"/>
      <c r="GU131" s="103"/>
      <c r="GV131" s="103"/>
      <c r="GW131" s="103"/>
      <c r="GX131" s="103"/>
      <c r="GY131" s="103"/>
      <c r="GZ131" s="103"/>
      <c r="HA131" s="103"/>
      <c r="HB131" s="103"/>
      <c r="HI131" s="103"/>
      <c r="HJ131" s="103"/>
      <c r="HK131" s="103"/>
      <c r="HL131" s="103"/>
      <c r="HM131" s="103"/>
      <c r="HN131" s="103"/>
      <c r="HO131" s="103"/>
      <c r="HP131" s="103"/>
      <c r="HQ131" s="103"/>
      <c r="HR131" s="103"/>
      <c r="HS131" s="103"/>
      <c r="HT131" s="103"/>
      <c r="HU131" s="103"/>
      <c r="HV131" s="103"/>
      <c r="HW131" s="103"/>
      <c r="HX131" s="103"/>
      <c r="HY131" s="103"/>
      <c r="HZ131" s="103"/>
      <c r="IA131" s="103"/>
      <c r="IB131" s="103"/>
      <c r="IC131" s="103"/>
      <c r="ID131" s="103"/>
      <c r="IE131" s="103"/>
      <c r="IF131" s="103"/>
      <c r="IG131" s="103"/>
      <c r="IH131" s="103"/>
      <c r="II131" s="103"/>
      <c r="IJ131" s="103"/>
      <c r="IK131" s="103"/>
      <c r="IL131" s="103"/>
      <c r="IM131" s="103"/>
      <c r="IN131" s="103"/>
      <c r="IO131" s="103"/>
      <c r="IP131" s="103"/>
      <c r="IQ131" s="103"/>
      <c r="IR131" s="103"/>
      <c r="IS131" s="103"/>
      <c r="IT131" s="103"/>
      <c r="IU131" s="103"/>
      <c r="IV131" s="103"/>
      <c r="IW131" s="103"/>
      <c r="IX131" s="103"/>
      <c r="IY131" s="103"/>
      <c r="IZ131" s="103"/>
      <c r="JA131" s="103"/>
      <c r="JB131" s="103"/>
      <c r="JC131" s="103"/>
      <c r="JD131" s="103"/>
      <c r="JE131" s="103"/>
      <c r="JF131" s="103"/>
      <c r="JG131" s="103"/>
      <c r="JH131" s="103"/>
      <c r="JI131" s="103"/>
      <c r="JJ131" s="103"/>
      <c r="JK131" s="103"/>
      <c r="JL131" s="103"/>
      <c r="JM131" s="103"/>
      <c r="JN131" s="103"/>
      <c r="JO131" s="103"/>
      <c r="JP131" s="103"/>
      <c r="JQ131" s="103"/>
      <c r="JR131" s="103"/>
      <c r="JS131" s="103"/>
      <c r="JT131" s="103"/>
      <c r="JU131" s="103"/>
      <c r="JV131" s="103"/>
      <c r="JW131" s="103"/>
      <c r="JX131" s="103"/>
      <c r="JY131" s="103"/>
      <c r="JZ131" s="103"/>
      <c r="KA131" s="103"/>
      <c r="KB131" s="103"/>
      <c r="KC131" s="103"/>
      <c r="KD131" s="103"/>
      <c r="KE131" s="103"/>
      <c r="KF131" s="103"/>
      <c r="KG131" s="103"/>
      <c r="KH131" s="103"/>
      <c r="KI131" s="103"/>
      <c r="KJ131" s="103"/>
      <c r="KK131" s="103"/>
      <c r="KL131" s="103"/>
      <c r="KM131" s="103"/>
      <c r="KN131" s="103"/>
      <c r="KO131" s="103"/>
      <c r="KP131" s="103"/>
      <c r="KQ131" s="103"/>
      <c r="KR131" s="103"/>
      <c r="KS131" s="103"/>
      <c r="KT131" s="103"/>
      <c r="KU131" s="103"/>
      <c r="KV131" s="103"/>
      <c r="KW131" s="103"/>
      <c r="KX131" s="103"/>
      <c r="KY131" s="103"/>
      <c r="KZ131" s="103"/>
      <c r="LA131" s="103"/>
      <c r="LB131" s="103"/>
      <c r="LC131" s="103"/>
      <c r="LD131" s="103"/>
      <c r="LE131" s="103"/>
      <c r="LF131" s="103"/>
      <c r="LG131" s="103"/>
      <c r="LH131" s="103"/>
      <c r="LI131" s="103"/>
      <c r="LJ131" s="103"/>
      <c r="LK131" s="103"/>
      <c r="LL131" s="103"/>
      <c r="LM131" s="103"/>
      <c r="LN131" s="103"/>
      <c r="LO131" s="103"/>
      <c r="LP131" s="103"/>
      <c r="LQ131" s="103"/>
      <c r="LR131" s="103"/>
      <c r="LS131" s="103"/>
      <c r="LT131" s="103"/>
      <c r="LU131" s="103"/>
      <c r="LV131" s="103"/>
      <c r="LW131" s="103"/>
      <c r="LX131" s="103"/>
      <c r="LY131" s="103"/>
      <c r="LZ131" s="103"/>
      <c r="MA131" s="103"/>
      <c r="MB131" s="103"/>
      <c r="MC131" s="103"/>
      <c r="MD131" s="103"/>
      <c r="ME131" s="103"/>
      <c r="MF131" s="103"/>
      <c r="MG131" s="103"/>
      <c r="MH131" s="103"/>
      <c r="MI131" s="103"/>
      <c r="MJ131" s="103"/>
      <c r="MK131" s="103"/>
      <c r="ML131" s="103"/>
      <c r="MM131" s="103"/>
      <c r="MN131" s="103"/>
      <c r="MO131" s="103"/>
      <c r="MP131" s="103"/>
      <c r="MQ131" s="103"/>
      <c r="MR131" s="103"/>
      <c r="MS131" s="103"/>
      <c r="MT131" s="103"/>
      <c r="MU131" s="103"/>
      <c r="MV131" s="103"/>
      <c r="MW131" s="103"/>
      <c r="MX131" s="103"/>
      <c r="MY131" s="103"/>
      <c r="MZ131" s="103"/>
      <c r="NA131" s="103"/>
      <c r="NB131" s="103"/>
      <c r="NC131" s="103"/>
      <c r="ND131" s="103"/>
      <c r="NE131" s="103"/>
      <c r="NF131" s="103"/>
      <c r="NG131" s="103"/>
      <c r="NH131" s="103"/>
      <c r="NI131" s="103"/>
      <c r="NJ131" s="103"/>
      <c r="NK131" s="103"/>
      <c r="NL131" s="103"/>
      <c r="NM131" s="103"/>
      <c r="NN131" s="103"/>
      <c r="NO131" s="103"/>
      <c r="NP131" s="103"/>
      <c r="NQ131" s="103"/>
      <c r="NR131" s="103"/>
      <c r="NS131" s="103"/>
      <c r="NT131" s="103"/>
      <c r="NU131" s="103"/>
      <c r="NV131" s="103"/>
      <c r="NW131" s="103"/>
      <c r="NX131" s="103"/>
      <c r="NY131" s="103"/>
      <c r="NZ131" s="103"/>
      <c r="OA131" s="103"/>
      <c r="OB131" s="103"/>
      <c r="OC131" s="103"/>
      <c r="OD131" s="103"/>
      <c r="OE131" s="103"/>
      <c r="OF131" s="103"/>
      <c r="OG131" s="103"/>
      <c r="OH131" s="103"/>
      <c r="OI131" s="103"/>
      <c r="OJ131" s="103"/>
      <c r="OK131" s="103"/>
      <c r="OL131" s="103"/>
      <c r="OM131" s="103"/>
      <c r="ON131" s="103"/>
      <c r="OO131" s="103"/>
      <c r="OP131" s="103"/>
      <c r="OQ131" s="103"/>
      <c r="OR131" s="103"/>
      <c r="OS131" s="103"/>
      <c r="OT131" s="103"/>
      <c r="OU131" s="103"/>
      <c r="OV131" s="103"/>
      <c r="OW131" s="103"/>
      <c r="OX131" s="103"/>
      <c r="OY131" s="103"/>
      <c r="OZ131" s="103"/>
      <c r="PA131" s="103"/>
      <c r="PB131" s="103"/>
      <c r="PC131" s="103"/>
      <c r="PD131" s="103"/>
      <c r="PE131" s="103"/>
      <c r="PF131" s="103"/>
      <c r="PG131" s="103"/>
      <c r="PH131" s="103"/>
      <c r="PI131" s="103"/>
      <c r="PJ131" s="103"/>
      <c r="PK131" s="103"/>
      <c r="PL131" s="103"/>
      <c r="PM131" s="103"/>
      <c r="PN131" s="103"/>
      <c r="PO131" s="103"/>
      <c r="PP131" s="103"/>
      <c r="PQ131" s="103"/>
      <c r="PR131" s="103"/>
      <c r="PS131" s="103"/>
      <c r="PT131" s="103"/>
      <c r="PU131" s="103"/>
      <c r="PV131" s="103"/>
      <c r="PW131" s="103"/>
      <c r="PX131" s="103"/>
      <c r="PY131" s="103"/>
      <c r="PZ131" s="103"/>
      <c r="QA131" s="103"/>
      <c r="QB131" s="103"/>
      <c r="QC131" s="103"/>
      <c r="QD131" s="103"/>
      <c r="QE131" s="103"/>
      <c r="QF131" s="103"/>
      <c r="QG131" s="103"/>
      <c r="QH131" s="103"/>
      <c r="QI131" s="103"/>
      <c r="QJ131" s="103"/>
      <c r="QK131" s="103"/>
      <c r="QL131" s="103"/>
      <c r="QM131" s="103"/>
      <c r="QN131" s="103"/>
      <c r="QO131" s="103"/>
      <c r="QP131" s="103"/>
      <c r="QQ131" s="103"/>
      <c r="QR131" s="103"/>
      <c r="QS131" s="103"/>
      <c r="QT131" s="103"/>
      <c r="QU131" s="103"/>
      <c r="QV131" s="103"/>
      <c r="QW131" s="103"/>
      <c r="QX131" s="103"/>
      <c r="RE131" s="103"/>
      <c r="RF131" s="103"/>
      <c r="RG131" s="103"/>
      <c r="RH131" s="103"/>
      <c r="RI131" s="103"/>
      <c r="RJ131" s="103"/>
      <c r="RK131" s="103"/>
      <c r="RL131" s="103"/>
      <c r="RM131" s="103"/>
      <c r="RN131" s="103"/>
      <c r="RO131" s="103"/>
      <c r="RP131" s="103"/>
      <c r="RQ131" s="103"/>
      <c r="RR131" s="103"/>
      <c r="RS131" s="103"/>
      <c r="RT131" s="103"/>
      <c r="RU131" s="103"/>
      <c r="RV131" s="103"/>
      <c r="RW131" s="103"/>
      <c r="RX131" s="103"/>
      <c r="RY131" s="103"/>
      <c r="RZ131" s="103"/>
      <c r="SA131" s="103"/>
      <c r="SB131" s="103"/>
      <c r="SC131" s="103"/>
      <c r="SD131" s="103"/>
      <c r="SE131" s="103"/>
      <c r="SF131" s="103"/>
      <c r="SG131" s="103"/>
      <c r="SH131" s="103"/>
      <c r="SI131" s="103"/>
      <c r="SJ131" s="103"/>
      <c r="SK131" s="103"/>
      <c r="SL131" s="103"/>
      <c r="SM131" s="103"/>
      <c r="SN131" s="103"/>
      <c r="SO131" s="103"/>
      <c r="SP131" s="103"/>
      <c r="SQ131" s="103"/>
      <c r="SR131" s="103"/>
      <c r="SS131" s="103"/>
      <c r="ST131" s="103"/>
      <c r="SU131" s="103"/>
      <c r="SV131" s="103"/>
      <c r="SW131" s="103"/>
      <c r="SX131" s="103"/>
      <c r="SY131" s="103"/>
      <c r="SZ131" s="103"/>
      <c r="TA131" s="103"/>
      <c r="TB131" s="103"/>
      <c r="TC131" s="103"/>
      <c r="TD131" s="103"/>
      <c r="TE131" s="103"/>
      <c r="TF131" s="103"/>
      <c r="TG131" s="103"/>
      <c r="TH131" s="103"/>
      <c r="TI131" s="103"/>
      <c r="TJ131" s="103"/>
      <c r="TK131" s="103"/>
      <c r="TL131" s="103"/>
      <c r="TM131" s="103"/>
      <c r="TN131" s="103"/>
      <c r="TO131" s="103"/>
      <c r="TP131" s="103"/>
      <c r="TQ131" s="103"/>
      <c r="TR131" s="103"/>
      <c r="TS131" s="103"/>
      <c r="TT131" s="103"/>
      <c r="TU131" s="103"/>
      <c r="TV131" s="103"/>
      <c r="TW131" s="103"/>
      <c r="TX131" s="103"/>
      <c r="TY131" s="103"/>
      <c r="TZ131" s="103"/>
      <c r="UA131" s="103"/>
      <c r="UB131" s="103"/>
      <c r="UC131" s="103"/>
      <c r="UD131" s="103"/>
      <c r="UE131" s="103"/>
      <c r="UF131" s="103"/>
      <c r="UG131" s="103"/>
      <c r="UH131" s="103"/>
      <c r="UI131" s="103"/>
      <c r="UJ131" s="103"/>
      <c r="UK131" s="103"/>
      <c r="UL131" s="103"/>
      <c r="UM131" s="103"/>
      <c r="UN131" s="103"/>
      <c r="UO131" s="103"/>
      <c r="UP131" s="103"/>
      <c r="UQ131" s="103"/>
      <c r="UR131" s="103"/>
      <c r="US131" s="103"/>
      <c r="UT131" s="103"/>
      <c r="UU131" s="103"/>
      <c r="UV131" s="103"/>
      <c r="UW131" s="103"/>
      <c r="UX131" s="103"/>
      <c r="UY131" s="103"/>
      <c r="UZ131" s="103"/>
      <c r="VA131" s="103"/>
      <c r="VB131" s="103"/>
      <c r="VC131" s="103"/>
      <c r="VD131" s="103"/>
      <c r="VE131" s="103"/>
      <c r="VF131" s="103"/>
      <c r="VG131" s="103"/>
      <c r="VH131" s="103"/>
      <c r="VI131" s="103"/>
      <c r="VJ131" s="103"/>
      <c r="VK131" s="103"/>
      <c r="VL131" s="103"/>
      <c r="VM131" s="103"/>
      <c r="VN131" s="103"/>
      <c r="VO131" s="103"/>
      <c r="VP131" s="103"/>
      <c r="VQ131" s="103"/>
      <c r="VR131" s="103"/>
      <c r="VS131" s="103"/>
      <c r="VT131" s="103"/>
      <c r="VU131" s="103"/>
      <c r="VV131" s="103"/>
      <c r="VW131" s="103"/>
      <c r="VX131" s="103"/>
      <c r="VY131" s="103"/>
      <c r="VZ131" s="103"/>
      <c r="WA131" s="103"/>
      <c r="WB131" s="103"/>
      <c r="WC131" s="103"/>
      <c r="WD131" s="103"/>
      <c r="WE131" s="103"/>
      <c r="WF131" s="103"/>
      <c r="WG131" s="103"/>
      <c r="WH131" s="103"/>
      <c r="WI131" s="103"/>
      <c r="WJ131" s="103"/>
      <c r="WK131" s="103"/>
      <c r="WL131" s="103"/>
      <c r="WM131" s="103"/>
      <c r="WN131" s="103"/>
      <c r="WO131" s="103"/>
      <c r="WP131" s="103"/>
      <c r="WQ131" s="103"/>
      <c r="WR131" s="103"/>
      <c r="WS131" s="103"/>
      <c r="WT131" s="103"/>
      <c r="WU131" s="103"/>
      <c r="WV131" s="103"/>
      <c r="WW131" s="103"/>
      <c r="WX131" s="103"/>
      <c r="WY131" s="103"/>
      <c r="WZ131" s="103"/>
      <c r="XA131" s="103"/>
      <c r="XB131" s="103"/>
      <c r="XC131" s="103"/>
      <c r="XD131" s="103"/>
      <c r="XE131" s="103"/>
      <c r="XF131" s="103"/>
      <c r="XG131" s="103"/>
      <c r="XH131" s="103"/>
      <c r="XI131" s="103"/>
      <c r="XJ131" s="103"/>
      <c r="XK131" s="103"/>
      <c r="XL131" s="103"/>
      <c r="XM131" s="103"/>
      <c r="XN131" s="103"/>
      <c r="XO131" s="103"/>
      <c r="XP131" s="103"/>
      <c r="XQ131" s="103"/>
      <c r="XR131" s="103"/>
      <c r="XS131" s="103"/>
      <c r="XT131" s="103"/>
      <c r="XU131" s="103"/>
      <c r="XV131" s="103"/>
      <c r="XW131" s="103"/>
      <c r="XX131" s="103"/>
      <c r="XY131" s="103"/>
      <c r="XZ131" s="103"/>
      <c r="YA131" s="103"/>
      <c r="YB131" s="103"/>
      <c r="YC131" s="103"/>
      <c r="YD131" s="103"/>
      <c r="YE131" s="103"/>
      <c r="YF131" s="103"/>
      <c r="YG131" s="103"/>
      <c r="YH131" s="103"/>
      <c r="YI131" s="103"/>
      <c r="YJ131" s="103"/>
      <c r="YK131" s="103"/>
      <c r="YL131" s="103"/>
      <c r="YM131" s="103"/>
      <c r="YN131" s="103"/>
      <c r="YO131" s="103"/>
      <c r="YP131" s="103"/>
      <c r="YQ131" s="103"/>
      <c r="YR131" s="103"/>
      <c r="YS131" s="103"/>
      <c r="YT131" s="103"/>
      <c r="YU131" s="103"/>
      <c r="YV131" s="103"/>
      <c r="YW131" s="103"/>
      <c r="YX131" s="103"/>
      <c r="YY131" s="103"/>
      <c r="YZ131" s="103"/>
      <c r="ZA131" s="103"/>
      <c r="ZB131" s="103"/>
      <c r="ZC131" s="103"/>
      <c r="ZD131" s="103"/>
      <c r="ZE131" s="103"/>
      <c r="ZF131" s="103"/>
      <c r="ZG131" s="103"/>
      <c r="ZH131" s="103"/>
      <c r="ZI131" s="103"/>
      <c r="ZJ131" s="103"/>
      <c r="ZK131" s="103"/>
      <c r="ZL131" s="103"/>
      <c r="ZM131" s="103"/>
      <c r="ZN131" s="103"/>
      <c r="ZO131" s="103"/>
      <c r="ZP131" s="103"/>
      <c r="ZQ131" s="103"/>
      <c r="ZR131" s="103"/>
      <c r="ZS131" s="103"/>
      <c r="ZT131" s="103"/>
      <c r="ZU131" s="103"/>
      <c r="ZV131" s="103"/>
      <c r="ZW131" s="103"/>
      <c r="ZX131" s="103"/>
      <c r="ZY131" s="103"/>
      <c r="ZZ131" s="103"/>
      <c r="AAA131" s="103"/>
      <c r="AAB131" s="103"/>
      <c r="AAC131" s="103"/>
      <c r="AAD131" s="103"/>
      <c r="AAE131" s="103"/>
      <c r="AAF131" s="103"/>
      <c r="AAG131" s="103"/>
      <c r="AAH131" s="103"/>
      <c r="AAI131" s="103"/>
      <c r="AAJ131" s="103"/>
      <c r="AAK131" s="103"/>
      <c r="AAL131" s="103"/>
      <c r="AAM131" s="103"/>
      <c r="AAN131" s="103"/>
      <c r="AAO131" s="103"/>
      <c r="AAP131" s="103"/>
      <c r="AAQ131" s="103"/>
      <c r="AAR131" s="103"/>
      <c r="AAS131" s="103"/>
      <c r="AAT131" s="103"/>
      <c r="ABA131" s="103"/>
      <c r="ABB131" s="103"/>
      <c r="ABC131" s="103"/>
      <c r="ABD131" s="103"/>
      <c r="ABE131" s="103"/>
      <c r="ABF131" s="103"/>
      <c r="ABG131" s="103"/>
      <c r="ABH131" s="103"/>
      <c r="ABI131" s="103"/>
      <c r="ABJ131" s="103"/>
      <c r="ABK131" s="103"/>
      <c r="ABL131" s="103"/>
      <c r="ABM131" s="103"/>
      <c r="ABN131" s="103"/>
      <c r="ABO131" s="103"/>
      <c r="ABP131" s="103"/>
      <c r="ABQ131" s="103"/>
      <c r="ABR131" s="103"/>
      <c r="ABS131" s="103"/>
      <c r="ABT131" s="103"/>
      <c r="ABU131" s="103"/>
      <c r="ABV131" s="103"/>
      <c r="ABW131" s="103"/>
      <c r="ABX131" s="103"/>
      <c r="ABY131" s="103"/>
      <c r="ABZ131" s="103"/>
      <c r="ACA131" s="103"/>
      <c r="ACB131" s="103"/>
      <c r="ACC131" s="103"/>
      <c r="ACD131" s="103"/>
      <c r="ACE131" s="103"/>
      <c r="ACF131" s="103"/>
      <c r="ACG131" s="103"/>
      <c r="ACH131" s="103"/>
      <c r="ACI131" s="103"/>
      <c r="ACJ131" s="103"/>
      <c r="ACK131" s="103"/>
      <c r="ACL131" s="103"/>
      <c r="ACM131" s="103"/>
      <c r="ACN131" s="103"/>
      <c r="ACO131" s="103"/>
      <c r="ACP131" s="103"/>
      <c r="ACQ131" s="103"/>
      <c r="ACR131" s="103"/>
      <c r="ACS131" s="103"/>
      <c r="ACT131" s="103"/>
      <c r="ACU131" s="103"/>
      <c r="ACV131" s="103"/>
      <c r="ACW131" s="103"/>
      <c r="ACX131" s="103"/>
      <c r="ACY131" s="103"/>
      <c r="ACZ131" s="103"/>
      <c r="ADA131" s="103"/>
      <c r="ADB131" s="103"/>
      <c r="ADC131" s="103"/>
      <c r="ADD131" s="103"/>
      <c r="ADE131" s="103"/>
      <c r="ADF131" s="103"/>
      <c r="ADG131" s="103"/>
      <c r="ADH131" s="103"/>
      <c r="ADI131" s="103"/>
      <c r="ADJ131" s="103"/>
      <c r="ADK131" s="103"/>
      <c r="ADL131" s="103"/>
      <c r="ADM131" s="103"/>
      <c r="ADN131" s="103"/>
      <c r="ADO131" s="103"/>
      <c r="ADP131" s="103"/>
      <c r="ADQ131" s="103"/>
      <c r="ADR131" s="103"/>
      <c r="ADS131" s="103"/>
      <c r="ADT131" s="103"/>
      <c r="ADU131" s="103"/>
      <c r="ADV131" s="103"/>
      <c r="ADW131" s="103"/>
      <c r="ADX131" s="103"/>
      <c r="ADY131" s="103"/>
      <c r="ADZ131" s="103"/>
      <c r="AEA131" s="103"/>
      <c r="AEB131" s="103"/>
      <c r="AEC131" s="103"/>
      <c r="AED131" s="103"/>
      <c r="AEE131" s="103"/>
      <c r="AEF131" s="103"/>
      <c r="AEG131" s="103"/>
      <c r="AEH131" s="103"/>
      <c r="AEI131" s="103"/>
      <c r="AEJ131" s="103"/>
      <c r="AEK131" s="103"/>
      <c r="AEL131" s="103"/>
      <c r="AEM131" s="103"/>
      <c r="AEN131" s="103"/>
      <c r="AEO131" s="103"/>
      <c r="AEP131" s="103"/>
      <c r="AEQ131" s="103"/>
      <c r="AER131" s="103"/>
      <c r="AES131" s="103"/>
      <c r="AET131" s="103"/>
      <c r="AEU131" s="103"/>
      <c r="AEV131" s="103"/>
      <c r="AEW131" s="103"/>
      <c r="AEX131" s="103"/>
      <c r="AEY131" s="103"/>
      <c r="AEZ131" s="103"/>
      <c r="AFA131" s="103"/>
      <c r="AFB131" s="103"/>
      <c r="AFC131" s="103"/>
      <c r="AFD131" s="103"/>
      <c r="AFE131" s="103"/>
      <c r="AFF131" s="103"/>
      <c r="AFG131" s="103"/>
      <c r="AFH131" s="103"/>
      <c r="AFI131" s="103"/>
      <c r="AFJ131" s="103"/>
      <c r="AFK131" s="103"/>
      <c r="AFL131" s="103"/>
      <c r="AFM131" s="103"/>
      <c r="AFN131" s="103"/>
      <c r="AFO131" s="103"/>
      <c r="AFP131" s="103"/>
      <c r="AFQ131" s="103"/>
      <c r="AFR131" s="103"/>
      <c r="AFS131" s="103"/>
      <c r="AFT131" s="103"/>
      <c r="AFU131" s="103"/>
      <c r="AFV131" s="103"/>
      <c r="AFW131" s="103"/>
      <c r="AFX131" s="103"/>
      <c r="AFY131" s="103"/>
      <c r="AFZ131" s="103"/>
      <c r="AGA131" s="103"/>
      <c r="AGB131" s="103"/>
      <c r="AGC131" s="103"/>
      <c r="AGD131" s="103"/>
      <c r="AGE131" s="103"/>
      <c r="AGF131" s="103"/>
      <c r="AGG131" s="103"/>
      <c r="AGH131" s="103"/>
      <c r="AGI131" s="103"/>
      <c r="AGJ131" s="103"/>
      <c r="AGK131" s="103"/>
      <c r="AGL131" s="103"/>
      <c r="AGM131" s="103"/>
      <c r="AGN131" s="103"/>
      <c r="AGO131" s="103"/>
      <c r="AGP131" s="103"/>
      <c r="AGQ131" s="103"/>
      <c r="AGR131" s="103"/>
      <c r="AGS131" s="103"/>
      <c r="AGT131" s="103"/>
      <c r="AGU131" s="103"/>
      <c r="AGV131" s="103"/>
      <c r="AGW131" s="103"/>
      <c r="AGX131" s="103"/>
      <c r="AGY131" s="103"/>
      <c r="AGZ131" s="103"/>
      <c r="AHA131" s="103"/>
      <c r="AHB131" s="103"/>
      <c r="AHC131" s="103"/>
      <c r="AHD131" s="103"/>
      <c r="AHE131" s="103"/>
      <c r="AHF131" s="103"/>
      <c r="AHG131" s="103"/>
      <c r="AHH131" s="103"/>
      <c r="AHI131" s="103"/>
      <c r="AHJ131" s="103"/>
      <c r="AHK131" s="103"/>
      <c r="AHL131" s="103"/>
      <c r="AHM131" s="103"/>
      <c r="AHN131" s="103"/>
      <c r="AHO131" s="103"/>
      <c r="AHP131" s="103"/>
      <c r="AHQ131" s="103"/>
      <c r="AHR131" s="103"/>
      <c r="AHS131" s="103"/>
      <c r="AHT131" s="103"/>
      <c r="AHU131" s="103"/>
      <c r="AHV131" s="103"/>
      <c r="AHW131" s="103"/>
      <c r="AHX131" s="103"/>
      <c r="AHY131" s="103"/>
      <c r="AHZ131" s="103"/>
      <c r="AIA131" s="103"/>
      <c r="AIB131" s="103"/>
      <c r="AIC131" s="103"/>
      <c r="AID131" s="103"/>
      <c r="AIE131" s="103"/>
      <c r="AIF131" s="103"/>
      <c r="AIG131" s="103"/>
      <c r="AIH131" s="103"/>
      <c r="AII131" s="103"/>
      <c r="AIJ131" s="103"/>
      <c r="AIK131" s="103"/>
      <c r="AIL131" s="103"/>
      <c r="AIM131" s="103"/>
      <c r="AIN131" s="103"/>
      <c r="AIO131" s="103"/>
      <c r="AIP131" s="103"/>
      <c r="AIQ131" s="103"/>
      <c r="AIR131" s="103"/>
      <c r="AIS131" s="103"/>
      <c r="AIT131" s="103"/>
      <c r="AIU131" s="103"/>
      <c r="AIV131" s="103"/>
      <c r="AIW131" s="103"/>
      <c r="AIX131" s="103"/>
      <c r="AIY131" s="103"/>
      <c r="AIZ131" s="103"/>
      <c r="AJA131" s="103"/>
      <c r="AJB131" s="103"/>
      <c r="AJC131" s="103"/>
      <c r="AJD131" s="103"/>
      <c r="AJE131" s="103"/>
      <c r="AJF131" s="103"/>
      <c r="AJG131" s="103"/>
      <c r="AJH131" s="103"/>
      <c r="AJI131" s="103"/>
      <c r="AJJ131" s="103"/>
      <c r="AJK131" s="103"/>
      <c r="AJL131" s="103"/>
      <c r="AJM131" s="103"/>
      <c r="AJN131" s="103"/>
      <c r="AJO131" s="103"/>
      <c r="AJP131" s="103"/>
      <c r="AJQ131" s="103"/>
      <c r="AJR131" s="103"/>
      <c r="AJS131" s="103"/>
      <c r="AJT131" s="103"/>
      <c r="AJU131" s="103"/>
      <c r="AJV131" s="103"/>
      <c r="AJW131" s="103"/>
      <c r="AJX131" s="103"/>
      <c r="AJY131" s="103"/>
      <c r="AJZ131" s="103"/>
      <c r="AKA131" s="103"/>
      <c r="AKB131" s="103"/>
      <c r="AKC131" s="103"/>
      <c r="AKD131" s="103"/>
      <c r="AKE131" s="103"/>
      <c r="AKF131" s="103"/>
      <c r="AKG131" s="103"/>
      <c r="AKH131" s="103"/>
      <c r="AKI131" s="103"/>
      <c r="AKJ131" s="103"/>
      <c r="AKK131" s="103"/>
      <c r="AKL131" s="103"/>
      <c r="AKM131" s="103"/>
      <c r="AKN131" s="103"/>
      <c r="AKO131" s="103"/>
      <c r="AKP131" s="103"/>
      <c r="AKW131" s="103"/>
      <c r="AKX131" s="103"/>
      <c r="AKY131" s="103"/>
      <c r="AKZ131" s="103"/>
      <c r="ALA131" s="103"/>
      <c r="ALB131" s="103"/>
      <c r="ALC131" s="103"/>
      <c r="ALD131" s="103"/>
      <c r="ALE131" s="103"/>
      <c r="ALF131" s="103"/>
      <c r="ALG131" s="103"/>
      <c r="ALH131" s="103"/>
      <c r="ALI131" s="103"/>
      <c r="ALJ131" s="103"/>
      <c r="ALK131" s="103"/>
      <c r="ALL131" s="103"/>
      <c r="ALM131" s="103"/>
      <c r="ALN131" s="103"/>
      <c r="ALO131" s="103"/>
      <c r="ALP131" s="103"/>
      <c r="ALQ131" s="103"/>
      <c r="ALR131" s="103"/>
      <c r="ALS131" s="103"/>
      <c r="ALT131" s="103"/>
      <c r="ALU131" s="103"/>
      <c r="ALV131" s="103"/>
      <c r="ALW131" s="103"/>
      <c r="ALX131" s="103"/>
      <c r="ALY131" s="103"/>
      <c r="ALZ131" s="103"/>
      <c r="AMA131" s="103"/>
      <c r="AMB131" s="103"/>
      <c r="AMC131" s="103"/>
      <c r="AMD131" s="103"/>
      <c r="AME131" s="103"/>
      <c r="AMF131" s="103"/>
      <c r="AMG131" s="103"/>
      <c r="AMH131" s="103"/>
      <c r="AMI131" s="103"/>
      <c r="AMJ131" s="103"/>
      <c r="AMK131" s="103"/>
      <c r="AML131" s="103"/>
      <c r="AMM131" s="103"/>
      <c r="AMN131" s="103"/>
      <c r="AMO131" s="103"/>
      <c r="AMP131" s="103"/>
      <c r="AMQ131" s="103"/>
      <c r="AMR131" s="103"/>
      <c r="AMS131" s="103"/>
      <c r="AMT131" s="103"/>
      <c r="AMU131" s="103"/>
      <c r="AMV131" s="103"/>
      <c r="AMW131" s="103"/>
      <c r="AMX131" s="103"/>
      <c r="AMY131" s="103"/>
      <c r="AMZ131" s="103"/>
      <c r="ANA131" s="103"/>
      <c r="ANB131" s="103"/>
      <c r="ANC131" s="103"/>
      <c r="AND131" s="103"/>
      <c r="ANE131" s="103"/>
      <c r="ANF131" s="103"/>
      <c r="ANG131" s="103"/>
      <c r="ANH131" s="103"/>
      <c r="ANI131" s="103"/>
      <c r="ANJ131" s="103"/>
      <c r="ANK131" s="103"/>
      <c r="ANL131" s="103"/>
      <c r="ANM131" s="103"/>
      <c r="ANN131" s="103"/>
      <c r="ANO131" s="103"/>
      <c r="ANP131" s="103"/>
      <c r="ANQ131" s="103"/>
      <c r="ANR131" s="103"/>
      <c r="ANS131" s="103"/>
      <c r="ANT131" s="103"/>
      <c r="ANU131" s="103"/>
      <c r="ANV131" s="103"/>
      <c r="ANW131" s="103"/>
      <c r="ANX131" s="103"/>
      <c r="ANY131" s="103"/>
      <c r="ANZ131" s="103"/>
      <c r="AOA131" s="103"/>
      <c r="AOB131" s="103"/>
      <c r="AOC131" s="103"/>
      <c r="AOD131" s="103"/>
      <c r="AOE131" s="103"/>
      <c r="AOF131" s="103"/>
      <c r="AOG131" s="103"/>
      <c r="AOH131" s="103"/>
      <c r="AOI131" s="103"/>
      <c r="AOJ131" s="103"/>
      <c r="AOK131" s="103"/>
      <c r="AOL131" s="103"/>
      <c r="AOM131" s="103"/>
      <c r="AON131" s="103"/>
      <c r="AOO131" s="103"/>
      <c r="AOP131" s="103"/>
      <c r="AOQ131" s="103"/>
      <c r="AOR131" s="103"/>
      <c r="AOS131" s="103"/>
      <c r="AOT131" s="103"/>
      <c r="AOU131" s="103"/>
      <c r="AOV131" s="103"/>
      <c r="AOW131" s="103"/>
      <c r="AOX131" s="103"/>
      <c r="AOY131" s="103"/>
      <c r="AOZ131" s="103"/>
      <c r="APA131" s="103"/>
      <c r="APB131" s="103"/>
      <c r="APC131" s="103"/>
      <c r="APD131" s="103"/>
      <c r="APE131" s="103"/>
      <c r="APF131" s="103"/>
      <c r="APG131" s="103"/>
      <c r="APH131" s="103"/>
      <c r="API131" s="103"/>
      <c r="APJ131" s="103"/>
      <c r="APK131" s="103"/>
      <c r="APL131" s="103"/>
      <c r="APM131" s="103"/>
      <c r="APN131" s="103"/>
      <c r="APO131" s="103"/>
      <c r="APP131" s="103"/>
      <c r="APQ131" s="103"/>
      <c r="APR131" s="103"/>
      <c r="APS131" s="103"/>
      <c r="APT131" s="103"/>
      <c r="APU131" s="103"/>
      <c r="APV131" s="103"/>
      <c r="APW131" s="103"/>
      <c r="APX131" s="103"/>
      <c r="APY131" s="103"/>
      <c r="APZ131" s="103"/>
      <c r="AQA131" s="103"/>
      <c r="AQB131" s="103"/>
      <c r="AQC131" s="103"/>
      <c r="AQD131" s="103"/>
      <c r="AQE131" s="103"/>
      <c r="AQF131" s="103"/>
      <c r="AQG131" s="103"/>
      <c r="AQH131" s="103"/>
      <c r="AQI131" s="103"/>
      <c r="AQJ131" s="103"/>
      <c r="AQK131" s="103"/>
      <c r="AQL131" s="103"/>
      <c r="AQM131" s="103"/>
      <c r="AQN131" s="103"/>
      <c r="AQO131" s="103"/>
      <c r="AQP131" s="103"/>
      <c r="AQQ131" s="103"/>
      <c r="AQR131" s="103"/>
      <c r="AQS131" s="103"/>
      <c r="AQT131" s="103"/>
      <c r="AQU131" s="103"/>
      <c r="AQV131" s="103"/>
      <c r="AQW131" s="103"/>
      <c r="AQX131" s="103"/>
      <c r="AQY131" s="103"/>
      <c r="AQZ131" s="103"/>
      <c r="ARA131" s="103"/>
      <c r="ARB131" s="103"/>
      <c r="ARC131" s="103"/>
      <c r="ARD131" s="103"/>
      <c r="ARE131" s="103"/>
      <c r="ARF131" s="103"/>
      <c r="ARG131" s="103"/>
      <c r="ARH131" s="103"/>
      <c r="ARI131" s="103"/>
      <c r="ARJ131" s="103"/>
      <c r="ARK131" s="103"/>
      <c r="ARL131" s="103"/>
      <c r="ARM131" s="103"/>
      <c r="ARN131" s="103"/>
      <c r="ARO131" s="103"/>
      <c r="ARP131" s="103"/>
      <c r="ARQ131" s="103"/>
      <c r="ARR131" s="103"/>
      <c r="ARS131" s="103"/>
      <c r="ART131" s="103"/>
      <c r="ARU131" s="103"/>
      <c r="ARV131" s="103"/>
      <c r="ARW131" s="103"/>
      <c r="ARX131" s="103"/>
      <c r="ARY131" s="103"/>
      <c r="ARZ131" s="103"/>
      <c r="ASA131" s="103"/>
      <c r="ASB131" s="103"/>
      <c r="ASC131" s="103"/>
      <c r="ASD131" s="103"/>
      <c r="ASE131" s="103"/>
      <c r="ASF131" s="103"/>
      <c r="ASG131" s="103"/>
      <c r="ASH131" s="103"/>
      <c r="ASI131" s="103"/>
      <c r="ASJ131" s="103"/>
      <c r="ASK131" s="103"/>
      <c r="ASL131" s="103"/>
      <c r="ASM131" s="103"/>
      <c r="ASN131" s="103"/>
      <c r="ASO131" s="103"/>
      <c r="ASP131" s="103"/>
      <c r="ASQ131" s="103"/>
      <c r="ASR131" s="103"/>
      <c r="ASS131" s="103"/>
      <c r="AST131" s="103"/>
      <c r="ASU131" s="103"/>
      <c r="ASV131" s="103"/>
      <c r="ASW131" s="103"/>
      <c r="ASX131" s="103"/>
      <c r="ASY131" s="103"/>
      <c r="ASZ131" s="103"/>
      <c r="ATA131" s="103"/>
      <c r="ATB131" s="103"/>
      <c r="ATC131" s="103"/>
      <c r="ATD131" s="103"/>
      <c r="ATE131" s="103"/>
      <c r="ATF131" s="103"/>
      <c r="ATG131" s="103"/>
      <c r="ATH131" s="103"/>
      <c r="ATI131" s="103"/>
      <c r="ATJ131" s="103"/>
      <c r="ATK131" s="103"/>
      <c r="ATL131" s="103"/>
      <c r="ATM131" s="103"/>
      <c r="ATN131" s="103"/>
      <c r="ATO131" s="103"/>
      <c r="ATP131" s="103"/>
      <c r="ATQ131" s="103"/>
      <c r="ATR131" s="103"/>
      <c r="ATS131" s="103"/>
      <c r="ATT131" s="103"/>
      <c r="ATU131" s="103"/>
      <c r="ATV131" s="103"/>
      <c r="ATW131" s="103"/>
      <c r="ATX131" s="103"/>
      <c r="ATY131" s="103"/>
      <c r="ATZ131" s="103"/>
      <c r="AUA131" s="103"/>
      <c r="AUB131" s="103"/>
      <c r="AUC131" s="103"/>
      <c r="AUD131" s="103"/>
      <c r="AUE131" s="103"/>
      <c r="AUF131" s="103"/>
      <c r="AUG131" s="103"/>
      <c r="AUH131" s="103"/>
      <c r="AUI131" s="103"/>
      <c r="AUJ131" s="103"/>
      <c r="AUK131" s="103"/>
      <c r="AUL131" s="103"/>
      <c r="AUS131" s="103"/>
      <c r="AUT131" s="103"/>
      <c r="AUU131" s="103"/>
      <c r="AUV131" s="103"/>
      <c r="AUW131" s="103"/>
      <c r="AUX131" s="103"/>
      <c r="AUY131" s="103"/>
      <c r="AUZ131" s="103"/>
      <c r="AVA131" s="103"/>
      <c r="AVB131" s="103"/>
      <c r="AVC131" s="103"/>
      <c r="AVD131" s="103"/>
      <c r="AVE131" s="103"/>
      <c r="AVF131" s="103"/>
      <c r="AVG131" s="103"/>
      <c r="AVH131" s="103"/>
      <c r="AVI131" s="103"/>
      <c r="AVJ131" s="103"/>
      <c r="AVK131" s="103"/>
      <c r="AVL131" s="103"/>
      <c r="AVM131" s="103"/>
      <c r="AVN131" s="103"/>
      <c r="AVO131" s="103"/>
      <c r="AVP131" s="103"/>
      <c r="AVQ131" s="103"/>
      <c r="AVR131" s="103"/>
      <c r="AVS131" s="103"/>
      <c r="AVT131" s="103"/>
      <c r="AVU131" s="103"/>
      <c r="AVV131" s="103"/>
      <c r="AVW131" s="103"/>
      <c r="AVX131" s="103"/>
      <c r="AVY131" s="103"/>
      <c r="AVZ131" s="103"/>
      <c r="AWA131" s="103"/>
      <c r="AWB131" s="103"/>
      <c r="AWC131" s="103"/>
      <c r="AWD131" s="103"/>
      <c r="AWE131" s="103"/>
      <c r="AWF131" s="103"/>
      <c r="AWG131" s="103"/>
      <c r="AWH131" s="103"/>
      <c r="AWI131" s="103"/>
      <c r="AWJ131" s="103"/>
      <c r="AWK131" s="103"/>
      <c r="AWL131" s="103"/>
      <c r="AWM131" s="103"/>
      <c r="AWN131" s="103"/>
      <c r="AWO131" s="103"/>
      <c r="AWP131" s="103"/>
      <c r="AWQ131" s="103"/>
      <c r="AWR131" s="103"/>
      <c r="AWS131" s="103"/>
      <c r="AWT131" s="103"/>
      <c r="AWU131" s="103"/>
      <c r="AWV131" s="103"/>
      <c r="AWW131" s="103"/>
      <c r="AWX131" s="103"/>
      <c r="AWY131" s="103"/>
      <c r="AWZ131" s="103"/>
      <c r="AXA131" s="103"/>
      <c r="AXB131" s="103"/>
      <c r="AXC131" s="103"/>
      <c r="AXD131" s="103"/>
      <c r="AXE131" s="103"/>
      <c r="AXF131" s="103"/>
      <c r="AXG131" s="103"/>
      <c r="AXH131" s="103"/>
      <c r="AXI131" s="103"/>
      <c r="AXJ131" s="103"/>
      <c r="AXK131" s="103"/>
      <c r="AXL131" s="103"/>
      <c r="AXM131" s="103"/>
      <c r="AXN131" s="103"/>
      <c r="AXO131" s="103"/>
      <c r="AXP131" s="103"/>
      <c r="AXQ131" s="103"/>
      <c r="AXR131" s="103"/>
      <c r="AXS131" s="103"/>
      <c r="AXT131" s="103"/>
      <c r="AXU131" s="103"/>
      <c r="AXV131" s="103"/>
      <c r="AXW131" s="103"/>
      <c r="AXX131" s="103"/>
      <c r="AXY131" s="103"/>
      <c r="AXZ131" s="103"/>
      <c r="AYA131" s="103"/>
      <c r="AYB131" s="103"/>
      <c r="AYC131" s="103"/>
      <c r="AYD131" s="103"/>
      <c r="AYE131" s="103"/>
      <c r="AYF131" s="103"/>
      <c r="AYG131" s="103"/>
      <c r="AYH131" s="103"/>
      <c r="AYI131" s="103"/>
      <c r="AYJ131" s="103"/>
      <c r="AYK131" s="103"/>
      <c r="AYL131" s="103"/>
      <c r="AYM131" s="103"/>
      <c r="AYN131" s="103"/>
      <c r="AYO131" s="103"/>
      <c r="AYP131" s="103"/>
      <c r="AYQ131" s="103"/>
      <c r="AYR131" s="103"/>
      <c r="AYS131" s="103"/>
      <c r="AYT131" s="103"/>
      <c r="AYU131" s="103"/>
      <c r="AYV131" s="103"/>
      <c r="AYW131" s="103"/>
      <c r="AYX131" s="103"/>
      <c r="AYY131" s="103"/>
      <c r="AYZ131" s="103"/>
      <c r="AZA131" s="103"/>
      <c r="AZB131" s="103"/>
      <c r="AZC131" s="103"/>
      <c r="AZD131" s="103"/>
      <c r="AZE131" s="103"/>
      <c r="AZF131" s="103"/>
      <c r="AZG131" s="103"/>
      <c r="AZH131" s="103"/>
      <c r="AZI131" s="103"/>
      <c r="AZJ131" s="103"/>
      <c r="AZK131" s="103"/>
      <c r="AZL131" s="103"/>
      <c r="AZM131" s="103"/>
      <c r="AZN131" s="103"/>
      <c r="AZO131" s="103"/>
      <c r="AZP131" s="103"/>
      <c r="AZQ131" s="103"/>
      <c r="AZR131" s="103"/>
      <c r="AZS131" s="103"/>
      <c r="AZT131" s="103"/>
      <c r="AZU131" s="103"/>
      <c r="AZV131" s="103"/>
      <c r="AZW131" s="103"/>
      <c r="AZX131" s="103"/>
      <c r="AZY131" s="103"/>
      <c r="AZZ131" s="103"/>
      <c r="BAA131" s="103"/>
      <c r="BAB131" s="103"/>
      <c r="BAC131" s="103"/>
      <c r="BAD131" s="103"/>
      <c r="BAE131" s="103"/>
      <c r="BAF131" s="103"/>
      <c r="BAG131" s="103"/>
      <c r="BAH131" s="103"/>
      <c r="BAI131" s="103"/>
      <c r="BAJ131" s="103"/>
      <c r="BAK131" s="103"/>
      <c r="BAL131" s="103"/>
      <c r="BAM131" s="103"/>
      <c r="BAN131" s="103"/>
      <c r="BAO131" s="103"/>
      <c r="BAP131" s="103"/>
      <c r="BAQ131" s="103"/>
      <c r="BAR131" s="103"/>
      <c r="BAS131" s="103"/>
      <c r="BAT131" s="103"/>
      <c r="BAU131" s="103"/>
      <c r="BAV131" s="103"/>
      <c r="BAW131" s="103"/>
      <c r="BAX131" s="103"/>
      <c r="BAY131" s="103"/>
      <c r="BAZ131" s="103"/>
      <c r="BBA131" s="103"/>
      <c r="BBB131" s="103"/>
      <c r="BBC131" s="103"/>
      <c r="BBD131" s="103"/>
      <c r="BBE131" s="103"/>
      <c r="BBF131" s="103"/>
      <c r="BBG131" s="103"/>
      <c r="BBH131" s="103"/>
      <c r="BBI131" s="103"/>
      <c r="BBJ131" s="103"/>
      <c r="BBK131" s="103"/>
      <c r="BBL131" s="103"/>
      <c r="BBM131" s="103"/>
      <c r="BBN131" s="103"/>
      <c r="BBO131" s="103"/>
      <c r="BBP131" s="103"/>
      <c r="BBQ131" s="103"/>
      <c r="BBR131" s="103"/>
      <c r="BBS131" s="103"/>
      <c r="BBT131" s="103"/>
      <c r="BBU131" s="103"/>
      <c r="BBV131" s="103"/>
      <c r="BBW131" s="103"/>
      <c r="BBX131" s="103"/>
      <c r="BBY131" s="103"/>
      <c r="BBZ131" s="103"/>
      <c r="BCA131" s="103"/>
      <c r="BCB131" s="103"/>
      <c r="BCC131" s="103"/>
      <c r="BCD131" s="103"/>
      <c r="BCE131" s="103"/>
      <c r="BCF131" s="103"/>
      <c r="BCG131" s="103"/>
      <c r="BCH131" s="103"/>
      <c r="BCI131" s="103"/>
      <c r="BCJ131" s="103"/>
      <c r="BCK131" s="103"/>
      <c r="BCL131" s="103"/>
      <c r="BCM131" s="103"/>
      <c r="BCN131" s="103"/>
      <c r="BCO131" s="103"/>
      <c r="BCP131" s="103"/>
      <c r="BCQ131" s="103"/>
      <c r="BCR131" s="103"/>
      <c r="BCS131" s="103"/>
      <c r="BCT131" s="103"/>
      <c r="BCU131" s="103"/>
      <c r="BCV131" s="103"/>
      <c r="BCW131" s="103"/>
      <c r="BCX131" s="103"/>
      <c r="BCY131" s="103"/>
      <c r="BCZ131" s="103"/>
      <c r="BDA131" s="103"/>
      <c r="BDB131" s="103"/>
      <c r="BDC131" s="103"/>
      <c r="BDD131" s="103"/>
      <c r="BDE131" s="103"/>
      <c r="BDF131" s="103"/>
      <c r="BDG131" s="103"/>
      <c r="BDH131" s="103"/>
      <c r="BDI131" s="103"/>
      <c r="BDJ131" s="103"/>
      <c r="BDK131" s="103"/>
      <c r="BDL131" s="103"/>
      <c r="BDM131" s="103"/>
      <c r="BDN131" s="103"/>
      <c r="BDO131" s="103"/>
      <c r="BDP131" s="103"/>
      <c r="BDQ131" s="103"/>
      <c r="BDR131" s="103"/>
      <c r="BDS131" s="103"/>
      <c r="BDT131" s="103"/>
      <c r="BDU131" s="103"/>
      <c r="BDV131" s="103"/>
      <c r="BDW131" s="103"/>
      <c r="BDX131" s="103"/>
      <c r="BDY131" s="103"/>
      <c r="BDZ131" s="103"/>
      <c r="BEA131" s="103"/>
      <c r="BEB131" s="103"/>
      <c r="BEC131" s="103"/>
      <c r="BED131" s="103"/>
      <c r="BEE131" s="103"/>
      <c r="BEF131" s="103"/>
      <c r="BEG131" s="103"/>
      <c r="BEH131" s="103"/>
      <c r="BEO131" s="103"/>
      <c r="BEP131" s="103"/>
      <c r="BEQ131" s="103"/>
      <c r="BER131" s="103"/>
      <c r="BES131" s="103"/>
      <c r="BET131" s="103"/>
      <c r="BEU131" s="103"/>
      <c r="BEV131" s="103"/>
      <c r="BEW131" s="103"/>
      <c r="BEX131" s="103"/>
      <c r="BEY131" s="103"/>
      <c r="BEZ131" s="103"/>
      <c r="BFA131" s="103"/>
      <c r="BFB131" s="103"/>
      <c r="BFC131" s="103"/>
      <c r="BFD131" s="103"/>
      <c r="BFE131" s="103"/>
      <c r="BFF131" s="103"/>
      <c r="BFG131" s="103"/>
      <c r="BFH131" s="103"/>
      <c r="BFI131" s="103"/>
      <c r="BFJ131" s="103"/>
      <c r="BFK131" s="103"/>
      <c r="BFL131" s="103"/>
      <c r="BFM131" s="103"/>
      <c r="BFN131" s="103"/>
      <c r="BFO131" s="103"/>
      <c r="BFP131" s="103"/>
      <c r="BFQ131" s="103"/>
      <c r="BFR131" s="103"/>
      <c r="BFS131" s="103"/>
      <c r="BFT131" s="103"/>
      <c r="BFU131" s="103"/>
      <c r="BFV131" s="103"/>
      <c r="BFW131" s="103"/>
      <c r="BFX131" s="103"/>
      <c r="BFY131" s="103"/>
      <c r="BFZ131" s="103"/>
      <c r="BGA131" s="103"/>
      <c r="BGB131" s="103"/>
      <c r="BGC131" s="103"/>
      <c r="BGD131" s="103"/>
      <c r="BGE131" s="103"/>
      <c r="BGF131" s="103"/>
      <c r="BGG131" s="103"/>
      <c r="BGH131" s="103"/>
      <c r="BGI131" s="103"/>
      <c r="BGJ131" s="103"/>
      <c r="BGK131" s="103"/>
      <c r="BGL131" s="103"/>
      <c r="BGM131" s="103"/>
      <c r="BGN131" s="103"/>
      <c r="BGO131" s="103"/>
      <c r="BGP131" s="103"/>
      <c r="BGQ131" s="103"/>
      <c r="BGR131" s="103"/>
      <c r="BGS131" s="103"/>
      <c r="BGT131" s="103"/>
      <c r="BGU131" s="103"/>
      <c r="BGV131" s="103"/>
      <c r="BGW131" s="103"/>
      <c r="BGX131" s="103"/>
      <c r="BGY131" s="103"/>
      <c r="BGZ131" s="103"/>
      <c r="BHA131" s="103"/>
      <c r="BHB131" s="103"/>
      <c r="BHC131" s="103"/>
      <c r="BHD131" s="103"/>
      <c r="BHE131" s="103"/>
      <c r="BHF131" s="103"/>
      <c r="BHG131" s="103"/>
      <c r="BHH131" s="103"/>
      <c r="BHI131" s="103"/>
      <c r="BHJ131" s="103"/>
      <c r="BHK131" s="103"/>
      <c r="BHL131" s="103"/>
      <c r="BHM131" s="103"/>
      <c r="BHN131" s="103"/>
      <c r="BHO131" s="103"/>
      <c r="BHP131" s="103"/>
      <c r="BHQ131" s="103"/>
      <c r="BHR131" s="103"/>
      <c r="BHS131" s="103"/>
      <c r="BHT131" s="103"/>
      <c r="BHU131" s="103"/>
      <c r="BHV131" s="103"/>
      <c r="BHW131" s="103"/>
      <c r="BHX131" s="103"/>
      <c r="BHY131" s="103"/>
      <c r="BHZ131" s="103"/>
      <c r="BIA131" s="103"/>
      <c r="BIB131" s="103"/>
      <c r="BIC131" s="103"/>
      <c r="BID131" s="103"/>
      <c r="BIE131" s="103"/>
      <c r="BIF131" s="103"/>
      <c r="BIG131" s="103"/>
      <c r="BIH131" s="103"/>
      <c r="BII131" s="103"/>
      <c r="BIJ131" s="103"/>
      <c r="BIK131" s="103"/>
      <c r="BIL131" s="103"/>
      <c r="BIM131" s="103"/>
      <c r="BIN131" s="103"/>
      <c r="BIO131" s="103"/>
      <c r="BIP131" s="103"/>
      <c r="BIQ131" s="103"/>
      <c r="BIR131" s="103"/>
      <c r="BIS131" s="103"/>
      <c r="BIT131" s="103"/>
      <c r="BIU131" s="103"/>
      <c r="BIV131" s="103"/>
      <c r="BIW131" s="103"/>
      <c r="BIX131" s="103"/>
      <c r="BIY131" s="103"/>
      <c r="BIZ131" s="103"/>
      <c r="BJA131" s="103"/>
      <c r="BJB131" s="103"/>
      <c r="BJC131" s="103"/>
      <c r="BJD131" s="103"/>
      <c r="BJE131" s="103"/>
      <c r="BJF131" s="103"/>
      <c r="BJG131" s="103"/>
      <c r="BJH131" s="103"/>
      <c r="BJI131" s="103"/>
      <c r="BJJ131" s="103"/>
      <c r="BJK131" s="103"/>
      <c r="BJL131" s="103"/>
      <c r="BJM131" s="103"/>
      <c r="BJN131" s="103"/>
      <c r="BJO131" s="103"/>
      <c r="BJP131" s="103"/>
      <c r="BJQ131" s="103"/>
      <c r="BJR131" s="103"/>
      <c r="BJS131" s="103"/>
      <c r="BJT131" s="103"/>
      <c r="BJU131" s="103"/>
      <c r="BJV131" s="103"/>
      <c r="BJW131" s="103"/>
      <c r="BJX131" s="103"/>
      <c r="BJY131" s="103"/>
      <c r="BJZ131" s="103"/>
      <c r="BKA131" s="103"/>
      <c r="BKB131" s="103"/>
      <c r="BKC131" s="103"/>
      <c r="BKD131" s="103"/>
      <c r="BKE131" s="103"/>
      <c r="BKF131" s="103"/>
      <c r="BKG131" s="103"/>
      <c r="BKH131" s="103"/>
      <c r="BKI131" s="103"/>
      <c r="BKJ131" s="103"/>
      <c r="BKK131" s="103"/>
      <c r="BKL131" s="103"/>
      <c r="BKM131" s="103"/>
      <c r="BKN131" s="103"/>
      <c r="BKO131" s="103"/>
      <c r="BKP131" s="103"/>
      <c r="BKQ131" s="103"/>
      <c r="BKR131" s="103"/>
      <c r="BKS131" s="103"/>
      <c r="BKT131" s="103"/>
      <c r="BKU131" s="103"/>
      <c r="BKV131" s="103"/>
      <c r="BKW131" s="103"/>
      <c r="BKX131" s="103"/>
      <c r="BKY131" s="103"/>
      <c r="BKZ131" s="103"/>
      <c r="BLA131" s="103"/>
      <c r="BLB131" s="103"/>
      <c r="BLC131" s="103"/>
      <c r="BLD131" s="103"/>
      <c r="BLE131" s="103"/>
      <c r="BLF131" s="103"/>
      <c r="BLG131" s="103"/>
      <c r="BLH131" s="103"/>
      <c r="BLI131" s="103"/>
      <c r="BLJ131" s="103"/>
      <c r="BLK131" s="103"/>
      <c r="BLL131" s="103"/>
      <c r="BLM131" s="103"/>
      <c r="BLN131" s="103"/>
      <c r="BLO131" s="103"/>
      <c r="BLP131" s="103"/>
      <c r="BLQ131" s="103"/>
      <c r="BLR131" s="103"/>
      <c r="BLS131" s="103"/>
      <c r="BLT131" s="103"/>
      <c r="BLU131" s="103"/>
      <c r="BLV131" s="103"/>
      <c r="BLW131" s="103"/>
      <c r="BLX131" s="103"/>
      <c r="BLY131" s="103"/>
      <c r="BLZ131" s="103"/>
      <c r="BMA131" s="103"/>
      <c r="BMB131" s="103"/>
      <c r="BMC131" s="103"/>
      <c r="BMD131" s="103"/>
      <c r="BME131" s="103"/>
      <c r="BMF131" s="103"/>
      <c r="BMG131" s="103"/>
      <c r="BMH131" s="103"/>
      <c r="BMI131" s="103"/>
      <c r="BMJ131" s="103"/>
      <c r="BMK131" s="103"/>
      <c r="BML131" s="103"/>
      <c r="BMM131" s="103"/>
      <c r="BMN131" s="103"/>
      <c r="BMO131" s="103"/>
      <c r="BMP131" s="103"/>
      <c r="BMQ131" s="103"/>
      <c r="BMR131" s="103"/>
      <c r="BMS131" s="103"/>
      <c r="BMT131" s="103"/>
      <c r="BMU131" s="103"/>
      <c r="BMV131" s="103"/>
      <c r="BMW131" s="103"/>
      <c r="BMX131" s="103"/>
      <c r="BMY131" s="103"/>
      <c r="BMZ131" s="103"/>
      <c r="BNA131" s="103"/>
      <c r="BNB131" s="103"/>
      <c r="BNC131" s="103"/>
      <c r="BND131" s="103"/>
      <c r="BNE131" s="103"/>
      <c r="BNF131" s="103"/>
      <c r="BNG131" s="103"/>
      <c r="BNH131" s="103"/>
      <c r="BNI131" s="103"/>
      <c r="BNJ131" s="103"/>
      <c r="BNK131" s="103"/>
      <c r="BNL131" s="103"/>
      <c r="BNM131" s="103"/>
      <c r="BNN131" s="103"/>
      <c r="BNO131" s="103"/>
      <c r="BNP131" s="103"/>
      <c r="BNQ131" s="103"/>
      <c r="BNR131" s="103"/>
      <c r="BNS131" s="103"/>
      <c r="BNT131" s="103"/>
      <c r="BNU131" s="103"/>
      <c r="BNV131" s="103"/>
      <c r="BNW131" s="103"/>
      <c r="BNX131" s="103"/>
      <c r="BNY131" s="103"/>
      <c r="BNZ131" s="103"/>
      <c r="BOA131" s="103"/>
      <c r="BOB131" s="103"/>
      <c r="BOC131" s="103"/>
      <c r="BOD131" s="103"/>
      <c r="BOK131" s="103"/>
      <c r="BOL131" s="103"/>
      <c r="BOM131" s="103"/>
      <c r="BON131" s="103"/>
      <c r="BOO131" s="103"/>
      <c r="BOP131" s="103"/>
      <c r="BOQ131" s="103"/>
      <c r="BOR131" s="103"/>
      <c r="BOS131" s="103"/>
      <c r="BOT131" s="103"/>
      <c r="BOU131" s="103"/>
      <c r="BOV131" s="103"/>
      <c r="BOW131" s="103"/>
      <c r="BOX131" s="103"/>
      <c r="BOY131" s="103"/>
      <c r="BOZ131" s="103"/>
      <c r="BPA131" s="103"/>
      <c r="BPB131" s="103"/>
      <c r="BPC131" s="103"/>
      <c r="BPD131" s="103"/>
      <c r="BPE131" s="103"/>
      <c r="BPF131" s="103"/>
      <c r="BPG131" s="103"/>
      <c r="BPH131" s="103"/>
      <c r="BPI131" s="103"/>
      <c r="BPJ131" s="103"/>
      <c r="BPK131" s="103"/>
      <c r="BPL131" s="103"/>
      <c r="BPM131" s="103"/>
      <c r="BPN131" s="103"/>
      <c r="BPO131" s="103"/>
      <c r="BPP131" s="103"/>
      <c r="BPQ131" s="103"/>
      <c r="BPR131" s="103"/>
      <c r="BPS131" s="103"/>
      <c r="BPT131" s="103"/>
      <c r="BPU131" s="103"/>
      <c r="BPV131" s="103"/>
      <c r="BPW131" s="103"/>
      <c r="BPX131" s="103"/>
      <c r="BPY131" s="103"/>
      <c r="BPZ131" s="103"/>
      <c r="BQA131" s="103"/>
      <c r="BQB131" s="103"/>
      <c r="BQC131" s="103"/>
      <c r="BQD131" s="103"/>
      <c r="BQE131" s="103"/>
      <c r="BQF131" s="103"/>
      <c r="BQG131" s="103"/>
      <c r="BQH131" s="103"/>
      <c r="BQI131" s="103"/>
      <c r="BQJ131" s="103"/>
      <c r="BQK131" s="103"/>
      <c r="BQL131" s="103"/>
      <c r="BQM131" s="103"/>
      <c r="BQN131" s="103"/>
      <c r="BQO131" s="103"/>
      <c r="BQP131" s="103"/>
      <c r="BQQ131" s="103"/>
      <c r="BQR131" s="103"/>
      <c r="BQS131" s="103"/>
      <c r="BQT131" s="103"/>
      <c r="BQU131" s="103"/>
      <c r="BQV131" s="103"/>
      <c r="BQW131" s="103"/>
      <c r="BQX131" s="103"/>
      <c r="BQY131" s="103"/>
      <c r="BQZ131" s="103"/>
      <c r="BRA131" s="103"/>
      <c r="BRB131" s="103"/>
      <c r="BRC131" s="103"/>
      <c r="BRD131" s="103"/>
      <c r="BRE131" s="103"/>
      <c r="BRF131" s="103"/>
      <c r="BRG131" s="103"/>
      <c r="BRH131" s="103"/>
      <c r="BRI131" s="103"/>
      <c r="BRJ131" s="103"/>
      <c r="BRK131" s="103"/>
      <c r="BRL131" s="103"/>
      <c r="BRM131" s="103"/>
      <c r="BRN131" s="103"/>
      <c r="BRO131" s="103"/>
      <c r="BRP131" s="103"/>
      <c r="BRQ131" s="103"/>
      <c r="BRR131" s="103"/>
      <c r="BRS131" s="103"/>
      <c r="BRT131" s="103"/>
      <c r="BRU131" s="103"/>
      <c r="BRV131" s="103"/>
      <c r="BRW131" s="103"/>
      <c r="BRX131" s="103"/>
      <c r="BRY131" s="103"/>
      <c r="BRZ131" s="103"/>
      <c r="BSA131" s="103"/>
      <c r="BSB131" s="103"/>
      <c r="BSC131" s="103"/>
      <c r="BSD131" s="103"/>
      <c r="BSE131" s="103"/>
      <c r="BSF131" s="103"/>
      <c r="BSG131" s="103"/>
      <c r="BSH131" s="103"/>
      <c r="BSI131" s="103"/>
      <c r="BSJ131" s="103"/>
      <c r="BSK131" s="103"/>
      <c r="BSL131" s="103"/>
      <c r="BSM131" s="103"/>
      <c r="BSN131" s="103"/>
      <c r="BSO131" s="103"/>
      <c r="BSP131" s="103"/>
      <c r="BSQ131" s="103"/>
      <c r="BSR131" s="103"/>
      <c r="BSS131" s="103"/>
      <c r="BST131" s="103"/>
      <c r="BSU131" s="103"/>
      <c r="BSV131" s="103"/>
      <c r="BSW131" s="103"/>
      <c r="BSX131" s="103"/>
      <c r="BSY131" s="103"/>
      <c r="BSZ131" s="103"/>
      <c r="BTA131" s="103"/>
      <c r="BTB131" s="103"/>
      <c r="BTC131" s="103"/>
      <c r="BTD131" s="103"/>
      <c r="BTE131" s="103"/>
      <c r="BTF131" s="103"/>
      <c r="BTG131" s="103"/>
      <c r="BTH131" s="103"/>
      <c r="BTI131" s="103"/>
      <c r="BTJ131" s="103"/>
      <c r="BTK131" s="103"/>
      <c r="BTL131" s="103"/>
      <c r="BTM131" s="103"/>
      <c r="BTN131" s="103"/>
      <c r="BTO131" s="103"/>
      <c r="BTP131" s="103"/>
      <c r="BTQ131" s="103"/>
      <c r="BTR131" s="103"/>
      <c r="BTS131" s="103"/>
      <c r="BTT131" s="103"/>
      <c r="BTU131" s="103"/>
      <c r="BTV131" s="103"/>
      <c r="BTW131" s="103"/>
      <c r="BTX131" s="103"/>
      <c r="BTY131" s="103"/>
      <c r="BTZ131" s="103"/>
      <c r="BUA131" s="103"/>
      <c r="BUB131" s="103"/>
      <c r="BUC131" s="103"/>
      <c r="BUD131" s="103"/>
      <c r="BUE131" s="103"/>
      <c r="BUF131" s="103"/>
      <c r="BUG131" s="103"/>
      <c r="BUH131" s="103"/>
      <c r="BUI131" s="103"/>
      <c r="BUJ131" s="103"/>
      <c r="BUK131" s="103"/>
      <c r="BUL131" s="103"/>
      <c r="BUM131" s="103"/>
      <c r="BUN131" s="103"/>
      <c r="BUO131" s="103"/>
      <c r="BUP131" s="103"/>
      <c r="BUQ131" s="103"/>
      <c r="BUR131" s="103"/>
      <c r="BUS131" s="103"/>
      <c r="BUT131" s="103"/>
      <c r="BUU131" s="103"/>
      <c r="BUV131" s="103"/>
      <c r="BUW131" s="103"/>
      <c r="BUX131" s="103"/>
      <c r="BUY131" s="103"/>
      <c r="BUZ131" s="103"/>
      <c r="BVA131" s="103"/>
      <c r="BVB131" s="103"/>
      <c r="BVC131" s="103"/>
      <c r="BVD131" s="103"/>
      <c r="BVE131" s="103"/>
      <c r="BVF131" s="103"/>
      <c r="BVG131" s="103"/>
      <c r="BVH131" s="103"/>
      <c r="BVI131" s="103"/>
      <c r="BVJ131" s="103"/>
      <c r="BVK131" s="103"/>
      <c r="BVL131" s="103"/>
      <c r="BVM131" s="103"/>
      <c r="BVN131" s="103"/>
      <c r="BVO131" s="103"/>
      <c r="BVP131" s="103"/>
      <c r="BVQ131" s="103"/>
      <c r="BVR131" s="103"/>
      <c r="BVS131" s="103"/>
      <c r="BVT131" s="103"/>
      <c r="BVU131" s="103"/>
      <c r="BVV131" s="103"/>
      <c r="BVW131" s="103"/>
      <c r="BVX131" s="103"/>
      <c r="BVY131" s="103"/>
      <c r="BVZ131" s="103"/>
      <c r="BWA131" s="103"/>
      <c r="BWB131" s="103"/>
      <c r="BWC131" s="103"/>
      <c r="BWD131" s="103"/>
      <c r="BWE131" s="103"/>
      <c r="BWF131" s="103"/>
      <c r="BWG131" s="103"/>
      <c r="BWH131" s="103"/>
      <c r="BWI131" s="103"/>
      <c r="BWJ131" s="103"/>
      <c r="BWK131" s="103"/>
      <c r="BWL131" s="103"/>
      <c r="BWM131" s="103"/>
      <c r="BWN131" s="103"/>
      <c r="BWO131" s="103"/>
      <c r="BWP131" s="103"/>
      <c r="BWQ131" s="103"/>
      <c r="BWR131" s="103"/>
      <c r="BWS131" s="103"/>
      <c r="BWT131" s="103"/>
      <c r="BWU131" s="103"/>
      <c r="BWV131" s="103"/>
      <c r="BWW131" s="103"/>
      <c r="BWX131" s="103"/>
      <c r="BWY131" s="103"/>
      <c r="BWZ131" s="103"/>
      <c r="BXA131" s="103"/>
      <c r="BXB131" s="103"/>
      <c r="BXC131" s="103"/>
      <c r="BXD131" s="103"/>
      <c r="BXE131" s="103"/>
      <c r="BXF131" s="103"/>
      <c r="BXG131" s="103"/>
      <c r="BXH131" s="103"/>
      <c r="BXI131" s="103"/>
      <c r="BXJ131" s="103"/>
      <c r="BXK131" s="103"/>
      <c r="BXL131" s="103"/>
      <c r="BXM131" s="103"/>
      <c r="BXN131" s="103"/>
      <c r="BXO131" s="103"/>
      <c r="BXP131" s="103"/>
      <c r="BXQ131" s="103"/>
      <c r="BXR131" s="103"/>
      <c r="BXS131" s="103"/>
      <c r="BXT131" s="103"/>
      <c r="BXU131" s="103"/>
      <c r="BXV131" s="103"/>
      <c r="BXW131" s="103"/>
      <c r="BXX131" s="103"/>
      <c r="BXY131" s="103"/>
      <c r="BXZ131" s="103"/>
      <c r="BYG131" s="103"/>
      <c r="BYH131" s="103"/>
      <c r="BYI131" s="103"/>
      <c r="BYJ131" s="103"/>
      <c r="BYK131" s="103"/>
      <c r="BYL131" s="103"/>
      <c r="BYM131" s="103"/>
      <c r="BYN131" s="103"/>
      <c r="BYO131" s="103"/>
      <c r="BYP131" s="103"/>
      <c r="BYQ131" s="103"/>
      <c r="BYR131" s="103"/>
      <c r="BYS131" s="103"/>
      <c r="BYT131" s="103"/>
      <c r="BYU131" s="103"/>
      <c r="BYV131" s="103"/>
      <c r="BYW131" s="103"/>
      <c r="BYX131" s="103"/>
      <c r="BYY131" s="103"/>
      <c r="BYZ131" s="103"/>
      <c r="BZA131" s="103"/>
      <c r="BZB131" s="103"/>
      <c r="BZC131" s="103"/>
      <c r="BZD131" s="103"/>
      <c r="BZE131" s="103"/>
      <c r="BZF131" s="103"/>
      <c r="BZG131" s="103"/>
      <c r="BZH131" s="103"/>
      <c r="BZI131" s="103"/>
      <c r="BZJ131" s="103"/>
      <c r="BZK131" s="103"/>
      <c r="BZL131" s="103"/>
      <c r="BZM131" s="103"/>
      <c r="BZN131" s="103"/>
      <c r="BZO131" s="103"/>
      <c r="BZP131" s="103"/>
      <c r="BZQ131" s="103"/>
      <c r="BZR131" s="103"/>
      <c r="BZS131" s="103"/>
      <c r="BZT131" s="103"/>
      <c r="BZU131" s="103"/>
      <c r="BZV131" s="103"/>
      <c r="BZW131" s="103"/>
      <c r="BZX131" s="103"/>
      <c r="BZY131" s="103"/>
      <c r="BZZ131" s="103"/>
      <c r="CAA131" s="103"/>
      <c r="CAB131" s="103"/>
      <c r="CAC131" s="103"/>
      <c r="CAD131" s="103"/>
      <c r="CAE131" s="103"/>
      <c r="CAF131" s="103"/>
      <c r="CAG131" s="103"/>
      <c r="CAH131" s="103"/>
      <c r="CAI131" s="103"/>
      <c r="CAJ131" s="103"/>
      <c r="CAK131" s="103"/>
      <c r="CAL131" s="103"/>
      <c r="CAM131" s="103"/>
      <c r="CAN131" s="103"/>
      <c r="CAO131" s="103"/>
      <c r="CAP131" s="103"/>
      <c r="CAQ131" s="103"/>
      <c r="CAR131" s="103"/>
      <c r="CAS131" s="103"/>
      <c r="CAT131" s="103"/>
      <c r="CAU131" s="103"/>
      <c r="CAV131" s="103"/>
      <c r="CAW131" s="103"/>
      <c r="CAX131" s="103"/>
      <c r="CAY131" s="103"/>
      <c r="CAZ131" s="103"/>
      <c r="CBA131" s="103"/>
      <c r="CBB131" s="103"/>
      <c r="CBC131" s="103"/>
      <c r="CBD131" s="103"/>
      <c r="CBE131" s="103"/>
      <c r="CBF131" s="103"/>
      <c r="CBG131" s="103"/>
      <c r="CBH131" s="103"/>
      <c r="CBI131" s="103"/>
      <c r="CBJ131" s="103"/>
      <c r="CBK131" s="103"/>
      <c r="CBL131" s="103"/>
      <c r="CBM131" s="103"/>
      <c r="CBN131" s="103"/>
      <c r="CBO131" s="103"/>
      <c r="CBP131" s="103"/>
      <c r="CBQ131" s="103"/>
      <c r="CBR131" s="103"/>
      <c r="CBS131" s="103"/>
      <c r="CBT131" s="103"/>
      <c r="CBU131" s="103"/>
      <c r="CBV131" s="103"/>
      <c r="CBW131" s="103"/>
      <c r="CBX131" s="103"/>
      <c r="CBY131" s="103"/>
      <c r="CBZ131" s="103"/>
      <c r="CCA131" s="103"/>
      <c r="CCB131" s="103"/>
      <c r="CCC131" s="103"/>
      <c r="CCD131" s="103"/>
      <c r="CCE131" s="103"/>
      <c r="CCF131" s="103"/>
      <c r="CCG131" s="103"/>
      <c r="CCH131" s="103"/>
      <c r="CCI131" s="103"/>
      <c r="CCJ131" s="103"/>
      <c r="CCK131" s="103"/>
      <c r="CCL131" s="103"/>
      <c r="CCM131" s="103"/>
      <c r="CCN131" s="103"/>
      <c r="CCO131" s="103"/>
      <c r="CCP131" s="103"/>
      <c r="CCQ131" s="103"/>
      <c r="CCR131" s="103"/>
      <c r="CCS131" s="103"/>
      <c r="CCT131" s="103"/>
      <c r="CCU131" s="103"/>
      <c r="CCV131" s="103"/>
      <c r="CCW131" s="103"/>
      <c r="CCX131" s="103"/>
      <c r="CCY131" s="103"/>
      <c r="CCZ131" s="103"/>
      <c r="CDA131" s="103"/>
      <c r="CDB131" s="103"/>
      <c r="CDC131" s="103"/>
      <c r="CDD131" s="103"/>
      <c r="CDE131" s="103"/>
      <c r="CDF131" s="103"/>
      <c r="CDG131" s="103"/>
      <c r="CDH131" s="103"/>
      <c r="CDI131" s="103"/>
      <c r="CDJ131" s="103"/>
      <c r="CDK131" s="103"/>
      <c r="CDL131" s="103"/>
      <c r="CDM131" s="103"/>
      <c r="CDN131" s="103"/>
      <c r="CDO131" s="103"/>
      <c r="CDP131" s="103"/>
      <c r="CDQ131" s="103"/>
      <c r="CDR131" s="103"/>
      <c r="CDS131" s="103"/>
      <c r="CDT131" s="103"/>
      <c r="CDU131" s="103"/>
      <c r="CDV131" s="103"/>
      <c r="CDW131" s="103"/>
      <c r="CDX131" s="103"/>
      <c r="CDY131" s="103"/>
      <c r="CDZ131" s="103"/>
      <c r="CEA131" s="103"/>
      <c r="CEB131" s="103"/>
      <c r="CEC131" s="103"/>
      <c r="CED131" s="103"/>
      <c r="CEE131" s="103"/>
      <c r="CEF131" s="103"/>
      <c r="CEG131" s="103"/>
      <c r="CEH131" s="103"/>
      <c r="CEI131" s="103"/>
      <c r="CEJ131" s="103"/>
      <c r="CEK131" s="103"/>
      <c r="CEL131" s="103"/>
      <c r="CEM131" s="103"/>
      <c r="CEN131" s="103"/>
      <c r="CEO131" s="103"/>
      <c r="CEP131" s="103"/>
      <c r="CEQ131" s="103"/>
      <c r="CER131" s="103"/>
      <c r="CES131" s="103"/>
      <c r="CET131" s="103"/>
      <c r="CEU131" s="103"/>
      <c r="CEV131" s="103"/>
      <c r="CEW131" s="103"/>
      <c r="CEX131" s="103"/>
      <c r="CEY131" s="103"/>
      <c r="CEZ131" s="103"/>
      <c r="CFA131" s="103"/>
      <c r="CFB131" s="103"/>
      <c r="CFC131" s="103"/>
      <c r="CFD131" s="103"/>
      <c r="CFE131" s="103"/>
      <c r="CFF131" s="103"/>
      <c r="CFG131" s="103"/>
      <c r="CFH131" s="103"/>
      <c r="CFI131" s="103"/>
      <c r="CFJ131" s="103"/>
      <c r="CFK131" s="103"/>
      <c r="CFL131" s="103"/>
      <c r="CFM131" s="103"/>
      <c r="CFN131" s="103"/>
      <c r="CFO131" s="103"/>
      <c r="CFP131" s="103"/>
      <c r="CFQ131" s="103"/>
      <c r="CFR131" s="103"/>
      <c r="CFS131" s="103"/>
      <c r="CFT131" s="103"/>
      <c r="CFU131" s="103"/>
      <c r="CFV131" s="103"/>
      <c r="CFW131" s="103"/>
      <c r="CFX131" s="103"/>
      <c r="CFY131" s="103"/>
      <c r="CFZ131" s="103"/>
      <c r="CGA131" s="103"/>
      <c r="CGB131" s="103"/>
      <c r="CGC131" s="103"/>
      <c r="CGD131" s="103"/>
      <c r="CGE131" s="103"/>
      <c r="CGF131" s="103"/>
      <c r="CGG131" s="103"/>
      <c r="CGH131" s="103"/>
      <c r="CGI131" s="103"/>
      <c r="CGJ131" s="103"/>
      <c r="CGK131" s="103"/>
      <c r="CGL131" s="103"/>
      <c r="CGM131" s="103"/>
      <c r="CGN131" s="103"/>
      <c r="CGO131" s="103"/>
      <c r="CGP131" s="103"/>
      <c r="CGQ131" s="103"/>
      <c r="CGR131" s="103"/>
      <c r="CGS131" s="103"/>
      <c r="CGT131" s="103"/>
      <c r="CGU131" s="103"/>
      <c r="CGV131" s="103"/>
      <c r="CGW131" s="103"/>
      <c r="CGX131" s="103"/>
      <c r="CGY131" s="103"/>
      <c r="CGZ131" s="103"/>
      <c r="CHA131" s="103"/>
      <c r="CHB131" s="103"/>
      <c r="CHC131" s="103"/>
      <c r="CHD131" s="103"/>
      <c r="CHE131" s="103"/>
      <c r="CHF131" s="103"/>
      <c r="CHG131" s="103"/>
      <c r="CHH131" s="103"/>
      <c r="CHI131" s="103"/>
      <c r="CHJ131" s="103"/>
      <c r="CHK131" s="103"/>
      <c r="CHL131" s="103"/>
      <c r="CHM131" s="103"/>
      <c r="CHN131" s="103"/>
      <c r="CHO131" s="103"/>
      <c r="CHP131" s="103"/>
      <c r="CHQ131" s="103"/>
      <c r="CHR131" s="103"/>
      <c r="CHS131" s="103"/>
      <c r="CHT131" s="103"/>
      <c r="CHU131" s="103"/>
      <c r="CHV131" s="103"/>
      <c r="CIC131" s="103"/>
      <c r="CID131" s="103"/>
      <c r="CIE131" s="103"/>
      <c r="CIF131" s="103"/>
      <c r="CIG131" s="103"/>
      <c r="CIH131" s="103"/>
      <c r="CII131" s="103"/>
      <c r="CIJ131" s="103"/>
      <c r="CIK131" s="103"/>
      <c r="CIL131" s="103"/>
      <c r="CIM131" s="103"/>
      <c r="CIN131" s="103"/>
      <c r="CIO131" s="103"/>
      <c r="CIP131" s="103"/>
      <c r="CIQ131" s="103"/>
      <c r="CIR131" s="103"/>
      <c r="CIS131" s="103"/>
      <c r="CIT131" s="103"/>
      <c r="CIU131" s="103"/>
      <c r="CIV131" s="103"/>
      <c r="CIW131" s="103"/>
      <c r="CIX131" s="103"/>
      <c r="CIY131" s="103"/>
      <c r="CIZ131" s="103"/>
      <c r="CJA131" s="103"/>
      <c r="CJB131" s="103"/>
      <c r="CJC131" s="103"/>
      <c r="CJD131" s="103"/>
      <c r="CJE131" s="103"/>
      <c r="CJF131" s="103"/>
      <c r="CJG131" s="103"/>
      <c r="CJH131" s="103"/>
      <c r="CJI131" s="103"/>
      <c r="CJJ131" s="103"/>
      <c r="CJK131" s="103"/>
      <c r="CJL131" s="103"/>
      <c r="CJM131" s="103"/>
      <c r="CJN131" s="103"/>
      <c r="CJO131" s="103"/>
      <c r="CJP131" s="103"/>
      <c r="CJQ131" s="103"/>
      <c r="CJR131" s="103"/>
      <c r="CJS131" s="103"/>
      <c r="CJT131" s="103"/>
      <c r="CJU131" s="103"/>
      <c r="CJV131" s="103"/>
      <c r="CJW131" s="103"/>
      <c r="CJX131" s="103"/>
      <c r="CJY131" s="103"/>
      <c r="CJZ131" s="103"/>
      <c r="CKA131" s="103"/>
      <c r="CKB131" s="103"/>
      <c r="CKC131" s="103"/>
      <c r="CKD131" s="103"/>
      <c r="CKE131" s="103"/>
      <c r="CKF131" s="103"/>
      <c r="CKG131" s="103"/>
      <c r="CKH131" s="103"/>
      <c r="CKI131" s="103"/>
      <c r="CKJ131" s="103"/>
      <c r="CKK131" s="103"/>
      <c r="CKL131" s="103"/>
      <c r="CKM131" s="103"/>
      <c r="CKN131" s="103"/>
      <c r="CKO131" s="103"/>
      <c r="CKP131" s="103"/>
      <c r="CKQ131" s="103"/>
      <c r="CKR131" s="103"/>
      <c r="CKS131" s="103"/>
      <c r="CKT131" s="103"/>
      <c r="CKU131" s="103"/>
      <c r="CKV131" s="103"/>
      <c r="CKW131" s="103"/>
      <c r="CKX131" s="103"/>
      <c r="CKY131" s="103"/>
      <c r="CKZ131" s="103"/>
      <c r="CLA131" s="103"/>
      <c r="CLB131" s="103"/>
      <c r="CLC131" s="103"/>
      <c r="CLD131" s="103"/>
      <c r="CLE131" s="103"/>
      <c r="CLF131" s="103"/>
      <c r="CLG131" s="103"/>
      <c r="CLH131" s="103"/>
      <c r="CLI131" s="103"/>
      <c r="CLJ131" s="103"/>
      <c r="CLK131" s="103"/>
      <c r="CLL131" s="103"/>
      <c r="CLM131" s="103"/>
      <c r="CLN131" s="103"/>
      <c r="CLO131" s="103"/>
      <c r="CLP131" s="103"/>
      <c r="CLQ131" s="103"/>
      <c r="CLR131" s="103"/>
      <c r="CLS131" s="103"/>
      <c r="CLT131" s="103"/>
      <c r="CLU131" s="103"/>
      <c r="CLV131" s="103"/>
      <c r="CLW131" s="103"/>
      <c r="CLX131" s="103"/>
      <c r="CLY131" s="103"/>
      <c r="CLZ131" s="103"/>
      <c r="CMA131" s="103"/>
      <c r="CMB131" s="103"/>
      <c r="CMC131" s="103"/>
      <c r="CMD131" s="103"/>
      <c r="CME131" s="103"/>
      <c r="CMF131" s="103"/>
      <c r="CMG131" s="103"/>
      <c r="CMH131" s="103"/>
      <c r="CMI131" s="103"/>
      <c r="CMJ131" s="103"/>
      <c r="CMK131" s="103"/>
      <c r="CML131" s="103"/>
      <c r="CMM131" s="103"/>
      <c r="CMN131" s="103"/>
      <c r="CMO131" s="103"/>
      <c r="CMP131" s="103"/>
      <c r="CMQ131" s="103"/>
      <c r="CMR131" s="103"/>
      <c r="CMS131" s="103"/>
      <c r="CMT131" s="103"/>
      <c r="CMU131" s="103"/>
      <c r="CMV131" s="103"/>
      <c r="CMW131" s="103"/>
      <c r="CMX131" s="103"/>
      <c r="CMY131" s="103"/>
      <c r="CMZ131" s="103"/>
      <c r="CNA131" s="103"/>
      <c r="CNB131" s="103"/>
      <c r="CNC131" s="103"/>
      <c r="CND131" s="103"/>
      <c r="CNE131" s="103"/>
      <c r="CNF131" s="103"/>
      <c r="CNG131" s="103"/>
      <c r="CNH131" s="103"/>
      <c r="CNI131" s="103"/>
      <c r="CNJ131" s="103"/>
      <c r="CNK131" s="103"/>
      <c r="CNL131" s="103"/>
      <c r="CNM131" s="103"/>
      <c r="CNN131" s="103"/>
      <c r="CNO131" s="103"/>
      <c r="CNP131" s="103"/>
      <c r="CNQ131" s="103"/>
      <c r="CNR131" s="103"/>
      <c r="CNS131" s="103"/>
      <c r="CNT131" s="103"/>
      <c r="CNU131" s="103"/>
      <c r="CNV131" s="103"/>
      <c r="CNW131" s="103"/>
      <c r="CNX131" s="103"/>
      <c r="CNY131" s="103"/>
      <c r="CNZ131" s="103"/>
      <c r="COA131" s="103"/>
      <c r="COB131" s="103"/>
      <c r="COC131" s="103"/>
      <c r="COD131" s="103"/>
      <c r="COE131" s="103"/>
      <c r="COF131" s="103"/>
      <c r="COG131" s="103"/>
      <c r="COH131" s="103"/>
      <c r="COI131" s="103"/>
      <c r="COJ131" s="103"/>
      <c r="COK131" s="103"/>
      <c r="COL131" s="103"/>
      <c r="COM131" s="103"/>
      <c r="CON131" s="103"/>
      <c r="COO131" s="103"/>
      <c r="COP131" s="103"/>
      <c r="COQ131" s="103"/>
      <c r="COR131" s="103"/>
      <c r="COS131" s="103"/>
      <c r="COT131" s="103"/>
      <c r="COU131" s="103"/>
      <c r="COV131" s="103"/>
      <c r="COW131" s="103"/>
      <c r="COX131" s="103"/>
      <c r="COY131" s="103"/>
      <c r="COZ131" s="103"/>
      <c r="CPA131" s="103"/>
      <c r="CPB131" s="103"/>
      <c r="CPC131" s="103"/>
      <c r="CPD131" s="103"/>
      <c r="CPE131" s="103"/>
      <c r="CPF131" s="103"/>
      <c r="CPG131" s="103"/>
      <c r="CPH131" s="103"/>
      <c r="CPI131" s="103"/>
      <c r="CPJ131" s="103"/>
      <c r="CPK131" s="103"/>
      <c r="CPL131" s="103"/>
      <c r="CPM131" s="103"/>
      <c r="CPN131" s="103"/>
      <c r="CPO131" s="103"/>
      <c r="CPP131" s="103"/>
      <c r="CPQ131" s="103"/>
      <c r="CPR131" s="103"/>
      <c r="CPS131" s="103"/>
      <c r="CPT131" s="103"/>
      <c r="CPU131" s="103"/>
      <c r="CPV131" s="103"/>
      <c r="CPW131" s="103"/>
      <c r="CPX131" s="103"/>
      <c r="CPY131" s="103"/>
      <c r="CPZ131" s="103"/>
      <c r="CQA131" s="103"/>
      <c r="CQB131" s="103"/>
      <c r="CQC131" s="103"/>
      <c r="CQD131" s="103"/>
      <c r="CQE131" s="103"/>
      <c r="CQF131" s="103"/>
      <c r="CQG131" s="103"/>
      <c r="CQH131" s="103"/>
      <c r="CQI131" s="103"/>
      <c r="CQJ131" s="103"/>
      <c r="CQK131" s="103"/>
      <c r="CQL131" s="103"/>
      <c r="CQM131" s="103"/>
      <c r="CQN131" s="103"/>
      <c r="CQO131" s="103"/>
      <c r="CQP131" s="103"/>
      <c r="CQQ131" s="103"/>
      <c r="CQR131" s="103"/>
      <c r="CQS131" s="103"/>
      <c r="CQT131" s="103"/>
      <c r="CQU131" s="103"/>
      <c r="CQV131" s="103"/>
      <c r="CQW131" s="103"/>
      <c r="CQX131" s="103"/>
      <c r="CQY131" s="103"/>
      <c r="CQZ131" s="103"/>
      <c r="CRA131" s="103"/>
      <c r="CRB131" s="103"/>
      <c r="CRC131" s="103"/>
      <c r="CRD131" s="103"/>
      <c r="CRE131" s="103"/>
      <c r="CRF131" s="103"/>
      <c r="CRG131" s="103"/>
      <c r="CRH131" s="103"/>
      <c r="CRI131" s="103"/>
      <c r="CRJ131" s="103"/>
      <c r="CRK131" s="103"/>
      <c r="CRL131" s="103"/>
      <c r="CRM131" s="103"/>
      <c r="CRN131" s="103"/>
      <c r="CRO131" s="103"/>
      <c r="CRP131" s="103"/>
      <c r="CRQ131" s="103"/>
      <c r="CRR131" s="103"/>
      <c r="CRY131" s="103"/>
      <c r="CRZ131" s="103"/>
      <c r="CSA131" s="103"/>
      <c r="CSB131" s="103"/>
      <c r="CSC131" s="103"/>
      <c r="CSD131" s="103"/>
      <c r="CSE131" s="103"/>
      <c r="CSF131" s="103"/>
      <c r="CSG131" s="103"/>
      <c r="CSH131" s="103"/>
      <c r="CSI131" s="103"/>
      <c r="CSJ131" s="103"/>
      <c r="CSK131" s="103"/>
      <c r="CSL131" s="103"/>
      <c r="CSM131" s="103"/>
      <c r="CSN131" s="103"/>
      <c r="CSO131" s="103"/>
      <c r="CSP131" s="103"/>
      <c r="CSQ131" s="103"/>
      <c r="CSR131" s="103"/>
      <c r="CSS131" s="103"/>
      <c r="CST131" s="103"/>
      <c r="CSU131" s="103"/>
      <c r="CSV131" s="103"/>
      <c r="CSW131" s="103"/>
      <c r="CSX131" s="103"/>
      <c r="CSY131" s="103"/>
      <c r="CSZ131" s="103"/>
      <c r="CTA131" s="103"/>
      <c r="CTB131" s="103"/>
      <c r="CTC131" s="103"/>
      <c r="CTD131" s="103"/>
      <c r="CTE131" s="103"/>
      <c r="CTF131" s="103"/>
      <c r="CTG131" s="103"/>
      <c r="CTH131" s="103"/>
      <c r="CTI131" s="103"/>
      <c r="CTJ131" s="103"/>
      <c r="CTK131" s="103"/>
      <c r="CTL131" s="103"/>
      <c r="CTM131" s="103"/>
      <c r="CTN131" s="103"/>
      <c r="CTO131" s="103"/>
      <c r="CTP131" s="103"/>
      <c r="CTQ131" s="103"/>
      <c r="CTR131" s="103"/>
      <c r="CTS131" s="103"/>
      <c r="CTT131" s="103"/>
      <c r="CTU131" s="103"/>
      <c r="CTV131" s="103"/>
      <c r="CTW131" s="103"/>
      <c r="CTX131" s="103"/>
      <c r="CTY131" s="103"/>
      <c r="CTZ131" s="103"/>
      <c r="CUA131" s="103"/>
      <c r="CUB131" s="103"/>
      <c r="CUC131" s="103"/>
      <c r="CUD131" s="103"/>
      <c r="CUE131" s="103"/>
      <c r="CUF131" s="103"/>
      <c r="CUG131" s="103"/>
      <c r="CUH131" s="103"/>
      <c r="CUI131" s="103"/>
      <c r="CUJ131" s="103"/>
      <c r="CUK131" s="103"/>
      <c r="CUL131" s="103"/>
      <c r="CUM131" s="103"/>
      <c r="CUN131" s="103"/>
      <c r="CUO131" s="103"/>
      <c r="CUP131" s="103"/>
      <c r="CUQ131" s="103"/>
      <c r="CUR131" s="103"/>
      <c r="CUS131" s="103"/>
      <c r="CUT131" s="103"/>
      <c r="CUU131" s="103"/>
      <c r="CUV131" s="103"/>
      <c r="CUW131" s="103"/>
      <c r="CUX131" s="103"/>
      <c r="CUY131" s="103"/>
      <c r="CUZ131" s="103"/>
      <c r="CVA131" s="103"/>
      <c r="CVB131" s="103"/>
      <c r="CVC131" s="103"/>
      <c r="CVD131" s="103"/>
      <c r="CVE131" s="103"/>
      <c r="CVF131" s="103"/>
      <c r="CVG131" s="103"/>
      <c r="CVH131" s="103"/>
      <c r="CVI131" s="103"/>
      <c r="CVJ131" s="103"/>
      <c r="CVK131" s="103"/>
      <c r="CVL131" s="103"/>
      <c r="CVM131" s="103"/>
      <c r="CVN131" s="103"/>
      <c r="CVO131" s="103"/>
      <c r="CVP131" s="103"/>
      <c r="CVQ131" s="103"/>
      <c r="CVR131" s="103"/>
      <c r="CVS131" s="103"/>
      <c r="CVT131" s="103"/>
      <c r="CVU131" s="103"/>
      <c r="CVV131" s="103"/>
      <c r="CVW131" s="103"/>
      <c r="CVX131" s="103"/>
      <c r="CVY131" s="103"/>
      <c r="CVZ131" s="103"/>
      <c r="CWA131" s="103"/>
      <c r="CWB131" s="103"/>
      <c r="CWC131" s="103"/>
      <c r="CWD131" s="103"/>
      <c r="CWE131" s="103"/>
      <c r="CWF131" s="103"/>
      <c r="CWG131" s="103"/>
      <c r="CWH131" s="103"/>
      <c r="CWI131" s="103"/>
      <c r="CWJ131" s="103"/>
      <c r="CWK131" s="103"/>
      <c r="CWL131" s="103"/>
      <c r="CWM131" s="103"/>
      <c r="CWN131" s="103"/>
      <c r="CWO131" s="103"/>
      <c r="CWP131" s="103"/>
      <c r="CWQ131" s="103"/>
      <c r="CWR131" s="103"/>
      <c r="CWS131" s="103"/>
      <c r="CWT131" s="103"/>
      <c r="CWU131" s="103"/>
      <c r="CWV131" s="103"/>
      <c r="CWW131" s="103"/>
      <c r="CWX131" s="103"/>
      <c r="CWY131" s="103"/>
      <c r="CWZ131" s="103"/>
      <c r="CXA131" s="103"/>
      <c r="CXB131" s="103"/>
      <c r="CXC131" s="103"/>
      <c r="CXD131" s="103"/>
      <c r="CXE131" s="103"/>
      <c r="CXF131" s="103"/>
      <c r="CXG131" s="103"/>
      <c r="CXH131" s="103"/>
      <c r="CXI131" s="103"/>
      <c r="CXJ131" s="103"/>
      <c r="CXK131" s="103"/>
      <c r="CXL131" s="103"/>
      <c r="CXM131" s="103"/>
      <c r="CXN131" s="103"/>
      <c r="CXO131" s="103"/>
      <c r="CXP131" s="103"/>
      <c r="CXQ131" s="103"/>
      <c r="CXR131" s="103"/>
      <c r="CXS131" s="103"/>
      <c r="CXT131" s="103"/>
      <c r="CXU131" s="103"/>
      <c r="CXV131" s="103"/>
      <c r="CXW131" s="103"/>
      <c r="CXX131" s="103"/>
      <c r="CXY131" s="103"/>
      <c r="CXZ131" s="103"/>
      <c r="CYA131" s="103"/>
      <c r="CYB131" s="103"/>
      <c r="CYC131" s="103"/>
      <c r="CYD131" s="103"/>
      <c r="CYE131" s="103"/>
      <c r="CYF131" s="103"/>
      <c r="CYG131" s="103"/>
      <c r="CYH131" s="103"/>
      <c r="CYI131" s="103"/>
      <c r="CYJ131" s="103"/>
      <c r="CYK131" s="103"/>
      <c r="CYL131" s="103"/>
      <c r="CYM131" s="103"/>
      <c r="CYN131" s="103"/>
      <c r="CYO131" s="103"/>
      <c r="CYP131" s="103"/>
      <c r="CYQ131" s="103"/>
      <c r="CYR131" s="103"/>
      <c r="CYS131" s="103"/>
      <c r="CYT131" s="103"/>
      <c r="CYU131" s="103"/>
      <c r="CYV131" s="103"/>
      <c r="CYW131" s="103"/>
      <c r="CYX131" s="103"/>
      <c r="CYY131" s="103"/>
      <c r="CYZ131" s="103"/>
      <c r="CZA131" s="103"/>
      <c r="CZB131" s="103"/>
      <c r="CZC131" s="103"/>
      <c r="CZD131" s="103"/>
      <c r="CZE131" s="103"/>
      <c r="CZF131" s="103"/>
      <c r="CZG131" s="103"/>
      <c r="CZH131" s="103"/>
      <c r="CZI131" s="103"/>
      <c r="CZJ131" s="103"/>
      <c r="CZK131" s="103"/>
      <c r="CZL131" s="103"/>
      <c r="CZM131" s="103"/>
      <c r="CZN131" s="103"/>
      <c r="CZO131" s="103"/>
      <c r="CZP131" s="103"/>
      <c r="CZQ131" s="103"/>
      <c r="CZR131" s="103"/>
      <c r="CZS131" s="103"/>
      <c r="CZT131" s="103"/>
      <c r="CZU131" s="103"/>
      <c r="CZV131" s="103"/>
      <c r="CZW131" s="103"/>
      <c r="CZX131" s="103"/>
      <c r="CZY131" s="103"/>
      <c r="CZZ131" s="103"/>
      <c r="DAA131" s="103"/>
      <c r="DAB131" s="103"/>
      <c r="DAC131" s="103"/>
      <c r="DAD131" s="103"/>
      <c r="DAE131" s="103"/>
      <c r="DAF131" s="103"/>
      <c r="DAG131" s="103"/>
      <c r="DAH131" s="103"/>
      <c r="DAI131" s="103"/>
      <c r="DAJ131" s="103"/>
      <c r="DAK131" s="103"/>
      <c r="DAL131" s="103"/>
      <c r="DAM131" s="103"/>
      <c r="DAN131" s="103"/>
      <c r="DAO131" s="103"/>
      <c r="DAP131" s="103"/>
      <c r="DAQ131" s="103"/>
      <c r="DAR131" s="103"/>
      <c r="DAS131" s="103"/>
      <c r="DAT131" s="103"/>
      <c r="DAU131" s="103"/>
      <c r="DAV131" s="103"/>
      <c r="DAW131" s="103"/>
      <c r="DAX131" s="103"/>
      <c r="DAY131" s="103"/>
      <c r="DAZ131" s="103"/>
      <c r="DBA131" s="103"/>
      <c r="DBB131" s="103"/>
      <c r="DBC131" s="103"/>
      <c r="DBD131" s="103"/>
      <c r="DBE131" s="103"/>
      <c r="DBF131" s="103"/>
      <c r="DBG131" s="103"/>
      <c r="DBH131" s="103"/>
      <c r="DBI131" s="103"/>
      <c r="DBJ131" s="103"/>
      <c r="DBK131" s="103"/>
      <c r="DBL131" s="103"/>
      <c r="DBM131" s="103"/>
      <c r="DBN131" s="103"/>
      <c r="DBU131" s="103"/>
      <c r="DBV131" s="103"/>
      <c r="DBW131" s="103"/>
      <c r="DBX131" s="103"/>
      <c r="DBY131" s="103"/>
      <c r="DBZ131" s="103"/>
      <c r="DCA131" s="103"/>
      <c r="DCB131" s="103"/>
      <c r="DCC131" s="103"/>
      <c r="DCD131" s="103"/>
      <c r="DCE131" s="103"/>
      <c r="DCF131" s="103"/>
      <c r="DCG131" s="103"/>
      <c r="DCH131" s="103"/>
      <c r="DCI131" s="103"/>
      <c r="DCJ131" s="103"/>
      <c r="DCK131" s="103"/>
      <c r="DCL131" s="103"/>
      <c r="DCM131" s="103"/>
      <c r="DCN131" s="103"/>
      <c r="DCO131" s="103"/>
      <c r="DCP131" s="103"/>
      <c r="DCQ131" s="103"/>
      <c r="DCR131" s="103"/>
      <c r="DCS131" s="103"/>
      <c r="DCT131" s="103"/>
      <c r="DCU131" s="103"/>
      <c r="DCV131" s="103"/>
      <c r="DCW131" s="103"/>
      <c r="DCX131" s="103"/>
      <c r="DCY131" s="103"/>
      <c r="DCZ131" s="103"/>
      <c r="DDA131" s="103"/>
      <c r="DDB131" s="103"/>
      <c r="DDC131" s="103"/>
      <c r="DDD131" s="103"/>
      <c r="DDE131" s="103"/>
      <c r="DDF131" s="103"/>
      <c r="DDG131" s="103"/>
      <c r="DDH131" s="103"/>
      <c r="DDI131" s="103"/>
      <c r="DDJ131" s="103"/>
      <c r="DDK131" s="103"/>
      <c r="DDL131" s="103"/>
      <c r="DDM131" s="103"/>
      <c r="DDN131" s="103"/>
      <c r="DDO131" s="103"/>
      <c r="DDP131" s="103"/>
      <c r="DDQ131" s="103"/>
      <c r="DDR131" s="103"/>
      <c r="DDS131" s="103"/>
      <c r="DDT131" s="103"/>
      <c r="DDU131" s="103"/>
      <c r="DDV131" s="103"/>
      <c r="DDW131" s="103"/>
      <c r="DDX131" s="103"/>
      <c r="DDY131" s="103"/>
      <c r="DDZ131" s="103"/>
      <c r="DEA131" s="103"/>
      <c r="DEB131" s="103"/>
      <c r="DEC131" s="103"/>
      <c r="DED131" s="103"/>
      <c r="DEE131" s="103"/>
      <c r="DEF131" s="103"/>
      <c r="DEG131" s="103"/>
      <c r="DEH131" s="103"/>
      <c r="DEI131" s="103"/>
      <c r="DEJ131" s="103"/>
      <c r="DEK131" s="103"/>
      <c r="DEL131" s="103"/>
      <c r="DEM131" s="103"/>
      <c r="DEN131" s="103"/>
      <c r="DEO131" s="103"/>
      <c r="DEP131" s="103"/>
      <c r="DEQ131" s="103"/>
      <c r="DER131" s="103"/>
      <c r="DES131" s="103"/>
      <c r="DET131" s="103"/>
      <c r="DEU131" s="103"/>
      <c r="DEV131" s="103"/>
      <c r="DEW131" s="103"/>
      <c r="DEX131" s="103"/>
      <c r="DEY131" s="103"/>
      <c r="DEZ131" s="103"/>
      <c r="DFA131" s="103"/>
      <c r="DFB131" s="103"/>
      <c r="DFC131" s="103"/>
      <c r="DFD131" s="103"/>
      <c r="DFE131" s="103"/>
      <c r="DFF131" s="103"/>
      <c r="DFG131" s="103"/>
      <c r="DFH131" s="103"/>
      <c r="DFI131" s="103"/>
      <c r="DFJ131" s="103"/>
      <c r="DFK131" s="103"/>
      <c r="DFL131" s="103"/>
      <c r="DFM131" s="103"/>
      <c r="DFN131" s="103"/>
      <c r="DFO131" s="103"/>
      <c r="DFP131" s="103"/>
      <c r="DFQ131" s="103"/>
      <c r="DFR131" s="103"/>
      <c r="DFS131" s="103"/>
      <c r="DFT131" s="103"/>
      <c r="DFU131" s="103"/>
      <c r="DFV131" s="103"/>
      <c r="DFW131" s="103"/>
      <c r="DFX131" s="103"/>
      <c r="DFY131" s="103"/>
      <c r="DFZ131" s="103"/>
      <c r="DGA131" s="103"/>
      <c r="DGB131" s="103"/>
      <c r="DGC131" s="103"/>
      <c r="DGD131" s="103"/>
      <c r="DGE131" s="103"/>
      <c r="DGF131" s="103"/>
      <c r="DGG131" s="103"/>
      <c r="DGH131" s="103"/>
      <c r="DGI131" s="103"/>
      <c r="DGJ131" s="103"/>
      <c r="DGK131" s="103"/>
      <c r="DGL131" s="103"/>
      <c r="DGM131" s="103"/>
      <c r="DGN131" s="103"/>
      <c r="DGO131" s="103"/>
      <c r="DGP131" s="103"/>
      <c r="DGQ131" s="103"/>
      <c r="DGR131" s="103"/>
      <c r="DGS131" s="103"/>
      <c r="DGT131" s="103"/>
      <c r="DGU131" s="103"/>
      <c r="DGV131" s="103"/>
      <c r="DGW131" s="103"/>
      <c r="DGX131" s="103"/>
      <c r="DGY131" s="103"/>
      <c r="DGZ131" s="103"/>
      <c r="DHA131" s="103"/>
      <c r="DHB131" s="103"/>
      <c r="DHC131" s="103"/>
      <c r="DHD131" s="103"/>
      <c r="DHE131" s="103"/>
      <c r="DHF131" s="103"/>
      <c r="DHG131" s="103"/>
      <c r="DHH131" s="103"/>
      <c r="DHI131" s="103"/>
      <c r="DHJ131" s="103"/>
      <c r="DHK131" s="103"/>
      <c r="DHL131" s="103"/>
      <c r="DHM131" s="103"/>
      <c r="DHN131" s="103"/>
      <c r="DHO131" s="103"/>
      <c r="DHP131" s="103"/>
      <c r="DHQ131" s="103"/>
      <c r="DHR131" s="103"/>
      <c r="DHS131" s="103"/>
      <c r="DHT131" s="103"/>
      <c r="DHU131" s="103"/>
      <c r="DHV131" s="103"/>
      <c r="DHW131" s="103"/>
      <c r="DHX131" s="103"/>
      <c r="DHY131" s="103"/>
      <c r="DHZ131" s="103"/>
      <c r="DIA131" s="103"/>
      <c r="DIB131" s="103"/>
      <c r="DIC131" s="103"/>
      <c r="DID131" s="103"/>
      <c r="DIE131" s="103"/>
      <c r="DIF131" s="103"/>
      <c r="DIG131" s="103"/>
      <c r="DIH131" s="103"/>
      <c r="DII131" s="103"/>
      <c r="DIJ131" s="103"/>
      <c r="DIK131" s="103"/>
      <c r="DIL131" s="103"/>
      <c r="DIM131" s="103"/>
      <c r="DIN131" s="103"/>
      <c r="DIO131" s="103"/>
      <c r="DIP131" s="103"/>
      <c r="DIQ131" s="103"/>
      <c r="DIR131" s="103"/>
      <c r="DIS131" s="103"/>
      <c r="DIT131" s="103"/>
      <c r="DIU131" s="103"/>
      <c r="DIV131" s="103"/>
      <c r="DIW131" s="103"/>
      <c r="DIX131" s="103"/>
      <c r="DIY131" s="103"/>
      <c r="DIZ131" s="103"/>
      <c r="DJA131" s="103"/>
      <c r="DJB131" s="103"/>
      <c r="DJC131" s="103"/>
      <c r="DJD131" s="103"/>
      <c r="DJE131" s="103"/>
      <c r="DJF131" s="103"/>
      <c r="DJG131" s="103"/>
      <c r="DJH131" s="103"/>
      <c r="DJI131" s="103"/>
      <c r="DJJ131" s="103"/>
      <c r="DJK131" s="103"/>
      <c r="DJL131" s="103"/>
      <c r="DJM131" s="103"/>
      <c r="DJN131" s="103"/>
      <c r="DJO131" s="103"/>
      <c r="DJP131" s="103"/>
      <c r="DJQ131" s="103"/>
      <c r="DJR131" s="103"/>
      <c r="DJS131" s="103"/>
      <c r="DJT131" s="103"/>
      <c r="DJU131" s="103"/>
      <c r="DJV131" s="103"/>
      <c r="DJW131" s="103"/>
      <c r="DJX131" s="103"/>
      <c r="DJY131" s="103"/>
      <c r="DJZ131" s="103"/>
      <c r="DKA131" s="103"/>
      <c r="DKB131" s="103"/>
      <c r="DKC131" s="103"/>
      <c r="DKD131" s="103"/>
      <c r="DKE131" s="103"/>
      <c r="DKF131" s="103"/>
      <c r="DKG131" s="103"/>
      <c r="DKH131" s="103"/>
      <c r="DKI131" s="103"/>
      <c r="DKJ131" s="103"/>
      <c r="DKK131" s="103"/>
      <c r="DKL131" s="103"/>
      <c r="DKM131" s="103"/>
      <c r="DKN131" s="103"/>
      <c r="DKO131" s="103"/>
      <c r="DKP131" s="103"/>
      <c r="DKQ131" s="103"/>
      <c r="DKR131" s="103"/>
      <c r="DKS131" s="103"/>
      <c r="DKT131" s="103"/>
      <c r="DKU131" s="103"/>
      <c r="DKV131" s="103"/>
      <c r="DKW131" s="103"/>
      <c r="DKX131" s="103"/>
      <c r="DKY131" s="103"/>
      <c r="DKZ131" s="103"/>
      <c r="DLA131" s="103"/>
      <c r="DLB131" s="103"/>
      <c r="DLC131" s="103"/>
      <c r="DLD131" s="103"/>
      <c r="DLE131" s="103"/>
      <c r="DLF131" s="103"/>
      <c r="DLG131" s="103"/>
      <c r="DLH131" s="103"/>
      <c r="DLI131" s="103"/>
      <c r="DLJ131" s="103"/>
      <c r="DLQ131" s="103"/>
      <c r="DLR131" s="103"/>
      <c r="DLS131" s="103"/>
      <c r="DLT131" s="103"/>
      <c r="DLU131" s="103"/>
      <c r="DLV131" s="103"/>
      <c r="DLW131" s="103"/>
      <c r="DLX131" s="103"/>
      <c r="DLY131" s="103"/>
      <c r="DLZ131" s="103"/>
      <c r="DMA131" s="103"/>
      <c r="DMB131" s="103"/>
      <c r="DMC131" s="103"/>
      <c r="DMD131" s="103"/>
      <c r="DME131" s="103"/>
      <c r="DMF131" s="103"/>
      <c r="DMG131" s="103"/>
      <c r="DMH131" s="103"/>
      <c r="DMI131" s="103"/>
      <c r="DMJ131" s="103"/>
      <c r="DMK131" s="103"/>
      <c r="DML131" s="103"/>
      <c r="DMM131" s="103"/>
      <c r="DMN131" s="103"/>
      <c r="DMO131" s="103"/>
      <c r="DMP131" s="103"/>
      <c r="DMQ131" s="103"/>
      <c r="DMR131" s="103"/>
      <c r="DMS131" s="103"/>
      <c r="DMT131" s="103"/>
      <c r="DMU131" s="103"/>
      <c r="DMV131" s="103"/>
      <c r="DMW131" s="103"/>
      <c r="DMX131" s="103"/>
      <c r="DMY131" s="103"/>
      <c r="DMZ131" s="103"/>
      <c r="DNA131" s="103"/>
      <c r="DNB131" s="103"/>
      <c r="DNC131" s="103"/>
      <c r="DND131" s="103"/>
      <c r="DNE131" s="103"/>
      <c r="DNF131" s="103"/>
      <c r="DNG131" s="103"/>
      <c r="DNH131" s="103"/>
      <c r="DNI131" s="103"/>
      <c r="DNJ131" s="103"/>
      <c r="DNK131" s="103"/>
      <c r="DNL131" s="103"/>
      <c r="DNM131" s="103"/>
      <c r="DNN131" s="103"/>
      <c r="DNO131" s="103"/>
      <c r="DNP131" s="103"/>
      <c r="DNQ131" s="103"/>
      <c r="DNR131" s="103"/>
      <c r="DNS131" s="103"/>
      <c r="DNT131" s="103"/>
      <c r="DNU131" s="103"/>
      <c r="DNV131" s="103"/>
      <c r="DNW131" s="103"/>
      <c r="DNX131" s="103"/>
      <c r="DNY131" s="103"/>
      <c r="DNZ131" s="103"/>
      <c r="DOA131" s="103"/>
      <c r="DOB131" s="103"/>
      <c r="DOC131" s="103"/>
      <c r="DOD131" s="103"/>
      <c r="DOE131" s="103"/>
      <c r="DOF131" s="103"/>
      <c r="DOG131" s="103"/>
      <c r="DOH131" s="103"/>
      <c r="DOI131" s="103"/>
      <c r="DOJ131" s="103"/>
      <c r="DOK131" s="103"/>
      <c r="DOL131" s="103"/>
      <c r="DOM131" s="103"/>
      <c r="DON131" s="103"/>
      <c r="DOO131" s="103"/>
      <c r="DOP131" s="103"/>
      <c r="DOQ131" s="103"/>
      <c r="DOR131" s="103"/>
      <c r="DOS131" s="103"/>
      <c r="DOT131" s="103"/>
      <c r="DOU131" s="103"/>
      <c r="DOV131" s="103"/>
      <c r="DOW131" s="103"/>
      <c r="DOX131" s="103"/>
      <c r="DOY131" s="103"/>
      <c r="DOZ131" s="103"/>
      <c r="DPA131" s="103"/>
      <c r="DPB131" s="103"/>
      <c r="DPC131" s="103"/>
      <c r="DPD131" s="103"/>
      <c r="DPE131" s="103"/>
      <c r="DPF131" s="103"/>
      <c r="DPG131" s="103"/>
      <c r="DPH131" s="103"/>
      <c r="DPI131" s="103"/>
      <c r="DPJ131" s="103"/>
      <c r="DPK131" s="103"/>
      <c r="DPL131" s="103"/>
      <c r="DPM131" s="103"/>
      <c r="DPN131" s="103"/>
      <c r="DPO131" s="103"/>
      <c r="DPP131" s="103"/>
      <c r="DPQ131" s="103"/>
      <c r="DPR131" s="103"/>
      <c r="DPS131" s="103"/>
      <c r="DPT131" s="103"/>
      <c r="DPU131" s="103"/>
      <c r="DPV131" s="103"/>
      <c r="DPW131" s="103"/>
      <c r="DPX131" s="103"/>
      <c r="DPY131" s="103"/>
      <c r="DPZ131" s="103"/>
      <c r="DQA131" s="103"/>
      <c r="DQB131" s="103"/>
      <c r="DQC131" s="103"/>
      <c r="DQD131" s="103"/>
      <c r="DQE131" s="103"/>
      <c r="DQF131" s="103"/>
      <c r="DQG131" s="103"/>
      <c r="DQH131" s="103"/>
      <c r="DQI131" s="103"/>
      <c r="DQJ131" s="103"/>
      <c r="DQK131" s="103"/>
      <c r="DQL131" s="103"/>
      <c r="DQM131" s="103"/>
      <c r="DQN131" s="103"/>
      <c r="DQO131" s="103"/>
      <c r="DQP131" s="103"/>
      <c r="DQQ131" s="103"/>
      <c r="DQR131" s="103"/>
      <c r="DQS131" s="103"/>
      <c r="DQT131" s="103"/>
      <c r="DQU131" s="103"/>
      <c r="DQV131" s="103"/>
      <c r="DQW131" s="103"/>
      <c r="DQX131" s="103"/>
      <c r="DQY131" s="103"/>
      <c r="DQZ131" s="103"/>
      <c r="DRA131" s="103"/>
      <c r="DRB131" s="103"/>
      <c r="DRC131" s="103"/>
      <c r="DRD131" s="103"/>
      <c r="DRE131" s="103"/>
      <c r="DRF131" s="103"/>
      <c r="DRG131" s="103"/>
      <c r="DRH131" s="103"/>
      <c r="DRI131" s="103"/>
      <c r="DRJ131" s="103"/>
      <c r="DRK131" s="103"/>
      <c r="DRL131" s="103"/>
      <c r="DRM131" s="103"/>
      <c r="DRN131" s="103"/>
      <c r="DRO131" s="103"/>
      <c r="DRP131" s="103"/>
      <c r="DRQ131" s="103"/>
      <c r="DRR131" s="103"/>
      <c r="DRS131" s="103"/>
      <c r="DRT131" s="103"/>
      <c r="DRU131" s="103"/>
      <c r="DRV131" s="103"/>
      <c r="DRW131" s="103"/>
      <c r="DRX131" s="103"/>
      <c r="DRY131" s="103"/>
      <c r="DRZ131" s="103"/>
      <c r="DSA131" s="103"/>
      <c r="DSB131" s="103"/>
      <c r="DSC131" s="103"/>
      <c r="DSD131" s="103"/>
      <c r="DSE131" s="103"/>
      <c r="DSF131" s="103"/>
      <c r="DSG131" s="103"/>
      <c r="DSH131" s="103"/>
      <c r="DSI131" s="103"/>
      <c r="DSJ131" s="103"/>
      <c r="DSK131" s="103"/>
      <c r="DSL131" s="103"/>
      <c r="DSM131" s="103"/>
      <c r="DSN131" s="103"/>
      <c r="DSO131" s="103"/>
      <c r="DSP131" s="103"/>
      <c r="DSQ131" s="103"/>
      <c r="DSR131" s="103"/>
      <c r="DSS131" s="103"/>
      <c r="DST131" s="103"/>
      <c r="DSU131" s="103"/>
      <c r="DSV131" s="103"/>
      <c r="DSW131" s="103"/>
      <c r="DSX131" s="103"/>
      <c r="DSY131" s="103"/>
      <c r="DSZ131" s="103"/>
      <c r="DTA131" s="103"/>
      <c r="DTB131" s="103"/>
      <c r="DTC131" s="103"/>
      <c r="DTD131" s="103"/>
      <c r="DTE131" s="103"/>
      <c r="DTF131" s="103"/>
      <c r="DTG131" s="103"/>
      <c r="DTH131" s="103"/>
      <c r="DTI131" s="103"/>
      <c r="DTJ131" s="103"/>
      <c r="DTK131" s="103"/>
      <c r="DTL131" s="103"/>
      <c r="DTM131" s="103"/>
      <c r="DTN131" s="103"/>
      <c r="DTO131" s="103"/>
      <c r="DTP131" s="103"/>
      <c r="DTQ131" s="103"/>
      <c r="DTR131" s="103"/>
      <c r="DTS131" s="103"/>
      <c r="DTT131" s="103"/>
      <c r="DTU131" s="103"/>
      <c r="DTV131" s="103"/>
      <c r="DTW131" s="103"/>
      <c r="DTX131" s="103"/>
      <c r="DTY131" s="103"/>
      <c r="DTZ131" s="103"/>
      <c r="DUA131" s="103"/>
      <c r="DUB131" s="103"/>
      <c r="DUC131" s="103"/>
      <c r="DUD131" s="103"/>
      <c r="DUE131" s="103"/>
      <c r="DUF131" s="103"/>
      <c r="DUG131" s="103"/>
      <c r="DUH131" s="103"/>
      <c r="DUI131" s="103"/>
      <c r="DUJ131" s="103"/>
      <c r="DUK131" s="103"/>
      <c r="DUL131" s="103"/>
      <c r="DUM131" s="103"/>
      <c r="DUN131" s="103"/>
      <c r="DUO131" s="103"/>
      <c r="DUP131" s="103"/>
      <c r="DUQ131" s="103"/>
      <c r="DUR131" s="103"/>
      <c r="DUS131" s="103"/>
      <c r="DUT131" s="103"/>
      <c r="DUU131" s="103"/>
      <c r="DUV131" s="103"/>
      <c r="DUW131" s="103"/>
      <c r="DUX131" s="103"/>
      <c r="DUY131" s="103"/>
      <c r="DUZ131" s="103"/>
      <c r="DVA131" s="103"/>
      <c r="DVB131" s="103"/>
      <c r="DVC131" s="103"/>
      <c r="DVD131" s="103"/>
      <c r="DVE131" s="103"/>
      <c r="DVF131" s="103"/>
      <c r="DVM131" s="103"/>
      <c r="DVN131" s="103"/>
      <c r="DVO131" s="103"/>
      <c r="DVP131" s="103"/>
      <c r="DVQ131" s="103"/>
      <c r="DVR131" s="103"/>
      <c r="DVS131" s="103"/>
      <c r="DVT131" s="103"/>
      <c r="DVU131" s="103"/>
      <c r="DVV131" s="103"/>
      <c r="DVW131" s="103"/>
      <c r="DVX131" s="103"/>
      <c r="DVY131" s="103"/>
      <c r="DVZ131" s="103"/>
      <c r="DWA131" s="103"/>
      <c r="DWB131" s="103"/>
      <c r="DWC131" s="103"/>
      <c r="DWD131" s="103"/>
      <c r="DWE131" s="103"/>
      <c r="DWF131" s="103"/>
      <c r="DWG131" s="103"/>
      <c r="DWH131" s="103"/>
      <c r="DWI131" s="103"/>
      <c r="DWJ131" s="103"/>
      <c r="DWK131" s="103"/>
      <c r="DWL131" s="103"/>
      <c r="DWM131" s="103"/>
      <c r="DWN131" s="103"/>
      <c r="DWO131" s="103"/>
      <c r="DWP131" s="103"/>
      <c r="DWQ131" s="103"/>
      <c r="DWR131" s="103"/>
      <c r="DWS131" s="103"/>
      <c r="DWT131" s="103"/>
      <c r="DWU131" s="103"/>
      <c r="DWV131" s="103"/>
      <c r="DWW131" s="103"/>
      <c r="DWX131" s="103"/>
      <c r="DWY131" s="103"/>
      <c r="DWZ131" s="103"/>
      <c r="DXA131" s="103"/>
      <c r="DXB131" s="103"/>
      <c r="DXC131" s="103"/>
      <c r="DXD131" s="103"/>
      <c r="DXE131" s="103"/>
      <c r="DXF131" s="103"/>
      <c r="DXG131" s="103"/>
      <c r="DXH131" s="103"/>
      <c r="DXI131" s="103"/>
      <c r="DXJ131" s="103"/>
      <c r="DXK131" s="103"/>
      <c r="DXL131" s="103"/>
      <c r="DXM131" s="103"/>
      <c r="DXN131" s="103"/>
      <c r="DXO131" s="103"/>
      <c r="DXP131" s="103"/>
      <c r="DXQ131" s="103"/>
      <c r="DXR131" s="103"/>
      <c r="DXS131" s="103"/>
      <c r="DXT131" s="103"/>
      <c r="DXU131" s="103"/>
      <c r="DXV131" s="103"/>
      <c r="DXW131" s="103"/>
      <c r="DXX131" s="103"/>
      <c r="DXY131" s="103"/>
      <c r="DXZ131" s="103"/>
      <c r="DYA131" s="103"/>
      <c r="DYB131" s="103"/>
      <c r="DYC131" s="103"/>
      <c r="DYD131" s="103"/>
      <c r="DYE131" s="103"/>
      <c r="DYF131" s="103"/>
      <c r="DYG131" s="103"/>
      <c r="DYH131" s="103"/>
      <c r="DYI131" s="103"/>
      <c r="DYJ131" s="103"/>
      <c r="DYK131" s="103"/>
      <c r="DYL131" s="103"/>
      <c r="DYM131" s="103"/>
      <c r="DYN131" s="103"/>
      <c r="DYO131" s="103"/>
      <c r="DYP131" s="103"/>
      <c r="DYQ131" s="103"/>
      <c r="DYR131" s="103"/>
      <c r="DYS131" s="103"/>
      <c r="DYT131" s="103"/>
      <c r="DYU131" s="103"/>
      <c r="DYV131" s="103"/>
      <c r="DYW131" s="103"/>
      <c r="DYX131" s="103"/>
      <c r="DYY131" s="103"/>
      <c r="DYZ131" s="103"/>
      <c r="DZA131" s="103"/>
      <c r="DZB131" s="103"/>
      <c r="DZC131" s="103"/>
      <c r="DZD131" s="103"/>
      <c r="DZE131" s="103"/>
      <c r="DZF131" s="103"/>
      <c r="DZG131" s="103"/>
      <c r="DZH131" s="103"/>
      <c r="DZI131" s="103"/>
      <c r="DZJ131" s="103"/>
      <c r="DZK131" s="103"/>
      <c r="DZL131" s="103"/>
      <c r="DZM131" s="103"/>
      <c r="DZN131" s="103"/>
      <c r="DZO131" s="103"/>
      <c r="DZP131" s="103"/>
      <c r="DZQ131" s="103"/>
      <c r="DZR131" s="103"/>
      <c r="DZS131" s="103"/>
      <c r="DZT131" s="103"/>
      <c r="DZU131" s="103"/>
      <c r="DZV131" s="103"/>
      <c r="DZW131" s="103"/>
      <c r="DZX131" s="103"/>
      <c r="DZY131" s="103"/>
      <c r="DZZ131" s="103"/>
      <c r="EAA131" s="103"/>
      <c r="EAB131" s="103"/>
      <c r="EAC131" s="103"/>
      <c r="EAD131" s="103"/>
      <c r="EAE131" s="103"/>
      <c r="EAF131" s="103"/>
      <c r="EAG131" s="103"/>
      <c r="EAH131" s="103"/>
      <c r="EAI131" s="103"/>
      <c r="EAJ131" s="103"/>
      <c r="EAK131" s="103"/>
      <c r="EAL131" s="103"/>
      <c r="EAM131" s="103"/>
      <c r="EAN131" s="103"/>
      <c r="EAO131" s="103"/>
      <c r="EAP131" s="103"/>
      <c r="EAQ131" s="103"/>
      <c r="EAR131" s="103"/>
      <c r="EAS131" s="103"/>
      <c r="EAT131" s="103"/>
      <c r="EAU131" s="103"/>
      <c r="EAV131" s="103"/>
      <c r="EAW131" s="103"/>
      <c r="EAX131" s="103"/>
      <c r="EAY131" s="103"/>
      <c r="EAZ131" s="103"/>
      <c r="EBA131" s="103"/>
      <c r="EBB131" s="103"/>
      <c r="EBC131" s="103"/>
      <c r="EBD131" s="103"/>
      <c r="EBE131" s="103"/>
      <c r="EBF131" s="103"/>
      <c r="EBG131" s="103"/>
      <c r="EBH131" s="103"/>
      <c r="EBI131" s="103"/>
      <c r="EBJ131" s="103"/>
      <c r="EBK131" s="103"/>
      <c r="EBL131" s="103"/>
      <c r="EBM131" s="103"/>
      <c r="EBN131" s="103"/>
      <c r="EBO131" s="103"/>
      <c r="EBP131" s="103"/>
      <c r="EBQ131" s="103"/>
      <c r="EBR131" s="103"/>
      <c r="EBS131" s="103"/>
      <c r="EBT131" s="103"/>
      <c r="EBU131" s="103"/>
      <c r="EBV131" s="103"/>
      <c r="EBW131" s="103"/>
      <c r="EBX131" s="103"/>
      <c r="EBY131" s="103"/>
      <c r="EBZ131" s="103"/>
      <c r="ECA131" s="103"/>
      <c r="ECB131" s="103"/>
      <c r="ECC131" s="103"/>
      <c r="ECD131" s="103"/>
      <c r="ECE131" s="103"/>
      <c r="ECF131" s="103"/>
      <c r="ECG131" s="103"/>
      <c r="ECH131" s="103"/>
      <c r="ECI131" s="103"/>
      <c r="ECJ131" s="103"/>
      <c r="ECK131" s="103"/>
      <c r="ECL131" s="103"/>
      <c r="ECM131" s="103"/>
      <c r="ECN131" s="103"/>
      <c r="ECO131" s="103"/>
      <c r="ECP131" s="103"/>
      <c r="ECQ131" s="103"/>
      <c r="ECR131" s="103"/>
      <c r="ECS131" s="103"/>
      <c r="ECT131" s="103"/>
      <c r="ECU131" s="103"/>
      <c r="ECV131" s="103"/>
      <c r="ECW131" s="103"/>
      <c r="ECX131" s="103"/>
      <c r="ECY131" s="103"/>
      <c r="ECZ131" s="103"/>
      <c r="EDA131" s="103"/>
      <c r="EDB131" s="103"/>
      <c r="EDC131" s="103"/>
      <c r="EDD131" s="103"/>
      <c r="EDE131" s="103"/>
      <c r="EDF131" s="103"/>
      <c r="EDG131" s="103"/>
      <c r="EDH131" s="103"/>
      <c r="EDI131" s="103"/>
      <c r="EDJ131" s="103"/>
      <c r="EDK131" s="103"/>
      <c r="EDL131" s="103"/>
      <c r="EDM131" s="103"/>
      <c r="EDN131" s="103"/>
      <c r="EDO131" s="103"/>
      <c r="EDP131" s="103"/>
      <c r="EDQ131" s="103"/>
      <c r="EDR131" s="103"/>
      <c r="EDS131" s="103"/>
      <c r="EDT131" s="103"/>
      <c r="EDU131" s="103"/>
      <c r="EDV131" s="103"/>
      <c r="EDW131" s="103"/>
      <c r="EDX131" s="103"/>
      <c r="EDY131" s="103"/>
      <c r="EDZ131" s="103"/>
      <c r="EEA131" s="103"/>
      <c r="EEB131" s="103"/>
      <c r="EEC131" s="103"/>
      <c r="EED131" s="103"/>
      <c r="EEE131" s="103"/>
      <c r="EEF131" s="103"/>
      <c r="EEG131" s="103"/>
      <c r="EEH131" s="103"/>
      <c r="EEI131" s="103"/>
      <c r="EEJ131" s="103"/>
      <c r="EEK131" s="103"/>
      <c r="EEL131" s="103"/>
      <c r="EEM131" s="103"/>
      <c r="EEN131" s="103"/>
      <c r="EEO131" s="103"/>
      <c r="EEP131" s="103"/>
      <c r="EEQ131" s="103"/>
      <c r="EER131" s="103"/>
      <c r="EES131" s="103"/>
      <c r="EET131" s="103"/>
      <c r="EEU131" s="103"/>
      <c r="EEV131" s="103"/>
      <c r="EEW131" s="103"/>
      <c r="EEX131" s="103"/>
      <c r="EEY131" s="103"/>
      <c r="EEZ131" s="103"/>
      <c r="EFA131" s="103"/>
      <c r="EFB131" s="103"/>
      <c r="EFI131" s="103"/>
      <c r="EFJ131" s="103"/>
      <c r="EFK131" s="103"/>
      <c r="EFL131" s="103"/>
      <c r="EFM131" s="103"/>
      <c r="EFN131" s="103"/>
      <c r="EFO131" s="103"/>
      <c r="EFP131" s="103"/>
      <c r="EFQ131" s="103"/>
      <c r="EFR131" s="103"/>
      <c r="EFS131" s="103"/>
      <c r="EFT131" s="103"/>
      <c r="EFU131" s="103"/>
      <c r="EFV131" s="103"/>
      <c r="EFW131" s="103"/>
      <c r="EFX131" s="103"/>
      <c r="EFY131" s="103"/>
      <c r="EFZ131" s="103"/>
      <c r="EGA131" s="103"/>
      <c r="EGB131" s="103"/>
      <c r="EGC131" s="103"/>
      <c r="EGD131" s="103"/>
      <c r="EGE131" s="103"/>
      <c r="EGF131" s="103"/>
      <c r="EGG131" s="103"/>
      <c r="EGH131" s="103"/>
      <c r="EGI131" s="103"/>
      <c r="EGJ131" s="103"/>
      <c r="EGK131" s="103"/>
      <c r="EGL131" s="103"/>
      <c r="EGM131" s="103"/>
      <c r="EGN131" s="103"/>
      <c r="EGO131" s="103"/>
      <c r="EGP131" s="103"/>
      <c r="EGQ131" s="103"/>
      <c r="EGR131" s="103"/>
      <c r="EGS131" s="103"/>
      <c r="EGT131" s="103"/>
      <c r="EGU131" s="103"/>
      <c r="EGV131" s="103"/>
      <c r="EGW131" s="103"/>
      <c r="EGX131" s="103"/>
      <c r="EGY131" s="103"/>
      <c r="EGZ131" s="103"/>
      <c r="EHA131" s="103"/>
      <c r="EHB131" s="103"/>
      <c r="EHC131" s="103"/>
      <c r="EHD131" s="103"/>
      <c r="EHE131" s="103"/>
      <c r="EHF131" s="103"/>
      <c r="EHG131" s="103"/>
      <c r="EHH131" s="103"/>
      <c r="EHI131" s="103"/>
      <c r="EHJ131" s="103"/>
      <c r="EHK131" s="103"/>
      <c r="EHL131" s="103"/>
      <c r="EHM131" s="103"/>
      <c r="EHN131" s="103"/>
      <c r="EHO131" s="103"/>
      <c r="EHP131" s="103"/>
      <c r="EHQ131" s="103"/>
      <c r="EHR131" s="103"/>
      <c r="EHS131" s="103"/>
      <c r="EHT131" s="103"/>
      <c r="EHU131" s="103"/>
      <c r="EHV131" s="103"/>
      <c r="EHW131" s="103"/>
      <c r="EHX131" s="103"/>
      <c r="EHY131" s="103"/>
      <c r="EHZ131" s="103"/>
      <c r="EIA131" s="103"/>
      <c r="EIB131" s="103"/>
      <c r="EIC131" s="103"/>
      <c r="EID131" s="103"/>
      <c r="EIE131" s="103"/>
      <c r="EIF131" s="103"/>
      <c r="EIG131" s="103"/>
      <c r="EIH131" s="103"/>
      <c r="EII131" s="103"/>
      <c r="EIJ131" s="103"/>
      <c r="EIK131" s="103"/>
      <c r="EIL131" s="103"/>
      <c r="EIM131" s="103"/>
      <c r="EIN131" s="103"/>
      <c r="EIO131" s="103"/>
      <c r="EIP131" s="103"/>
      <c r="EIQ131" s="103"/>
      <c r="EIR131" s="103"/>
      <c r="EIS131" s="103"/>
      <c r="EIT131" s="103"/>
      <c r="EIU131" s="103"/>
      <c r="EIV131" s="103"/>
      <c r="EIW131" s="103"/>
      <c r="EIX131" s="103"/>
      <c r="EIY131" s="103"/>
      <c r="EIZ131" s="103"/>
      <c r="EJA131" s="103"/>
      <c r="EJB131" s="103"/>
      <c r="EJC131" s="103"/>
      <c r="EJD131" s="103"/>
      <c r="EJE131" s="103"/>
      <c r="EJF131" s="103"/>
      <c r="EJG131" s="103"/>
      <c r="EJH131" s="103"/>
      <c r="EJI131" s="103"/>
      <c r="EJJ131" s="103"/>
      <c r="EJK131" s="103"/>
      <c r="EJL131" s="103"/>
      <c r="EJM131" s="103"/>
      <c r="EJN131" s="103"/>
      <c r="EJO131" s="103"/>
      <c r="EJP131" s="103"/>
      <c r="EJQ131" s="103"/>
      <c r="EJR131" s="103"/>
      <c r="EJS131" s="103"/>
      <c r="EJT131" s="103"/>
      <c r="EJU131" s="103"/>
      <c r="EJV131" s="103"/>
      <c r="EJW131" s="103"/>
      <c r="EJX131" s="103"/>
      <c r="EJY131" s="103"/>
      <c r="EJZ131" s="103"/>
      <c r="EKA131" s="103"/>
      <c r="EKB131" s="103"/>
      <c r="EKC131" s="103"/>
      <c r="EKD131" s="103"/>
      <c r="EKE131" s="103"/>
      <c r="EKF131" s="103"/>
      <c r="EKG131" s="103"/>
      <c r="EKH131" s="103"/>
      <c r="EKI131" s="103"/>
      <c r="EKJ131" s="103"/>
      <c r="EKK131" s="103"/>
      <c r="EKL131" s="103"/>
      <c r="EKM131" s="103"/>
      <c r="EKN131" s="103"/>
      <c r="EKO131" s="103"/>
      <c r="EKP131" s="103"/>
      <c r="EKQ131" s="103"/>
      <c r="EKR131" s="103"/>
      <c r="EKS131" s="103"/>
      <c r="EKT131" s="103"/>
      <c r="EKU131" s="103"/>
      <c r="EKV131" s="103"/>
      <c r="EKW131" s="103"/>
      <c r="EKX131" s="103"/>
      <c r="EKY131" s="103"/>
      <c r="EKZ131" s="103"/>
      <c r="ELA131" s="103"/>
      <c r="ELB131" s="103"/>
      <c r="ELC131" s="103"/>
      <c r="ELD131" s="103"/>
      <c r="ELE131" s="103"/>
      <c r="ELF131" s="103"/>
      <c r="ELG131" s="103"/>
      <c r="ELH131" s="103"/>
      <c r="ELI131" s="103"/>
      <c r="ELJ131" s="103"/>
      <c r="ELK131" s="103"/>
      <c r="ELL131" s="103"/>
      <c r="ELM131" s="103"/>
      <c r="ELN131" s="103"/>
      <c r="ELO131" s="103"/>
      <c r="ELP131" s="103"/>
      <c r="ELQ131" s="103"/>
      <c r="ELR131" s="103"/>
      <c r="ELS131" s="103"/>
      <c r="ELT131" s="103"/>
      <c r="ELU131" s="103"/>
      <c r="ELV131" s="103"/>
      <c r="ELW131" s="103"/>
      <c r="ELX131" s="103"/>
      <c r="ELY131" s="103"/>
      <c r="ELZ131" s="103"/>
      <c r="EMA131" s="103"/>
      <c r="EMB131" s="103"/>
      <c r="EMC131" s="103"/>
      <c r="EMD131" s="103"/>
      <c r="EME131" s="103"/>
      <c r="EMF131" s="103"/>
      <c r="EMG131" s="103"/>
      <c r="EMH131" s="103"/>
      <c r="EMI131" s="103"/>
      <c r="EMJ131" s="103"/>
      <c r="EMK131" s="103"/>
      <c r="EML131" s="103"/>
      <c r="EMM131" s="103"/>
      <c r="EMN131" s="103"/>
      <c r="EMO131" s="103"/>
      <c r="EMP131" s="103"/>
      <c r="EMQ131" s="103"/>
      <c r="EMR131" s="103"/>
      <c r="EMS131" s="103"/>
      <c r="EMT131" s="103"/>
      <c r="EMU131" s="103"/>
      <c r="EMV131" s="103"/>
      <c r="EMW131" s="103"/>
      <c r="EMX131" s="103"/>
      <c r="EMY131" s="103"/>
      <c r="EMZ131" s="103"/>
      <c r="ENA131" s="103"/>
      <c r="ENB131" s="103"/>
      <c r="ENC131" s="103"/>
      <c r="END131" s="103"/>
      <c r="ENE131" s="103"/>
      <c r="ENF131" s="103"/>
      <c r="ENG131" s="103"/>
      <c r="ENH131" s="103"/>
      <c r="ENI131" s="103"/>
      <c r="ENJ131" s="103"/>
      <c r="ENK131" s="103"/>
      <c r="ENL131" s="103"/>
      <c r="ENM131" s="103"/>
      <c r="ENN131" s="103"/>
      <c r="ENO131" s="103"/>
      <c r="ENP131" s="103"/>
      <c r="ENQ131" s="103"/>
      <c r="ENR131" s="103"/>
      <c r="ENS131" s="103"/>
      <c r="ENT131" s="103"/>
      <c r="ENU131" s="103"/>
      <c r="ENV131" s="103"/>
      <c r="ENW131" s="103"/>
      <c r="ENX131" s="103"/>
      <c r="ENY131" s="103"/>
      <c r="ENZ131" s="103"/>
      <c r="EOA131" s="103"/>
      <c r="EOB131" s="103"/>
      <c r="EOC131" s="103"/>
      <c r="EOD131" s="103"/>
      <c r="EOE131" s="103"/>
      <c r="EOF131" s="103"/>
      <c r="EOG131" s="103"/>
      <c r="EOH131" s="103"/>
      <c r="EOI131" s="103"/>
      <c r="EOJ131" s="103"/>
      <c r="EOK131" s="103"/>
      <c r="EOL131" s="103"/>
      <c r="EOM131" s="103"/>
      <c r="EON131" s="103"/>
      <c r="EOO131" s="103"/>
      <c r="EOP131" s="103"/>
      <c r="EOQ131" s="103"/>
      <c r="EOR131" s="103"/>
      <c r="EOS131" s="103"/>
      <c r="EOT131" s="103"/>
      <c r="EOU131" s="103"/>
      <c r="EOV131" s="103"/>
      <c r="EOW131" s="103"/>
      <c r="EOX131" s="103"/>
      <c r="EPE131" s="103"/>
      <c r="EPF131" s="103"/>
      <c r="EPG131" s="103"/>
      <c r="EPH131" s="103"/>
      <c r="EPI131" s="103"/>
      <c r="EPJ131" s="103"/>
      <c r="EPK131" s="103"/>
      <c r="EPL131" s="103"/>
      <c r="EPM131" s="103"/>
      <c r="EPN131" s="103"/>
      <c r="EPO131" s="103"/>
      <c r="EPP131" s="103"/>
      <c r="EPQ131" s="103"/>
      <c r="EPR131" s="103"/>
      <c r="EPS131" s="103"/>
      <c r="EPT131" s="103"/>
      <c r="EPU131" s="103"/>
      <c r="EPV131" s="103"/>
      <c r="EPW131" s="103"/>
      <c r="EPX131" s="103"/>
      <c r="EPY131" s="103"/>
      <c r="EPZ131" s="103"/>
      <c r="EQA131" s="103"/>
      <c r="EQB131" s="103"/>
      <c r="EQC131" s="103"/>
      <c r="EQD131" s="103"/>
      <c r="EQE131" s="103"/>
      <c r="EQF131" s="103"/>
      <c r="EQG131" s="103"/>
      <c r="EQH131" s="103"/>
      <c r="EQI131" s="103"/>
      <c r="EQJ131" s="103"/>
      <c r="EQK131" s="103"/>
      <c r="EQL131" s="103"/>
      <c r="EQM131" s="103"/>
      <c r="EQN131" s="103"/>
      <c r="EQO131" s="103"/>
      <c r="EQP131" s="103"/>
      <c r="EQQ131" s="103"/>
      <c r="EQR131" s="103"/>
      <c r="EQS131" s="103"/>
      <c r="EQT131" s="103"/>
      <c r="EQU131" s="103"/>
      <c r="EQV131" s="103"/>
      <c r="EQW131" s="103"/>
      <c r="EQX131" s="103"/>
      <c r="EQY131" s="103"/>
      <c r="EQZ131" s="103"/>
      <c r="ERA131" s="103"/>
      <c r="ERB131" s="103"/>
      <c r="ERC131" s="103"/>
      <c r="ERD131" s="103"/>
      <c r="ERE131" s="103"/>
      <c r="ERF131" s="103"/>
      <c r="ERG131" s="103"/>
      <c r="ERH131" s="103"/>
      <c r="ERI131" s="103"/>
      <c r="ERJ131" s="103"/>
      <c r="ERK131" s="103"/>
      <c r="ERL131" s="103"/>
      <c r="ERM131" s="103"/>
      <c r="ERN131" s="103"/>
      <c r="ERO131" s="103"/>
      <c r="ERP131" s="103"/>
      <c r="ERQ131" s="103"/>
      <c r="ERR131" s="103"/>
      <c r="ERS131" s="103"/>
      <c r="ERT131" s="103"/>
      <c r="ERU131" s="103"/>
      <c r="ERV131" s="103"/>
      <c r="ERW131" s="103"/>
      <c r="ERX131" s="103"/>
      <c r="ERY131" s="103"/>
      <c r="ERZ131" s="103"/>
      <c r="ESA131" s="103"/>
      <c r="ESB131" s="103"/>
      <c r="ESC131" s="103"/>
      <c r="ESD131" s="103"/>
      <c r="ESE131" s="103"/>
      <c r="ESF131" s="103"/>
      <c r="ESG131" s="103"/>
      <c r="ESH131" s="103"/>
      <c r="ESI131" s="103"/>
      <c r="ESJ131" s="103"/>
      <c r="ESK131" s="103"/>
      <c r="ESL131" s="103"/>
      <c r="ESM131" s="103"/>
      <c r="ESN131" s="103"/>
      <c r="ESO131" s="103"/>
      <c r="ESP131" s="103"/>
      <c r="ESQ131" s="103"/>
      <c r="ESR131" s="103"/>
      <c r="ESS131" s="103"/>
      <c r="EST131" s="103"/>
      <c r="ESU131" s="103"/>
      <c r="ESV131" s="103"/>
      <c r="ESW131" s="103"/>
      <c r="ESX131" s="103"/>
      <c r="ESY131" s="103"/>
      <c r="ESZ131" s="103"/>
      <c r="ETA131" s="103"/>
      <c r="ETB131" s="103"/>
      <c r="ETC131" s="103"/>
      <c r="ETD131" s="103"/>
      <c r="ETE131" s="103"/>
      <c r="ETF131" s="103"/>
      <c r="ETG131" s="103"/>
      <c r="ETH131" s="103"/>
      <c r="ETI131" s="103"/>
      <c r="ETJ131" s="103"/>
      <c r="ETK131" s="103"/>
      <c r="ETL131" s="103"/>
      <c r="ETM131" s="103"/>
      <c r="ETN131" s="103"/>
      <c r="ETO131" s="103"/>
      <c r="ETP131" s="103"/>
      <c r="ETQ131" s="103"/>
      <c r="ETR131" s="103"/>
      <c r="ETS131" s="103"/>
      <c r="ETT131" s="103"/>
      <c r="ETU131" s="103"/>
      <c r="ETV131" s="103"/>
      <c r="ETW131" s="103"/>
      <c r="ETX131" s="103"/>
      <c r="ETY131" s="103"/>
      <c r="ETZ131" s="103"/>
      <c r="EUA131" s="103"/>
      <c r="EUB131" s="103"/>
      <c r="EUC131" s="103"/>
      <c r="EUD131" s="103"/>
      <c r="EUE131" s="103"/>
      <c r="EUF131" s="103"/>
      <c r="EUG131" s="103"/>
      <c r="EUH131" s="103"/>
      <c r="EUI131" s="103"/>
      <c r="EUJ131" s="103"/>
      <c r="EUK131" s="103"/>
      <c r="EUL131" s="103"/>
      <c r="EUM131" s="103"/>
      <c r="EUN131" s="103"/>
      <c r="EUO131" s="103"/>
      <c r="EUP131" s="103"/>
      <c r="EUQ131" s="103"/>
      <c r="EUR131" s="103"/>
      <c r="EUS131" s="103"/>
      <c r="EUT131" s="103"/>
      <c r="EUU131" s="103"/>
      <c r="EUV131" s="103"/>
      <c r="EUW131" s="103"/>
      <c r="EUX131" s="103"/>
      <c r="EUY131" s="103"/>
      <c r="EUZ131" s="103"/>
      <c r="EVA131" s="103"/>
      <c r="EVB131" s="103"/>
      <c r="EVC131" s="103"/>
      <c r="EVD131" s="103"/>
      <c r="EVE131" s="103"/>
      <c r="EVF131" s="103"/>
      <c r="EVG131" s="103"/>
      <c r="EVH131" s="103"/>
      <c r="EVI131" s="103"/>
      <c r="EVJ131" s="103"/>
      <c r="EVK131" s="103"/>
      <c r="EVL131" s="103"/>
      <c r="EVM131" s="103"/>
      <c r="EVN131" s="103"/>
      <c r="EVO131" s="103"/>
      <c r="EVP131" s="103"/>
      <c r="EVQ131" s="103"/>
      <c r="EVR131" s="103"/>
      <c r="EVS131" s="103"/>
      <c r="EVT131" s="103"/>
      <c r="EVU131" s="103"/>
      <c r="EVV131" s="103"/>
      <c r="EVW131" s="103"/>
      <c r="EVX131" s="103"/>
      <c r="EVY131" s="103"/>
      <c r="EVZ131" s="103"/>
      <c r="EWA131" s="103"/>
      <c r="EWB131" s="103"/>
      <c r="EWC131" s="103"/>
      <c r="EWD131" s="103"/>
      <c r="EWE131" s="103"/>
      <c r="EWF131" s="103"/>
      <c r="EWG131" s="103"/>
      <c r="EWH131" s="103"/>
      <c r="EWI131" s="103"/>
      <c r="EWJ131" s="103"/>
      <c r="EWK131" s="103"/>
      <c r="EWL131" s="103"/>
      <c r="EWM131" s="103"/>
      <c r="EWN131" s="103"/>
      <c r="EWO131" s="103"/>
      <c r="EWP131" s="103"/>
      <c r="EWQ131" s="103"/>
      <c r="EWR131" s="103"/>
      <c r="EWS131" s="103"/>
      <c r="EWT131" s="103"/>
      <c r="EWU131" s="103"/>
      <c r="EWV131" s="103"/>
      <c r="EWW131" s="103"/>
      <c r="EWX131" s="103"/>
      <c r="EWY131" s="103"/>
      <c r="EWZ131" s="103"/>
      <c r="EXA131" s="103"/>
      <c r="EXB131" s="103"/>
      <c r="EXC131" s="103"/>
      <c r="EXD131" s="103"/>
      <c r="EXE131" s="103"/>
      <c r="EXF131" s="103"/>
      <c r="EXG131" s="103"/>
      <c r="EXH131" s="103"/>
      <c r="EXI131" s="103"/>
      <c r="EXJ131" s="103"/>
      <c r="EXK131" s="103"/>
      <c r="EXL131" s="103"/>
      <c r="EXM131" s="103"/>
      <c r="EXN131" s="103"/>
      <c r="EXO131" s="103"/>
      <c r="EXP131" s="103"/>
      <c r="EXQ131" s="103"/>
      <c r="EXR131" s="103"/>
      <c r="EXS131" s="103"/>
      <c r="EXT131" s="103"/>
      <c r="EXU131" s="103"/>
      <c r="EXV131" s="103"/>
      <c r="EXW131" s="103"/>
      <c r="EXX131" s="103"/>
      <c r="EXY131" s="103"/>
      <c r="EXZ131" s="103"/>
      <c r="EYA131" s="103"/>
      <c r="EYB131" s="103"/>
      <c r="EYC131" s="103"/>
      <c r="EYD131" s="103"/>
      <c r="EYE131" s="103"/>
      <c r="EYF131" s="103"/>
      <c r="EYG131" s="103"/>
      <c r="EYH131" s="103"/>
      <c r="EYI131" s="103"/>
      <c r="EYJ131" s="103"/>
      <c r="EYK131" s="103"/>
      <c r="EYL131" s="103"/>
      <c r="EYM131" s="103"/>
      <c r="EYN131" s="103"/>
      <c r="EYO131" s="103"/>
      <c r="EYP131" s="103"/>
      <c r="EYQ131" s="103"/>
      <c r="EYR131" s="103"/>
      <c r="EYS131" s="103"/>
      <c r="EYT131" s="103"/>
      <c r="EZA131" s="103"/>
      <c r="EZB131" s="103"/>
      <c r="EZC131" s="103"/>
      <c r="EZD131" s="103"/>
      <c r="EZE131" s="103"/>
      <c r="EZF131" s="103"/>
      <c r="EZG131" s="103"/>
      <c r="EZH131" s="103"/>
      <c r="EZI131" s="103"/>
      <c r="EZJ131" s="103"/>
      <c r="EZK131" s="103"/>
      <c r="EZL131" s="103"/>
      <c r="EZM131" s="103"/>
      <c r="EZN131" s="103"/>
      <c r="EZO131" s="103"/>
      <c r="EZP131" s="103"/>
      <c r="EZQ131" s="103"/>
      <c r="EZR131" s="103"/>
      <c r="EZS131" s="103"/>
      <c r="EZT131" s="103"/>
      <c r="EZU131" s="103"/>
      <c r="EZV131" s="103"/>
      <c r="EZW131" s="103"/>
      <c r="EZX131" s="103"/>
      <c r="EZY131" s="103"/>
      <c r="EZZ131" s="103"/>
      <c r="FAA131" s="103"/>
      <c r="FAB131" s="103"/>
      <c r="FAC131" s="103"/>
      <c r="FAD131" s="103"/>
      <c r="FAE131" s="103"/>
      <c r="FAF131" s="103"/>
      <c r="FAG131" s="103"/>
      <c r="FAH131" s="103"/>
      <c r="FAI131" s="103"/>
      <c r="FAJ131" s="103"/>
      <c r="FAK131" s="103"/>
      <c r="FAL131" s="103"/>
      <c r="FAM131" s="103"/>
      <c r="FAN131" s="103"/>
      <c r="FAO131" s="103"/>
      <c r="FAP131" s="103"/>
      <c r="FAQ131" s="103"/>
      <c r="FAR131" s="103"/>
      <c r="FAS131" s="103"/>
      <c r="FAT131" s="103"/>
      <c r="FAU131" s="103"/>
      <c r="FAV131" s="103"/>
      <c r="FAW131" s="103"/>
      <c r="FAX131" s="103"/>
      <c r="FAY131" s="103"/>
      <c r="FAZ131" s="103"/>
      <c r="FBA131" s="103"/>
      <c r="FBB131" s="103"/>
      <c r="FBC131" s="103"/>
      <c r="FBD131" s="103"/>
      <c r="FBE131" s="103"/>
      <c r="FBF131" s="103"/>
      <c r="FBG131" s="103"/>
      <c r="FBH131" s="103"/>
      <c r="FBI131" s="103"/>
      <c r="FBJ131" s="103"/>
      <c r="FBK131" s="103"/>
      <c r="FBL131" s="103"/>
      <c r="FBM131" s="103"/>
      <c r="FBN131" s="103"/>
      <c r="FBO131" s="103"/>
      <c r="FBP131" s="103"/>
      <c r="FBQ131" s="103"/>
      <c r="FBR131" s="103"/>
      <c r="FBS131" s="103"/>
      <c r="FBT131" s="103"/>
      <c r="FBU131" s="103"/>
      <c r="FBV131" s="103"/>
      <c r="FBW131" s="103"/>
      <c r="FBX131" s="103"/>
      <c r="FBY131" s="103"/>
      <c r="FBZ131" s="103"/>
      <c r="FCA131" s="103"/>
      <c r="FCB131" s="103"/>
      <c r="FCC131" s="103"/>
      <c r="FCD131" s="103"/>
      <c r="FCE131" s="103"/>
      <c r="FCF131" s="103"/>
      <c r="FCG131" s="103"/>
      <c r="FCH131" s="103"/>
      <c r="FCI131" s="103"/>
      <c r="FCJ131" s="103"/>
      <c r="FCK131" s="103"/>
      <c r="FCL131" s="103"/>
      <c r="FCM131" s="103"/>
      <c r="FCN131" s="103"/>
      <c r="FCO131" s="103"/>
      <c r="FCP131" s="103"/>
      <c r="FCQ131" s="103"/>
      <c r="FCR131" s="103"/>
      <c r="FCS131" s="103"/>
      <c r="FCT131" s="103"/>
      <c r="FCU131" s="103"/>
      <c r="FCV131" s="103"/>
      <c r="FCW131" s="103"/>
      <c r="FCX131" s="103"/>
      <c r="FCY131" s="103"/>
      <c r="FCZ131" s="103"/>
      <c r="FDA131" s="103"/>
      <c r="FDB131" s="103"/>
      <c r="FDC131" s="103"/>
      <c r="FDD131" s="103"/>
      <c r="FDE131" s="103"/>
      <c r="FDF131" s="103"/>
      <c r="FDG131" s="103"/>
      <c r="FDH131" s="103"/>
      <c r="FDI131" s="103"/>
      <c r="FDJ131" s="103"/>
      <c r="FDK131" s="103"/>
      <c r="FDL131" s="103"/>
      <c r="FDM131" s="103"/>
      <c r="FDN131" s="103"/>
      <c r="FDO131" s="103"/>
      <c r="FDP131" s="103"/>
      <c r="FDQ131" s="103"/>
      <c r="FDR131" s="103"/>
      <c r="FDS131" s="103"/>
      <c r="FDT131" s="103"/>
      <c r="FDU131" s="103"/>
      <c r="FDV131" s="103"/>
      <c r="FDW131" s="103"/>
      <c r="FDX131" s="103"/>
      <c r="FDY131" s="103"/>
      <c r="FDZ131" s="103"/>
      <c r="FEA131" s="103"/>
      <c r="FEB131" s="103"/>
      <c r="FEC131" s="103"/>
      <c r="FED131" s="103"/>
      <c r="FEE131" s="103"/>
      <c r="FEF131" s="103"/>
      <c r="FEG131" s="103"/>
      <c r="FEH131" s="103"/>
      <c r="FEI131" s="103"/>
      <c r="FEJ131" s="103"/>
      <c r="FEK131" s="103"/>
      <c r="FEL131" s="103"/>
      <c r="FEM131" s="103"/>
      <c r="FEN131" s="103"/>
      <c r="FEO131" s="103"/>
      <c r="FEP131" s="103"/>
      <c r="FEQ131" s="103"/>
      <c r="FER131" s="103"/>
      <c r="FES131" s="103"/>
      <c r="FET131" s="103"/>
      <c r="FEU131" s="103"/>
      <c r="FEV131" s="103"/>
      <c r="FEW131" s="103"/>
      <c r="FEX131" s="103"/>
      <c r="FEY131" s="103"/>
      <c r="FEZ131" s="103"/>
      <c r="FFA131" s="103"/>
      <c r="FFB131" s="103"/>
      <c r="FFC131" s="103"/>
      <c r="FFD131" s="103"/>
      <c r="FFE131" s="103"/>
      <c r="FFF131" s="103"/>
      <c r="FFG131" s="103"/>
      <c r="FFH131" s="103"/>
      <c r="FFI131" s="103"/>
      <c r="FFJ131" s="103"/>
      <c r="FFK131" s="103"/>
      <c r="FFL131" s="103"/>
      <c r="FFM131" s="103"/>
      <c r="FFN131" s="103"/>
      <c r="FFO131" s="103"/>
      <c r="FFP131" s="103"/>
      <c r="FFQ131" s="103"/>
      <c r="FFR131" s="103"/>
      <c r="FFS131" s="103"/>
      <c r="FFT131" s="103"/>
      <c r="FFU131" s="103"/>
      <c r="FFV131" s="103"/>
      <c r="FFW131" s="103"/>
      <c r="FFX131" s="103"/>
      <c r="FFY131" s="103"/>
      <c r="FFZ131" s="103"/>
      <c r="FGA131" s="103"/>
      <c r="FGB131" s="103"/>
      <c r="FGC131" s="103"/>
      <c r="FGD131" s="103"/>
      <c r="FGE131" s="103"/>
      <c r="FGF131" s="103"/>
      <c r="FGG131" s="103"/>
      <c r="FGH131" s="103"/>
      <c r="FGI131" s="103"/>
      <c r="FGJ131" s="103"/>
      <c r="FGK131" s="103"/>
      <c r="FGL131" s="103"/>
      <c r="FGM131" s="103"/>
      <c r="FGN131" s="103"/>
      <c r="FGO131" s="103"/>
      <c r="FGP131" s="103"/>
      <c r="FGQ131" s="103"/>
      <c r="FGR131" s="103"/>
      <c r="FGS131" s="103"/>
      <c r="FGT131" s="103"/>
      <c r="FGU131" s="103"/>
      <c r="FGV131" s="103"/>
      <c r="FGW131" s="103"/>
      <c r="FGX131" s="103"/>
      <c r="FGY131" s="103"/>
      <c r="FGZ131" s="103"/>
      <c r="FHA131" s="103"/>
      <c r="FHB131" s="103"/>
      <c r="FHC131" s="103"/>
      <c r="FHD131" s="103"/>
      <c r="FHE131" s="103"/>
      <c r="FHF131" s="103"/>
      <c r="FHG131" s="103"/>
      <c r="FHH131" s="103"/>
      <c r="FHI131" s="103"/>
      <c r="FHJ131" s="103"/>
      <c r="FHK131" s="103"/>
      <c r="FHL131" s="103"/>
      <c r="FHM131" s="103"/>
      <c r="FHN131" s="103"/>
      <c r="FHO131" s="103"/>
      <c r="FHP131" s="103"/>
      <c r="FHQ131" s="103"/>
      <c r="FHR131" s="103"/>
      <c r="FHS131" s="103"/>
      <c r="FHT131" s="103"/>
      <c r="FHU131" s="103"/>
      <c r="FHV131" s="103"/>
      <c r="FHW131" s="103"/>
      <c r="FHX131" s="103"/>
      <c r="FHY131" s="103"/>
      <c r="FHZ131" s="103"/>
      <c r="FIA131" s="103"/>
      <c r="FIB131" s="103"/>
      <c r="FIC131" s="103"/>
      <c r="FID131" s="103"/>
      <c r="FIE131" s="103"/>
      <c r="FIF131" s="103"/>
      <c r="FIG131" s="103"/>
      <c r="FIH131" s="103"/>
      <c r="FII131" s="103"/>
      <c r="FIJ131" s="103"/>
      <c r="FIK131" s="103"/>
      <c r="FIL131" s="103"/>
      <c r="FIM131" s="103"/>
      <c r="FIN131" s="103"/>
      <c r="FIO131" s="103"/>
      <c r="FIP131" s="103"/>
      <c r="FIW131" s="103"/>
      <c r="FIX131" s="103"/>
      <c r="FIY131" s="103"/>
      <c r="FIZ131" s="103"/>
      <c r="FJA131" s="103"/>
      <c r="FJB131" s="103"/>
      <c r="FJC131" s="103"/>
      <c r="FJD131" s="103"/>
      <c r="FJE131" s="103"/>
      <c r="FJF131" s="103"/>
      <c r="FJG131" s="103"/>
      <c r="FJH131" s="103"/>
      <c r="FJI131" s="103"/>
      <c r="FJJ131" s="103"/>
      <c r="FJK131" s="103"/>
      <c r="FJL131" s="103"/>
      <c r="FJM131" s="103"/>
      <c r="FJN131" s="103"/>
      <c r="FJO131" s="103"/>
      <c r="FJP131" s="103"/>
      <c r="FJQ131" s="103"/>
      <c r="FJR131" s="103"/>
      <c r="FJS131" s="103"/>
      <c r="FJT131" s="103"/>
      <c r="FJU131" s="103"/>
      <c r="FJV131" s="103"/>
      <c r="FJW131" s="103"/>
      <c r="FJX131" s="103"/>
      <c r="FJY131" s="103"/>
      <c r="FJZ131" s="103"/>
      <c r="FKA131" s="103"/>
      <c r="FKB131" s="103"/>
      <c r="FKC131" s="103"/>
      <c r="FKD131" s="103"/>
      <c r="FKE131" s="103"/>
      <c r="FKF131" s="103"/>
      <c r="FKG131" s="103"/>
      <c r="FKH131" s="103"/>
      <c r="FKI131" s="103"/>
      <c r="FKJ131" s="103"/>
      <c r="FKK131" s="103"/>
      <c r="FKL131" s="103"/>
      <c r="FKM131" s="103"/>
      <c r="FKN131" s="103"/>
      <c r="FKO131" s="103"/>
      <c r="FKP131" s="103"/>
      <c r="FKQ131" s="103"/>
      <c r="FKR131" s="103"/>
      <c r="FKS131" s="103"/>
      <c r="FKT131" s="103"/>
      <c r="FKU131" s="103"/>
      <c r="FKV131" s="103"/>
      <c r="FKW131" s="103"/>
      <c r="FKX131" s="103"/>
      <c r="FKY131" s="103"/>
      <c r="FKZ131" s="103"/>
      <c r="FLA131" s="103"/>
      <c r="FLB131" s="103"/>
      <c r="FLC131" s="103"/>
      <c r="FLD131" s="103"/>
      <c r="FLE131" s="103"/>
      <c r="FLF131" s="103"/>
      <c r="FLG131" s="103"/>
      <c r="FLH131" s="103"/>
      <c r="FLI131" s="103"/>
      <c r="FLJ131" s="103"/>
      <c r="FLK131" s="103"/>
      <c r="FLL131" s="103"/>
      <c r="FLM131" s="103"/>
      <c r="FLN131" s="103"/>
      <c r="FLO131" s="103"/>
      <c r="FLP131" s="103"/>
      <c r="FLQ131" s="103"/>
      <c r="FLR131" s="103"/>
      <c r="FLS131" s="103"/>
      <c r="FLT131" s="103"/>
      <c r="FLU131" s="103"/>
      <c r="FLV131" s="103"/>
      <c r="FLW131" s="103"/>
      <c r="FLX131" s="103"/>
      <c r="FLY131" s="103"/>
      <c r="FLZ131" s="103"/>
      <c r="FMA131" s="103"/>
      <c r="FMB131" s="103"/>
      <c r="FMC131" s="103"/>
      <c r="FMD131" s="103"/>
      <c r="FME131" s="103"/>
      <c r="FMF131" s="103"/>
      <c r="FMG131" s="103"/>
      <c r="FMH131" s="103"/>
      <c r="FMI131" s="103"/>
      <c r="FMJ131" s="103"/>
      <c r="FMK131" s="103"/>
      <c r="FML131" s="103"/>
      <c r="FMM131" s="103"/>
      <c r="FMN131" s="103"/>
      <c r="FMO131" s="103"/>
      <c r="FMP131" s="103"/>
      <c r="FMQ131" s="103"/>
      <c r="FMR131" s="103"/>
      <c r="FMS131" s="103"/>
      <c r="FMT131" s="103"/>
      <c r="FMU131" s="103"/>
      <c r="FMV131" s="103"/>
      <c r="FMW131" s="103"/>
      <c r="FMX131" s="103"/>
      <c r="FMY131" s="103"/>
      <c r="FMZ131" s="103"/>
      <c r="FNA131" s="103"/>
      <c r="FNB131" s="103"/>
      <c r="FNC131" s="103"/>
      <c r="FND131" s="103"/>
      <c r="FNE131" s="103"/>
      <c r="FNF131" s="103"/>
      <c r="FNG131" s="103"/>
      <c r="FNH131" s="103"/>
      <c r="FNI131" s="103"/>
      <c r="FNJ131" s="103"/>
      <c r="FNK131" s="103"/>
      <c r="FNL131" s="103"/>
      <c r="FNM131" s="103"/>
      <c r="FNN131" s="103"/>
      <c r="FNO131" s="103"/>
      <c r="FNP131" s="103"/>
      <c r="FNQ131" s="103"/>
      <c r="FNR131" s="103"/>
      <c r="FNS131" s="103"/>
      <c r="FNT131" s="103"/>
      <c r="FNU131" s="103"/>
      <c r="FNV131" s="103"/>
      <c r="FNW131" s="103"/>
      <c r="FNX131" s="103"/>
      <c r="FNY131" s="103"/>
      <c r="FNZ131" s="103"/>
      <c r="FOA131" s="103"/>
      <c r="FOB131" s="103"/>
      <c r="FOC131" s="103"/>
      <c r="FOD131" s="103"/>
      <c r="FOE131" s="103"/>
      <c r="FOF131" s="103"/>
      <c r="FOG131" s="103"/>
      <c r="FOH131" s="103"/>
      <c r="FOI131" s="103"/>
      <c r="FOJ131" s="103"/>
      <c r="FOK131" s="103"/>
      <c r="FOL131" s="103"/>
      <c r="FOM131" s="103"/>
      <c r="FON131" s="103"/>
      <c r="FOO131" s="103"/>
      <c r="FOP131" s="103"/>
      <c r="FOQ131" s="103"/>
      <c r="FOR131" s="103"/>
      <c r="FOS131" s="103"/>
      <c r="FOT131" s="103"/>
      <c r="FOU131" s="103"/>
      <c r="FOV131" s="103"/>
      <c r="FOW131" s="103"/>
      <c r="FOX131" s="103"/>
      <c r="FOY131" s="103"/>
      <c r="FOZ131" s="103"/>
      <c r="FPA131" s="103"/>
      <c r="FPB131" s="103"/>
      <c r="FPC131" s="103"/>
      <c r="FPD131" s="103"/>
      <c r="FPE131" s="103"/>
      <c r="FPF131" s="103"/>
      <c r="FPG131" s="103"/>
      <c r="FPH131" s="103"/>
      <c r="FPI131" s="103"/>
      <c r="FPJ131" s="103"/>
      <c r="FPK131" s="103"/>
      <c r="FPL131" s="103"/>
      <c r="FPM131" s="103"/>
      <c r="FPN131" s="103"/>
      <c r="FPO131" s="103"/>
      <c r="FPP131" s="103"/>
      <c r="FPQ131" s="103"/>
      <c r="FPR131" s="103"/>
      <c r="FPS131" s="103"/>
      <c r="FPT131" s="103"/>
      <c r="FPU131" s="103"/>
      <c r="FPV131" s="103"/>
      <c r="FPW131" s="103"/>
      <c r="FPX131" s="103"/>
      <c r="FPY131" s="103"/>
      <c r="FPZ131" s="103"/>
      <c r="FQA131" s="103"/>
      <c r="FQB131" s="103"/>
      <c r="FQC131" s="103"/>
      <c r="FQD131" s="103"/>
      <c r="FQE131" s="103"/>
      <c r="FQF131" s="103"/>
      <c r="FQG131" s="103"/>
      <c r="FQH131" s="103"/>
      <c r="FQI131" s="103"/>
      <c r="FQJ131" s="103"/>
      <c r="FQK131" s="103"/>
      <c r="FQL131" s="103"/>
      <c r="FQM131" s="103"/>
      <c r="FQN131" s="103"/>
      <c r="FQO131" s="103"/>
      <c r="FQP131" s="103"/>
      <c r="FQQ131" s="103"/>
      <c r="FQR131" s="103"/>
      <c r="FQS131" s="103"/>
      <c r="FQT131" s="103"/>
      <c r="FQU131" s="103"/>
      <c r="FQV131" s="103"/>
      <c r="FQW131" s="103"/>
      <c r="FQX131" s="103"/>
      <c r="FQY131" s="103"/>
      <c r="FQZ131" s="103"/>
      <c r="FRA131" s="103"/>
      <c r="FRB131" s="103"/>
      <c r="FRC131" s="103"/>
      <c r="FRD131" s="103"/>
      <c r="FRE131" s="103"/>
      <c r="FRF131" s="103"/>
      <c r="FRG131" s="103"/>
      <c r="FRH131" s="103"/>
      <c r="FRI131" s="103"/>
      <c r="FRJ131" s="103"/>
      <c r="FRK131" s="103"/>
      <c r="FRL131" s="103"/>
      <c r="FRM131" s="103"/>
      <c r="FRN131" s="103"/>
      <c r="FRO131" s="103"/>
      <c r="FRP131" s="103"/>
      <c r="FRQ131" s="103"/>
      <c r="FRR131" s="103"/>
      <c r="FRS131" s="103"/>
      <c r="FRT131" s="103"/>
      <c r="FRU131" s="103"/>
      <c r="FRV131" s="103"/>
      <c r="FRW131" s="103"/>
      <c r="FRX131" s="103"/>
      <c r="FRY131" s="103"/>
      <c r="FRZ131" s="103"/>
      <c r="FSA131" s="103"/>
      <c r="FSB131" s="103"/>
      <c r="FSC131" s="103"/>
      <c r="FSD131" s="103"/>
      <c r="FSE131" s="103"/>
      <c r="FSF131" s="103"/>
      <c r="FSG131" s="103"/>
      <c r="FSH131" s="103"/>
      <c r="FSI131" s="103"/>
      <c r="FSJ131" s="103"/>
      <c r="FSK131" s="103"/>
      <c r="FSL131" s="103"/>
      <c r="FSS131" s="103"/>
      <c r="FST131" s="103"/>
      <c r="FSU131" s="103"/>
      <c r="FSV131" s="103"/>
      <c r="FSW131" s="103"/>
      <c r="FSX131" s="103"/>
      <c r="FSY131" s="103"/>
      <c r="FSZ131" s="103"/>
      <c r="FTA131" s="103"/>
      <c r="FTB131" s="103"/>
      <c r="FTC131" s="103"/>
      <c r="FTD131" s="103"/>
      <c r="FTE131" s="103"/>
      <c r="FTF131" s="103"/>
      <c r="FTG131" s="103"/>
      <c r="FTH131" s="103"/>
      <c r="FTI131" s="103"/>
      <c r="FTJ131" s="103"/>
      <c r="FTK131" s="103"/>
      <c r="FTL131" s="103"/>
      <c r="FTM131" s="103"/>
      <c r="FTN131" s="103"/>
      <c r="FTO131" s="103"/>
      <c r="FTP131" s="103"/>
      <c r="FTQ131" s="103"/>
      <c r="FTR131" s="103"/>
      <c r="FTS131" s="103"/>
      <c r="FTT131" s="103"/>
      <c r="FTU131" s="103"/>
      <c r="FTV131" s="103"/>
      <c r="FTW131" s="103"/>
      <c r="FTX131" s="103"/>
      <c r="FTY131" s="103"/>
      <c r="FTZ131" s="103"/>
      <c r="FUA131" s="103"/>
      <c r="FUB131" s="103"/>
      <c r="FUC131" s="103"/>
      <c r="FUD131" s="103"/>
      <c r="FUE131" s="103"/>
      <c r="FUF131" s="103"/>
      <c r="FUG131" s="103"/>
      <c r="FUH131" s="103"/>
      <c r="FUI131" s="103"/>
      <c r="FUJ131" s="103"/>
      <c r="FUK131" s="103"/>
      <c r="FUL131" s="103"/>
      <c r="FUM131" s="103"/>
      <c r="FUN131" s="103"/>
      <c r="FUO131" s="103"/>
      <c r="FUP131" s="103"/>
      <c r="FUQ131" s="103"/>
      <c r="FUR131" s="103"/>
      <c r="FUS131" s="103"/>
      <c r="FUT131" s="103"/>
      <c r="FUU131" s="103"/>
      <c r="FUV131" s="103"/>
      <c r="FUW131" s="103"/>
      <c r="FUX131" s="103"/>
      <c r="FUY131" s="103"/>
      <c r="FUZ131" s="103"/>
      <c r="FVA131" s="103"/>
      <c r="FVB131" s="103"/>
      <c r="FVC131" s="103"/>
      <c r="FVD131" s="103"/>
      <c r="FVE131" s="103"/>
      <c r="FVF131" s="103"/>
      <c r="FVG131" s="103"/>
      <c r="FVH131" s="103"/>
      <c r="FVI131" s="103"/>
      <c r="FVJ131" s="103"/>
      <c r="FVK131" s="103"/>
      <c r="FVL131" s="103"/>
      <c r="FVM131" s="103"/>
      <c r="FVN131" s="103"/>
      <c r="FVO131" s="103"/>
      <c r="FVP131" s="103"/>
      <c r="FVQ131" s="103"/>
      <c r="FVR131" s="103"/>
      <c r="FVS131" s="103"/>
      <c r="FVT131" s="103"/>
      <c r="FVU131" s="103"/>
      <c r="FVV131" s="103"/>
      <c r="FVW131" s="103"/>
      <c r="FVX131" s="103"/>
      <c r="FVY131" s="103"/>
      <c r="FVZ131" s="103"/>
      <c r="FWA131" s="103"/>
      <c r="FWB131" s="103"/>
      <c r="FWC131" s="103"/>
      <c r="FWD131" s="103"/>
      <c r="FWE131" s="103"/>
      <c r="FWF131" s="103"/>
      <c r="FWG131" s="103"/>
      <c r="FWH131" s="103"/>
      <c r="FWI131" s="103"/>
      <c r="FWJ131" s="103"/>
      <c r="FWK131" s="103"/>
      <c r="FWL131" s="103"/>
      <c r="FWM131" s="103"/>
      <c r="FWN131" s="103"/>
      <c r="FWO131" s="103"/>
      <c r="FWP131" s="103"/>
      <c r="FWQ131" s="103"/>
      <c r="FWR131" s="103"/>
      <c r="FWS131" s="103"/>
      <c r="FWT131" s="103"/>
      <c r="FWU131" s="103"/>
      <c r="FWV131" s="103"/>
      <c r="FWW131" s="103"/>
      <c r="FWX131" s="103"/>
      <c r="FWY131" s="103"/>
      <c r="FWZ131" s="103"/>
      <c r="FXA131" s="103"/>
      <c r="FXB131" s="103"/>
      <c r="FXC131" s="103"/>
      <c r="FXD131" s="103"/>
      <c r="FXE131" s="103"/>
      <c r="FXF131" s="103"/>
      <c r="FXG131" s="103"/>
      <c r="FXH131" s="103"/>
      <c r="FXI131" s="103"/>
      <c r="FXJ131" s="103"/>
      <c r="FXK131" s="103"/>
      <c r="FXL131" s="103"/>
      <c r="FXM131" s="103"/>
      <c r="FXN131" s="103"/>
      <c r="FXO131" s="103"/>
      <c r="FXP131" s="103"/>
      <c r="FXQ131" s="103"/>
      <c r="FXR131" s="103"/>
      <c r="FXS131" s="103"/>
      <c r="FXT131" s="103"/>
      <c r="FXU131" s="103"/>
      <c r="FXV131" s="103"/>
      <c r="FXW131" s="103"/>
      <c r="FXX131" s="103"/>
      <c r="FXY131" s="103"/>
      <c r="FXZ131" s="103"/>
      <c r="FYA131" s="103"/>
      <c r="FYB131" s="103"/>
      <c r="FYC131" s="103"/>
      <c r="FYD131" s="103"/>
      <c r="FYE131" s="103"/>
      <c r="FYF131" s="103"/>
      <c r="FYG131" s="103"/>
      <c r="FYH131" s="103"/>
      <c r="FYI131" s="103"/>
      <c r="FYJ131" s="103"/>
      <c r="FYK131" s="103"/>
      <c r="FYL131" s="103"/>
      <c r="FYM131" s="103"/>
      <c r="FYN131" s="103"/>
      <c r="FYO131" s="103"/>
      <c r="FYP131" s="103"/>
      <c r="FYQ131" s="103"/>
      <c r="FYR131" s="103"/>
      <c r="FYS131" s="103"/>
      <c r="FYT131" s="103"/>
      <c r="FYU131" s="103"/>
      <c r="FYV131" s="103"/>
      <c r="FYW131" s="103"/>
      <c r="FYX131" s="103"/>
      <c r="FYY131" s="103"/>
      <c r="FYZ131" s="103"/>
      <c r="FZA131" s="103"/>
      <c r="FZB131" s="103"/>
      <c r="FZC131" s="103"/>
      <c r="FZD131" s="103"/>
      <c r="FZE131" s="103"/>
      <c r="FZF131" s="103"/>
      <c r="FZG131" s="103"/>
      <c r="FZH131" s="103"/>
      <c r="FZI131" s="103"/>
      <c r="FZJ131" s="103"/>
      <c r="FZK131" s="103"/>
      <c r="FZL131" s="103"/>
      <c r="FZM131" s="103"/>
      <c r="FZN131" s="103"/>
      <c r="FZO131" s="103"/>
      <c r="FZP131" s="103"/>
      <c r="FZQ131" s="103"/>
      <c r="FZR131" s="103"/>
      <c r="FZS131" s="103"/>
      <c r="FZT131" s="103"/>
      <c r="FZU131" s="103"/>
      <c r="FZV131" s="103"/>
      <c r="FZW131" s="103"/>
      <c r="FZX131" s="103"/>
      <c r="FZY131" s="103"/>
      <c r="FZZ131" s="103"/>
      <c r="GAA131" s="103"/>
      <c r="GAB131" s="103"/>
      <c r="GAC131" s="103"/>
      <c r="GAD131" s="103"/>
      <c r="GAE131" s="103"/>
      <c r="GAF131" s="103"/>
      <c r="GAG131" s="103"/>
      <c r="GAH131" s="103"/>
      <c r="GAI131" s="103"/>
      <c r="GAJ131" s="103"/>
      <c r="GAK131" s="103"/>
      <c r="GAL131" s="103"/>
      <c r="GAM131" s="103"/>
      <c r="GAN131" s="103"/>
      <c r="GAO131" s="103"/>
      <c r="GAP131" s="103"/>
      <c r="GAQ131" s="103"/>
      <c r="GAR131" s="103"/>
      <c r="GAS131" s="103"/>
      <c r="GAT131" s="103"/>
      <c r="GAU131" s="103"/>
      <c r="GAV131" s="103"/>
      <c r="GAW131" s="103"/>
      <c r="GAX131" s="103"/>
      <c r="GAY131" s="103"/>
      <c r="GAZ131" s="103"/>
      <c r="GBA131" s="103"/>
      <c r="GBB131" s="103"/>
      <c r="GBC131" s="103"/>
      <c r="GBD131" s="103"/>
      <c r="GBE131" s="103"/>
      <c r="GBF131" s="103"/>
      <c r="GBG131" s="103"/>
      <c r="GBH131" s="103"/>
      <c r="GBI131" s="103"/>
      <c r="GBJ131" s="103"/>
      <c r="GBK131" s="103"/>
      <c r="GBL131" s="103"/>
      <c r="GBM131" s="103"/>
      <c r="GBN131" s="103"/>
      <c r="GBO131" s="103"/>
      <c r="GBP131" s="103"/>
      <c r="GBQ131" s="103"/>
      <c r="GBR131" s="103"/>
      <c r="GBS131" s="103"/>
      <c r="GBT131" s="103"/>
      <c r="GBU131" s="103"/>
      <c r="GBV131" s="103"/>
      <c r="GBW131" s="103"/>
      <c r="GBX131" s="103"/>
      <c r="GBY131" s="103"/>
      <c r="GBZ131" s="103"/>
      <c r="GCA131" s="103"/>
      <c r="GCB131" s="103"/>
      <c r="GCC131" s="103"/>
      <c r="GCD131" s="103"/>
      <c r="GCE131" s="103"/>
      <c r="GCF131" s="103"/>
      <c r="GCG131" s="103"/>
      <c r="GCH131" s="103"/>
      <c r="GCO131" s="103"/>
      <c r="GCP131" s="103"/>
      <c r="GCQ131" s="103"/>
      <c r="GCR131" s="103"/>
      <c r="GCS131" s="103"/>
      <c r="GCT131" s="103"/>
      <c r="GCU131" s="103"/>
      <c r="GCV131" s="103"/>
      <c r="GCW131" s="103"/>
      <c r="GCX131" s="103"/>
      <c r="GCY131" s="103"/>
      <c r="GCZ131" s="103"/>
      <c r="GDA131" s="103"/>
      <c r="GDB131" s="103"/>
      <c r="GDC131" s="103"/>
      <c r="GDD131" s="103"/>
      <c r="GDE131" s="103"/>
      <c r="GDF131" s="103"/>
      <c r="GDG131" s="103"/>
      <c r="GDH131" s="103"/>
      <c r="GDI131" s="103"/>
      <c r="GDJ131" s="103"/>
      <c r="GDK131" s="103"/>
      <c r="GDL131" s="103"/>
      <c r="GDM131" s="103"/>
      <c r="GDN131" s="103"/>
      <c r="GDO131" s="103"/>
      <c r="GDP131" s="103"/>
      <c r="GDQ131" s="103"/>
      <c r="GDR131" s="103"/>
      <c r="GDS131" s="103"/>
      <c r="GDT131" s="103"/>
      <c r="GDU131" s="103"/>
      <c r="GDV131" s="103"/>
      <c r="GDW131" s="103"/>
      <c r="GDX131" s="103"/>
      <c r="GDY131" s="103"/>
      <c r="GDZ131" s="103"/>
      <c r="GEA131" s="103"/>
      <c r="GEB131" s="103"/>
      <c r="GEC131" s="103"/>
      <c r="GED131" s="103"/>
      <c r="GEE131" s="103"/>
      <c r="GEF131" s="103"/>
      <c r="GEG131" s="103"/>
      <c r="GEH131" s="103"/>
      <c r="GEI131" s="103"/>
      <c r="GEJ131" s="103"/>
      <c r="GEK131" s="103"/>
      <c r="GEL131" s="103"/>
      <c r="GEM131" s="103"/>
      <c r="GEN131" s="103"/>
      <c r="GEO131" s="103"/>
      <c r="GEP131" s="103"/>
      <c r="GEQ131" s="103"/>
      <c r="GER131" s="103"/>
      <c r="GES131" s="103"/>
      <c r="GET131" s="103"/>
      <c r="GEU131" s="103"/>
      <c r="GEV131" s="103"/>
      <c r="GEW131" s="103"/>
      <c r="GEX131" s="103"/>
      <c r="GEY131" s="103"/>
      <c r="GEZ131" s="103"/>
      <c r="GFA131" s="103"/>
      <c r="GFB131" s="103"/>
      <c r="GFC131" s="103"/>
      <c r="GFD131" s="103"/>
      <c r="GFE131" s="103"/>
      <c r="GFF131" s="103"/>
      <c r="GFG131" s="103"/>
      <c r="GFH131" s="103"/>
      <c r="GFI131" s="103"/>
      <c r="GFJ131" s="103"/>
      <c r="GFK131" s="103"/>
      <c r="GFL131" s="103"/>
      <c r="GFM131" s="103"/>
      <c r="GFN131" s="103"/>
      <c r="GFO131" s="103"/>
      <c r="GFP131" s="103"/>
      <c r="GFQ131" s="103"/>
      <c r="GFR131" s="103"/>
      <c r="GFS131" s="103"/>
      <c r="GFT131" s="103"/>
      <c r="GFU131" s="103"/>
      <c r="GFV131" s="103"/>
      <c r="GFW131" s="103"/>
      <c r="GFX131" s="103"/>
      <c r="GFY131" s="103"/>
      <c r="GFZ131" s="103"/>
      <c r="GGA131" s="103"/>
      <c r="GGB131" s="103"/>
      <c r="GGC131" s="103"/>
      <c r="GGD131" s="103"/>
      <c r="GGE131" s="103"/>
      <c r="GGF131" s="103"/>
      <c r="GGG131" s="103"/>
      <c r="GGH131" s="103"/>
      <c r="GGI131" s="103"/>
      <c r="GGJ131" s="103"/>
      <c r="GGK131" s="103"/>
      <c r="GGL131" s="103"/>
      <c r="GGM131" s="103"/>
      <c r="GGN131" s="103"/>
      <c r="GGO131" s="103"/>
      <c r="GGP131" s="103"/>
      <c r="GGQ131" s="103"/>
      <c r="GGR131" s="103"/>
      <c r="GGS131" s="103"/>
      <c r="GGT131" s="103"/>
      <c r="GGU131" s="103"/>
      <c r="GGV131" s="103"/>
      <c r="GGW131" s="103"/>
      <c r="GGX131" s="103"/>
      <c r="GGY131" s="103"/>
      <c r="GGZ131" s="103"/>
      <c r="GHA131" s="103"/>
      <c r="GHB131" s="103"/>
      <c r="GHC131" s="103"/>
      <c r="GHD131" s="103"/>
      <c r="GHE131" s="103"/>
      <c r="GHF131" s="103"/>
      <c r="GHG131" s="103"/>
      <c r="GHH131" s="103"/>
      <c r="GHI131" s="103"/>
      <c r="GHJ131" s="103"/>
      <c r="GHK131" s="103"/>
      <c r="GHL131" s="103"/>
      <c r="GHM131" s="103"/>
      <c r="GHN131" s="103"/>
      <c r="GHO131" s="103"/>
      <c r="GHP131" s="103"/>
      <c r="GHQ131" s="103"/>
      <c r="GHR131" s="103"/>
      <c r="GHS131" s="103"/>
      <c r="GHT131" s="103"/>
      <c r="GHU131" s="103"/>
      <c r="GHV131" s="103"/>
      <c r="GHW131" s="103"/>
      <c r="GHX131" s="103"/>
      <c r="GHY131" s="103"/>
      <c r="GHZ131" s="103"/>
      <c r="GIA131" s="103"/>
      <c r="GIB131" s="103"/>
      <c r="GIC131" s="103"/>
      <c r="GID131" s="103"/>
      <c r="GIE131" s="103"/>
      <c r="GIF131" s="103"/>
      <c r="GIG131" s="103"/>
      <c r="GIH131" s="103"/>
      <c r="GII131" s="103"/>
      <c r="GIJ131" s="103"/>
      <c r="GIK131" s="103"/>
      <c r="GIL131" s="103"/>
      <c r="GIM131" s="103"/>
      <c r="GIN131" s="103"/>
      <c r="GIO131" s="103"/>
      <c r="GIP131" s="103"/>
      <c r="GIQ131" s="103"/>
      <c r="GIR131" s="103"/>
      <c r="GIS131" s="103"/>
      <c r="GIT131" s="103"/>
      <c r="GIU131" s="103"/>
      <c r="GIV131" s="103"/>
      <c r="GIW131" s="103"/>
      <c r="GIX131" s="103"/>
      <c r="GIY131" s="103"/>
      <c r="GIZ131" s="103"/>
      <c r="GJA131" s="103"/>
      <c r="GJB131" s="103"/>
      <c r="GJC131" s="103"/>
      <c r="GJD131" s="103"/>
      <c r="GJE131" s="103"/>
      <c r="GJF131" s="103"/>
      <c r="GJG131" s="103"/>
      <c r="GJH131" s="103"/>
      <c r="GJI131" s="103"/>
      <c r="GJJ131" s="103"/>
      <c r="GJK131" s="103"/>
      <c r="GJL131" s="103"/>
      <c r="GJM131" s="103"/>
      <c r="GJN131" s="103"/>
      <c r="GJO131" s="103"/>
      <c r="GJP131" s="103"/>
      <c r="GJQ131" s="103"/>
      <c r="GJR131" s="103"/>
      <c r="GJS131" s="103"/>
      <c r="GJT131" s="103"/>
      <c r="GJU131" s="103"/>
      <c r="GJV131" s="103"/>
      <c r="GJW131" s="103"/>
      <c r="GJX131" s="103"/>
      <c r="GJY131" s="103"/>
      <c r="GJZ131" s="103"/>
      <c r="GKA131" s="103"/>
      <c r="GKB131" s="103"/>
      <c r="GKC131" s="103"/>
      <c r="GKD131" s="103"/>
      <c r="GKE131" s="103"/>
      <c r="GKF131" s="103"/>
      <c r="GKG131" s="103"/>
      <c r="GKH131" s="103"/>
      <c r="GKI131" s="103"/>
      <c r="GKJ131" s="103"/>
      <c r="GKK131" s="103"/>
      <c r="GKL131" s="103"/>
      <c r="GKM131" s="103"/>
      <c r="GKN131" s="103"/>
      <c r="GKO131" s="103"/>
      <c r="GKP131" s="103"/>
      <c r="GKQ131" s="103"/>
      <c r="GKR131" s="103"/>
      <c r="GKS131" s="103"/>
      <c r="GKT131" s="103"/>
      <c r="GKU131" s="103"/>
      <c r="GKV131" s="103"/>
      <c r="GKW131" s="103"/>
      <c r="GKX131" s="103"/>
      <c r="GKY131" s="103"/>
      <c r="GKZ131" s="103"/>
      <c r="GLA131" s="103"/>
      <c r="GLB131" s="103"/>
      <c r="GLC131" s="103"/>
      <c r="GLD131" s="103"/>
      <c r="GLE131" s="103"/>
      <c r="GLF131" s="103"/>
      <c r="GLG131" s="103"/>
      <c r="GLH131" s="103"/>
      <c r="GLI131" s="103"/>
      <c r="GLJ131" s="103"/>
      <c r="GLK131" s="103"/>
      <c r="GLL131" s="103"/>
      <c r="GLM131" s="103"/>
      <c r="GLN131" s="103"/>
      <c r="GLO131" s="103"/>
      <c r="GLP131" s="103"/>
      <c r="GLQ131" s="103"/>
      <c r="GLR131" s="103"/>
      <c r="GLS131" s="103"/>
      <c r="GLT131" s="103"/>
      <c r="GLU131" s="103"/>
      <c r="GLV131" s="103"/>
      <c r="GLW131" s="103"/>
      <c r="GLX131" s="103"/>
      <c r="GLY131" s="103"/>
      <c r="GLZ131" s="103"/>
      <c r="GMA131" s="103"/>
      <c r="GMB131" s="103"/>
      <c r="GMC131" s="103"/>
      <c r="GMD131" s="103"/>
      <c r="GMK131" s="103"/>
      <c r="GML131" s="103"/>
      <c r="GMM131" s="103"/>
      <c r="GMN131" s="103"/>
      <c r="GMO131" s="103"/>
      <c r="GMP131" s="103"/>
      <c r="GMQ131" s="103"/>
      <c r="GMR131" s="103"/>
      <c r="GMS131" s="103"/>
      <c r="GMT131" s="103"/>
      <c r="GMU131" s="103"/>
      <c r="GMV131" s="103"/>
      <c r="GMW131" s="103"/>
      <c r="GMX131" s="103"/>
      <c r="GMY131" s="103"/>
      <c r="GMZ131" s="103"/>
      <c r="GNA131" s="103"/>
      <c r="GNB131" s="103"/>
      <c r="GNC131" s="103"/>
      <c r="GND131" s="103"/>
      <c r="GNE131" s="103"/>
      <c r="GNF131" s="103"/>
      <c r="GNG131" s="103"/>
      <c r="GNH131" s="103"/>
      <c r="GNI131" s="103"/>
      <c r="GNJ131" s="103"/>
      <c r="GNK131" s="103"/>
      <c r="GNL131" s="103"/>
      <c r="GNM131" s="103"/>
      <c r="GNN131" s="103"/>
      <c r="GNO131" s="103"/>
      <c r="GNP131" s="103"/>
      <c r="GNQ131" s="103"/>
      <c r="GNR131" s="103"/>
      <c r="GNS131" s="103"/>
      <c r="GNT131" s="103"/>
      <c r="GNU131" s="103"/>
      <c r="GNV131" s="103"/>
      <c r="GNW131" s="103"/>
      <c r="GNX131" s="103"/>
      <c r="GNY131" s="103"/>
      <c r="GNZ131" s="103"/>
      <c r="GOA131" s="103"/>
      <c r="GOB131" s="103"/>
      <c r="GOC131" s="103"/>
      <c r="GOD131" s="103"/>
      <c r="GOE131" s="103"/>
      <c r="GOF131" s="103"/>
      <c r="GOG131" s="103"/>
      <c r="GOH131" s="103"/>
      <c r="GOI131" s="103"/>
      <c r="GOJ131" s="103"/>
      <c r="GOK131" s="103"/>
      <c r="GOL131" s="103"/>
      <c r="GOM131" s="103"/>
      <c r="GON131" s="103"/>
      <c r="GOO131" s="103"/>
      <c r="GOP131" s="103"/>
      <c r="GOQ131" s="103"/>
      <c r="GOR131" s="103"/>
      <c r="GOS131" s="103"/>
      <c r="GOT131" s="103"/>
      <c r="GOU131" s="103"/>
      <c r="GOV131" s="103"/>
      <c r="GOW131" s="103"/>
      <c r="GOX131" s="103"/>
      <c r="GOY131" s="103"/>
      <c r="GOZ131" s="103"/>
      <c r="GPA131" s="103"/>
      <c r="GPB131" s="103"/>
      <c r="GPC131" s="103"/>
      <c r="GPD131" s="103"/>
      <c r="GPE131" s="103"/>
      <c r="GPF131" s="103"/>
      <c r="GPG131" s="103"/>
      <c r="GPH131" s="103"/>
      <c r="GPI131" s="103"/>
      <c r="GPJ131" s="103"/>
      <c r="GPK131" s="103"/>
      <c r="GPL131" s="103"/>
      <c r="GPM131" s="103"/>
      <c r="GPN131" s="103"/>
      <c r="GPO131" s="103"/>
      <c r="GPP131" s="103"/>
      <c r="GPQ131" s="103"/>
      <c r="GPR131" s="103"/>
      <c r="GPS131" s="103"/>
      <c r="GPT131" s="103"/>
      <c r="GPU131" s="103"/>
      <c r="GPV131" s="103"/>
      <c r="GPW131" s="103"/>
      <c r="GPX131" s="103"/>
      <c r="GPY131" s="103"/>
      <c r="GPZ131" s="103"/>
      <c r="GQA131" s="103"/>
      <c r="GQB131" s="103"/>
      <c r="GQC131" s="103"/>
      <c r="GQD131" s="103"/>
      <c r="GQE131" s="103"/>
      <c r="GQF131" s="103"/>
      <c r="GQG131" s="103"/>
      <c r="GQH131" s="103"/>
      <c r="GQI131" s="103"/>
      <c r="GQJ131" s="103"/>
      <c r="GQK131" s="103"/>
      <c r="GQL131" s="103"/>
      <c r="GQM131" s="103"/>
      <c r="GQN131" s="103"/>
      <c r="GQO131" s="103"/>
      <c r="GQP131" s="103"/>
      <c r="GQQ131" s="103"/>
      <c r="GQR131" s="103"/>
      <c r="GQS131" s="103"/>
      <c r="GQT131" s="103"/>
      <c r="GQU131" s="103"/>
      <c r="GQV131" s="103"/>
      <c r="GQW131" s="103"/>
      <c r="GQX131" s="103"/>
      <c r="GQY131" s="103"/>
      <c r="GQZ131" s="103"/>
      <c r="GRA131" s="103"/>
      <c r="GRB131" s="103"/>
      <c r="GRC131" s="103"/>
      <c r="GRD131" s="103"/>
      <c r="GRE131" s="103"/>
      <c r="GRF131" s="103"/>
      <c r="GRG131" s="103"/>
      <c r="GRH131" s="103"/>
      <c r="GRI131" s="103"/>
      <c r="GRJ131" s="103"/>
      <c r="GRK131" s="103"/>
      <c r="GRL131" s="103"/>
      <c r="GRM131" s="103"/>
      <c r="GRN131" s="103"/>
      <c r="GRO131" s="103"/>
      <c r="GRP131" s="103"/>
      <c r="GRQ131" s="103"/>
      <c r="GRR131" s="103"/>
      <c r="GRS131" s="103"/>
      <c r="GRT131" s="103"/>
      <c r="GRU131" s="103"/>
      <c r="GRV131" s="103"/>
      <c r="GRW131" s="103"/>
      <c r="GRX131" s="103"/>
      <c r="GRY131" s="103"/>
      <c r="GRZ131" s="103"/>
      <c r="GSA131" s="103"/>
      <c r="GSB131" s="103"/>
      <c r="GSC131" s="103"/>
      <c r="GSD131" s="103"/>
      <c r="GSE131" s="103"/>
      <c r="GSF131" s="103"/>
      <c r="GSG131" s="103"/>
      <c r="GSH131" s="103"/>
      <c r="GSI131" s="103"/>
      <c r="GSJ131" s="103"/>
      <c r="GSK131" s="103"/>
      <c r="GSL131" s="103"/>
      <c r="GSM131" s="103"/>
      <c r="GSN131" s="103"/>
      <c r="GSO131" s="103"/>
      <c r="GSP131" s="103"/>
      <c r="GSQ131" s="103"/>
      <c r="GSR131" s="103"/>
      <c r="GSS131" s="103"/>
      <c r="GST131" s="103"/>
      <c r="GSU131" s="103"/>
      <c r="GSV131" s="103"/>
      <c r="GSW131" s="103"/>
      <c r="GSX131" s="103"/>
      <c r="GSY131" s="103"/>
      <c r="GSZ131" s="103"/>
      <c r="GTA131" s="103"/>
      <c r="GTB131" s="103"/>
      <c r="GTC131" s="103"/>
      <c r="GTD131" s="103"/>
      <c r="GTE131" s="103"/>
      <c r="GTF131" s="103"/>
      <c r="GTG131" s="103"/>
      <c r="GTH131" s="103"/>
      <c r="GTI131" s="103"/>
      <c r="GTJ131" s="103"/>
      <c r="GTK131" s="103"/>
      <c r="GTL131" s="103"/>
      <c r="GTM131" s="103"/>
      <c r="GTN131" s="103"/>
      <c r="GTO131" s="103"/>
      <c r="GTP131" s="103"/>
      <c r="GTQ131" s="103"/>
      <c r="GTR131" s="103"/>
      <c r="GTS131" s="103"/>
      <c r="GTT131" s="103"/>
      <c r="GTU131" s="103"/>
      <c r="GTV131" s="103"/>
      <c r="GTW131" s="103"/>
      <c r="GTX131" s="103"/>
      <c r="GTY131" s="103"/>
      <c r="GTZ131" s="103"/>
      <c r="GUA131" s="103"/>
      <c r="GUB131" s="103"/>
      <c r="GUC131" s="103"/>
      <c r="GUD131" s="103"/>
      <c r="GUE131" s="103"/>
      <c r="GUF131" s="103"/>
      <c r="GUG131" s="103"/>
      <c r="GUH131" s="103"/>
      <c r="GUI131" s="103"/>
      <c r="GUJ131" s="103"/>
      <c r="GUK131" s="103"/>
      <c r="GUL131" s="103"/>
      <c r="GUM131" s="103"/>
      <c r="GUN131" s="103"/>
      <c r="GUO131" s="103"/>
      <c r="GUP131" s="103"/>
      <c r="GUQ131" s="103"/>
      <c r="GUR131" s="103"/>
      <c r="GUS131" s="103"/>
      <c r="GUT131" s="103"/>
      <c r="GUU131" s="103"/>
      <c r="GUV131" s="103"/>
      <c r="GUW131" s="103"/>
      <c r="GUX131" s="103"/>
      <c r="GUY131" s="103"/>
      <c r="GUZ131" s="103"/>
      <c r="GVA131" s="103"/>
      <c r="GVB131" s="103"/>
      <c r="GVC131" s="103"/>
      <c r="GVD131" s="103"/>
      <c r="GVE131" s="103"/>
      <c r="GVF131" s="103"/>
      <c r="GVG131" s="103"/>
      <c r="GVH131" s="103"/>
      <c r="GVI131" s="103"/>
      <c r="GVJ131" s="103"/>
      <c r="GVK131" s="103"/>
      <c r="GVL131" s="103"/>
      <c r="GVM131" s="103"/>
      <c r="GVN131" s="103"/>
      <c r="GVO131" s="103"/>
      <c r="GVP131" s="103"/>
      <c r="GVQ131" s="103"/>
      <c r="GVR131" s="103"/>
      <c r="GVS131" s="103"/>
      <c r="GVT131" s="103"/>
      <c r="GVU131" s="103"/>
      <c r="GVV131" s="103"/>
      <c r="GVW131" s="103"/>
      <c r="GVX131" s="103"/>
      <c r="GVY131" s="103"/>
      <c r="GVZ131" s="103"/>
      <c r="GWG131" s="103"/>
      <c r="GWH131" s="103"/>
      <c r="GWI131" s="103"/>
      <c r="GWJ131" s="103"/>
      <c r="GWK131" s="103"/>
      <c r="GWL131" s="103"/>
      <c r="GWM131" s="103"/>
      <c r="GWN131" s="103"/>
      <c r="GWO131" s="103"/>
      <c r="GWP131" s="103"/>
      <c r="GWQ131" s="103"/>
      <c r="GWR131" s="103"/>
      <c r="GWS131" s="103"/>
      <c r="GWT131" s="103"/>
      <c r="GWU131" s="103"/>
      <c r="GWV131" s="103"/>
      <c r="GWW131" s="103"/>
      <c r="GWX131" s="103"/>
      <c r="GWY131" s="103"/>
      <c r="GWZ131" s="103"/>
      <c r="GXA131" s="103"/>
      <c r="GXB131" s="103"/>
      <c r="GXC131" s="103"/>
      <c r="GXD131" s="103"/>
      <c r="GXE131" s="103"/>
      <c r="GXF131" s="103"/>
      <c r="GXG131" s="103"/>
      <c r="GXH131" s="103"/>
      <c r="GXI131" s="103"/>
      <c r="GXJ131" s="103"/>
      <c r="GXK131" s="103"/>
      <c r="GXL131" s="103"/>
      <c r="GXM131" s="103"/>
      <c r="GXN131" s="103"/>
      <c r="GXO131" s="103"/>
      <c r="GXP131" s="103"/>
      <c r="GXQ131" s="103"/>
      <c r="GXR131" s="103"/>
      <c r="GXS131" s="103"/>
      <c r="GXT131" s="103"/>
      <c r="GXU131" s="103"/>
      <c r="GXV131" s="103"/>
      <c r="GXW131" s="103"/>
      <c r="GXX131" s="103"/>
      <c r="GXY131" s="103"/>
      <c r="GXZ131" s="103"/>
      <c r="GYA131" s="103"/>
      <c r="GYB131" s="103"/>
      <c r="GYC131" s="103"/>
      <c r="GYD131" s="103"/>
      <c r="GYE131" s="103"/>
      <c r="GYF131" s="103"/>
      <c r="GYG131" s="103"/>
      <c r="GYH131" s="103"/>
      <c r="GYI131" s="103"/>
      <c r="GYJ131" s="103"/>
      <c r="GYK131" s="103"/>
      <c r="GYL131" s="103"/>
      <c r="GYM131" s="103"/>
      <c r="GYN131" s="103"/>
      <c r="GYO131" s="103"/>
      <c r="GYP131" s="103"/>
      <c r="GYQ131" s="103"/>
      <c r="GYR131" s="103"/>
      <c r="GYS131" s="103"/>
      <c r="GYT131" s="103"/>
      <c r="GYU131" s="103"/>
      <c r="GYV131" s="103"/>
      <c r="GYW131" s="103"/>
      <c r="GYX131" s="103"/>
      <c r="GYY131" s="103"/>
      <c r="GYZ131" s="103"/>
      <c r="GZA131" s="103"/>
      <c r="GZB131" s="103"/>
      <c r="GZC131" s="103"/>
      <c r="GZD131" s="103"/>
      <c r="GZE131" s="103"/>
      <c r="GZF131" s="103"/>
      <c r="GZG131" s="103"/>
      <c r="GZH131" s="103"/>
      <c r="GZI131" s="103"/>
      <c r="GZJ131" s="103"/>
      <c r="GZK131" s="103"/>
      <c r="GZL131" s="103"/>
      <c r="GZM131" s="103"/>
      <c r="GZN131" s="103"/>
      <c r="GZO131" s="103"/>
      <c r="GZP131" s="103"/>
      <c r="GZQ131" s="103"/>
      <c r="GZR131" s="103"/>
      <c r="GZS131" s="103"/>
      <c r="GZT131" s="103"/>
      <c r="GZU131" s="103"/>
      <c r="GZV131" s="103"/>
      <c r="GZW131" s="103"/>
      <c r="GZX131" s="103"/>
      <c r="GZY131" s="103"/>
      <c r="GZZ131" s="103"/>
      <c r="HAA131" s="103"/>
      <c r="HAB131" s="103"/>
      <c r="HAC131" s="103"/>
      <c r="HAD131" s="103"/>
      <c r="HAE131" s="103"/>
      <c r="HAF131" s="103"/>
      <c r="HAG131" s="103"/>
      <c r="HAH131" s="103"/>
      <c r="HAI131" s="103"/>
      <c r="HAJ131" s="103"/>
      <c r="HAK131" s="103"/>
      <c r="HAL131" s="103"/>
      <c r="HAM131" s="103"/>
      <c r="HAN131" s="103"/>
      <c r="HAO131" s="103"/>
      <c r="HAP131" s="103"/>
      <c r="HAQ131" s="103"/>
      <c r="HAR131" s="103"/>
      <c r="HAS131" s="103"/>
      <c r="HAT131" s="103"/>
      <c r="HAU131" s="103"/>
      <c r="HAV131" s="103"/>
      <c r="HAW131" s="103"/>
      <c r="HAX131" s="103"/>
      <c r="HAY131" s="103"/>
      <c r="HAZ131" s="103"/>
      <c r="HBA131" s="103"/>
      <c r="HBB131" s="103"/>
      <c r="HBC131" s="103"/>
      <c r="HBD131" s="103"/>
      <c r="HBE131" s="103"/>
      <c r="HBF131" s="103"/>
      <c r="HBG131" s="103"/>
      <c r="HBH131" s="103"/>
      <c r="HBI131" s="103"/>
      <c r="HBJ131" s="103"/>
      <c r="HBK131" s="103"/>
      <c r="HBL131" s="103"/>
      <c r="HBM131" s="103"/>
      <c r="HBN131" s="103"/>
      <c r="HBO131" s="103"/>
      <c r="HBP131" s="103"/>
      <c r="HBQ131" s="103"/>
      <c r="HBR131" s="103"/>
      <c r="HBS131" s="103"/>
      <c r="HBT131" s="103"/>
      <c r="HBU131" s="103"/>
      <c r="HBV131" s="103"/>
      <c r="HBW131" s="103"/>
      <c r="HBX131" s="103"/>
      <c r="HBY131" s="103"/>
      <c r="HBZ131" s="103"/>
      <c r="HCA131" s="103"/>
      <c r="HCB131" s="103"/>
      <c r="HCC131" s="103"/>
      <c r="HCD131" s="103"/>
      <c r="HCE131" s="103"/>
      <c r="HCF131" s="103"/>
      <c r="HCG131" s="103"/>
      <c r="HCH131" s="103"/>
      <c r="HCI131" s="103"/>
      <c r="HCJ131" s="103"/>
      <c r="HCK131" s="103"/>
      <c r="HCL131" s="103"/>
      <c r="HCM131" s="103"/>
      <c r="HCN131" s="103"/>
      <c r="HCO131" s="103"/>
      <c r="HCP131" s="103"/>
      <c r="HCQ131" s="103"/>
      <c r="HCR131" s="103"/>
      <c r="HCS131" s="103"/>
      <c r="HCT131" s="103"/>
      <c r="HCU131" s="103"/>
      <c r="HCV131" s="103"/>
      <c r="HCW131" s="103"/>
      <c r="HCX131" s="103"/>
      <c r="HCY131" s="103"/>
      <c r="HCZ131" s="103"/>
      <c r="HDA131" s="103"/>
      <c r="HDB131" s="103"/>
      <c r="HDC131" s="103"/>
      <c r="HDD131" s="103"/>
      <c r="HDE131" s="103"/>
      <c r="HDF131" s="103"/>
      <c r="HDG131" s="103"/>
      <c r="HDH131" s="103"/>
      <c r="HDI131" s="103"/>
      <c r="HDJ131" s="103"/>
      <c r="HDK131" s="103"/>
      <c r="HDL131" s="103"/>
      <c r="HDM131" s="103"/>
      <c r="HDN131" s="103"/>
      <c r="HDO131" s="103"/>
      <c r="HDP131" s="103"/>
      <c r="HDQ131" s="103"/>
      <c r="HDR131" s="103"/>
      <c r="HDS131" s="103"/>
      <c r="HDT131" s="103"/>
      <c r="HDU131" s="103"/>
      <c r="HDV131" s="103"/>
      <c r="HDW131" s="103"/>
      <c r="HDX131" s="103"/>
      <c r="HDY131" s="103"/>
      <c r="HDZ131" s="103"/>
      <c r="HEA131" s="103"/>
      <c r="HEB131" s="103"/>
      <c r="HEC131" s="103"/>
      <c r="HED131" s="103"/>
      <c r="HEE131" s="103"/>
      <c r="HEF131" s="103"/>
      <c r="HEG131" s="103"/>
      <c r="HEH131" s="103"/>
      <c r="HEI131" s="103"/>
      <c r="HEJ131" s="103"/>
      <c r="HEK131" s="103"/>
      <c r="HEL131" s="103"/>
      <c r="HEM131" s="103"/>
      <c r="HEN131" s="103"/>
      <c r="HEO131" s="103"/>
      <c r="HEP131" s="103"/>
      <c r="HEQ131" s="103"/>
      <c r="HER131" s="103"/>
      <c r="HES131" s="103"/>
      <c r="HET131" s="103"/>
      <c r="HEU131" s="103"/>
      <c r="HEV131" s="103"/>
      <c r="HEW131" s="103"/>
      <c r="HEX131" s="103"/>
      <c r="HEY131" s="103"/>
      <c r="HEZ131" s="103"/>
      <c r="HFA131" s="103"/>
      <c r="HFB131" s="103"/>
      <c r="HFC131" s="103"/>
      <c r="HFD131" s="103"/>
      <c r="HFE131" s="103"/>
      <c r="HFF131" s="103"/>
      <c r="HFG131" s="103"/>
      <c r="HFH131" s="103"/>
      <c r="HFI131" s="103"/>
      <c r="HFJ131" s="103"/>
      <c r="HFK131" s="103"/>
      <c r="HFL131" s="103"/>
      <c r="HFM131" s="103"/>
      <c r="HFN131" s="103"/>
      <c r="HFO131" s="103"/>
      <c r="HFP131" s="103"/>
      <c r="HFQ131" s="103"/>
      <c r="HFR131" s="103"/>
      <c r="HFS131" s="103"/>
      <c r="HFT131" s="103"/>
      <c r="HFU131" s="103"/>
      <c r="HFV131" s="103"/>
      <c r="HGC131" s="103"/>
      <c r="HGD131" s="103"/>
      <c r="HGE131" s="103"/>
      <c r="HGF131" s="103"/>
      <c r="HGG131" s="103"/>
      <c r="HGH131" s="103"/>
      <c r="HGI131" s="103"/>
      <c r="HGJ131" s="103"/>
      <c r="HGK131" s="103"/>
      <c r="HGL131" s="103"/>
      <c r="HGM131" s="103"/>
      <c r="HGN131" s="103"/>
      <c r="HGO131" s="103"/>
      <c r="HGP131" s="103"/>
      <c r="HGQ131" s="103"/>
      <c r="HGR131" s="103"/>
      <c r="HGS131" s="103"/>
      <c r="HGT131" s="103"/>
      <c r="HGU131" s="103"/>
      <c r="HGV131" s="103"/>
      <c r="HGW131" s="103"/>
      <c r="HGX131" s="103"/>
      <c r="HGY131" s="103"/>
      <c r="HGZ131" s="103"/>
      <c r="HHA131" s="103"/>
      <c r="HHB131" s="103"/>
      <c r="HHC131" s="103"/>
      <c r="HHD131" s="103"/>
      <c r="HHE131" s="103"/>
      <c r="HHF131" s="103"/>
      <c r="HHG131" s="103"/>
      <c r="HHH131" s="103"/>
      <c r="HHI131" s="103"/>
      <c r="HHJ131" s="103"/>
      <c r="HHK131" s="103"/>
      <c r="HHL131" s="103"/>
      <c r="HHM131" s="103"/>
      <c r="HHN131" s="103"/>
      <c r="HHO131" s="103"/>
      <c r="HHP131" s="103"/>
      <c r="HHQ131" s="103"/>
      <c r="HHR131" s="103"/>
      <c r="HHS131" s="103"/>
      <c r="HHT131" s="103"/>
      <c r="HHU131" s="103"/>
      <c r="HHV131" s="103"/>
      <c r="HHW131" s="103"/>
      <c r="HHX131" s="103"/>
      <c r="HHY131" s="103"/>
      <c r="HHZ131" s="103"/>
      <c r="HIA131" s="103"/>
      <c r="HIB131" s="103"/>
      <c r="HIC131" s="103"/>
      <c r="HID131" s="103"/>
      <c r="HIE131" s="103"/>
      <c r="HIF131" s="103"/>
      <c r="HIG131" s="103"/>
      <c r="HIH131" s="103"/>
      <c r="HII131" s="103"/>
      <c r="HIJ131" s="103"/>
      <c r="HIK131" s="103"/>
      <c r="HIL131" s="103"/>
      <c r="HIM131" s="103"/>
      <c r="HIN131" s="103"/>
      <c r="HIO131" s="103"/>
      <c r="HIP131" s="103"/>
      <c r="HIQ131" s="103"/>
      <c r="HIR131" s="103"/>
      <c r="HIS131" s="103"/>
      <c r="HIT131" s="103"/>
      <c r="HIU131" s="103"/>
      <c r="HIV131" s="103"/>
      <c r="HIW131" s="103"/>
      <c r="HIX131" s="103"/>
      <c r="HIY131" s="103"/>
      <c r="HIZ131" s="103"/>
      <c r="HJA131" s="103"/>
      <c r="HJB131" s="103"/>
      <c r="HJC131" s="103"/>
      <c r="HJD131" s="103"/>
      <c r="HJE131" s="103"/>
      <c r="HJF131" s="103"/>
      <c r="HJG131" s="103"/>
      <c r="HJH131" s="103"/>
      <c r="HJI131" s="103"/>
      <c r="HJJ131" s="103"/>
      <c r="HJK131" s="103"/>
      <c r="HJL131" s="103"/>
      <c r="HJM131" s="103"/>
      <c r="HJN131" s="103"/>
      <c r="HJO131" s="103"/>
      <c r="HJP131" s="103"/>
      <c r="HJQ131" s="103"/>
      <c r="HJR131" s="103"/>
      <c r="HJS131" s="103"/>
      <c r="HJT131" s="103"/>
      <c r="HJU131" s="103"/>
      <c r="HJV131" s="103"/>
      <c r="HJW131" s="103"/>
      <c r="HJX131" s="103"/>
      <c r="HJY131" s="103"/>
      <c r="HJZ131" s="103"/>
      <c r="HKA131" s="103"/>
      <c r="HKB131" s="103"/>
      <c r="HKC131" s="103"/>
      <c r="HKD131" s="103"/>
      <c r="HKE131" s="103"/>
      <c r="HKF131" s="103"/>
      <c r="HKG131" s="103"/>
      <c r="HKH131" s="103"/>
      <c r="HKI131" s="103"/>
      <c r="HKJ131" s="103"/>
      <c r="HKK131" s="103"/>
      <c r="HKL131" s="103"/>
      <c r="HKM131" s="103"/>
      <c r="HKN131" s="103"/>
      <c r="HKO131" s="103"/>
      <c r="HKP131" s="103"/>
      <c r="HKQ131" s="103"/>
      <c r="HKR131" s="103"/>
      <c r="HKS131" s="103"/>
      <c r="HKT131" s="103"/>
      <c r="HKU131" s="103"/>
      <c r="HKV131" s="103"/>
      <c r="HKW131" s="103"/>
      <c r="HKX131" s="103"/>
      <c r="HKY131" s="103"/>
      <c r="HKZ131" s="103"/>
      <c r="HLA131" s="103"/>
      <c r="HLB131" s="103"/>
      <c r="HLC131" s="103"/>
      <c r="HLD131" s="103"/>
      <c r="HLE131" s="103"/>
      <c r="HLF131" s="103"/>
      <c r="HLG131" s="103"/>
      <c r="HLH131" s="103"/>
      <c r="HLI131" s="103"/>
      <c r="HLJ131" s="103"/>
      <c r="HLK131" s="103"/>
      <c r="HLL131" s="103"/>
      <c r="HLM131" s="103"/>
      <c r="HLN131" s="103"/>
      <c r="HLO131" s="103"/>
      <c r="HLP131" s="103"/>
      <c r="HLQ131" s="103"/>
      <c r="HLR131" s="103"/>
      <c r="HLS131" s="103"/>
      <c r="HLT131" s="103"/>
      <c r="HLU131" s="103"/>
      <c r="HLV131" s="103"/>
      <c r="HLW131" s="103"/>
      <c r="HLX131" s="103"/>
      <c r="HLY131" s="103"/>
      <c r="HLZ131" s="103"/>
      <c r="HMA131" s="103"/>
      <c r="HMB131" s="103"/>
      <c r="HMC131" s="103"/>
      <c r="HMD131" s="103"/>
      <c r="HME131" s="103"/>
      <c r="HMF131" s="103"/>
      <c r="HMG131" s="103"/>
      <c r="HMH131" s="103"/>
      <c r="HMI131" s="103"/>
      <c r="HMJ131" s="103"/>
      <c r="HMK131" s="103"/>
      <c r="HML131" s="103"/>
      <c r="HMM131" s="103"/>
      <c r="HMN131" s="103"/>
      <c r="HMO131" s="103"/>
      <c r="HMP131" s="103"/>
      <c r="HMQ131" s="103"/>
      <c r="HMR131" s="103"/>
      <c r="HMS131" s="103"/>
      <c r="HMT131" s="103"/>
      <c r="HMU131" s="103"/>
      <c r="HMV131" s="103"/>
      <c r="HMW131" s="103"/>
      <c r="HMX131" s="103"/>
      <c r="HMY131" s="103"/>
      <c r="HMZ131" s="103"/>
      <c r="HNA131" s="103"/>
      <c r="HNB131" s="103"/>
      <c r="HNC131" s="103"/>
      <c r="HND131" s="103"/>
      <c r="HNE131" s="103"/>
      <c r="HNF131" s="103"/>
      <c r="HNG131" s="103"/>
      <c r="HNH131" s="103"/>
      <c r="HNI131" s="103"/>
      <c r="HNJ131" s="103"/>
      <c r="HNK131" s="103"/>
      <c r="HNL131" s="103"/>
      <c r="HNM131" s="103"/>
      <c r="HNN131" s="103"/>
      <c r="HNO131" s="103"/>
      <c r="HNP131" s="103"/>
      <c r="HNQ131" s="103"/>
      <c r="HNR131" s="103"/>
      <c r="HNS131" s="103"/>
      <c r="HNT131" s="103"/>
      <c r="HNU131" s="103"/>
      <c r="HNV131" s="103"/>
      <c r="HNW131" s="103"/>
      <c r="HNX131" s="103"/>
      <c r="HNY131" s="103"/>
      <c r="HNZ131" s="103"/>
      <c r="HOA131" s="103"/>
      <c r="HOB131" s="103"/>
      <c r="HOC131" s="103"/>
      <c r="HOD131" s="103"/>
      <c r="HOE131" s="103"/>
      <c r="HOF131" s="103"/>
      <c r="HOG131" s="103"/>
      <c r="HOH131" s="103"/>
      <c r="HOI131" s="103"/>
      <c r="HOJ131" s="103"/>
      <c r="HOK131" s="103"/>
      <c r="HOL131" s="103"/>
      <c r="HOM131" s="103"/>
      <c r="HON131" s="103"/>
      <c r="HOO131" s="103"/>
      <c r="HOP131" s="103"/>
      <c r="HOQ131" s="103"/>
      <c r="HOR131" s="103"/>
      <c r="HOS131" s="103"/>
      <c r="HOT131" s="103"/>
      <c r="HOU131" s="103"/>
      <c r="HOV131" s="103"/>
      <c r="HOW131" s="103"/>
      <c r="HOX131" s="103"/>
      <c r="HOY131" s="103"/>
      <c r="HOZ131" s="103"/>
      <c r="HPA131" s="103"/>
      <c r="HPB131" s="103"/>
      <c r="HPC131" s="103"/>
      <c r="HPD131" s="103"/>
      <c r="HPE131" s="103"/>
      <c r="HPF131" s="103"/>
      <c r="HPG131" s="103"/>
      <c r="HPH131" s="103"/>
      <c r="HPI131" s="103"/>
      <c r="HPJ131" s="103"/>
      <c r="HPK131" s="103"/>
      <c r="HPL131" s="103"/>
      <c r="HPM131" s="103"/>
      <c r="HPN131" s="103"/>
      <c r="HPO131" s="103"/>
      <c r="HPP131" s="103"/>
      <c r="HPQ131" s="103"/>
      <c r="HPR131" s="103"/>
      <c r="HPY131" s="103"/>
      <c r="HPZ131" s="103"/>
      <c r="HQA131" s="103"/>
      <c r="HQB131" s="103"/>
      <c r="HQC131" s="103"/>
      <c r="HQD131" s="103"/>
      <c r="HQE131" s="103"/>
      <c r="HQF131" s="103"/>
      <c r="HQG131" s="103"/>
      <c r="HQH131" s="103"/>
      <c r="HQI131" s="103"/>
      <c r="HQJ131" s="103"/>
      <c r="HQK131" s="103"/>
      <c r="HQL131" s="103"/>
      <c r="HQM131" s="103"/>
      <c r="HQN131" s="103"/>
      <c r="HQO131" s="103"/>
      <c r="HQP131" s="103"/>
      <c r="HQQ131" s="103"/>
      <c r="HQR131" s="103"/>
      <c r="HQS131" s="103"/>
      <c r="HQT131" s="103"/>
      <c r="HQU131" s="103"/>
      <c r="HQV131" s="103"/>
      <c r="HQW131" s="103"/>
      <c r="HQX131" s="103"/>
      <c r="HQY131" s="103"/>
      <c r="HQZ131" s="103"/>
      <c r="HRA131" s="103"/>
      <c r="HRB131" s="103"/>
      <c r="HRC131" s="103"/>
      <c r="HRD131" s="103"/>
      <c r="HRE131" s="103"/>
      <c r="HRF131" s="103"/>
      <c r="HRG131" s="103"/>
      <c r="HRH131" s="103"/>
      <c r="HRI131" s="103"/>
      <c r="HRJ131" s="103"/>
      <c r="HRK131" s="103"/>
      <c r="HRL131" s="103"/>
      <c r="HRM131" s="103"/>
      <c r="HRN131" s="103"/>
      <c r="HRO131" s="103"/>
      <c r="HRP131" s="103"/>
      <c r="HRQ131" s="103"/>
      <c r="HRR131" s="103"/>
      <c r="HRS131" s="103"/>
      <c r="HRT131" s="103"/>
      <c r="HRU131" s="103"/>
      <c r="HRV131" s="103"/>
      <c r="HRW131" s="103"/>
      <c r="HRX131" s="103"/>
      <c r="HRY131" s="103"/>
      <c r="HRZ131" s="103"/>
      <c r="HSA131" s="103"/>
      <c r="HSB131" s="103"/>
      <c r="HSC131" s="103"/>
      <c r="HSD131" s="103"/>
      <c r="HSE131" s="103"/>
      <c r="HSF131" s="103"/>
      <c r="HSG131" s="103"/>
      <c r="HSH131" s="103"/>
      <c r="HSI131" s="103"/>
      <c r="HSJ131" s="103"/>
      <c r="HSK131" s="103"/>
      <c r="HSL131" s="103"/>
      <c r="HSM131" s="103"/>
      <c r="HSN131" s="103"/>
      <c r="HSO131" s="103"/>
      <c r="HSP131" s="103"/>
      <c r="HSQ131" s="103"/>
      <c r="HSR131" s="103"/>
      <c r="HSS131" s="103"/>
      <c r="HST131" s="103"/>
      <c r="HSU131" s="103"/>
      <c r="HSV131" s="103"/>
      <c r="HSW131" s="103"/>
      <c r="HSX131" s="103"/>
      <c r="HSY131" s="103"/>
      <c r="HSZ131" s="103"/>
      <c r="HTA131" s="103"/>
      <c r="HTB131" s="103"/>
      <c r="HTC131" s="103"/>
      <c r="HTD131" s="103"/>
      <c r="HTE131" s="103"/>
      <c r="HTF131" s="103"/>
      <c r="HTG131" s="103"/>
      <c r="HTH131" s="103"/>
      <c r="HTI131" s="103"/>
      <c r="HTJ131" s="103"/>
      <c r="HTK131" s="103"/>
      <c r="HTL131" s="103"/>
      <c r="HTM131" s="103"/>
      <c r="HTN131" s="103"/>
      <c r="HTO131" s="103"/>
      <c r="HTP131" s="103"/>
      <c r="HTQ131" s="103"/>
      <c r="HTR131" s="103"/>
      <c r="HTS131" s="103"/>
      <c r="HTT131" s="103"/>
      <c r="HTU131" s="103"/>
      <c r="HTV131" s="103"/>
      <c r="HTW131" s="103"/>
      <c r="HTX131" s="103"/>
      <c r="HTY131" s="103"/>
      <c r="HTZ131" s="103"/>
      <c r="HUA131" s="103"/>
      <c r="HUB131" s="103"/>
      <c r="HUC131" s="103"/>
      <c r="HUD131" s="103"/>
      <c r="HUE131" s="103"/>
      <c r="HUF131" s="103"/>
      <c r="HUG131" s="103"/>
      <c r="HUH131" s="103"/>
      <c r="HUI131" s="103"/>
      <c r="HUJ131" s="103"/>
      <c r="HUK131" s="103"/>
      <c r="HUL131" s="103"/>
      <c r="HUM131" s="103"/>
      <c r="HUN131" s="103"/>
      <c r="HUO131" s="103"/>
      <c r="HUP131" s="103"/>
      <c r="HUQ131" s="103"/>
      <c r="HUR131" s="103"/>
      <c r="HUS131" s="103"/>
      <c r="HUT131" s="103"/>
      <c r="HUU131" s="103"/>
      <c r="HUV131" s="103"/>
      <c r="HUW131" s="103"/>
      <c r="HUX131" s="103"/>
      <c r="HUY131" s="103"/>
      <c r="HUZ131" s="103"/>
      <c r="HVA131" s="103"/>
      <c r="HVB131" s="103"/>
      <c r="HVC131" s="103"/>
      <c r="HVD131" s="103"/>
      <c r="HVE131" s="103"/>
      <c r="HVF131" s="103"/>
      <c r="HVG131" s="103"/>
      <c r="HVH131" s="103"/>
      <c r="HVI131" s="103"/>
      <c r="HVJ131" s="103"/>
      <c r="HVK131" s="103"/>
      <c r="HVL131" s="103"/>
      <c r="HVM131" s="103"/>
      <c r="HVN131" s="103"/>
      <c r="HVO131" s="103"/>
      <c r="HVP131" s="103"/>
      <c r="HVQ131" s="103"/>
      <c r="HVR131" s="103"/>
      <c r="HVS131" s="103"/>
      <c r="HVT131" s="103"/>
      <c r="HVU131" s="103"/>
      <c r="HVV131" s="103"/>
      <c r="HVW131" s="103"/>
      <c r="HVX131" s="103"/>
      <c r="HVY131" s="103"/>
      <c r="HVZ131" s="103"/>
      <c r="HWA131" s="103"/>
      <c r="HWB131" s="103"/>
      <c r="HWC131" s="103"/>
      <c r="HWD131" s="103"/>
      <c r="HWE131" s="103"/>
      <c r="HWF131" s="103"/>
      <c r="HWG131" s="103"/>
      <c r="HWH131" s="103"/>
      <c r="HWI131" s="103"/>
      <c r="HWJ131" s="103"/>
      <c r="HWK131" s="103"/>
      <c r="HWL131" s="103"/>
      <c r="HWM131" s="103"/>
      <c r="HWN131" s="103"/>
      <c r="HWO131" s="103"/>
      <c r="HWP131" s="103"/>
      <c r="HWQ131" s="103"/>
      <c r="HWR131" s="103"/>
      <c r="HWS131" s="103"/>
      <c r="HWT131" s="103"/>
      <c r="HWU131" s="103"/>
      <c r="HWV131" s="103"/>
      <c r="HWW131" s="103"/>
      <c r="HWX131" s="103"/>
      <c r="HWY131" s="103"/>
      <c r="HWZ131" s="103"/>
      <c r="HXA131" s="103"/>
      <c r="HXB131" s="103"/>
      <c r="HXC131" s="103"/>
      <c r="HXD131" s="103"/>
      <c r="HXE131" s="103"/>
      <c r="HXF131" s="103"/>
      <c r="HXG131" s="103"/>
      <c r="HXH131" s="103"/>
      <c r="HXI131" s="103"/>
      <c r="HXJ131" s="103"/>
      <c r="HXK131" s="103"/>
      <c r="HXL131" s="103"/>
      <c r="HXM131" s="103"/>
      <c r="HXN131" s="103"/>
      <c r="HXO131" s="103"/>
      <c r="HXP131" s="103"/>
      <c r="HXQ131" s="103"/>
      <c r="HXR131" s="103"/>
      <c r="HXS131" s="103"/>
      <c r="HXT131" s="103"/>
      <c r="HXU131" s="103"/>
      <c r="HXV131" s="103"/>
      <c r="HXW131" s="103"/>
      <c r="HXX131" s="103"/>
      <c r="HXY131" s="103"/>
      <c r="HXZ131" s="103"/>
      <c r="HYA131" s="103"/>
      <c r="HYB131" s="103"/>
      <c r="HYC131" s="103"/>
      <c r="HYD131" s="103"/>
      <c r="HYE131" s="103"/>
      <c r="HYF131" s="103"/>
      <c r="HYG131" s="103"/>
      <c r="HYH131" s="103"/>
      <c r="HYI131" s="103"/>
      <c r="HYJ131" s="103"/>
      <c r="HYK131" s="103"/>
      <c r="HYL131" s="103"/>
      <c r="HYM131" s="103"/>
      <c r="HYN131" s="103"/>
      <c r="HYO131" s="103"/>
      <c r="HYP131" s="103"/>
      <c r="HYQ131" s="103"/>
      <c r="HYR131" s="103"/>
      <c r="HYS131" s="103"/>
      <c r="HYT131" s="103"/>
      <c r="HYU131" s="103"/>
      <c r="HYV131" s="103"/>
      <c r="HYW131" s="103"/>
      <c r="HYX131" s="103"/>
      <c r="HYY131" s="103"/>
      <c r="HYZ131" s="103"/>
      <c r="HZA131" s="103"/>
      <c r="HZB131" s="103"/>
      <c r="HZC131" s="103"/>
      <c r="HZD131" s="103"/>
      <c r="HZE131" s="103"/>
      <c r="HZF131" s="103"/>
      <c r="HZG131" s="103"/>
      <c r="HZH131" s="103"/>
      <c r="HZI131" s="103"/>
      <c r="HZJ131" s="103"/>
      <c r="HZK131" s="103"/>
      <c r="HZL131" s="103"/>
      <c r="HZM131" s="103"/>
      <c r="HZN131" s="103"/>
      <c r="HZU131" s="103"/>
      <c r="HZV131" s="103"/>
      <c r="HZW131" s="103"/>
      <c r="HZX131" s="103"/>
      <c r="HZY131" s="103"/>
      <c r="HZZ131" s="103"/>
      <c r="IAA131" s="103"/>
      <c r="IAB131" s="103"/>
      <c r="IAC131" s="103"/>
      <c r="IAD131" s="103"/>
      <c r="IAE131" s="103"/>
      <c r="IAF131" s="103"/>
      <c r="IAG131" s="103"/>
      <c r="IAH131" s="103"/>
      <c r="IAI131" s="103"/>
      <c r="IAJ131" s="103"/>
      <c r="IAK131" s="103"/>
      <c r="IAL131" s="103"/>
      <c r="IAM131" s="103"/>
      <c r="IAN131" s="103"/>
      <c r="IAO131" s="103"/>
      <c r="IAP131" s="103"/>
      <c r="IAQ131" s="103"/>
      <c r="IAR131" s="103"/>
      <c r="IAS131" s="103"/>
      <c r="IAT131" s="103"/>
      <c r="IAU131" s="103"/>
      <c r="IAV131" s="103"/>
      <c r="IAW131" s="103"/>
      <c r="IAX131" s="103"/>
      <c r="IAY131" s="103"/>
      <c r="IAZ131" s="103"/>
      <c r="IBA131" s="103"/>
      <c r="IBB131" s="103"/>
      <c r="IBC131" s="103"/>
      <c r="IBD131" s="103"/>
      <c r="IBE131" s="103"/>
      <c r="IBF131" s="103"/>
      <c r="IBG131" s="103"/>
      <c r="IBH131" s="103"/>
      <c r="IBI131" s="103"/>
      <c r="IBJ131" s="103"/>
      <c r="IBK131" s="103"/>
      <c r="IBL131" s="103"/>
      <c r="IBM131" s="103"/>
      <c r="IBN131" s="103"/>
      <c r="IBO131" s="103"/>
      <c r="IBP131" s="103"/>
      <c r="IBQ131" s="103"/>
      <c r="IBR131" s="103"/>
      <c r="IBS131" s="103"/>
      <c r="IBT131" s="103"/>
      <c r="IBU131" s="103"/>
      <c r="IBV131" s="103"/>
      <c r="IBW131" s="103"/>
      <c r="IBX131" s="103"/>
      <c r="IBY131" s="103"/>
      <c r="IBZ131" s="103"/>
      <c r="ICA131" s="103"/>
      <c r="ICB131" s="103"/>
      <c r="ICC131" s="103"/>
      <c r="ICD131" s="103"/>
      <c r="ICE131" s="103"/>
      <c r="ICF131" s="103"/>
      <c r="ICG131" s="103"/>
      <c r="ICH131" s="103"/>
      <c r="ICI131" s="103"/>
      <c r="ICJ131" s="103"/>
      <c r="ICK131" s="103"/>
      <c r="ICL131" s="103"/>
      <c r="ICM131" s="103"/>
      <c r="ICN131" s="103"/>
      <c r="ICO131" s="103"/>
      <c r="ICP131" s="103"/>
      <c r="ICQ131" s="103"/>
      <c r="ICR131" s="103"/>
      <c r="ICS131" s="103"/>
      <c r="ICT131" s="103"/>
      <c r="ICU131" s="103"/>
      <c r="ICV131" s="103"/>
      <c r="ICW131" s="103"/>
      <c r="ICX131" s="103"/>
      <c r="ICY131" s="103"/>
      <c r="ICZ131" s="103"/>
      <c r="IDA131" s="103"/>
      <c r="IDB131" s="103"/>
      <c r="IDC131" s="103"/>
      <c r="IDD131" s="103"/>
      <c r="IDE131" s="103"/>
      <c r="IDF131" s="103"/>
      <c r="IDG131" s="103"/>
      <c r="IDH131" s="103"/>
      <c r="IDI131" s="103"/>
      <c r="IDJ131" s="103"/>
      <c r="IDK131" s="103"/>
      <c r="IDL131" s="103"/>
      <c r="IDM131" s="103"/>
      <c r="IDN131" s="103"/>
      <c r="IDO131" s="103"/>
      <c r="IDP131" s="103"/>
      <c r="IDQ131" s="103"/>
      <c r="IDR131" s="103"/>
      <c r="IDS131" s="103"/>
      <c r="IDT131" s="103"/>
      <c r="IDU131" s="103"/>
      <c r="IDV131" s="103"/>
      <c r="IDW131" s="103"/>
      <c r="IDX131" s="103"/>
      <c r="IDY131" s="103"/>
      <c r="IDZ131" s="103"/>
      <c r="IEA131" s="103"/>
      <c r="IEB131" s="103"/>
      <c r="IEC131" s="103"/>
      <c r="IED131" s="103"/>
      <c r="IEE131" s="103"/>
      <c r="IEF131" s="103"/>
      <c r="IEG131" s="103"/>
      <c r="IEH131" s="103"/>
      <c r="IEI131" s="103"/>
      <c r="IEJ131" s="103"/>
      <c r="IEK131" s="103"/>
      <c r="IEL131" s="103"/>
      <c r="IEM131" s="103"/>
      <c r="IEN131" s="103"/>
      <c r="IEO131" s="103"/>
      <c r="IEP131" s="103"/>
      <c r="IEQ131" s="103"/>
      <c r="IER131" s="103"/>
      <c r="IES131" s="103"/>
      <c r="IET131" s="103"/>
      <c r="IEU131" s="103"/>
      <c r="IEV131" s="103"/>
      <c r="IEW131" s="103"/>
      <c r="IEX131" s="103"/>
      <c r="IEY131" s="103"/>
      <c r="IEZ131" s="103"/>
      <c r="IFA131" s="103"/>
      <c r="IFB131" s="103"/>
      <c r="IFC131" s="103"/>
      <c r="IFD131" s="103"/>
      <c r="IFE131" s="103"/>
      <c r="IFF131" s="103"/>
      <c r="IFG131" s="103"/>
      <c r="IFH131" s="103"/>
      <c r="IFI131" s="103"/>
      <c r="IFJ131" s="103"/>
      <c r="IFK131" s="103"/>
      <c r="IFL131" s="103"/>
      <c r="IFM131" s="103"/>
      <c r="IFN131" s="103"/>
      <c r="IFO131" s="103"/>
      <c r="IFP131" s="103"/>
      <c r="IFQ131" s="103"/>
      <c r="IFR131" s="103"/>
      <c r="IFS131" s="103"/>
      <c r="IFT131" s="103"/>
      <c r="IFU131" s="103"/>
      <c r="IFV131" s="103"/>
      <c r="IFW131" s="103"/>
      <c r="IFX131" s="103"/>
      <c r="IFY131" s="103"/>
      <c r="IFZ131" s="103"/>
      <c r="IGA131" s="103"/>
      <c r="IGB131" s="103"/>
      <c r="IGC131" s="103"/>
      <c r="IGD131" s="103"/>
      <c r="IGE131" s="103"/>
      <c r="IGF131" s="103"/>
      <c r="IGG131" s="103"/>
      <c r="IGH131" s="103"/>
      <c r="IGI131" s="103"/>
      <c r="IGJ131" s="103"/>
      <c r="IGK131" s="103"/>
      <c r="IGL131" s="103"/>
      <c r="IGM131" s="103"/>
      <c r="IGN131" s="103"/>
      <c r="IGO131" s="103"/>
      <c r="IGP131" s="103"/>
      <c r="IGQ131" s="103"/>
      <c r="IGR131" s="103"/>
      <c r="IGS131" s="103"/>
      <c r="IGT131" s="103"/>
      <c r="IGU131" s="103"/>
      <c r="IGV131" s="103"/>
      <c r="IGW131" s="103"/>
      <c r="IGX131" s="103"/>
      <c r="IGY131" s="103"/>
      <c r="IGZ131" s="103"/>
      <c r="IHA131" s="103"/>
      <c r="IHB131" s="103"/>
      <c r="IHC131" s="103"/>
      <c r="IHD131" s="103"/>
      <c r="IHE131" s="103"/>
      <c r="IHF131" s="103"/>
      <c r="IHG131" s="103"/>
      <c r="IHH131" s="103"/>
      <c r="IHI131" s="103"/>
      <c r="IHJ131" s="103"/>
      <c r="IHK131" s="103"/>
      <c r="IHL131" s="103"/>
      <c r="IHM131" s="103"/>
      <c r="IHN131" s="103"/>
      <c r="IHO131" s="103"/>
      <c r="IHP131" s="103"/>
      <c r="IHQ131" s="103"/>
      <c r="IHR131" s="103"/>
      <c r="IHS131" s="103"/>
      <c r="IHT131" s="103"/>
      <c r="IHU131" s="103"/>
      <c r="IHV131" s="103"/>
      <c r="IHW131" s="103"/>
      <c r="IHX131" s="103"/>
      <c r="IHY131" s="103"/>
      <c r="IHZ131" s="103"/>
      <c r="IIA131" s="103"/>
      <c r="IIB131" s="103"/>
      <c r="IIC131" s="103"/>
      <c r="IID131" s="103"/>
      <c r="IIE131" s="103"/>
      <c r="IIF131" s="103"/>
      <c r="IIG131" s="103"/>
      <c r="IIH131" s="103"/>
      <c r="III131" s="103"/>
      <c r="IIJ131" s="103"/>
      <c r="IIK131" s="103"/>
      <c r="IIL131" s="103"/>
      <c r="IIM131" s="103"/>
      <c r="IIN131" s="103"/>
      <c r="IIO131" s="103"/>
      <c r="IIP131" s="103"/>
      <c r="IIQ131" s="103"/>
      <c r="IIR131" s="103"/>
      <c r="IIS131" s="103"/>
      <c r="IIT131" s="103"/>
      <c r="IIU131" s="103"/>
      <c r="IIV131" s="103"/>
      <c r="IIW131" s="103"/>
      <c r="IIX131" s="103"/>
      <c r="IIY131" s="103"/>
      <c r="IIZ131" s="103"/>
      <c r="IJA131" s="103"/>
      <c r="IJB131" s="103"/>
      <c r="IJC131" s="103"/>
      <c r="IJD131" s="103"/>
      <c r="IJE131" s="103"/>
      <c r="IJF131" s="103"/>
      <c r="IJG131" s="103"/>
      <c r="IJH131" s="103"/>
      <c r="IJI131" s="103"/>
      <c r="IJJ131" s="103"/>
      <c r="IJQ131" s="103"/>
      <c r="IJR131" s="103"/>
      <c r="IJS131" s="103"/>
      <c r="IJT131" s="103"/>
      <c r="IJU131" s="103"/>
      <c r="IJV131" s="103"/>
      <c r="IJW131" s="103"/>
      <c r="IJX131" s="103"/>
      <c r="IJY131" s="103"/>
      <c r="IJZ131" s="103"/>
      <c r="IKA131" s="103"/>
      <c r="IKB131" s="103"/>
      <c r="IKC131" s="103"/>
      <c r="IKD131" s="103"/>
      <c r="IKE131" s="103"/>
      <c r="IKF131" s="103"/>
      <c r="IKG131" s="103"/>
      <c r="IKH131" s="103"/>
      <c r="IKI131" s="103"/>
      <c r="IKJ131" s="103"/>
      <c r="IKK131" s="103"/>
      <c r="IKL131" s="103"/>
      <c r="IKM131" s="103"/>
      <c r="IKN131" s="103"/>
      <c r="IKO131" s="103"/>
      <c r="IKP131" s="103"/>
      <c r="IKQ131" s="103"/>
      <c r="IKR131" s="103"/>
      <c r="IKS131" s="103"/>
      <c r="IKT131" s="103"/>
      <c r="IKU131" s="103"/>
      <c r="IKV131" s="103"/>
      <c r="IKW131" s="103"/>
      <c r="IKX131" s="103"/>
      <c r="IKY131" s="103"/>
      <c r="IKZ131" s="103"/>
      <c r="ILA131" s="103"/>
      <c r="ILB131" s="103"/>
      <c r="ILC131" s="103"/>
      <c r="ILD131" s="103"/>
      <c r="ILE131" s="103"/>
      <c r="ILF131" s="103"/>
      <c r="ILG131" s="103"/>
      <c r="ILH131" s="103"/>
      <c r="ILI131" s="103"/>
      <c r="ILJ131" s="103"/>
      <c r="ILK131" s="103"/>
      <c r="ILL131" s="103"/>
      <c r="ILM131" s="103"/>
      <c r="ILN131" s="103"/>
      <c r="ILO131" s="103"/>
      <c r="ILP131" s="103"/>
      <c r="ILQ131" s="103"/>
      <c r="ILR131" s="103"/>
      <c r="ILS131" s="103"/>
      <c r="ILT131" s="103"/>
      <c r="ILU131" s="103"/>
      <c r="ILV131" s="103"/>
      <c r="ILW131" s="103"/>
      <c r="ILX131" s="103"/>
      <c r="ILY131" s="103"/>
      <c r="ILZ131" s="103"/>
      <c r="IMA131" s="103"/>
      <c r="IMB131" s="103"/>
      <c r="IMC131" s="103"/>
      <c r="IMD131" s="103"/>
      <c r="IME131" s="103"/>
      <c r="IMF131" s="103"/>
      <c r="IMG131" s="103"/>
      <c r="IMH131" s="103"/>
      <c r="IMI131" s="103"/>
      <c r="IMJ131" s="103"/>
      <c r="IMK131" s="103"/>
      <c r="IML131" s="103"/>
      <c r="IMM131" s="103"/>
      <c r="IMN131" s="103"/>
      <c r="IMO131" s="103"/>
      <c r="IMP131" s="103"/>
      <c r="IMQ131" s="103"/>
      <c r="IMR131" s="103"/>
      <c r="IMS131" s="103"/>
      <c r="IMT131" s="103"/>
      <c r="IMU131" s="103"/>
      <c r="IMV131" s="103"/>
      <c r="IMW131" s="103"/>
      <c r="IMX131" s="103"/>
      <c r="IMY131" s="103"/>
      <c r="IMZ131" s="103"/>
      <c r="INA131" s="103"/>
      <c r="INB131" s="103"/>
      <c r="INC131" s="103"/>
      <c r="IND131" s="103"/>
      <c r="INE131" s="103"/>
      <c r="INF131" s="103"/>
      <c r="ING131" s="103"/>
      <c r="INH131" s="103"/>
      <c r="INI131" s="103"/>
      <c r="INJ131" s="103"/>
      <c r="INK131" s="103"/>
      <c r="INL131" s="103"/>
      <c r="INM131" s="103"/>
      <c r="INN131" s="103"/>
      <c r="INO131" s="103"/>
      <c r="INP131" s="103"/>
      <c r="INQ131" s="103"/>
      <c r="INR131" s="103"/>
      <c r="INS131" s="103"/>
      <c r="INT131" s="103"/>
      <c r="INU131" s="103"/>
      <c r="INV131" s="103"/>
      <c r="INW131" s="103"/>
      <c r="INX131" s="103"/>
      <c r="INY131" s="103"/>
      <c r="INZ131" s="103"/>
      <c r="IOA131" s="103"/>
      <c r="IOB131" s="103"/>
      <c r="IOC131" s="103"/>
      <c r="IOD131" s="103"/>
      <c r="IOE131" s="103"/>
      <c r="IOF131" s="103"/>
      <c r="IOG131" s="103"/>
      <c r="IOH131" s="103"/>
      <c r="IOI131" s="103"/>
      <c r="IOJ131" s="103"/>
      <c r="IOK131" s="103"/>
      <c r="IOL131" s="103"/>
      <c r="IOM131" s="103"/>
      <c r="ION131" s="103"/>
      <c r="IOO131" s="103"/>
      <c r="IOP131" s="103"/>
      <c r="IOQ131" s="103"/>
      <c r="IOR131" s="103"/>
      <c r="IOS131" s="103"/>
      <c r="IOT131" s="103"/>
      <c r="IOU131" s="103"/>
      <c r="IOV131" s="103"/>
      <c r="IOW131" s="103"/>
      <c r="IOX131" s="103"/>
      <c r="IOY131" s="103"/>
      <c r="IOZ131" s="103"/>
      <c r="IPA131" s="103"/>
      <c r="IPB131" s="103"/>
      <c r="IPC131" s="103"/>
      <c r="IPD131" s="103"/>
      <c r="IPE131" s="103"/>
      <c r="IPF131" s="103"/>
      <c r="IPG131" s="103"/>
      <c r="IPH131" s="103"/>
      <c r="IPI131" s="103"/>
      <c r="IPJ131" s="103"/>
      <c r="IPK131" s="103"/>
      <c r="IPL131" s="103"/>
      <c r="IPM131" s="103"/>
      <c r="IPN131" s="103"/>
      <c r="IPO131" s="103"/>
      <c r="IPP131" s="103"/>
      <c r="IPQ131" s="103"/>
      <c r="IPR131" s="103"/>
      <c r="IPS131" s="103"/>
      <c r="IPT131" s="103"/>
      <c r="IPU131" s="103"/>
      <c r="IPV131" s="103"/>
      <c r="IPW131" s="103"/>
      <c r="IPX131" s="103"/>
      <c r="IPY131" s="103"/>
      <c r="IPZ131" s="103"/>
      <c r="IQA131" s="103"/>
      <c r="IQB131" s="103"/>
      <c r="IQC131" s="103"/>
      <c r="IQD131" s="103"/>
      <c r="IQE131" s="103"/>
      <c r="IQF131" s="103"/>
      <c r="IQG131" s="103"/>
      <c r="IQH131" s="103"/>
      <c r="IQI131" s="103"/>
      <c r="IQJ131" s="103"/>
      <c r="IQK131" s="103"/>
      <c r="IQL131" s="103"/>
      <c r="IQM131" s="103"/>
      <c r="IQN131" s="103"/>
      <c r="IQO131" s="103"/>
      <c r="IQP131" s="103"/>
      <c r="IQQ131" s="103"/>
      <c r="IQR131" s="103"/>
      <c r="IQS131" s="103"/>
      <c r="IQT131" s="103"/>
      <c r="IQU131" s="103"/>
      <c r="IQV131" s="103"/>
      <c r="IQW131" s="103"/>
      <c r="IQX131" s="103"/>
      <c r="IQY131" s="103"/>
      <c r="IQZ131" s="103"/>
      <c r="IRA131" s="103"/>
      <c r="IRB131" s="103"/>
      <c r="IRC131" s="103"/>
      <c r="IRD131" s="103"/>
      <c r="IRE131" s="103"/>
      <c r="IRF131" s="103"/>
      <c r="IRG131" s="103"/>
      <c r="IRH131" s="103"/>
      <c r="IRI131" s="103"/>
      <c r="IRJ131" s="103"/>
      <c r="IRK131" s="103"/>
      <c r="IRL131" s="103"/>
      <c r="IRM131" s="103"/>
      <c r="IRN131" s="103"/>
      <c r="IRO131" s="103"/>
      <c r="IRP131" s="103"/>
      <c r="IRQ131" s="103"/>
      <c r="IRR131" s="103"/>
      <c r="IRS131" s="103"/>
      <c r="IRT131" s="103"/>
      <c r="IRU131" s="103"/>
      <c r="IRV131" s="103"/>
      <c r="IRW131" s="103"/>
      <c r="IRX131" s="103"/>
      <c r="IRY131" s="103"/>
      <c r="IRZ131" s="103"/>
      <c r="ISA131" s="103"/>
      <c r="ISB131" s="103"/>
      <c r="ISC131" s="103"/>
      <c r="ISD131" s="103"/>
      <c r="ISE131" s="103"/>
      <c r="ISF131" s="103"/>
      <c r="ISG131" s="103"/>
      <c r="ISH131" s="103"/>
      <c r="ISI131" s="103"/>
      <c r="ISJ131" s="103"/>
      <c r="ISK131" s="103"/>
      <c r="ISL131" s="103"/>
      <c r="ISM131" s="103"/>
      <c r="ISN131" s="103"/>
      <c r="ISO131" s="103"/>
      <c r="ISP131" s="103"/>
      <c r="ISQ131" s="103"/>
      <c r="ISR131" s="103"/>
      <c r="ISS131" s="103"/>
      <c r="IST131" s="103"/>
      <c r="ISU131" s="103"/>
      <c r="ISV131" s="103"/>
      <c r="ISW131" s="103"/>
      <c r="ISX131" s="103"/>
      <c r="ISY131" s="103"/>
      <c r="ISZ131" s="103"/>
      <c r="ITA131" s="103"/>
      <c r="ITB131" s="103"/>
      <c r="ITC131" s="103"/>
      <c r="ITD131" s="103"/>
      <c r="ITE131" s="103"/>
      <c r="ITF131" s="103"/>
      <c r="ITM131" s="103"/>
      <c r="ITN131" s="103"/>
      <c r="ITO131" s="103"/>
      <c r="ITP131" s="103"/>
      <c r="ITQ131" s="103"/>
      <c r="ITR131" s="103"/>
      <c r="ITS131" s="103"/>
      <c r="ITT131" s="103"/>
      <c r="ITU131" s="103"/>
      <c r="ITV131" s="103"/>
      <c r="ITW131" s="103"/>
      <c r="ITX131" s="103"/>
      <c r="ITY131" s="103"/>
      <c r="ITZ131" s="103"/>
      <c r="IUA131" s="103"/>
      <c r="IUB131" s="103"/>
      <c r="IUC131" s="103"/>
      <c r="IUD131" s="103"/>
      <c r="IUE131" s="103"/>
      <c r="IUF131" s="103"/>
      <c r="IUG131" s="103"/>
      <c r="IUH131" s="103"/>
      <c r="IUI131" s="103"/>
      <c r="IUJ131" s="103"/>
      <c r="IUK131" s="103"/>
      <c r="IUL131" s="103"/>
      <c r="IUM131" s="103"/>
      <c r="IUN131" s="103"/>
      <c r="IUO131" s="103"/>
      <c r="IUP131" s="103"/>
      <c r="IUQ131" s="103"/>
      <c r="IUR131" s="103"/>
      <c r="IUS131" s="103"/>
      <c r="IUT131" s="103"/>
      <c r="IUU131" s="103"/>
      <c r="IUV131" s="103"/>
      <c r="IUW131" s="103"/>
      <c r="IUX131" s="103"/>
      <c r="IUY131" s="103"/>
      <c r="IUZ131" s="103"/>
      <c r="IVA131" s="103"/>
      <c r="IVB131" s="103"/>
      <c r="IVC131" s="103"/>
      <c r="IVD131" s="103"/>
      <c r="IVE131" s="103"/>
      <c r="IVF131" s="103"/>
      <c r="IVG131" s="103"/>
      <c r="IVH131" s="103"/>
      <c r="IVI131" s="103"/>
      <c r="IVJ131" s="103"/>
      <c r="IVK131" s="103"/>
      <c r="IVL131" s="103"/>
      <c r="IVM131" s="103"/>
      <c r="IVN131" s="103"/>
      <c r="IVO131" s="103"/>
      <c r="IVP131" s="103"/>
      <c r="IVQ131" s="103"/>
      <c r="IVR131" s="103"/>
      <c r="IVS131" s="103"/>
      <c r="IVT131" s="103"/>
      <c r="IVU131" s="103"/>
      <c r="IVV131" s="103"/>
      <c r="IVW131" s="103"/>
      <c r="IVX131" s="103"/>
      <c r="IVY131" s="103"/>
      <c r="IVZ131" s="103"/>
      <c r="IWA131" s="103"/>
      <c r="IWB131" s="103"/>
      <c r="IWC131" s="103"/>
      <c r="IWD131" s="103"/>
      <c r="IWE131" s="103"/>
      <c r="IWF131" s="103"/>
      <c r="IWG131" s="103"/>
      <c r="IWH131" s="103"/>
      <c r="IWI131" s="103"/>
      <c r="IWJ131" s="103"/>
      <c r="IWK131" s="103"/>
      <c r="IWL131" s="103"/>
      <c r="IWM131" s="103"/>
      <c r="IWN131" s="103"/>
      <c r="IWO131" s="103"/>
      <c r="IWP131" s="103"/>
      <c r="IWQ131" s="103"/>
      <c r="IWR131" s="103"/>
      <c r="IWS131" s="103"/>
      <c r="IWT131" s="103"/>
      <c r="IWU131" s="103"/>
      <c r="IWV131" s="103"/>
      <c r="IWW131" s="103"/>
      <c r="IWX131" s="103"/>
      <c r="IWY131" s="103"/>
      <c r="IWZ131" s="103"/>
      <c r="IXA131" s="103"/>
      <c r="IXB131" s="103"/>
      <c r="IXC131" s="103"/>
      <c r="IXD131" s="103"/>
      <c r="IXE131" s="103"/>
      <c r="IXF131" s="103"/>
      <c r="IXG131" s="103"/>
      <c r="IXH131" s="103"/>
      <c r="IXI131" s="103"/>
      <c r="IXJ131" s="103"/>
      <c r="IXK131" s="103"/>
      <c r="IXL131" s="103"/>
      <c r="IXM131" s="103"/>
      <c r="IXN131" s="103"/>
      <c r="IXO131" s="103"/>
      <c r="IXP131" s="103"/>
      <c r="IXQ131" s="103"/>
      <c r="IXR131" s="103"/>
      <c r="IXS131" s="103"/>
      <c r="IXT131" s="103"/>
      <c r="IXU131" s="103"/>
      <c r="IXV131" s="103"/>
      <c r="IXW131" s="103"/>
      <c r="IXX131" s="103"/>
      <c r="IXY131" s="103"/>
      <c r="IXZ131" s="103"/>
      <c r="IYA131" s="103"/>
      <c r="IYB131" s="103"/>
      <c r="IYC131" s="103"/>
      <c r="IYD131" s="103"/>
      <c r="IYE131" s="103"/>
      <c r="IYF131" s="103"/>
      <c r="IYG131" s="103"/>
      <c r="IYH131" s="103"/>
      <c r="IYI131" s="103"/>
      <c r="IYJ131" s="103"/>
      <c r="IYK131" s="103"/>
      <c r="IYL131" s="103"/>
      <c r="IYM131" s="103"/>
      <c r="IYN131" s="103"/>
      <c r="IYO131" s="103"/>
      <c r="IYP131" s="103"/>
      <c r="IYQ131" s="103"/>
      <c r="IYR131" s="103"/>
      <c r="IYS131" s="103"/>
      <c r="IYT131" s="103"/>
      <c r="IYU131" s="103"/>
      <c r="IYV131" s="103"/>
      <c r="IYW131" s="103"/>
      <c r="IYX131" s="103"/>
      <c r="IYY131" s="103"/>
      <c r="IYZ131" s="103"/>
      <c r="IZA131" s="103"/>
      <c r="IZB131" s="103"/>
      <c r="IZC131" s="103"/>
      <c r="IZD131" s="103"/>
      <c r="IZE131" s="103"/>
      <c r="IZF131" s="103"/>
      <c r="IZG131" s="103"/>
      <c r="IZH131" s="103"/>
      <c r="IZI131" s="103"/>
      <c r="IZJ131" s="103"/>
      <c r="IZK131" s="103"/>
      <c r="IZL131" s="103"/>
      <c r="IZM131" s="103"/>
      <c r="IZN131" s="103"/>
      <c r="IZO131" s="103"/>
      <c r="IZP131" s="103"/>
      <c r="IZQ131" s="103"/>
      <c r="IZR131" s="103"/>
      <c r="IZS131" s="103"/>
      <c r="IZT131" s="103"/>
      <c r="IZU131" s="103"/>
      <c r="IZV131" s="103"/>
      <c r="IZW131" s="103"/>
      <c r="IZX131" s="103"/>
      <c r="IZY131" s="103"/>
      <c r="IZZ131" s="103"/>
      <c r="JAA131" s="103"/>
      <c r="JAB131" s="103"/>
      <c r="JAC131" s="103"/>
      <c r="JAD131" s="103"/>
      <c r="JAE131" s="103"/>
      <c r="JAF131" s="103"/>
      <c r="JAG131" s="103"/>
      <c r="JAH131" s="103"/>
      <c r="JAI131" s="103"/>
      <c r="JAJ131" s="103"/>
      <c r="JAK131" s="103"/>
      <c r="JAL131" s="103"/>
      <c r="JAM131" s="103"/>
      <c r="JAN131" s="103"/>
      <c r="JAO131" s="103"/>
      <c r="JAP131" s="103"/>
      <c r="JAQ131" s="103"/>
      <c r="JAR131" s="103"/>
      <c r="JAS131" s="103"/>
      <c r="JAT131" s="103"/>
      <c r="JAU131" s="103"/>
      <c r="JAV131" s="103"/>
      <c r="JAW131" s="103"/>
      <c r="JAX131" s="103"/>
      <c r="JAY131" s="103"/>
      <c r="JAZ131" s="103"/>
      <c r="JBA131" s="103"/>
      <c r="JBB131" s="103"/>
      <c r="JBC131" s="103"/>
      <c r="JBD131" s="103"/>
      <c r="JBE131" s="103"/>
      <c r="JBF131" s="103"/>
      <c r="JBG131" s="103"/>
      <c r="JBH131" s="103"/>
      <c r="JBI131" s="103"/>
      <c r="JBJ131" s="103"/>
      <c r="JBK131" s="103"/>
      <c r="JBL131" s="103"/>
      <c r="JBM131" s="103"/>
      <c r="JBN131" s="103"/>
      <c r="JBO131" s="103"/>
      <c r="JBP131" s="103"/>
      <c r="JBQ131" s="103"/>
      <c r="JBR131" s="103"/>
      <c r="JBS131" s="103"/>
      <c r="JBT131" s="103"/>
      <c r="JBU131" s="103"/>
      <c r="JBV131" s="103"/>
      <c r="JBW131" s="103"/>
      <c r="JBX131" s="103"/>
      <c r="JBY131" s="103"/>
      <c r="JBZ131" s="103"/>
      <c r="JCA131" s="103"/>
      <c r="JCB131" s="103"/>
      <c r="JCC131" s="103"/>
      <c r="JCD131" s="103"/>
      <c r="JCE131" s="103"/>
      <c r="JCF131" s="103"/>
      <c r="JCG131" s="103"/>
      <c r="JCH131" s="103"/>
      <c r="JCI131" s="103"/>
      <c r="JCJ131" s="103"/>
      <c r="JCK131" s="103"/>
      <c r="JCL131" s="103"/>
      <c r="JCM131" s="103"/>
      <c r="JCN131" s="103"/>
      <c r="JCO131" s="103"/>
      <c r="JCP131" s="103"/>
      <c r="JCQ131" s="103"/>
      <c r="JCR131" s="103"/>
      <c r="JCS131" s="103"/>
      <c r="JCT131" s="103"/>
      <c r="JCU131" s="103"/>
      <c r="JCV131" s="103"/>
      <c r="JCW131" s="103"/>
      <c r="JCX131" s="103"/>
      <c r="JCY131" s="103"/>
      <c r="JCZ131" s="103"/>
      <c r="JDA131" s="103"/>
      <c r="JDB131" s="103"/>
      <c r="JDI131" s="103"/>
      <c r="JDJ131" s="103"/>
      <c r="JDK131" s="103"/>
      <c r="JDL131" s="103"/>
      <c r="JDM131" s="103"/>
      <c r="JDN131" s="103"/>
      <c r="JDO131" s="103"/>
      <c r="JDP131" s="103"/>
      <c r="JDQ131" s="103"/>
      <c r="JDR131" s="103"/>
      <c r="JDS131" s="103"/>
      <c r="JDT131" s="103"/>
      <c r="JDU131" s="103"/>
      <c r="JDV131" s="103"/>
      <c r="JDW131" s="103"/>
      <c r="JDX131" s="103"/>
      <c r="JDY131" s="103"/>
      <c r="JDZ131" s="103"/>
      <c r="JEA131" s="103"/>
      <c r="JEB131" s="103"/>
      <c r="JEC131" s="103"/>
      <c r="JED131" s="103"/>
      <c r="JEE131" s="103"/>
      <c r="JEF131" s="103"/>
      <c r="JEG131" s="103"/>
      <c r="JEH131" s="103"/>
      <c r="JEI131" s="103"/>
      <c r="JEJ131" s="103"/>
      <c r="JEK131" s="103"/>
      <c r="JEL131" s="103"/>
      <c r="JEM131" s="103"/>
      <c r="JEN131" s="103"/>
      <c r="JEO131" s="103"/>
      <c r="JEP131" s="103"/>
      <c r="JEQ131" s="103"/>
      <c r="JER131" s="103"/>
      <c r="JES131" s="103"/>
      <c r="JET131" s="103"/>
      <c r="JEU131" s="103"/>
      <c r="JEV131" s="103"/>
      <c r="JEW131" s="103"/>
      <c r="JEX131" s="103"/>
      <c r="JEY131" s="103"/>
      <c r="JEZ131" s="103"/>
      <c r="JFA131" s="103"/>
      <c r="JFB131" s="103"/>
      <c r="JFC131" s="103"/>
      <c r="JFD131" s="103"/>
      <c r="JFE131" s="103"/>
      <c r="JFF131" s="103"/>
      <c r="JFG131" s="103"/>
      <c r="JFH131" s="103"/>
      <c r="JFI131" s="103"/>
      <c r="JFJ131" s="103"/>
      <c r="JFK131" s="103"/>
      <c r="JFL131" s="103"/>
      <c r="JFM131" s="103"/>
      <c r="JFN131" s="103"/>
      <c r="JFO131" s="103"/>
      <c r="JFP131" s="103"/>
      <c r="JFQ131" s="103"/>
      <c r="JFR131" s="103"/>
      <c r="JFS131" s="103"/>
      <c r="JFT131" s="103"/>
      <c r="JFU131" s="103"/>
      <c r="JFV131" s="103"/>
      <c r="JFW131" s="103"/>
      <c r="JFX131" s="103"/>
      <c r="JFY131" s="103"/>
      <c r="JFZ131" s="103"/>
      <c r="JGA131" s="103"/>
      <c r="JGB131" s="103"/>
      <c r="JGC131" s="103"/>
      <c r="JGD131" s="103"/>
      <c r="JGE131" s="103"/>
      <c r="JGF131" s="103"/>
      <c r="JGG131" s="103"/>
      <c r="JGH131" s="103"/>
      <c r="JGI131" s="103"/>
      <c r="JGJ131" s="103"/>
      <c r="JGK131" s="103"/>
      <c r="JGL131" s="103"/>
      <c r="JGM131" s="103"/>
      <c r="JGN131" s="103"/>
      <c r="JGO131" s="103"/>
      <c r="JGP131" s="103"/>
      <c r="JGQ131" s="103"/>
      <c r="JGR131" s="103"/>
      <c r="JGS131" s="103"/>
      <c r="JGT131" s="103"/>
      <c r="JGU131" s="103"/>
      <c r="JGV131" s="103"/>
      <c r="JGW131" s="103"/>
      <c r="JGX131" s="103"/>
      <c r="JGY131" s="103"/>
      <c r="JGZ131" s="103"/>
      <c r="JHA131" s="103"/>
      <c r="JHB131" s="103"/>
      <c r="JHC131" s="103"/>
      <c r="JHD131" s="103"/>
      <c r="JHE131" s="103"/>
      <c r="JHF131" s="103"/>
      <c r="JHG131" s="103"/>
      <c r="JHH131" s="103"/>
      <c r="JHI131" s="103"/>
      <c r="JHJ131" s="103"/>
      <c r="JHK131" s="103"/>
      <c r="JHL131" s="103"/>
      <c r="JHM131" s="103"/>
      <c r="JHN131" s="103"/>
      <c r="JHO131" s="103"/>
      <c r="JHP131" s="103"/>
      <c r="JHQ131" s="103"/>
      <c r="JHR131" s="103"/>
      <c r="JHS131" s="103"/>
      <c r="JHT131" s="103"/>
      <c r="JHU131" s="103"/>
      <c r="JHV131" s="103"/>
      <c r="JHW131" s="103"/>
      <c r="JHX131" s="103"/>
      <c r="JHY131" s="103"/>
      <c r="JHZ131" s="103"/>
      <c r="JIA131" s="103"/>
      <c r="JIB131" s="103"/>
      <c r="JIC131" s="103"/>
      <c r="JID131" s="103"/>
      <c r="JIE131" s="103"/>
      <c r="JIF131" s="103"/>
      <c r="JIG131" s="103"/>
      <c r="JIH131" s="103"/>
      <c r="JII131" s="103"/>
      <c r="JIJ131" s="103"/>
      <c r="JIK131" s="103"/>
      <c r="JIL131" s="103"/>
      <c r="JIM131" s="103"/>
      <c r="JIN131" s="103"/>
      <c r="JIO131" s="103"/>
      <c r="JIP131" s="103"/>
      <c r="JIQ131" s="103"/>
      <c r="JIR131" s="103"/>
      <c r="JIS131" s="103"/>
      <c r="JIT131" s="103"/>
      <c r="JIU131" s="103"/>
      <c r="JIV131" s="103"/>
      <c r="JIW131" s="103"/>
      <c r="JIX131" s="103"/>
      <c r="JIY131" s="103"/>
      <c r="JIZ131" s="103"/>
      <c r="JJA131" s="103"/>
      <c r="JJB131" s="103"/>
      <c r="JJC131" s="103"/>
      <c r="JJD131" s="103"/>
      <c r="JJE131" s="103"/>
      <c r="JJF131" s="103"/>
      <c r="JJG131" s="103"/>
      <c r="JJH131" s="103"/>
      <c r="JJI131" s="103"/>
      <c r="JJJ131" s="103"/>
      <c r="JJK131" s="103"/>
      <c r="JJL131" s="103"/>
      <c r="JJM131" s="103"/>
      <c r="JJN131" s="103"/>
      <c r="JJO131" s="103"/>
      <c r="JJP131" s="103"/>
      <c r="JJQ131" s="103"/>
      <c r="JJR131" s="103"/>
      <c r="JJS131" s="103"/>
      <c r="JJT131" s="103"/>
      <c r="JJU131" s="103"/>
      <c r="JJV131" s="103"/>
      <c r="JJW131" s="103"/>
      <c r="JJX131" s="103"/>
      <c r="JJY131" s="103"/>
      <c r="JJZ131" s="103"/>
      <c r="JKA131" s="103"/>
      <c r="JKB131" s="103"/>
      <c r="JKC131" s="103"/>
      <c r="JKD131" s="103"/>
      <c r="JKE131" s="103"/>
      <c r="JKF131" s="103"/>
      <c r="JKG131" s="103"/>
      <c r="JKH131" s="103"/>
      <c r="JKI131" s="103"/>
      <c r="JKJ131" s="103"/>
      <c r="JKK131" s="103"/>
      <c r="JKL131" s="103"/>
      <c r="JKM131" s="103"/>
      <c r="JKN131" s="103"/>
      <c r="JKO131" s="103"/>
      <c r="JKP131" s="103"/>
      <c r="JKQ131" s="103"/>
      <c r="JKR131" s="103"/>
      <c r="JKS131" s="103"/>
      <c r="JKT131" s="103"/>
      <c r="JKU131" s="103"/>
      <c r="JKV131" s="103"/>
      <c r="JKW131" s="103"/>
      <c r="JKX131" s="103"/>
      <c r="JKY131" s="103"/>
      <c r="JKZ131" s="103"/>
      <c r="JLA131" s="103"/>
      <c r="JLB131" s="103"/>
      <c r="JLC131" s="103"/>
      <c r="JLD131" s="103"/>
      <c r="JLE131" s="103"/>
      <c r="JLF131" s="103"/>
      <c r="JLG131" s="103"/>
      <c r="JLH131" s="103"/>
      <c r="JLI131" s="103"/>
      <c r="JLJ131" s="103"/>
      <c r="JLK131" s="103"/>
      <c r="JLL131" s="103"/>
      <c r="JLM131" s="103"/>
      <c r="JLN131" s="103"/>
      <c r="JLO131" s="103"/>
      <c r="JLP131" s="103"/>
      <c r="JLQ131" s="103"/>
      <c r="JLR131" s="103"/>
      <c r="JLS131" s="103"/>
      <c r="JLT131" s="103"/>
      <c r="JLU131" s="103"/>
      <c r="JLV131" s="103"/>
      <c r="JLW131" s="103"/>
      <c r="JLX131" s="103"/>
      <c r="JLY131" s="103"/>
      <c r="JLZ131" s="103"/>
      <c r="JMA131" s="103"/>
      <c r="JMB131" s="103"/>
      <c r="JMC131" s="103"/>
      <c r="JMD131" s="103"/>
      <c r="JME131" s="103"/>
      <c r="JMF131" s="103"/>
      <c r="JMG131" s="103"/>
      <c r="JMH131" s="103"/>
      <c r="JMI131" s="103"/>
      <c r="JMJ131" s="103"/>
      <c r="JMK131" s="103"/>
      <c r="JML131" s="103"/>
      <c r="JMM131" s="103"/>
      <c r="JMN131" s="103"/>
      <c r="JMO131" s="103"/>
      <c r="JMP131" s="103"/>
      <c r="JMQ131" s="103"/>
      <c r="JMR131" s="103"/>
      <c r="JMS131" s="103"/>
      <c r="JMT131" s="103"/>
      <c r="JMU131" s="103"/>
      <c r="JMV131" s="103"/>
      <c r="JMW131" s="103"/>
      <c r="JMX131" s="103"/>
      <c r="JNE131" s="103"/>
      <c r="JNF131" s="103"/>
      <c r="JNG131" s="103"/>
      <c r="JNH131" s="103"/>
      <c r="JNI131" s="103"/>
      <c r="JNJ131" s="103"/>
      <c r="JNK131" s="103"/>
      <c r="JNL131" s="103"/>
      <c r="JNM131" s="103"/>
      <c r="JNN131" s="103"/>
      <c r="JNO131" s="103"/>
      <c r="JNP131" s="103"/>
      <c r="JNQ131" s="103"/>
      <c r="JNR131" s="103"/>
      <c r="JNS131" s="103"/>
      <c r="JNT131" s="103"/>
      <c r="JNU131" s="103"/>
      <c r="JNV131" s="103"/>
      <c r="JNW131" s="103"/>
      <c r="JNX131" s="103"/>
      <c r="JNY131" s="103"/>
      <c r="JNZ131" s="103"/>
      <c r="JOA131" s="103"/>
      <c r="JOB131" s="103"/>
      <c r="JOC131" s="103"/>
      <c r="JOD131" s="103"/>
      <c r="JOE131" s="103"/>
      <c r="JOF131" s="103"/>
      <c r="JOG131" s="103"/>
      <c r="JOH131" s="103"/>
      <c r="JOI131" s="103"/>
      <c r="JOJ131" s="103"/>
      <c r="JOK131" s="103"/>
      <c r="JOL131" s="103"/>
      <c r="JOM131" s="103"/>
      <c r="JON131" s="103"/>
      <c r="JOO131" s="103"/>
      <c r="JOP131" s="103"/>
      <c r="JOQ131" s="103"/>
      <c r="JOR131" s="103"/>
      <c r="JOS131" s="103"/>
      <c r="JOT131" s="103"/>
      <c r="JOU131" s="103"/>
      <c r="JOV131" s="103"/>
      <c r="JOW131" s="103"/>
      <c r="JOX131" s="103"/>
      <c r="JOY131" s="103"/>
      <c r="JOZ131" s="103"/>
      <c r="JPA131" s="103"/>
      <c r="JPB131" s="103"/>
      <c r="JPC131" s="103"/>
      <c r="JPD131" s="103"/>
      <c r="JPE131" s="103"/>
      <c r="JPF131" s="103"/>
      <c r="JPG131" s="103"/>
      <c r="JPH131" s="103"/>
      <c r="JPI131" s="103"/>
      <c r="JPJ131" s="103"/>
      <c r="JPK131" s="103"/>
      <c r="JPL131" s="103"/>
      <c r="JPM131" s="103"/>
      <c r="JPN131" s="103"/>
      <c r="JPO131" s="103"/>
      <c r="JPP131" s="103"/>
      <c r="JPQ131" s="103"/>
      <c r="JPR131" s="103"/>
      <c r="JPS131" s="103"/>
      <c r="JPT131" s="103"/>
      <c r="JPU131" s="103"/>
      <c r="JPV131" s="103"/>
      <c r="JPW131" s="103"/>
      <c r="JPX131" s="103"/>
      <c r="JPY131" s="103"/>
      <c r="JPZ131" s="103"/>
      <c r="JQA131" s="103"/>
      <c r="JQB131" s="103"/>
      <c r="JQC131" s="103"/>
      <c r="JQD131" s="103"/>
      <c r="JQE131" s="103"/>
      <c r="JQF131" s="103"/>
      <c r="JQG131" s="103"/>
      <c r="JQH131" s="103"/>
      <c r="JQI131" s="103"/>
      <c r="JQJ131" s="103"/>
      <c r="JQK131" s="103"/>
      <c r="JQL131" s="103"/>
      <c r="JQM131" s="103"/>
      <c r="JQN131" s="103"/>
      <c r="JQO131" s="103"/>
      <c r="JQP131" s="103"/>
      <c r="JQQ131" s="103"/>
      <c r="JQR131" s="103"/>
      <c r="JQS131" s="103"/>
      <c r="JQT131" s="103"/>
      <c r="JQU131" s="103"/>
      <c r="JQV131" s="103"/>
      <c r="JQW131" s="103"/>
      <c r="JQX131" s="103"/>
      <c r="JQY131" s="103"/>
      <c r="JQZ131" s="103"/>
      <c r="JRA131" s="103"/>
      <c r="JRB131" s="103"/>
      <c r="JRC131" s="103"/>
      <c r="JRD131" s="103"/>
      <c r="JRE131" s="103"/>
      <c r="JRF131" s="103"/>
      <c r="JRG131" s="103"/>
      <c r="JRH131" s="103"/>
      <c r="JRI131" s="103"/>
      <c r="JRJ131" s="103"/>
      <c r="JRK131" s="103"/>
      <c r="JRL131" s="103"/>
      <c r="JRM131" s="103"/>
      <c r="JRN131" s="103"/>
      <c r="JRO131" s="103"/>
      <c r="JRP131" s="103"/>
      <c r="JRQ131" s="103"/>
      <c r="JRR131" s="103"/>
      <c r="JRS131" s="103"/>
      <c r="JRT131" s="103"/>
      <c r="JRU131" s="103"/>
      <c r="JRV131" s="103"/>
      <c r="JRW131" s="103"/>
      <c r="JRX131" s="103"/>
      <c r="JRY131" s="103"/>
      <c r="JRZ131" s="103"/>
      <c r="JSA131" s="103"/>
      <c r="JSB131" s="103"/>
      <c r="JSC131" s="103"/>
      <c r="JSD131" s="103"/>
      <c r="JSE131" s="103"/>
      <c r="JSF131" s="103"/>
      <c r="JSG131" s="103"/>
      <c r="JSH131" s="103"/>
      <c r="JSI131" s="103"/>
      <c r="JSJ131" s="103"/>
      <c r="JSK131" s="103"/>
      <c r="JSL131" s="103"/>
      <c r="JSM131" s="103"/>
      <c r="JSN131" s="103"/>
      <c r="JSO131" s="103"/>
      <c r="JSP131" s="103"/>
      <c r="JSQ131" s="103"/>
      <c r="JSR131" s="103"/>
      <c r="JSS131" s="103"/>
      <c r="JST131" s="103"/>
      <c r="JSU131" s="103"/>
      <c r="JSV131" s="103"/>
      <c r="JSW131" s="103"/>
      <c r="JSX131" s="103"/>
      <c r="JSY131" s="103"/>
      <c r="JSZ131" s="103"/>
      <c r="JTA131" s="103"/>
      <c r="JTB131" s="103"/>
      <c r="JTC131" s="103"/>
      <c r="JTD131" s="103"/>
      <c r="JTE131" s="103"/>
      <c r="JTF131" s="103"/>
      <c r="JTG131" s="103"/>
      <c r="JTH131" s="103"/>
      <c r="JTI131" s="103"/>
      <c r="JTJ131" s="103"/>
      <c r="JTK131" s="103"/>
      <c r="JTL131" s="103"/>
      <c r="JTM131" s="103"/>
      <c r="JTN131" s="103"/>
      <c r="JTO131" s="103"/>
      <c r="JTP131" s="103"/>
      <c r="JTQ131" s="103"/>
      <c r="JTR131" s="103"/>
      <c r="JTS131" s="103"/>
      <c r="JTT131" s="103"/>
      <c r="JTU131" s="103"/>
      <c r="JTV131" s="103"/>
      <c r="JTW131" s="103"/>
      <c r="JTX131" s="103"/>
      <c r="JTY131" s="103"/>
      <c r="JTZ131" s="103"/>
      <c r="JUA131" s="103"/>
      <c r="JUB131" s="103"/>
      <c r="JUC131" s="103"/>
      <c r="JUD131" s="103"/>
      <c r="JUE131" s="103"/>
      <c r="JUF131" s="103"/>
      <c r="JUG131" s="103"/>
      <c r="JUH131" s="103"/>
      <c r="JUI131" s="103"/>
      <c r="JUJ131" s="103"/>
      <c r="JUK131" s="103"/>
      <c r="JUL131" s="103"/>
      <c r="JUM131" s="103"/>
      <c r="JUN131" s="103"/>
      <c r="JUO131" s="103"/>
      <c r="JUP131" s="103"/>
      <c r="JUQ131" s="103"/>
      <c r="JUR131" s="103"/>
      <c r="JUS131" s="103"/>
      <c r="JUT131" s="103"/>
      <c r="JUU131" s="103"/>
      <c r="JUV131" s="103"/>
      <c r="JUW131" s="103"/>
      <c r="JUX131" s="103"/>
      <c r="JUY131" s="103"/>
      <c r="JUZ131" s="103"/>
      <c r="JVA131" s="103"/>
      <c r="JVB131" s="103"/>
      <c r="JVC131" s="103"/>
      <c r="JVD131" s="103"/>
      <c r="JVE131" s="103"/>
      <c r="JVF131" s="103"/>
      <c r="JVG131" s="103"/>
      <c r="JVH131" s="103"/>
      <c r="JVI131" s="103"/>
      <c r="JVJ131" s="103"/>
      <c r="JVK131" s="103"/>
      <c r="JVL131" s="103"/>
      <c r="JVM131" s="103"/>
      <c r="JVN131" s="103"/>
      <c r="JVO131" s="103"/>
      <c r="JVP131" s="103"/>
      <c r="JVQ131" s="103"/>
      <c r="JVR131" s="103"/>
      <c r="JVS131" s="103"/>
      <c r="JVT131" s="103"/>
      <c r="JVU131" s="103"/>
      <c r="JVV131" s="103"/>
      <c r="JVW131" s="103"/>
      <c r="JVX131" s="103"/>
      <c r="JVY131" s="103"/>
      <c r="JVZ131" s="103"/>
      <c r="JWA131" s="103"/>
      <c r="JWB131" s="103"/>
      <c r="JWC131" s="103"/>
      <c r="JWD131" s="103"/>
      <c r="JWE131" s="103"/>
      <c r="JWF131" s="103"/>
      <c r="JWG131" s="103"/>
      <c r="JWH131" s="103"/>
      <c r="JWI131" s="103"/>
      <c r="JWJ131" s="103"/>
      <c r="JWK131" s="103"/>
      <c r="JWL131" s="103"/>
      <c r="JWM131" s="103"/>
      <c r="JWN131" s="103"/>
      <c r="JWO131" s="103"/>
      <c r="JWP131" s="103"/>
      <c r="JWQ131" s="103"/>
      <c r="JWR131" s="103"/>
      <c r="JWS131" s="103"/>
      <c r="JWT131" s="103"/>
      <c r="JXA131" s="103"/>
      <c r="JXB131" s="103"/>
      <c r="JXC131" s="103"/>
      <c r="JXD131" s="103"/>
      <c r="JXE131" s="103"/>
      <c r="JXF131" s="103"/>
      <c r="JXG131" s="103"/>
      <c r="JXH131" s="103"/>
      <c r="JXI131" s="103"/>
      <c r="JXJ131" s="103"/>
      <c r="JXK131" s="103"/>
      <c r="JXL131" s="103"/>
      <c r="JXM131" s="103"/>
      <c r="JXN131" s="103"/>
      <c r="JXO131" s="103"/>
      <c r="JXP131" s="103"/>
      <c r="JXQ131" s="103"/>
      <c r="JXR131" s="103"/>
      <c r="JXS131" s="103"/>
      <c r="JXT131" s="103"/>
      <c r="JXU131" s="103"/>
      <c r="JXV131" s="103"/>
      <c r="JXW131" s="103"/>
      <c r="JXX131" s="103"/>
      <c r="JXY131" s="103"/>
      <c r="JXZ131" s="103"/>
      <c r="JYA131" s="103"/>
      <c r="JYB131" s="103"/>
      <c r="JYC131" s="103"/>
      <c r="JYD131" s="103"/>
      <c r="JYE131" s="103"/>
      <c r="JYF131" s="103"/>
      <c r="JYG131" s="103"/>
      <c r="JYH131" s="103"/>
      <c r="JYI131" s="103"/>
      <c r="JYJ131" s="103"/>
      <c r="JYK131" s="103"/>
      <c r="JYL131" s="103"/>
      <c r="JYM131" s="103"/>
      <c r="JYN131" s="103"/>
      <c r="JYO131" s="103"/>
      <c r="JYP131" s="103"/>
      <c r="JYQ131" s="103"/>
      <c r="JYR131" s="103"/>
      <c r="JYS131" s="103"/>
      <c r="JYT131" s="103"/>
      <c r="JYU131" s="103"/>
      <c r="JYV131" s="103"/>
      <c r="JYW131" s="103"/>
      <c r="JYX131" s="103"/>
      <c r="JYY131" s="103"/>
      <c r="JYZ131" s="103"/>
      <c r="JZA131" s="103"/>
      <c r="JZB131" s="103"/>
      <c r="JZC131" s="103"/>
      <c r="JZD131" s="103"/>
      <c r="JZE131" s="103"/>
      <c r="JZF131" s="103"/>
      <c r="JZG131" s="103"/>
      <c r="JZH131" s="103"/>
      <c r="JZI131" s="103"/>
      <c r="JZJ131" s="103"/>
      <c r="JZK131" s="103"/>
      <c r="JZL131" s="103"/>
      <c r="JZM131" s="103"/>
      <c r="JZN131" s="103"/>
      <c r="JZO131" s="103"/>
      <c r="JZP131" s="103"/>
      <c r="JZQ131" s="103"/>
      <c r="JZR131" s="103"/>
      <c r="JZS131" s="103"/>
      <c r="JZT131" s="103"/>
      <c r="JZU131" s="103"/>
      <c r="JZV131" s="103"/>
      <c r="JZW131" s="103"/>
      <c r="JZX131" s="103"/>
      <c r="JZY131" s="103"/>
      <c r="JZZ131" s="103"/>
      <c r="KAA131" s="103"/>
      <c r="KAB131" s="103"/>
      <c r="KAC131" s="103"/>
      <c r="KAD131" s="103"/>
      <c r="KAE131" s="103"/>
      <c r="KAF131" s="103"/>
      <c r="KAG131" s="103"/>
      <c r="KAH131" s="103"/>
      <c r="KAI131" s="103"/>
      <c r="KAJ131" s="103"/>
      <c r="KAK131" s="103"/>
      <c r="KAL131" s="103"/>
      <c r="KAM131" s="103"/>
      <c r="KAN131" s="103"/>
      <c r="KAO131" s="103"/>
      <c r="KAP131" s="103"/>
      <c r="KAQ131" s="103"/>
      <c r="KAR131" s="103"/>
      <c r="KAS131" s="103"/>
      <c r="KAT131" s="103"/>
      <c r="KAU131" s="103"/>
      <c r="KAV131" s="103"/>
      <c r="KAW131" s="103"/>
      <c r="KAX131" s="103"/>
      <c r="KAY131" s="103"/>
      <c r="KAZ131" s="103"/>
      <c r="KBA131" s="103"/>
      <c r="KBB131" s="103"/>
      <c r="KBC131" s="103"/>
      <c r="KBD131" s="103"/>
      <c r="KBE131" s="103"/>
      <c r="KBF131" s="103"/>
      <c r="KBG131" s="103"/>
      <c r="KBH131" s="103"/>
      <c r="KBI131" s="103"/>
      <c r="KBJ131" s="103"/>
      <c r="KBK131" s="103"/>
      <c r="KBL131" s="103"/>
      <c r="KBM131" s="103"/>
      <c r="KBN131" s="103"/>
      <c r="KBO131" s="103"/>
      <c r="KBP131" s="103"/>
      <c r="KBQ131" s="103"/>
      <c r="KBR131" s="103"/>
      <c r="KBS131" s="103"/>
      <c r="KBT131" s="103"/>
      <c r="KBU131" s="103"/>
      <c r="KBV131" s="103"/>
      <c r="KBW131" s="103"/>
      <c r="KBX131" s="103"/>
      <c r="KBY131" s="103"/>
      <c r="KBZ131" s="103"/>
      <c r="KCA131" s="103"/>
      <c r="KCB131" s="103"/>
      <c r="KCC131" s="103"/>
      <c r="KCD131" s="103"/>
      <c r="KCE131" s="103"/>
      <c r="KCF131" s="103"/>
      <c r="KCG131" s="103"/>
      <c r="KCH131" s="103"/>
      <c r="KCI131" s="103"/>
      <c r="KCJ131" s="103"/>
      <c r="KCK131" s="103"/>
      <c r="KCL131" s="103"/>
      <c r="KCM131" s="103"/>
      <c r="KCN131" s="103"/>
      <c r="KCO131" s="103"/>
      <c r="KCP131" s="103"/>
      <c r="KCQ131" s="103"/>
      <c r="KCR131" s="103"/>
      <c r="KCS131" s="103"/>
      <c r="KCT131" s="103"/>
      <c r="KCU131" s="103"/>
      <c r="KCV131" s="103"/>
      <c r="KCW131" s="103"/>
      <c r="KCX131" s="103"/>
      <c r="KCY131" s="103"/>
      <c r="KCZ131" s="103"/>
      <c r="KDA131" s="103"/>
      <c r="KDB131" s="103"/>
      <c r="KDC131" s="103"/>
      <c r="KDD131" s="103"/>
      <c r="KDE131" s="103"/>
      <c r="KDF131" s="103"/>
      <c r="KDG131" s="103"/>
      <c r="KDH131" s="103"/>
      <c r="KDI131" s="103"/>
      <c r="KDJ131" s="103"/>
      <c r="KDK131" s="103"/>
      <c r="KDL131" s="103"/>
      <c r="KDM131" s="103"/>
      <c r="KDN131" s="103"/>
      <c r="KDO131" s="103"/>
      <c r="KDP131" s="103"/>
      <c r="KDQ131" s="103"/>
      <c r="KDR131" s="103"/>
      <c r="KDS131" s="103"/>
      <c r="KDT131" s="103"/>
      <c r="KDU131" s="103"/>
      <c r="KDV131" s="103"/>
      <c r="KDW131" s="103"/>
      <c r="KDX131" s="103"/>
      <c r="KDY131" s="103"/>
      <c r="KDZ131" s="103"/>
      <c r="KEA131" s="103"/>
      <c r="KEB131" s="103"/>
      <c r="KEC131" s="103"/>
      <c r="KED131" s="103"/>
      <c r="KEE131" s="103"/>
      <c r="KEF131" s="103"/>
      <c r="KEG131" s="103"/>
      <c r="KEH131" s="103"/>
      <c r="KEI131" s="103"/>
      <c r="KEJ131" s="103"/>
      <c r="KEK131" s="103"/>
      <c r="KEL131" s="103"/>
      <c r="KEM131" s="103"/>
      <c r="KEN131" s="103"/>
      <c r="KEO131" s="103"/>
      <c r="KEP131" s="103"/>
      <c r="KEQ131" s="103"/>
      <c r="KER131" s="103"/>
      <c r="KES131" s="103"/>
      <c r="KET131" s="103"/>
      <c r="KEU131" s="103"/>
      <c r="KEV131" s="103"/>
      <c r="KEW131" s="103"/>
      <c r="KEX131" s="103"/>
      <c r="KEY131" s="103"/>
      <c r="KEZ131" s="103"/>
      <c r="KFA131" s="103"/>
      <c r="KFB131" s="103"/>
      <c r="KFC131" s="103"/>
      <c r="KFD131" s="103"/>
      <c r="KFE131" s="103"/>
      <c r="KFF131" s="103"/>
      <c r="KFG131" s="103"/>
      <c r="KFH131" s="103"/>
      <c r="KFI131" s="103"/>
      <c r="KFJ131" s="103"/>
      <c r="KFK131" s="103"/>
      <c r="KFL131" s="103"/>
      <c r="KFM131" s="103"/>
      <c r="KFN131" s="103"/>
      <c r="KFO131" s="103"/>
      <c r="KFP131" s="103"/>
      <c r="KFQ131" s="103"/>
      <c r="KFR131" s="103"/>
      <c r="KFS131" s="103"/>
      <c r="KFT131" s="103"/>
      <c r="KFU131" s="103"/>
      <c r="KFV131" s="103"/>
      <c r="KFW131" s="103"/>
      <c r="KFX131" s="103"/>
      <c r="KFY131" s="103"/>
      <c r="KFZ131" s="103"/>
      <c r="KGA131" s="103"/>
      <c r="KGB131" s="103"/>
      <c r="KGC131" s="103"/>
      <c r="KGD131" s="103"/>
      <c r="KGE131" s="103"/>
      <c r="KGF131" s="103"/>
      <c r="KGG131" s="103"/>
      <c r="KGH131" s="103"/>
      <c r="KGI131" s="103"/>
      <c r="KGJ131" s="103"/>
      <c r="KGK131" s="103"/>
      <c r="KGL131" s="103"/>
      <c r="KGM131" s="103"/>
      <c r="KGN131" s="103"/>
      <c r="KGO131" s="103"/>
      <c r="KGP131" s="103"/>
      <c r="KGW131" s="103"/>
      <c r="KGX131" s="103"/>
      <c r="KGY131" s="103"/>
      <c r="KGZ131" s="103"/>
      <c r="KHA131" s="103"/>
      <c r="KHB131" s="103"/>
      <c r="KHC131" s="103"/>
      <c r="KHD131" s="103"/>
      <c r="KHE131" s="103"/>
      <c r="KHF131" s="103"/>
      <c r="KHG131" s="103"/>
      <c r="KHH131" s="103"/>
      <c r="KHI131" s="103"/>
      <c r="KHJ131" s="103"/>
      <c r="KHK131" s="103"/>
      <c r="KHL131" s="103"/>
      <c r="KHM131" s="103"/>
      <c r="KHN131" s="103"/>
      <c r="KHO131" s="103"/>
      <c r="KHP131" s="103"/>
      <c r="KHQ131" s="103"/>
      <c r="KHR131" s="103"/>
      <c r="KHS131" s="103"/>
      <c r="KHT131" s="103"/>
      <c r="KHU131" s="103"/>
      <c r="KHV131" s="103"/>
      <c r="KHW131" s="103"/>
      <c r="KHX131" s="103"/>
      <c r="KHY131" s="103"/>
      <c r="KHZ131" s="103"/>
      <c r="KIA131" s="103"/>
      <c r="KIB131" s="103"/>
      <c r="KIC131" s="103"/>
      <c r="KID131" s="103"/>
      <c r="KIE131" s="103"/>
      <c r="KIF131" s="103"/>
      <c r="KIG131" s="103"/>
      <c r="KIH131" s="103"/>
      <c r="KII131" s="103"/>
      <c r="KIJ131" s="103"/>
      <c r="KIK131" s="103"/>
      <c r="KIL131" s="103"/>
      <c r="KIM131" s="103"/>
      <c r="KIN131" s="103"/>
      <c r="KIO131" s="103"/>
      <c r="KIP131" s="103"/>
      <c r="KIQ131" s="103"/>
      <c r="KIR131" s="103"/>
      <c r="KIS131" s="103"/>
      <c r="KIT131" s="103"/>
      <c r="KIU131" s="103"/>
      <c r="KIV131" s="103"/>
      <c r="KIW131" s="103"/>
      <c r="KIX131" s="103"/>
      <c r="KIY131" s="103"/>
      <c r="KIZ131" s="103"/>
      <c r="KJA131" s="103"/>
      <c r="KJB131" s="103"/>
      <c r="KJC131" s="103"/>
      <c r="KJD131" s="103"/>
      <c r="KJE131" s="103"/>
      <c r="KJF131" s="103"/>
      <c r="KJG131" s="103"/>
      <c r="KJH131" s="103"/>
      <c r="KJI131" s="103"/>
      <c r="KJJ131" s="103"/>
      <c r="KJK131" s="103"/>
      <c r="KJL131" s="103"/>
      <c r="KJM131" s="103"/>
      <c r="KJN131" s="103"/>
      <c r="KJO131" s="103"/>
      <c r="KJP131" s="103"/>
      <c r="KJQ131" s="103"/>
      <c r="KJR131" s="103"/>
      <c r="KJS131" s="103"/>
      <c r="KJT131" s="103"/>
      <c r="KJU131" s="103"/>
      <c r="KJV131" s="103"/>
      <c r="KJW131" s="103"/>
      <c r="KJX131" s="103"/>
      <c r="KJY131" s="103"/>
      <c r="KJZ131" s="103"/>
      <c r="KKA131" s="103"/>
      <c r="KKB131" s="103"/>
      <c r="KKC131" s="103"/>
      <c r="KKD131" s="103"/>
      <c r="KKE131" s="103"/>
      <c r="KKF131" s="103"/>
      <c r="KKG131" s="103"/>
      <c r="KKH131" s="103"/>
      <c r="KKI131" s="103"/>
      <c r="KKJ131" s="103"/>
      <c r="KKK131" s="103"/>
      <c r="KKL131" s="103"/>
      <c r="KKM131" s="103"/>
      <c r="KKN131" s="103"/>
      <c r="KKO131" s="103"/>
      <c r="KKP131" s="103"/>
      <c r="KKQ131" s="103"/>
      <c r="KKR131" s="103"/>
      <c r="KKS131" s="103"/>
      <c r="KKT131" s="103"/>
      <c r="KKU131" s="103"/>
      <c r="KKV131" s="103"/>
      <c r="KKW131" s="103"/>
      <c r="KKX131" s="103"/>
      <c r="KKY131" s="103"/>
      <c r="KKZ131" s="103"/>
      <c r="KLA131" s="103"/>
      <c r="KLB131" s="103"/>
      <c r="KLC131" s="103"/>
      <c r="KLD131" s="103"/>
      <c r="KLE131" s="103"/>
      <c r="KLF131" s="103"/>
      <c r="KLG131" s="103"/>
      <c r="KLH131" s="103"/>
      <c r="KLI131" s="103"/>
      <c r="KLJ131" s="103"/>
      <c r="KLK131" s="103"/>
      <c r="KLL131" s="103"/>
      <c r="KLM131" s="103"/>
      <c r="KLN131" s="103"/>
      <c r="KLO131" s="103"/>
      <c r="KLP131" s="103"/>
      <c r="KLQ131" s="103"/>
      <c r="KLR131" s="103"/>
      <c r="KLS131" s="103"/>
      <c r="KLT131" s="103"/>
      <c r="KLU131" s="103"/>
      <c r="KLV131" s="103"/>
      <c r="KLW131" s="103"/>
      <c r="KLX131" s="103"/>
      <c r="KLY131" s="103"/>
      <c r="KLZ131" s="103"/>
      <c r="KMA131" s="103"/>
      <c r="KMB131" s="103"/>
      <c r="KMC131" s="103"/>
      <c r="KMD131" s="103"/>
      <c r="KME131" s="103"/>
      <c r="KMF131" s="103"/>
      <c r="KMG131" s="103"/>
      <c r="KMH131" s="103"/>
      <c r="KMI131" s="103"/>
      <c r="KMJ131" s="103"/>
      <c r="KMK131" s="103"/>
      <c r="KML131" s="103"/>
      <c r="KMM131" s="103"/>
      <c r="KMN131" s="103"/>
      <c r="KMO131" s="103"/>
      <c r="KMP131" s="103"/>
      <c r="KMQ131" s="103"/>
      <c r="KMR131" s="103"/>
      <c r="KMS131" s="103"/>
      <c r="KMT131" s="103"/>
      <c r="KMU131" s="103"/>
      <c r="KMV131" s="103"/>
      <c r="KMW131" s="103"/>
      <c r="KMX131" s="103"/>
      <c r="KMY131" s="103"/>
      <c r="KMZ131" s="103"/>
      <c r="KNA131" s="103"/>
      <c r="KNB131" s="103"/>
      <c r="KNC131" s="103"/>
      <c r="KND131" s="103"/>
      <c r="KNE131" s="103"/>
      <c r="KNF131" s="103"/>
      <c r="KNG131" s="103"/>
      <c r="KNH131" s="103"/>
      <c r="KNI131" s="103"/>
      <c r="KNJ131" s="103"/>
      <c r="KNK131" s="103"/>
      <c r="KNL131" s="103"/>
      <c r="KNM131" s="103"/>
      <c r="KNN131" s="103"/>
      <c r="KNO131" s="103"/>
      <c r="KNP131" s="103"/>
      <c r="KNQ131" s="103"/>
      <c r="KNR131" s="103"/>
      <c r="KNS131" s="103"/>
      <c r="KNT131" s="103"/>
      <c r="KNU131" s="103"/>
      <c r="KNV131" s="103"/>
      <c r="KNW131" s="103"/>
      <c r="KNX131" s="103"/>
      <c r="KNY131" s="103"/>
      <c r="KNZ131" s="103"/>
      <c r="KOA131" s="103"/>
      <c r="KOB131" s="103"/>
      <c r="KOC131" s="103"/>
      <c r="KOD131" s="103"/>
      <c r="KOE131" s="103"/>
      <c r="KOF131" s="103"/>
      <c r="KOG131" s="103"/>
      <c r="KOH131" s="103"/>
      <c r="KOI131" s="103"/>
      <c r="KOJ131" s="103"/>
      <c r="KOK131" s="103"/>
      <c r="KOL131" s="103"/>
      <c r="KOM131" s="103"/>
      <c r="KON131" s="103"/>
      <c r="KOO131" s="103"/>
      <c r="KOP131" s="103"/>
      <c r="KOQ131" s="103"/>
      <c r="KOR131" s="103"/>
      <c r="KOS131" s="103"/>
      <c r="KOT131" s="103"/>
      <c r="KOU131" s="103"/>
      <c r="KOV131" s="103"/>
      <c r="KOW131" s="103"/>
      <c r="KOX131" s="103"/>
      <c r="KOY131" s="103"/>
      <c r="KOZ131" s="103"/>
      <c r="KPA131" s="103"/>
      <c r="KPB131" s="103"/>
      <c r="KPC131" s="103"/>
      <c r="KPD131" s="103"/>
      <c r="KPE131" s="103"/>
      <c r="KPF131" s="103"/>
      <c r="KPG131" s="103"/>
      <c r="KPH131" s="103"/>
      <c r="KPI131" s="103"/>
      <c r="KPJ131" s="103"/>
      <c r="KPK131" s="103"/>
      <c r="KPL131" s="103"/>
      <c r="KPM131" s="103"/>
      <c r="KPN131" s="103"/>
      <c r="KPO131" s="103"/>
      <c r="KPP131" s="103"/>
      <c r="KPQ131" s="103"/>
      <c r="KPR131" s="103"/>
      <c r="KPS131" s="103"/>
      <c r="KPT131" s="103"/>
      <c r="KPU131" s="103"/>
      <c r="KPV131" s="103"/>
      <c r="KPW131" s="103"/>
      <c r="KPX131" s="103"/>
      <c r="KPY131" s="103"/>
      <c r="KPZ131" s="103"/>
      <c r="KQA131" s="103"/>
      <c r="KQB131" s="103"/>
      <c r="KQC131" s="103"/>
      <c r="KQD131" s="103"/>
      <c r="KQE131" s="103"/>
      <c r="KQF131" s="103"/>
      <c r="KQG131" s="103"/>
      <c r="KQH131" s="103"/>
      <c r="KQI131" s="103"/>
      <c r="KQJ131" s="103"/>
      <c r="KQK131" s="103"/>
      <c r="KQL131" s="103"/>
      <c r="KQS131" s="103"/>
      <c r="KQT131" s="103"/>
      <c r="KQU131" s="103"/>
      <c r="KQV131" s="103"/>
      <c r="KQW131" s="103"/>
      <c r="KQX131" s="103"/>
      <c r="KQY131" s="103"/>
      <c r="KQZ131" s="103"/>
      <c r="KRA131" s="103"/>
      <c r="KRB131" s="103"/>
      <c r="KRC131" s="103"/>
      <c r="KRD131" s="103"/>
      <c r="KRE131" s="103"/>
      <c r="KRF131" s="103"/>
      <c r="KRG131" s="103"/>
      <c r="KRH131" s="103"/>
      <c r="KRI131" s="103"/>
      <c r="KRJ131" s="103"/>
      <c r="KRK131" s="103"/>
      <c r="KRL131" s="103"/>
      <c r="KRM131" s="103"/>
      <c r="KRN131" s="103"/>
      <c r="KRO131" s="103"/>
      <c r="KRP131" s="103"/>
      <c r="KRQ131" s="103"/>
      <c r="KRR131" s="103"/>
      <c r="KRS131" s="103"/>
      <c r="KRT131" s="103"/>
      <c r="KRU131" s="103"/>
      <c r="KRV131" s="103"/>
      <c r="KRW131" s="103"/>
      <c r="KRX131" s="103"/>
      <c r="KRY131" s="103"/>
      <c r="KRZ131" s="103"/>
      <c r="KSA131" s="103"/>
      <c r="KSB131" s="103"/>
      <c r="KSC131" s="103"/>
      <c r="KSD131" s="103"/>
      <c r="KSE131" s="103"/>
      <c r="KSF131" s="103"/>
      <c r="KSG131" s="103"/>
      <c r="KSH131" s="103"/>
      <c r="KSI131" s="103"/>
      <c r="KSJ131" s="103"/>
      <c r="KSK131" s="103"/>
      <c r="KSL131" s="103"/>
      <c r="KSM131" s="103"/>
      <c r="KSN131" s="103"/>
      <c r="KSO131" s="103"/>
      <c r="KSP131" s="103"/>
      <c r="KSQ131" s="103"/>
      <c r="KSR131" s="103"/>
      <c r="KSS131" s="103"/>
      <c r="KST131" s="103"/>
      <c r="KSU131" s="103"/>
      <c r="KSV131" s="103"/>
      <c r="KSW131" s="103"/>
      <c r="KSX131" s="103"/>
      <c r="KSY131" s="103"/>
      <c r="KSZ131" s="103"/>
      <c r="KTA131" s="103"/>
      <c r="KTB131" s="103"/>
      <c r="KTC131" s="103"/>
      <c r="KTD131" s="103"/>
      <c r="KTE131" s="103"/>
      <c r="KTF131" s="103"/>
      <c r="KTG131" s="103"/>
      <c r="KTH131" s="103"/>
      <c r="KTI131" s="103"/>
      <c r="KTJ131" s="103"/>
      <c r="KTK131" s="103"/>
      <c r="KTL131" s="103"/>
      <c r="KTM131" s="103"/>
      <c r="KTN131" s="103"/>
      <c r="KTO131" s="103"/>
      <c r="KTP131" s="103"/>
      <c r="KTQ131" s="103"/>
      <c r="KTR131" s="103"/>
      <c r="KTS131" s="103"/>
      <c r="KTT131" s="103"/>
      <c r="KTU131" s="103"/>
      <c r="KTV131" s="103"/>
      <c r="KTW131" s="103"/>
      <c r="KTX131" s="103"/>
      <c r="KTY131" s="103"/>
      <c r="KTZ131" s="103"/>
      <c r="KUA131" s="103"/>
      <c r="KUB131" s="103"/>
      <c r="KUC131" s="103"/>
      <c r="KUD131" s="103"/>
      <c r="KUE131" s="103"/>
      <c r="KUF131" s="103"/>
      <c r="KUG131" s="103"/>
      <c r="KUH131" s="103"/>
      <c r="KUI131" s="103"/>
      <c r="KUJ131" s="103"/>
      <c r="KUK131" s="103"/>
      <c r="KUL131" s="103"/>
      <c r="KUM131" s="103"/>
      <c r="KUN131" s="103"/>
      <c r="KUO131" s="103"/>
      <c r="KUP131" s="103"/>
      <c r="KUQ131" s="103"/>
      <c r="KUR131" s="103"/>
      <c r="KUS131" s="103"/>
      <c r="KUT131" s="103"/>
      <c r="KUU131" s="103"/>
      <c r="KUV131" s="103"/>
      <c r="KUW131" s="103"/>
      <c r="KUX131" s="103"/>
      <c r="KUY131" s="103"/>
      <c r="KUZ131" s="103"/>
      <c r="KVA131" s="103"/>
      <c r="KVB131" s="103"/>
      <c r="KVC131" s="103"/>
      <c r="KVD131" s="103"/>
      <c r="KVE131" s="103"/>
      <c r="KVF131" s="103"/>
      <c r="KVG131" s="103"/>
      <c r="KVH131" s="103"/>
      <c r="KVI131" s="103"/>
      <c r="KVJ131" s="103"/>
      <c r="KVK131" s="103"/>
      <c r="KVL131" s="103"/>
      <c r="KVM131" s="103"/>
      <c r="KVN131" s="103"/>
      <c r="KVO131" s="103"/>
      <c r="KVP131" s="103"/>
      <c r="KVQ131" s="103"/>
      <c r="KVR131" s="103"/>
      <c r="KVS131" s="103"/>
      <c r="KVT131" s="103"/>
      <c r="KVU131" s="103"/>
      <c r="KVV131" s="103"/>
      <c r="KVW131" s="103"/>
      <c r="KVX131" s="103"/>
      <c r="KVY131" s="103"/>
      <c r="KVZ131" s="103"/>
      <c r="KWA131" s="103"/>
      <c r="KWB131" s="103"/>
      <c r="KWC131" s="103"/>
      <c r="KWD131" s="103"/>
      <c r="KWE131" s="103"/>
      <c r="KWF131" s="103"/>
      <c r="KWG131" s="103"/>
      <c r="KWH131" s="103"/>
      <c r="KWI131" s="103"/>
      <c r="KWJ131" s="103"/>
      <c r="KWK131" s="103"/>
      <c r="KWL131" s="103"/>
      <c r="KWM131" s="103"/>
      <c r="KWN131" s="103"/>
      <c r="KWO131" s="103"/>
      <c r="KWP131" s="103"/>
      <c r="KWQ131" s="103"/>
      <c r="KWR131" s="103"/>
      <c r="KWS131" s="103"/>
      <c r="KWT131" s="103"/>
      <c r="KWU131" s="103"/>
      <c r="KWV131" s="103"/>
      <c r="KWW131" s="103"/>
      <c r="KWX131" s="103"/>
      <c r="KWY131" s="103"/>
      <c r="KWZ131" s="103"/>
      <c r="KXA131" s="103"/>
      <c r="KXB131" s="103"/>
      <c r="KXC131" s="103"/>
      <c r="KXD131" s="103"/>
      <c r="KXE131" s="103"/>
      <c r="KXF131" s="103"/>
      <c r="KXG131" s="103"/>
      <c r="KXH131" s="103"/>
      <c r="KXI131" s="103"/>
      <c r="KXJ131" s="103"/>
      <c r="KXK131" s="103"/>
      <c r="KXL131" s="103"/>
      <c r="KXM131" s="103"/>
      <c r="KXN131" s="103"/>
      <c r="KXO131" s="103"/>
      <c r="KXP131" s="103"/>
      <c r="KXQ131" s="103"/>
      <c r="KXR131" s="103"/>
      <c r="KXS131" s="103"/>
      <c r="KXT131" s="103"/>
      <c r="KXU131" s="103"/>
      <c r="KXV131" s="103"/>
      <c r="KXW131" s="103"/>
      <c r="KXX131" s="103"/>
      <c r="KXY131" s="103"/>
      <c r="KXZ131" s="103"/>
      <c r="KYA131" s="103"/>
      <c r="KYB131" s="103"/>
      <c r="KYC131" s="103"/>
      <c r="KYD131" s="103"/>
      <c r="KYE131" s="103"/>
      <c r="KYF131" s="103"/>
      <c r="KYG131" s="103"/>
      <c r="KYH131" s="103"/>
      <c r="KYI131" s="103"/>
      <c r="KYJ131" s="103"/>
      <c r="KYK131" s="103"/>
      <c r="KYL131" s="103"/>
      <c r="KYM131" s="103"/>
      <c r="KYN131" s="103"/>
      <c r="KYO131" s="103"/>
      <c r="KYP131" s="103"/>
      <c r="KYQ131" s="103"/>
      <c r="KYR131" s="103"/>
      <c r="KYS131" s="103"/>
      <c r="KYT131" s="103"/>
      <c r="KYU131" s="103"/>
      <c r="KYV131" s="103"/>
      <c r="KYW131" s="103"/>
      <c r="KYX131" s="103"/>
      <c r="KYY131" s="103"/>
      <c r="KYZ131" s="103"/>
      <c r="KZA131" s="103"/>
      <c r="KZB131" s="103"/>
      <c r="KZC131" s="103"/>
      <c r="KZD131" s="103"/>
      <c r="KZE131" s="103"/>
      <c r="KZF131" s="103"/>
      <c r="KZG131" s="103"/>
      <c r="KZH131" s="103"/>
      <c r="KZI131" s="103"/>
      <c r="KZJ131" s="103"/>
      <c r="KZK131" s="103"/>
      <c r="KZL131" s="103"/>
      <c r="KZM131" s="103"/>
      <c r="KZN131" s="103"/>
      <c r="KZO131" s="103"/>
      <c r="KZP131" s="103"/>
      <c r="KZQ131" s="103"/>
      <c r="KZR131" s="103"/>
      <c r="KZS131" s="103"/>
      <c r="KZT131" s="103"/>
      <c r="KZU131" s="103"/>
      <c r="KZV131" s="103"/>
      <c r="KZW131" s="103"/>
      <c r="KZX131" s="103"/>
      <c r="KZY131" s="103"/>
      <c r="KZZ131" s="103"/>
      <c r="LAA131" s="103"/>
      <c r="LAB131" s="103"/>
      <c r="LAC131" s="103"/>
      <c r="LAD131" s="103"/>
      <c r="LAE131" s="103"/>
      <c r="LAF131" s="103"/>
      <c r="LAG131" s="103"/>
      <c r="LAH131" s="103"/>
      <c r="LAO131" s="103"/>
      <c r="LAP131" s="103"/>
      <c r="LAQ131" s="103"/>
      <c r="LAR131" s="103"/>
      <c r="LAS131" s="103"/>
      <c r="LAT131" s="103"/>
      <c r="LAU131" s="103"/>
      <c r="LAV131" s="103"/>
      <c r="LAW131" s="103"/>
      <c r="LAX131" s="103"/>
      <c r="LAY131" s="103"/>
      <c r="LAZ131" s="103"/>
      <c r="LBA131" s="103"/>
      <c r="LBB131" s="103"/>
      <c r="LBC131" s="103"/>
      <c r="LBD131" s="103"/>
      <c r="LBE131" s="103"/>
      <c r="LBF131" s="103"/>
      <c r="LBG131" s="103"/>
      <c r="LBH131" s="103"/>
      <c r="LBI131" s="103"/>
      <c r="LBJ131" s="103"/>
      <c r="LBK131" s="103"/>
      <c r="LBL131" s="103"/>
      <c r="LBM131" s="103"/>
      <c r="LBN131" s="103"/>
      <c r="LBO131" s="103"/>
      <c r="LBP131" s="103"/>
      <c r="LBQ131" s="103"/>
      <c r="LBR131" s="103"/>
      <c r="LBS131" s="103"/>
      <c r="LBT131" s="103"/>
      <c r="LBU131" s="103"/>
      <c r="LBV131" s="103"/>
      <c r="LBW131" s="103"/>
      <c r="LBX131" s="103"/>
      <c r="LBY131" s="103"/>
      <c r="LBZ131" s="103"/>
      <c r="LCA131" s="103"/>
      <c r="LCB131" s="103"/>
      <c r="LCC131" s="103"/>
      <c r="LCD131" s="103"/>
      <c r="LCE131" s="103"/>
      <c r="LCF131" s="103"/>
      <c r="LCG131" s="103"/>
      <c r="LCH131" s="103"/>
      <c r="LCI131" s="103"/>
      <c r="LCJ131" s="103"/>
      <c r="LCK131" s="103"/>
      <c r="LCL131" s="103"/>
      <c r="LCM131" s="103"/>
      <c r="LCN131" s="103"/>
      <c r="LCO131" s="103"/>
      <c r="LCP131" s="103"/>
      <c r="LCQ131" s="103"/>
      <c r="LCR131" s="103"/>
      <c r="LCS131" s="103"/>
      <c r="LCT131" s="103"/>
      <c r="LCU131" s="103"/>
      <c r="LCV131" s="103"/>
      <c r="LCW131" s="103"/>
      <c r="LCX131" s="103"/>
      <c r="LCY131" s="103"/>
      <c r="LCZ131" s="103"/>
      <c r="LDA131" s="103"/>
      <c r="LDB131" s="103"/>
      <c r="LDC131" s="103"/>
      <c r="LDD131" s="103"/>
      <c r="LDE131" s="103"/>
      <c r="LDF131" s="103"/>
      <c r="LDG131" s="103"/>
      <c r="LDH131" s="103"/>
      <c r="LDI131" s="103"/>
      <c r="LDJ131" s="103"/>
      <c r="LDK131" s="103"/>
      <c r="LDL131" s="103"/>
      <c r="LDM131" s="103"/>
      <c r="LDN131" s="103"/>
      <c r="LDO131" s="103"/>
      <c r="LDP131" s="103"/>
      <c r="LDQ131" s="103"/>
      <c r="LDR131" s="103"/>
      <c r="LDS131" s="103"/>
      <c r="LDT131" s="103"/>
      <c r="LDU131" s="103"/>
      <c r="LDV131" s="103"/>
      <c r="LDW131" s="103"/>
      <c r="LDX131" s="103"/>
      <c r="LDY131" s="103"/>
      <c r="LDZ131" s="103"/>
      <c r="LEA131" s="103"/>
      <c r="LEB131" s="103"/>
      <c r="LEC131" s="103"/>
      <c r="LED131" s="103"/>
      <c r="LEE131" s="103"/>
      <c r="LEF131" s="103"/>
      <c r="LEG131" s="103"/>
      <c r="LEH131" s="103"/>
      <c r="LEI131" s="103"/>
      <c r="LEJ131" s="103"/>
      <c r="LEK131" s="103"/>
      <c r="LEL131" s="103"/>
      <c r="LEM131" s="103"/>
      <c r="LEN131" s="103"/>
      <c r="LEO131" s="103"/>
      <c r="LEP131" s="103"/>
      <c r="LEQ131" s="103"/>
      <c r="LER131" s="103"/>
      <c r="LES131" s="103"/>
      <c r="LET131" s="103"/>
      <c r="LEU131" s="103"/>
      <c r="LEV131" s="103"/>
      <c r="LEW131" s="103"/>
      <c r="LEX131" s="103"/>
      <c r="LEY131" s="103"/>
      <c r="LEZ131" s="103"/>
      <c r="LFA131" s="103"/>
      <c r="LFB131" s="103"/>
      <c r="LFC131" s="103"/>
      <c r="LFD131" s="103"/>
      <c r="LFE131" s="103"/>
      <c r="LFF131" s="103"/>
      <c r="LFG131" s="103"/>
      <c r="LFH131" s="103"/>
      <c r="LFI131" s="103"/>
      <c r="LFJ131" s="103"/>
      <c r="LFK131" s="103"/>
      <c r="LFL131" s="103"/>
      <c r="LFM131" s="103"/>
      <c r="LFN131" s="103"/>
      <c r="LFO131" s="103"/>
      <c r="LFP131" s="103"/>
      <c r="LFQ131" s="103"/>
      <c r="LFR131" s="103"/>
      <c r="LFS131" s="103"/>
      <c r="LFT131" s="103"/>
      <c r="LFU131" s="103"/>
      <c r="LFV131" s="103"/>
      <c r="LFW131" s="103"/>
      <c r="LFX131" s="103"/>
      <c r="LFY131" s="103"/>
      <c r="LFZ131" s="103"/>
      <c r="LGA131" s="103"/>
      <c r="LGB131" s="103"/>
      <c r="LGC131" s="103"/>
      <c r="LGD131" s="103"/>
      <c r="LGE131" s="103"/>
      <c r="LGF131" s="103"/>
      <c r="LGG131" s="103"/>
      <c r="LGH131" s="103"/>
      <c r="LGI131" s="103"/>
      <c r="LGJ131" s="103"/>
      <c r="LGK131" s="103"/>
      <c r="LGL131" s="103"/>
      <c r="LGM131" s="103"/>
      <c r="LGN131" s="103"/>
      <c r="LGO131" s="103"/>
      <c r="LGP131" s="103"/>
      <c r="LGQ131" s="103"/>
      <c r="LGR131" s="103"/>
      <c r="LGS131" s="103"/>
      <c r="LGT131" s="103"/>
      <c r="LGU131" s="103"/>
      <c r="LGV131" s="103"/>
      <c r="LGW131" s="103"/>
      <c r="LGX131" s="103"/>
      <c r="LGY131" s="103"/>
      <c r="LGZ131" s="103"/>
      <c r="LHA131" s="103"/>
      <c r="LHB131" s="103"/>
      <c r="LHC131" s="103"/>
      <c r="LHD131" s="103"/>
      <c r="LHE131" s="103"/>
      <c r="LHF131" s="103"/>
      <c r="LHG131" s="103"/>
      <c r="LHH131" s="103"/>
      <c r="LHI131" s="103"/>
      <c r="LHJ131" s="103"/>
      <c r="LHK131" s="103"/>
      <c r="LHL131" s="103"/>
      <c r="LHM131" s="103"/>
      <c r="LHN131" s="103"/>
      <c r="LHO131" s="103"/>
      <c r="LHP131" s="103"/>
      <c r="LHQ131" s="103"/>
      <c r="LHR131" s="103"/>
      <c r="LHS131" s="103"/>
      <c r="LHT131" s="103"/>
      <c r="LHU131" s="103"/>
      <c r="LHV131" s="103"/>
      <c r="LHW131" s="103"/>
      <c r="LHX131" s="103"/>
      <c r="LHY131" s="103"/>
      <c r="LHZ131" s="103"/>
      <c r="LIA131" s="103"/>
      <c r="LIB131" s="103"/>
      <c r="LIC131" s="103"/>
      <c r="LID131" s="103"/>
      <c r="LIE131" s="103"/>
      <c r="LIF131" s="103"/>
      <c r="LIG131" s="103"/>
      <c r="LIH131" s="103"/>
      <c r="LII131" s="103"/>
      <c r="LIJ131" s="103"/>
      <c r="LIK131" s="103"/>
      <c r="LIL131" s="103"/>
      <c r="LIM131" s="103"/>
      <c r="LIN131" s="103"/>
      <c r="LIO131" s="103"/>
      <c r="LIP131" s="103"/>
      <c r="LIQ131" s="103"/>
      <c r="LIR131" s="103"/>
      <c r="LIS131" s="103"/>
      <c r="LIT131" s="103"/>
      <c r="LIU131" s="103"/>
      <c r="LIV131" s="103"/>
      <c r="LIW131" s="103"/>
      <c r="LIX131" s="103"/>
      <c r="LIY131" s="103"/>
      <c r="LIZ131" s="103"/>
      <c r="LJA131" s="103"/>
      <c r="LJB131" s="103"/>
      <c r="LJC131" s="103"/>
      <c r="LJD131" s="103"/>
      <c r="LJE131" s="103"/>
      <c r="LJF131" s="103"/>
      <c r="LJG131" s="103"/>
      <c r="LJH131" s="103"/>
      <c r="LJI131" s="103"/>
      <c r="LJJ131" s="103"/>
      <c r="LJK131" s="103"/>
      <c r="LJL131" s="103"/>
      <c r="LJM131" s="103"/>
      <c r="LJN131" s="103"/>
      <c r="LJO131" s="103"/>
      <c r="LJP131" s="103"/>
      <c r="LJQ131" s="103"/>
      <c r="LJR131" s="103"/>
      <c r="LJS131" s="103"/>
      <c r="LJT131" s="103"/>
      <c r="LJU131" s="103"/>
      <c r="LJV131" s="103"/>
      <c r="LJW131" s="103"/>
      <c r="LJX131" s="103"/>
      <c r="LJY131" s="103"/>
      <c r="LJZ131" s="103"/>
      <c r="LKA131" s="103"/>
      <c r="LKB131" s="103"/>
      <c r="LKC131" s="103"/>
      <c r="LKD131" s="103"/>
      <c r="LKK131" s="103"/>
      <c r="LKL131" s="103"/>
      <c r="LKM131" s="103"/>
      <c r="LKN131" s="103"/>
      <c r="LKO131" s="103"/>
      <c r="LKP131" s="103"/>
      <c r="LKQ131" s="103"/>
      <c r="LKR131" s="103"/>
      <c r="LKS131" s="103"/>
      <c r="LKT131" s="103"/>
      <c r="LKU131" s="103"/>
      <c r="LKV131" s="103"/>
      <c r="LKW131" s="103"/>
      <c r="LKX131" s="103"/>
      <c r="LKY131" s="103"/>
      <c r="LKZ131" s="103"/>
      <c r="LLA131" s="103"/>
      <c r="LLB131" s="103"/>
      <c r="LLC131" s="103"/>
      <c r="LLD131" s="103"/>
      <c r="LLE131" s="103"/>
      <c r="LLF131" s="103"/>
      <c r="LLG131" s="103"/>
      <c r="LLH131" s="103"/>
      <c r="LLI131" s="103"/>
      <c r="LLJ131" s="103"/>
      <c r="LLK131" s="103"/>
      <c r="LLL131" s="103"/>
      <c r="LLM131" s="103"/>
      <c r="LLN131" s="103"/>
      <c r="LLO131" s="103"/>
      <c r="LLP131" s="103"/>
      <c r="LLQ131" s="103"/>
      <c r="LLR131" s="103"/>
      <c r="LLS131" s="103"/>
      <c r="LLT131" s="103"/>
      <c r="LLU131" s="103"/>
      <c r="LLV131" s="103"/>
      <c r="LLW131" s="103"/>
      <c r="LLX131" s="103"/>
      <c r="LLY131" s="103"/>
      <c r="LLZ131" s="103"/>
      <c r="LMA131" s="103"/>
      <c r="LMB131" s="103"/>
      <c r="LMC131" s="103"/>
      <c r="LMD131" s="103"/>
      <c r="LME131" s="103"/>
      <c r="LMF131" s="103"/>
      <c r="LMG131" s="103"/>
      <c r="LMH131" s="103"/>
      <c r="LMI131" s="103"/>
      <c r="LMJ131" s="103"/>
      <c r="LMK131" s="103"/>
      <c r="LML131" s="103"/>
      <c r="LMM131" s="103"/>
      <c r="LMN131" s="103"/>
      <c r="LMO131" s="103"/>
      <c r="LMP131" s="103"/>
      <c r="LMQ131" s="103"/>
      <c r="LMR131" s="103"/>
      <c r="LMS131" s="103"/>
      <c r="LMT131" s="103"/>
      <c r="LMU131" s="103"/>
      <c r="LMV131" s="103"/>
      <c r="LMW131" s="103"/>
      <c r="LMX131" s="103"/>
      <c r="LMY131" s="103"/>
      <c r="LMZ131" s="103"/>
      <c r="LNA131" s="103"/>
      <c r="LNB131" s="103"/>
      <c r="LNC131" s="103"/>
      <c r="LND131" s="103"/>
      <c r="LNE131" s="103"/>
      <c r="LNF131" s="103"/>
      <c r="LNG131" s="103"/>
      <c r="LNH131" s="103"/>
      <c r="LNI131" s="103"/>
      <c r="LNJ131" s="103"/>
      <c r="LNK131" s="103"/>
      <c r="LNL131" s="103"/>
      <c r="LNM131" s="103"/>
      <c r="LNN131" s="103"/>
      <c r="LNO131" s="103"/>
      <c r="LNP131" s="103"/>
      <c r="LNQ131" s="103"/>
      <c r="LNR131" s="103"/>
      <c r="LNS131" s="103"/>
      <c r="LNT131" s="103"/>
      <c r="LNU131" s="103"/>
      <c r="LNV131" s="103"/>
      <c r="LNW131" s="103"/>
      <c r="LNX131" s="103"/>
      <c r="LNY131" s="103"/>
      <c r="LNZ131" s="103"/>
      <c r="LOA131" s="103"/>
      <c r="LOB131" s="103"/>
      <c r="LOC131" s="103"/>
      <c r="LOD131" s="103"/>
      <c r="LOE131" s="103"/>
      <c r="LOF131" s="103"/>
      <c r="LOG131" s="103"/>
      <c r="LOH131" s="103"/>
      <c r="LOI131" s="103"/>
      <c r="LOJ131" s="103"/>
      <c r="LOK131" s="103"/>
      <c r="LOL131" s="103"/>
      <c r="LOM131" s="103"/>
      <c r="LON131" s="103"/>
      <c r="LOO131" s="103"/>
      <c r="LOP131" s="103"/>
      <c r="LOQ131" s="103"/>
      <c r="LOR131" s="103"/>
      <c r="LOS131" s="103"/>
      <c r="LOT131" s="103"/>
      <c r="LOU131" s="103"/>
      <c r="LOV131" s="103"/>
      <c r="LOW131" s="103"/>
      <c r="LOX131" s="103"/>
      <c r="LOY131" s="103"/>
      <c r="LOZ131" s="103"/>
      <c r="LPA131" s="103"/>
      <c r="LPB131" s="103"/>
      <c r="LPC131" s="103"/>
      <c r="LPD131" s="103"/>
      <c r="LPE131" s="103"/>
      <c r="LPF131" s="103"/>
      <c r="LPG131" s="103"/>
      <c r="LPH131" s="103"/>
      <c r="LPI131" s="103"/>
      <c r="LPJ131" s="103"/>
      <c r="LPK131" s="103"/>
      <c r="LPL131" s="103"/>
      <c r="LPM131" s="103"/>
      <c r="LPN131" s="103"/>
      <c r="LPO131" s="103"/>
      <c r="LPP131" s="103"/>
      <c r="LPQ131" s="103"/>
      <c r="LPR131" s="103"/>
      <c r="LPS131" s="103"/>
      <c r="LPT131" s="103"/>
      <c r="LPU131" s="103"/>
      <c r="LPV131" s="103"/>
      <c r="LPW131" s="103"/>
      <c r="LPX131" s="103"/>
      <c r="LPY131" s="103"/>
      <c r="LPZ131" s="103"/>
      <c r="LQA131" s="103"/>
      <c r="LQB131" s="103"/>
      <c r="LQC131" s="103"/>
      <c r="LQD131" s="103"/>
      <c r="LQE131" s="103"/>
      <c r="LQF131" s="103"/>
      <c r="LQG131" s="103"/>
      <c r="LQH131" s="103"/>
      <c r="LQI131" s="103"/>
      <c r="LQJ131" s="103"/>
      <c r="LQK131" s="103"/>
      <c r="LQL131" s="103"/>
      <c r="LQM131" s="103"/>
      <c r="LQN131" s="103"/>
      <c r="LQO131" s="103"/>
      <c r="LQP131" s="103"/>
      <c r="LQQ131" s="103"/>
      <c r="LQR131" s="103"/>
      <c r="LQS131" s="103"/>
      <c r="LQT131" s="103"/>
      <c r="LQU131" s="103"/>
      <c r="LQV131" s="103"/>
      <c r="LQW131" s="103"/>
      <c r="LQX131" s="103"/>
      <c r="LQY131" s="103"/>
      <c r="LQZ131" s="103"/>
      <c r="LRA131" s="103"/>
      <c r="LRB131" s="103"/>
      <c r="LRC131" s="103"/>
      <c r="LRD131" s="103"/>
      <c r="LRE131" s="103"/>
      <c r="LRF131" s="103"/>
      <c r="LRG131" s="103"/>
      <c r="LRH131" s="103"/>
      <c r="LRI131" s="103"/>
      <c r="LRJ131" s="103"/>
      <c r="LRK131" s="103"/>
      <c r="LRL131" s="103"/>
      <c r="LRM131" s="103"/>
      <c r="LRN131" s="103"/>
      <c r="LRO131" s="103"/>
      <c r="LRP131" s="103"/>
      <c r="LRQ131" s="103"/>
      <c r="LRR131" s="103"/>
      <c r="LRS131" s="103"/>
      <c r="LRT131" s="103"/>
      <c r="LRU131" s="103"/>
      <c r="LRV131" s="103"/>
      <c r="LRW131" s="103"/>
      <c r="LRX131" s="103"/>
      <c r="LRY131" s="103"/>
      <c r="LRZ131" s="103"/>
      <c r="LSA131" s="103"/>
      <c r="LSB131" s="103"/>
      <c r="LSC131" s="103"/>
      <c r="LSD131" s="103"/>
      <c r="LSE131" s="103"/>
      <c r="LSF131" s="103"/>
      <c r="LSG131" s="103"/>
      <c r="LSH131" s="103"/>
      <c r="LSI131" s="103"/>
      <c r="LSJ131" s="103"/>
      <c r="LSK131" s="103"/>
      <c r="LSL131" s="103"/>
      <c r="LSM131" s="103"/>
      <c r="LSN131" s="103"/>
      <c r="LSO131" s="103"/>
      <c r="LSP131" s="103"/>
      <c r="LSQ131" s="103"/>
      <c r="LSR131" s="103"/>
      <c r="LSS131" s="103"/>
      <c r="LST131" s="103"/>
      <c r="LSU131" s="103"/>
      <c r="LSV131" s="103"/>
      <c r="LSW131" s="103"/>
      <c r="LSX131" s="103"/>
      <c r="LSY131" s="103"/>
      <c r="LSZ131" s="103"/>
      <c r="LTA131" s="103"/>
      <c r="LTB131" s="103"/>
      <c r="LTC131" s="103"/>
      <c r="LTD131" s="103"/>
      <c r="LTE131" s="103"/>
      <c r="LTF131" s="103"/>
      <c r="LTG131" s="103"/>
      <c r="LTH131" s="103"/>
      <c r="LTI131" s="103"/>
      <c r="LTJ131" s="103"/>
      <c r="LTK131" s="103"/>
      <c r="LTL131" s="103"/>
      <c r="LTM131" s="103"/>
      <c r="LTN131" s="103"/>
      <c r="LTO131" s="103"/>
      <c r="LTP131" s="103"/>
      <c r="LTQ131" s="103"/>
      <c r="LTR131" s="103"/>
      <c r="LTS131" s="103"/>
      <c r="LTT131" s="103"/>
      <c r="LTU131" s="103"/>
      <c r="LTV131" s="103"/>
      <c r="LTW131" s="103"/>
      <c r="LTX131" s="103"/>
      <c r="LTY131" s="103"/>
      <c r="LTZ131" s="103"/>
      <c r="LUG131" s="103"/>
      <c r="LUH131" s="103"/>
      <c r="LUI131" s="103"/>
      <c r="LUJ131" s="103"/>
      <c r="LUK131" s="103"/>
      <c r="LUL131" s="103"/>
      <c r="LUM131" s="103"/>
      <c r="LUN131" s="103"/>
      <c r="LUO131" s="103"/>
      <c r="LUP131" s="103"/>
      <c r="LUQ131" s="103"/>
      <c r="LUR131" s="103"/>
      <c r="LUS131" s="103"/>
      <c r="LUT131" s="103"/>
      <c r="LUU131" s="103"/>
      <c r="LUV131" s="103"/>
      <c r="LUW131" s="103"/>
      <c r="LUX131" s="103"/>
      <c r="LUY131" s="103"/>
      <c r="LUZ131" s="103"/>
      <c r="LVA131" s="103"/>
      <c r="LVB131" s="103"/>
      <c r="LVC131" s="103"/>
      <c r="LVD131" s="103"/>
      <c r="LVE131" s="103"/>
      <c r="LVF131" s="103"/>
      <c r="LVG131" s="103"/>
      <c r="LVH131" s="103"/>
      <c r="LVI131" s="103"/>
      <c r="LVJ131" s="103"/>
      <c r="LVK131" s="103"/>
      <c r="LVL131" s="103"/>
      <c r="LVM131" s="103"/>
      <c r="LVN131" s="103"/>
      <c r="LVO131" s="103"/>
      <c r="LVP131" s="103"/>
      <c r="LVQ131" s="103"/>
      <c r="LVR131" s="103"/>
      <c r="LVS131" s="103"/>
      <c r="LVT131" s="103"/>
      <c r="LVU131" s="103"/>
      <c r="LVV131" s="103"/>
      <c r="LVW131" s="103"/>
      <c r="LVX131" s="103"/>
      <c r="LVY131" s="103"/>
      <c r="LVZ131" s="103"/>
      <c r="LWA131" s="103"/>
      <c r="LWB131" s="103"/>
      <c r="LWC131" s="103"/>
      <c r="LWD131" s="103"/>
      <c r="LWE131" s="103"/>
      <c r="LWF131" s="103"/>
      <c r="LWG131" s="103"/>
      <c r="LWH131" s="103"/>
      <c r="LWI131" s="103"/>
      <c r="LWJ131" s="103"/>
      <c r="LWK131" s="103"/>
      <c r="LWL131" s="103"/>
      <c r="LWM131" s="103"/>
      <c r="LWN131" s="103"/>
      <c r="LWO131" s="103"/>
      <c r="LWP131" s="103"/>
      <c r="LWQ131" s="103"/>
      <c r="LWR131" s="103"/>
      <c r="LWS131" s="103"/>
      <c r="LWT131" s="103"/>
      <c r="LWU131" s="103"/>
      <c r="LWV131" s="103"/>
      <c r="LWW131" s="103"/>
      <c r="LWX131" s="103"/>
      <c r="LWY131" s="103"/>
      <c r="LWZ131" s="103"/>
      <c r="LXA131" s="103"/>
      <c r="LXB131" s="103"/>
      <c r="LXC131" s="103"/>
      <c r="LXD131" s="103"/>
      <c r="LXE131" s="103"/>
      <c r="LXF131" s="103"/>
      <c r="LXG131" s="103"/>
      <c r="LXH131" s="103"/>
      <c r="LXI131" s="103"/>
      <c r="LXJ131" s="103"/>
      <c r="LXK131" s="103"/>
      <c r="LXL131" s="103"/>
      <c r="LXM131" s="103"/>
      <c r="LXN131" s="103"/>
      <c r="LXO131" s="103"/>
      <c r="LXP131" s="103"/>
      <c r="LXQ131" s="103"/>
      <c r="LXR131" s="103"/>
      <c r="LXS131" s="103"/>
      <c r="LXT131" s="103"/>
      <c r="LXU131" s="103"/>
      <c r="LXV131" s="103"/>
      <c r="LXW131" s="103"/>
      <c r="LXX131" s="103"/>
      <c r="LXY131" s="103"/>
      <c r="LXZ131" s="103"/>
      <c r="LYA131" s="103"/>
      <c r="LYB131" s="103"/>
      <c r="LYC131" s="103"/>
      <c r="LYD131" s="103"/>
      <c r="LYE131" s="103"/>
      <c r="LYF131" s="103"/>
      <c r="LYG131" s="103"/>
      <c r="LYH131" s="103"/>
      <c r="LYI131" s="103"/>
      <c r="LYJ131" s="103"/>
      <c r="LYK131" s="103"/>
      <c r="LYL131" s="103"/>
      <c r="LYM131" s="103"/>
      <c r="LYN131" s="103"/>
      <c r="LYO131" s="103"/>
      <c r="LYP131" s="103"/>
      <c r="LYQ131" s="103"/>
      <c r="LYR131" s="103"/>
      <c r="LYS131" s="103"/>
      <c r="LYT131" s="103"/>
      <c r="LYU131" s="103"/>
      <c r="LYV131" s="103"/>
      <c r="LYW131" s="103"/>
      <c r="LYX131" s="103"/>
      <c r="LYY131" s="103"/>
      <c r="LYZ131" s="103"/>
      <c r="LZA131" s="103"/>
      <c r="LZB131" s="103"/>
      <c r="LZC131" s="103"/>
      <c r="LZD131" s="103"/>
      <c r="LZE131" s="103"/>
      <c r="LZF131" s="103"/>
      <c r="LZG131" s="103"/>
      <c r="LZH131" s="103"/>
      <c r="LZI131" s="103"/>
      <c r="LZJ131" s="103"/>
      <c r="LZK131" s="103"/>
      <c r="LZL131" s="103"/>
      <c r="LZM131" s="103"/>
      <c r="LZN131" s="103"/>
      <c r="LZO131" s="103"/>
      <c r="LZP131" s="103"/>
      <c r="LZQ131" s="103"/>
      <c r="LZR131" s="103"/>
      <c r="LZS131" s="103"/>
      <c r="LZT131" s="103"/>
      <c r="LZU131" s="103"/>
      <c r="LZV131" s="103"/>
      <c r="LZW131" s="103"/>
      <c r="LZX131" s="103"/>
      <c r="LZY131" s="103"/>
      <c r="LZZ131" s="103"/>
      <c r="MAA131" s="103"/>
      <c r="MAB131" s="103"/>
      <c r="MAC131" s="103"/>
      <c r="MAD131" s="103"/>
      <c r="MAE131" s="103"/>
      <c r="MAF131" s="103"/>
      <c r="MAG131" s="103"/>
      <c r="MAH131" s="103"/>
      <c r="MAI131" s="103"/>
      <c r="MAJ131" s="103"/>
      <c r="MAK131" s="103"/>
      <c r="MAL131" s="103"/>
      <c r="MAM131" s="103"/>
      <c r="MAN131" s="103"/>
      <c r="MAO131" s="103"/>
      <c r="MAP131" s="103"/>
      <c r="MAQ131" s="103"/>
      <c r="MAR131" s="103"/>
      <c r="MAS131" s="103"/>
      <c r="MAT131" s="103"/>
      <c r="MAU131" s="103"/>
      <c r="MAV131" s="103"/>
      <c r="MAW131" s="103"/>
      <c r="MAX131" s="103"/>
      <c r="MAY131" s="103"/>
      <c r="MAZ131" s="103"/>
      <c r="MBA131" s="103"/>
      <c r="MBB131" s="103"/>
      <c r="MBC131" s="103"/>
      <c r="MBD131" s="103"/>
      <c r="MBE131" s="103"/>
      <c r="MBF131" s="103"/>
      <c r="MBG131" s="103"/>
      <c r="MBH131" s="103"/>
      <c r="MBI131" s="103"/>
      <c r="MBJ131" s="103"/>
      <c r="MBK131" s="103"/>
      <c r="MBL131" s="103"/>
      <c r="MBM131" s="103"/>
      <c r="MBN131" s="103"/>
      <c r="MBO131" s="103"/>
      <c r="MBP131" s="103"/>
      <c r="MBQ131" s="103"/>
      <c r="MBR131" s="103"/>
      <c r="MBS131" s="103"/>
      <c r="MBT131" s="103"/>
      <c r="MBU131" s="103"/>
      <c r="MBV131" s="103"/>
      <c r="MBW131" s="103"/>
      <c r="MBX131" s="103"/>
      <c r="MBY131" s="103"/>
      <c r="MBZ131" s="103"/>
      <c r="MCA131" s="103"/>
      <c r="MCB131" s="103"/>
      <c r="MCC131" s="103"/>
      <c r="MCD131" s="103"/>
      <c r="MCE131" s="103"/>
      <c r="MCF131" s="103"/>
      <c r="MCG131" s="103"/>
      <c r="MCH131" s="103"/>
      <c r="MCI131" s="103"/>
      <c r="MCJ131" s="103"/>
      <c r="MCK131" s="103"/>
      <c r="MCL131" s="103"/>
      <c r="MCM131" s="103"/>
      <c r="MCN131" s="103"/>
      <c r="MCO131" s="103"/>
      <c r="MCP131" s="103"/>
      <c r="MCQ131" s="103"/>
      <c r="MCR131" s="103"/>
      <c r="MCS131" s="103"/>
      <c r="MCT131" s="103"/>
      <c r="MCU131" s="103"/>
      <c r="MCV131" s="103"/>
      <c r="MCW131" s="103"/>
      <c r="MCX131" s="103"/>
      <c r="MCY131" s="103"/>
      <c r="MCZ131" s="103"/>
      <c r="MDA131" s="103"/>
      <c r="MDB131" s="103"/>
      <c r="MDC131" s="103"/>
      <c r="MDD131" s="103"/>
      <c r="MDE131" s="103"/>
      <c r="MDF131" s="103"/>
      <c r="MDG131" s="103"/>
      <c r="MDH131" s="103"/>
      <c r="MDI131" s="103"/>
      <c r="MDJ131" s="103"/>
      <c r="MDK131" s="103"/>
      <c r="MDL131" s="103"/>
      <c r="MDM131" s="103"/>
      <c r="MDN131" s="103"/>
      <c r="MDO131" s="103"/>
      <c r="MDP131" s="103"/>
      <c r="MDQ131" s="103"/>
      <c r="MDR131" s="103"/>
      <c r="MDS131" s="103"/>
      <c r="MDT131" s="103"/>
      <c r="MDU131" s="103"/>
      <c r="MDV131" s="103"/>
      <c r="MEC131" s="103"/>
      <c r="MED131" s="103"/>
      <c r="MEE131" s="103"/>
      <c r="MEF131" s="103"/>
      <c r="MEG131" s="103"/>
      <c r="MEH131" s="103"/>
      <c r="MEI131" s="103"/>
      <c r="MEJ131" s="103"/>
      <c r="MEK131" s="103"/>
      <c r="MEL131" s="103"/>
      <c r="MEM131" s="103"/>
      <c r="MEN131" s="103"/>
      <c r="MEO131" s="103"/>
      <c r="MEP131" s="103"/>
      <c r="MEQ131" s="103"/>
      <c r="MER131" s="103"/>
      <c r="MES131" s="103"/>
      <c r="MET131" s="103"/>
      <c r="MEU131" s="103"/>
      <c r="MEV131" s="103"/>
      <c r="MEW131" s="103"/>
      <c r="MEX131" s="103"/>
      <c r="MEY131" s="103"/>
      <c r="MEZ131" s="103"/>
      <c r="MFA131" s="103"/>
      <c r="MFB131" s="103"/>
      <c r="MFC131" s="103"/>
      <c r="MFD131" s="103"/>
      <c r="MFE131" s="103"/>
      <c r="MFF131" s="103"/>
      <c r="MFG131" s="103"/>
      <c r="MFH131" s="103"/>
      <c r="MFI131" s="103"/>
      <c r="MFJ131" s="103"/>
      <c r="MFK131" s="103"/>
      <c r="MFL131" s="103"/>
      <c r="MFM131" s="103"/>
      <c r="MFN131" s="103"/>
      <c r="MFO131" s="103"/>
      <c r="MFP131" s="103"/>
      <c r="MFQ131" s="103"/>
      <c r="MFR131" s="103"/>
      <c r="MFS131" s="103"/>
      <c r="MFT131" s="103"/>
      <c r="MFU131" s="103"/>
      <c r="MFV131" s="103"/>
      <c r="MFW131" s="103"/>
      <c r="MFX131" s="103"/>
      <c r="MFY131" s="103"/>
      <c r="MFZ131" s="103"/>
      <c r="MGA131" s="103"/>
      <c r="MGB131" s="103"/>
      <c r="MGC131" s="103"/>
      <c r="MGD131" s="103"/>
      <c r="MGE131" s="103"/>
      <c r="MGF131" s="103"/>
      <c r="MGG131" s="103"/>
      <c r="MGH131" s="103"/>
      <c r="MGI131" s="103"/>
      <c r="MGJ131" s="103"/>
      <c r="MGK131" s="103"/>
      <c r="MGL131" s="103"/>
      <c r="MGM131" s="103"/>
      <c r="MGN131" s="103"/>
      <c r="MGO131" s="103"/>
      <c r="MGP131" s="103"/>
      <c r="MGQ131" s="103"/>
      <c r="MGR131" s="103"/>
      <c r="MGS131" s="103"/>
      <c r="MGT131" s="103"/>
      <c r="MGU131" s="103"/>
      <c r="MGV131" s="103"/>
      <c r="MGW131" s="103"/>
      <c r="MGX131" s="103"/>
      <c r="MGY131" s="103"/>
      <c r="MGZ131" s="103"/>
      <c r="MHA131" s="103"/>
      <c r="MHB131" s="103"/>
      <c r="MHC131" s="103"/>
      <c r="MHD131" s="103"/>
      <c r="MHE131" s="103"/>
      <c r="MHF131" s="103"/>
      <c r="MHG131" s="103"/>
      <c r="MHH131" s="103"/>
      <c r="MHI131" s="103"/>
      <c r="MHJ131" s="103"/>
      <c r="MHK131" s="103"/>
      <c r="MHL131" s="103"/>
      <c r="MHM131" s="103"/>
      <c r="MHN131" s="103"/>
      <c r="MHO131" s="103"/>
      <c r="MHP131" s="103"/>
      <c r="MHQ131" s="103"/>
      <c r="MHR131" s="103"/>
      <c r="MHS131" s="103"/>
      <c r="MHT131" s="103"/>
      <c r="MHU131" s="103"/>
      <c r="MHV131" s="103"/>
      <c r="MHW131" s="103"/>
      <c r="MHX131" s="103"/>
      <c r="MHY131" s="103"/>
      <c r="MHZ131" s="103"/>
      <c r="MIA131" s="103"/>
      <c r="MIB131" s="103"/>
      <c r="MIC131" s="103"/>
      <c r="MID131" s="103"/>
      <c r="MIE131" s="103"/>
      <c r="MIF131" s="103"/>
      <c r="MIG131" s="103"/>
      <c r="MIH131" s="103"/>
      <c r="MII131" s="103"/>
      <c r="MIJ131" s="103"/>
      <c r="MIK131" s="103"/>
      <c r="MIL131" s="103"/>
      <c r="MIM131" s="103"/>
      <c r="MIN131" s="103"/>
      <c r="MIO131" s="103"/>
      <c r="MIP131" s="103"/>
      <c r="MIQ131" s="103"/>
      <c r="MIR131" s="103"/>
      <c r="MIS131" s="103"/>
      <c r="MIT131" s="103"/>
      <c r="MIU131" s="103"/>
      <c r="MIV131" s="103"/>
      <c r="MIW131" s="103"/>
      <c r="MIX131" s="103"/>
      <c r="MIY131" s="103"/>
      <c r="MIZ131" s="103"/>
      <c r="MJA131" s="103"/>
      <c r="MJB131" s="103"/>
      <c r="MJC131" s="103"/>
      <c r="MJD131" s="103"/>
      <c r="MJE131" s="103"/>
      <c r="MJF131" s="103"/>
      <c r="MJG131" s="103"/>
      <c r="MJH131" s="103"/>
      <c r="MJI131" s="103"/>
      <c r="MJJ131" s="103"/>
      <c r="MJK131" s="103"/>
      <c r="MJL131" s="103"/>
      <c r="MJM131" s="103"/>
      <c r="MJN131" s="103"/>
      <c r="MJO131" s="103"/>
      <c r="MJP131" s="103"/>
      <c r="MJQ131" s="103"/>
      <c r="MJR131" s="103"/>
      <c r="MJS131" s="103"/>
      <c r="MJT131" s="103"/>
      <c r="MJU131" s="103"/>
      <c r="MJV131" s="103"/>
      <c r="MJW131" s="103"/>
      <c r="MJX131" s="103"/>
      <c r="MJY131" s="103"/>
      <c r="MJZ131" s="103"/>
      <c r="MKA131" s="103"/>
      <c r="MKB131" s="103"/>
      <c r="MKC131" s="103"/>
      <c r="MKD131" s="103"/>
      <c r="MKE131" s="103"/>
      <c r="MKF131" s="103"/>
      <c r="MKG131" s="103"/>
      <c r="MKH131" s="103"/>
      <c r="MKI131" s="103"/>
      <c r="MKJ131" s="103"/>
      <c r="MKK131" s="103"/>
      <c r="MKL131" s="103"/>
      <c r="MKM131" s="103"/>
      <c r="MKN131" s="103"/>
      <c r="MKO131" s="103"/>
      <c r="MKP131" s="103"/>
      <c r="MKQ131" s="103"/>
      <c r="MKR131" s="103"/>
      <c r="MKS131" s="103"/>
      <c r="MKT131" s="103"/>
      <c r="MKU131" s="103"/>
      <c r="MKV131" s="103"/>
      <c r="MKW131" s="103"/>
      <c r="MKX131" s="103"/>
      <c r="MKY131" s="103"/>
      <c r="MKZ131" s="103"/>
      <c r="MLA131" s="103"/>
      <c r="MLB131" s="103"/>
      <c r="MLC131" s="103"/>
      <c r="MLD131" s="103"/>
      <c r="MLE131" s="103"/>
      <c r="MLF131" s="103"/>
      <c r="MLG131" s="103"/>
      <c r="MLH131" s="103"/>
      <c r="MLI131" s="103"/>
      <c r="MLJ131" s="103"/>
      <c r="MLK131" s="103"/>
      <c r="MLL131" s="103"/>
      <c r="MLM131" s="103"/>
      <c r="MLN131" s="103"/>
      <c r="MLO131" s="103"/>
      <c r="MLP131" s="103"/>
      <c r="MLQ131" s="103"/>
      <c r="MLR131" s="103"/>
      <c r="MLS131" s="103"/>
      <c r="MLT131" s="103"/>
      <c r="MLU131" s="103"/>
      <c r="MLV131" s="103"/>
      <c r="MLW131" s="103"/>
      <c r="MLX131" s="103"/>
      <c r="MLY131" s="103"/>
      <c r="MLZ131" s="103"/>
      <c r="MMA131" s="103"/>
      <c r="MMB131" s="103"/>
      <c r="MMC131" s="103"/>
      <c r="MMD131" s="103"/>
      <c r="MME131" s="103"/>
      <c r="MMF131" s="103"/>
      <c r="MMG131" s="103"/>
      <c r="MMH131" s="103"/>
      <c r="MMI131" s="103"/>
      <c r="MMJ131" s="103"/>
      <c r="MMK131" s="103"/>
      <c r="MML131" s="103"/>
      <c r="MMM131" s="103"/>
      <c r="MMN131" s="103"/>
      <c r="MMO131" s="103"/>
      <c r="MMP131" s="103"/>
      <c r="MMQ131" s="103"/>
      <c r="MMR131" s="103"/>
      <c r="MMS131" s="103"/>
      <c r="MMT131" s="103"/>
      <c r="MMU131" s="103"/>
      <c r="MMV131" s="103"/>
      <c r="MMW131" s="103"/>
      <c r="MMX131" s="103"/>
      <c r="MMY131" s="103"/>
      <c r="MMZ131" s="103"/>
      <c r="MNA131" s="103"/>
      <c r="MNB131" s="103"/>
      <c r="MNC131" s="103"/>
      <c r="MND131" s="103"/>
      <c r="MNE131" s="103"/>
      <c r="MNF131" s="103"/>
      <c r="MNG131" s="103"/>
      <c r="MNH131" s="103"/>
      <c r="MNI131" s="103"/>
      <c r="MNJ131" s="103"/>
      <c r="MNK131" s="103"/>
      <c r="MNL131" s="103"/>
      <c r="MNM131" s="103"/>
      <c r="MNN131" s="103"/>
      <c r="MNO131" s="103"/>
      <c r="MNP131" s="103"/>
      <c r="MNQ131" s="103"/>
      <c r="MNR131" s="103"/>
      <c r="MNY131" s="103"/>
      <c r="MNZ131" s="103"/>
      <c r="MOA131" s="103"/>
      <c r="MOB131" s="103"/>
      <c r="MOC131" s="103"/>
      <c r="MOD131" s="103"/>
      <c r="MOE131" s="103"/>
      <c r="MOF131" s="103"/>
      <c r="MOG131" s="103"/>
      <c r="MOH131" s="103"/>
      <c r="MOI131" s="103"/>
      <c r="MOJ131" s="103"/>
      <c r="MOK131" s="103"/>
      <c r="MOL131" s="103"/>
      <c r="MOM131" s="103"/>
      <c r="MON131" s="103"/>
      <c r="MOO131" s="103"/>
      <c r="MOP131" s="103"/>
      <c r="MOQ131" s="103"/>
      <c r="MOR131" s="103"/>
      <c r="MOS131" s="103"/>
      <c r="MOT131" s="103"/>
      <c r="MOU131" s="103"/>
      <c r="MOV131" s="103"/>
      <c r="MOW131" s="103"/>
      <c r="MOX131" s="103"/>
      <c r="MOY131" s="103"/>
      <c r="MOZ131" s="103"/>
      <c r="MPA131" s="103"/>
      <c r="MPB131" s="103"/>
      <c r="MPC131" s="103"/>
      <c r="MPD131" s="103"/>
      <c r="MPE131" s="103"/>
      <c r="MPF131" s="103"/>
      <c r="MPG131" s="103"/>
      <c r="MPH131" s="103"/>
      <c r="MPI131" s="103"/>
      <c r="MPJ131" s="103"/>
      <c r="MPK131" s="103"/>
      <c r="MPL131" s="103"/>
      <c r="MPM131" s="103"/>
      <c r="MPN131" s="103"/>
      <c r="MPO131" s="103"/>
      <c r="MPP131" s="103"/>
      <c r="MPQ131" s="103"/>
      <c r="MPR131" s="103"/>
      <c r="MPS131" s="103"/>
      <c r="MPT131" s="103"/>
      <c r="MPU131" s="103"/>
      <c r="MPV131" s="103"/>
      <c r="MPW131" s="103"/>
      <c r="MPX131" s="103"/>
      <c r="MPY131" s="103"/>
      <c r="MPZ131" s="103"/>
      <c r="MQA131" s="103"/>
      <c r="MQB131" s="103"/>
      <c r="MQC131" s="103"/>
      <c r="MQD131" s="103"/>
      <c r="MQE131" s="103"/>
      <c r="MQF131" s="103"/>
      <c r="MQG131" s="103"/>
      <c r="MQH131" s="103"/>
      <c r="MQI131" s="103"/>
      <c r="MQJ131" s="103"/>
      <c r="MQK131" s="103"/>
      <c r="MQL131" s="103"/>
      <c r="MQM131" s="103"/>
      <c r="MQN131" s="103"/>
      <c r="MQO131" s="103"/>
      <c r="MQP131" s="103"/>
      <c r="MQQ131" s="103"/>
      <c r="MQR131" s="103"/>
      <c r="MQS131" s="103"/>
      <c r="MQT131" s="103"/>
      <c r="MQU131" s="103"/>
      <c r="MQV131" s="103"/>
      <c r="MQW131" s="103"/>
      <c r="MQX131" s="103"/>
      <c r="MQY131" s="103"/>
      <c r="MQZ131" s="103"/>
      <c r="MRA131" s="103"/>
      <c r="MRB131" s="103"/>
      <c r="MRC131" s="103"/>
      <c r="MRD131" s="103"/>
      <c r="MRE131" s="103"/>
      <c r="MRF131" s="103"/>
      <c r="MRG131" s="103"/>
      <c r="MRH131" s="103"/>
      <c r="MRI131" s="103"/>
      <c r="MRJ131" s="103"/>
      <c r="MRK131" s="103"/>
      <c r="MRL131" s="103"/>
      <c r="MRM131" s="103"/>
      <c r="MRN131" s="103"/>
      <c r="MRO131" s="103"/>
      <c r="MRP131" s="103"/>
      <c r="MRQ131" s="103"/>
      <c r="MRR131" s="103"/>
      <c r="MRS131" s="103"/>
      <c r="MRT131" s="103"/>
      <c r="MRU131" s="103"/>
      <c r="MRV131" s="103"/>
      <c r="MRW131" s="103"/>
      <c r="MRX131" s="103"/>
      <c r="MRY131" s="103"/>
      <c r="MRZ131" s="103"/>
      <c r="MSA131" s="103"/>
      <c r="MSB131" s="103"/>
      <c r="MSC131" s="103"/>
      <c r="MSD131" s="103"/>
      <c r="MSE131" s="103"/>
      <c r="MSF131" s="103"/>
      <c r="MSG131" s="103"/>
      <c r="MSH131" s="103"/>
      <c r="MSI131" s="103"/>
      <c r="MSJ131" s="103"/>
      <c r="MSK131" s="103"/>
      <c r="MSL131" s="103"/>
      <c r="MSM131" s="103"/>
      <c r="MSN131" s="103"/>
      <c r="MSO131" s="103"/>
      <c r="MSP131" s="103"/>
      <c r="MSQ131" s="103"/>
      <c r="MSR131" s="103"/>
      <c r="MSS131" s="103"/>
      <c r="MST131" s="103"/>
      <c r="MSU131" s="103"/>
      <c r="MSV131" s="103"/>
      <c r="MSW131" s="103"/>
      <c r="MSX131" s="103"/>
      <c r="MSY131" s="103"/>
      <c r="MSZ131" s="103"/>
      <c r="MTA131" s="103"/>
      <c r="MTB131" s="103"/>
      <c r="MTC131" s="103"/>
      <c r="MTD131" s="103"/>
      <c r="MTE131" s="103"/>
      <c r="MTF131" s="103"/>
      <c r="MTG131" s="103"/>
      <c r="MTH131" s="103"/>
      <c r="MTI131" s="103"/>
      <c r="MTJ131" s="103"/>
      <c r="MTK131" s="103"/>
      <c r="MTL131" s="103"/>
      <c r="MTM131" s="103"/>
      <c r="MTN131" s="103"/>
      <c r="MTO131" s="103"/>
      <c r="MTP131" s="103"/>
      <c r="MTQ131" s="103"/>
      <c r="MTR131" s="103"/>
      <c r="MTS131" s="103"/>
      <c r="MTT131" s="103"/>
      <c r="MTU131" s="103"/>
      <c r="MTV131" s="103"/>
      <c r="MTW131" s="103"/>
      <c r="MTX131" s="103"/>
      <c r="MTY131" s="103"/>
      <c r="MTZ131" s="103"/>
      <c r="MUA131" s="103"/>
      <c r="MUB131" s="103"/>
      <c r="MUC131" s="103"/>
      <c r="MUD131" s="103"/>
      <c r="MUE131" s="103"/>
      <c r="MUF131" s="103"/>
      <c r="MUG131" s="103"/>
      <c r="MUH131" s="103"/>
      <c r="MUI131" s="103"/>
      <c r="MUJ131" s="103"/>
      <c r="MUK131" s="103"/>
      <c r="MUL131" s="103"/>
      <c r="MUM131" s="103"/>
      <c r="MUN131" s="103"/>
      <c r="MUO131" s="103"/>
      <c r="MUP131" s="103"/>
      <c r="MUQ131" s="103"/>
      <c r="MUR131" s="103"/>
      <c r="MUS131" s="103"/>
      <c r="MUT131" s="103"/>
      <c r="MUU131" s="103"/>
      <c r="MUV131" s="103"/>
      <c r="MUW131" s="103"/>
      <c r="MUX131" s="103"/>
      <c r="MUY131" s="103"/>
      <c r="MUZ131" s="103"/>
      <c r="MVA131" s="103"/>
      <c r="MVB131" s="103"/>
      <c r="MVC131" s="103"/>
      <c r="MVD131" s="103"/>
      <c r="MVE131" s="103"/>
      <c r="MVF131" s="103"/>
      <c r="MVG131" s="103"/>
      <c r="MVH131" s="103"/>
      <c r="MVI131" s="103"/>
      <c r="MVJ131" s="103"/>
      <c r="MVK131" s="103"/>
      <c r="MVL131" s="103"/>
      <c r="MVM131" s="103"/>
      <c r="MVN131" s="103"/>
      <c r="MVO131" s="103"/>
      <c r="MVP131" s="103"/>
      <c r="MVQ131" s="103"/>
      <c r="MVR131" s="103"/>
      <c r="MVS131" s="103"/>
      <c r="MVT131" s="103"/>
      <c r="MVU131" s="103"/>
      <c r="MVV131" s="103"/>
      <c r="MVW131" s="103"/>
      <c r="MVX131" s="103"/>
      <c r="MVY131" s="103"/>
      <c r="MVZ131" s="103"/>
      <c r="MWA131" s="103"/>
      <c r="MWB131" s="103"/>
      <c r="MWC131" s="103"/>
      <c r="MWD131" s="103"/>
      <c r="MWE131" s="103"/>
      <c r="MWF131" s="103"/>
      <c r="MWG131" s="103"/>
      <c r="MWH131" s="103"/>
      <c r="MWI131" s="103"/>
      <c r="MWJ131" s="103"/>
      <c r="MWK131" s="103"/>
      <c r="MWL131" s="103"/>
      <c r="MWM131" s="103"/>
      <c r="MWN131" s="103"/>
      <c r="MWO131" s="103"/>
      <c r="MWP131" s="103"/>
      <c r="MWQ131" s="103"/>
      <c r="MWR131" s="103"/>
      <c r="MWS131" s="103"/>
      <c r="MWT131" s="103"/>
      <c r="MWU131" s="103"/>
      <c r="MWV131" s="103"/>
      <c r="MWW131" s="103"/>
      <c r="MWX131" s="103"/>
      <c r="MWY131" s="103"/>
      <c r="MWZ131" s="103"/>
      <c r="MXA131" s="103"/>
      <c r="MXB131" s="103"/>
      <c r="MXC131" s="103"/>
      <c r="MXD131" s="103"/>
      <c r="MXE131" s="103"/>
      <c r="MXF131" s="103"/>
      <c r="MXG131" s="103"/>
      <c r="MXH131" s="103"/>
      <c r="MXI131" s="103"/>
      <c r="MXJ131" s="103"/>
      <c r="MXK131" s="103"/>
      <c r="MXL131" s="103"/>
      <c r="MXM131" s="103"/>
      <c r="MXN131" s="103"/>
      <c r="MXU131" s="103"/>
      <c r="MXV131" s="103"/>
      <c r="MXW131" s="103"/>
      <c r="MXX131" s="103"/>
      <c r="MXY131" s="103"/>
      <c r="MXZ131" s="103"/>
      <c r="MYA131" s="103"/>
      <c r="MYB131" s="103"/>
      <c r="MYC131" s="103"/>
      <c r="MYD131" s="103"/>
      <c r="MYE131" s="103"/>
      <c r="MYF131" s="103"/>
      <c r="MYG131" s="103"/>
      <c r="MYH131" s="103"/>
      <c r="MYI131" s="103"/>
      <c r="MYJ131" s="103"/>
      <c r="MYK131" s="103"/>
      <c r="MYL131" s="103"/>
      <c r="MYM131" s="103"/>
      <c r="MYN131" s="103"/>
      <c r="MYO131" s="103"/>
      <c r="MYP131" s="103"/>
      <c r="MYQ131" s="103"/>
      <c r="MYR131" s="103"/>
      <c r="MYS131" s="103"/>
      <c r="MYT131" s="103"/>
      <c r="MYU131" s="103"/>
      <c r="MYV131" s="103"/>
      <c r="MYW131" s="103"/>
      <c r="MYX131" s="103"/>
      <c r="MYY131" s="103"/>
      <c r="MYZ131" s="103"/>
      <c r="MZA131" s="103"/>
      <c r="MZB131" s="103"/>
      <c r="MZC131" s="103"/>
      <c r="MZD131" s="103"/>
      <c r="MZE131" s="103"/>
      <c r="MZF131" s="103"/>
      <c r="MZG131" s="103"/>
      <c r="MZH131" s="103"/>
      <c r="MZI131" s="103"/>
      <c r="MZJ131" s="103"/>
      <c r="MZK131" s="103"/>
      <c r="MZL131" s="103"/>
      <c r="MZM131" s="103"/>
      <c r="MZN131" s="103"/>
      <c r="MZO131" s="103"/>
      <c r="MZP131" s="103"/>
      <c r="MZQ131" s="103"/>
      <c r="MZR131" s="103"/>
      <c r="MZS131" s="103"/>
      <c r="MZT131" s="103"/>
      <c r="MZU131" s="103"/>
      <c r="MZV131" s="103"/>
      <c r="MZW131" s="103"/>
      <c r="MZX131" s="103"/>
      <c r="MZY131" s="103"/>
      <c r="MZZ131" s="103"/>
      <c r="NAA131" s="103"/>
      <c r="NAB131" s="103"/>
      <c r="NAC131" s="103"/>
      <c r="NAD131" s="103"/>
      <c r="NAE131" s="103"/>
      <c r="NAF131" s="103"/>
      <c r="NAG131" s="103"/>
      <c r="NAH131" s="103"/>
      <c r="NAI131" s="103"/>
      <c r="NAJ131" s="103"/>
      <c r="NAK131" s="103"/>
      <c r="NAL131" s="103"/>
      <c r="NAM131" s="103"/>
      <c r="NAN131" s="103"/>
      <c r="NAO131" s="103"/>
      <c r="NAP131" s="103"/>
      <c r="NAQ131" s="103"/>
      <c r="NAR131" s="103"/>
      <c r="NAS131" s="103"/>
      <c r="NAT131" s="103"/>
      <c r="NAU131" s="103"/>
      <c r="NAV131" s="103"/>
      <c r="NAW131" s="103"/>
      <c r="NAX131" s="103"/>
      <c r="NAY131" s="103"/>
      <c r="NAZ131" s="103"/>
      <c r="NBA131" s="103"/>
      <c r="NBB131" s="103"/>
      <c r="NBC131" s="103"/>
      <c r="NBD131" s="103"/>
      <c r="NBE131" s="103"/>
      <c r="NBF131" s="103"/>
      <c r="NBG131" s="103"/>
      <c r="NBH131" s="103"/>
      <c r="NBI131" s="103"/>
      <c r="NBJ131" s="103"/>
      <c r="NBK131" s="103"/>
      <c r="NBL131" s="103"/>
      <c r="NBM131" s="103"/>
      <c r="NBN131" s="103"/>
      <c r="NBO131" s="103"/>
      <c r="NBP131" s="103"/>
      <c r="NBQ131" s="103"/>
      <c r="NBR131" s="103"/>
      <c r="NBS131" s="103"/>
      <c r="NBT131" s="103"/>
      <c r="NBU131" s="103"/>
      <c r="NBV131" s="103"/>
      <c r="NBW131" s="103"/>
      <c r="NBX131" s="103"/>
      <c r="NBY131" s="103"/>
      <c r="NBZ131" s="103"/>
      <c r="NCA131" s="103"/>
      <c r="NCB131" s="103"/>
      <c r="NCC131" s="103"/>
      <c r="NCD131" s="103"/>
      <c r="NCE131" s="103"/>
      <c r="NCF131" s="103"/>
      <c r="NCG131" s="103"/>
      <c r="NCH131" s="103"/>
      <c r="NCI131" s="103"/>
      <c r="NCJ131" s="103"/>
      <c r="NCK131" s="103"/>
      <c r="NCL131" s="103"/>
      <c r="NCM131" s="103"/>
      <c r="NCN131" s="103"/>
      <c r="NCO131" s="103"/>
      <c r="NCP131" s="103"/>
      <c r="NCQ131" s="103"/>
      <c r="NCR131" s="103"/>
      <c r="NCS131" s="103"/>
      <c r="NCT131" s="103"/>
      <c r="NCU131" s="103"/>
      <c r="NCV131" s="103"/>
      <c r="NCW131" s="103"/>
      <c r="NCX131" s="103"/>
      <c r="NCY131" s="103"/>
      <c r="NCZ131" s="103"/>
      <c r="NDA131" s="103"/>
      <c r="NDB131" s="103"/>
      <c r="NDC131" s="103"/>
      <c r="NDD131" s="103"/>
      <c r="NDE131" s="103"/>
      <c r="NDF131" s="103"/>
      <c r="NDG131" s="103"/>
      <c r="NDH131" s="103"/>
      <c r="NDI131" s="103"/>
      <c r="NDJ131" s="103"/>
      <c r="NDK131" s="103"/>
      <c r="NDL131" s="103"/>
      <c r="NDM131" s="103"/>
      <c r="NDN131" s="103"/>
      <c r="NDO131" s="103"/>
      <c r="NDP131" s="103"/>
      <c r="NDQ131" s="103"/>
      <c r="NDR131" s="103"/>
      <c r="NDS131" s="103"/>
      <c r="NDT131" s="103"/>
      <c r="NDU131" s="103"/>
      <c r="NDV131" s="103"/>
      <c r="NDW131" s="103"/>
      <c r="NDX131" s="103"/>
      <c r="NDY131" s="103"/>
      <c r="NDZ131" s="103"/>
      <c r="NEA131" s="103"/>
      <c r="NEB131" s="103"/>
      <c r="NEC131" s="103"/>
      <c r="NED131" s="103"/>
      <c r="NEE131" s="103"/>
      <c r="NEF131" s="103"/>
      <c r="NEG131" s="103"/>
      <c r="NEH131" s="103"/>
      <c r="NEI131" s="103"/>
      <c r="NEJ131" s="103"/>
      <c r="NEK131" s="103"/>
      <c r="NEL131" s="103"/>
      <c r="NEM131" s="103"/>
      <c r="NEN131" s="103"/>
      <c r="NEO131" s="103"/>
      <c r="NEP131" s="103"/>
      <c r="NEQ131" s="103"/>
      <c r="NER131" s="103"/>
      <c r="NES131" s="103"/>
      <c r="NET131" s="103"/>
      <c r="NEU131" s="103"/>
      <c r="NEV131" s="103"/>
      <c r="NEW131" s="103"/>
      <c r="NEX131" s="103"/>
      <c r="NEY131" s="103"/>
      <c r="NEZ131" s="103"/>
      <c r="NFA131" s="103"/>
      <c r="NFB131" s="103"/>
      <c r="NFC131" s="103"/>
      <c r="NFD131" s="103"/>
      <c r="NFE131" s="103"/>
      <c r="NFF131" s="103"/>
      <c r="NFG131" s="103"/>
      <c r="NFH131" s="103"/>
      <c r="NFI131" s="103"/>
      <c r="NFJ131" s="103"/>
      <c r="NFK131" s="103"/>
      <c r="NFL131" s="103"/>
      <c r="NFM131" s="103"/>
      <c r="NFN131" s="103"/>
      <c r="NFO131" s="103"/>
      <c r="NFP131" s="103"/>
      <c r="NFQ131" s="103"/>
      <c r="NFR131" s="103"/>
      <c r="NFS131" s="103"/>
      <c r="NFT131" s="103"/>
      <c r="NFU131" s="103"/>
      <c r="NFV131" s="103"/>
      <c r="NFW131" s="103"/>
      <c r="NFX131" s="103"/>
      <c r="NFY131" s="103"/>
      <c r="NFZ131" s="103"/>
      <c r="NGA131" s="103"/>
      <c r="NGB131" s="103"/>
      <c r="NGC131" s="103"/>
      <c r="NGD131" s="103"/>
      <c r="NGE131" s="103"/>
      <c r="NGF131" s="103"/>
      <c r="NGG131" s="103"/>
      <c r="NGH131" s="103"/>
      <c r="NGI131" s="103"/>
      <c r="NGJ131" s="103"/>
      <c r="NGK131" s="103"/>
      <c r="NGL131" s="103"/>
      <c r="NGM131" s="103"/>
      <c r="NGN131" s="103"/>
      <c r="NGO131" s="103"/>
      <c r="NGP131" s="103"/>
      <c r="NGQ131" s="103"/>
      <c r="NGR131" s="103"/>
      <c r="NGS131" s="103"/>
      <c r="NGT131" s="103"/>
      <c r="NGU131" s="103"/>
      <c r="NGV131" s="103"/>
      <c r="NGW131" s="103"/>
      <c r="NGX131" s="103"/>
      <c r="NGY131" s="103"/>
      <c r="NGZ131" s="103"/>
      <c r="NHA131" s="103"/>
      <c r="NHB131" s="103"/>
      <c r="NHC131" s="103"/>
      <c r="NHD131" s="103"/>
      <c r="NHE131" s="103"/>
      <c r="NHF131" s="103"/>
      <c r="NHG131" s="103"/>
      <c r="NHH131" s="103"/>
      <c r="NHI131" s="103"/>
      <c r="NHJ131" s="103"/>
      <c r="NHQ131" s="103"/>
      <c r="NHR131" s="103"/>
      <c r="NHS131" s="103"/>
      <c r="NHT131" s="103"/>
      <c r="NHU131" s="103"/>
      <c r="NHV131" s="103"/>
      <c r="NHW131" s="103"/>
      <c r="NHX131" s="103"/>
      <c r="NHY131" s="103"/>
      <c r="NHZ131" s="103"/>
      <c r="NIA131" s="103"/>
      <c r="NIB131" s="103"/>
      <c r="NIC131" s="103"/>
      <c r="NID131" s="103"/>
      <c r="NIE131" s="103"/>
      <c r="NIF131" s="103"/>
      <c r="NIG131" s="103"/>
      <c r="NIH131" s="103"/>
      <c r="NII131" s="103"/>
      <c r="NIJ131" s="103"/>
      <c r="NIK131" s="103"/>
      <c r="NIL131" s="103"/>
      <c r="NIM131" s="103"/>
      <c r="NIN131" s="103"/>
      <c r="NIO131" s="103"/>
      <c r="NIP131" s="103"/>
      <c r="NIQ131" s="103"/>
      <c r="NIR131" s="103"/>
      <c r="NIS131" s="103"/>
      <c r="NIT131" s="103"/>
      <c r="NIU131" s="103"/>
      <c r="NIV131" s="103"/>
      <c r="NIW131" s="103"/>
      <c r="NIX131" s="103"/>
      <c r="NIY131" s="103"/>
      <c r="NIZ131" s="103"/>
      <c r="NJA131" s="103"/>
      <c r="NJB131" s="103"/>
      <c r="NJC131" s="103"/>
      <c r="NJD131" s="103"/>
      <c r="NJE131" s="103"/>
      <c r="NJF131" s="103"/>
      <c r="NJG131" s="103"/>
      <c r="NJH131" s="103"/>
      <c r="NJI131" s="103"/>
      <c r="NJJ131" s="103"/>
      <c r="NJK131" s="103"/>
      <c r="NJL131" s="103"/>
      <c r="NJM131" s="103"/>
      <c r="NJN131" s="103"/>
      <c r="NJO131" s="103"/>
      <c r="NJP131" s="103"/>
      <c r="NJQ131" s="103"/>
      <c r="NJR131" s="103"/>
      <c r="NJS131" s="103"/>
      <c r="NJT131" s="103"/>
      <c r="NJU131" s="103"/>
      <c r="NJV131" s="103"/>
      <c r="NJW131" s="103"/>
      <c r="NJX131" s="103"/>
      <c r="NJY131" s="103"/>
      <c r="NJZ131" s="103"/>
      <c r="NKA131" s="103"/>
      <c r="NKB131" s="103"/>
      <c r="NKC131" s="103"/>
      <c r="NKD131" s="103"/>
      <c r="NKE131" s="103"/>
      <c r="NKF131" s="103"/>
      <c r="NKG131" s="103"/>
      <c r="NKH131" s="103"/>
      <c r="NKI131" s="103"/>
      <c r="NKJ131" s="103"/>
      <c r="NKK131" s="103"/>
      <c r="NKL131" s="103"/>
      <c r="NKM131" s="103"/>
      <c r="NKN131" s="103"/>
      <c r="NKO131" s="103"/>
      <c r="NKP131" s="103"/>
      <c r="NKQ131" s="103"/>
      <c r="NKR131" s="103"/>
      <c r="NKS131" s="103"/>
      <c r="NKT131" s="103"/>
      <c r="NKU131" s="103"/>
      <c r="NKV131" s="103"/>
      <c r="NKW131" s="103"/>
      <c r="NKX131" s="103"/>
      <c r="NKY131" s="103"/>
      <c r="NKZ131" s="103"/>
      <c r="NLA131" s="103"/>
      <c r="NLB131" s="103"/>
      <c r="NLC131" s="103"/>
      <c r="NLD131" s="103"/>
      <c r="NLE131" s="103"/>
      <c r="NLF131" s="103"/>
      <c r="NLG131" s="103"/>
      <c r="NLH131" s="103"/>
      <c r="NLI131" s="103"/>
      <c r="NLJ131" s="103"/>
      <c r="NLK131" s="103"/>
      <c r="NLL131" s="103"/>
      <c r="NLM131" s="103"/>
      <c r="NLN131" s="103"/>
      <c r="NLO131" s="103"/>
      <c r="NLP131" s="103"/>
      <c r="NLQ131" s="103"/>
      <c r="NLR131" s="103"/>
      <c r="NLS131" s="103"/>
      <c r="NLT131" s="103"/>
      <c r="NLU131" s="103"/>
      <c r="NLV131" s="103"/>
      <c r="NLW131" s="103"/>
      <c r="NLX131" s="103"/>
      <c r="NLY131" s="103"/>
      <c r="NLZ131" s="103"/>
      <c r="NMA131" s="103"/>
      <c r="NMB131" s="103"/>
      <c r="NMC131" s="103"/>
      <c r="NMD131" s="103"/>
      <c r="NME131" s="103"/>
      <c r="NMF131" s="103"/>
      <c r="NMG131" s="103"/>
      <c r="NMH131" s="103"/>
      <c r="NMI131" s="103"/>
      <c r="NMJ131" s="103"/>
      <c r="NMK131" s="103"/>
      <c r="NML131" s="103"/>
      <c r="NMM131" s="103"/>
      <c r="NMN131" s="103"/>
      <c r="NMO131" s="103"/>
      <c r="NMP131" s="103"/>
      <c r="NMQ131" s="103"/>
      <c r="NMR131" s="103"/>
      <c r="NMS131" s="103"/>
      <c r="NMT131" s="103"/>
      <c r="NMU131" s="103"/>
      <c r="NMV131" s="103"/>
      <c r="NMW131" s="103"/>
      <c r="NMX131" s="103"/>
      <c r="NMY131" s="103"/>
      <c r="NMZ131" s="103"/>
      <c r="NNA131" s="103"/>
      <c r="NNB131" s="103"/>
      <c r="NNC131" s="103"/>
      <c r="NND131" s="103"/>
      <c r="NNE131" s="103"/>
      <c r="NNF131" s="103"/>
      <c r="NNG131" s="103"/>
      <c r="NNH131" s="103"/>
      <c r="NNI131" s="103"/>
      <c r="NNJ131" s="103"/>
      <c r="NNK131" s="103"/>
      <c r="NNL131" s="103"/>
      <c r="NNM131" s="103"/>
      <c r="NNN131" s="103"/>
      <c r="NNO131" s="103"/>
      <c r="NNP131" s="103"/>
      <c r="NNQ131" s="103"/>
      <c r="NNR131" s="103"/>
      <c r="NNS131" s="103"/>
      <c r="NNT131" s="103"/>
      <c r="NNU131" s="103"/>
      <c r="NNV131" s="103"/>
      <c r="NNW131" s="103"/>
      <c r="NNX131" s="103"/>
      <c r="NNY131" s="103"/>
      <c r="NNZ131" s="103"/>
      <c r="NOA131" s="103"/>
      <c r="NOB131" s="103"/>
      <c r="NOC131" s="103"/>
      <c r="NOD131" s="103"/>
      <c r="NOE131" s="103"/>
      <c r="NOF131" s="103"/>
      <c r="NOG131" s="103"/>
      <c r="NOH131" s="103"/>
      <c r="NOI131" s="103"/>
      <c r="NOJ131" s="103"/>
      <c r="NOK131" s="103"/>
      <c r="NOL131" s="103"/>
      <c r="NOM131" s="103"/>
      <c r="NON131" s="103"/>
      <c r="NOO131" s="103"/>
      <c r="NOP131" s="103"/>
      <c r="NOQ131" s="103"/>
      <c r="NOR131" s="103"/>
      <c r="NOS131" s="103"/>
      <c r="NOT131" s="103"/>
      <c r="NOU131" s="103"/>
      <c r="NOV131" s="103"/>
      <c r="NOW131" s="103"/>
      <c r="NOX131" s="103"/>
      <c r="NOY131" s="103"/>
      <c r="NOZ131" s="103"/>
      <c r="NPA131" s="103"/>
      <c r="NPB131" s="103"/>
      <c r="NPC131" s="103"/>
      <c r="NPD131" s="103"/>
      <c r="NPE131" s="103"/>
      <c r="NPF131" s="103"/>
      <c r="NPG131" s="103"/>
      <c r="NPH131" s="103"/>
      <c r="NPI131" s="103"/>
      <c r="NPJ131" s="103"/>
      <c r="NPK131" s="103"/>
      <c r="NPL131" s="103"/>
      <c r="NPM131" s="103"/>
      <c r="NPN131" s="103"/>
      <c r="NPO131" s="103"/>
      <c r="NPP131" s="103"/>
      <c r="NPQ131" s="103"/>
      <c r="NPR131" s="103"/>
      <c r="NPS131" s="103"/>
      <c r="NPT131" s="103"/>
      <c r="NPU131" s="103"/>
      <c r="NPV131" s="103"/>
      <c r="NPW131" s="103"/>
      <c r="NPX131" s="103"/>
      <c r="NPY131" s="103"/>
      <c r="NPZ131" s="103"/>
      <c r="NQA131" s="103"/>
      <c r="NQB131" s="103"/>
      <c r="NQC131" s="103"/>
      <c r="NQD131" s="103"/>
      <c r="NQE131" s="103"/>
      <c r="NQF131" s="103"/>
      <c r="NQG131" s="103"/>
      <c r="NQH131" s="103"/>
      <c r="NQI131" s="103"/>
      <c r="NQJ131" s="103"/>
      <c r="NQK131" s="103"/>
      <c r="NQL131" s="103"/>
      <c r="NQM131" s="103"/>
      <c r="NQN131" s="103"/>
      <c r="NQO131" s="103"/>
      <c r="NQP131" s="103"/>
      <c r="NQQ131" s="103"/>
      <c r="NQR131" s="103"/>
      <c r="NQS131" s="103"/>
      <c r="NQT131" s="103"/>
      <c r="NQU131" s="103"/>
      <c r="NQV131" s="103"/>
      <c r="NQW131" s="103"/>
      <c r="NQX131" s="103"/>
      <c r="NQY131" s="103"/>
      <c r="NQZ131" s="103"/>
      <c r="NRA131" s="103"/>
      <c r="NRB131" s="103"/>
      <c r="NRC131" s="103"/>
      <c r="NRD131" s="103"/>
      <c r="NRE131" s="103"/>
      <c r="NRF131" s="103"/>
      <c r="NRM131" s="103"/>
      <c r="NRN131" s="103"/>
      <c r="NRO131" s="103"/>
      <c r="NRP131" s="103"/>
      <c r="NRQ131" s="103"/>
      <c r="NRR131" s="103"/>
      <c r="NRS131" s="103"/>
      <c r="NRT131" s="103"/>
      <c r="NRU131" s="103"/>
      <c r="NRV131" s="103"/>
      <c r="NRW131" s="103"/>
      <c r="NRX131" s="103"/>
      <c r="NRY131" s="103"/>
      <c r="NRZ131" s="103"/>
      <c r="NSA131" s="103"/>
      <c r="NSB131" s="103"/>
      <c r="NSC131" s="103"/>
      <c r="NSD131" s="103"/>
      <c r="NSE131" s="103"/>
      <c r="NSF131" s="103"/>
      <c r="NSG131" s="103"/>
      <c r="NSH131" s="103"/>
      <c r="NSI131" s="103"/>
      <c r="NSJ131" s="103"/>
      <c r="NSK131" s="103"/>
      <c r="NSL131" s="103"/>
      <c r="NSM131" s="103"/>
      <c r="NSN131" s="103"/>
      <c r="NSO131" s="103"/>
      <c r="NSP131" s="103"/>
      <c r="NSQ131" s="103"/>
      <c r="NSR131" s="103"/>
      <c r="NSS131" s="103"/>
      <c r="NST131" s="103"/>
      <c r="NSU131" s="103"/>
      <c r="NSV131" s="103"/>
      <c r="NSW131" s="103"/>
      <c r="NSX131" s="103"/>
      <c r="NSY131" s="103"/>
      <c r="NSZ131" s="103"/>
      <c r="NTA131" s="103"/>
      <c r="NTB131" s="103"/>
      <c r="NTC131" s="103"/>
      <c r="NTD131" s="103"/>
      <c r="NTE131" s="103"/>
      <c r="NTF131" s="103"/>
      <c r="NTG131" s="103"/>
      <c r="NTH131" s="103"/>
      <c r="NTI131" s="103"/>
      <c r="NTJ131" s="103"/>
      <c r="NTK131" s="103"/>
      <c r="NTL131" s="103"/>
      <c r="NTM131" s="103"/>
      <c r="NTN131" s="103"/>
      <c r="NTO131" s="103"/>
      <c r="NTP131" s="103"/>
      <c r="NTQ131" s="103"/>
      <c r="NTR131" s="103"/>
      <c r="NTS131" s="103"/>
      <c r="NTT131" s="103"/>
      <c r="NTU131" s="103"/>
      <c r="NTV131" s="103"/>
      <c r="NTW131" s="103"/>
      <c r="NTX131" s="103"/>
      <c r="NTY131" s="103"/>
      <c r="NTZ131" s="103"/>
      <c r="NUA131" s="103"/>
      <c r="NUB131" s="103"/>
      <c r="NUC131" s="103"/>
      <c r="NUD131" s="103"/>
      <c r="NUE131" s="103"/>
      <c r="NUF131" s="103"/>
      <c r="NUG131" s="103"/>
      <c r="NUH131" s="103"/>
      <c r="NUI131" s="103"/>
      <c r="NUJ131" s="103"/>
      <c r="NUK131" s="103"/>
      <c r="NUL131" s="103"/>
      <c r="NUM131" s="103"/>
      <c r="NUN131" s="103"/>
      <c r="NUO131" s="103"/>
      <c r="NUP131" s="103"/>
      <c r="NUQ131" s="103"/>
      <c r="NUR131" s="103"/>
      <c r="NUS131" s="103"/>
      <c r="NUT131" s="103"/>
      <c r="NUU131" s="103"/>
      <c r="NUV131" s="103"/>
      <c r="NUW131" s="103"/>
      <c r="NUX131" s="103"/>
      <c r="NUY131" s="103"/>
      <c r="NUZ131" s="103"/>
      <c r="NVA131" s="103"/>
      <c r="NVB131" s="103"/>
      <c r="NVC131" s="103"/>
      <c r="NVD131" s="103"/>
      <c r="NVE131" s="103"/>
      <c r="NVF131" s="103"/>
      <c r="NVG131" s="103"/>
      <c r="NVH131" s="103"/>
      <c r="NVI131" s="103"/>
      <c r="NVJ131" s="103"/>
      <c r="NVK131" s="103"/>
      <c r="NVL131" s="103"/>
      <c r="NVM131" s="103"/>
      <c r="NVN131" s="103"/>
      <c r="NVO131" s="103"/>
      <c r="NVP131" s="103"/>
      <c r="NVQ131" s="103"/>
      <c r="NVR131" s="103"/>
      <c r="NVS131" s="103"/>
      <c r="NVT131" s="103"/>
      <c r="NVU131" s="103"/>
      <c r="NVV131" s="103"/>
      <c r="NVW131" s="103"/>
      <c r="NVX131" s="103"/>
      <c r="NVY131" s="103"/>
      <c r="NVZ131" s="103"/>
      <c r="NWA131" s="103"/>
      <c r="NWB131" s="103"/>
      <c r="NWC131" s="103"/>
      <c r="NWD131" s="103"/>
      <c r="NWE131" s="103"/>
      <c r="NWF131" s="103"/>
      <c r="NWG131" s="103"/>
      <c r="NWH131" s="103"/>
      <c r="NWI131" s="103"/>
      <c r="NWJ131" s="103"/>
      <c r="NWK131" s="103"/>
      <c r="NWL131" s="103"/>
      <c r="NWM131" s="103"/>
      <c r="NWN131" s="103"/>
      <c r="NWO131" s="103"/>
      <c r="NWP131" s="103"/>
      <c r="NWQ131" s="103"/>
      <c r="NWR131" s="103"/>
      <c r="NWS131" s="103"/>
      <c r="NWT131" s="103"/>
      <c r="NWU131" s="103"/>
      <c r="NWV131" s="103"/>
      <c r="NWW131" s="103"/>
      <c r="NWX131" s="103"/>
      <c r="NWY131" s="103"/>
      <c r="NWZ131" s="103"/>
      <c r="NXA131" s="103"/>
      <c r="NXB131" s="103"/>
      <c r="NXC131" s="103"/>
      <c r="NXD131" s="103"/>
      <c r="NXE131" s="103"/>
      <c r="NXF131" s="103"/>
      <c r="NXG131" s="103"/>
      <c r="NXH131" s="103"/>
      <c r="NXI131" s="103"/>
      <c r="NXJ131" s="103"/>
      <c r="NXK131" s="103"/>
      <c r="NXL131" s="103"/>
      <c r="NXM131" s="103"/>
      <c r="NXN131" s="103"/>
      <c r="NXO131" s="103"/>
      <c r="NXP131" s="103"/>
      <c r="NXQ131" s="103"/>
      <c r="NXR131" s="103"/>
      <c r="NXS131" s="103"/>
      <c r="NXT131" s="103"/>
      <c r="NXU131" s="103"/>
      <c r="NXV131" s="103"/>
      <c r="NXW131" s="103"/>
      <c r="NXX131" s="103"/>
      <c r="NXY131" s="103"/>
      <c r="NXZ131" s="103"/>
      <c r="NYA131" s="103"/>
      <c r="NYB131" s="103"/>
      <c r="NYC131" s="103"/>
      <c r="NYD131" s="103"/>
      <c r="NYE131" s="103"/>
      <c r="NYF131" s="103"/>
      <c r="NYG131" s="103"/>
      <c r="NYH131" s="103"/>
      <c r="NYI131" s="103"/>
      <c r="NYJ131" s="103"/>
      <c r="NYK131" s="103"/>
      <c r="NYL131" s="103"/>
      <c r="NYM131" s="103"/>
      <c r="NYN131" s="103"/>
      <c r="NYO131" s="103"/>
      <c r="NYP131" s="103"/>
      <c r="NYQ131" s="103"/>
      <c r="NYR131" s="103"/>
      <c r="NYS131" s="103"/>
      <c r="NYT131" s="103"/>
      <c r="NYU131" s="103"/>
      <c r="NYV131" s="103"/>
      <c r="NYW131" s="103"/>
      <c r="NYX131" s="103"/>
      <c r="NYY131" s="103"/>
      <c r="NYZ131" s="103"/>
      <c r="NZA131" s="103"/>
      <c r="NZB131" s="103"/>
      <c r="NZC131" s="103"/>
      <c r="NZD131" s="103"/>
      <c r="NZE131" s="103"/>
      <c r="NZF131" s="103"/>
      <c r="NZG131" s="103"/>
      <c r="NZH131" s="103"/>
      <c r="NZI131" s="103"/>
      <c r="NZJ131" s="103"/>
      <c r="NZK131" s="103"/>
      <c r="NZL131" s="103"/>
      <c r="NZM131" s="103"/>
      <c r="NZN131" s="103"/>
      <c r="NZO131" s="103"/>
      <c r="NZP131" s="103"/>
      <c r="NZQ131" s="103"/>
      <c r="NZR131" s="103"/>
      <c r="NZS131" s="103"/>
      <c r="NZT131" s="103"/>
      <c r="NZU131" s="103"/>
      <c r="NZV131" s="103"/>
      <c r="NZW131" s="103"/>
      <c r="NZX131" s="103"/>
      <c r="NZY131" s="103"/>
      <c r="NZZ131" s="103"/>
      <c r="OAA131" s="103"/>
      <c r="OAB131" s="103"/>
      <c r="OAC131" s="103"/>
      <c r="OAD131" s="103"/>
      <c r="OAE131" s="103"/>
      <c r="OAF131" s="103"/>
      <c r="OAG131" s="103"/>
      <c r="OAH131" s="103"/>
      <c r="OAI131" s="103"/>
      <c r="OAJ131" s="103"/>
      <c r="OAK131" s="103"/>
      <c r="OAL131" s="103"/>
      <c r="OAM131" s="103"/>
      <c r="OAN131" s="103"/>
      <c r="OAO131" s="103"/>
      <c r="OAP131" s="103"/>
      <c r="OAQ131" s="103"/>
      <c r="OAR131" s="103"/>
      <c r="OAS131" s="103"/>
      <c r="OAT131" s="103"/>
      <c r="OAU131" s="103"/>
      <c r="OAV131" s="103"/>
      <c r="OAW131" s="103"/>
      <c r="OAX131" s="103"/>
      <c r="OAY131" s="103"/>
      <c r="OAZ131" s="103"/>
      <c r="OBA131" s="103"/>
      <c r="OBB131" s="103"/>
      <c r="OBI131" s="103"/>
      <c r="OBJ131" s="103"/>
      <c r="OBK131" s="103"/>
      <c r="OBL131" s="103"/>
      <c r="OBM131" s="103"/>
      <c r="OBN131" s="103"/>
      <c r="OBO131" s="103"/>
      <c r="OBP131" s="103"/>
      <c r="OBQ131" s="103"/>
      <c r="OBR131" s="103"/>
      <c r="OBS131" s="103"/>
      <c r="OBT131" s="103"/>
      <c r="OBU131" s="103"/>
      <c r="OBV131" s="103"/>
      <c r="OBW131" s="103"/>
      <c r="OBX131" s="103"/>
      <c r="OBY131" s="103"/>
      <c r="OBZ131" s="103"/>
      <c r="OCA131" s="103"/>
      <c r="OCB131" s="103"/>
      <c r="OCC131" s="103"/>
      <c r="OCD131" s="103"/>
      <c r="OCE131" s="103"/>
      <c r="OCF131" s="103"/>
      <c r="OCG131" s="103"/>
      <c r="OCH131" s="103"/>
      <c r="OCI131" s="103"/>
      <c r="OCJ131" s="103"/>
      <c r="OCK131" s="103"/>
      <c r="OCL131" s="103"/>
      <c r="OCM131" s="103"/>
      <c r="OCN131" s="103"/>
      <c r="OCO131" s="103"/>
      <c r="OCP131" s="103"/>
      <c r="OCQ131" s="103"/>
      <c r="OCR131" s="103"/>
      <c r="OCS131" s="103"/>
      <c r="OCT131" s="103"/>
      <c r="OCU131" s="103"/>
      <c r="OCV131" s="103"/>
      <c r="OCW131" s="103"/>
      <c r="OCX131" s="103"/>
      <c r="OCY131" s="103"/>
      <c r="OCZ131" s="103"/>
      <c r="ODA131" s="103"/>
      <c r="ODB131" s="103"/>
      <c r="ODC131" s="103"/>
      <c r="ODD131" s="103"/>
      <c r="ODE131" s="103"/>
      <c r="ODF131" s="103"/>
      <c r="ODG131" s="103"/>
      <c r="ODH131" s="103"/>
      <c r="ODI131" s="103"/>
      <c r="ODJ131" s="103"/>
      <c r="ODK131" s="103"/>
      <c r="ODL131" s="103"/>
      <c r="ODM131" s="103"/>
      <c r="ODN131" s="103"/>
      <c r="ODO131" s="103"/>
      <c r="ODP131" s="103"/>
      <c r="ODQ131" s="103"/>
      <c r="ODR131" s="103"/>
      <c r="ODS131" s="103"/>
      <c r="ODT131" s="103"/>
      <c r="ODU131" s="103"/>
      <c r="ODV131" s="103"/>
      <c r="ODW131" s="103"/>
      <c r="ODX131" s="103"/>
      <c r="ODY131" s="103"/>
      <c r="ODZ131" s="103"/>
      <c r="OEA131" s="103"/>
      <c r="OEB131" s="103"/>
      <c r="OEC131" s="103"/>
      <c r="OED131" s="103"/>
      <c r="OEE131" s="103"/>
      <c r="OEF131" s="103"/>
      <c r="OEG131" s="103"/>
      <c r="OEH131" s="103"/>
      <c r="OEI131" s="103"/>
      <c r="OEJ131" s="103"/>
      <c r="OEK131" s="103"/>
      <c r="OEL131" s="103"/>
      <c r="OEM131" s="103"/>
      <c r="OEN131" s="103"/>
      <c r="OEO131" s="103"/>
      <c r="OEP131" s="103"/>
      <c r="OEQ131" s="103"/>
      <c r="OER131" s="103"/>
      <c r="OES131" s="103"/>
      <c r="OET131" s="103"/>
      <c r="OEU131" s="103"/>
      <c r="OEV131" s="103"/>
      <c r="OEW131" s="103"/>
      <c r="OEX131" s="103"/>
      <c r="OEY131" s="103"/>
      <c r="OEZ131" s="103"/>
      <c r="OFA131" s="103"/>
      <c r="OFB131" s="103"/>
      <c r="OFC131" s="103"/>
      <c r="OFD131" s="103"/>
      <c r="OFE131" s="103"/>
      <c r="OFF131" s="103"/>
      <c r="OFG131" s="103"/>
      <c r="OFH131" s="103"/>
      <c r="OFI131" s="103"/>
      <c r="OFJ131" s="103"/>
      <c r="OFK131" s="103"/>
      <c r="OFL131" s="103"/>
      <c r="OFM131" s="103"/>
      <c r="OFN131" s="103"/>
      <c r="OFO131" s="103"/>
      <c r="OFP131" s="103"/>
      <c r="OFQ131" s="103"/>
      <c r="OFR131" s="103"/>
      <c r="OFS131" s="103"/>
      <c r="OFT131" s="103"/>
      <c r="OFU131" s="103"/>
      <c r="OFV131" s="103"/>
      <c r="OFW131" s="103"/>
      <c r="OFX131" s="103"/>
      <c r="OFY131" s="103"/>
      <c r="OFZ131" s="103"/>
      <c r="OGA131" s="103"/>
      <c r="OGB131" s="103"/>
      <c r="OGC131" s="103"/>
      <c r="OGD131" s="103"/>
      <c r="OGE131" s="103"/>
      <c r="OGF131" s="103"/>
      <c r="OGG131" s="103"/>
      <c r="OGH131" s="103"/>
      <c r="OGI131" s="103"/>
      <c r="OGJ131" s="103"/>
      <c r="OGK131" s="103"/>
      <c r="OGL131" s="103"/>
      <c r="OGM131" s="103"/>
      <c r="OGN131" s="103"/>
      <c r="OGO131" s="103"/>
      <c r="OGP131" s="103"/>
      <c r="OGQ131" s="103"/>
      <c r="OGR131" s="103"/>
      <c r="OGS131" s="103"/>
      <c r="OGT131" s="103"/>
      <c r="OGU131" s="103"/>
      <c r="OGV131" s="103"/>
      <c r="OGW131" s="103"/>
      <c r="OGX131" s="103"/>
      <c r="OGY131" s="103"/>
      <c r="OGZ131" s="103"/>
      <c r="OHA131" s="103"/>
      <c r="OHB131" s="103"/>
      <c r="OHC131" s="103"/>
      <c r="OHD131" s="103"/>
      <c r="OHE131" s="103"/>
      <c r="OHF131" s="103"/>
      <c r="OHG131" s="103"/>
      <c r="OHH131" s="103"/>
      <c r="OHI131" s="103"/>
      <c r="OHJ131" s="103"/>
      <c r="OHK131" s="103"/>
      <c r="OHL131" s="103"/>
      <c r="OHM131" s="103"/>
      <c r="OHN131" s="103"/>
      <c r="OHO131" s="103"/>
      <c r="OHP131" s="103"/>
      <c r="OHQ131" s="103"/>
      <c r="OHR131" s="103"/>
      <c r="OHS131" s="103"/>
      <c r="OHT131" s="103"/>
      <c r="OHU131" s="103"/>
      <c r="OHV131" s="103"/>
      <c r="OHW131" s="103"/>
      <c r="OHX131" s="103"/>
      <c r="OHY131" s="103"/>
      <c r="OHZ131" s="103"/>
      <c r="OIA131" s="103"/>
      <c r="OIB131" s="103"/>
      <c r="OIC131" s="103"/>
      <c r="OID131" s="103"/>
      <c r="OIE131" s="103"/>
      <c r="OIF131" s="103"/>
      <c r="OIG131" s="103"/>
      <c r="OIH131" s="103"/>
      <c r="OII131" s="103"/>
      <c r="OIJ131" s="103"/>
      <c r="OIK131" s="103"/>
      <c r="OIL131" s="103"/>
      <c r="OIM131" s="103"/>
      <c r="OIN131" s="103"/>
      <c r="OIO131" s="103"/>
      <c r="OIP131" s="103"/>
      <c r="OIQ131" s="103"/>
      <c r="OIR131" s="103"/>
      <c r="OIS131" s="103"/>
      <c r="OIT131" s="103"/>
      <c r="OIU131" s="103"/>
      <c r="OIV131" s="103"/>
      <c r="OIW131" s="103"/>
      <c r="OIX131" s="103"/>
      <c r="OIY131" s="103"/>
      <c r="OIZ131" s="103"/>
      <c r="OJA131" s="103"/>
      <c r="OJB131" s="103"/>
      <c r="OJC131" s="103"/>
      <c r="OJD131" s="103"/>
      <c r="OJE131" s="103"/>
      <c r="OJF131" s="103"/>
      <c r="OJG131" s="103"/>
      <c r="OJH131" s="103"/>
      <c r="OJI131" s="103"/>
      <c r="OJJ131" s="103"/>
      <c r="OJK131" s="103"/>
      <c r="OJL131" s="103"/>
      <c r="OJM131" s="103"/>
      <c r="OJN131" s="103"/>
      <c r="OJO131" s="103"/>
      <c r="OJP131" s="103"/>
      <c r="OJQ131" s="103"/>
      <c r="OJR131" s="103"/>
      <c r="OJS131" s="103"/>
      <c r="OJT131" s="103"/>
      <c r="OJU131" s="103"/>
      <c r="OJV131" s="103"/>
      <c r="OJW131" s="103"/>
      <c r="OJX131" s="103"/>
      <c r="OJY131" s="103"/>
      <c r="OJZ131" s="103"/>
      <c r="OKA131" s="103"/>
      <c r="OKB131" s="103"/>
      <c r="OKC131" s="103"/>
      <c r="OKD131" s="103"/>
      <c r="OKE131" s="103"/>
      <c r="OKF131" s="103"/>
      <c r="OKG131" s="103"/>
      <c r="OKH131" s="103"/>
      <c r="OKI131" s="103"/>
      <c r="OKJ131" s="103"/>
      <c r="OKK131" s="103"/>
      <c r="OKL131" s="103"/>
      <c r="OKM131" s="103"/>
      <c r="OKN131" s="103"/>
      <c r="OKO131" s="103"/>
      <c r="OKP131" s="103"/>
      <c r="OKQ131" s="103"/>
      <c r="OKR131" s="103"/>
      <c r="OKS131" s="103"/>
      <c r="OKT131" s="103"/>
      <c r="OKU131" s="103"/>
      <c r="OKV131" s="103"/>
      <c r="OKW131" s="103"/>
      <c r="OKX131" s="103"/>
      <c r="OLE131" s="103"/>
      <c r="OLF131" s="103"/>
      <c r="OLG131" s="103"/>
      <c r="OLH131" s="103"/>
      <c r="OLI131" s="103"/>
      <c r="OLJ131" s="103"/>
      <c r="OLK131" s="103"/>
      <c r="OLL131" s="103"/>
      <c r="OLM131" s="103"/>
      <c r="OLN131" s="103"/>
      <c r="OLO131" s="103"/>
      <c r="OLP131" s="103"/>
      <c r="OLQ131" s="103"/>
      <c r="OLR131" s="103"/>
      <c r="OLS131" s="103"/>
      <c r="OLT131" s="103"/>
      <c r="OLU131" s="103"/>
      <c r="OLV131" s="103"/>
      <c r="OLW131" s="103"/>
      <c r="OLX131" s="103"/>
      <c r="OLY131" s="103"/>
      <c r="OLZ131" s="103"/>
      <c r="OMA131" s="103"/>
      <c r="OMB131" s="103"/>
      <c r="OMC131" s="103"/>
      <c r="OMD131" s="103"/>
      <c r="OME131" s="103"/>
      <c r="OMF131" s="103"/>
      <c r="OMG131" s="103"/>
      <c r="OMH131" s="103"/>
      <c r="OMI131" s="103"/>
      <c r="OMJ131" s="103"/>
      <c r="OMK131" s="103"/>
      <c r="OML131" s="103"/>
      <c r="OMM131" s="103"/>
      <c r="OMN131" s="103"/>
      <c r="OMO131" s="103"/>
      <c r="OMP131" s="103"/>
      <c r="OMQ131" s="103"/>
      <c r="OMR131" s="103"/>
      <c r="OMS131" s="103"/>
      <c r="OMT131" s="103"/>
      <c r="OMU131" s="103"/>
      <c r="OMV131" s="103"/>
      <c r="OMW131" s="103"/>
      <c r="OMX131" s="103"/>
      <c r="OMY131" s="103"/>
      <c r="OMZ131" s="103"/>
      <c r="ONA131" s="103"/>
      <c r="ONB131" s="103"/>
      <c r="ONC131" s="103"/>
      <c r="OND131" s="103"/>
      <c r="ONE131" s="103"/>
      <c r="ONF131" s="103"/>
      <c r="ONG131" s="103"/>
      <c r="ONH131" s="103"/>
      <c r="ONI131" s="103"/>
      <c r="ONJ131" s="103"/>
      <c r="ONK131" s="103"/>
      <c r="ONL131" s="103"/>
      <c r="ONM131" s="103"/>
      <c r="ONN131" s="103"/>
      <c r="ONO131" s="103"/>
      <c r="ONP131" s="103"/>
      <c r="ONQ131" s="103"/>
      <c r="ONR131" s="103"/>
      <c r="ONS131" s="103"/>
      <c r="ONT131" s="103"/>
      <c r="ONU131" s="103"/>
      <c r="ONV131" s="103"/>
      <c r="ONW131" s="103"/>
      <c r="ONX131" s="103"/>
      <c r="ONY131" s="103"/>
      <c r="ONZ131" s="103"/>
      <c r="OOA131" s="103"/>
      <c r="OOB131" s="103"/>
      <c r="OOC131" s="103"/>
      <c r="OOD131" s="103"/>
      <c r="OOE131" s="103"/>
      <c r="OOF131" s="103"/>
      <c r="OOG131" s="103"/>
      <c r="OOH131" s="103"/>
      <c r="OOI131" s="103"/>
      <c r="OOJ131" s="103"/>
      <c r="OOK131" s="103"/>
      <c r="OOL131" s="103"/>
      <c r="OOM131" s="103"/>
      <c r="OON131" s="103"/>
      <c r="OOO131" s="103"/>
      <c r="OOP131" s="103"/>
      <c r="OOQ131" s="103"/>
      <c r="OOR131" s="103"/>
      <c r="OOS131" s="103"/>
      <c r="OOT131" s="103"/>
      <c r="OOU131" s="103"/>
      <c r="OOV131" s="103"/>
      <c r="OOW131" s="103"/>
      <c r="OOX131" s="103"/>
      <c r="OOY131" s="103"/>
      <c r="OOZ131" s="103"/>
      <c r="OPA131" s="103"/>
      <c r="OPB131" s="103"/>
      <c r="OPC131" s="103"/>
      <c r="OPD131" s="103"/>
      <c r="OPE131" s="103"/>
      <c r="OPF131" s="103"/>
      <c r="OPG131" s="103"/>
      <c r="OPH131" s="103"/>
      <c r="OPI131" s="103"/>
      <c r="OPJ131" s="103"/>
      <c r="OPK131" s="103"/>
      <c r="OPL131" s="103"/>
      <c r="OPM131" s="103"/>
      <c r="OPN131" s="103"/>
      <c r="OPO131" s="103"/>
      <c r="OPP131" s="103"/>
      <c r="OPQ131" s="103"/>
      <c r="OPR131" s="103"/>
      <c r="OPS131" s="103"/>
      <c r="OPT131" s="103"/>
      <c r="OPU131" s="103"/>
      <c r="OPV131" s="103"/>
      <c r="OPW131" s="103"/>
      <c r="OPX131" s="103"/>
      <c r="OPY131" s="103"/>
      <c r="OPZ131" s="103"/>
      <c r="OQA131" s="103"/>
      <c r="OQB131" s="103"/>
      <c r="OQC131" s="103"/>
      <c r="OQD131" s="103"/>
      <c r="OQE131" s="103"/>
      <c r="OQF131" s="103"/>
      <c r="OQG131" s="103"/>
      <c r="OQH131" s="103"/>
      <c r="OQI131" s="103"/>
      <c r="OQJ131" s="103"/>
      <c r="OQK131" s="103"/>
      <c r="OQL131" s="103"/>
      <c r="OQM131" s="103"/>
      <c r="OQN131" s="103"/>
      <c r="OQO131" s="103"/>
      <c r="OQP131" s="103"/>
      <c r="OQQ131" s="103"/>
      <c r="OQR131" s="103"/>
      <c r="OQS131" s="103"/>
      <c r="OQT131" s="103"/>
      <c r="OQU131" s="103"/>
      <c r="OQV131" s="103"/>
      <c r="OQW131" s="103"/>
      <c r="OQX131" s="103"/>
      <c r="OQY131" s="103"/>
      <c r="OQZ131" s="103"/>
      <c r="ORA131" s="103"/>
      <c r="ORB131" s="103"/>
      <c r="ORC131" s="103"/>
      <c r="ORD131" s="103"/>
      <c r="ORE131" s="103"/>
      <c r="ORF131" s="103"/>
      <c r="ORG131" s="103"/>
      <c r="ORH131" s="103"/>
      <c r="ORI131" s="103"/>
      <c r="ORJ131" s="103"/>
      <c r="ORK131" s="103"/>
      <c r="ORL131" s="103"/>
      <c r="ORM131" s="103"/>
      <c r="ORN131" s="103"/>
      <c r="ORO131" s="103"/>
      <c r="ORP131" s="103"/>
      <c r="ORQ131" s="103"/>
      <c r="ORR131" s="103"/>
      <c r="ORS131" s="103"/>
      <c r="ORT131" s="103"/>
      <c r="ORU131" s="103"/>
      <c r="ORV131" s="103"/>
      <c r="ORW131" s="103"/>
      <c r="ORX131" s="103"/>
      <c r="ORY131" s="103"/>
      <c r="ORZ131" s="103"/>
      <c r="OSA131" s="103"/>
      <c r="OSB131" s="103"/>
      <c r="OSC131" s="103"/>
      <c r="OSD131" s="103"/>
      <c r="OSE131" s="103"/>
      <c r="OSF131" s="103"/>
      <c r="OSG131" s="103"/>
      <c r="OSH131" s="103"/>
      <c r="OSI131" s="103"/>
      <c r="OSJ131" s="103"/>
      <c r="OSK131" s="103"/>
      <c r="OSL131" s="103"/>
      <c r="OSM131" s="103"/>
      <c r="OSN131" s="103"/>
      <c r="OSO131" s="103"/>
      <c r="OSP131" s="103"/>
      <c r="OSQ131" s="103"/>
      <c r="OSR131" s="103"/>
      <c r="OSS131" s="103"/>
      <c r="OST131" s="103"/>
      <c r="OSU131" s="103"/>
      <c r="OSV131" s="103"/>
      <c r="OSW131" s="103"/>
      <c r="OSX131" s="103"/>
      <c r="OSY131" s="103"/>
      <c r="OSZ131" s="103"/>
      <c r="OTA131" s="103"/>
      <c r="OTB131" s="103"/>
      <c r="OTC131" s="103"/>
      <c r="OTD131" s="103"/>
      <c r="OTE131" s="103"/>
      <c r="OTF131" s="103"/>
      <c r="OTG131" s="103"/>
      <c r="OTH131" s="103"/>
      <c r="OTI131" s="103"/>
      <c r="OTJ131" s="103"/>
      <c r="OTK131" s="103"/>
      <c r="OTL131" s="103"/>
      <c r="OTM131" s="103"/>
      <c r="OTN131" s="103"/>
      <c r="OTO131" s="103"/>
      <c r="OTP131" s="103"/>
      <c r="OTQ131" s="103"/>
      <c r="OTR131" s="103"/>
      <c r="OTS131" s="103"/>
      <c r="OTT131" s="103"/>
      <c r="OTU131" s="103"/>
      <c r="OTV131" s="103"/>
      <c r="OTW131" s="103"/>
      <c r="OTX131" s="103"/>
      <c r="OTY131" s="103"/>
      <c r="OTZ131" s="103"/>
      <c r="OUA131" s="103"/>
      <c r="OUB131" s="103"/>
      <c r="OUC131" s="103"/>
      <c r="OUD131" s="103"/>
      <c r="OUE131" s="103"/>
      <c r="OUF131" s="103"/>
      <c r="OUG131" s="103"/>
      <c r="OUH131" s="103"/>
      <c r="OUI131" s="103"/>
      <c r="OUJ131" s="103"/>
      <c r="OUK131" s="103"/>
      <c r="OUL131" s="103"/>
      <c r="OUM131" s="103"/>
      <c r="OUN131" s="103"/>
      <c r="OUO131" s="103"/>
      <c r="OUP131" s="103"/>
      <c r="OUQ131" s="103"/>
      <c r="OUR131" s="103"/>
      <c r="OUS131" s="103"/>
      <c r="OUT131" s="103"/>
      <c r="OVA131" s="103"/>
      <c r="OVB131" s="103"/>
      <c r="OVC131" s="103"/>
      <c r="OVD131" s="103"/>
      <c r="OVE131" s="103"/>
      <c r="OVF131" s="103"/>
      <c r="OVG131" s="103"/>
      <c r="OVH131" s="103"/>
      <c r="OVI131" s="103"/>
      <c r="OVJ131" s="103"/>
      <c r="OVK131" s="103"/>
      <c r="OVL131" s="103"/>
      <c r="OVM131" s="103"/>
      <c r="OVN131" s="103"/>
      <c r="OVO131" s="103"/>
      <c r="OVP131" s="103"/>
      <c r="OVQ131" s="103"/>
      <c r="OVR131" s="103"/>
      <c r="OVS131" s="103"/>
      <c r="OVT131" s="103"/>
      <c r="OVU131" s="103"/>
      <c r="OVV131" s="103"/>
      <c r="OVW131" s="103"/>
      <c r="OVX131" s="103"/>
      <c r="OVY131" s="103"/>
      <c r="OVZ131" s="103"/>
      <c r="OWA131" s="103"/>
      <c r="OWB131" s="103"/>
      <c r="OWC131" s="103"/>
      <c r="OWD131" s="103"/>
      <c r="OWE131" s="103"/>
      <c r="OWF131" s="103"/>
      <c r="OWG131" s="103"/>
      <c r="OWH131" s="103"/>
      <c r="OWI131" s="103"/>
      <c r="OWJ131" s="103"/>
      <c r="OWK131" s="103"/>
      <c r="OWL131" s="103"/>
      <c r="OWM131" s="103"/>
      <c r="OWN131" s="103"/>
      <c r="OWO131" s="103"/>
      <c r="OWP131" s="103"/>
      <c r="OWQ131" s="103"/>
      <c r="OWR131" s="103"/>
      <c r="OWS131" s="103"/>
      <c r="OWT131" s="103"/>
      <c r="OWU131" s="103"/>
      <c r="OWV131" s="103"/>
      <c r="OWW131" s="103"/>
      <c r="OWX131" s="103"/>
      <c r="OWY131" s="103"/>
      <c r="OWZ131" s="103"/>
      <c r="OXA131" s="103"/>
      <c r="OXB131" s="103"/>
      <c r="OXC131" s="103"/>
      <c r="OXD131" s="103"/>
      <c r="OXE131" s="103"/>
      <c r="OXF131" s="103"/>
      <c r="OXG131" s="103"/>
      <c r="OXH131" s="103"/>
      <c r="OXI131" s="103"/>
      <c r="OXJ131" s="103"/>
      <c r="OXK131" s="103"/>
      <c r="OXL131" s="103"/>
      <c r="OXM131" s="103"/>
      <c r="OXN131" s="103"/>
      <c r="OXO131" s="103"/>
      <c r="OXP131" s="103"/>
      <c r="OXQ131" s="103"/>
      <c r="OXR131" s="103"/>
      <c r="OXS131" s="103"/>
      <c r="OXT131" s="103"/>
      <c r="OXU131" s="103"/>
      <c r="OXV131" s="103"/>
      <c r="OXW131" s="103"/>
      <c r="OXX131" s="103"/>
      <c r="OXY131" s="103"/>
      <c r="OXZ131" s="103"/>
      <c r="OYA131" s="103"/>
      <c r="OYB131" s="103"/>
      <c r="OYC131" s="103"/>
      <c r="OYD131" s="103"/>
      <c r="OYE131" s="103"/>
      <c r="OYF131" s="103"/>
      <c r="OYG131" s="103"/>
      <c r="OYH131" s="103"/>
      <c r="OYI131" s="103"/>
      <c r="OYJ131" s="103"/>
      <c r="OYK131" s="103"/>
      <c r="OYL131" s="103"/>
      <c r="OYM131" s="103"/>
      <c r="OYN131" s="103"/>
      <c r="OYO131" s="103"/>
      <c r="OYP131" s="103"/>
      <c r="OYQ131" s="103"/>
      <c r="OYR131" s="103"/>
      <c r="OYS131" s="103"/>
      <c r="OYT131" s="103"/>
      <c r="OYU131" s="103"/>
      <c r="OYV131" s="103"/>
      <c r="OYW131" s="103"/>
      <c r="OYX131" s="103"/>
      <c r="OYY131" s="103"/>
      <c r="OYZ131" s="103"/>
      <c r="OZA131" s="103"/>
      <c r="OZB131" s="103"/>
      <c r="OZC131" s="103"/>
      <c r="OZD131" s="103"/>
      <c r="OZE131" s="103"/>
      <c r="OZF131" s="103"/>
      <c r="OZG131" s="103"/>
      <c r="OZH131" s="103"/>
      <c r="OZI131" s="103"/>
      <c r="OZJ131" s="103"/>
      <c r="OZK131" s="103"/>
      <c r="OZL131" s="103"/>
      <c r="OZM131" s="103"/>
      <c r="OZN131" s="103"/>
      <c r="OZO131" s="103"/>
      <c r="OZP131" s="103"/>
      <c r="OZQ131" s="103"/>
      <c r="OZR131" s="103"/>
      <c r="OZS131" s="103"/>
      <c r="OZT131" s="103"/>
      <c r="OZU131" s="103"/>
      <c r="OZV131" s="103"/>
      <c r="OZW131" s="103"/>
      <c r="OZX131" s="103"/>
      <c r="OZY131" s="103"/>
      <c r="OZZ131" s="103"/>
      <c r="PAA131" s="103"/>
      <c r="PAB131" s="103"/>
      <c r="PAC131" s="103"/>
      <c r="PAD131" s="103"/>
      <c r="PAE131" s="103"/>
      <c r="PAF131" s="103"/>
      <c r="PAG131" s="103"/>
      <c r="PAH131" s="103"/>
      <c r="PAI131" s="103"/>
      <c r="PAJ131" s="103"/>
      <c r="PAK131" s="103"/>
      <c r="PAL131" s="103"/>
      <c r="PAM131" s="103"/>
      <c r="PAN131" s="103"/>
      <c r="PAO131" s="103"/>
      <c r="PAP131" s="103"/>
      <c r="PAQ131" s="103"/>
      <c r="PAR131" s="103"/>
      <c r="PAS131" s="103"/>
      <c r="PAT131" s="103"/>
      <c r="PAU131" s="103"/>
      <c r="PAV131" s="103"/>
      <c r="PAW131" s="103"/>
      <c r="PAX131" s="103"/>
      <c r="PAY131" s="103"/>
      <c r="PAZ131" s="103"/>
      <c r="PBA131" s="103"/>
      <c r="PBB131" s="103"/>
      <c r="PBC131" s="103"/>
      <c r="PBD131" s="103"/>
      <c r="PBE131" s="103"/>
      <c r="PBF131" s="103"/>
      <c r="PBG131" s="103"/>
      <c r="PBH131" s="103"/>
      <c r="PBI131" s="103"/>
      <c r="PBJ131" s="103"/>
      <c r="PBK131" s="103"/>
      <c r="PBL131" s="103"/>
      <c r="PBM131" s="103"/>
      <c r="PBN131" s="103"/>
      <c r="PBO131" s="103"/>
      <c r="PBP131" s="103"/>
      <c r="PBQ131" s="103"/>
      <c r="PBR131" s="103"/>
      <c r="PBS131" s="103"/>
      <c r="PBT131" s="103"/>
      <c r="PBU131" s="103"/>
      <c r="PBV131" s="103"/>
      <c r="PBW131" s="103"/>
      <c r="PBX131" s="103"/>
      <c r="PBY131" s="103"/>
      <c r="PBZ131" s="103"/>
      <c r="PCA131" s="103"/>
      <c r="PCB131" s="103"/>
      <c r="PCC131" s="103"/>
      <c r="PCD131" s="103"/>
      <c r="PCE131" s="103"/>
      <c r="PCF131" s="103"/>
      <c r="PCG131" s="103"/>
      <c r="PCH131" s="103"/>
      <c r="PCI131" s="103"/>
      <c r="PCJ131" s="103"/>
      <c r="PCK131" s="103"/>
      <c r="PCL131" s="103"/>
      <c r="PCM131" s="103"/>
      <c r="PCN131" s="103"/>
      <c r="PCO131" s="103"/>
      <c r="PCP131" s="103"/>
      <c r="PCQ131" s="103"/>
      <c r="PCR131" s="103"/>
      <c r="PCS131" s="103"/>
      <c r="PCT131" s="103"/>
      <c r="PCU131" s="103"/>
      <c r="PCV131" s="103"/>
      <c r="PCW131" s="103"/>
      <c r="PCX131" s="103"/>
      <c r="PCY131" s="103"/>
      <c r="PCZ131" s="103"/>
      <c r="PDA131" s="103"/>
      <c r="PDB131" s="103"/>
      <c r="PDC131" s="103"/>
      <c r="PDD131" s="103"/>
      <c r="PDE131" s="103"/>
      <c r="PDF131" s="103"/>
      <c r="PDG131" s="103"/>
      <c r="PDH131" s="103"/>
      <c r="PDI131" s="103"/>
      <c r="PDJ131" s="103"/>
      <c r="PDK131" s="103"/>
      <c r="PDL131" s="103"/>
      <c r="PDM131" s="103"/>
      <c r="PDN131" s="103"/>
      <c r="PDO131" s="103"/>
      <c r="PDP131" s="103"/>
      <c r="PDQ131" s="103"/>
      <c r="PDR131" s="103"/>
      <c r="PDS131" s="103"/>
      <c r="PDT131" s="103"/>
      <c r="PDU131" s="103"/>
      <c r="PDV131" s="103"/>
      <c r="PDW131" s="103"/>
      <c r="PDX131" s="103"/>
      <c r="PDY131" s="103"/>
      <c r="PDZ131" s="103"/>
      <c r="PEA131" s="103"/>
      <c r="PEB131" s="103"/>
      <c r="PEC131" s="103"/>
      <c r="PED131" s="103"/>
      <c r="PEE131" s="103"/>
      <c r="PEF131" s="103"/>
      <c r="PEG131" s="103"/>
      <c r="PEH131" s="103"/>
      <c r="PEI131" s="103"/>
      <c r="PEJ131" s="103"/>
      <c r="PEK131" s="103"/>
      <c r="PEL131" s="103"/>
      <c r="PEM131" s="103"/>
      <c r="PEN131" s="103"/>
      <c r="PEO131" s="103"/>
      <c r="PEP131" s="103"/>
      <c r="PEW131" s="103"/>
      <c r="PEX131" s="103"/>
      <c r="PEY131" s="103"/>
      <c r="PEZ131" s="103"/>
      <c r="PFA131" s="103"/>
      <c r="PFB131" s="103"/>
      <c r="PFC131" s="103"/>
      <c r="PFD131" s="103"/>
      <c r="PFE131" s="103"/>
      <c r="PFF131" s="103"/>
      <c r="PFG131" s="103"/>
      <c r="PFH131" s="103"/>
      <c r="PFI131" s="103"/>
      <c r="PFJ131" s="103"/>
      <c r="PFK131" s="103"/>
      <c r="PFL131" s="103"/>
      <c r="PFM131" s="103"/>
      <c r="PFN131" s="103"/>
      <c r="PFO131" s="103"/>
      <c r="PFP131" s="103"/>
      <c r="PFQ131" s="103"/>
      <c r="PFR131" s="103"/>
      <c r="PFS131" s="103"/>
      <c r="PFT131" s="103"/>
      <c r="PFU131" s="103"/>
      <c r="PFV131" s="103"/>
      <c r="PFW131" s="103"/>
      <c r="PFX131" s="103"/>
      <c r="PFY131" s="103"/>
      <c r="PFZ131" s="103"/>
      <c r="PGA131" s="103"/>
      <c r="PGB131" s="103"/>
      <c r="PGC131" s="103"/>
      <c r="PGD131" s="103"/>
      <c r="PGE131" s="103"/>
      <c r="PGF131" s="103"/>
      <c r="PGG131" s="103"/>
      <c r="PGH131" s="103"/>
      <c r="PGI131" s="103"/>
      <c r="PGJ131" s="103"/>
      <c r="PGK131" s="103"/>
      <c r="PGL131" s="103"/>
      <c r="PGM131" s="103"/>
      <c r="PGN131" s="103"/>
      <c r="PGO131" s="103"/>
      <c r="PGP131" s="103"/>
      <c r="PGQ131" s="103"/>
      <c r="PGR131" s="103"/>
      <c r="PGS131" s="103"/>
      <c r="PGT131" s="103"/>
      <c r="PGU131" s="103"/>
      <c r="PGV131" s="103"/>
      <c r="PGW131" s="103"/>
      <c r="PGX131" s="103"/>
      <c r="PGY131" s="103"/>
      <c r="PGZ131" s="103"/>
      <c r="PHA131" s="103"/>
      <c r="PHB131" s="103"/>
      <c r="PHC131" s="103"/>
      <c r="PHD131" s="103"/>
      <c r="PHE131" s="103"/>
      <c r="PHF131" s="103"/>
      <c r="PHG131" s="103"/>
      <c r="PHH131" s="103"/>
      <c r="PHI131" s="103"/>
      <c r="PHJ131" s="103"/>
      <c r="PHK131" s="103"/>
      <c r="PHL131" s="103"/>
      <c r="PHM131" s="103"/>
      <c r="PHN131" s="103"/>
      <c r="PHO131" s="103"/>
      <c r="PHP131" s="103"/>
      <c r="PHQ131" s="103"/>
      <c r="PHR131" s="103"/>
      <c r="PHS131" s="103"/>
      <c r="PHT131" s="103"/>
      <c r="PHU131" s="103"/>
      <c r="PHV131" s="103"/>
      <c r="PHW131" s="103"/>
      <c r="PHX131" s="103"/>
      <c r="PHY131" s="103"/>
      <c r="PHZ131" s="103"/>
      <c r="PIA131" s="103"/>
      <c r="PIB131" s="103"/>
      <c r="PIC131" s="103"/>
      <c r="PID131" s="103"/>
      <c r="PIE131" s="103"/>
      <c r="PIF131" s="103"/>
      <c r="PIG131" s="103"/>
      <c r="PIH131" s="103"/>
      <c r="PII131" s="103"/>
      <c r="PIJ131" s="103"/>
      <c r="PIK131" s="103"/>
      <c r="PIL131" s="103"/>
      <c r="PIM131" s="103"/>
      <c r="PIN131" s="103"/>
      <c r="PIO131" s="103"/>
      <c r="PIP131" s="103"/>
      <c r="PIQ131" s="103"/>
      <c r="PIR131" s="103"/>
      <c r="PIS131" s="103"/>
      <c r="PIT131" s="103"/>
      <c r="PIU131" s="103"/>
      <c r="PIV131" s="103"/>
      <c r="PIW131" s="103"/>
      <c r="PIX131" s="103"/>
      <c r="PIY131" s="103"/>
      <c r="PIZ131" s="103"/>
      <c r="PJA131" s="103"/>
      <c r="PJB131" s="103"/>
      <c r="PJC131" s="103"/>
      <c r="PJD131" s="103"/>
      <c r="PJE131" s="103"/>
      <c r="PJF131" s="103"/>
      <c r="PJG131" s="103"/>
      <c r="PJH131" s="103"/>
      <c r="PJI131" s="103"/>
      <c r="PJJ131" s="103"/>
      <c r="PJK131" s="103"/>
      <c r="PJL131" s="103"/>
      <c r="PJM131" s="103"/>
      <c r="PJN131" s="103"/>
      <c r="PJO131" s="103"/>
      <c r="PJP131" s="103"/>
      <c r="PJQ131" s="103"/>
      <c r="PJR131" s="103"/>
      <c r="PJS131" s="103"/>
      <c r="PJT131" s="103"/>
      <c r="PJU131" s="103"/>
      <c r="PJV131" s="103"/>
      <c r="PJW131" s="103"/>
      <c r="PJX131" s="103"/>
      <c r="PJY131" s="103"/>
      <c r="PJZ131" s="103"/>
      <c r="PKA131" s="103"/>
      <c r="PKB131" s="103"/>
      <c r="PKC131" s="103"/>
      <c r="PKD131" s="103"/>
      <c r="PKE131" s="103"/>
      <c r="PKF131" s="103"/>
      <c r="PKG131" s="103"/>
      <c r="PKH131" s="103"/>
      <c r="PKI131" s="103"/>
      <c r="PKJ131" s="103"/>
      <c r="PKK131" s="103"/>
      <c r="PKL131" s="103"/>
      <c r="PKM131" s="103"/>
      <c r="PKN131" s="103"/>
      <c r="PKO131" s="103"/>
      <c r="PKP131" s="103"/>
      <c r="PKQ131" s="103"/>
      <c r="PKR131" s="103"/>
      <c r="PKS131" s="103"/>
      <c r="PKT131" s="103"/>
      <c r="PKU131" s="103"/>
      <c r="PKV131" s="103"/>
      <c r="PKW131" s="103"/>
      <c r="PKX131" s="103"/>
      <c r="PKY131" s="103"/>
      <c r="PKZ131" s="103"/>
      <c r="PLA131" s="103"/>
      <c r="PLB131" s="103"/>
      <c r="PLC131" s="103"/>
      <c r="PLD131" s="103"/>
      <c r="PLE131" s="103"/>
      <c r="PLF131" s="103"/>
      <c r="PLG131" s="103"/>
      <c r="PLH131" s="103"/>
      <c r="PLI131" s="103"/>
      <c r="PLJ131" s="103"/>
      <c r="PLK131" s="103"/>
      <c r="PLL131" s="103"/>
      <c r="PLM131" s="103"/>
      <c r="PLN131" s="103"/>
      <c r="PLO131" s="103"/>
      <c r="PLP131" s="103"/>
      <c r="PLQ131" s="103"/>
      <c r="PLR131" s="103"/>
      <c r="PLS131" s="103"/>
      <c r="PLT131" s="103"/>
      <c r="PLU131" s="103"/>
      <c r="PLV131" s="103"/>
      <c r="PLW131" s="103"/>
      <c r="PLX131" s="103"/>
      <c r="PLY131" s="103"/>
      <c r="PLZ131" s="103"/>
      <c r="PMA131" s="103"/>
      <c r="PMB131" s="103"/>
      <c r="PMC131" s="103"/>
      <c r="PMD131" s="103"/>
      <c r="PME131" s="103"/>
      <c r="PMF131" s="103"/>
      <c r="PMG131" s="103"/>
      <c r="PMH131" s="103"/>
      <c r="PMI131" s="103"/>
      <c r="PMJ131" s="103"/>
      <c r="PMK131" s="103"/>
      <c r="PML131" s="103"/>
      <c r="PMM131" s="103"/>
      <c r="PMN131" s="103"/>
      <c r="PMO131" s="103"/>
      <c r="PMP131" s="103"/>
      <c r="PMQ131" s="103"/>
      <c r="PMR131" s="103"/>
      <c r="PMS131" s="103"/>
      <c r="PMT131" s="103"/>
      <c r="PMU131" s="103"/>
      <c r="PMV131" s="103"/>
      <c r="PMW131" s="103"/>
      <c r="PMX131" s="103"/>
      <c r="PMY131" s="103"/>
      <c r="PMZ131" s="103"/>
      <c r="PNA131" s="103"/>
      <c r="PNB131" s="103"/>
      <c r="PNC131" s="103"/>
      <c r="PND131" s="103"/>
      <c r="PNE131" s="103"/>
      <c r="PNF131" s="103"/>
      <c r="PNG131" s="103"/>
      <c r="PNH131" s="103"/>
      <c r="PNI131" s="103"/>
      <c r="PNJ131" s="103"/>
      <c r="PNK131" s="103"/>
      <c r="PNL131" s="103"/>
      <c r="PNM131" s="103"/>
      <c r="PNN131" s="103"/>
      <c r="PNO131" s="103"/>
      <c r="PNP131" s="103"/>
      <c r="PNQ131" s="103"/>
      <c r="PNR131" s="103"/>
      <c r="PNS131" s="103"/>
      <c r="PNT131" s="103"/>
      <c r="PNU131" s="103"/>
      <c r="PNV131" s="103"/>
      <c r="PNW131" s="103"/>
      <c r="PNX131" s="103"/>
      <c r="PNY131" s="103"/>
      <c r="PNZ131" s="103"/>
      <c r="POA131" s="103"/>
      <c r="POB131" s="103"/>
      <c r="POC131" s="103"/>
      <c r="POD131" s="103"/>
      <c r="POE131" s="103"/>
      <c r="POF131" s="103"/>
      <c r="POG131" s="103"/>
      <c r="POH131" s="103"/>
      <c r="POI131" s="103"/>
      <c r="POJ131" s="103"/>
      <c r="POK131" s="103"/>
      <c r="POL131" s="103"/>
      <c r="POS131" s="103"/>
      <c r="POT131" s="103"/>
      <c r="POU131" s="103"/>
      <c r="POV131" s="103"/>
      <c r="POW131" s="103"/>
      <c r="POX131" s="103"/>
      <c r="POY131" s="103"/>
      <c r="POZ131" s="103"/>
      <c r="PPA131" s="103"/>
      <c r="PPB131" s="103"/>
      <c r="PPC131" s="103"/>
      <c r="PPD131" s="103"/>
      <c r="PPE131" s="103"/>
      <c r="PPF131" s="103"/>
      <c r="PPG131" s="103"/>
      <c r="PPH131" s="103"/>
      <c r="PPI131" s="103"/>
      <c r="PPJ131" s="103"/>
      <c r="PPK131" s="103"/>
      <c r="PPL131" s="103"/>
      <c r="PPM131" s="103"/>
      <c r="PPN131" s="103"/>
      <c r="PPO131" s="103"/>
      <c r="PPP131" s="103"/>
      <c r="PPQ131" s="103"/>
      <c r="PPR131" s="103"/>
      <c r="PPS131" s="103"/>
      <c r="PPT131" s="103"/>
      <c r="PPU131" s="103"/>
      <c r="PPV131" s="103"/>
      <c r="PPW131" s="103"/>
      <c r="PPX131" s="103"/>
      <c r="PPY131" s="103"/>
      <c r="PPZ131" s="103"/>
      <c r="PQA131" s="103"/>
      <c r="PQB131" s="103"/>
      <c r="PQC131" s="103"/>
      <c r="PQD131" s="103"/>
      <c r="PQE131" s="103"/>
      <c r="PQF131" s="103"/>
      <c r="PQG131" s="103"/>
      <c r="PQH131" s="103"/>
      <c r="PQI131" s="103"/>
      <c r="PQJ131" s="103"/>
      <c r="PQK131" s="103"/>
      <c r="PQL131" s="103"/>
      <c r="PQM131" s="103"/>
      <c r="PQN131" s="103"/>
      <c r="PQO131" s="103"/>
      <c r="PQP131" s="103"/>
      <c r="PQQ131" s="103"/>
      <c r="PQR131" s="103"/>
      <c r="PQS131" s="103"/>
      <c r="PQT131" s="103"/>
      <c r="PQU131" s="103"/>
      <c r="PQV131" s="103"/>
      <c r="PQW131" s="103"/>
      <c r="PQX131" s="103"/>
      <c r="PQY131" s="103"/>
      <c r="PQZ131" s="103"/>
      <c r="PRA131" s="103"/>
      <c r="PRB131" s="103"/>
      <c r="PRC131" s="103"/>
      <c r="PRD131" s="103"/>
      <c r="PRE131" s="103"/>
      <c r="PRF131" s="103"/>
      <c r="PRG131" s="103"/>
      <c r="PRH131" s="103"/>
      <c r="PRI131" s="103"/>
      <c r="PRJ131" s="103"/>
      <c r="PRK131" s="103"/>
      <c r="PRL131" s="103"/>
      <c r="PRM131" s="103"/>
      <c r="PRN131" s="103"/>
      <c r="PRO131" s="103"/>
      <c r="PRP131" s="103"/>
      <c r="PRQ131" s="103"/>
      <c r="PRR131" s="103"/>
      <c r="PRS131" s="103"/>
      <c r="PRT131" s="103"/>
      <c r="PRU131" s="103"/>
      <c r="PRV131" s="103"/>
      <c r="PRW131" s="103"/>
      <c r="PRX131" s="103"/>
      <c r="PRY131" s="103"/>
      <c r="PRZ131" s="103"/>
      <c r="PSA131" s="103"/>
      <c r="PSB131" s="103"/>
      <c r="PSC131" s="103"/>
      <c r="PSD131" s="103"/>
      <c r="PSE131" s="103"/>
      <c r="PSF131" s="103"/>
      <c r="PSG131" s="103"/>
      <c r="PSH131" s="103"/>
      <c r="PSI131" s="103"/>
      <c r="PSJ131" s="103"/>
      <c r="PSK131" s="103"/>
      <c r="PSL131" s="103"/>
      <c r="PSM131" s="103"/>
      <c r="PSN131" s="103"/>
      <c r="PSO131" s="103"/>
      <c r="PSP131" s="103"/>
      <c r="PSQ131" s="103"/>
      <c r="PSR131" s="103"/>
      <c r="PSS131" s="103"/>
      <c r="PST131" s="103"/>
      <c r="PSU131" s="103"/>
      <c r="PSV131" s="103"/>
      <c r="PSW131" s="103"/>
      <c r="PSX131" s="103"/>
      <c r="PSY131" s="103"/>
      <c r="PSZ131" s="103"/>
      <c r="PTA131" s="103"/>
      <c r="PTB131" s="103"/>
      <c r="PTC131" s="103"/>
      <c r="PTD131" s="103"/>
      <c r="PTE131" s="103"/>
      <c r="PTF131" s="103"/>
      <c r="PTG131" s="103"/>
      <c r="PTH131" s="103"/>
      <c r="PTI131" s="103"/>
      <c r="PTJ131" s="103"/>
      <c r="PTK131" s="103"/>
      <c r="PTL131" s="103"/>
      <c r="PTM131" s="103"/>
      <c r="PTN131" s="103"/>
      <c r="PTO131" s="103"/>
      <c r="PTP131" s="103"/>
      <c r="PTQ131" s="103"/>
      <c r="PTR131" s="103"/>
      <c r="PTS131" s="103"/>
      <c r="PTT131" s="103"/>
      <c r="PTU131" s="103"/>
      <c r="PTV131" s="103"/>
      <c r="PTW131" s="103"/>
      <c r="PTX131" s="103"/>
      <c r="PTY131" s="103"/>
      <c r="PTZ131" s="103"/>
      <c r="PUA131" s="103"/>
      <c r="PUB131" s="103"/>
      <c r="PUC131" s="103"/>
      <c r="PUD131" s="103"/>
      <c r="PUE131" s="103"/>
      <c r="PUF131" s="103"/>
      <c r="PUG131" s="103"/>
      <c r="PUH131" s="103"/>
      <c r="PUI131" s="103"/>
      <c r="PUJ131" s="103"/>
      <c r="PUK131" s="103"/>
      <c r="PUL131" s="103"/>
      <c r="PUM131" s="103"/>
      <c r="PUN131" s="103"/>
      <c r="PUO131" s="103"/>
      <c r="PUP131" s="103"/>
      <c r="PUQ131" s="103"/>
      <c r="PUR131" s="103"/>
      <c r="PUS131" s="103"/>
      <c r="PUT131" s="103"/>
      <c r="PUU131" s="103"/>
      <c r="PUV131" s="103"/>
      <c r="PUW131" s="103"/>
      <c r="PUX131" s="103"/>
      <c r="PUY131" s="103"/>
      <c r="PUZ131" s="103"/>
      <c r="PVA131" s="103"/>
      <c r="PVB131" s="103"/>
      <c r="PVC131" s="103"/>
      <c r="PVD131" s="103"/>
      <c r="PVE131" s="103"/>
      <c r="PVF131" s="103"/>
      <c r="PVG131" s="103"/>
      <c r="PVH131" s="103"/>
      <c r="PVI131" s="103"/>
      <c r="PVJ131" s="103"/>
      <c r="PVK131" s="103"/>
      <c r="PVL131" s="103"/>
      <c r="PVM131" s="103"/>
      <c r="PVN131" s="103"/>
      <c r="PVO131" s="103"/>
      <c r="PVP131" s="103"/>
      <c r="PVQ131" s="103"/>
      <c r="PVR131" s="103"/>
      <c r="PVS131" s="103"/>
      <c r="PVT131" s="103"/>
      <c r="PVU131" s="103"/>
      <c r="PVV131" s="103"/>
      <c r="PVW131" s="103"/>
      <c r="PVX131" s="103"/>
      <c r="PVY131" s="103"/>
      <c r="PVZ131" s="103"/>
      <c r="PWA131" s="103"/>
      <c r="PWB131" s="103"/>
      <c r="PWC131" s="103"/>
      <c r="PWD131" s="103"/>
      <c r="PWE131" s="103"/>
      <c r="PWF131" s="103"/>
      <c r="PWG131" s="103"/>
      <c r="PWH131" s="103"/>
      <c r="PWI131" s="103"/>
      <c r="PWJ131" s="103"/>
      <c r="PWK131" s="103"/>
      <c r="PWL131" s="103"/>
      <c r="PWM131" s="103"/>
      <c r="PWN131" s="103"/>
      <c r="PWO131" s="103"/>
      <c r="PWP131" s="103"/>
      <c r="PWQ131" s="103"/>
      <c r="PWR131" s="103"/>
      <c r="PWS131" s="103"/>
      <c r="PWT131" s="103"/>
      <c r="PWU131" s="103"/>
      <c r="PWV131" s="103"/>
      <c r="PWW131" s="103"/>
      <c r="PWX131" s="103"/>
      <c r="PWY131" s="103"/>
      <c r="PWZ131" s="103"/>
      <c r="PXA131" s="103"/>
      <c r="PXB131" s="103"/>
      <c r="PXC131" s="103"/>
      <c r="PXD131" s="103"/>
      <c r="PXE131" s="103"/>
      <c r="PXF131" s="103"/>
      <c r="PXG131" s="103"/>
      <c r="PXH131" s="103"/>
      <c r="PXI131" s="103"/>
      <c r="PXJ131" s="103"/>
      <c r="PXK131" s="103"/>
      <c r="PXL131" s="103"/>
      <c r="PXM131" s="103"/>
      <c r="PXN131" s="103"/>
      <c r="PXO131" s="103"/>
      <c r="PXP131" s="103"/>
      <c r="PXQ131" s="103"/>
      <c r="PXR131" s="103"/>
      <c r="PXS131" s="103"/>
      <c r="PXT131" s="103"/>
      <c r="PXU131" s="103"/>
      <c r="PXV131" s="103"/>
      <c r="PXW131" s="103"/>
      <c r="PXX131" s="103"/>
      <c r="PXY131" s="103"/>
      <c r="PXZ131" s="103"/>
      <c r="PYA131" s="103"/>
      <c r="PYB131" s="103"/>
      <c r="PYC131" s="103"/>
      <c r="PYD131" s="103"/>
      <c r="PYE131" s="103"/>
      <c r="PYF131" s="103"/>
      <c r="PYG131" s="103"/>
      <c r="PYH131" s="103"/>
      <c r="PYO131" s="103"/>
      <c r="PYP131" s="103"/>
      <c r="PYQ131" s="103"/>
      <c r="PYR131" s="103"/>
      <c r="PYS131" s="103"/>
      <c r="PYT131" s="103"/>
      <c r="PYU131" s="103"/>
      <c r="PYV131" s="103"/>
      <c r="PYW131" s="103"/>
      <c r="PYX131" s="103"/>
      <c r="PYY131" s="103"/>
      <c r="PYZ131" s="103"/>
      <c r="PZA131" s="103"/>
      <c r="PZB131" s="103"/>
      <c r="PZC131" s="103"/>
      <c r="PZD131" s="103"/>
      <c r="PZE131" s="103"/>
      <c r="PZF131" s="103"/>
      <c r="PZG131" s="103"/>
      <c r="PZH131" s="103"/>
      <c r="PZI131" s="103"/>
      <c r="PZJ131" s="103"/>
      <c r="PZK131" s="103"/>
      <c r="PZL131" s="103"/>
      <c r="PZM131" s="103"/>
      <c r="PZN131" s="103"/>
      <c r="PZO131" s="103"/>
      <c r="PZP131" s="103"/>
      <c r="PZQ131" s="103"/>
      <c r="PZR131" s="103"/>
      <c r="PZS131" s="103"/>
      <c r="PZT131" s="103"/>
      <c r="PZU131" s="103"/>
      <c r="PZV131" s="103"/>
      <c r="PZW131" s="103"/>
      <c r="PZX131" s="103"/>
      <c r="PZY131" s="103"/>
      <c r="PZZ131" s="103"/>
      <c r="QAA131" s="103"/>
      <c r="QAB131" s="103"/>
      <c r="QAC131" s="103"/>
      <c r="QAD131" s="103"/>
      <c r="QAE131" s="103"/>
      <c r="QAF131" s="103"/>
      <c r="QAG131" s="103"/>
      <c r="QAH131" s="103"/>
      <c r="QAI131" s="103"/>
      <c r="QAJ131" s="103"/>
      <c r="QAK131" s="103"/>
      <c r="QAL131" s="103"/>
      <c r="QAM131" s="103"/>
      <c r="QAN131" s="103"/>
      <c r="QAO131" s="103"/>
      <c r="QAP131" s="103"/>
      <c r="QAQ131" s="103"/>
      <c r="QAR131" s="103"/>
      <c r="QAS131" s="103"/>
      <c r="QAT131" s="103"/>
      <c r="QAU131" s="103"/>
      <c r="QAV131" s="103"/>
      <c r="QAW131" s="103"/>
      <c r="QAX131" s="103"/>
      <c r="QAY131" s="103"/>
      <c r="QAZ131" s="103"/>
      <c r="QBA131" s="103"/>
      <c r="QBB131" s="103"/>
      <c r="QBC131" s="103"/>
      <c r="QBD131" s="103"/>
      <c r="QBE131" s="103"/>
      <c r="QBF131" s="103"/>
      <c r="QBG131" s="103"/>
      <c r="QBH131" s="103"/>
      <c r="QBI131" s="103"/>
      <c r="QBJ131" s="103"/>
      <c r="QBK131" s="103"/>
      <c r="QBL131" s="103"/>
      <c r="QBM131" s="103"/>
      <c r="QBN131" s="103"/>
      <c r="QBO131" s="103"/>
      <c r="QBP131" s="103"/>
      <c r="QBQ131" s="103"/>
      <c r="QBR131" s="103"/>
      <c r="QBS131" s="103"/>
      <c r="QBT131" s="103"/>
      <c r="QBU131" s="103"/>
      <c r="QBV131" s="103"/>
      <c r="QBW131" s="103"/>
      <c r="QBX131" s="103"/>
      <c r="QBY131" s="103"/>
      <c r="QBZ131" s="103"/>
      <c r="QCA131" s="103"/>
      <c r="QCB131" s="103"/>
      <c r="QCC131" s="103"/>
      <c r="QCD131" s="103"/>
      <c r="QCE131" s="103"/>
      <c r="QCF131" s="103"/>
      <c r="QCG131" s="103"/>
      <c r="QCH131" s="103"/>
      <c r="QCI131" s="103"/>
      <c r="QCJ131" s="103"/>
      <c r="QCK131" s="103"/>
      <c r="QCL131" s="103"/>
      <c r="QCM131" s="103"/>
      <c r="QCN131" s="103"/>
      <c r="QCO131" s="103"/>
      <c r="QCP131" s="103"/>
      <c r="QCQ131" s="103"/>
      <c r="QCR131" s="103"/>
      <c r="QCS131" s="103"/>
      <c r="QCT131" s="103"/>
      <c r="QCU131" s="103"/>
      <c r="QCV131" s="103"/>
      <c r="QCW131" s="103"/>
      <c r="QCX131" s="103"/>
      <c r="QCY131" s="103"/>
      <c r="QCZ131" s="103"/>
      <c r="QDA131" s="103"/>
      <c r="QDB131" s="103"/>
      <c r="QDC131" s="103"/>
      <c r="QDD131" s="103"/>
      <c r="QDE131" s="103"/>
      <c r="QDF131" s="103"/>
      <c r="QDG131" s="103"/>
      <c r="QDH131" s="103"/>
      <c r="QDI131" s="103"/>
      <c r="QDJ131" s="103"/>
      <c r="QDK131" s="103"/>
      <c r="QDL131" s="103"/>
      <c r="QDM131" s="103"/>
      <c r="QDN131" s="103"/>
      <c r="QDO131" s="103"/>
      <c r="QDP131" s="103"/>
      <c r="QDQ131" s="103"/>
      <c r="QDR131" s="103"/>
      <c r="QDS131" s="103"/>
      <c r="QDT131" s="103"/>
      <c r="QDU131" s="103"/>
      <c r="QDV131" s="103"/>
      <c r="QDW131" s="103"/>
      <c r="QDX131" s="103"/>
      <c r="QDY131" s="103"/>
      <c r="QDZ131" s="103"/>
      <c r="QEA131" s="103"/>
      <c r="QEB131" s="103"/>
      <c r="QEC131" s="103"/>
      <c r="QED131" s="103"/>
      <c r="QEE131" s="103"/>
      <c r="QEF131" s="103"/>
      <c r="QEG131" s="103"/>
      <c r="QEH131" s="103"/>
      <c r="QEI131" s="103"/>
      <c r="QEJ131" s="103"/>
      <c r="QEK131" s="103"/>
      <c r="QEL131" s="103"/>
      <c r="QEM131" s="103"/>
      <c r="QEN131" s="103"/>
      <c r="QEO131" s="103"/>
      <c r="QEP131" s="103"/>
      <c r="QEQ131" s="103"/>
      <c r="QER131" s="103"/>
      <c r="QES131" s="103"/>
      <c r="QET131" s="103"/>
      <c r="QEU131" s="103"/>
      <c r="QEV131" s="103"/>
      <c r="QEW131" s="103"/>
      <c r="QEX131" s="103"/>
      <c r="QEY131" s="103"/>
      <c r="QEZ131" s="103"/>
      <c r="QFA131" s="103"/>
      <c r="QFB131" s="103"/>
      <c r="QFC131" s="103"/>
      <c r="QFD131" s="103"/>
      <c r="QFE131" s="103"/>
      <c r="QFF131" s="103"/>
      <c r="QFG131" s="103"/>
      <c r="QFH131" s="103"/>
      <c r="QFI131" s="103"/>
      <c r="QFJ131" s="103"/>
      <c r="QFK131" s="103"/>
      <c r="QFL131" s="103"/>
      <c r="QFM131" s="103"/>
      <c r="QFN131" s="103"/>
      <c r="QFO131" s="103"/>
      <c r="QFP131" s="103"/>
      <c r="QFQ131" s="103"/>
      <c r="QFR131" s="103"/>
      <c r="QFS131" s="103"/>
      <c r="QFT131" s="103"/>
      <c r="QFU131" s="103"/>
      <c r="QFV131" s="103"/>
      <c r="QFW131" s="103"/>
      <c r="QFX131" s="103"/>
      <c r="QFY131" s="103"/>
      <c r="QFZ131" s="103"/>
      <c r="QGA131" s="103"/>
      <c r="QGB131" s="103"/>
      <c r="QGC131" s="103"/>
      <c r="QGD131" s="103"/>
      <c r="QGE131" s="103"/>
      <c r="QGF131" s="103"/>
      <c r="QGG131" s="103"/>
      <c r="QGH131" s="103"/>
      <c r="QGI131" s="103"/>
      <c r="QGJ131" s="103"/>
      <c r="QGK131" s="103"/>
      <c r="QGL131" s="103"/>
      <c r="QGM131" s="103"/>
      <c r="QGN131" s="103"/>
      <c r="QGO131" s="103"/>
      <c r="QGP131" s="103"/>
      <c r="QGQ131" s="103"/>
      <c r="QGR131" s="103"/>
      <c r="QGS131" s="103"/>
      <c r="QGT131" s="103"/>
      <c r="QGU131" s="103"/>
      <c r="QGV131" s="103"/>
      <c r="QGW131" s="103"/>
      <c r="QGX131" s="103"/>
      <c r="QGY131" s="103"/>
      <c r="QGZ131" s="103"/>
      <c r="QHA131" s="103"/>
      <c r="QHB131" s="103"/>
      <c r="QHC131" s="103"/>
      <c r="QHD131" s="103"/>
      <c r="QHE131" s="103"/>
      <c r="QHF131" s="103"/>
      <c r="QHG131" s="103"/>
      <c r="QHH131" s="103"/>
      <c r="QHI131" s="103"/>
      <c r="QHJ131" s="103"/>
      <c r="QHK131" s="103"/>
      <c r="QHL131" s="103"/>
      <c r="QHM131" s="103"/>
      <c r="QHN131" s="103"/>
      <c r="QHO131" s="103"/>
      <c r="QHP131" s="103"/>
      <c r="QHQ131" s="103"/>
      <c r="QHR131" s="103"/>
      <c r="QHS131" s="103"/>
      <c r="QHT131" s="103"/>
      <c r="QHU131" s="103"/>
      <c r="QHV131" s="103"/>
      <c r="QHW131" s="103"/>
      <c r="QHX131" s="103"/>
      <c r="QHY131" s="103"/>
      <c r="QHZ131" s="103"/>
      <c r="QIA131" s="103"/>
      <c r="QIB131" s="103"/>
      <c r="QIC131" s="103"/>
      <c r="QID131" s="103"/>
      <c r="QIK131" s="103"/>
      <c r="QIL131" s="103"/>
      <c r="QIM131" s="103"/>
      <c r="QIN131" s="103"/>
      <c r="QIO131" s="103"/>
      <c r="QIP131" s="103"/>
      <c r="QIQ131" s="103"/>
      <c r="QIR131" s="103"/>
      <c r="QIS131" s="103"/>
      <c r="QIT131" s="103"/>
      <c r="QIU131" s="103"/>
      <c r="QIV131" s="103"/>
      <c r="QIW131" s="103"/>
      <c r="QIX131" s="103"/>
      <c r="QIY131" s="103"/>
      <c r="QIZ131" s="103"/>
      <c r="QJA131" s="103"/>
      <c r="QJB131" s="103"/>
      <c r="QJC131" s="103"/>
      <c r="QJD131" s="103"/>
      <c r="QJE131" s="103"/>
      <c r="QJF131" s="103"/>
      <c r="QJG131" s="103"/>
      <c r="QJH131" s="103"/>
      <c r="QJI131" s="103"/>
      <c r="QJJ131" s="103"/>
      <c r="QJK131" s="103"/>
      <c r="QJL131" s="103"/>
      <c r="QJM131" s="103"/>
      <c r="QJN131" s="103"/>
      <c r="QJO131" s="103"/>
      <c r="QJP131" s="103"/>
      <c r="QJQ131" s="103"/>
      <c r="QJR131" s="103"/>
      <c r="QJS131" s="103"/>
      <c r="QJT131" s="103"/>
      <c r="QJU131" s="103"/>
      <c r="QJV131" s="103"/>
      <c r="QJW131" s="103"/>
      <c r="QJX131" s="103"/>
      <c r="QJY131" s="103"/>
      <c r="QJZ131" s="103"/>
      <c r="QKA131" s="103"/>
      <c r="QKB131" s="103"/>
      <c r="QKC131" s="103"/>
      <c r="QKD131" s="103"/>
      <c r="QKE131" s="103"/>
      <c r="QKF131" s="103"/>
      <c r="QKG131" s="103"/>
      <c r="QKH131" s="103"/>
      <c r="QKI131" s="103"/>
      <c r="QKJ131" s="103"/>
      <c r="QKK131" s="103"/>
      <c r="QKL131" s="103"/>
      <c r="QKM131" s="103"/>
      <c r="QKN131" s="103"/>
      <c r="QKO131" s="103"/>
      <c r="QKP131" s="103"/>
      <c r="QKQ131" s="103"/>
      <c r="QKR131" s="103"/>
      <c r="QKS131" s="103"/>
      <c r="QKT131" s="103"/>
      <c r="QKU131" s="103"/>
      <c r="QKV131" s="103"/>
      <c r="QKW131" s="103"/>
      <c r="QKX131" s="103"/>
      <c r="QKY131" s="103"/>
      <c r="QKZ131" s="103"/>
      <c r="QLA131" s="103"/>
      <c r="QLB131" s="103"/>
      <c r="QLC131" s="103"/>
      <c r="QLD131" s="103"/>
      <c r="QLE131" s="103"/>
      <c r="QLF131" s="103"/>
      <c r="QLG131" s="103"/>
      <c r="QLH131" s="103"/>
      <c r="QLI131" s="103"/>
      <c r="QLJ131" s="103"/>
      <c r="QLK131" s="103"/>
      <c r="QLL131" s="103"/>
      <c r="QLM131" s="103"/>
      <c r="QLN131" s="103"/>
      <c r="QLO131" s="103"/>
      <c r="QLP131" s="103"/>
      <c r="QLQ131" s="103"/>
      <c r="QLR131" s="103"/>
      <c r="QLS131" s="103"/>
      <c r="QLT131" s="103"/>
      <c r="QLU131" s="103"/>
      <c r="QLV131" s="103"/>
      <c r="QLW131" s="103"/>
      <c r="QLX131" s="103"/>
      <c r="QLY131" s="103"/>
      <c r="QLZ131" s="103"/>
      <c r="QMA131" s="103"/>
      <c r="QMB131" s="103"/>
      <c r="QMC131" s="103"/>
      <c r="QMD131" s="103"/>
      <c r="QME131" s="103"/>
      <c r="QMF131" s="103"/>
      <c r="QMG131" s="103"/>
      <c r="QMH131" s="103"/>
      <c r="QMI131" s="103"/>
      <c r="QMJ131" s="103"/>
      <c r="QMK131" s="103"/>
      <c r="QML131" s="103"/>
      <c r="QMM131" s="103"/>
      <c r="QMN131" s="103"/>
      <c r="QMO131" s="103"/>
      <c r="QMP131" s="103"/>
      <c r="QMQ131" s="103"/>
      <c r="QMR131" s="103"/>
      <c r="QMS131" s="103"/>
      <c r="QMT131" s="103"/>
      <c r="QMU131" s="103"/>
      <c r="QMV131" s="103"/>
      <c r="QMW131" s="103"/>
      <c r="QMX131" s="103"/>
      <c r="QMY131" s="103"/>
      <c r="QMZ131" s="103"/>
      <c r="QNA131" s="103"/>
      <c r="QNB131" s="103"/>
      <c r="QNC131" s="103"/>
      <c r="QND131" s="103"/>
      <c r="QNE131" s="103"/>
      <c r="QNF131" s="103"/>
      <c r="QNG131" s="103"/>
      <c r="QNH131" s="103"/>
      <c r="QNI131" s="103"/>
      <c r="QNJ131" s="103"/>
      <c r="QNK131" s="103"/>
      <c r="QNL131" s="103"/>
      <c r="QNM131" s="103"/>
      <c r="QNN131" s="103"/>
      <c r="QNO131" s="103"/>
      <c r="QNP131" s="103"/>
      <c r="QNQ131" s="103"/>
      <c r="QNR131" s="103"/>
      <c r="QNS131" s="103"/>
      <c r="QNT131" s="103"/>
      <c r="QNU131" s="103"/>
      <c r="QNV131" s="103"/>
      <c r="QNW131" s="103"/>
      <c r="QNX131" s="103"/>
      <c r="QNY131" s="103"/>
      <c r="QNZ131" s="103"/>
      <c r="QOA131" s="103"/>
      <c r="QOB131" s="103"/>
      <c r="QOC131" s="103"/>
      <c r="QOD131" s="103"/>
      <c r="QOE131" s="103"/>
      <c r="QOF131" s="103"/>
      <c r="QOG131" s="103"/>
      <c r="QOH131" s="103"/>
      <c r="QOI131" s="103"/>
      <c r="QOJ131" s="103"/>
      <c r="QOK131" s="103"/>
      <c r="QOL131" s="103"/>
      <c r="QOM131" s="103"/>
      <c r="QON131" s="103"/>
      <c r="QOO131" s="103"/>
      <c r="QOP131" s="103"/>
      <c r="QOQ131" s="103"/>
      <c r="QOR131" s="103"/>
      <c r="QOS131" s="103"/>
      <c r="QOT131" s="103"/>
      <c r="QOU131" s="103"/>
      <c r="QOV131" s="103"/>
      <c r="QOW131" s="103"/>
      <c r="QOX131" s="103"/>
      <c r="QOY131" s="103"/>
      <c r="QOZ131" s="103"/>
      <c r="QPA131" s="103"/>
      <c r="QPB131" s="103"/>
      <c r="QPC131" s="103"/>
      <c r="QPD131" s="103"/>
      <c r="QPE131" s="103"/>
      <c r="QPF131" s="103"/>
      <c r="QPG131" s="103"/>
      <c r="QPH131" s="103"/>
      <c r="QPI131" s="103"/>
      <c r="QPJ131" s="103"/>
      <c r="QPK131" s="103"/>
      <c r="QPL131" s="103"/>
      <c r="QPM131" s="103"/>
      <c r="QPN131" s="103"/>
      <c r="QPO131" s="103"/>
      <c r="QPP131" s="103"/>
      <c r="QPQ131" s="103"/>
      <c r="QPR131" s="103"/>
      <c r="QPS131" s="103"/>
      <c r="QPT131" s="103"/>
      <c r="QPU131" s="103"/>
      <c r="QPV131" s="103"/>
      <c r="QPW131" s="103"/>
      <c r="QPX131" s="103"/>
      <c r="QPY131" s="103"/>
      <c r="QPZ131" s="103"/>
      <c r="QQA131" s="103"/>
      <c r="QQB131" s="103"/>
      <c r="QQC131" s="103"/>
      <c r="QQD131" s="103"/>
      <c r="QQE131" s="103"/>
      <c r="QQF131" s="103"/>
      <c r="QQG131" s="103"/>
      <c r="QQH131" s="103"/>
      <c r="QQI131" s="103"/>
      <c r="QQJ131" s="103"/>
      <c r="QQK131" s="103"/>
      <c r="QQL131" s="103"/>
      <c r="QQM131" s="103"/>
      <c r="QQN131" s="103"/>
      <c r="QQO131" s="103"/>
      <c r="QQP131" s="103"/>
      <c r="QQQ131" s="103"/>
      <c r="QQR131" s="103"/>
      <c r="QQS131" s="103"/>
      <c r="QQT131" s="103"/>
      <c r="QQU131" s="103"/>
      <c r="QQV131" s="103"/>
      <c r="QQW131" s="103"/>
      <c r="QQX131" s="103"/>
      <c r="QQY131" s="103"/>
      <c r="QQZ131" s="103"/>
      <c r="QRA131" s="103"/>
      <c r="QRB131" s="103"/>
      <c r="QRC131" s="103"/>
      <c r="QRD131" s="103"/>
      <c r="QRE131" s="103"/>
      <c r="QRF131" s="103"/>
      <c r="QRG131" s="103"/>
      <c r="QRH131" s="103"/>
      <c r="QRI131" s="103"/>
      <c r="QRJ131" s="103"/>
      <c r="QRK131" s="103"/>
      <c r="QRL131" s="103"/>
      <c r="QRM131" s="103"/>
      <c r="QRN131" s="103"/>
      <c r="QRO131" s="103"/>
      <c r="QRP131" s="103"/>
      <c r="QRQ131" s="103"/>
      <c r="QRR131" s="103"/>
      <c r="QRS131" s="103"/>
      <c r="QRT131" s="103"/>
      <c r="QRU131" s="103"/>
      <c r="QRV131" s="103"/>
      <c r="QRW131" s="103"/>
      <c r="QRX131" s="103"/>
      <c r="QRY131" s="103"/>
      <c r="QRZ131" s="103"/>
      <c r="QSG131" s="103"/>
      <c r="QSH131" s="103"/>
      <c r="QSI131" s="103"/>
      <c r="QSJ131" s="103"/>
      <c r="QSK131" s="103"/>
      <c r="QSL131" s="103"/>
      <c r="QSM131" s="103"/>
      <c r="QSN131" s="103"/>
      <c r="QSO131" s="103"/>
      <c r="QSP131" s="103"/>
      <c r="QSQ131" s="103"/>
      <c r="QSR131" s="103"/>
      <c r="QSS131" s="103"/>
      <c r="QST131" s="103"/>
      <c r="QSU131" s="103"/>
      <c r="QSV131" s="103"/>
      <c r="QSW131" s="103"/>
      <c r="QSX131" s="103"/>
      <c r="QSY131" s="103"/>
      <c r="QSZ131" s="103"/>
      <c r="QTA131" s="103"/>
      <c r="QTB131" s="103"/>
      <c r="QTC131" s="103"/>
      <c r="QTD131" s="103"/>
      <c r="QTE131" s="103"/>
      <c r="QTF131" s="103"/>
      <c r="QTG131" s="103"/>
      <c r="QTH131" s="103"/>
      <c r="QTI131" s="103"/>
      <c r="QTJ131" s="103"/>
      <c r="QTK131" s="103"/>
      <c r="QTL131" s="103"/>
      <c r="QTM131" s="103"/>
      <c r="QTN131" s="103"/>
      <c r="QTO131" s="103"/>
      <c r="QTP131" s="103"/>
      <c r="QTQ131" s="103"/>
      <c r="QTR131" s="103"/>
      <c r="QTS131" s="103"/>
      <c r="QTT131" s="103"/>
      <c r="QTU131" s="103"/>
      <c r="QTV131" s="103"/>
      <c r="QTW131" s="103"/>
      <c r="QTX131" s="103"/>
      <c r="QTY131" s="103"/>
      <c r="QTZ131" s="103"/>
      <c r="QUA131" s="103"/>
      <c r="QUB131" s="103"/>
      <c r="QUC131" s="103"/>
      <c r="QUD131" s="103"/>
      <c r="QUE131" s="103"/>
      <c r="QUF131" s="103"/>
      <c r="QUG131" s="103"/>
      <c r="QUH131" s="103"/>
      <c r="QUI131" s="103"/>
      <c r="QUJ131" s="103"/>
      <c r="QUK131" s="103"/>
      <c r="QUL131" s="103"/>
      <c r="QUM131" s="103"/>
      <c r="QUN131" s="103"/>
      <c r="QUO131" s="103"/>
      <c r="QUP131" s="103"/>
      <c r="QUQ131" s="103"/>
      <c r="QUR131" s="103"/>
      <c r="QUS131" s="103"/>
      <c r="QUT131" s="103"/>
      <c r="QUU131" s="103"/>
      <c r="QUV131" s="103"/>
      <c r="QUW131" s="103"/>
      <c r="QUX131" s="103"/>
      <c r="QUY131" s="103"/>
      <c r="QUZ131" s="103"/>
      <c r="QVA131" s="103"/>
      <c r="QVB131" s="103"/>
      <c r="QVC131" s="103"/>
      <c r="QVD131" s="103"/>
      <c r="QVE131" s="103"/>
      <c r="QVF131" s="103"/>
      <c r="QVG131" s="103"/>
      <c r="QVH131" s="103"/>
      <c r="QVI131" s="103"/>
      <c r="QVJ131" s="103"/>
      <c r="QVK131" s="103"/>
      <c r="QVL131" s="103"/>
      <c r="QVM131" s="103"/>
      <c r="QVN131" s="103"/>
      <c r="QVO131" s="103"/>
      <c r="QVP131" s="103"/>
      <c r="QVQ131" s="103"/>
      <c r="QVR131" s="103"/>
      <c r="QVS131" s="103"/>
      <c r="QVT131" s="103"/>
      <c r="QVU131" s="103"/>
      <c r="QVV131" s="103"/>
      <c r="QVW131" s="103"/>
      <c r="QVX131" s="103"/>
      <c r="QVY131" s="103"/>
      <c r="QVZ131" s="103"/>
      <c r="QWA131" s="103"/>
      <c r="QWB131" s="103"/>
      <c r="QWC131" s="103"/>
      <c r="QWD131" s="103"/>
      <c r="QWE131" s="103"/>
      <c r="QWF131" s="103"/>
      <c r="QWG131" s="103"/>
      <c r="QWH131" s="103"/>
      <c r="QWI131" s="103"/>
      <c r="QWJ131" s="103"/>
      <c r="QWK131" s="103"/>
      <c r="QWL131" s="103"/>
      <c r="QWM131" s="103"/>
      <c r="QWN131" s="103"/>
      <c r="QWO131" s="103"/>
      <c r="QWP131" s="103"/>
      <c r="QWQ131" s="103"/>
      <c r="QWR131" s="103"/>
      <c r="QWS131" s="103"/>
      <c r="QWT131" s="103"/>
      <c r="QWU131" s="103"/>
      <c r="QWV131" s="103"/>
      <c r="QWW131" s="103"/>
      <c r="QWX131" s="103"/>
      <c r="QWY131" s="103"/>
      <c r="QWZ131" s="103"/>
      <c r="QXA131" s="103"/>
      <c r="QXB131" s="103"/>
      <c r="QXC131" s="103"/>
      <c r="QXD131" s="103"/>
      <c r="QXE131" s="103"/>
      <c r="QXF131" s="103"/>
      <c r="QXG131" s="103"/>
      <c r="QXH131" s="103"/>
      <c r="QXI131" s="103"/>
      <c r="QXJ131" s="103"/>
      <c r="QXK131" s="103"/>
      <c r="QXL131" s="103"/>
      <c r="QXM131" s="103"/>
      <c r="QXN131" s="103"/>
      <c r="QXO131" s="103"/>
      <c r="QXP131" s="103"/>
      <c r="QXQ131" s="103"/>
      <c r="QXR131" s="103"/>
      <c r="QXS131" s="103"/>
      <c r="QXT131" s="103"/>
      <c r="QXU131" s="103"/>
      <c r="QXV131" s="103"/>
      <c r="QXW131" s="103"/>
      <c r="QXX131" s="103"/>
      <c r="QXY131" s="103"/>
      <c r="QXZ131" s="103"/>
      <c r="QYA131" s="103"/>
      <c r="QYB131" s="103"/>
      <c r="QYC131" s="103"/>
      <c r="QYD131" s="103"/>
      <c r="QYE131" s="103"/>
      <c r="QYF131" s="103"/>
      <c r="QYG131" s="103"/>
      <c r="QYH131" s="103"/>
      <c r="QYI131" s="103"/>
      <c r="QYJ131" s="103"/>
      <c r="QYK131" s="103"/>
      <c r="QYL131" s="103"/>
      <c r="QYM131" s="103"/>
      <c r="QYN131" s="103"/>
      <c r="QYO131" s="103"/>
      <c r="QYP131" s="103"/>
      <c r="QYQ131" s="103"/>
      <c r="QYR131" s="103"/>
      <c r="QYS131" s="103"/>
      <c r="QYT131" s="103"/>
      <c r="QYU131" s="103"/>
      <c r="QYV131" s="103"/>
      <c r="QYW131" s="103"/>
      <c r="QYX131" s="103"/>
      <c r="QYY131" s="103"/>
      <c r="QYZ131" s="103"/>
      <c r="QZA131" s="103"/>
      <c r="QZB131" s="103"/>
      <c r="QZC131" s="103"/>
      <c r="QZD131" s="103"/>
      <c r="QZE131" s="103"/>
      <c r="QZF131" s="103"/>
      <c r="QZG131" s="103"/>
      <c r="QZH131" s="103"/>
      <c r="QZI131" s="103"/>
      <c r="QZJ131" s="103"/>
      <c r="QZK131" s="103"/>
      <c r="QZL131" s="103"/>
      <c r="QZM131" s="103"/>
      <c r="QZN131" s="103"/>
      <c r="QZO131" s="103"/>
      <c r="QZP131" s="103"/>
      <c r="QZQ131" s="103"/>
      <c r="QZR131" s="103"/>
      <c r="QZS131" s="103"/>
      <c r="QZT131" s="103"/>
      <c r="QZU131" s="103"/>
      <c r="QZV131" s="103"/>
      <c r="QZW131" s="103"/>
      <c r="QZX131" s="103"/>
      <c r="QZY131" s="103"/>
      <c r="QZZ131" s="103"/>
      <c r="RAA131" s="103"/>
      <c r="RAB131" s="103"/>
      <c r="RAC131" s="103"/>
      <c r="RAD131" s="103"/>
      <c r="RAE131" s="103"/>
      <c r="RAF131" s="103"/>
      <c r="RAG131" s="103"/>
      <c r="RAH131" s="103"/>
      <c r="RAI131" s="103"/>
      <c r="RAJ131" s="103"/>
      <c r="RAK131" s="103"/>
      <c r="RAL131" s="103"/>
      <c r="RAM131" s="103"/>
      <c r="RAN131" s="103"/>
      <c r="RAO131" s="103"/>
      <c r="RAP131" s="103"/>
      <c r="RAQ131" s="103"/>
      <c r="RAR131" s="103"/>
      <c r="RAS131" s="103"/>
      <c r="RAT131" s="103"/>
      <c r="RAU131" s="103"/>
      <c r="RAV131" s="103"/>
      <c r="RAW131" s="103"/>
      <c r="RAX131" s="103"/>
      <c r="RAY131" s="103"/>
      <c r="RAZ131" s="103"/>
      <c r="RBA131" s="103"/>
      <c r="RBB131" s="103"/>
      <c r="RBC131" s="103"/>
      <c r="RBD131" s="103"/>
      <c r="RBE131" s="103"/>
      <c r="RBF131" s="103"/>
      <c r="RBG131" s="103"/>
      <c r="RBH131" s="103"/>
      <c r="RBI131" s="103"/>
      <c r="RBJ131" s="103"/>
      <c r="RBK131" s="103"/>
      <c r="RBL131" s="103"/>
      <c r="RBM131" s="103"/>
      <c r="RBN131" s="103"/>
      <c r="RBO131" s="103"/>
      <c r="RBP131" s="103"/>
      <c r="RBQ131" s="103"/>
      <c r="RBR131" s="103"/>
      <c r="RBS131" s="103"/>
      <c r="RBT131" s="103"/>
      <c r="RBU131" s="103"/>
      <c r="RBV131" s="103"/>
      <c r="RCC131" s="103"/>
      <c r="RCD131" s="103"/>
      <c r="RCE131" s="103"/>
      <c r="RCF131" s="103"/>
      <c r="RCG131" s="103"/>
      <c r="RCH131" s="103"/>
      <c r="RCI131" s="103"/>
      <c r="RCJ131" s="103"/>
      <c r="RCK131" s="103"/>
      <c r="RCL131" s="103"/>
      <c r="RCM131" s="103"/>
      <c r="RCN131" s="103"/>
      <c r="RCO131" s="103"/>
      <c r="RCP131" s="103"/>
      <c r="RCQ131" s="103"/>
      <c r="RCR131" s="103"/>
      <c r="RCS131" s="103"/>
      <c r="RCT131" s="103"/>
      <c r="RCU131" s="103"/>
      <c r="RCV131" s="103"/>
      <c r="RCW131" s="103"/>
      <c r="RCX131" s="103"/>
      <c r="RCY131" s="103"/>
      <c r="RCZ131" s="103"/>
      <c r="RDA131" s="103"/>
      <c r="RDB131" s="103"/>
      <c r="RDC131" s="103"/>
      <c r="RDD131" s="103"/>
      <c r="RDE131" s="103"/>
      <c r="RDF131" s="103"/>
      <c r="RDG131" s="103"/>
      <c r="RDH131" s="103"/>
      <c r="RDI131" s="103"/>
      <c r="RDJ131" s="103"/>
      <c r="RDK131" s="103"/>
      <c r="RDL131" s="103"/>
      <c r="RDM131" s="103"/>
      <c r="RDN131" s="103"/>
      <c r="RDO131" s="103"/>
      <c r="RDP131" s="103"/>
      <c r="RDQ131" s="103"/>
      <c r="RDR131" s="103"/>
      <c r="RDS131" s="103"/>
      <c r="RDT131" s="103"/>
      <c r="RDU131" s="103"/>
      <c r="RDV131" s="103"/>
      <c r="RDW131" s="103"/>
      <c r="RDX131" s="103"/>
      <c r="RDY131" s="103"/>
      <c r="RDZ131" s="103"/>
      <c r="REA131" s="103"/>
      <c r="REB131" s="103"/>
      <c r="REC131" s="103"/>
      <c r="RED131" s="103"/>
      <c r="REE131" s="103"/>
      <c r="REF131" s="103"/>
      <c r="REG131" s="103"/>
      <c r="REH131" s="103"/>
      <c r="REI131" s="103"/>
      <c r="REJ131" s="103"/>
      <c r="REK131" s="103"/>
      <c r="REL131" s="103"/>
      <c r="REM131" s="103"/>
      <c r="REN131" s="103"/>
      <c r="REO131" s="103"/>
      <c r="REP131" s="103"/>
      <c r="REQ131" s="103"/>
      <c r="RER131" s="103"/>
      <c r="RES131" s="103"/>
      <c r="RET131" s="103"/>
      <c r="REU131" s="103"/>
      <c r="REV131" s="103"/>
      <c r="REW131" s="103"/>
      <c r="REX131" s="103"/>
      <c r="REY131" s="103"/>
      <c r="REZ131" s="103"/>
      <c r="RFA131" s="103"/>
      <c r="RFB131" s="103"/>
      <c r="RFC131" s="103"/>
      <c r="RFD131" s="103"/>
      <c r="RFE131" s="103"/>
      <c r="RFF131" s="103"/>
      <c r="RFG131" s="103"/>
      <c r="RFH131" s="103"/>
      <c r="RFI131" s="103"/>
      <c r="RFJ131" s="103"/>
      <c r="RFK131" s="103"/>
      <c r="RFL131" s="103"/>
      <c r="RFM131" s="103"/>
      <c r="RFN131" s="103"/>
      <c r="RFO131" s="103"/>
      <c r="RFP131" s="103"/>
      <c r="RFQ131" s="103"/>
      <c r="RFR131" s="103"/>
      <c r="RFS131" s="103"/>
      <c r="RFT131" s="103"/>
      <c r="RFU131" s="103"/>
      <c r="RFV131" s="103"/>
      <c r="RFW131" s="103"/>
      <c r="RFX131" s="103"/>
      <c r="RFY131" s="103"/>
      <c r="RFZ131" s="103"/>
      <c r="RGA131" s="103"/>
      <c r="RGB131" s="103"/>
      <c r="RGC131" s="103"/>
      <c r="RGD131" s="103"/>
      <c r="RGE131" s="103"/>
      <c r="RGF131" s="103"/>
      <c r="RGG131" s="103"/>
      <c r="RGH131" s="103"/>
      <c r="RGI131" s="103"/>
      <c r="RGJ131" s="103"/>
      <c r="RGK131" s="103"/>
      <c r="RGL131" s="103"/>
      <c r="RGM131" s="103"/>
      <c r="RGN131" s="103"/>
      <c r="RGO131" s="103"/>
      <c r="RGP131" s="103"/>
      <c r="RGQ131" s="103"/>
      <c r="RGR131" s="103"/>
      <c r="RGS131" s="103"/>
      <c r="RGT131" s="103"/>
      <c r="RGU131" s="103"/>
      <c r="RGV131" s="103"/>
      <c r="RGW131" s="103"/>
      <c r="RGX131" s="103"/>
      <c r="RGY131" s="103"/>
      <c r="RGZ131" s="103"/>
      <c r="RHA131" s="103"/>
      <c r="RHB131" s="103"/>
      <c r="RHC131" s="103"/>
      <c r="RHD131" s="103"/>
      <c r="RHE131" s="103"/>
      <c r="RHF131" s="103"/>
      <c r="RHG131" s="103"/>
      <c r="RHH131" s="103"/>
      <c r="RHI131" s="103"/>
      <c r="RHJ131" s="103"/>
      <c r="RHK131" s="103"/>
      <c r="RHL131" s="103"/>
      <c r="RHM131" s="103"/>
      <c r="RHN131" s="103"/>
      <c r="RHO131" s="103"/>
      <c r="RHP131" s="103"/>
      <c r="RHQ131" s="103"/>
      <c r="RHR131" s="103"/>
      <c r="RHS131" s="103"/>
      <c r="RHT131" s="103"/>
      <c r="RHU131" s="103"/>
      <c r="RHV131" s="103"/>
      <c r="RHW131" s="103"/>
      <c r="RHX131" s="103"/>
      <c r="RHY131" s="103"/>
      <c r="RHZ131" s="103"/>
      <c r="RIA131" s="103"/>
      <c r="RIB131" s="103"/>
      <c r="RIC131" s="103"/>
      <c r="RID131" s="103"/>
      <c r="RIE131" s="103"/>
      <c r="RIF131" s="103"/>
      <c r="RIG131" s="103"/>
      <c r="RIH131" s="103"/>
      <c r="RII131" s="103"/>
      <c r="RIJ131" s="103"/>
      <c r="RIK131" s="103"/>
      <c r="RIL131" s="103"/>
      <c r="RIM131" s="103"/>
      <c r="RIN131" s="103"/>
      <c r="RIO131" s="103"/>
      <c r="RIP131" s="103"/>
      <c r="RIQ131" s="103"/>
      <c r="RIR131" s="103"/>
      <c r="RIS131" s="103"/>
      <c r="RIT131" s="103"/>
      <c r="RIU131" s="103"/>
      <c r="RIV131" s="103"/>
      <c r="RIW131" s="103"/>
      <c r="RIX131" s="103"/>
      <c r="RIY131" s="103"/>
      <c r="RIZ131" s="103"/>
      <c r="RJA131" s="103"/>
      <c r="RJB131" s="103"/>
      <c r="RJC131" s="103"/>
      <c r="RJD131" s="103"/>
      <c r="RJE131" s="103"/>
      <c r="RJF131" s="103"/>
      <c r="RJG131" s="103"/>
      <c r="RJH131" s="103"/>
      <c r="RJI131" s="103"/>
      <c r="RJJ131" s="103"/>
      <c r="RJK131" s="103"/>
      <c r="RJL131" s="103"/>
      <c r="RJM131" s="103"/>
      <c r="RJN131" s="103"/>
      <c r="RJO131" s="103"/>
      <c r="RJP131" s="103"/>
      <c r="RJQ131" s="103"/>
      <c r="RJR131" s="103"/>
      <c r="RJS131" s="103"/>
      <c r="RJT131" s="103"/>
      <c r="RJU131" s="103"/>
      <c r="RJV131" s="103"/>
      <c r="RJW131" s="103"/>
      <c r="RJX131" s="103"/>
      <c r="RJY131" s="103"/>
      <c r="RJZ131" s="103"/>
      <c r="RKA131" s="103"/>
      <c r="RKB131" s="103"/>
      <c r="RKC131" s="103"/>
      <c r="RKD131" s="103"/>
      <c r="RKE131" s="103"/>
      <c r="RKF131" s="103"/>
      <c r="RKG131" s="103"/>
      <c r="RKH131" s="103"/>
      <c r="RKI131" s="103"/>
      <c r="RKJ131" s="103"/>
      <c r="RKK131" s="103"/>
      <c r="RKL131" s="103"/>
      <c r="RKM131" s="103"/>
      <c r="RKN131" s="103"/>
      <c r="RKO131" s="103"/>
      <c r="RKP131" s="103"/>
      <c r="RKQ131" s="103"/>
      <c r="RKR131" s="103"/>
      <c r="RKS131" s="103"/>
      <c r="RKT131" s="103"/>
      <c r="RKU131" s="103"/>
      <c r="RKV131" s="103"/>
      <c r="RKW131" s="103"/>
      <c r="RKX131" s="103"/>
      <c r="RKY131" s="103"/>
      <c r="RKZ131" s="103"/>
      <c r="RLA131" s="103"/>
      <c r="RLB131" s="103"/>
      <c r="RLC131" s="103"/>
      <c r="RLD131" s="103"/>
      <c r="RLE131" s="103"/>
      <c r="RLF131" s="103"/>
      <c r="RLG131" s="103"/>
      <c r="RLH131" s="103"/>
      <c r="RLI131" s="103"/>
      <c r="RLJ131" s="103"/>
      <c r="RLK131" s="103"/>
      <c r="RLL131" s="103"/>
      <c r="RLM131" s="103"/>
      <c r="RLN131" s="103"/>
      <c r="RLO131" s="103"/>
      <c r="RLP131" s="103"/>
      <c r="RLQ131" s="103"/>
      <c r="RLR131" s="103"/>
      <c r="RLY131" s="103"/>
      <c r="RLZ131" s="103"/>
      <c r="RMA131" s="103"/>
      <c r="RMB131" s="103"/>
      <c r="RMC131" s="103"/>
      <c r="RMD131" s="103"/>
      <c r="RME131" s="103"/>
      <c r="RMF131" s="103"/>
      <c r="RMG131" s="103"/>
      <c r="RMH131" s="103"/>
      <c r="RMI131" s="103"/>
      <c r="RMJ131" s="103"/>
      <c r="RMK131" s="103"/>
      <c r="RML131" s="103"/>
      <c r="RMM131" s="103"/>
      <c r="RMN131" s="103"/>
      <c r="RMO131" s="103"/>
      <c r="RMP131" s="103"/>
      <c r="RMQ131" s="103"/>
      <c r="RMR131" s="103"/>
      <c r="RMS131" s="103"/>
      <c r="RMT131" s="103"/>
      <c r="RMU131" s="103"/>
      <c r="RMV131" s="103"/>
      <c r="RMW131" s="103"/>
      <c r="RMX131" s="103"/>
      <c r="RMY131" s="103"/>
      <c r="RMZ131" s="103"/>
      <c r="RNA131" s="103"/>
      <c r="RNB131" s="103"/>
      <c r="RNC131" s="103"/>
      <c r="RND131" s="103"/>
      <c r="RNE131" s="103"/>
      <c r="RNF131" s="103"/>
      <c r="RNG131" s="103"/>
      <c r="RNH131" s="103"/>
      <c r="RNI131" s="103"/>
      <c r="RNJ131" s="103"/>
      <c r="RNK131" s="103"/>
      <c r="RNL131" s="103"/>
      <c r="RNM131" s="103"/>
      <c r="RNN131" s="103"/>
      <c r="RNO131" s="103"/>
      <c r="RNP131" s="103"/>
      <c r="RNQ131" s="103"/>
      <c r="RNR131" s="103"/>
      <c r="RNS131" s="103"/>
      <c r="RNT131" s="103"/>
      <c r="RNU131" s="103"/>
      <c r="RNV131" s="103"/>
      <c r="RNW131" s="103"/>
      <c r="RNX131" s="103"/>
      <c r="RNY131" s="103"/>
      <c r="RNZ131" s="103"/>
      <c r="ROA131" s="103"/>
      <c r="ROB131" s="103"/>
      <c r="ROC131" s="103"/>
      <c r="ROD131" s="103"/>
      <c r="ROE131" s="103"/>
      <c r="ROF131" s="103"/>
      <c r="ROG131" s="103"/>
      <c r="ROH131" s="103"/>
      <c r="ROI131" s="103"/>
      <c r="ROJ131" s="103"/>
      <c r="ROK131" s="103"/>
      <c r="ROL131" s="103"/>
      <c r="ROM131" s="103"/>
      <c r="RON131" s="103"/>
      <c r="ROO131" s="103"/>
      <c r="ROP131" s="103"/>
      <c r="ROQ131" s="103"/>
      <c r="ROR131" s="103"/>
      <c r="ROS131" s="103"/>
      <c r="ROT131" s="103"/>
      <c r="ROU131" s="103"/>
      <c r="ROV131" s="103"/>
      <c r="ROW131" s="103"/>
      <c r="ROX131" s="103"/>
      <c r="ROY131" s="103"/>
      <c r="ROZ131" s="103"/>
      <c r="RPA131" s="103"/>
      <c r="RPB131" s="103"/>
      <c r="RPC131" s="103"/>
      <c r="RPD131" s="103"/>
      <c r="RPE131" s="103"/>
      <c r="RPF131" s="103"/>
      <c r="RPG131" s="103"/>
      <c r="RPH131" s="103"/>
      <c r="RPI131" s="103"/>
      <c r="RPJ131" s="103"/>
      <c r="RPK131" s="103"/>
      <c r="RPL131" s="103"/>
      <c r="RPM131" s="103"/>
      <c r="RPN131" s="103"/>
      <c r="RPO131" s="103"/>
      <c r="RPP131" s="103"/>
      <c r="RPQ131" s="103"/>
      <c r="RPR131" s="103"/>
      <c r="RPS131" s="103"/>
      <c r="RPT131" s="103"/>
      <c r="RPU131" s="103"/>
      <c r="RPV131" s="103"/>
      <c r="RPW131" s="103"/>
      <c r="RPX131" s="103"/>
      <c r="RPY131" s="103"/>
      <c r="RPZ131" s="103"/>
      <c r="RQA131" s="103"/>
      <c r="RQB131" s="103"/>
      <c r="RQC131" s="103"/>
      <c r="RQD131" s="103"/>
      <c r="RQE131" s="103"/>
      <c r="RQF131" s="103"/>
      <c r="RQG131" s="103"/>
      <c r="RQH131" s="103"/>
      <c r="RQI131" s="103"/>
      <c r="RQJ131" s="103"/>
      <c r="RQK131" s="103"/>
      <c r="RQL131" s="103"/>
      <c r="RQM131" s="103"/>
      <c r="RQN131" s="103"/>
      <c r="RQO131" s="103"/>
      <c r="RQP131" s="103"/>
      <c r="RQQ131" s="103"/>
      <c r="RQR131" s="103"/>
      <c r="RQS131" s="103"/>
      <c r="RQT131" s="103"/>
      <c r="RQU131" s="103"/>
      <c r="RQV131" s="103"/>
      <c r="RQW131" s="103"/>
      <c r="RQX131" s="103"/>
      <c r="RQY131" s="103"/>
      <c r="RQZ131" s="103"/>
      <c r="RRA131" s="103"/>
      <c r="RRB131" s="103"/>
      <c r="RRC131" s="103"/>
      <c r="RRD131" s="103"/>
      <c r="RRE131" s="103"/>
      <c r="RRF131" s="103"/>
      <c r="RRG131" s="103"/>
      <c r="RRH131" s="103"/>
      <c r="RRI131" s="103"/>
      <c r="RRJ131" s="103"/>
      <c r="RRK131" s="103"/>
      <c r="RRL131" s="103"/>
      <c r="RRM131" s="103"/>
      <c r="RRN131" s="103"/>
      <c r="RRO131" s="103"/>
      <c r="RRP131" s="103"/>
      <c r="RRQ131" s="103"/>
      <c r="RRR131" s="103"/>
      <c r="RRS131" s="103"/>
      <c r="RRT131" s="103"/>
      <c r="RRU131" s="103"/>
      <c r="RRV131" s="103"/>
      <c r="RRW131" s="103"/>
      <c r="RRX131" s="103"/>
      <c r="RRY131" s="103"/>
      <c r="RRZ131" s="103"/>
      <c r="RSA131" s="103"/>
      <c r="RSB131" s="103"/>
      <c r="RSC131" s="103"/>
      <c r="RSD131" s="103"/>
      <c r="RSE131" s="103"/>
      <c r="RSF131" s="103"/>
      <c r="RSG131" s="103"/>
      <c r="RSH131" s="103"/>
      <c r="RSI131" s="103"/>
      <c r="RSJ131" s="103"/>
      <c r="RSK131" s="103"/>
      <c r="RSL131" s="103"/>
      <c r="RSM131" s="103"/>
      <c r="RSN131" s="103"/>
      <c r="RSO131" s="103"/>
      <c r="RSP131" s="103"/>
      <c r="RSQ131" s="103"/>
      <c r="RSR131" s="103"/>
      <c r="RSS131" s="103"/>
      <c r="RST131" s="103"/>
      <c r="RSU131" s="103"/>
      <c r="RSV131" s="103"/>
      <c r="RSW131" s="103"/>
      <c r="RSX131" s="103"/>
      <c r="RSY131" s="103"/>
      <c r="RSZ131" s="103"/>
      <c r="RTA131" s="103"/>
      <c r="RTB131" s="103"/>
      <c r="RTC131" s="103"/>
      <c r="RTD131" s="103"/>
      <c r="RTE131" s="103"/>
      <c r="RTF131" s="103"/>
      <c r="RTG131" s="103"/>
      <c r="RTH131" s="103"/>
      <c r="RTI131" s="103"/>
      <c r="RTJ131" s="103"/>
      <c r="RTK131" s="103"/>
      <c r="RTL131" s="103"/>
      <c r="RTM131" s="103"/>
      <c r="RTN131" s="103"/>
      <c r="RTO131" s="103"/>
      <c r="RTP131" s="103"/>
      <c r="RTQ131" s="103"/>
      <c r="RTR131" s="103"/>
      <c r="RTS131" s="103"/>
      <c r="RTT131" s="103"/>
      <c r="RTU131" s="103"/>
      <c r="RTV131" s="103"/>
      <c r="RTW131" s="103"/>
      <c r="RTX131" s="103"/>
      <c r="RTY131" s="103"/>
      <c r="RTZ131" s="103"/>
      <c r="RUA131" s="103"/>
      <c r="RUB131" s="103"/>
      <c r="RUC131" s="103"/>
      <c r="RUD131" s="103"/>
      <c r="RUE131" s="103"/>
      <c r="RUF131" s="103"/>
      <c r="RUG131" s="103"/>
      <c r="RUH131" s="103"/>
      <c r="RUI131" s="103"/>
      <c r="RUJ131" s="103"/>
      <c r="RUK131" s="103"/>
      <c r="RUL131" s="103"/>
      <c r="RUM131" s="103"/>
      <c r="RUN131" s="103"/>
      <c r="RUO131" s="103"/>
      <c r="RUP131" s="103"/>
      <c r="RUQ131" s="103"/>
      <c r="RUR131" s="103"/>
      <c r="RUS131" s="103"/>
      <c r="RUT131" s="103"/>
      <c r="RUU131" s="103"/>
      <c r="RUV131" s="103"/>
      <c r="RUW131" s="103"/>
      <c r="RUX131" s="103"/>
      <c r="RUY131" s="103"/>
      <c r="RUZ131" s="103"/>
      <c r="RVA131" s="103"/>
      <c r="RVB131" s="103"/>
      <c r="RVC131" s="103"/>
      <c r="RVD131" s="103"/>
      <c r="RVE131" s="103"/>
      <c r="RVF131" s="103"/>
      <c r="RVG131" s="103"/>
      <c r="RVH131" s="103"/>
      <c r="RVI131" s="103"/>
      <c r="RVJ131" s="103"/>
      <c r="RVK131" s="103"/>
      <c r="RVL131" s="103"/>
      <c r="RVM131" s="103"/>
      <c r="RVN131" s="103"/>
      <c r="RVU131" s="103"/>
      <c r="RVV131" s="103"/>
      <c r="RVW131" s="103"/>
      <c r="RVX131" s="103"/>
      <c r="RVY131" s="103"/>
      <c r="RVZ131" s="103"/>
      <c r="RWA131" s="103"/>
      <c r="RWB131" s="103"/>
      <c r="RWC131" s="103"/>
      <c r="RWD131" s="103"/>
      <c r="RWE131" s="103"/>
      <c r="RWF131" s="103"/>
      <c r="RWG131" s="103"/>
      <c r="RWH131" s="103"/>
      <c r="RWI131" s="103"/>
      <c r="RWJ131" s="103"/>
      <c r="RWK131" s="103"/>
      <c r="RWL131" s="103"/>
      <c r="RWM131" s="103"/>
      <c r="RWN131" s="103"/>
      <c r="RWO131" s="103"/>
      <c r="RWP131" s="103"/>
      <c r="RWQ131" s="103"/>
      <c r="RWR131" s="103"/>
      <c r="RWS131" s="103"/>
      <c r="RWT131" s="103"/>
      <c r="RWU131" s="103"/>
      <c r="RWV131" s="103"/>
      <c r="RWW131" s="103"/>
      <c r="RWX131" s="103"/>
      <c r="RWY131" s="103"/>
      <c r="RWZ131" s="103"/>
      <c r="RXA131" s="103"/>
      <c r="RXB131" s="103"/>
      <c r="RXC131" s="103"/>
      <c r="RXD131" s="103"/>
      <c r="RXE131" s="103"/>
      <c r="RXF131" s="103"/>
      <c r="RXG131" s="103"/>
      <c r="RXH131" s="103"/>
      <c r="RXI131" s="103"/>
      <c r="RXJ131" s="103"/>
      <c r="RXK131" s="103"/>
      <c r="RXL131" s="103"/>
      <c r="RXM131" s="103"/>
      <c r="RXN131" s="103"/>
      <c r="RXO131" s="103"/>
      <c r="RXP131" s="103"/>
      <c r="RXQ131" s="103"/>
      <c r="RXR131" s="103"/>
      <c r="RXS131" s="103"/>
      <c r="RXT131" s="103"/>
      <c r="RXU131" s="103"/>
      <c r="RXV131" s="103"/>
      <c r="RXW131" s="103"/>
      <c r="RXX131" s="103"/>
      <c r="RXY131" s="103"/>
      <c r="RXZ131" s="103"/>
      <c r="RYA131" s="103"/>
      <c r="RYB131" s="103"/>
      <c r="RYC131" s="103"/>
      <c r="RYD131" s="103"/>
      <c r="RYE131" s="103"/>
      <c r="RYF131" s="103"/>
      <c r="RYG131" s="103"/>
      <c r="RYH131" s="103"/>
      <c r="RYI131" s="103"/>
      <c r="RYJ131" s="103"/>
      <c r="RYK131" s="103"/>
      <c r="RYL131" s="103"/>
      <c r="RYM131" s="103"/>
      <c r="RYN131" s="103"/>
      <c r="RYO131" s="103"/>
      <c r="RYP131" s="103"/>
      <c r="RYQ131" s="103"/>
      <c r="RYR131" s="103"/>
      <c r="RYS131" s="103"/>
      <c r="RYT131" s="103"/>
      <c r="RYU131" s="103"/>
      <c r="RYV131" s="103"/>
      <c r="RYW131" s="103"/>
      <c r="RYX131" s="103"/>
      <c r="RYY131" s="103"/>
      <c r="RYZ131" s="103"/>
      <c r="RZA131" s="103"/>
      <c r="RZB131" s="103"/>
      <c r="RZC131" s="103"/>
      <c r="RZD131" s="103"/>
      <c r="RZE131" s="103"/>
      <c r="RZF131" s="103"/>
      <c r="RZG131" s="103"/>
      <c r="RZH131" s="103"/>
      <c r="RZI131" s="103"/>
      <c r="RZJ131" s="103"/>
      <c r="RZK131" s="103"/>
      <c r="RZL131" s="103"/>
      <c r="RZM131" s="103"/>
      <c r="RZN131" s="103"/>
      <c r="RZO131" s="103"/>
      <c r="RZP131" s="103"/>
      <c r="RZQ131" s="103"/>
      <c r="RZR131" s="103"/>
      <c r="RZS131" s="103"/>
      <c r="RZT131" s="103"/>
      <c r="RZU131" s="103"/>
      <c r="RZV131" s="103"/>
      <c r="RZW131" s="103"/>
      <c r="RZX131" s="103"/>
      <c r="RZY131" s="103"/>
      <c r="RZZ131" s="103"/>
      <c r="SAA131" s="103"/>
      <c r="SAB131" s="103"/>
      <c r="SAC131" s="103"/>
      <c r="SAD131" s="103"/>
      <c r="SAE131" s="103"/>
      <c r="SAF131" s="103"/>
      <c r="SAG131" s="103"/>
      <c r="SAH131" s="103"/>
      <c r="SAI131" s="103"/>
      <c r="SAJ131" s="103"/>
      <c r="SAK131" s="103"/>
      <c r="SAL131" s="103"/>
      <c r="SAM131" s="103"/>
      <c r="SAN131" s="103"/>
      <c r="SAO131" s="103"/>
      <c r="SAP131" s="103"/>
      <c r="SAQ131" s="103"/>
      <c r="SAR131" s="103"/>
      <c r="SAS131" s="103"/>
      <c r="SAT131" s="103"/>
      <c r="SAU131" s="103"/>
      <c r="SAV131" s="103"/>
      <c r="SAW131" s="103"/>
      <c r="SAX131" s="103"/>
      <c r="SAY131" s="103"/>
      <c r="SAZ131" s="103"/>
      <c r="SBA131" s="103"/>
      <c r="SBB131" s="103"/>
      <c r="SBC131" s="103"/>
      <c r="SBD131" s="103"/>
      <c r="SBE131" s="103"/>
      <c r="SBF131" s="103"/>
      <c r="SBG131" s="103"/>
      <c r="SBH131" s="103"/>
      <c r="SBI131" s="103"/>
      <c r="SBJ131" s="103"/>
      <c r="SBK131" s="103"/>
      <c r="SBL131" s="103"/>
      <c r="SBM131" s="103"/>
      <c r="SBN131" s="103"/>
      <c r="SBO131" s="103"/>
      <c r="SBP131" s="103"/>
      <c r="SBQ131" s="103"/>
      <c r="SBR131" s="103"/>
      <c r="SBS131" s="103"/>
      <c r="SBT131" s="103"/>
      <c r="SBU131" s="103"/>
      <c r="SBV131" s="103"/>
      <c r="SBW131" s="103"/>
      <c r="SBX131" s="103"/>
      <c r="SBY131" s="103"/>
      <c r="SBZ131" s="103"/>
      <c r="SCA131" s="103"/>
      <c r="SCB131" s="103"/>
      <c r="SCC131" s="103"/>
      <c r="SCD131" s="103"/>
      <c r="SCE131" s="103"/>
      <c r="SCF131" s="103"/>
      <c r="SCG131" s="103"/>
      <c r="SCH131" s="103"/>
      <c r="SCI131" s="103"/>
      <c r="SCJ131" s="103"/>
      <c r="SCK131" s="103"/>
      <c r="SCL131" s="103"/>
      <c r="SCM131" s="103"/>
      <c r="SCN131" s="103"/>
      <c r="SCO131" s="103"/>
      <c r="SCP131" s="103"/>
      <c r="SCQ131" s="103"/>
      <c r="SCR131" s="103"/>
      <c r="SCS131" s="103"/>
      <c r="SCT131" s="103"/>
      <c r="SCU131" s="103"/>
      <c r="SCV131" s="103"/>
      <c r="SCW131" s="103"/>
      <c r="SCX131" s="103"/>
      <c r="SCY131" s="103"/>
      <c r="SCZ131" s="103"/>
      <c r="SDA131" s="103"/>
      <c r="SDB131" s="103"/>
      <c r="SDC131" s="103"/>
      <c r="SDD131" s="103"/>
      <c r="SDE131" s="103"/>
      <c r="SDF131" s="103"/>
      <c r="SDG131" s="103"/>
      <c r="SDH131" s="103"/>
      <c r="SDI131" s="103"/>
      <c r="SDJ131" s="103"/>
      <c r="SDK131" s="103"/>
      <c r="SDL131" s="103"/>
      <c r="SDM131" s="103"/>
      <c r="SDN131" s="103"/>
      <c r="SDO131" s="103"/>
      <c r="SDP131" s="103"/>
      <c r="SDQ131" s="103"/>
      <c r="SDR131" s="103"/>
      <c r="SDS131" s="103"/>
      <c r="SDT131" s="103"/>
      <c r="SDU131" s="103"/>
      <c r="SDV131" s="103"/>
      <c r="SDW131" s="103"/>
      <c r="SDX131" s="103"/>
      <c r="SDY131" s="103"/>
      <c r="SDZ131" s="103"/>
      <c r="SEA131" s="103"/>
      <c r="SEB131" s="103"/>
      <c r="SEC131" s="103"/>
      <c r="SED131" s="103"/>
      <c r="SEE131" s="103"/>
      <c r="SEF131" s="103"/>
      <c r="SEG131" s="103"/>
      <c r="SEH131" s="103"/>
      <c r="SEI131" s="103"/>
      <c r="SEJ131" s="103"/>
      <c r="SEK131" s="103"/>
      <c r="SEL131" s="103"/>
      <c r="SEM131" s="103"/>
      <c r="SEN131" s="103"/>
      <c r="SEO131" s="103"/>
      <c r="SEP131" s="103"/>
      <c r="SEQ131" s="103"/>
      <c r="SER131" s="103"/>
      <c r="SES131" s="103"/>
      <c r="SET131" s="103"/>
      <c r="SEU131" s="103"/>
      <c r="SEV131" s="103"/>
      <c r="SEW131" s="103"/>
      <c r="SEX131" s="103"/>
      <c r="SEY131" s="103"/>
      <c r="SEZ131" s="103"/>
      <c r="SFA131" s="103"/>
      <c r="SFB131" s="103"/>
      <c r="SFC131" s="103"/>
      <c r="SFD131" s="103"/>
      <c r="SFE131" s="103"/>
      <c r="SFF131" s="103"/>
      <c r="SFG131" s="103"/>
      <c r="SFH131" s="103"/>
      <c r="SFI131" s="103"/>
      <c r="SFJ131" s="103"/>
      <c r="SFQ131" s="103"/>
      <c r="SFR131" s="103"/>
      <c r="SFS131" s="103"/>
      <c r="SFT131" s="103"/>
      <c r="SFU131" s="103"/>
      <c r="SFV131" s="103"/>
      <c r="SFW131" s="103"/>
      <c r="SFX131" s="103"/>
      <c r="SFY131" s="103"/>
      <c r="SFZ131" s="103"/>
      <c r="SGA131" s="103"/>
      <c r="SGB131" s="103"/>
      <c r="SGC131" s="103"/>
      <c r="SGD131" s="103"/>
      <c r="SGE131" s="103"/>
      <c r="SGF131" s="103"/>
      <c r="SGG131" s="103"/>
      <c r="SGH131" s="103"/>
      <c r="SGI131" s="103"/>
      <c r="SGJ131" s="103"/>
      <c r="SGK131" s="103"/>
      <c r="SGL131" s="103"/>
      <c r="SGM131" s="103"/>
      <c r="SGN131" s="103"/>
      <c r="SGO131" s="103"/>
      <c r="SGP131" s="103"/>
      <c r="SGQ131" s="103"/>
      <c r="SGR131" s="103"/>
      <c r="SGS131" s="103"/>
      <c r="SGT131" s="103"/>
      <c r="SGU131" s="103"/>
      <c r="SGV131" s="103"/>
      <c r="SGW131" s="103"/>
      <c r="SGX131" s="103"/>
      <c r="SGY131" s="103"/>
      <c r="SGZ131" s="103"/>
      <c r="SHA131" s="103"/>
      <c r="SHB131" s="103"/>
      <c r="SHC131" s="103"/>
      <c r="SHD131" s="103"/>
      <c r="SHE131" s="103"/>
      <c r="SHF131" s="103"/>
      <c r="SHG131" s="103"/>
      <c r="SHH131" s="103"/>
      <c r="SHI131" s="103"/>
      <c r="SHJ131" s="103"/>
      <c r="SHK131" s="103"/>
      <c r="SHL131" s="103"/>
      <c r="SHM131" s="103"/>
      <c r="SHN131" s="103"/>
      <c r="SHO131" s="103"/>
      <c r="SHP131" s="103"/>
      <c r="SHQ131" s="103"/>
      <c r="SHR131" s="103"/>
      <c r="SHS131" s="103"/>
      <c r="SHT131" s="103"/>
      <c r="SHU131" s="103"/>
      <c r="SHV131" s="103"/>
      <c r="SHW131" s="103"/>
      <c r="SHX131" s="103"/>
      <c r="SHY131" s="103"/>
      <c r="SHZ131" s="103"/>
      <c r="SIA131" s="103"/>
      <c r="SIB131" s="103"/>
      <c r="SIC131" s="103"/>
      <c r="SID131" s="103"/>
      <c r="SIE131" s="103"/>
      <c r="SIF131" s="103"/>
      <c r="SIG131" s="103"/>
      <c r="SIH131" s="103"/>
      <c r="SII131" s="103"/>
      <c r="SIJ131" s="103"/>
      <c r="SIK131" s="103"/>
      <c r="SIL131" s="103"/>
      <c r="SIM131" s="103"/>
      <c r="SIN131" s="103"/>
      <c r="SIO131" s="103"/>
      <c r="SIP131" s="103"/>
      <c r="SIQ131" s="103"/>
      <c r="SIR131" s="103"/>
      <c r="SIS131" s="103"/>
      <c r="SIT131" s="103"/>
      <c r="SIU131" s="103"/>
      <c r="SIV131" s="103"/>
      <c r="SIW131" s="103"/>
      <c r="SIX131" s="103"/>
      <c r="SIY131" s="103"/>
      <c r="SIZ131" s="103"/>
      <c r="SJA131" s="103"/>
      <c r="SJB131" s="103"/>
      <c r="SJC131" s="103"/>
      <c r="SJD131" s="103"/>
      <c r="SJE131" s="103"/>
      <c r="SJF131" s="103"/>
      <c r="SJG131" s="103"/>
      <c r="SJH131" s="103"/>
      <c r="SJI131" s="103"/>
      <c r="SJJ131" s="103"/>
      <c r="SJK131" s="103"/>
      <c r="SJL131" s="103"/>
      <c r="SJM131" s="103"/>
      <c r="SJN131" s="103"/>
      <c r="SJO131" s="103"/>
      <c r="SJP131" s="103"/>
      <c r="SJQ131" s="103"/>
      <c r="SJR131" s="103"/>
      <c r="SJS131" s="103"/>
      <c r="SJT131" s="103"/>
      <c r="SJU131" s="103"/>
      <c r="SJV131" s="103"/>
      <c r="SJW131" s="103"/>
      <c r="SJX131" s="103"/>
      <c r="SJY131" s="103"/>
      <c r="SJZ131" s="103"/>
      <c r="SKA131" s="103"/>
      <c r="SKB131" s="103"/>
      <c r="SKC131" s="103"/>
      <c r="SKD131" s="103"/>
      <c r="SKE131" s="103"/>
      <c r="SKF131" s="103"/>
      <c r="SKG131" s="103"/>
      <c r="SKH131" s="103"/>
      <c r="SKI131" s="103"/>
      <c r="SKJ131" s="103"/>
      <c r="SKK131" s="103"/>
      <c r="SKL131" s="103"/>
      <c r="SKM131" s="103"/>
      <c r="SKN131" s="103"/>
      <c r="SKO131" s="103"/>
      <c r="SKP131" s="103"/>
      <c r="SKQ131" s="103"/>
      <c r="SKR131" s="103"/>
      <c r="SKS131" s="103"/>
      <c r="SKT131" s="103"/>
      <c r="SKU131" s="103"/>
      <c r="SKV131" s="103"/>
      <c r="SKW131" s="103"/>
      <c r="SKX131" s="103"/>
      <c r="SKY131" s="103"/>
      <c r="SKZ131" s="103"/>
      <c r="SLA131" s="103"/>
      <c r="SLB131" s="103"/>
      <c r="SLC131" s="103"/>
      <c r="SLD131" s="103"/>
      <c r="SLE131" s="103"/>
      <c r="SLF131" s="103"/>
      <c r="SLG131" s="103"/>
      <c r="SLH131" s="103"/>
      <c r="SLI131" s="103"/>
      <c r="SLJ131" s="103"/>
      <c r="SLK131" s="103"/>
      <c r="SLL131" s="103"/>
      <c r="SLM131" s="103"/>
      <c r="SLN131" s="103"/>
      <c r="SLO131" s="103"/>
      <c r="SLP131" s="103"/>
      <c r="SLQ131" s="103"/>
      <c r="SLR131" s="103"/>
      <c r="SLS131" s="103"/>
      <c r="SLT131" s="103"/>
      <c r="SLU131" s="103"/>
      <c r="SLV131" s="103"/>
      <c r="SLW131" s="103"/>
      <c r="SLX131" s="103"/>
      <c r="SLY131" s="103"/>
      <c r="SLZ131" s="103"/>
      <c r="SMA131" s="103"/>
      <c r="SMB131" s="103"/>
      <c r="SMC131" s="103"/>
      <c r="SMD131" s="103"/>
      <c r="SME131" s="103"/>
      <c r="SMF131" s="103"/>
      <c r="SMG131" s="103"/>
      <c r="SMH131" s="103"/>
      <c r="SMI131" s="103"/>
      <c r="SMJ131" s="103"/>
      <c r="SMK131" s="103"/>
      <c r="SML131" s="103"/>
      <c r="SMM131" s="103"/>
      <c r="SMN131" s="103"/>
      <c r="SMO131" s="103"/>
      <c r="SMP131" s="103"/>
      <c r="SMQ131" s="103"/>
      <c r="SMR131" s="103"/>
      <c r="SMS131" s="103"/>
      <c r="SMT131" s="103"/>
      <c r="SMU131" s="103"/>
      <c r="SMV131" s="103"/>
      <c r="SMW131" s="103"/>
      <c r="SMX131" s="103"/>
      <c r="SMY131" s="103"/>
      <c r="SMZ131" s="103"/>
      <c r="SNA131" s="103"/>
      <c r="SNB131" s="103"/>
      <c r="SNC131" s="103"/>
      <c r="SND131" s="103"/>
      <c r="SNE131" s="103"/>
      <c r="SNF131" s="103"/>
      <c r="SNG131" s="103"/>
      <c r="SNH131" s="103"/>
      <c r="SNI131" s="103"/>
      <c r="SNJ131" s="103"/>
      <c r="SNK131" s="103"/>
      <c r="SNL131" s="103"/>
      <c r="SNM131" s="103"/>
      <c r="SNN131" s="103"/>
      <c r="SNO131" s="103"/>
      <c r="SNP131" s="103"/>
      <c r="SNQ131" s="103"/>
      <c r="SNR131" s="103"/>
      <c r="SNS131" s="103"/>
      <c r="SNT131" s="103"/>
      <c r="SNU131" s="103"/>
      <c r="SNV131" s="103"/>
      <c r="SNW131" s="103"/>
      <c r="SNX131" s="103"/>
      <c r="SNY131" s="103"/>
      <c r="SNZ131" s="103"/>
      <c r="SOA131" s="103"/>
      <c r="SOB131" s="103"/>
      <c r="SOC131" s="103"/>
      <c r="SOD131" s="103"/>
      <c r="SOE131" s="103"/>
      <c r="SOF131" s="103"/>
      <c r="SOG131" s="103"/>
      <c r="SOH131" s="103"/>
      <c r="SOI131" s="103"/>
      <c r="SOJ131" s="103"/>
      <c r="SOK131" s="103"/>
      <c r="SOL131" s="103"/>
      <c r="SOM131" s="103"/>
      <c r="SON131" s="103"/>
      <c r="SOO131" s="103"/>
      <c r="SOP131" s="103"/>
      <c r="SOQ131" s="103"/>
      <c r="SOR131" s="103"/>
      <c r="SOS131" s="103"/>
      <c r="SOT131" s="103"/>
      <c r="SOU131" s="103"/>
      <c r="SOV131" s="103"/>
      <c r="SOW131" s="103"/>
      <c r="SOX131" s="103"/>
      <c r="SOY131" s="103"/>
      <c r="SOZ131" s="103"/>
      <c r="SPA131" s="103"/>
      <c r="SPB131" s="103"/>
      <c r="SPC131" s="103"/>
      <c r="SPD131" s="103"/>
      <c r="SPE131" s="103"/>
      <c r="SPF131" s="103"/>
      <c r="SPM131" s="103"/>
      <c r="SPN131" s="103"/>
      <c r="SPO131" s="103"/>
      <c r="SPP131" s="103"/>
      <c r="SPQ131" s="103"/>
      <c r="SPR131" s="103"/>
      <c r="SPS131" s="103"/>
      <c r="SPT131" s="103"/>
      <c r="SPU131" s="103"/>
      <c r="SPV131" s="103"/>
      <c r="SPW131" s="103"/>
      <c r="SPX131" s="103"/>
      <c r="SPY131" s="103"/>
      <c r="SPZ131" s="103"/>
      <c r="SQA131" s="103"/>
      <c r="SQB131" s="103"/>
      <c r="SQC131" s="103"/>
      <c r="SQD131" s="103"/>
      <c r="SQE131" s="103"/>
      <c r="SQF131" s="103"/>
      <c r="SQG131" s="103"/>
      <c r="SQH131" s="103"/>
      <c r="SQI131" s="103"/>
      <c r="SQJ131" s="103"/>
      <c r="SQK131" s="103"/>
      <c r="SQL131" s="103"/>
      <c r="SQM131" s="103"/>
      <c r="SQN131" s="103"/>
      <c r="SQO131" s="103"/>
      <c r="SQP131" s="103"/>
      <c r="SQQ131" s="103"/>
      <c r="SQR131" s="103"/>
      <c r="SQS131" s="103"/>
      <c r="SQT131" s="103"/>
      <c r="SQU131" s="103"/>
      <c r="SQV131" s="103"/>
      <c r="SQW131" s="103"/>
      <c r="SQX131" s="103"/>
      <c r="SQY131" s="103"/>
      <c r="SQZ131" s="103"/>
      <c r="SRA131" s="103"/>
      <c r="SRB131" s="103"/>
      <c r="SRC131" s="103"/>
      <c r="SRD131" s="103"/>
      <c r="SRE131" s="103"/>
      <c r="SRF131" s="103"/>
      <c r="SRG131" s="103"/>
      <c r="SRH131" s="103"/>
      <c r="SRI131" s="103"/>
      <c r="SRJ131" s="103"/>
      <c r="SRK131" s="103"/>
      <c r="SRL131" s="103"/>
      <c r="SRM131" s="103"/>
      <c r="SRN131" s="103"/>
      <c r="SRO131" s="103"/>
      <c r="SRP131" s="103"/>
      <c r="SRQ131" s="103"/>
      <c r="SRR131" s="103"/>
      <c r="SRS131" s="103"/>
      <c r="SRT131" s="103"/>
      <c r="SRU131" s="103"/>
      <c r="SRV131" s="103"/>
      <c r="SRW131" s="103"/>
      <c r="SRX131" s="103"/>
      <c r="SRY131" s="103"/>
      <c r="SRZ131" s="103"/>
      <c r="SSA131" s="103"/>
      <c r="SSB131" s="103"/>
      <c r="SSC131" s="103"/>
      <c r="SSD131" s="103"/>
      <c r="SSE131" s="103"/>
      <c r="SSF131" s="103"/>
      <c r="SSG131" s="103"/>
      <c r="SSH131" s="103"/>
      <c r="SSI131" s="103"/>
      <c r="SSJ131" s="103"/>
      <c r="SSK131" s="103"/>
      <c r="SSL131" s="103"/>
      <c r="SSM131" s="103"/>
      <c r="SSN131" s="103"/>
      <c r="SSO131" s="103"/>
      <c r="SSP131" s="103"/>
      <c r="SSQ131" s="103"/>
      <c r="SSR131" s="103"/>
      <c r="SSS131" s="103"/>
      <c r="SST131" s="103"/>
      <c r="SSU131" s="103"/>
      <c r="SSV131" s="103"/>
      <c r="SSW131" s="103"/>
      <c r="SSX131" s="103"/>
      <c r="SSY131" s="103"/>
      <c r="SSZ131" s="103"/>
      <c r="STA131" s="103"/>
      <c r="STB131" s="103"/>
      <c r="STC131" s="103"/>
      <c r="STD131" s="103"/>
      <c r="STE131" s="103"/>
      <c r="STF131" s="103"/>
      <c r="STG131" s="103"/>
      <c r="STH131" s="103"/>
      <c r="STI131" s="103"/>
      <c r="STJ131" s="103"/>
      <c r="STK131" s="103"/>
      <c r="STL131" s="103"/>
      <c r="STM131" s="103"/>
      <c r="STN131" s="103"/>
      <c r="STO131" s="103"/>
      <c r="STP131" s="103"/>
      <c r="STQ131" s="103"/>
      <c r="STR131" s="103"/>
      <c r="STS131" s="103"/>
      <c r="STT131" s="103"/>
      <c r="STU131" s="103"/>
      <c r="STV131" s="103"/>
      <c r="STW131" s="103"/>
      <c r="STX131" s="103"/>
      <c r="STY131" s="103"/>
      <c r="STZ131" s="103"/>
      <c r="SUA131" s="103"/>
      <c r="SUB131" s="103"/>
      <c r="SUC131" s="103"/>
      <c r="SUD131" s="103"/>
      <c r="SUE131" s="103"/>
      <c r="SUF131" s="103"/>
      <c r="SUG131" s="103"/>
      <c r="SUH131" s="103"/>
      <c r="SUI131" s="103"/>
      <c r="SUJ131" s="103"/>
      <c r="SUK131" s="103"/>
      <c r="SUL131" s="103"/>
      <c r="SUM131" s="103"/>
      <c r="SUN131" s="103"/>
      <c r="SUO131" s="103"/>
      <c r="SUP131" s="103"/>
      <c r="SUQ131" s="103"/>
      <c r="SUR131" s="103"/>
      <c r="SUS131" s="103"/>
      <c r="SUT131" s="103"/>
      <c r="SUU131" s="103"/>
      <c r="SUV131" s="103"/>
      <c r="SUW131" s="103"/>
      <c r="SUX131" s="103"/>
      <c r="SUY131" s="103"/>
      <c r="SUZ131" s="103"/>
      <c r="SVA131" s="103"/>
      <c r="SVB131" s="103"/>
      <c r="SVC131" s="103"/>
      <c r="SVD131" s="103"/>
      <c r="SVE131" s="103"/>
      <c r="SVF131" s="103"/>
      <c r="SVG131" s="103"/>
      <c r="SVH131" s="103"/>
      <c r="SVI131" s="103"/>
      <c r="SVJ131" s="103"/>
      <c r="SVK131" s="103"/>
      <c r="SVL131" s="103"/>
      <c r="SVM131" s="103"/>
      <c r="SVN131" s="103"/>
      <c r="SVO131" s="103"/>
      <c r="SVP131" s="103"/>
      <c r="SVQ131" s="103"/>
      <c r="SVR131" s="103"/>
      <c r="SVS131" s="103"/>
      <c r="SVT131" s="103"/>
      <c r="SVU131" s="103"/>
      <c r="SVV131" s="103"/>
      <c r="SVW131" s="103"/>
      <c r="SVX131" s="103"/>
      <c r="SVY131" s="103"/>
      <c r="SVZ131" s="103"/>
      <c r="SWA131" s="103"/>
      <c r="SWB131" s="103"/>
      <c r="SWC131" s="103"/>
      <c r="SWD131" s="103"/>
      <c r="SWE131" s="103"/>
      <c r="SWF131" s="103"/>
      <c r="SWG131" s="103"/>
      <c r="SWH131" s="103"/>
      <c r="SWI131" s="103"/>
      <c r="SWJ131" s="103"/>
      <c r="SWK131" s="103"/>
      <c r="SWL131" s="103"/>
      <c r="SWM131" s="103"/>
      <c r="SWN131" s="103"/>
      <c r="SWO131" s="103"/>
      <c r="SWP131" s="103"/>
      <c r="SWQ131" s="103"/>
      <c r="SWR131" s="103"/>
      <c r="SWS131" s="103"/>
      <c r="SWT131" s="103"/>
      <c r="SWU131" s="103"/>
      <c r="SWV131" s="103"/>
      <c r="SWW131" s="103"/>
      <c r="SWX131" s="103"/>
      <c r="SWY131" s="103"/>
      <c r="SWZ131" s="103"/>
      <c r="SXA131" s="103"/>
      <c r="SXB131" s="103"/>
      <c r="SXC131" s="103"/>
      <c r="SXD131" s="103"/>
      <c r="SXE131" s="103"/>
      <c r="SXF131" s="103"/>
      <c r="SXG131" s="103"/>
      <c r="SXH131" s="103"/>
      <c r="SXI131" s="103"/>
      <c r="SXJ131" s="103"/>
      <c r="SXK131" s="103"/>
      <c r="SXL131" s="103"/>
      <c r="SXM131" s="103"/>
      <c r="SXN131" s="103"/>
      <c r="SXO131" s="103"/>
      <c r="SXP131" s="103"/>
      <c r="SXQ131" s="103"/>
      <c r="SXR131" s="103"/>
      <c r="SXS131" s="103"/>
      <c r="SXT131" s="103"/>
      <c r="SXU131" s="103"/>
      <c r="SXV131" s="103"/>
      <c r="SXW131" s="103"/>
      <c r="SXX131" s="103"/>
      <c r="SXY131" s="103"/>
      <c r="SXZ131" s="103"/>
      <c r="SYA131" s="103"/>
      <c r="SYB131" s="103"/>
      <c r="SYC131" s="103"/>
      <c r="SYD131" s="103"/>
      <c r="SYE131" s="103"/>
      <c r="SYF131" s="103"/>
      <c r="SYG131" s="103"/>
      <c r="SYH131" s="103"/>
      <c r="SYI131" s="103"/>
      <c r="SYJ131" s="103"/>
      <c r="SYK131" s="103"/>
      <c r="SYL131" s="103"/>
      <c r="SYM131" s="103"/>
      <c r="SYN131" s="103"/>
      <c r="SYO131" s="103"/>
      <c r="SYP131" s="103"/>
      <c r="SYQ131" s="103"/>
      <c r="SYR131" s="103"/>
      <c r="SYS131" s="103"/>
      <c r="SYT131" s="103"/>
      <c r="SYU131" s="103"/>
      <c r="SYV131" s="103"/>
      <c r="SYW131" s="103"/>
      <c r="SYX131" s="103"/>
      <c r="SYY131" s="103"/>
      <c r="SYZ131" s="103"/>
      <c r="SZA131" s="103"/>
      <c r="SZB131" s="103"/>
      <c r="SZI131" s="103"/>
      <c r="SZJ131" s="103"/>
      <c r="SZK131" s="103"/>
      <c r="SZL131" s="103"/>
      <c r="SZM131" s="103"/>
      <c r="SZN131" s="103"/>
      <c r="SZO131" s="103"/>
      <c r="SZP131" s="103"/>
      <c r="SZQ131" s="103"/>
      <c r="SZR131" s="103"/>
      <c r="SZS131" s="103"/>
      <c r="SZT131" s="103"/>
      <c r="SZU131" s="103"/>
      <c r="SZV131" s="103"/>
      <c r="SZW131" s="103"/>
      <c r="SZX131" s="103"/>
      <c r="SZY131" s="103"/>
      <c r="SZZ131" s="103"/>
      <c r="TAA131" s="103"/>
      <c r="TAB131" s="103"/>
      <c r="TAC131" s="103"/>
      <c r="TAD131" s="103"/>
      <c r="TAE131" s="103"/>
      <c r="TAF131" s="103"/>
      <c r="TAG131" s="103"/>
      <c r="TAH131" s="103"/>
      <c r="TAI131" s="103"/>
      <c r="TAJ131" s="103"/>
      <c r="TAK131" s="103"/>
      <c r="TAL131" s="103"/>
      <c r="TAM131" s="103"/>
      <c r="TAN131" s="103"/>
      <c r="TAO131" s="103"/>
      <c r="TAP131" s="103"/>
      <c r="TAQ131" s="103"/>
      <c r="TAR131" s="103"/>
      <c r="TAS131" s="103"/>
      <c r="TAT131" s="103"/>
      <c r="TAU131" s="103"/>
      <c r="TAV131" s="103"/>
      <c r="TAW131" s="103"/>
      <c r="TAX131" s="103"/>
      <c r="TAY131" s="103"/>
      <c r="TAZ131" s="103"/>
      <c r="TBA131" s="103"/>
      <c r="TBB131" s="103"/>
      <c r="TBC131" s="103"/>
      <c r="TBD131" s="103"/>
      <c r="TBE131" s="103"/>
      <c r="TBF131" s="103"/>
      <c r="TBG131" s="103"/>
      <c r="TBH131" s="103"/>
      <c r="TBI131" s="103"/>
      <c r="TBJ131" s="103"/>
      <c r="TBK131" s="103"/>
      <c r="TBL131" s="103"/>
      <c r="TBM131" s="103"/>
      <c r="TBN131" s="103"/>
      <c r="TBO131" s="103"/>
      <c r="TBP131" s="103"/>
      <c r="TBQ131" s="103"/>
      <c r="TBR131" s="103"/>
      <c r="TBS131" s="103"/>
      <c r="TBT131" s="103"/>
      <c r="TBU131" s="103"/>
      <c r="TBV131" s="103"/>
      <c r="TBW131" s="103"/>
      <c r="TBX131" s="103"/>
      <c r="TBY131" s="103"/>
      <c r="TBZ131" s="103"/>
      <c r="TCA131" s="103"/>
      <c r="TCB131" s="103"/>
      <c r="TCC131" s="103"/>
      <c r="TCD131" s="103"/>
      <c r="TCE131" s="103"/>
      <c r="TCF131" s="103"/>
      <c r="TCG131" s="103"/>
      <c r="TCH131" s="103"/>
      <c r="TCI131" s="103"/>
      <c r="TCJ131" s="103"/>
      <c r="TCK131" s="103"/>
      <c r="TCL131" s="103"/>
      <c r="TCM131" s="103"/>
      <c r="TCN131" s="103"/>
      <c r="TCO131" s="103"/>
      <c r="TCP131" s="103"/>
      <c r="TCQ131" s="103"/>
      <c r="TCR131" s="103"/>
      <c r="TCS131" s="103"/>
      <c r="TCT131" s="103"/>
      <c r="TCU131" s="103"/>
      <c r="TCV131" s="103"/>
      <c r="TCW131" s="103"/>
      <c r="TCX131" s="103"/>
      <c r="TCY131" s="103"/>
      <c r="TCZ131" s="103"/>
      <c r="TDA131" s="103"/>
      <c r="TDB131" s="103"/>
      <c r="TDC131" s="103"/>
      <c r="TDD131" s="103"/>
      <c r="TDE131" s="103"/>
      <c r="TDF131" s="103"/>
      <c r="TDG131" s="103"/>
      <c r="TDH131" s="103"/>
      <c r="TDI131" s="103"/>
      <c r="TDJ131" s="103"/>
      <c r="TDK131" s="103"/>
      <c r="TDL131" s="103"/>
      <c r="TDM131" s="103"/>
      <c r="TDN131" s="103"/>
      <c r="TDO131" s="103"/>
      <c r="TDP131" s="103"/>
      <c r="TDQ131" s="103"/>
      <c r="TDR131" s="103"/>
      <c r="TDS131" s="103"/>
      <c r="TDT131" s="103"/>
      <c r="TDU131" s="103"/>
      <c r="TDV131" s="103"/>
      <c r="TDW131" s="103"/>
      <c r="TDX131" s="103"/>
      <c r="TDY131" s="103"/>
      <c r="TDZ131" s="103"/>
      <c r="TEA131" s="103"/>
      <c r="TEB131" s="103"/>
      <c r="TEC131" s="103"/>
      <c r="TED131" s="103"/>
      <c r="TEE131" s="103"/>
      <c r="TEF131" s="103"/>
      <c r="TEG131" s="103"/>
      <c r="TEH131" s="103"/>
      <c r="TEI131" s="103"/>
      <c r="TEJ131" s="103"/>
      <c r="TEK131" s="103"/>
      <c r="TEL131" s="103"/>
      <c r="TEM131" s="103"/>
      <c r="TEN131" s="103"/>
      <c r="TEO131" s="103"/>
      <c r="TEP131" s="103"/>
      <c r="TEQ131" s="103"/>
      <c r="TER131" s="103"/>
      <c r="TES131" s="103"/>
      <c r="TET131" s="103"/>
      <c r="TEU131" s="103"/>
      <c r="TEV131" s="103"/>
      <c r="TEW131" s="103"/>
      <c r="TEX131" s="103"/>
      <c r="TEY131" s="103"/>
      <c r="TEZ131" s="103"/>
      <c r="TFA131" s="103"/>
      <c r="TFB131" s="103"/>
      <c r="TFC131" s="103"/>
      <c r="TFD131" s="103"/>
      <c r="TFE131" s="103"/>
      <c r="TFF131" s="103"/>
      <c r="TFG131" s="103"/>
      <c r="TFH131" s="103"/>
      <c r="TFI131" s="103"/>
      <c r="TFJ131" s="103"/>
      <c r="TFK131" s="103"/>
      <c r="TFL131" s="103"/>
      <c r="TFM131" s="103"/>
      <c r="TFN131" s="103"/>
      <c r="TFO131" s="103"/>
      <c r="TFP131" s="103"/>
      <c r="TFQ131" s="103"/>
      <c r="TFR131" s="103"/>
      <c r="TFS131" s="103"/>
      <c r="TFT131" s="103"/>
      <c r="TFU131" s="103"/>
      <c r="TFV131" s="103"/>
      <c r="TFW131" s="103"/>
      <c r="TFX131" s="103"/>
      <c r="TFY131" s="103"/>
      <c r="TFZ131" s="103"/>
      <c r="TGA131" s="103"/>
      <c r="TGB131" s="103"/>
      <c r="TGC131" s="103"/>
      <c r="TGD131" s="103"/>
      <c r="TGE131" s="103"/>
      <c r="TGF131" s="103"/>
      <c r="TGG131" s="103"/>
      <c r="TGH131" s="103"/>
      <c r="TGI131" s="103"/>
      <c r="TGJ131" s="103"/>
      <c r="TGK131" s="103"/>
      <c r="TGL131" s="103"/>
      <c r="TGM131" s="103"/>
      <c r="TGN131" s="103"/>
      <c r="TGO131" s="103"/>
      <c r="TGP131" s="103"/>
      <c r="TGQ131" s="103"/>
      <c r="TGR131" s="103"/>
      <c r="TGS131" s="103"/>
      <c r="TGT131" s="103"/>
      <c r="TGU131" s="103"/>
      <c r="TGV131" s="103"/>
      <c r="TGW131" s="103"/>
      <c r="TGX131" s="103"/>
      <c r="TGY131" s="103"/>
      <c r="TGZ131" s="103"/>
      <c r="THA131" s="103"/>
      <c r="THB131" s="103"/>
      <c r="THC131" s="103"/>
      <c r="THD131" s="103"/>
      <c r="THE131" s="103"/>
      <c r="THF131" s="103"/>
      <c r="THG131" s="103"/>
      <c r="THH131" s="103"/>
      <c r="THI131" s="103"/>
      <c r="THJ131" s="103"/>
      <c r="THK131" s="103"/>
      <c r="THL131" s="103"/>
      <c r="THM131" s="103"/>
      <c r="THN131" s="103"/>
      <c r="THO131" s="103"/>
      <c r="THP131" s="103"/>
      <c r="THQ131" s="103"/>
      <c r="THR131" s="103"/>
      <c r="THS131" s="103"/>
      <c r="THT131" s="103"/>
      <c r="THU131" s="103"/>
      <c r="THV131" s="103"/>
      <c r="THW131" s="103"/>
      <c r="THX131" s="103"/>
      <c r="THY131" s="103"/>
      <c r="THZ131" s="103"/>
      <c r="TIA131" s="103"/>
      <c r="TIB131" s="103"/>
      <c r="TIC131" s="103"/>
      <c r="TID131" s="103"/>
      <c r="TIE131" s="103"/>
      <c r="TIF131" s="103"/>
      <c r="TIG131" s="103"/>
      <c r="TIH131" s="103"/>
      <c r="TII131" s="103"/>
      <c r="TIJ131" s="103"/>
      <c r="TIK131" s="103"/>
      <c r="TIL131" s="103"/>
      <c r="TIM131" s="103"/>
      <c r="TIN131" s="103"/>
      <c r="TIO131" s="103"/>
      <c r="TIP131" s="103"/>
      <c r="TIQ131" s="103"/>
      <c r="TIR131" s="103"/>
      <c r="TIS131" s="103"/>
      <c r="TIT131" s="103"/>
      <c r="TIU131" s="103"/>
      <c r="TIV131" s="103"/>
      <c r="TIW131" s="103"/>
      <c r="TIX131" s="103"/>
      <c r="TJE131" s="103"/>
      <c r="TJF131" s="103"/>
      <c r="TJG131" s="103"/>
      <c r="TJH131" s="103"/>
      <c r="TJI131" s="103"/>
      <c r="TJJ131" s="103"/>
      <c r="TJK131" s="103"/>
      <c r="TJL131" s="103"/>
      <c r="TJM131" s="103"/>
      <c r="TJN131" s="103"/>
      <c r="TJO131" s="103"/>
      <c r="TJP131" s="103"/>
      <c r="TJQ131" s="103"/>
      <c r="TJR131" s="103"/>
      <c r="TJS131" s="103"/>
      <c r="TJT131" s="103"/>
      <c r="TJU131" s="103"/>
      <c r="TJV131" s="103"/>
      <c r="TJW131" s="103"/>
      <c r="TJX131" s="103"/>
      <c r="TJY131" s="103"/>
      <c r="TJZ131" s="103"/>
      <c r="TKA131" s="103"/>
      <c r="TKB131" s="103"/>
      <c r="TKC131" s="103"/>
      <c r="TKD131" s="103"/>
      <c r="TKE131" s="103"/>
      <c r="TKF131" s="103"/>
      <c r="TKG131" s="103"/>
      <c r="TKH131" s="103"/>
      <c r="TKI131" s="103"/>
      <c r="TKJ131" s="103"/>
      <c r="TKK131" s="103"/>
      <c r="TKL131" s="103"/>
      <c r="TKM131" s="103"/>
      <c r="TKN131" s="103"/>
      <c r="TKO131" s="103"/>
      <c r="TKP131" s="103"/>
      <c r="TKQ131" s="103"/>
      <c r="TKR131" s="103"/>
      <c r="TKS131" s="103"/>
      <c r="TKT131" s="103"/>
      <c r="TKU131" s="103"/>
      <c r="TKV131" s="103"/>
      <c r="TKW131" s="103"/>
      <c r="TKX131" s="103"/>
      <c r="TKY131" s="103"/>
      <c r="TKZ131" s="103"/>
      <c r="TLA131" s="103"/>
      <c r="TLB131" s="103"/>
      <c r="TLC131" s="103"/>
      <c r="TLD131" s="103"/>
      <c r="TLE131" s="103"/>
      <c r="TLF131" s="103"/>
      <c r="TLG131" s="103"/>
      <c r="TLH131" s="103"/>
      <c r="TLI131" s="103"/>
      <c r="TLJ131" s="103"/>
      <c r="TLK131" s="103"/>
      <c r="TLL131" s="103"/>
      <c r="TLM131" s="103"/>
      <c r="TLN131" s="103"/>
      <c r="TLO131" s="103"/>
      <c r="TLP131" s="103"/>
      <c r="TLQ131" s="103"/>
      <c r="TLR131" s="103"/>
      <c r="TLS131" s="103"/>
      <c r="TLT131" s="103"/>
      <c r="TLU131" s="103"/>
      <c r="TLV131" s="103"/>
      <c r="TLW131" s="103"/>
      <c r="TLX131" s="103"/>
      <c r="TLY131" s="103"/>
      <c r="TLZ131" s="103"/>
      <c r="TMA131" s="103"/>
      <c r="TMB131" s="103"/>
      <c r="TMC131" s="103"/>
      <c r="TMD131" s="103"/>
      <c r="TME131" s="103"/>
      <c r="TMF131" s="103"/>
      <c r="TMG131" s="103"/>
      <c r="TMH131" s="103"/>
      <c r="TMI131" s="103"/>
      <c r="TMJ131" s="103"/>
      <c r="TMK131" s="103"/>
      <c r="TML131" s="103"/>
      <c r="TMM131" s="103"/>
      <c r="TMN131" s="103"/>
      <c r="TMO131" s="103"/>
      <c r="TMP131" s="103"/>
      <c r="TMQ131" s="103"/>
      <c r="TMR131" s="103"/>
      <c r="TMS131" s="103"/>
      <c r="TMT131" s="103"/>
      <c r="TMU131" s="103"/>
      <c r="TMV131" s="103"/>
      <c r="TMW131" s="103"/>
      <c r="TMX131" s="103"/>
      <c r="TMY131" s="103"/>
      <c r="TMZ131" s="103"/>
      <c r="TNA131" s="103"/>
      <c r="TNB131" s="103"/>
      <c r="TNC131" s="103"/>
      <c r="TND131" s="103"/>
      <c r="TNE131" s="103"/>
      <c r="TNF131" s="103"/>
      <c r="TNG131" s="103"/>
      <c r="TNH131" s="103"/>
      <c r="TNI131" s="103"/>
      <c r="TNJ131" s="103"/>
      <c r="TNK131" s="103"/>
      <c r="TNL131" s="103"/>
      <c r="TNM131" s="103"/>
      <c r="TNN131" s="103"/>
      <c r="TNO131" s="103"/>
      <c r="TNP131" s="103"/>
      <c r="TNQ131" s="103"/>
      <c r="TNR131" s="103"/>
      <c r="TNS131" s="103"/>
      <c r="TNT131" s="103"/>
      <c r="TNU131" s="103"/>
      <c r="TNV131" s="103"/>
      <c r="TNW131" s="103"/>
      <c r="TNX131" s="103"/>
      <c r="TNY131" s="103"/>
      <c r="TNZ131" s="103"/>
      <c r="TOA131" s="103"/>
      <c r="TOB131" s="103"/>
      <c r="TOC131" s="103"/>
      <c r="TOD131" s="103"/>
      <c r="TOE131" s="103"/>
      <c r="TOF131" s="103"/>
      <c r="TOG131" s="103"/>
      <c r="TOH131" s="103"/>
      <c r="TOI131" s="103"/>
      <c r="TOJ131" s="103"/>
      <c r="TOK131" s="103"/>
      <c r="TOL131" s="103"/>
      <c r="TOM131" s="103"/>
      <c r="TON131" s="103"/>
      <c r="TOO131" s="103"/>
      <c r="TOP131" s="103"/>
      <c r="TOQ131" s="103"/>
      <c r="TOR131" s="103"/>
      <c r="TOS131" s="103"/>
      <c r="TOT131" s="103"/>
      <c r="TOU131" s="103"/>
      <c r="TOV131" s="103"/>
      <c r="TOW131" s="103"/>
      <c r="TOX131" s="103"/>
      <c r="TOY131" s="103"/>
      <c r="TOZ131" s="103"/>
      <c r="TPA131" s="103"/>
      <c r="TPB131" s="103"/>
      <c r="TPC131" s="103"/>
      <c r="TPD131" s="103"/>
      <c r="TPE131" s="103"/>
      <c r="TPF131" s="103"/>
      <c r="TPG131" s="103"/>
      <c r="TPH131" s="103"/>
      <c r="TPI131" s="103"/>
      <c r="TPJ131" s="103"/>
      <c r="TPK131" s="103"/>
      <c r="TPL131" s="103"/>
      <c r="TPM131" s="103"/>
      <c r="TPN131" s="103"/>
      <c r="TPO131" s="103"/>
      <c r="TPP131" s="103"/>
      <c r="TPQ131" s="103"/>
      <c r="TPR131" s="103"/>
      <c r="TPS131" s="103"/>
      <c r="TPT131" s="103"/>
      <c r="TPU131" s="103"/>
      <c r="TPV131" s="103"/>
      <c r="TPW131" s="103"/>
      <c r="TPX131" s="103"/>
      <c r="TPY131" s="103"/>
      <c r="TPZ131" s="103"/>
      <c r="TQA131" s="103"/>
      <c r="TQB131" s="103"/>
      <c r="TQC131" s="103"/>
      <c r="TQD131" s="103"/>
      <c r="TQE131" s="103"/>
      <c r="TQF131" s="103"/>
      <c r="TQG131" s="103"/>
      <c r="TQH131" s="103"/>
      <c r="TQI131" s="103"/>
      <c r="TQJ131" s="103"/>
      <c r="TQK131" s="103"/>
      <c r="TQL131" s="103"/>
      <c r="TQM131" s="103"/>
      <c r="TQN131" s="103"/>
      <c r="TQO131" s="103"/>
      <c r="TQP131" s="103"/>
      <c r="TQQ131" s="103"/>
      <c r="TQR131" s="103"/>
      <c r="TQS131" s="103"/>
      <c r="TQT131" s="103"/>
      <c r="TQU131" s="103"/>
      <c r="TQV131" s="103"/>
      <c r="TQW131" s="103"/>
      <c r="TQX131" s="103"/>
      <c r="TQY131" s="103"/>
      <c r="TQZ131" s="103"/>
      <c r="TRA131" s="103"/>
      <c r="TRB131" s="103"/>
      <c r="TRC131" s="103"/>
      <c r="TRD131" s="103"/>
      <c r="TRE131" s="103"/>
      <c r="TRF131" s="103"/>
      <c r="TRG131" s="103"/>
      <c r="TRH131" s="103"/>
      <c r="TRI131" s="103"/>
      <c r="TRJ131" s="103"/>
      <c r="TRK131" s="103"/>
      <c r="TRL131" s="103"/>
      <c r="TRM131" s="103"/>
      <c r="TRN131" s="103"/>
      <c r="TRO131" s="103"/>
      <c r="TRP131" s="103"/>
      <c r="TRQ131" s="103"/>
      <c r="TRR131" s="103"/>
      <c r="TRS131" s="103"/>
      <c r="TRT131" s="103"/>
      <c r="TRU131" s="103"/>
      <c r="TRV131" s="103"/>
      <c r="TRW131" s="103"/>
      <c r="TRX131" s="103"/>
      <c r="TRY131" s="103"/>
      <c r="TRZ131" s="103"/>
      <c r="TSA131" s="103"/>
      <c r="TSB131" s="103"/>
      <c r="TSC131" s="103"/>
      <c r="TSD131" s="103"/>
      <c r="TSE131" s="103"/>
      <c r="TSF131" s="103"/>
      <c r="TSG131" s="103"/>
      <c r="TSH131" s="103"/>
      <c r="TSI131" s="103"/>
      <c r="TSJ131" s="103"/>
      <c r="TSK131" s="103"/>
      <c r="TSL131" s="103"/>
      <c r="TSM131" s="103"/>
      <c r="TSN131" s="103"/>
      <c r="TSO131" s="103"/>
      <c r="TSP131" s="103"/>
      <c r="TSQ131" s="103"/>
      <c r="TSR131" s="103"/>
      <c r="TSS131" s="103"/>
      <c r="TST131" s="103"/>
      <c r="TTA131" s="103"/>
      <c r="TTB131" s="103"/>
      <c r="TTC131" s="103"/>
      <c r="TTD131" s="103"/>
      <c r="TTE131" s="103"/>
      <c r="TTF131" s="103"/>
      <c r="TTG131" s="103"/>
      <c r="TTH131" s="103"/>
      <c r="TTI131" s="103"/>
      <c r="TTJ131" s="103"/>
      <c r="TTK131" s="103"/>
      <c r="TTL131" s="103"/>
      <c r="TTM131" s="103"/>
      <c r="TTN131" s="103"/>
      <c r="TTO131" s="103"/>
      <c r="TTP131" s="103"/>
      <c r="TTQ131" s="103"/>
      <c r="TTR131" s="103"/>
      <c r="TTS131" s="103"/>
      <c r="TTT131" s="103"/>
      <c r="TTU131" s="103"/>
      <c r="TTV131" s="103"/>
      <c r="TTW131" s="103"/>
      <c r="TTX131" s="103"/>
      <c r="TTY131" s="103"/>
      <c r="TTZ131" s="103"/>
      <c r="TUA131" s="103"/>
      <c r="TUB131" s="103"/>
      <c r="TUC131" s="103"/>
      <c r="TUD131" s="103"/>
      <c r="TUE131" s="103"/>
      <c r="TUF131" s="103"/>
      <c r="TUG131" s="103"/>
      <c r="TUH131" s="103"/>
      <c r="TUI131" s="103"/>
      <c r="TUJ131" s="103"/>
      <c r="TUK131" s="103"/>
      <c r="TUL131" s="103"/>
      <c r="TUM131" s="103"/>
      <c r="TUN131" s="103"/>
      <c r="TUO131" s="103"/>
      <c r="TUP131" s="103"/>
      <c r="TUQ131" s="103"/>
      <c r="TUR131" s="103"/>
      <c r="TUS131" s="103"/>
      <c r="TUT131" s="103"/>
      <c r="TUU131" s="103"/>
      <c r="TUV131" s="103"/>
      <c r="TUW131" s="103"/>
      <c r="TUX131" s="103"/>
      <c r="TUY131" s="103"/>
      <c r="TUZ131" s="103"/>
      <c r="TVA131" s="103"/>
      <c r="TVB131" s="103"/>
      <c r="TVC131" s="103"/>
      <c r="TVD131" s="103"/>
      <c r="TVE131" s="103"/>
      <c r="TVF131" s="103"/>
      <c r="TVG131" s="103"/>
      <c r="TVH131" s="103"/>
      <c r="TVI131" s="103"/>
      <c r="TVJ131" s="103"/>
      <c r="TVK131" s="103"/>
      <c r="TVL131" s="103"/>
      <c r="TVM131" s="103"/>
      <c r="TVN131" s="103"/>
      <c r="TVO131" s="103"/>
      <c r="TVP131" s="103"/>
      <c r="TVQ131" s="103"/>
      <c r="TVR131" s="103"/>
      <c r="TVS131" s="103"/>
      <c r="TVT131" s="103"/>
      <c r="TVU131" s="103"/>
      <c r="TVV131" s="103"/>
      <c r="TVW131" s="103"/>
      <c r="TVX131" s="103"/>
      <c r="TVY131" s="103"/>
      <c r="TVZ131" s="103"/>
      <c r="TWA131" s="103"/>
      <c r="TWB131" s="103"/>
      <c r="TWC131" s="103"/>
      <c r="TWD131" s="103"/>
      <c r="TWE131" s="103"/>
      <c r="TWF131" s="103"/>
      <c r="TWG131" s="103"/>
      <c r="TWH131" s="103"/>
      <c r="TWI131" s="103"/>
      <c r="TWJ131" s="103"/>
      <c r="TWK131" s="103"/>
      <c r="TWL131" s="103"/>
      <c r="TWM131" s="103"/>
      <c r="TWN131" s="103"/>
      <c r="TWO131" s="103"/>
      <c r="TWP131" s="103"/>
      <c r="TWQ131" s="103"/>
      <c r="TWR131" s="103"/>
      <c r="TWS131" s="103"/>
      <c r="TWT131" s="103"/>
      <c r="TWU131" s="103"/>
      <c r="TWV131" s="103"/>
      <c r="TWW131" s="103"/>
      <c r="TWX131" s="103"/>
      <c r="TWY131" s="103"/>
      <c r="TWZ131" s="103"/>
      <c r="TXA131" s="103"/>
      <c r="TXB131" s="103"/>
      <c r="TXC131" s="103"/>
      <c r="TXD131" s="103"/>
      <c r="TXE131" s="103"/>
      <c r="TXF131" s="103"/>
      <c r="TXG131" s="103"/>
      <c r="TXH131" s="103"/>
      <c r="TXI131" s="103"/>
      <c r="TXJ131" s="103"/>
      <c r="TXK131" s="103"/>
      <c r="TXL131" s="103"/>
      <c r="TXM131" s="103"/>
      <c r="TXN131" s="103"/>
      <c r="TXO131" s="103"/>
      <c r="TXP131" s="103"/>
      <c r="TXQ131" s="103"/>
      <c r="TXR131" s="103"/>
      <c r="TXS131" s="103"/>
      <c r="TXT131" s="103"/>
      <c r="TXU131" s="103"/>
      <c r="TXV131" s="103"/>
      <c r="TXW131" s="103"/>
      <c r="TXX131" s="103"/>
      <c r="TXY131" s="103"/>
      <c r="TXZ131" s="103"/>
      <c r="TYA131" s="103"/>
      <c r="TYB131" s="103"/>
      <c r="TYC131" s="103"/>
      <c r="TYD131" s="103"/>
      <c r="TYE131" s="103"/>
      <c r="TYF131" s="103"/>
      <c r="TYG131" s="103"/>
      <c r="TYH131" s="103"/>
      <c r="TYI131" s="103"/>
      <c r="TYJ131" s="103"/>
      <c r="TYK131" s="103"/>
      <c r="TYL131" s="103"/>
      <c r="TYM131" s="103"/>
      <c r="TYN131" s="103"/>
      <c r="TYO131" s="103"/>
      <c r="TYP131" s="103"/>
      <c r="TYQ131" s="103"/>
      <c r="TYR131" s="103"/>
      <c r="TYS131" s="103"/>
      <c r="TYT131" s="103"/>
      <c r="TYU131" s="103"/>
      <c r="TYV131" s="103"/>
      <c r="TYW131" s="103"/>
      <c r="TYX131" s="103"/>
      <c r="TYY131" s="103"/>
      <c r="TYZ131" s="103"/>
      <c r="TZA131" s="103"/>
      <c r="TZB131" s="103"/>
      <c r="TZC131" s="103"/>
      <c r="TZD131" s="103"/>
      <c r="TZE131" s="103"/>
      <c r="TZF131" s="103"/>
      <c r="TZG131" s="103"/>
      <c r="TZH131" s="103"/>
      <c r="TZI131" s="103"/>
      <c r="TZJ131" s="103"/>
      <c r="TZK131" s="103"/>
      <c r="TZL131" s="103"/>
      <c r="TZM131" s="103"/>
      <c r="TZN131" s="103"/>
      <c r="TZO131" s="103"/>
      <c r="TZP131" s="103"/>
      <c r="TZQ131" s="103"/>
      <c r="TZR131" s="103"/>
      <c r="TZS131" s="103"/>
      <c r="TZT131" s="103"/>
      <c r="TZU131" s="103"/>
      <c r="TZV131" s="103"/>
      <c r="TZW131" s="103"/>
      <c r="TZX131" s="103"/>
      <c r="TZY131" s="103"/>
      <c r="TZZ131" s="103"/>
      <c r="UAA131" s="103"/>
      <c r="UAB131" s="103"/>
      <c r="UAC131" s="103"/>
      <c r="UAD131" s="103"/>
      <c r="UAE131" s="103"/>
      <c r="UAF131" s="103"/>
      <c r="UAG131" s="103"/>
      <c r="UAH131" s="103"/>
      <c r="UAI131" s="103"/>
      <c r="UAJ131" s="103"/>
      <c r="UAK131" s="103"/>
      <c r="UAL131" s="103"/>
      <c r="UAM131" s="103"/>
      <c r="UAN131" s="103"/>
      <c r="UAO131" s="103"/>
      <c r="UAP131" s="103"/>
      <c r="UAQ131" s="103"/>
      <c r="UAR131" s="103"/>
      <c r="UAS131" s="103"/>
      <c r="UAT131" s="103"/>
      <c r="UAU131" s="103"/>
      <c r="UAV131" s="103"/>
      <c r="UAW131" s="103"/>
      <c r="UAX131" s="103"/>
      <c r="UAY131" s="103"/>
      <c r="UAZ131" s="103"/>
      <c r="UBA131" s="103"/>
      <c r="UBB131" s="103"/>
      <c r="UBC131" s="103"/>
      <c r="UBD131" s="103"/>
      <c r="UBE131" s="103"/>
      <c r="UBF131" s="103"/>
      <c r="UBG131" s="103"/>
      <c r="UBH131" s="103"/>
      <c r="UBI131" s="103"/>
      <c r="UBJ131" s="103"/>
      <c r="UBK131" s="103"/>
      <c r="UBL131" s="103"/>
      <c r="UBM131" s="103"/>
      <c r="UBN131" s="103"/>
      <c r="UBO131" s="103"/>
      <c r="UBP131" s="103"/>
      <c r="UBQ131" s="103"/>
      <c r="UBR131" s="103"/>
      <c r="UBS131" s="103"/>
      <c r="UBT131" s="103"/>
      <c r="UBU131" s="103"/>
      <c r="UBV131" s="103"/>
      <c r="UBW131" s="103"/>
      <c r="UBX131" s="103"/>
      <c r="UBY131" s="103"/>
      <c r="UBZ131" s="103"/>
      <c r="UCA131" s="103"/>
      <c r="UCB131" s="103"/>
      <c r="UCC131" s="103"/>
      <c r="UCD131" s="103"/>
      <c r="UCE131" s="103"/>
      <c r="UCF131" s="103"/>
      <c r="UCG131" s="103"/>
      <c r="UCH131" s="103"/>
      <c r="UCI131" s="103"/>
      <c r="UCJ131" s="103"/>
      <c r="UCK131" s="103"/>
      <c r="UCL131" s="103"/>
      <c r="UCM131" s="103"/>
      <c r="UCN131" s="103"/>
      <c r="UCO131" s="103"/>
      <c r="UCP131" s="103"/>
      <c r="UCW131" s="103"/>
      <c r="UCX131" s="103"/>
      <c r="UCY131" s="103"/>
      <c r="UCZ131" s="103"/>
      <c r="UDA131" s="103"/>
      <c r="UDB131" s="103"/>
      <c r="UDC131" s="103"/>
      <c r="UDD131" s="103"/>
      <c r="UDE131" s="103"/>
      <c r="UDF131" s="103"/>
      <c r="UDG131" s="103"/>
      <c r="UDH131" s="103"/>
      <c r="UDI131" s="103"/>
      <c r="UDJ131" s="103"/>
      <c r="UDK131" s="103"/>
      <c r="UDL131" s="103"/>
      <c r="UDM131" s="103"/>
      <c r="UDN131" s="103"/>
      <c r="UDO131" s="103"/>
      <c r="UDP131" s="103"/>
      <c r="UDQ131" s="103"/>
      <c r="UDR131" s="103"/>
      <c r="UDS131" s="103"/>
      <c r="UDT131" s="103"/>
      <c r="UDU131" s="103"/>
      <c r="UDV131" s="103"/>
      <c r="UDW131" s="103"/>
      <c r="UDX131" s="103"/>
      <c r="UDY131" s="103"/>
      <c r="UDZ131" s="103"/>
      <c r="UEA131" s="103"/>
      <c r="UEB131" s="103"/>
      <c r="UEC131" s="103"/>
      <c r="UED131" s="103"/>
      <c r="UEE131" s="103"/>
      <c r="UEF131" s="103"/>
      <c r="UEG131" s="103"/>
      <c r="UEH131" s="103"/>
      <c r="UEI131" s="103"/>
      <c r="UEJ131" s="103"/>
      <c r="UEK131" s="103"/>
      <c r="UEL131" s="103"/>
      <c r="UEM131" s="103"/>
      <c r="UEN131" s="103"/>
      <c r="UEO131" s="103"/>
      <c r="UEP131" s="103"/>
      <c r="UEQ131" s="103"/>
      <c r="UER131" s="103"/>
      <c r="UES131" s="103"/>
      <c r="UET131" s="103"/>
      <c r="UEU131" s="103"/>
      <c r="UEV131" s="103"/>
      <c r="UEW131" s="103"/>
      <c r="UEX131" s="103"/>
      <c r="UEY131" s="103"/>
      <c r="UEZ131" s="103"/>
      <c r="UFA131" s="103"/>
      <c r="UFB131" s="103"/>
      <c r="UFC131" s="103"/>
      <c r="UFD131" s="103"/>
      <c r="UFE131" s="103"/>
      <c r="UFF131" s="103"/>
      <c r="UFG131" s="103"/>
      <c r="UFH131" s="103"/>
      <c r="UFI131" s="103"/>
      <c r="UFJ131" s="103"/>
      <c r="UFK131" s="103"/>
      <c r="UFL131" s="103"/>
      <c r="UFM131" s="103"/>
      <c r="UFN131" s="103"/>
      <c r="UFO131" s="103"/>
      <c r="UFP131" s="103"/>
      <c r="UFQ131" s="103"/>
      <c r="UFR131" s="103"/>
      <c r="UFS131" s="103"/>
      <c r="UFT131" s="103"/>
      <c r="UFU131" s="103"/>
      <c r="UFV131" s="103"/>
      <c r="UFW131" s="103"/>
      <c r="UFX131" s="103"/>
      <c r="UFY131" s="103"/>
      <c r="UFZ131" s="103"/>
      <c r="UGA131" s="103"/>
      <c r="UGB131" s="103"/>
      <c r="UGC131" s="103"/>
      <c r="UGD131" s="103"/>
      <c r="UGE131" s="103"/>
      <c r="UGF131" s="103"/>
      <c r="UGG131" s="103"/>
      <c r="UGH131" s="103"/>
      <c r="UGI131" s="103"/>
      <c r="UGJ131" s="103"/>
      <c r="UGK131" s="103"/>
      <c r="UGL131" s="103"/>
      <c r="UGM131" s="103"/>
      <c r="UGN131" s="103"/>
      <c r="UGO131" s="103"/>
      <c r="UGP131" s="103"/>
      <c r="UGQ131" s="103"/>
      <c r="UGR131" s="103"/>
      <c r="UGS131" s="103"/>
      <c r="UGT131" s="103"/>
      <c r="UGU131" s="103"/>
      <c r="UGV131" s="103"/>
      <c r="UGW131" s="103"/>
      <c r="UGX131" s="103"/>
      <c r="UGY131" s="103"/>
      <c r="UGZ131" s="103"/>
      <c r="UHA131" s="103"/>
      <c r="UHB131" s="103"/>
      <c r="UHC131" s="103"/>
      <c r="UHD131" s="103"/>
      <c r="UHE131" s="103"/>
      <c r="UHF131" s="103"/>
      <c r="UHG131" s="103"/>
      <c r="UHH131" s="103"/>
      <c r="UHI131" s="103"/>
      <c r="UHJ131" s="103"/>
      <c r="UHK131" s="103"/>
      <c r="UHL131" s="103"/>
      <c r="UHM131" s="103"/>
      <c r="UHN131" s="103"/>
      <c r="UHO131" s="103"/>
      <c r="UHP131" s="103"/>
      <c r="UHQ131" s="103"/>
      <c r="UHR131" s="103"/>
      <c r="UHS131" s="103"/>
      <c r="UHT131" s="103"/>
      <c r="UHU131" s="103"/>
      <c r="UHV131" s="103"/>
      <c r="UHW131" s="103"/>
      <c r="UHX131" s="103"/>
      <c r="UHY131" s="103"/>
      <c r="UHZ131" s="103"/>
      <c r="UIA131" s="103"/>
      <c r="UIB131" s="103"/>
      <c r="UIC131" s="103"/>
      <c r="UID131" s="103"/>
      <c r="UIE131" s="103"/>
      <c r="UIF131" s="103"/>
      <c r="UIG131" s="103"/>
      <c r="UIH131" s="103"/>
      <c r="UII131" s="103"/>
      <c r="UIJ131" s="103"/>
      <c r="UIK131" s="103"/>
      <c r="UIL131" s="103"/>
      <c r="UIM131" s="103"/>
      <c r="UIN131" s="103"/>
      <c r="UIO131" s="103"/>
      <c r="UIP131" s="103"/>
      <c r="UIQ131" s="103"/>
      <c r="UIR131" s="103"/>
      <c r="UIS131" s="103"/>
      <c r="UIT131" s="103"/>
      <c r="UIU131" s="103"/>
      <c r="UIV131" s="103"/>
      <c r="UIW131" s="103"/>
      <c r="UIX131" s="103"/>
      <c r="UIY131" s="103"/>
      <c r="UIZ131" s="103"/>
      <c r="UJA131" s="103"/>
      <c r="UJB131" s="103"/>
      <c r="UJC131" s="103"/>
      <c r="UJD131" s="103"/>
      <c r="UJE131" s="103"/>
      <c r="UJF131" s="103"/>
      <c r="UJG131" s="103"/>
      <c r="UJH131" s="103"/>
      <c r="UJI131" s="103"/>
      <c r="UJJ131" s="103"/>
      <c r="UJK131" s="103"/>
      <c r="UJL131" s="103"/>
      <c r="UJM131" s="103"/>
      <c r="UJN131" s="103"/>
      <c r="UJO131" s="103"/>
      <c r="UJP131" s="103"/>
      <c r="UJQ131" s="103"/>
      <c r="UJR131" s="103"/>
      <c r="UJS131" s="103"/>
      <c r="UJT131" s="103"/>
      <c r="UJU131" s="103"/>
      <c r="UJV131" s="103"/>
      <c r="UJW131" s="103"/>
      <c r="UJX131" s="103"/>
      <c r="UJY131" s="103"/>
      <c r="UJZ131" s="103"/>
      <c r="UKA131" s="103"/>
      <c r="UKB131" s="103"/>
      <c r="UKC131" s="103"/>
      <c r="UKD131" s="103"/>
      <c r="UKE131" s="103"/>
      <c r="UKF131" s="103"/>
      <c r="UKG131" s="103"/>
      <c r="UKH131" s="103"/>
      <c r="UKI131" s="103"/>
      <c r="UKJ131" s="103"/>
      <c r="UKK131" s="103"/>
      <c r="UKL131" s="103"/>
      <c r="UKM131" s="103"/>
      <c r="UKN131" s="103"/>
      <c r="UKO131" s="103"/>
      <c r="UKP131" s="103"/>
      <c r="UKQ131" s="103"/>
      <c r="UKR131" s="103"/>
      <c r="UKS131" s="103"/>
      <c r="UKT131" s="103"/>
      <c r="UKU131" s="103"/>
      <c r="UKV131" s="103"/>
      <c r="UKW131" s="103"/>
      <c r="UKX131" s="103"/>
      <c r="UKY131" s="103"/>
      <c r="UKZ131" s="103"/>
      <c r="ULA131" s="103"/>
      <c r="ULB131" s="103"/>
      <c r="ULC131" s="103"/>
      <c r="ULD131" s="103"/>
      <c r="ULE131" s="103"/>
      <c r="ULF131" s="103"/>
      <c r="ULG131" s="103"/>
      <c r="ULH131" s="103"/>
      <c r="ULI131" s="103"/>
      <c r="ULJ131" s="103"/>
      <c r="ULK131" s="103"/>
      <c r="ULL131" s="103"/>
      <c r="ULM131" s="103"/>
      <c r="ULN131" s="103"/>
      <c r="ULO131" s="103"/>
      <c r="ULP131" s="103"/>
      <c r="ULQ131" s="103"/>
      <c r="ULR131" s="103"/>
      <c r="ULS131" s="103"/>
      <c r="ULT131" s="103"/>
      <c r="ULU131" s="103"/>
      <c r="ULV131" s="103"/>
      <c r="ULW131" s="103"/>
      <c r="ULX131" s="103"/>
      <c r="ULY131" s="103"/>
      <c r="ULZ131" s="103"/>
      <c r="UMA131" s="103"/>
      <c r="UMB131" s="103"/>
      <c r="UMC131" s="103"/>
      <c r="UMD131" s="103"/>
      <c r="UME131" s="103"/>
      <c r="UMF131" s="103"/>
      <c r="UMG131" s="103"/>
      <c r="UMH131" s="103"/>
      <c r="UMI131" s="103"/>
      <c r="UMJ131" s="103"/>
      <c r="UMK131" s="103"/>
      <c r="UML131" s="103"/>
      <c r="UMS131" s="103"/>
      <c r="UMT131" s="103"/>
      <c r="UMU131" s="103"/>
      <c r="UMV131" s="103"/>
      <c r="UMW131" s="103"/>
      <c r="UMX131" s="103"/>
      <c r="UMY131" s="103"/>
      <c r="UMZ131" s="103"/>
      <c r="UNA131" s="103"/>
      <c r="UNB131" s="103"/>
      <c r="UNC131" s="103"/>
      <c r="UND131" s="103"/>
      <c r="UNE131" s="103"/>
      <c r="UNF131" s="103"/>
      <c r="UNG131" s="103"/>
      <c r="UNH131" s="103"/>
      <c r="UNI131" s="103"/>
      <c r="UNJ131" s="103"/>
      <c r="UNK131" s="103"/>
      <c r="UNL131" s="103"/>
      <c r="UNM131" s="103"/>
      <c r="UNN131" s="103"/>
      <c r="UNO131" s="103"/>
      <c r="UNP131" s="103"/>
      <c r="UNQ131" s="103"/>
      <c r="UNR131" s="103"/>
      <c r="UNS131" s="103"/>
      <c r="UNT131" s="103"/>
      <c r="UNU131" s="103"/>
      <c r="UNV131" s="103"/>
      <c r="UNW131" s="103"/>
      <c r="UNX131" s="103"/>
      <c r="UNY131" s="103"/>
      <c r="UNZ131" s="103"/>
      <c r="UOA131" s="103"/>
      <c r="UOB131" s="103"/>
      <c r="UOC131" s="103"/>
      <c r="UOD131" s="103"/>
      <c r="UOE131" s="103"/>
      <c r="UOF131" s="103"/>
      <c r="UOG131" s="103"/>
      <c r="UOH131" s="103"/>
      <c r="UOI131" s="103"/>
      <c r="UOJ131" s="103"/>
      <c r="UOK131" s="103"/>
      <c r="UOL131" s="103"/>
      <c r="UOM131" s="103"/>
      <c r="UON131" s="103"/>
      <c r="UOO131" s="103"/>
      <c r="UOP131" s="103"/>
      <c r="UOQ131" s="103"/>
      <c r="UOR131" s="103"/>
      <c r="UOS131" s="103"/>
      <c r="UOT131" s="103"/>
      <c r="UOU131" s="103"/>
      <c r="UOV131" s="103"/>
      <c r="UOW131" s="103"/>
      <c r="UOX131" s="103"/>
      <c r="UOY131" s="103"/>
      <c r="UOZ131" s="103"/>
      <c r="UPA131" s="103"/>
      <c r="UPB131" s="103"/>
      <c r="UPC131" s="103"/>
      <c r="UPD131" s="103"/>
      <c r="UPE131" s="103"/>
      <c r="UPF131" s="103"/>
      <c r="UPG131" s="103"/>
      <c r="UPH131" s="103"/>
      <c r="UPI131" s="103"/>
      <c r="UPJ131" s="103"/>
      <c r="UPK131" s="103"/>
      <c r="UPL131" s="103"/>
      <c r="UPM131" s="103"/>
      <c r="UPN131" s="103"/>
      <c r="UPO131" s="103"/>
      <c r="UPP131" s="103"/>
      <c r="UPQ131" s="103"/>
      <c r="UPR131" s="103"/>
      <c r="UPS131" s="103"/>
      <c r="UPT131" s="103"/>
      <c r="UPU131" s="103"/>
      <c r="UPV131" s="103"/>
      <c r="UPW131" s="103"/>
      <c r="UPX131" s="103"/>
      <c r="UPY131" s="103"/>
      <c r="UPZ131" s="103"/>
      <c r="UQA131" s="103"/>
      <c r="UQB131" s="103"/>
      <c r="UQC131" s="103"/>
      <c r="UQD131" s="103"/>
      <c r="UQE131" s="103"/>
      <c r="UQF131" s="103"/>
      <c r="UQG131" s="103"/>
      <c r="UQH131" s="103"/>
      <c r="UQI131" s="103"/>
      <c r="UQJ131" s="103"/>
      <c r="UQK131" s="103"/>
      <c r="UQL131" s="103"/>
      <c r="UQM131" s="103"/>
      <c r="UQN131" s="103"/>
      <c r="UQO131" s="103"/>
      <c r="UQP131" s="103"/>
      <c r="UQQ131" s="103"/>
      <c r="UQR131" s="103"/>
      <c r="UQS131" s="103"/>
      <c r="UQT131" s="103"/>
      <c r="UQU131" s="103"/>
      <c r="UQV131" s="103"/>
      <c r="UQW131" s="103"/>
      <c r="UQX131" s="103"/>
      <c r="UQY131" s="103"/>
      <c r="UQZ131" s="103"/>
      <c r="URA131" s="103"/>
      <c r="URB131" s="103"/>
      <c r="URC131" s="103"/>
      <c r="URD131" s="103"/>
      <c r="URE131" s="103"/>
      <c r="URF131" s="103"/>
      <c r="URG131" s="103"/>
      <c r="URH131" s="103"/>
      <c r="URI131" s="103"/>
      <c r="URJ131" s="103"/>
      <c r="URK131" s="103"/>
      <c r="URL131" s="103"/>
      <c r="URM131" s="103"/>
      <c r="URN131" s="103"/>
      <c r="URO131" s="103"/>
      <c r="URP131" s="103"/>
      <c r="URQ131" s="103"/>
      <c r="URR131" s="103"/>
      <c r="URS131" s="103"/>
      <c r="URT131" s="103"/>
      <c r="URU131" s="103"/>
      <c r="URV131" s="103"/>
      <c r="URW131" s="103"/>
      <c r="URX131" s="103"/>
      <c r="URY131" s="103"/>
      <c r="URZ131" s="103"/>
      <c r="USA131" s="103"/>
      <c r="USB131" s="103"/>
      <c r="USC131" s="103"/>
      <c r="USD131" s="103"/>
      <c r="USE131" s="103"/>
      <c r="USF131" s="103"/>
      <c r="USG131" s="103"/>
      <c r="USH131" s="103"/>
      <c r="USI131" s="103"/>
      <c r="USJ131" s="103"/>
      <c r="USK131" s="103"/>
      <c r="USL131" s="103"/>
      <c r="USM131" s="103"/>
      <c r="USN131" s="103"/>
      <c r="USO131" s="103"/>
      <c r="USP131" s="103"/>
      <c r="USQ131" s="103"/>
      <c r="USR131" s="103"/>
      <c r="USS131" s="103"/>
      <c r="UST131" s="103"/>
      <c r="USU131" s="103"/>
      <c r="USV131" s="103"/>
      <c r="USW131" s="103"/>
      <c r="USX131" s="103"/>
      <c r="USY131" s="103"/>
      <c r="USZ131" s="103"/>
      <c r="UTA131" s="103"/>
      <c r="UTB131" s="103"/>
      <c r="UTC131" s="103"/>
      <c r="UTD131" s="103"/>
      <c r="UTE131" s="103"/>
      <c r="UTF131" s="103"/>
      <c r="UTG131" s="103"/>
      <c r="UTH131" s="103"/>
      <c r="UTI131" s="103"/>
      <c r="UTJ131" s="103"/>
      <c r="UTK131" s="103"/>
      <c r="UTL131" s="103"/>
      <c r="UTM131" s="103"/>
      <c r="UTN131" s="103"/>
      <c r="UTO131" s="103"/>
      <c r="UTP131" s="103"/>
      <c r="UTQ131" s="103"/>
      <c r="UTR131" s="103"/>
      <c r="UTS131" s="103"/>
      <c r="UTT131" s="103"/>
      <c r="UTU131" s="103"/>
      <c r="UTV131" s="103"/>
      <c r="UTW131" s="103"/>
      <c r="UTX131" s="103"/>
      <c r="UTY131" s="103"/>
      <c r="UTZ131" s="103"/>
      <c r="UUA131" s="103"/>
      <c r="UUB131" s="103"/>
      <c r="UUC131" s="103"/>
      <c r="UUD131" s="103"/>
      <c r="UUE131" s="103"/>
      <c r="UUF131" s="103"/>
      <c r="UUG131" s="103"/>
      <c r="UUH131" s="103"/>
      <c r="UUI131" s="103"/>
      <c r="UUJ131" s="103"/>
      <c r="UUK131" s="103"/>
      <c r="UUL131" s="103"/>
      <c r="UUM131" s="103"/>
      <c r="UUN131" s="103"/>
      <c r="UUO131" s="103"/>
      <c r="UUP131" s="103"/>
      <c r="UUQ131" s="103"/>
      <c r="UUR131" s="103"/>
      <c r="UUS131" s="103"/>
      <c r="UUT131" s="103"/>
      <c r="UUU131" s="103"/>
      <c r="UUV131" s="103"/>
      <c r="UUW131" s="103"/>
      <c r="UUX131" s="103"/>
      <c r="UUY131" s="103"/>
      <c r="UUZ131" s="103"/>
      <c r="UVA131" s="103"/>
      <c r="UVB131" s="103"/>
      <c r="UVC131" s="103"/>
      <c r="UVD131" s="103"/>
      <c r="UVE131" s="103"/>
      <c r="UVF131" s="103"/>
      <c r="UVG131" s="103"/>
      <c r="UVH131" s="103"/>
      <c r="UVI131" s="103"/>
      <c r="UVJ131" s="103"/>
      <c r="UVK131" s="103"/>
      <c r="UVL131" s="103"/>
      <c r="UVM131" s="103"/>
      <c r="UVN131" s="103"/>
      <c r="UVO131" s="103"/>
      <c r="UVP131" s="103"/>
      <c r="UVQ131" s="103"/>
      <c r="UVR131" s="103"/>
      <c r="UVS131" s="103"/>
      <c r="UVT131" s="103"/>
      <c r="UVU131" s="103"/>
      <c r="UVV131" s="103"/>
      <c r="UVW131" s="103"/>
      <c r="UVX131" s="103"/>
      <c r="UVY131" s="103"/>
      <c r="UVZ131" s="103"/>
      <c r="UWA131" s="103"/>
      <c r="UWB131" s="103"/>
      <c r="UWC131" s="103"/>
      <c r="UWD131" s="103"/>
      <c r="UWE131" s="103"/>
      <c r="UWF131" s="103"/>
      <c r="UWG131" s="103"/>
      <c r="UWH131" s="103"/>
      <c r="UWO131" s="103"/>
      <c r="UWP131" s="103"/>
      <c r="UWQ131" s="103"/>
      <c r="UWR131" s="103"/>
      <c r="UWS131" s="103"/>
      <c r="UWT131" s="103"/>
      <c r="UWU131" s="103"/>
      <c r="UWV131" s="103"/>
      <c r="UWW131" s="103"/>
      <c r="UWX131" s="103"/>
      <c r="UWY131" s="103"/>
      <c r="UWZ131" s="103"/>
      <c r="UXA131" s="103"/>
      <c r="UXB131" s="103"/>
      <c r="UXC131" s="103"/>
      <c r="UXD131" s="103"/>
      <c r="UXE131" s="103"/>
      <c r="UXF131" s="103"/>
      <c r="UXG131" s="103"/>
      <c r="UXH131" s="103"/>
      <c r="UXI131" s="103"/>
      <c r="UXJ131" s="103"/>
      <c r="UXK131" s="103"/>
      <c r="UXL131" s="103"/>
      <c r="UXM131" s="103"/>
      <c r="UXN131" s="103"/>
      <c r="UXO131" s="103"/>
      <c r="UXP131" s="103"/>
      <c r="UXQ131" s="103"/>
      <c r="UXR131" s="103"/>
      <c r="UXS131" s="103"/>
      <c r="UXT131" s="103"/>
      <c r="UXU131" s="103"/>
      <c r="UXV131" s="103"/>
      <c r="UXW131" s="103"/>
      <c r="UXX131" s="103"/>
      <c r="UXY131" s="103"/>
      <c r="UXZ131" s="103"/>
      <c r="UYA131" s="103"/>
      <c r="UYB131" s="103"/>
      <c r="UYC131" s="103"/>
      <c r="UYD131" s="103"/>
      <c r="UYE131" s="103"/>
      <c r="UYF131" s="103"/>
      <c r="UYG131" s="103"/>
      <c r="UYH131" s="103"/>
      <c r="UYI131" s="103"/>
      <c r="UYJ131" s="103"/>
      <c r="UYK131" s="103"/>
      <c r="UYL131" s="103"/>
      <c r="UYM131" s="103"/>
      <c r="UYN131" s="103"/>
      <c r="UYO131" s="103"/>
      <c r="UYP131" s="103"/>
      <c r="UYQ131" s="103"/>
      <c r="UYR131" s="103"/>
      <c r="UYS131" s="103"/>
      <c r="UYT131" s="103"/>
      <c r="UYU131" s="103"/>
      <c r="UYV131" s="103"/>
      <c r="UYW131" s="103"/>
      <c r="UYX131" s="103"/>
      <c r="UYY131" s="103"/>
      <c r="UYZ131" s="103"/>
      <c r="UZA131" s="103"/>
      <c r="UZB131" s="103"/>
      <c r="UZC131" s="103"/>
      <c r="UZD131" s="103"/>
      <c r="UZE131" s="103"/>
      <c r="UZF131" s="103"/>
      <c r="UZG131" s="103"/>
      <c r="UZH131" s="103"/>
      <c r="UZI131" s="103"/>
      <c r="UZJ131" s="103"/>
      <c r="UZK131" s="103"/>
      <c r="UZL131" s="103"/>
      <c r="UZM131" s="103"/>
      <c r="UZN131" s="103"/>
      <c r="UZO131" s="103"/>
      <c r="UZP131" s="103"/>
      <c r="UZQ131" s="103"/>
      <c r="UZR131" s="103"/>
      <c r="UZS131" s="103"/>
      <c r="UZT131" s="103"/>
      <c r="UZU131" s="103"/>
      <c r="UZV131" s="103"/>
      <c r="UZW131" s="103"/>
      <c r="UZX131" s="103"/>
      <c r="UZY131" s="103"/>
      <c r="UZZ131" s="103"/>
      <c r="VAA131" s="103"/>
      <c r="VAB131" s="103"/>
      <c r="VAC131" s="103"/>
      <c r="VAD131" s="103"/>
      <c r="VAE131" s="103"/>
      <c r="VAF131" s="103"/>
      <c r="VAG131" s="103"/>
      <c r="VAH131" s="103"/>
      <c r="VAI131" s="103"/>
      <c r="VAJ131" s="103"/>
      <c r="VAK131" s="103"/>
      <c r="VAL131" s="103"/>
      <c r="VAM131" s="103"/>
      <c r="VAN131" s="103"/>
      <c r="VAO131" s="103"/>
      <c r="VAP131" s="103"/>
      <c r="VAQ131" s="103"/>
      <c r="VAR131" s="103"/>
      <c r="VAS131" s="103"/>
      <c r="VAT131" s="103"/>
      <c r="VAU131" s="103"/>
      <c r="VAV131" s="103"/>
      <c r="VAW131" s="103"/>
      <c r="VAX131" s="103"/>
      <c r="VAY131" s="103"/>
      <c r="VAZ131" s="103"/>
      <c r="VBA131" s="103"/>
      <c r="VBB131" s="103"/>
      <c r="VBC131" s="103"/>
      <c r="VBD131" s="103"/>
      <c r="VBE131" s="103"/>
      <c r="VBF131" s="103"/>
      <c r="VBG131" s="103"/>
      <c r="VBH131" s="103"/>
      <c r="VBI131" s="103"/>
      <c r="VBJ131" s="103"/>
      <c r="VBK131" s="103"/>
      <c r="VBL131" s="103"/>
      <c r="VBM131" s="103"/>
      <c r="VBN131" s="103"/>
      <c r="VBO131" s="103"/>
      <c r="VBP131" s="103"/>
      <c r="VBQ131" s="103"/>
      <c r="VBR131" s="103"/>
      <c r="VBS131" s="103"/>
      <c r="VBT131" s="103"/>
      <c r="VBU131" s="103"/>
      <c r="VBV131" s="103"/>
      <c r="VBW131" s="103"/>
      <c r="VBX131" s="103"/>
      <c r="VBY131" s="103"/>
      <c r="VBZ131" s="103"/>
      <c r="VCA131" s="103"/>
      <c r="VCB131" s="103"/>
      <c r="VCC131" s="103"/>
      <c r="VCD131" s="103"/>
      <c r="VCE131" s="103"/>
      <c r="VCF131" s="103"/>
      <c r="VCG131" s="103"/>
      <c r="VCH131" s="103"/>
      <c r="VCI131" s="103"/>
      <c r="VCJ131" s="103"/>
      <c r="VCK131" s="103"/>
      <c r="VCL131" s="103"/>
      <c r="VCM131" s="103"/>
      <c r="VCN131" s="103"/>
      <c r="VCO131" s="103"/>
      <c r="VCP131" s="103"/>
      <c r="VCQ131" s="103"/>
      <c r="VCR131" s="103"/>
      <c r="VCS131" s="103"/>
      <c r="VCT131" s="103"/>
      <c r="VCU131" s="103"/>
      <c r="VCV131" s="103"/>
      <c r="VCW131" s="103"/>
      <c r="VCX131" s="103"/>
      <c r="VCY131" s="103"/>
      <c r="VCZ131" s="103"/>
      <c r="VDA131" s="103"/>
      <c r="VDB131" s="103"/>
      <c r="VDC131" s="103"/>
      <c r="VDD131" s="103"/>
      <c r="VDE131" s="103"/>
      <c r="VDF131" s="103"/>
      <c r="VDG131" s="103"/>
      <c r="VDH131" s="103"/>
      <c r="VDI131" s="103"/>
      <c r="VDJ131" s="103"/>
      <c r="VDK131" s="103"/>
      <c r="VDL131" s="103"/>
      <c r="VDM131" s="103"/>
      <c r="VDN131" s="103"/>
      <c r="VDO131" s="103"/>
      <c r="VDP131" s="103"/>
      <c r="VDQ131" s="103"/>
      <c r="VDR131" s="103"/>
      <c r="VDS131" s="103"/>
      <c r="VDT131" s="103"/>
      <c r="VDU131" s="103"/>
      <c r="VDV131" s="103"/>
      <c r="VDW131" s="103"/>
      <c r="VDX131" s="103"/>
      <c r="VDY131" s="103"/>
      <c r="VDZ131" s="103"/>
      <c r="VEA131" s="103"/>
      <c r="VEB131" s="103"/>
      <c r="VEC131" s="103"/>
      <c r="VED131" s="103"/>
      <c r="VEE131" s="103"/>
      <c r="VEF131" s="103"/>
      <c r="VEG131" s="103"/>
      <c r="VEH131" s="103"/>
      <c r="VEI131" s="103"/>
      <c r="VEJ131" s="103"/>
      <c r="VEK131" s="103"/>
      <c r="VEL131" s="103"/>
      <c r="VEM131" s="103"/>
      <c r="VEN131" s="103"/>
      <c r="VEO131" s="103"/>
      <c r="VEP131" s="103"/>
      <c r="VEQ131" s="103"/>
      <c r="VER131" s="103"/>
      <c r="VES131" s="103"/>
      <c r="VET131" s="103"/>
      <c r="VEU131" s="103"/>
      <c r="VEV131" s="103"/>
      <c r="VEW131" s="103"/>
      <c r="VEX131" s="103"/>
      <c r="VEY131" s="103"/>
      <c r="VEZ131" s="103"/>
      <c r="VFA131" s="103"/>
      <c r="VFB131" s="103"/>
      <c r="VFC131" s="103"/>
      <c r="VFD131" s="103"/>
      <c r="VFE131" s="103"/>
      <c r="VFF131" s="103"/>
      <c r="VFG131" s="103"/>
      <c r="VFH131" s="103"/>
      <c r="VFI131" s="103"/>
      <c r="VFJ131" s="103"/>
      <c r="VFK131" s="103"/>
      <c r="VFL131" s="103"/>
      <c r="VFM131" s="103"/>
      <c r="VFN131" s="103"/>
      <c r="VFO131" s="103"/>
      <c r="VFP131" s="103"/>
      <c r="VFQ131" s="103"/>
      <c r="VFR131" s="103"/>
      <c r="VFS131" s="103"/>
      <c r="VFT131" s="103"/>
      <c r="VFU131" s="103"/>
      <c r="VFV131" s="103"/>
      <c r="VFW131" s="103"/>
      <c r="VFX131" s="103"/>
      <c r="VFY131" s="103"/>
      <c r="VFZ131" s="103"/>
      <c r="VGA131" s="103"/>
      <c r="VGB131" s="103"/>
      <c r="VGC131" s="103"/>
      <c r="VGD131" s="103"/>
      <c r="VGK131" s="103"/>
      <c r="VGL131" s="103"/>
      <c r="VGM131" s="103"/>
      <c r="VGN131" s="103"/>
      <c r="VGO131" s="103"/>
      <c r="VGP131" s="103"/>
      <c r="VGQ131" s="103"/>
      <c r="VGR131" s="103"/>
      <c r="VGS131" s="103"/>
      <c r="VGT131" s="103"/>
      <c r="VGU131" s="103"/>
      <c r="VGV131" s="103"/>
      <c r="VGW131" s="103"/>
      <c r="VGX131" s="103"/>
      <c r="VGY131" s="103"/>
      <c r="VGZ131" s="103"/>
      <c r="VHA131" s="103"/>
      <c r="VHB131" s="103"/>
      <c r="VHC131" s="103"/>
      <c r="VHD131" s="103"/>
      <c r="VHE131" s="103"/>
      <c r="VHF131" s="103"/>
      <c r="VHG131" s="103"/>
      <c r="VHH131" s="103"/>
      <c r="VHI131" s="103"/>
      <c r="VHJ131" s="103"/>
      <c r="VHK131" s="103"/>
      <c r="VHL131" s="103"/>
      <c r="VHM131" s="103"/>
      <c r="VHN131" s="103"/>
      <c r="VHO131" s="103"/>
      <c r="VHP131" s="103"/>
      <c r="VHQ131" s="103"/>
      <c r="VHR131" s="103"/>
      <c r="VHS131" s="103"/>
      <c r="VHT131" s="103"/>
      <c r="VHU131" s="103"/>
      <c r="VHV131" s="103"/>
      <c r="VHW131" s="103"/>
      <c r="VHX131" s="103"/>
      <c r="VHY131" s="103"/>
      <c r="VHZ131" s="103"/>
      <c r="VIA131" s="103"/>
      <c r="VIB131" s="103"/>
      <c r="VIC131" s="103"/>
      <c r="VID131" s="103"/>
      <c r="VIE131" s="103"/>
      <c r="VIF131" s="103"/>
      <c r="VIG131" s="103"/>
      <c r="VIH131" s="103"/>
      <c r="VII131" s="103"/>
      <c r="VIJ131" s="103"/>
      <c r="VIK131" s="103"/>
      <c r="VIL131" s="103"/>
      <c r="VIM131" s="103"/>
      <c r="VIN131" s="103"/>
      <c r="VIO131" s="103"/>
      <c r="VIP131" s="103"/>
      <c r="VIQ131" s="103"/>
      <c r="VIR131" s="103"/>
      <c r="VIS131" s="103"/>
      <c r="VIT131" s="103"/>
      <c r="VIU131" s="103"/>
      <c r="VIV131" s="103"/>
      <c r="VIW131" s="103"/>
      <c r="VIX131" s="103"/>
      <c r="VIY131" s="103"/>
      <c r="VIZ131" s="103"/>
      <c r="VJA131" s="103"/>
      <c r="VJB131" s="103"/>
      <c r="VJC131" s="103"/>
      <c r="VJD131" s="103"/>
      <c r="VJE131" s="103"/>
      <c r="VJF131" s="103"/>
      <c r="VJG131" s="103"/>
      <c r="VJH131" s="103"/>
      <c r="VJI131" s="103"/>
      <c r="VJJ131" s="103"/>
      <c r="VJK131" s="103"/>
      <c r="VJL131" s="103"/>
      <c r="VJM131" s="103"/>
      <c r="VJN131" s="103"/>
      <c r="VJO131" s="103"/>
      <c r="VJP131" s="103"/>
      <c r="VJQ131" s="103"/>
      <c r="VJR131" s="103"/>
      <c r="VJS131" s="103"/>
      <c r="VJT131" s="103"/>
      <c r="VJU131" s="103"/>
      <c r="VJV131" s="103"/>
      <c r="VJW131" s="103"/>
      <c r="VJX131" s="103"/>
      <c r="VJY131" s="103"/>
      <c r="VJZ131" s="103"/>
      <c r="VKA131" s="103"/>
      <c r="VKB131" s="103"/>
      <c r="VKC131" s="103"/>
      <c r="VKD131" s="103"/>
      <c r="VKE131" s="103"/>
      <c r="VKF131" s="103"/>
      <c r="VKG131" s="103"/>
      <c r="VKH131" s="103"/>
      <c r="VKI131" s="103"/>
      <c r="VKJ131" s="103"/>
      <c r="VKK131" s="103"/>
      <c r="VKL131" s="103"/>
      <c r="VKM131" s="103"/>
      <c r="VKN131" s="103"/>
      <c r="VKO131" s="103"/>
      <c r="VKP131" s="103"/>
      <c r="VKQ131" s="103"/>
      <c r="VKR131" s="103"/>
      <c r="VKS131" s="103"/>
      <c r="VKT131" s="103"/>
      <c r="VKU131" s="103"/>
      <c r="VKV131" s="103"/>
      <c r="VKW131" s="103"/>
      <c r="VKX131" s="103"/>
      <c r="VKY131" s="103"/>
      <c r="VKZ131" s="103"/>
      <c r="VLA131" s="103"/>
      <c r="VLB131" s="103"/>
      <c r="VLC131" s="103"/>
      <c r="VLD131" s="103"/>
      <c r="VLE131" s="103"/>
      <c r="VLF131" s="103"/>
      <c r="VLG131" s="103"/>
      <c r="VLH131" s="103"/>
      <c r="VLI131" s="103"/>
      <c r="VLJ131" s="103"/>
      <c r="VLK131" s="103"/>
      <c r="VLL131" s="103"/>
      <c r="VLM131" s="103"/>
      <c r="VLN131" s="103"/>
      <c r="VLO131" s="103"/>
      <c r="VLP131" s="103"/>
      <c r="VLQ131" s="103"/>
      <c r="VLR131" s="103"/>
      <c r="VLS131" s="103"/>
      <c r="VLT131" s="103"/>
      <c r="VLU131" s="103"/>
      <c r="VLV131" s="103"/>
      <c r="VLW131" s="103"/>
      <c r="VLX131" s="103"/>
      <c r="VLY131" s="103"/>
      <c r="VLZ131" s="103"/>
      <c r="VMA131" s="103"/>
      <c r="VMB131" s="103"/>
      <c r="VMC131" s="103"/>
      <c r="VMD131" s="103"/>
      <c r="VME131" s="103"/>
      <c r="VMF131" s="103"/>
      <c r="VMG131" s="103"/>
      <c r="VMH131" s="103"/>
      <c r="VMI131" s="103"/>
      <c r="VMJ131" s="103"/>
      <c r="VMK131" s="103"/>
      <c r="VML131" s="103"/>
      <c r="VMM131" s="103"/>
      <c r="VMN131" s="103"/>
      <c r="VMO131" s="103"/>
      <c r="VMP131" s="103"/>
      <c r="VMQ131" s="103"/>
      <c r="VMR131" s="103"/>
      <c r="VMS131" s="103"/>
      <c r="VMT131" s="103"/>
      <c r="VMU131" s="103"/>
      <c r="VMV131" s="103"/>
      <c r="VMW131" s="103"/>
      <c r="VMX131" s="103"/>
      <c r="VMY131" s="103"/>
      <c r="VMZ131" s="103"/>
      <c r="VNA131" s="103"/>
      <c r="VNB131" s="103"/>
      <c r="VNC131" s="103"/>
      <c r="VND131" s="103"/>
      <c r="VNE131" s="103"/>
      <c r="VNF131" s="103"/>
      <c r="VNG131" s="103"/>
      <c r="VNH131" s="103"/>
      <c r="VNI131" s="103"/>
      <c r="VNJ131" s="103"/>
      <c r="VNK131" s="103"/>
      <c r="VNL131" s="103"/>
      <c r="VNM131" s="103"/>
      <c r="VNN131" s="103"/>
      <c r="VNO131" s="103"/>
      <c r="VNP131" s="103"/>
      <c r="VNQ131" s="103"/>
      <c r="VNR131" s="103"/>
      <c r="VNS131" s="103"/>
      <c r="VNT131" s="103"/>
      <c r="VNU131" s="103"/>
      <c r="VNV131" s="103"/>
      <c r="VNW131" s="103"/>
      <c r="VNX131" s="103"/>
      <c r="VNY131" s="103"/>
      <c r="VNZ131" s="103"/>
      <c r="VOA131" s="103"/>
      <c r="VOB131" s="103"/>
      <c r="VOC131" s="103"/>
      <c r="VOD131" s="103"/>
      <c r="VOE131" s="103"/>
      <c r="VOF131" s="103"/>
      <c r="VOG131" s="103"/>
      <c r="VOH131" s="103"/>
      <c r="VOI131" s="103"/>
      <c r="VOJ131" s="103"/>
      <c r="VOK131" s="103"/>
      <c r="VOL131" s="103"/>
      <c r="VOM131" s="103"/>
      <c r="VON131" s="103"/>
      <c r="VOO131" s="103"/>
      <c r="VOP131" s="103"/>
      <c r="VOQ131" s="103"/>
      <c r="VOR131" s="103"/>
      <c r="VOS131" s="103"/>
      <c r="VOT131" s="103"/>
      <c r="VOU131" s="103"/>
      <c r="VOV131" s="103"/>
      <c r="VOW131" s="103"/>
      <c r="VOX131" s="103"/>
      <c r="VOY131" s="103"/>
      <c r="VOZ131" s="103"/>
      <c r="VPA131" s="103"/>
      <c r="VPB131" s="103"/>
      <c r="VPC131" s="103"/>
      <c r="VPD131" s="103"/>
      <c r="VPE131" s="103"/>
      <c r="VPF131" s="103"/>
      <c r="VPG131" s="103"/>
      <c r="VPH131" s="103"/>
      <c r="VPI131" s="103"/>
      <c r="VPJ131" s="103"/>
      <c r="VPK131" s="103"/>
      <c r="VPL131" s="103"/>
      <c r="VPM131" s="103"/>
      <c r="VPN131" s="103"/>
      <c r="VPO131" s="103"/>
      <c r="VPP131" s="103"/>
      <c r="VPQ131" s="103"/>
      <c r="VPR131" s="103"/>
      <c r="VPS131" s="103"/>
      <c r="VPT131" s="103"/>
      <c r="VPU131" s="103"/>
      <c r="VPV131" s="103"/>
      <c r="VPW131" s="103"/>
      <c r="VPX131" s="103"/>
      <c r="VPY131" s="103"/>
      <c r="VPZ131" s="103"/>
      <c r="VQG131" s="103"/>
      <c r="VQH131" s="103"/>
      <c r="VQI131" s="103"/>
      <c r="VQJ131" s="103"/>
      <c r="VQK131" s="103"/>
      <c r="VQL131" s="103"/>
      <c r="VQM131" s="103"/>
      <c r="VQN131" s="103"/>
      <c r="VQO131" s="103"/>
      <c r="VQP131" s="103"/>
      <c r="VQQ131" s="103"/>
      <c r="VQR131" s="103"/>
      <c r="VQS131" s="103"/>
      <c r="VQT131" s="103"/>
      <c r="VQU131" s="103"/>
      <c r="VQV131" s="103"/>
      <c r="VQW131" s="103"/>
      <c r="VQX131" s="103"/>
      <c r="VQY131" s="103"/>
      <c r="VQZ131" s="103"/>
      <c r="VRA131" s="103"/>
      <c r="VRB131" s="103"/>
      <c r="VRC131" s="103"/>
      <c r="VRD131" s="103"/>
      <c r="VRE131" s="103"/>
      <c r="VRF131" s="103"/>
      <c r="VRG131" s="103"/>
      <c r="VRH131" s="103"/>
      <c r="VRI131" s="103"/>
      <c r="VRJ131" s="103"/>
      <c r="VRK131" s="103"/>
      <c r="VRL131" s="103"/>
      <c r="VRM131" s="103"/>
      <c r="VRN131" s="103"/>
      <c r="VRO131" s="103"/>
      <c r="VRP131" s="103"/>
      <c r="VRQ131" s="103"/>
      <c r="VRR131" s="103"/>
      <c r="VRS131" s="103"/>
      <c r="VRT131" s="103"/>
      <c r="VRU131" s="103"/>
      <c r="VRV131" s="103"/>
      <c r="VRW131" s="103"/>
      <c r="VRX131" s="103"/>
      <c r="VRY131" s="103"/>
      <c r="VRZ131" s="103"/>
      <c r="VSA131" s="103"/>
      <c r="VSB131" s="103"/>
      <c r="VSC131" s="103"/>
      <c r="VSD131" s="103"/>
      <c r="VSE131" s="103"/>
      <c r="VSF131" s="103"/>
      <c r="VSG131" s="103"/>
      <c r="VSH131" s="103"/>
      <c r="VSI131" s="103"/>
      <c r="VSJ131" s="103"/>
      <c r="VSK131" s="103"/>
      <c r="VSL131" s="103"/>
      <c r="VSM131" s="103"/>
      <c r="VSN131" s="103"/>
      <c r="VSO131" s="103"/>
      <c r="VSP131" s="103"/>
      <c r="VSQ131" s="103"/>
      <c r="VSR131" s="103"/>
      <c r="VSS131" s="103"/>
      <c r="VST131" s="103"/>
      <c r="VSU131" s="103"/>
      <c r="VSV131" s="103"/>
      <c r="VSW131" s="103"/>
      <c r="VSX131" s="103"/>
      <c r="VSY131" s="103"/>
      <c r="VSZ131" s="103"/>
      <c r="VTA131" s="103"/>
      <c r="VTB131" s="103"/>
      <c r="VTC131" s="103"/>
      <c r="VTD131" s="103"/>
      <c r="VTE131" s="103"/>
      <c r="VTF131" s="103"/>
      <c r="VTG131" s="103"/>
      <c r="VTH131" s="103"/>
      <c r="VTI131" s="103"/>
      <c r="VTJ131" s="103"/>
      <c r="VTK131" s="103"/>
      <c r="VTL131" s="103"/>
      <c r="VTM131" s="103"/>
      <c r="VTN131" s="103"/>
      <c r="VTO131" s="103"/>
      <c r="VTP131" s="103"/>
      <c r="VTQ131" s="103"/>
      <c r="VTR131" s="103"/>
      <c r="VTS131" s="103"/>
      <c r="VTT131" s="103"/>
      <c r="VTU131" s="103"/>
      <c r="VTV131" s="103"/>
      <c r="VTW131" s="103"/>
      <c r="VTX131" s="103"/>
      <c r="VTY131" s="103"/>
      <c r="VTZ131" s="103"/>
      <c r="VUA131" s="103"/>
      <c r="VUB131" s="103"/>
      <c r="VUC131" s="103"/>
      <c r="VUD131" s="103"/>
      <c r="VUE131" s="103"/>
      <c r="VUF131" s="103"/>
      <c r="VUG131" s="103"/>
      <c r="VUH131" s="103"/>
      <c r="VUI131" s="103"/>
      <c r="VUJ131" s="103"/>
      <c r="VUK131" s="103"/>
      <c r="VUL131" s="103"/>
      <c r="VUM131" s="103"/>
      <c r="VUN131" s="103"/>
      <c r="VUO131" s="103"/>
      <c r="VUP131" s="103"/>
      <c r="VUQ131" s="103"/>
      <c r="VUR131" s="103"/>
      <c r="VUS131" s="103"/>
      <c r="VUT131" s="103"/>
      <c r="VUU131" s="103"/>
      <c r="VUV131" s="103"/>
      <c r="VUW131" s="103"/>
      <c r="VUX131" s="103"/>
      <c r="VUY131" s="103"/>
      <c r="VUZ131" s="103"/>
      <c r="VVA131" s="103"/>
      <c r="VVB131" s="103"/>
      <c r="VVC131" s="103"/>
      <c r="VVD131" s="103"/>
      <c r="VVE131" s="103"/>
      <c r="VVF131" s="103"/>
      <c r="VVG131" s="103"/>
      <c r="VVH131" s="103"/>
      <c r="VVI131" s="103"/>
      <c r="VVJ131" s="103"/>
      <c r="VVK131" s="103"/>
      <c r="VVL131" s="103"/>
      <c r="VVM131" s="103"/>
      <c r="VVN131" s="103"/>
      <c r="VVO131" s="103"/>
      <c r="VVP131" s="103"/>
      <c r="VVQ131" s="103"/>
      <c r="VVR131" s="103"/>
      <c r="VVS131" s="103"/>
      <c r="VVT131" s="103"/>
      <c r="VVU131" s="103"/>
      <c r="VVV131" s="103"/>
      <c r="VVW131" s="103"/>
      <c r="VVX131" s="103"/>
      <c r="VVY131" s="103"/>
      <c r="VVZ131" s="103"/>
      <c r="VWA131" s="103"/>
      <c r="VWB131" s="103"/>
      <c r="VWC131" s="103"/>
      <c r="VWD131" s="103"/>
      <c r="VWE131" s="103"/>
      <c r="VWF131" s="103"/>
      <c r="VWG131" s="103"/>
      <c r="VWH131" s="103"/>
      <c r="VWI131" s="103"/>
      <c r="VWJ131" s="103"/>
      <c r="VWK131" s="103"/>
      <c r="VWL131" s="103"/>
      <c r="VWM131" s="103"/>
      <c r="VWN131" s="103"/>
      <c r="VWO131" s="103"/>
      <c r="VWP131" s="103"/>
      <c r="VWQ131" s="103"/>
      <c r="VWR131" s="103"/>
      <c r="VWS131" s="103"/>
      <c r="VWT131" s="103"/>
      <c r="VWU131" s="103"/>
      <c r="VWV131" s="103"/>
      <c r="VWW131" s="103"/>
      <c r="VWX131" s="103"/>
      <c r="VWY131" s="103"/>
      <c r="VWZ131" s="103"/>
      <c r="VXA131" s="103"/>
      <c r="VXB131" s="103"/>
      <c r="VXC131" s="103"/>
      <c r="VXD131" s="103"/>
      <c r="VXE131" s="103"/>
      <c r="VXF131" s="103"/>
      <c r="VXG131" s="103"/>
      <c r="VXH131" s="103"/>
      <c r="VXI131" s="103"/>
      <c r="VXJ131" s="103"/>
      <c r="VXK131" s="103"/>
      <c r="VXL131" s="103"/>
      <c r="VXM131" s="103"/>
      <c r="VXN131" s="103"/>
      <c r="VXO131" s="103"/>
      <c r="VXP131" s="103"/>
      <c r="VXQ131" s="103"/>
      <c r="VXR131" s="103"/>
      <c r="VXS131" s="103"/>
      <c r="VXT131" s="103"/>
      <c r="VXU131" s="103"/>
      <c r="VXV131" s="103"/>
      <c r="VXW131" s="103"/>
      <c r="VXX131" s="103"/>
      <c r="VXY131" s="103"/>
      <c r="VXZ131" s="103"/>
      <c r="VYA131" s="103"/>
      <c r="VYB131" s="103"/>
      <c r="VYC131" s="103"/>
      <c r="VYD131" s="103"/>
      <c r="VYE131" s="103"/>
      <c r="VYF131" s="103"/>
      <c r="VYG131" s="103"/>
      <c r="VYH131" s="103"/>
      <c r="VYI131" s="103"/>
      <c r="VYJ131" s="103"/>
      <c r="VYK131" s="103"/>
      <c r="VYL131" s="103"/>
      <c r="VYM131" s="103"/>
      <c r="VYN131" s="103"/>
      <c r="VYO131" s="103"/>
      <c r="VYP131" s="103"/>
      <c r="VYQ131" s="103"/>
      <c r="VYR131" s="103"/>
      <c r="VYS131" s="103"/>
      <c r="VYT131" s="103"/>
      <c r="VYU131" s="103"/>
      <c r="VYV131" s="103"/>
      <c r="VYW131" s="103"/>
      <c r="VYX131" s="103"/>
      <c r="VYY131" s="103"/>
      <c r="VYZ131" s="103"/>
      <c r="VZA131" s="103"/>
      <c r="VZB131" s="103"/>
      <c r="VZC131" s="103"/>
      <c r="VZD131" s="103"/>
      <c r="VZE131" s="103"/>
      <c r="VZF131" s="103"/>
      <c r="VZG131" s="103"/>
      <c r="VZH131" s="103"/>
      <c r="VZI131" s="103"/>
      <c r="VZJ131" s="103"/>
      <c r="VZK131" s="103"/>
      <c r="VZL131" s="103"/>
      <c r="VZM131" s="103"/>
      <c r="VZN131" s="103"/>
      <c r="VZO131" s="103"/>
      <c r="VZP131" s="103"/>
      <c r="VZQ131" s="103"/>
      <c r="VZR131" s="103"/>
      <c r="VZS131" s="103"/>
      <c r="VZT131" s="103"/>
      <c r="VZU131" s="103"/>
      <c r="VZV131" s="103"/>
      <c r="WAC131" s="103"/>
      <c r="WAD131" s="103"/>
      <c r="WAE131" s="103"/>
      <c r="WAF131" s="103"/>
      <c r="WAG131" s="103"/>
      <c r="WAH131" s="103"/>
      <c r="WAI131" s="103"/>
      <c r="WAJ131" s="103"/>
      <c r="WAK131" s="103"/>
      <c r="WAL131" s="103"/>
      <c r="WAM131" s="103"/>
      <c r="WAN131" s="103"/>
      <c r="WAO131" s="103"/>
      <c r="WAP131" s="103"/>
      <c r="WAQ131" s="103"/>
      <c r="WAR131" s="103"/>
      <c r="WAS131" s="103"/>
      <c r="WAT131" s="103"/>
      <c r="WAU131" s="103"/>
      <c r="WAV131" s="103"/>
      <c r="WAW131" s="103"/>
      <c r="WAX131" s="103"/>
      <c r="WAY131" s="103"/>
      <c r="WAZ131" s="103"/>
      <c r="WBA131" s="103"/>
      <c r="WBB131" s="103"/>
      <c r="WBC131" s="103"/>
      <c r="WBD131" s="103"/>
      <c r="WBE131" s="103"/>
      <c r="WBF131" s="103"/>
      <c r="WBG131" s="103"/>
      <c r="WBH131" s="103"/>
      <c r="WBI131" s="103"/>
      <c r="WBJ131" s="103"/>
      <c r="WBK131" s="103"/>
      <c r="WBL131" s="103"/>
      <c r="WBM131" s="103"/>
      <c r="WBN131" s="103"/>
      <c r="WBO131" s="103"/>
      <c r="WBP131" s="103"/>
      <c r="WBQ131" s="103"/>
      <c r="WBR131" s="103"/>
      <c r="WBS131" s="103"/>
      <c r="WBT131" s="103"/>
      <c r="WBU131" s="103"/>
      <c r="WBV131" s="103"/>
      <c r="WBW131" s="103"/>
      <c r="WBX131" s="103"/>
      <c r="WBY131" s="103"/>
      <c r="WBZ131" s="103"/>
      <c r="WCA131" s="103"/>
      <c r="WCB131" s="103"/>
      <c r="WCC131" s="103"/>
      <c r="WCD131" s="103"/>
      <c r="WCE131" s="103"/>
      <c r="WCF131" s="103"/>
      <c r="WCG131" s="103"/>
      <c r="WCH131" s="103"/>
      <c r="WCI131" s="103"/>
      <c r="WCJ131" s="103"/>
      <c r="WCK131" s="103"/>
      <c r="WCL131" s="103"/>
      <c r="WCM131" s="103"/>
      <c r="WCN131" s="103"/>
      <c r="WCO131" s="103"/>
      <c r="WCP131" s="103"/>
      <c r="WCQ131" s="103"/>
      <c r="WCR131" s="103"/>
      <c r="WCS131" s="103"/>
      <c r="WCT131" s="103"/>
      <c r="WCU131" s="103"/>
      <c r="WCV131" s="103"/>
      <c r="WCW131" s="103"/>
      <c r="WCX131" s="103"/>
      <c r="WCY131" s="103"/>
      <c r="WCZ131" s="103"/>
      <c r="WDA131" s="103"/>
      <c r="WDB131" s="103"/>
      <c r="WDC131" s="103"/>
      <c r="WDD131" s="103"/>
      <c r="WDE131" s="103"/>
      <c r="WDF131" s="103"/>
      <c r="WDG131" s="103"/>
      <c r="WDH131" s="103"/>
      <c r="WDI131" s="103"/>
      <c r="WDJ131" s="103"/>
      <c r="WDK131" s="103"/>
      <c r="WDL131" s="103"/>
      <c r="WDM131" s="103"/>
      <c r="WDN131" s="103"/>
      <c r="WDO131" s="103"/>
      <c r="WDP131" s="103"/>
      <c r="WDQ131" s="103"/>
      <c r="WDR131" s="103"/>
      <c r="WDS131" s="103"/>
      <c r="WDT131" s="103"/>
      <c r="WDU131" s="103"/>
      <c r="WDV131" s="103"/>
      <c r="WDW131" s="103"/>
      <c r="WDX131" s="103"/>
      <c r="WDY131" s="103"/>
      <c r="WDZ131" s="103"/>
      <c r="WEA131" s="103"/>
      <c r="WEB131" s="103"/>
      <c r="WEC131" s="103"/>
      <c r="WED131" s="103"/>
      <c r="WEE131" s="103"/>
      <c r="WEF131" s="103"/>
      <c r="WEG131" s="103"/>
      <c r="WEH131" s="103"/>
      <c r="WEI131" s="103"/>
      <c r="WEJ131" s="103"/>
      <c r="WEK131" s="103"/>
      <c r="WEL131" s="103"/>
      <c r="WEM131" s="103"/>
      <c r="WEN131" s="103"/>
      <c r="WEO131" s="103"/>
      <c r="WEP131" s="103"/>
      <c r="WEQ131" s="103"/>
      <c r="WER131" s="103"/>
      <c r="WES131" s="103"/>
      <c r="WET131" s="103"/>
      <c r="WEU131" s="103"/>
      <c r="WEV131" s="103"/>
      <c r="WEW131" s="103"/>
      <c r="WEX131" s="103"/>
      <c r="WEY131" s="103"/>
      <c r="WEZ131" s="103"/>
      <c r="WFA131" s="103"/>
      <c r="WFB131" s="103"/>
      <c r="WFC131" s="103"/>
      <c r="WFD131" s="103"/>
      <c r="WFE131" s="103"/>
      <c r="WFF131" s="103"/>
      <c r="WFG131" s="103"/>
      <c r="WFH131" s="103"/>
      <c r="WFI131" s="103"/>
      <c r="WFJ131" s="103"/>
      <c r="WFK131" s="103"/>
      <c r="WFL131" s="103"/>
      <c r="WFM131" s="103"/>
      <c r="WFN131" s="103"/>
      <c r="WFO131" s="103"/>
      <c r="WFP131" s="103"/>
      <c r="WFQ131" s="103"/>
      <c r="WFR131" s="103"/>
      <c r="WFS131" s="103"/>
      <c r="WFT131" s="103"/>
      <c r="WFU131" s="103"/>
      <c r="WFV131" s="103"/>
      <c r="WFW131" s="103"/>
      <c r="WFX131" s="103"/>
      <c r="WFY131" s="103"/>
      <c r="WFZ131" s="103"/>
      <c r="WGA131" s="103"/>
      <c r="WGB131" s="103"/>
      <c r="WGC131" s="103"/>
      <c r="WGD131" s="103"/>
      <c r="WGE131" s="103"/>
      <c r="WGF131" s="103"/>
      <c r="WGG131" s="103"/>
      <c r="WGH131" s="103"/>
      <c r="WGI131" s="103"/>
      <c r="WGJ131" s="103"/>
      <c r="WGK131" s="103"/>
      <c r="WGL131" s="103"/>
      <c r="WGM131" s="103"/>
      <c r="WGN131" s="103"/>
      <c r="WGO131" s="103"/>
      <c r="WGP131" s="103"/>
      <c r="WGQ131" s="103"/>
      <c r="WGR131" s="103"/>
      <c r="WGS131" s="103"/>
      <c r="WGT131" s="103"/>
      <c r="WGU131" s="103"/>
      <c r="WGV131" s="103"/>
      <c r="WGW131" s="103"/>
      <c r="WGX131" s="103"/>
      <c r="WGY131" s="103"/>
      <c r="WGZ131" s="103"/>
      <c r="WHA131" s="103"/>
      <c r="WHB131" s="103"/>
      <c r="WHC131" s="103"/>
      <c r="WHD131" s="103"/>
      <c r="WHE131" s="103"/>
      <c r="WHF131" s="103"/>
      <c r="WHG131" s="103"/>
      <c r="WHH131" s="103"/>
      <c r="WHI131" s="103"/>
      <c r="WHJ131" s="103"/>
      <c r="WHK131" s="103"/>
      <c r="WHL131" s="103"/>
      <c r="WHM131" s="103"/>
      <c r="WHN131" s="103"/>
      <c r="WHO131" s="103"/>
      <c r="WHP131" s="103"/>
      <c r="WHQ131" s="103"/>
      <c r="WHR131" s="103"/>
      <c r="WHS131" s="103"/>
      <c r="WHT131" s="103"/>
      <c r="WHU131" s="103"/>
      <c r="WHV131" s="103"/>
      <c r="WHW131" s="103"/>
      <c r="WHX131" s="103"/>
      <c r="WHY131" s="103"/>
      <c r="WHZ131" s="103"/>
      <c r="WIA131" s="103"/>
      <c r="WIB131" s="103"/>
      <c r="WIC131" s="103"/>
      <c r="WID131" s="103"/>
      <c r="WIE131" s="103"/>
      <c r="WIF131" s="103"/>
      <c r="WIG131" s="103"/>
      <c r="WIH131" s="103"/>
      <c r="WII131" s="103"/>
      <c r="WIJ131" s="103"/>
      <c r="WIK131" s="103"/>
      <c r="WIL131" s="103"/>
      <c r="WIM131" s="103"/>
      <c r="WIN131" s="103"/>
      <c r="WIO131" s="103"/>
      <c r="WIP131" s="103"/>
      <c r="WIQ131" s="103"/>
      <c r="WIR131" s="103"/>
      <c r="WIS131" s="103"/>
      <c r="WIT131" s="103"/>
      <c r="WIU131" s="103"/>
      <c r="WIV131" s="103"/>
      <c r="WIW131" s="103"/>
      <c r="WIX131" s="103"/>
      <c r="WIY131" s="103"/>
      <c r="WIZ131" s="103"/>
      <c r="WJA131" s="103"/>
      <c r="WJB131" s="103"/>
      <c r="WJC131" s="103"/>
      <c r="WJD131" s="103"/>
      <c r="WJE131" s="103"/>
      <c r="WJF131" s="103"/>
      <c r="WJG131" s="103"/>
      <c r="WJH131" s="103"/>
      <c r="WJI131" s="103"/>
      <c r="WJJ131" s="103"/>
      <c r="WJK131" s="103"/>
      <c r="WJL131" s="103"/>
      <c r="WJM131" s="103"/>
      <c r="WJN131" s="103"/>
      <c r="WJO131" s="103"/>
      <c r="WJP131" s="103"/>
      <c r="WJQ131" s="103"/>
      <c r="WJR131" s="103"/>
      <c r="WJY131" s="103"/>
      <c r="WJZ131" s="103"/>
      <c r="WKA131" s="103"/>
      <c r="WKB131" s="103"/>
      <c r="WKC131" s="103"/>
      <c r="WKD131" s="103"/>
      <c r="WKE131" s="103"/>
      <c r="WKF131" s="103"/>
      <c r="WKG131" s="103"/>
      <c r="WKH131" s="103"/>
      <c r="WKI131" s="103"/>
      <c r="WKJ131" s="103"/>
      <c r="WKK131" s="103"/>
      <c r="WKL131" s="103"/>
      <c r="WKM131" s="103"/>
      <c r="WKN131" s="103"/>
      <c r="WKO131" s="103"/>
      <c r="WKP131" s="103"/>
      <c r="WKQ131" s="103"/>
      <c r="WKR131" s="103"/>
      <c r="WKS131" s="103"/>
      <c r="WKT131" s="103"/>
      <c r="WKU131" s="103"/>
      <c r="WKV131" s="103"/>
      <c r="WKW131" s="103"/>
      <c r="WKX131" s="103"/>
      <c r="WKY131" s="103"/>
      <c r="WKZ131" s="103"/>
      <c r="WLA131" s="103"/>
      <c r="WLB131" s="103"/>
      <c r="WLC131" s="103"/>
      <c r="WLD131" s="103"/>
      <c r="WLE131" s="103"/>
      <c r="WLF131" s="103"/>
      <c r="WLG131" s="103"/>
      <c r="WLH131" s="103"/>
      <c r="WLI131" s="103"/>
      <c r="WLJ131" s="103"/>
      <c r="WLK131" s="103"/>
      <c r="WLL131" s="103"/>
      <c r="WLM131" s="103"/>
      <c r="WLN131" s="103"/>
      <c r="WLO131" s="103"/>
      <c r="WLP131" s="103"/>
      <c r="WLQ131" s="103"/>
      <c r="WLR131" s="103"/>
      <c r="WLS131" s="103"/>
      <c r="WLT131" s="103"/>
      <c r="WLU131" s="103"/>
      <c r="WLV131" s="103"/>
      <c r="WLW131" s="103"/>
      <c r="WLX131" s="103"/>
      <c r="WLY131" s="103"/>
      <c r="WLZ131" s="103"/>
      <c r="WMA131" s="103"/>
      <c r="WMB131" s="103"/>
      <c r="WMC131" s="103"/>
      <c r="WMD131" s="103"/>
      <c r="WME131" s="103"/>
      <c r="WMF131" s="103"/>
      <c r="WMG131" s="103"/>
      <c r="WMH131" s="103"/>
      <c r="WMI131" s="103"/>
      <c r="WMJ131" s="103"/>
      <c r="WMK131" s="103"/>
      <c r="WML131" s="103"/>
      <c r="WMM131" s="103"/>
      <c r="WMN131" s="103"/>
      <c r="WMO131" s="103"/>
      <c r="WMP131" s="103"/>
      <c r="WMQ131" s="103"/>
      <c r="WMR131" s="103"/>
      <c r="WMS131" s="103"/>
      <c r="WMT131" s="103"/>
      <c r="WMU131" s="103"/>
      <c r="WMV131" s="103"/>
      <c r="WMW131" s="103"/>
      <c r="WMX131" s="103"/>
      <c r="WMY131" s="103"/>
      <c r="WMZ131" s="103"/>
      <c r="WNA131" s="103"/>
      <c r="WNB131" s="103"/>
      <c r="WNC131" s="103"/>
      <c r="WND131" s="103"/>
      <c r="WNE131" s="103"/>
      <c r="WNF131" s="103"/>
      <c r="WNG131" s="103"/>
      <c r="WNH131" s="103"/>
      <c r="WNI131" s="103"/>
      <c r="WNJ131" s="103"/>
      <c r="WNK131" s="103"/>
      <c r="WNL131" s="103"/>
      <c r="WNM131" s="103"/>
      <c r="WNN131" s="103"/>
      <c r="WNO131" s="103"/>
      <c r="WNP131" s="103"/>
      <c r="WNQ131" s="103"/>
      <c r="WNR131" s="103"/>
      <c r="WNS131" s="103"/>
      <c r="WNT131" s="103"/>
      <c r="WNU131" s="103"/>
      <c r="WNV131" s="103"/>
      <c r="WNW131" s="103"/>
      <c r="WNX131" s="103"/>
      <c r="WNY131" s="103"/>
      <c r="WNZ131" s="103"/>
      <c r="WOA131" s="103"/>
      <c r="WOB131" s="103"/>
      <c r="WOC131" s="103"/>
      <c r="WOD131" s="103"/>
      <c r="WOE131" s="103"/>
      <c r="WOF131" s="103"/>
      <c r="WOG131" s="103"/>
      <c r="WOH131" s="103"/>
      <c r="WOI131" s="103"/>
      <c r="WOJ131" s="103"/>
      <c r="WOK131" s="103"/>
      <c r="WOL131" s="103"/>
      <c r="WOM131" s="103"/>
      <c r="WON131" s="103"/>
      <c r="WOO131" s="103"/>
      <c r="WOP131" s="103"/>
      <c r="WOQ131" s="103"/>
      <c r="WOR131" s="103"/>
      <c r="WOS131" s="103"/>
      <c r="WOT131" s="103"/>
      <c r="WOU131" s="103"/>
      <c r="WOV131" s="103"/>
      <c r="WOW131" s="103"/>
      <c r="WOX131" s="103"/>
      <c r="WOY131" s="103"/>
      <c r="WOZ131" s="103"/>
      <c r="WPA131" s="103"/>
      <c r="WPB131" s="103"/>
      <c r="WPC131" s="103"/>
      <c r="WPD131" s="103"/>
      <c r="WPE131" s="103"/>
      <c r="WPF131" s="103"/>
      <c r="WPG131" s="103"/>
      <c r="WPH131" s="103"/>
      <c r="WPI131" s="103"/>
      <c r="WPJ131" s="103"/>
      <c r="WPK131" s="103"/>
      <c r="WPL131" s="103"/>
      <c r="WPM131" s="103"/>
      <c r="WPN131" s="103"/>
      <c r="WPO131" s="103"/>
      <c r="WPP131" s="103"/>
      <c r="WPQ131" s="103"/>
      <c r="WPR131" s="103"/>
      <c r="WPS131" s="103"/>
      <c r="WPT131" s="103"/>
      <c r="WPU131" s="103"/>
      <c r="WPV131" s="103"/>
      <c r="WPW131" s="103"/>
      <c r="WPX131" s="103"/>
      <c r="WPY131" s="103"/>
      <c r="WPZ131" s="103"/>
      <c r="WQA131" s="103"/>
      <c r="WQB131" s="103"/>
      <c r="WQC131" s="103"/>
      <c r="WQD131" s="103"/>
      <c r="WQE131" s="103"/>
      <c r="WQF131" s="103"/>
      <c r="WQG131" s="103"/>
      <c r="WQH131" s="103"/>
      <c r="WQI131" s="103"/>
      <c r="WQJ131" s="103"/>
      <c r="WQK131" s="103"/>
      <c r="WQL131" s="103"/>
      <c r="WQM131" s="103"/>
      <c r="WQN131" s="103"/>
      <c r="WQO131" s="103"/>
      <c r="WQP131" s="103"/>
      <c r="WQQ131" s="103"/>
      <c r="WQR131" s="103"/>
      <c r="WQS131" s="103"/>
      <c r="WQT131" s="103"/>
      <c r="WQU131" s="103"/>
      <c r="WQV131" s="103"/>
      <c r="WQW131" s="103"/>
      <c r="WQX131" s="103"/>
      <c r="WQY131" s="103"/>
      <c r="WQZ131" s="103"/>
      <c r="WRA131" s="103"/>
      <c r="WRB131" s="103"/>
      <c r="WRC131" s="103"/>
      <c r="WRD131" s="103"/>
      <c r="WRE131" s="103"/>
      <c r="WRF131" s="103"/>
      <c r="WRG131" s="103"/>
      <c r="WRH131" s="103"/>
      <c r="WRI131" s="103"/>
      <c r="WRJ131" s="103"/>
      <c r="WRK131" s="103"/>
      <c r="WRL131" s="103"/>
      <c r="WRM131" s="103"/>
      <c r="WRN131" s="103"/>
      <c r="WRO131" s="103"/>
      <c r="WRP131" s="103"/>
      <c r="WRQ131" s="103"/>
      <c r="WRR131" s="103"/>
      <c r="WRS131" s="103"/>
      <c r="WRT131" s="103"/>
      <c r="WRU131" s="103"/>
      <c r="WRV131" s="103"/>
      <c r="WRW131" s="103"/>
      <c r="WRX131" s="103"/>
      <c r="WRY131" s="103"/>
      <c r="WRZ131" s="103"/>
      <c r="WSA131" s="103"/>
      <c r="WSB131" s="103"/>
      <c r="WSC131" s="103"/>
      <c r="WSD131" s="103"/>
      <c r="WSE131" s="103"/>
      <c r="WSF131" s="103"/>
      <c r="WSG131" s="103"/>
      <c r="WSH131" s="103"/>
      <c r="WSI131" s="103"/>
      <c r="WSJ131" s="103"/>
      <c r="WSK131" s="103"/>
      <c r="WSL131" s="103"/>
      <c r="WSM131" s="103"/>
      <c r="WSN131" s="103"/>
      <c r="WSO131" s="103"/>
      <c r="WSP131" s="103"/>
      <c r="WSQ131" s="103"/>
      <c r="WSR131" s="103"/>
      <c r="WSS131" s="103"/>
      <c r="WST131" s="103"/>
      <c r="WSU131" s="103"/>
      <c r="WSV131" s="103"/>
      <c r="WSW131" s="103"/>
      <c r="WSX131" s="103"/>
      <c r="WSY131" s="103"/>
      <c r="WSZ131" s="103"/>
      <c r="WTA131" s="103"/>
      <c r="WTB131" s="103"/>
      <c r="WTC131" s="103"/>
      <c r="WTD131" s="103"/>
      <c r="WTE131" s="103"/>
      <c r="WTF131" s="103"/>
      <c r="WTG131" s="103"/>
      <c r="WTH131" s="103"/>
      <c r="WTI131" s="103"/>
      <c r="WTJ131" s="103"/>
      <c r="WTK131" s="103"/>
      <c r="WTL131" s="103"/>
      <c r="WTM131" s="103"/>
      <c r="WTN131" s="103"/>
      <c r="WTU131" s="103"/>
      <c r="WTV131" s="103"/>
      <c r="WTW131" s="103"/>
      <c r="WTX131" s="103"/>
      <c r="WTY131" s="103"/>
      <c r="WTZ131" s="103"/>
      <c r="WUA131" s="103"/>
      <c r="WUB131" s="103"/>
      <c r="WUC131" s="103"/>
      <c r="WUD131" s="103"/>
      <c r="WUE131" s="103"/>
      <c r="WUF131" s="103"/>
      <c r="WUG131" s="103"/>
      <c r="WUH131" s="103"/>
      <c r="WUI131" s="103"/>
      <c r="WUJ131" s="103"/>
      <c r="WUK131" s="103"/>
      <c r="WUL131" s="103"/>
      <c r="WUM131" s="103"/>
      <c r="WUN131" s="103"/>
      <c r="WUO131" s="103"/>
      <c r="WUP131" s="103"/>
      <c r="WUQ131" s="103"/>
      <c r="WUR131" s="103"/>
      <c r="WUS131" s="103"/>
      <c r="WUT131" s="103"/>
      <c r="WUU131" s="103"/>
      <c r="WUV131" s="103"/>
      <c r="WUW131" s="103"/>
      <c r="WUX131" s="103"/>
      <c r="WUY131" s="103"/>
      <c r="WUZ131" s="103"/>
      <c r="WVA131" s="103"/>
      <c r="WVB131" s="103"/>
      <c r="WVC131" s="103"/>
      <c r="WVD131" s="103"/>
      <c r="WVE131" s="103"/>
      <c r="WVF131" s="103"/>
      <c r="WVG131" s="103"/>
      <c r="WVH131" s="103"/>
      <c r="WVI131" s="103"/>
      <c r="WVJ131" s="103"/>
      <c r="WVK131" s="103"/>
      <c r="WVL131" s="103"/>
      <c r="WVM131" s="103"/>
      <c r="WVN131" s="103"/>
      <c r="WVO131" s="103"/>
      <c r="WVP131" s="103"/>
      <c r="WVQ131" s="103"/>
      <c r="WVR131" s="103"/>
      <c r="WVS131" s="103"/>
      <c r="WVT131" s="103"/>
      <c r="WVU131" s="103"/>
      <c r="WVV131" s="103"/>
      <c r="WVW131" s="103"/>
      <c r="WVX131" s="103"/>
      <c r="WVY131" s="103"/>
      <c r="WVZ131" s="103"/>
      <c r="WWA131" s="103"/>
      <c r="WWB131" s="103"/>
      <c r="WWC131" s="103"/>
      <c r="WWD131" s="103"/>
      <c r="WWE131" s="103"/>
      <c r="WWF131" s="103"/>
      <c r="WWG131" s="103"/>
      <c r="WWH131" s="103"/>
      <c r="WWI131" s="103"/>
      <c r="WWJ131" s="103"/>
      <c r="WWK131" s="103"/>
      <c r="WWL131" s="103"/>
      <c r="WWM131" s="103"/>
      <c r="WWN131" s="103"/>
      <c r="WWO131" s="103"/>
      <c r="WWP131" s="103"/>
      <c r="WWQ131" s="103"/>
      <c r="WWR131" s="103"/>
      <c r="WWS131" s="103"/>
      <c r="WWT131" s="103"/>
      <c r="WWU131" s="103"/>
      <c r="WWV131" s="103"/>
      <c r="WWW131" s="103"/>
      <c r="WWX131" s="103"/>
      <c r="WWY131" s="103"/>
      <c r="WWZ131" s="103"/>
      <c r="WXA131" s="103"/>
      <c r="WXB131" s="103"/>
      <c r="WXC131" s="103"/>
      <c r="WXD131" s="103"/>
      <c r="WXE131" s="103"/>
      <c r="WXF131" s="103"/>
      <c r="WXG131" s="103"/>
      <c r="WXH131" s="103"/>
      <c r="WXI131" s="103"/>
      <c r="WXJ131" s="103"/>
      <c r="WXK131" s="103"/>
      <c r="WXL131" s="103"/>
      <c r="WXM131" s="103"/>
      <c r="WXN131" s="103"/>
      <c r="WXO131" s="103"/>
      <c r="WXP131" s="103"/>
      <c r="WXQ131" s="103"/>
      <c r="WXR131" s="103"/>
      <c r="WXS131" s="103"/>
      <c r="WXT131" s="103"/>
      <c r="WXU131" s="103"/>
      <c r="WXV131" s="103"/>
      <c r="WXW131" s="103"/>
      <c r="WXX131" s="103"/>
      <c r="WXY131" s="103"/>
      <c r="WXZ131" s="103"/>
      <c r="WYA131" s="103"/>
      <c r="WYB131" s="103"/>
      <c r="WYC131" s="103"/>
      <c r="WYD131" s="103"/>
      <c r="WYE131" s="103"/>
      <c r="WYF131" s="103"/>
      <c r="WYG131" s="103"/>
      <c r="WYH131" s="103"/>
      <c r="WYI131" s="103"/>
      <c r="WYJ131" s="103"/>
      <c r="WYK131" s="103"/>
      <c r="WYL131" s="103"/>
      <c r="WYM131" s="103"/>
      <c r="WYN131" s="103"/>
      <c r="WYO131" s="103"/>
      <c r="WYP131" s="103"/>
      <c r="WYQ131" s="103"/>
      <c r="WYR131" s="103"/>
      <c r="WYS131" s="103"/>
      <c r="WYT131" s="103"/>
      <c r="WYU131" s="103"/>
      <c r="WYV131" s="103"/>
      <c r="WYW131" s="103"/>
      <c r="WYX131" s="103"/>
      <c r="WYY131" s="103"/>
      <c r="WYZ131" s="103"/>
      <c r="WZA131" s="103"/>
      <c r="WZB131" s="103"/>
      <c r="WZC131" s="103"/>
      <c r="WZD131" s="103"/>
      <c r="WZE131" s="103"/>
      <c r="WZF131" s="103"/>
      <c r="WZG131" s="103"/>
      <c r="WZH131" s="103"/>
      <c r="WZI131" s="103"/>
      <c r="WZJ131" s="103"/>
      <c r="WZK131" s="103"/>
      <c r="WZL131" s="103"/>
      <c r="WZM131" s="103"/>
      <c r="WZN131" s="103"/>
      <c r="WZO131" s="103"/>
      <c r="WZP131" s="103"/>
      <c r="WZQ131" s="103"/>
      <c r="WZR131" s="103"/>
      <c r="WZS131" s="103"/>
      <c r="WZT131" s="103"/>
      <c r="WZU131" s="103"/>
      <c r="WZV131" s="103"/>
      <c r="WZW131" s="103"/>
      <c r="WZX131" s="103"/>
      <c r="WZY131" s="103"/>
      <c r="WZZ131" s="103"/>
      <c r="XAA131" s="103"/>
      <c r="XAB131" s="103"/>
      <c r="XAC131" s="103"/>
      <c r="XAD131" s="103"/>
      <c r="XAE131" s="103"/>
      <c r="XAF131" s="103"/>
      <c r="XAG131" s="103"/>
      <c r="XAH131" s="103"/>
      <c r="XAI131" s="103"/>
      <c r="XAJ131" s="103"/>
      <c r="XAK131" s="103"/>
      <c r="XAL131" s="103"/>
      <c r="XAM131" s="103"/>
      <c r="XAN131" s="103"/>
      <c r="XAO131" s="103"/>
      <c r="XAP131" s="103"/>
      <c r="XAQ131" s="103"/>
      <c r="XAR131" s="103"/>
      <c r="XAS131" s="103"/>
      <c r="XAT131" s="103"/>
      <c r="XAU131" s="103"/>
      <c r="XAV131" s="103"/>
      <c r="XAW131" s="103"/>
      <c r="XAX131" s="103"/>
      <c r="XAY131" s="103"/>
      <c r="XAZ131" s="103"/>
      <c r="XBA131" s="103"/>
      <c r="XBB131" s="103"/>
      <c r="XBC131" s="103"/>
      <c r="XBD131" s="103"/>
      <c r="XBE131" s="103"/>
      <c r="XBF131" s="103"/>
      <c r="XBG131" s="103"/>
      <c r="XBH131" s="103"/>
      <c r="XBI131" s="103"/>
      <c r="XBJ131" s="103"/>
      <c r="XBK131" s="103"/>
      <c r="XBL131" s="103"/>
      <c r="XBM131" s="103"/>
      <c r="XBN131" s="103"/>
      <c r="XBO131" s="103"/>
      <c r="XBP131" s="103"/>
      <c r="XBQ131" s="103"/>
      <c r="XBR131" s="103"/>
      <c r="XBS131" s="103"/>
      <c r="XBT131" s="103"/>
      <c r="XBU131" s="103"/>
      <c r="XBV131" s="103"/>
      <c r="XBW131" s="103"/>
      <c r="XBX131" s="103"/>
      <c r="XBY131" s="103"/>
      <c r="XBZ131" s="103"/>
      <c r="XCA131" s="103"/>
      <c r="XCB131" s="103"/>
      <c r="XCC131" s="103"/>
      <c r="XCD131" s="103"/>
      <c r="XCE131" s="103"/>
      <c r="XCF131" s="103"/>
      <c r="XCG131" s="103"/>
      <c r="XCH131" s="103"/>
      <c r="XCI131" s="103"/>
      <c r="XCJ131" s="103"/>
      <c r="XCK131" s="103"/>
      <c r="XCL131" s="103"/>
      <c r="XCM131" s="103"/>
      <c r="XCN131" s="103"/>
      <c r="XCO131" s="103"/>
      <c r="XCP131" s="103"/>
      <c r="XCQ131" s="103"/>
      <c r="XCR131" s="103"/>
      <c r="XCS131" s="103"/>
      <c r="XCT131" s="103"/>
      <c r="XCU131" s="103"/>
      <c r="XCV131" s="103"/>
      <c r="XCW131" s="103"/>
      <c r="XCX131" s="103"/>
      <c r="XCY131" s="103"/>
      <c r="XCZ131" s="103"/>
      <c r="XDA131" s="103"/>
      <c r="XDB131" s="103"/>
      <c r="XDC131" s="103"/>
      <c r="XDD131" s="103"/>
      <c r="XDE131" s="103"/>
    </row>
    <row r="132" spans="1:16333" s="218" customFormat="1" ht="30.75" x14ac:dyDescent="0.25">
      <c r="A132" s="51" t="s">
        <v>88</v>
      </c>
      <c r="B132" s="125" t="s">
        <v>217</v>
      </c>
      <c r="C132" s="137">
        <v>200</v>
      </c>
      <c r="D132" s="82">
        <f>'Приложение 4'!F119</f>
        <v>253400</v>
      </c>
      <c r="E132" s="82">
        <f>'Приложение 4'!G119</f>
        <v>320087</v>
      </c>
      <c r="F132" s="82">
        <f>'Приложение 4'!H119</f>
        <v>336731.52</v>
      </c>
      <c r="G132" s="32"/>
      <c r="H132" s="33"/>
      <c r="I132" s="33"/>
      <c r="J132" s="33"/>
      <c r="K132" s="33"/>
      <c r="L132" s="54"/>
      <c r="M132" s="54"/>
      <c r="N132" s="54"/>
      <c r="O132" s="54"/>
      <c r="P132" s="54"/>
      <c r="Q132" s="54"/>
      <c r="R132" s="54"/>
      <c r="S132" s="54"/>
      <c r="T132" s="54"/>
      <c r="U132" s="54"/>
      <c r="V132" s="54"/>
      <c r="W132" s="54"/>
      <c r="X132" s="54"/>
      <c r="Y132" s="54"/>
      <c r="Z132" s="54"/>
      <c r="AA132" s="54"/>
      <c r="AB132" s="54"/>
      <c r="AC132" s="54"/>
      <c r="AD132" s="54"/>
      <c r="AE132" s="54"/>
      <c r="AF132" s="54"/>
      <c r="AG132" s="54"/>
      <c r="AH132" s="54"/>
      <c r="AI132" s="54"/>
      <c r="AJ132" s="54"/>
      <c r="AK132" s="54"/>
      <c r="AL132" s="54"/>
      <c r="AM132" s="54"/>
      <c r="AN132" s="86"/>
      <c r="AO132" s="86"/>
      <c r="AP132" s="86"/>
      <c r="AQ132" s="86"/>
      <c r="AR132" s="86"/>
      <c r="AS132" s="86"/>
      <c r="AT132" s="86"/>
      <c r="AU132" s="86"/>
      <c r="AV132" s="86"/>
      <c r="AW132" s="86"/>
      <c r="AX132" s="86"/>
      <c r="AY132" s="86"/>
      <c r="AZ132" s="86"/>
      <c r="BA132" s="86"/>
      <c r="BB132" s="86"/>
      <c r="BC132" s="86"/>
      <c r="BD132" s="86"/>
      <c r="BE132" s="86"/>
      <c r="BF132" s="86"/>
      <c r="BG132" s="86"/>
      <c r="BH132" s="86"/>
      <c r="BI132" s="86"/>
      <c r="BJ132" s="86"/>
      <c r="BK132" s="86"/>
      <c r="BL132" s="86"/>
      <c r="BM132" s="86"/>
      <c r="BN132" s="86"/>
      <c r="BO132" s="86"/>
      <c r="BP132" s="86"/>
      <c r="BQ132" s="86"/>
      <c r="BR132" s="86"/>
      <c r="BS132" s="86"/>
      <c r="BT132" s="86"/>
      <c r="BU132" s="86"/>
      <c r="BV132" s="86"/>
      <c r="BW132" s="86"/>
      <c r="BX132" s="86"/>
      <c r="BY132" s="86"/>
      <c r="BZ132" s="86"/>
      <c r="CA132" s="86"/>
      <c r="CB132" s="86"/>
      <c r="CC132" s="86"/>
      <c r="CD132" s="86"/>
      <c r="CE132" s="86"/>
      <c r="CF132" s="86"/>
      <c r="CG132" s="86"/>
      <c r="CH132" s="86"/>
      <c r="CI132" s="86"/>
      <c r="CJ132" s="86"/>
      <c r="CK132" s="86"/>
      <c r="CL132" s="86"/>
      <c r="CM132" s="86"/>
      <c r="CN132" s="86"/>
      <c r="CO132" s="86"/>
      <c r="CP132" s="86"/>
      <c r="CQ132" s="86"/>
      <c r="CR132" s="86"/>
      <c r="CS132" s="86"/>
      <c r="CT132" s="86"/>
      <c r="CU132" s="86"/>
      <c r="CV132" s="86"/>
      <c r="CW132" s="86"/>
      <c r="CX132" s="86"/>
      <c r="CY132" s="86"/>
      <c r="CZ132" s="86"/>
      <c r="DA132" s="86"/>
      <c r="DB132" s="86"/>
      <c r="DC132" s="86"/>
      <c r="DD132" s="86"/>
      <c r="DE132" s="86"/>
      <c r="DF132" s="86"/>
      <c r="DG132" s="86"/>
      <c r="DH132" s="86"/>
      <c r="DI132" s="86"/>
      <c r="DJ132" s="86"/>
      <c r="DK132" s="86"/>
      <c r="DL132" s="86"/>
      <c r="DM132" s="86"/>
      <c r="DN132" s="86"/>
      <c r="DO132" s="86"/>
      <c r="DP132" s="86"/>
      <c r="DQ132" s="86"/>
      <c r="DR132" s="86"/>
      <c r="DS132" s="86"/>
      <c r="DT132" s="86"/>
      <c r="DU132" s="86"/>
      <c r="DV132" s="86"/>
      <c r="DW132" s="86"/>
      <c r="DX132" s="86"/>
      <c r="DY132" s="86"/>
      <c r="DZ132" s="86"/>
      <c r="EA132" s="86"/>
      <c r="EB132" s="86"/>
      <c r="EC132" s="86"/>
      <c r="ED132" s="86"/>
      <c r="EE132" s="86"/>
      <c r="EF132" s="86"/>
      <c r="EG132" s="86"/>
      <c r="EH132" s="86"/>
      <c r="EI132" s="86"/>
      <c r="EJ132" s="86"/>
      <c r="EK132" s="86"/>
      <c r="EL132" s="86"/>
      <c r="EM132" s="86"/>
      <c r="EN132" s="86"/>
      <c r="EO132" s="86"/>
      <c r="EP132" s="86"/>
      <c r="EQ132" s="86"/>
      <c r="ER132" s="86"/>
      <c r="ES132" s="86"/>
      <c r="ET132" s="86"/>
      <c r="EU132" s="86"/>
      <c r="EV132" s="86"/>
      <c r="EW132" s="86"/>
      <c r="EX132" s="86"/>
      <c r="EY132" s="86"/>
      <c r="EZ132" s="86"/>
      <c r="FA132" s="86"/>
      <c r="FB132" s="86"/>
      <c r="FC132" s="86"/>
      <c r="FD132" s="86"/>
      <c r="FE132" s="86"/>
      <c r="FF132" s="86"/>
      <c r="FG132" s="86"/>
      <c r="FH132" s="86"/>
      <c r="FI132" s="86"/>
      <c r="FJ132" s="86"/>
      <c r="FK132" s="86"/>
      <c r="FL132" s="86"/>
      <c r="FM132" s="86"/>
      <c r="FN132" s="86"/>
      <c r="FO132" s="86"/>
      <c r="FP132" s="86"/>
      <c r="FQ132" s="86"/>
      <c r="FR132" s="86"/>
      <c r="FS132" s="86"/>
      <c r="FT132" s="86"/>
      <c r="FU132" s="86"/>
      <c r="FV132" s="86"/>
      <c r="FW132" s="86"/>
      <c r="FX132" s="86"/>
      <c r="FY132" s="86"/>
      <c r="FZ132" s="86"/>
      <c r="GA132" s="86"/>
      <c r="GB132" s="86"/>
      <c r="GC132" s="86"/>
      <c r="GD132" s="86"/>
      <c r="GE132" s="86"/>
      <c r="GF132" s="86"/>
      <c r="GG132" s="86"/>
      <c r="GH132" s="86"/>
      <c r="GI132" s="86"/>
      <c r="GJ132" s="86"/>
      <c r="GK132" s="86"/>
      <c r="GL132" s="86"/>
      <c r="GM132" s="86"/>
      <c r="GN132" s="86"/>
      <c r="GO132" s="86"/>
      <c r="GP132" s="86"/>
      <c r="GQ132" s="86"/>
      <c r="GR132" s="86"/>
      <c r="GS132" s="86"/>
      <c r="GT132" s="86"/>
      <c r="GU132" s="86"/>
      <c r="GV132" s="86"/>
      <c r="GW132" s="86"/>
      <c r="GX132" s="86"/>
      <c r="GY132" s="86"/>
      <c r="GZ132" s="86"/>
      <c r="HA132" s="86"/>
      <c r="HB132" s="86"/>
      <c r="HI132" s="86"/>
      <c r="HJ132" s="86"/>
      <c r="HK132" s="86"/>
      <c r="HL132" s="86"/>
      <c r="HM132" s="86"/>
      <c r="HN132" s="86"/>
      <c r="HO132" s="86"/>
      <c r="HP132" s="86"/>
      <c r="HQ132" s="86"/>
      <c r="HR132" s="86"/>
      <c r="HS132" s="86"/>
      <c r="HT132" s="86"/>
      <c r="HU132" s="86"/>
      <c r="HV132" s="86"/>
      <c r="HW132" s="86"/>
      <c r="HX132" s="86"/>
      <c r="HY132" s="86"/>
      <c r="HZ132" s="86"/>
      <c r="IA132" s="86"/>
      <c r="IB132" s="86"/>
      <c r="IC132" s="86"/>
      <c r="ID132" s="86"/>
      <c r="IE132" s="86"/>
      <c r="IF132" s="86"/>
      <c r="IG132" s="86"/>
      <c r="IH132" s="86"/>
      <c r="II132" s="86"/>
      <c r="IJ132" s="86"/>
      <c r="IK132" s="86"/>
      <c r="IL132" s="86"/>
      <c r="IM132" s="86"/>
      <c r="IN132" s="86"/>
      <c r="IO132" s="86"/>
      <c r="IP132" s="86"/>
      <c r="IQ132" s="86"/>
      <c r="IR132" s="86"/>
      <c r="IS132" s="86"/>
      <c r="IT132" s="86"/>
      <c r="IU132" s="86"/>
      <c r="IV132" s="86"/>
      <c r="IW132" s="86"/>
      <c r="IX132" s="86"/>
      <c r="IY132" s="86"/>
      <c r="IZ132" s="86"/>
      <c r="JA132" s="86"/>
      <c r="JB132" s="86"/>
      <c r="JC132" s="86"/>
      <c r="JD132" s="86"/>
      <c r="JE132" s="86"/>
      <c r="JF132" s="86"/>
      <c r="JG132" s="86"/>
      <c r="JH132" s="86"/>
      <c r="JI132" s="86"/>
      <c r="JJ132" s="86"/>
      <c r="JK132" s="86"/>
      <c r="JL132" s="86"/>
      <c r="JM132" s="86"/>
      <c r="JN132" s="86"/>
      <c r="JO132" s="86"/>
      <c r="JP132" s="86"/>
      <c r="JQ132" s="86"/>
      <c r="JR132" s="86"/>
      <c r="JS132" s="86"/>
      <c r="JT132" s="86"/>
      <c r="JU132" s="86"/>
      <c r="JV132" s="86"/>
      <c r="JW132" s="86"/>
      <c r="JX132" s="86"/>
      <c r="JY132" s="86"/>
      <c r="JZ132" s="86"/>
      <c r="KA132" s="86"/>
      <c r="KB132" s="86"/>
      <c r="KC132" s="86"/>
      <c r="KD132" s="86"/>
      <c r="KE132" s="86"/>
      <c r="KF132" s="86"/>
      <c r="KG132" s="86"/>
      <c r="KH132" s="86"/>
      <c r="KI132" s="86"/>
      <c r="KJ132" s="86"/>
      <c r="KK132" s="86"/>
      <c r="KL132" s="86"/>
      <c r="KM132" s="86"/>
      <c r="KN132" s="86"/>
      <c r="KO132" s="86"/>
      <c r="KP132" s="86"/>
      <c r="KQ132" s="86"/>
      <c r="KR132" s="86"/>
      <c r="KS132" s="86"/>
      <c r="KT132" s="86"/>
      <c r="KU132" s="86"/>
      <c r="KV132" s="86"/>
      <c r="KW132" s="86"/>
      <c r="KX132" s="86"/>
      <c r="KY132" s="86"/>
      <c r="KZ132" s="86"/>
      <c r="LA132" s="86"/>
      <c r="LB132" s="86"/>
      <c r="LC132" s="86"/>
      <c r="LD132" s="86"/>
      <c r="LE132" s="86"/>
      <c r="LF132" s="86"/>
      <c r="LG132" s="86"/>
      <c r="LH132" s="86"/>
      <c r="LI132" s="86"/>
      <c r="LJ132" s="86"/>
      <c r="LK132" s="86"/>
      <c r="LL132" s="86"/>
      <c r="LM132" s="86"/>
      <c r="LN132" s="86"/>
      <c r="LO132" s="86"/>
      <c r="LP132" s="86"/>
      <c r="LQ132" s="86"/>
      <c r="LR132" s="86"/>
      <c r="LS132" s="86"/>
      <c r="LT132" s="86"/>
      <c r="LU132" s="86"/>
      <c r="LV132" s="86"/>
      <c r="LW132" s="86"/>
      <c r="LX132" s="86"/>
      <c r="LY132" s="86"/>
      <c r="LZ132" s="86"/>
      <c r="MA132" s="86"/>
      <c r="MB132" s="86"/>
      <c r="MC132" s="86"/>
      <c r="MD132" s="86"/>
      <c r="ME132" s="86"/>
      <c r="MF132" s="86"/>
      <c r="MG132" s="86"/>
      <c r="MH132" s="86"/>
      <c r="MI132" s="86"/>
      <c r="MJ132" s="86"/>
      <c r="MK132" s="86"/>
      <c r="ML132" s="86"/>
      <c r="MM132" s="86"/>
      <c r="MN132" s="86"/>
      <c r="MO132" s="86"/>
      <c r="MP132" s="86"/>
      <c r="MQ132" s="86"/>
      <c r="MR132" s="86"/>
      <c r="MS132" s="86"/>
      <c r="MT132" s="86"/>
      <c r="MU132" s="86"/>
      <c r="MV132" s="86"/>
      <c r="MW132" s="86"/>
      <c r="MX132" s="86"/>
      <c r="MY132" s="86"/>
      <c r="MZ132" s="86"/>
      <c r="NA132" s="86"/>
      <c r="NB132" s="86"/>
      <c r="NC132" s="86"/>
      <c r="ND132" s="86"/>
      <c r="NE132" s="86"/>
      <c r="NF132" s="86"/>
      <c r="NG132" s="86"/>
      <c r="NH132" s="86"/>
      <c r="NI132" s="86"/>
      <c r="NJ132" s="86"/>
      <c r="NK132" s="86"/>
      <c r="NL132" s="86"/>
      <c r="NM132" s="86"/>
      <c r="NN132" s="86"/>
      <c r="NO132" s="86"/>
      <c r="NP132" s="86"/>
      <c r="NQ132" s="86"/>
      <c r="NR132" s="86"/>
      <c r="NS132" s="86"/>
      <c r="NT132" s="86"/>
      <c r="NU132" s="86"/>
      <c r="NV132" s="86"/>
      <c r="NW132" s="86"/>
      <c r="NX132" s="86"/>
      <c r="NY132" s="86"/>
      <c r="NZ132" s="86"/>
      <c r="OA132" s="86"/>
      <c r="OB132" s="86"/>
      <c r="OC132" s="86"/>
      <c r="OD132" s="86"/>
      <c r="OE132" s="86"/>
      <c r="OF132" s="86"/>
      <c r="OG132" s="86"/>
      <c r="OH132" s="86"/>
      <c r="OI132" s="86"/>
      <c r="OJ132" s="86"/>
      <c r="OK132" s="86"/>
      <c r="OL132" s="86"/>
      <c r="OM132" s="86"/>
      <c r="ON132" s="86"/>
      <c r="OO132" s="86"/>
      <c r="OP132" s="86"/>
      <c r="OQ132" s="86"/>
      <c r="OR132" s="86"/>
      <c r="OS132" s="86"/>
      <c r="OT132" s="86"/>
      <c r="OU132" s="86"/>
      <c r="OV132" s="86"/>
      <c r="OW132" s="86"/>
      <c r="OX132" s="86"/>
      <c r="OY132" s="86"/>
      <c r="OZ132" s="86"/>
      <c r="PA132" s="86"/>
      <c r="PB132" s="86"/>
      <c r="PC132" s="86"/>
      <c r="PD132" s="86"/>
      <c r="PE132" s="86"/>
      <c r="PF132" s="86"/>
      <c r="PG132" s="86"/>
      <c r="PH132" s="86"/>
      <c r="PI132" s="86"/>
      <c r="PJ132" s="86"/>
      <c r="PK132" s="86"/>
      <c r="PL132" s="86"/>
      <c r="PM132" s="86"/>
      <c r="PN132" s="86"/>
      <c r="PO132" s="86"/>
      <c r="PP132" s="86"/>
      <c r="PQ132" s="86"/>
      <c r="PR132" s="86"/>
      <c r="PS132" s="86"/>
      <c r="PT132" s="86"/>
      <c r="PU132" s="86"/>
      <c r="PV132" s="86"/>
      <c r="PW132" s="86"/>
      <c r="PX132" s="86"/>
      <c r="PY132" s="86"/>
      <c r="PZ132" s="86"/>
      <c r="QA132" s="86"/>
      <c r="QB132" s="86"/>
      <c r="QC132" s="86"/>
      <c r="QD132" s="86"/>
      <c r="QE132" s="86"/>
      <c r="QF132" s="86"/>
      <c r="QG132" s="86"/>
      <c r="QH132" s="86"/>
      <c r="QI132" s="86"/>
      <c r="QJ132" s="86"/>
      <c r="QK132" s="86"/>
      <c r="QL132" s="86"/>
      <c r="QM132" s="86"/>
      <c r="QN132" s="86"/>
      <c r="QO132" s="86"/>
      <c r="QP132" s="86"/>
      <c r="QQ132" s="86"/>
      <c r="QR132" s="86"/>
      <c r="QS132" s="86"/>
      <c r="QT132" s="86"/>
      <c r="QU132" s="86"/>
      <c r="QV132" s="86"/>
      <c r="QW132" s="86"/>
      <c r="QX132" s="86"/>
      <c r="RE132" s="86"/>
      <c r="RF132" s="86"/>
      <c r="RG132" s="86"/>
      <c r="RH132" s="86"/>
      <c r="RI132" s="86"/>
      <c r="RJ132" s="86"/>
      <c r="RK132" s="86"/>
      <c r="RL132" s="86"/>
      <c r="RM132" s="86"/>
      <c r="RN132" s="86"/>
      <c r="RO132" s="86"/>
      <c r="RP132" s="86"/>
      <c r="RQ132" s="86"/>
      <c r="RR132" s="86"/>
      <c r="RS132" s="86"/>
      <c r="RT132" s="86"/>
      <c r="RU132" s="86"/>
      <c r="RV132" s="86"/>
      <c r="RW132" s="86"/>
      <c r="RX132" s="86"/>
      <c r="RY132" s="86"/>
      <c r="RZ132" s="86"/>
      <c r="SA132" s="86"/>
      <c r="SB132" s="86"/>
      <c r="SC132" s="86"/>
      <c r="SD132" s="86"/>
      <c r="SE132" s="86"/>
      <c r="SF132" s="86"/>
      <c r="SG132" s="86"/>
      <c r="SH132" s="86"/>
      <c r="SI132" s="86"/>
      <c r="SJ132" s="86"/>
      <c r="SK132" s="86"/>
      <c r="SL132" s="86"/>
      <c r="SM132" s="86"/>
      <c r="SN132" s="86"/>
      <c r="SO132" s="86"/>
      <c r="SP132" s="86"/>
      <c r="SQ132" s="86"/>
      <c r="SR132" s="86"/>
      <c r="SS132" s="86"/>
      <c r="ST132" s="86"/>
      <c r="SU132" s="86"/>
      <c r="SV132" s="86"/>
      <c r="SW132" s="86"/>
      <c r="SX132" s="86"/>
      <c r="SY132" s="86"/>
      <c r="SZ132" s="86"/>
      <c r="TA132" s="86"/>
      <c r="TB132" s="86"/>
      <c r="TC132" s="86"/>
      <c r="TD132" s="86"/>
      <c r="TE132" s="86"/>
      <c r="TF132" s="86"/>
      <c r="TG132" s="86"/>
      <c r="TH132" s="86"/>
      <c r="TI132" s="86"/>
      <c r="TJ132" s="86"/>
      <c r="TK132" s="86"/>
      <c r="TL132" s="86"/>
      <c r="TM132" s="86"/>
      <c r="TN132" s="86"/>
      <c r="TO132" s="86"/>
      <c r="TP132" s="86"/>
      <c r="TQ132" s="86"/>
      <c r="TR132" s="86"/>
      <c r="TS132" s="86"/>
      <c r="TT132" s="86"/>
      <c r="TU132" s="86"/>
      <c r="TV132" s="86"/>
      <c r="TW132" s="86"/>
      <c r="TX132" s="86"/>
      <c r="TY132" s="86"/>
      <c r="TZ132" s="86"/>
      <c r="UA132" s="86"/>
      <c r="UB132" s="86"/>
      <c r="UC132" s="86"/>
      <c r="UD132" s="86"/>
      <c r="UE132" s="86"/>
      <c r="UF132" s="86"/>
      <c r="UG132" s="86"/>
      <c r="UH132" s="86"/>
      <c r="UI132" s="86"/>
      <c r="UJ132" s="86"/>
      <c r="UK132" s="86"/>
      <c r="UL132" s="86"/>
      <c r="UM132" s="86"/>
      <c r="UN132" s="86"/>
      <c r="UO132" s="86"/>
      <c r="UP132" s="86"/>
      <c r="UQ132" s="86"/>
      <c r="UR132" s="86"/>
      <c r="US132" s="86"/>
      <c r="UT132" s="86"/>
      <c r="UU132" s="86"/>
      <c r="UV132" s="86"/>
      <c r="UW132" s="86"/>
      <c r="UX132" s="86"/>
      <c r="UY132" s="86"/>
      <c r="UZ132" s="86"/>
      <c r="VA132" s="86"/>
      <c r="VB132" s="86"/>
      <c r="VC132" s="86"/>
      <c r="VD132" s="86"/>
      <c r="VE132" s="86"/>
      <c r="VF132" s="86"/>
      <c r="VG132" s="86"/>
      <c r="VH132" s="86"/>
      <c r="VI132" s="86"/>
      <c r="VJ132" s="86"/>
      <c r="VK132" s="86"/>
      <c r="VL132" s="86"/>
      <c r="VM132" s="86"/>
      <c r="VN132" s="86"/>
      <c r="VO132" s="86"/>
      <c r="VP132" s="86"/>
      <c r="VQ132" s="86"/>
      <c r="VR132" s="86"/>
      <c r="VS132" s="86"/>
      <c r="VT132" s="86"/>
      <c r="VU132" s="86"/>
      <c r="VV132" s="86"/>
      <c r="VW132" s="86"/>
      <c r="VX132" s="86"/>
      <c r="VY132" s="86"/>
      <c r="VZ132" s="86"/>
      <c r="WA132" s="86"/>
      <c r="WB132" s="86"/>
      <c r="WC132" s="86"/>
      <c r="WD132" s="86"/>
      <c r="WE132" s="86"/>
      <c r="WF132" s="86"/>
      <c r="WG132" s="86"/>
      <c r="WH132" s="86"/>
      <c r="WI132" s="86"/>
      <c r="WJ132" s="86"/>
      <c r="WK132" s="86"/>
      <c r="WL132" s="86"/>
      <c r="WM132" s="86"/>
      <c r="WN132" s="86"/>
      <c r="WO132" s="86"/>
      <c r="WP132" s="86"/>
      <c r="WQ132" s="86"/>
      <c r="WR132" s="86"/>
      <c r="WS132" s="86"/>
      <c r="WT132" s="86"/>
      <c r="WU132" s="86"/>
      <c r="WV132" s="86"/>
      <c r="WW132" s="86"/>
      <c r="WX132" s="86"/>
      <c r="WY132" s="86"/>
      <c r="WZ132" s="86"/>
      <c r="XA132" s="86"/>
      <c r="XB132" s="86"/>
      <c r="XC132" s="86"/>
      <c r="XD132" s="86"/>
      <c r="XE132" s="86"/>
      <c r="XF132" s="86"/>
      <c r="XG132" s="86"/>
      <c r="XH132" s="86"/>
      <c r="XI132" s="86"/>
      <c r="XJ132" s="86"/>
      <c r="XK132" s="86"/>
      <c r="XL132" s="86"/>
      <c r="XM132" s="86"/>
      <c r="XN132" s="86"/>
      <c r="XO132" s="86"/>
      <c r="XP132" s="86"/>
      <c r="XQ132" s="86"/>
      <c r="XR132" s="86"/>
      <c r="XS132" s="86"/>
      <c r="XT132" s="86"/>
      <c r="XU132" s="86"/>
      <c r="XV132" s="86"/>
      <c r="XW132" s="86"/>
      <c r="XX132" s="86"/>
      <c r="XY132" s="86"/>
      <c r="XZ132" s="86"/>
      <c r="YA132" s="86"/>
      <c r="YB132" s="86"/>
      <c r="YC132" s="86"/>
      <c r="YD132" s="86"/>
      <c r="YE132" s="86"/>
      <c r="YF132" s="86"/>
      <c r="YG132" s="86"/>
      <c r="YH132" s="86"/>
      <c r="YI132" s="86"/>
      <c r="YJ132" s="86"/>
      <c r="YK132" s="86"/>
      <c r="YL132" s="86"/>
      <c r="YM132" s="86"/>
      <c r="YN132" s="86"/>
      <c r="YO132" s="86"/>
      <c r="YP132" s="86"/>
      <c r="YQ132" s="86"/>
      <c r="YR132" s="86"/>
      <c r="YS132" s="86"/>
      <c r="YT132" s="86"/>
      <c r="YU132" s="86"/>
      <c r="YV132" s="86"/>
      <c r="YW132" s="86"/>
      <c r="YX132" s="86"/>
      <c r="YY132" s="86"/>
      <c r="YZ132" s="86"/>
      <c r="ZA132" s="86"/>
      <c r="ZB132" s="86"/>
      <c r="ZC132" s="86"/>
      <c r="ZD132" s="86"/>
      <c r="ZE132" s="86"/>
      <c r="ZF132" s="86"/>
      <c r="ZG132" s="86"/>
      <c r="ZH132" s="86"/>
      <c r="ZI132" s="86"/>
      <c r="ZJ132" s="86"/>
      <c r="ZK132" s="86"/>
      <c r="ZL132" s="86"/>
      <c r="ZM132" s="86"/>
      <c r="ZN132" s="86"/>
      <c r="ZO132" s="86"/>
      <c r="ZP132" s="86"/>
      <c r="ZQ132" s="86"/>
      <c r="ZR132" s="86"/>
      <c r="ZS132" s="86"/>
      <c r="ZT132" s="86"/>
      <c r="ZU132" s="86"/>
      <c r="ZV132" s="86"/>
      <c r="ZW132" s="86"/>
      <c r="ZX132" s="86"/>
      <c r="ZY132" s="86"/>
      <c r="ZZ132" s="86"/>
      <c r="AAA132" s="86"/>
      <c r="AAB132" s="86"/>
      <c r="AAC132" s="86"/>
      <c r="AAD132" s="86"/>
      <c r="AAE132" s="86"/>
      <c r="AAF132" s="86"/>
      <c r="AAG132" s="86"/>
      <c r="AAH132" s="86"/>
      <c r="AAI132" s="86"/>
      <c r="AAJ132" s="86"/>
      <c r="AAK132" s="86"/>
      <c r="AAL132" s="86"/>
      <c r="AAM132" s="86"/>
      <c r="AAN132" s="86"/>
      <c r="AAO132" s="86"/>
      <c r="AAP132" s="86"/>
      <c r="AAQ132" s="86"/>
      <c r="AAR132" s="86"/>
      <c r="AAS132" s="86"/>
      <c r="AAT132" s="86"/>
      <c r="ABA132" s="86"/>
      <c r="ABB132" s="86"/>
      <c r="ABC132" s="86"/>
      <c r="ABD132" s="86"/>
      <c r="ABE132" s="86"/>
      <c r="ABF132" s="86"/>
      <c r="ABG132" s="86"/>
      <c r="ABH132" s="86"/>
      <c r="ABI132" s="86"/>
      <c r="ABJ132" s="86"/>
      <c r="ABK132" s="86"/>
      <c r="ABL132" s="86"/>
      <c r="ABM132" s="86"/>
      <c r="ABN132" s="86"/>
      <c r="ABO132" s="86"/>
      <c r="ABP132" s="86"/>
      <c r="ABQ132" s="86"/>
      <c r="ABR132" s="86"/>
      <c r="ABS132" s="86"/>
      <c r="ABT132" s="86"/>
      <c r="ABU132" s="86"/>
      <c r="ABV132" s="86"/>
      <c r="ABW132" s="86"/>
      <c r="ABX132" s="86"/>
      <c r="ABY132" s="86"/>
      <c r="ABZ132" s="86"/>
      <c r="ACA132" s="86"/>
      <c r="ACB132" s="86"/>
      <c r="ACC132" s="86"/>
      <c r="ACD132" s="86"/>
      <c r="ACE132" s="86"/>
      <c r="ACF132" s="86"/>
      <c r="ACG132" s="86"/>
      <c r="ACH132" s="86"/>
      <c r="ACI132" s="86"/>
      <c r="ACJ132" s="86"/>
      <c r="ACK132" s="86"/>
      <c r="ACL132" s="86"/>
      <c r="ACM132" s="86"/>
      <c r="ACN132" s="86"/>
      <c r="ACO132" s="86"/>
      <c r="ACP132" s="86"/>
      <c r="ACQ132" s="86"/>
      <c r="ACR132" s="86"/>
      <c r="ACS132" s="86"/>
      <c r="ACT132" s="86"/>
      <c r="ACU132" s="86"/>
      <c r="ACV132" s="86"/>
      <c r="ACW132" s="86"/>
      <c r="ACX132" s="86"/>
      <c r="ACY132" s="86"/>
      <c r="ACZ132" s="86"/>
      <c r="ADA132" s="86"/>
      <c r="ADB132" s="86"/>
      <c r="ADC132" s="86"/>
      <c r="ADD132" s="86"/>
      <c r="ADE132" s="86"/>
      <c r="ADF132" s="86"/>
      <c r="ADG132" s="86"/>
      <c r="ADH132" s="86"/>
      <c r="ADI132" s="86"/>
      <c r="ADJ132" s="86"/>
      <c r="ADK132" s="86"/>
      <c r="ADL132" s="86"/>
      <c r="ADM132" s="86"/>
      <c r="ADN132" s="86"/>
      <c r="ADO132" s="86"/>
      <c r="ADP132" s="86"/>
      <c r="ADQ132" s="86"/>
      <c r="ADR132" s="86"/>
      <c r="ADS132" s="86"/>
      <c r="ADT132" s="86"/>
      <c r="ADU132" s="86"/>
      <c r="ADV132" s="86"/>
      <c r="ADW132" s="86"/>
      <c r="ADX132" s="86"/>
      <c r="ADY132" s="86"/>
      <c r="ADZ132" s="86"/>
      <c r="AEA132" s="86"/>
      <c r="AEB132" s="86"/>
      <c r="AEC132" s="86"/>
      <c r="AED132" s="86"/>
      <c r="AEE132" s="86"/>
      <c r="AEF132" s="86"/>
      <c r="AEG132" s="86"/>
      <c r="AEH132" s="86"/>
      <c r="AEI132" s="86"/>
      <c r="AEJ132" s="86"/>
      <c r="AEK132" s="86"/>
      <c r="AEL132" s="86"/>
      <c r="AEM132" s="86"/>
      <c r="AEN132" s="86"/>
      <c r="AEO132" s="86"/>
      <c r="AEP132" s="86"/>
      <c r="AEQ132" s="86"/>
      <c r="AER132" s="86"/>
      <c r="AES132" s="86"/>
      <c r="AET132" s="86"/>
      <c r="AEU132" s="86"/>
      <c r="AEV132" s="86"/>
      <c r="AEW132" s="86"/>
      <c r="AEX132" s="86"/>
      <c r="AEY132" s="86"/>
      <c r="AEZ132" s="86"/>
      <c r="AFA132" s="86"/>
      <c r="AFB132" s="86"/>
      <c r="AFC132" s="86"/>
      <c r="AFD132" s="86"/>
      <c r="AFE132" s="86"/>
      <c r="AFF132" s="86"/>
      <c r="AFG132" s="86"/>
      <c r="AFH132" s="86"/>
      <c r="AFI132" s="86"/>
      <c r="AFJ132" s="86"/>
      <c r="AFK132" s="86"/>
      <c r="AFL132" s="86"/>
      <c r="AFM132" s="86"/>
      <c r="AFN132" s="86"/>
      <c r="AFO132" s="86"/>
      <c r="AFP132" s="86"/>
      <c r="AFQ132" s="86"/>
      <c r="AFR132" s="86"/>
      <c r="AFS132" s="86"/>
      <c r="AFT132" s="86"/>
      <c r="AFU132" s="86"/>
      <c r="AFV132" s="86"/>
      <c r="AFW132" s="86"/>
      <c r="AFX132" s="86"/>
      <c r="AFY132" s="86"/>
      <c r="AFZ132" s="86"/>
      <c r="AGA132" s="86"/>
      <c r="AGB132" s="86"/>
      <c r="AGC132" s="86"/>
      <c r="AGD132" s="86"/>
      <c r="AGE132" s="86"/>
      <c r="AGF132" s="86"/>
      <c r="AGG132" s="86"/>
      <c r="AGH132" s="86"/>
      <c r="AGI132" s="86"/>
      <c r="AGJ132" s="86"/>
      <c r="AGK132" s="86"/>
      <c r="AGL132" s="86"/>
      <c r="AGM132" s="86"/>
      <c r="AGN132" s="86"/>
      <c r="AGO132" s="86"/>
      <c r="AGP132" s="86"/>
      <c r="AGQ132" s="86"/>
      <c r="AGR132" s="86"/>
      <c r="AGS132" s="86"/>
      <c r="AGT132" s="86"/>
      <c r="AGU132" s="86"/>
      <c r="AGV132" s="86"/>
      <c r="AGW132" s="86"/>
      <c r="AGX132" s="86"/>
      <c r="AGY132" s="86"/>
      <c r="AGZ132" s="86"/>
      <c r="AHA132" s="86"/>
      <c r="AHB132" s="86"/>
      <c r="AHC132" s="86"/>
      <c r="AHD132" s="86"/>
      <c r="AHE132" s="86"/>
      <c r="AHF132" s="86"/>
      <c r="AHG132" s="86"/>
      <c r="AHH132" s="86"/>
      <c r="AHI132" s="86"/>
      <c r="AHJ132" s="86"/>
      <c r="AHK132" s="86"/>
      <c r="AHL132" s="86"/>
      <c r="AHM132" s="86"/>
      <c r="AHN132" s="86"/>
      <c r="AHO132" s="86"/>
      <c r="AHP132" s="86"/>
      <c r="AHQ132" s="86"/>
      <c r="AHR132" s="86"/>
      <c r="AHS132" s="86"/>
      <c r="AHT132" s="86"/>
      <c r="AHU132" s="86"/>
      <c r="AHV132" s="86"/>
      <c r="AHW132" s="86"/>
      <c r="AHX132" s="86"/>
      <c r="AHY132" s="86"/>
      <c r="AHZ132" s="86"/>
      <c r="AIA132" s="86"/>
      <c r="AIB132" s="86"/>
      <c r="AIC132" s="86"/>
      <c r="AID132" s="86"/>
      <c r="AIE132" s="86"/>
      <c r="AIF132" s="86"/>
      <c r="AIG132" s="86"/>
      <c r="AIH132" s="86"/>
      <c r="AII132" s="86"/>
      <c r="AIJ132" s="86"/>
      <c r="AIK132" s="86"/>
      <c r="AIL132" s="86"/>
      <c r="AIM132" s="86"/>
      <c r="AIN132" s="86"/>
      <c r="AIO132" s="86"/>
      <c r="AIP132" s="86"/>
      <c r="AIQ132" s="86"/>
      <c r="AIR132" s="86"/>
      <c r="AIS132" s="86"/>
      <c r="AIT132" s="86"/>
      <c r="AIU132" s="86"/>
      <c r="AIV132" s="86"/>
      <c r="AIW132" s="86"/>
      <c r="AIX132" s="86"/>
      <c r="AIY132" s="86"/>
      <c r="AIZ132" s="86"/>
      <c r="AJA132" s="86"/>
      <c r="AJB132" s="86"/>
      <c r="AJC132" s="86"/>
      <c r="AJD132" s="86"/>
      <c r="AJE132" s="86"/>
      <c r="AJF132" s="86"/>
      <c r="AJG132" s="86"/>
      <c r="AJH132" s="86"/>
      <c r="AJI132" s="86"/>
      <c r="AJJ132" s="86"/>
      <c r="AJK132" s="86"/>
      <c r="AJL132" s="86"/>
      <c r="AJM132" s="86"/>
      <c r="AJN132" s="86"/>
      <c r="AJO132" s="86"/>
      <c r="AJP132" s="86"/>
      <c r="AJQ132" s="86"/>
      <c r="AJR132" s="86"/>
      <c r="AJS132" s="86"/>
      <c r="AJT132" s="86"/>
      <c r="AJU132" s="86"/>
      <c r="AJV132" s="86"/>
      <c r="AJW132" s="86"/>
      <c r="AJX132" s="86"/>
      <c r="AJY132" s="86"/>
      <c r="AJZ132" s="86"/>
      <c r="AKA132" s="86"/>
      <c r="AKB132" s="86"/>
      <c r="AKC132" s="86"/>
      <c r="AKD132" s="86"/>
      <c r="AKE132" s="86"/>
      <c r="AKF132" s="86"/>
      <c r="AKG132" s="86"/>
      <c r="AKH132" s="86"/>
      <c r="AKI132" s="86"/>
      <c r="AKJ132" s="86"/>
      <c r="AKK132" s="86"/>
      <c r="AKL132" s="86"/>
      <c r="AKM132" s="86"/>
      <c r="AKN132" s="86"/>
      <c r="AKO132" s="86"/>
      <c r="AKP132" s="86"/>
      <c r="AKW132" s="86"/>
      <c r="AKX132" s="86"/>
      <c r="AKY132" s="86"/>
      <c r="AKZ132" s="86"/>
      <c r="ALA132" s="86"/>
      <c r="ALB132" s="86"/>
      <c r="ALC132" s="86"/>
      <c r="ALD132" s="86"/>
      <c r="ALE132" s="86"/>
      <c r="ALF132" s="86"/>
      <c r="ALG132" s="86"/>
      <c r="ALH132" s="86"/>
      <c r="ALI132" s="86"/>
      <c r="ALJ132" s="86"/>
      <c r="ALK132" s="86"/>
      <c r="ALL132" s="86"/>
      <c r="ALM132" s="86"/>
      <c r="ALN132" s="86"/>
      <c r="ALO132" s="86"/>
      <c r="ALP132" s="86"/>
      <c r="ALQ132" s="86"/>
      <c r="ALR132" s="86"/>
      <c r="ALS132" s="86"/>
      <c r="ALT132" s="86"/>
      <c r="ALU132" s="86"/>
      <c r="ALV132" s="86"/>
      <c r="ALW132" s="86"/>
      <c r="ALX132" s="86"/>
      <c r="ALY132" s="86"/>
      <c r="ALZ132" s="86"/>
      <c r="AMA132" s="86"/>
      <c r="AMB132" s="86"/>
      <c r="AMC132" s="86"/>
      <c r="AMD132" s="86"/>
      <c r="AME132" s="86"/>
      <c r="AMF132" s="86"/>
      <c r="AMG132" s="86"/>
      <c r="AMH132" s="86"/>
      <c r="AMI132" s="86"/>
      <c r="AMJ132" s="86"/>
      <c r="AMK132" s="86"/>
      <c r="AML132" s="86"/>
      <c r="AMM132" s="86"/>
      <c r="AMN132" s="86"/>
      <c r="AMO132" s="86"/>
      <c r="AMP132" s="86"/>
      <c r="AMQ132" s="86"/>
      <c r="AMR132" s="86"/>
      <c r="AMS132" s="86"/>
      <c r="AMT132" s="86"/>
      <c r="AMU132" s="86"/>
      <c r="AMV132" s="86"/>
      <c r="AMW132" s="86"/>
      <c r="AMX132" s="86"/>
      <c r="AMY132" s="86"/>
      <c r="AMZ132" s="86"/>
      <c r="ANA132" s="86"/>
      <c r="ANB132" s="86"/>
      <c r="ANC132" s="86"/>
      <c r="AND132" s="86"/>
      <c r="ANE132" s="86"/>
      <c r="ANF132" s="86"/>
      <c r="ANG132" s="86"/>
      <c r="ANH132" s="86"/>
      <c r="ANI132" s="86"/>
      <c r="ANJ132" s="86"/>
      <c r="ANK132" s="86"/>
      <c r="ANL132" s="86"/>
      <c r="ANM132" s="86"/>
      <c r="ANN132" s="86"/>
      <c r="ANO132" s="86"/>
      <c r="ANP132" s="86"/>
      <c r="ANQ132" s="86"/>
      <c r="ANR132" s="86"/>
      <c r="ANS132" s="86"/>
      <c r="ANT132" s="86"/>
      <c r="ANU132" s="86"/>
      <c r="ANV132" s="86"/>
      <c r="ANW132" s="86"/>
      <c r="ANX132" s="86"/>
      <c r="ANY132" s="86"/>
      <c r="ANZ132" s="86"/>
      <c r="AOA132" s="86"/>
      <c r="AOB132" s="86"/>
      <c r="AOC132" s="86"/>
      <c r="AOD132" s="86"/>
      <c r="AOE132" s="86"/>
      <c r="AOF132" s="86"/>
      <c r="AOG132" s="86"/>
      <c r="AOH132" s="86"/>
      <c r="AOI132" s="86"/>
      <c r="AOJ132" s="86"/>
      <c r="AOK132" s="86"/>
      <c r="AOL132" s="86"/>
      <c r="AOM132" s="86"/>
      <c r="AON132" s="86"/>
      <c r="AOO132" s="86"/>
      <c r="AOP132" s="86"/>
      <c r="AOQ132" s="86"/>
      <c r="AOR132" s="86"/>
      <c r="AOS132" s="86"/>
      <c r="AOT132" s="86"/>
      <c r="AOU132" s="86"/>
      <c r="AOV132" s="86"/>
      <c r="AOW132" s="86"/>
      <c r="AOX132" s="86"/>
      <c r="AOY132" s="86"/>
      <c r="AOZ132" s="86"/>
      <c r="APA132" s="86"/>
      <c r="APB132" s="86"/>
      <c r="APC132" s="86"/>
      <c r="APD132" s="86"/>
      <c r="APE132" s="86"/>
      <c r="APF132" s="86"/>
      <c r="APG132" s="86"/>
      <c r="APH132" s="86"/>
      <c r="API132" s="86"/>
      <c r="APJ132" s="86"/>
      <c r="APK132" s="86"/>
      <c r="APL132" s="86"/>
      <c r="APM132" s="86"/>
      <c r="APN132" s="86"/>
      <c r="APO132" s="86"/>
      <c r="APP132" s="86"/>
      <c r="APQ132" s="86"/>
      <c r="APR132" s="86"/>
      <c r="APS132" s="86"/>
      <c r="APT132" s="86"/>
      <c r="APU132" s="86"/>
      <c r="APV132" s="86"/>
      <c r="APW132" s="86"/>
      <c r="APX132" s="86"/>
      <c r="APY132" s="86"/>
      <c r="APZ132" s="86"/>
      <c r="AQA132" s="86"/>
      <c r="AQB132" s="86"/>
      <c r="AQC132" s="86"/>
      <c r="AQD132" s="86"/>
      <c r="AQE132" s="86"/>
      <c r="AQF132" s="86"/>
      <c r="AQG132" s="86"/>
      <c r="AQH132" s="86"/>
      <c r="AQI132" s="86"/>
      <c r="AQJ132" s="86"/>
      <c r="AQK132" s="86"/>
      <c r="AQL132" s="86"/>
      <c r="AQM132" s="86"/>
      <c r="AQN132" s="86"/>
      <c r="AQO132" s="86"/>
      <c r="AQP132" s="86"/>
      <c r="AQQ132" s="86"/>
      <c r="AQR132" s="86"/>
      <c r="AQS132" s="86"/>
      <c r="AQT132" s="86"/>
      <c r="AQU132" s="86"/>
      <c r="AQV132" s="86"/>
      <c r="AQW132" s="86"/>
      <c r="AQX132" s="86"/>
      <c r="AQY132" s="86"/>
      <c r="AQZ132" s="86"/>
      <c r="ARA132" s="86"/>
      <c r="ARB132" s="86"/>
      <c r="ARC132" s="86"/>
      <c r="ARD132" s="86"/>
      <c r="ARE132" s="86"/>
      <c r="ARF132" s="86"/>
      <c r="ARG132" s="86"/>
      <c r="ARH132" s="86"/>
      <c r="ARI132" s="86"/>
      <c r="ARJ132" s="86"/>
      <c r="ARK132" s="86"/>
      <c r="ARL132" s="86"/>
      <c r="ARM132" s="86"/>
      <c r="ARN132" s="86"/>
      <c r="ARO132" s="86"/>
      <c r="ARP132" s="86"/>
      <c r="ARQ132" s="86"/>
      <c r="ARR132" s="86"/>
      <c r="ARS132" s="86"/>
      <c r="ART132" s="86"/>
      <c r="ARU132" s="86"/>
      <c r="ARV132" s="86"/>
      <c r="ARW132" s="86"/>
      <c r="ARX132" s="86"/>
      <c r="ARY132" s="86"/>
      <c r="ARZ132" s="86"/>
      <c r="ASA132" s="86"/>
      <c r="ASB132" s="86"/>
      <c r="ASC132" s="86"/>
      <c r="ASD132" s="86"/>
      <c r="ASE132" s="86"/>
      <c r="ASF132" s="86"/>
      <c r="ASG132" s="86"/>
      <c r="ASH132" s="86"/>
      <c r="ASI132" s="86"/>
      <c r="ASJ132" s="86"/>
      <c r="ASK132" s="86"/>
      <c r="ASL132" s="86"/>
      <c r="ASM132" s="86"/>
      <c r="ASN132" s="86"/>
      <c r="ASO132" s="86"/>
      <c r="ASP132" s="86"/>
      <c r="ASQ132" s="86"/>
      <c r="ASR132" s="86"/>
      <c r="ASS132" s="86"/>
      <c r="AST132" s="86"/>
      <c r="ASU132" s="86"/>
      <c r="ASV132" s="86"/>
      <c r="ASW132" s="86"/>
      <c r="ASX132" s="86"/>
      <c r="ASY132" s="86"/>
      <c r="ASZ132" s="86"/>
      <c r="ATA132" s="86"/>
      <c r="ATB132" s="86"/>
      <c r="ATC132" s="86"/>
      <c r="ATD132" s="86"/>
      <c r="ATE132" s="86"/>
      <c r="ATF132" s="86"/>
      <c r="ATG132" s="86"/>
      <c r="ATH132" s="86"/>
      <c r="ATI132" s="86"/>
      <c r="ATJ132" s="86"/>
      <c r="ATK132" s="86"/>
      <c r="ATL132" s="86"/>
      <c r="ATM132" s="86"/>
      <c r="ATN132" s="86"/>
      <c r="ATO132" s="86"/>
      <c r="ATP132" s="86"/>
      <c r="ATQ132" s="86"/>
      <c r="ATR132" s="86"/>
      <c r="ATS132" s="86"/>
      <c r="ATT132" s="86"/>
      <c r="ATU132" s="86"/>
      <c r="ATV132" s="86"/>
      <c r="ATW132" s="86"/>
      <c r="ATX132" s="86"/>
      <c r="ATY132" s="86"/>
      <c r="ATZ132" s="86"/>
      <c r="AUA132" s="86"/>
      <c r="AUB132" s="86"/>
      <c r="AUC132" s="86"/>
      <c r="AUD132" s="86"/>
      <c r="AUE132" s="86"/>
      <c r="AUF132" s="86"/>
      <c r="AUG132" s="86"/>
      <c r="AUH132" s="86"/>
      <c r="AUI132" s="86"/>
      <c r="AUJ132" s="86"/>
      <c r="AUK132" s="86"/>
      <c r="AUL132" s="86"/>
      <c r="AUS132" s="86"/>
      <c r="AUT132" s="86"/>
      <c r="AUU132" s="86"/>
      <c r="AUV132" s="86"/>
      <c r="AUW132" s="86"/>
      <c r="AUX132" s="86"/>
      <c r="AUY132" s="86"/>
      <c r="AUZ132" s="86"/>
      <c r="AVA132" s="86"/>
      <c r="AVB132" s="86"/>
      <c r="AVC132" s="86"/>
      <c r="AVD132" s="86"/>
      <c r="AVE132" s="86"/>
      <c r="AVF132" s="86"/>
      <c r="AVG132" s="86"/>
      <c r="AVH132" s="86"/>
      <c r="AVI132" s="86"/>
      <c r="AVJ132" s="86"/>
      <c r="AVK132" s="86"/>
      <c r="AVL132" s="86"/>
      <c r="AVM132" s="86"/>
      <c r="AVN132" s="86"/>
      <c r="AVO132" s="86"/>
      <c r="AVP132" s="86"/>
      <c r="AVQ132" s="86"/>
      <c r="AVR132" s="86"/>
      <c r="AVS132" s="86"/>
      <c r="AVT132" s="86"/>
      <c r="AVU132" s="86"/>
      <c r="AVV132" s="86"/>
      <c r="AVW132" s="86"/>
      <c r="AVX132" s="86"/>
      <c r="AVY132" s="86"/>
      <c r="AVZ132" s="86"/>
      <c r="AWA132" s="86"/>
      <c r="AWB132" s="86"/>
      <c r="AWC132" s="86"/>
      <c r="AWD132" s="86"/>
      <c r="AWE132" s="86"/>
      <c r="AWF132" s="86"/>
      <c r="AWG132" s="86"/>
      <c r="AWH132" s="86"/>
      <c r="AWI132" s="86"/>
      <c r="AWJ132" s="86"/>
      <c r="AWK132" s="86"/>
      <c r="AWL132" s="86"/>
      <c r="AWM132" s="86"/>
      <c r="AWN132" s="86"/>
      <c r="AWO132" s="86"/>
      <c r="AWP132" s="86"/>
      <c r="AWQ132" s="86"/>
      <c r="AWR132" s="86"/>
      <c r="AWS132" s="86"/>
      <c r="AWT132" s="86"/>
      <c r="AWU132" s="86"/>
      <c r="AWV132" s="86"/>
      <c r="AWW132" s="86"/>
      <c r="AWX132" s="86"/>
      <c r="AWY132" s="86"/>
      <c r="AWZ132" s="86"/>
      <c r="AXA132" s="86"/>
      <c r="AXB132" s="86"/>
      <c r="AXC132" s="86"/>
      <c r="AXD132" s="86"/>
      <c r="AXE132" s="86"/>
      <c r="AXF132" s="86"/>
      <c r="AXG132" s="86"/>
      <c r="AXH132" s="86"/>
      <c r="AXI132" s="86"/>
      <c r="AXJ132" s="86"/>
      <c r="AXK132" s="86"/>
      <c r="AXL132" s="86"/>
      <c r="AXM132" s="86"/>
      <c r="AXN132" s="86"/>
      <c r="AXO132" s="86"/>
      <c r="AXP132" s="86"/>
      <c r="AXQ132" s="86"/>
      <c r="AXR132" s="86"/>
      <c r="AXS132" s="86"/>
      <c r="AXT132" s="86"/>
      <c r="AXU132" s="86"/>
      <c r="AXV132" s="86"/>
      <c r="AXW132" s="86"/>
      <c r="AXX132" s="86"/>
      <c r="AXY132" s="86"/>
      <c r="AXZ132" s="86"/>
      <c r="AYA132" s="86"/>
      <c r="AYB132" s="86"/>
      <c r="AYC132" s="86"/>
      <c r="AYD132" s="86"/>
      <c r="AYE132" s="86"/>
      <c r="AYF132" s="86"/>
      <c r="AYG132" s="86"/>
      <c r="AYH132" s="86"/>
      <c r="AYI132" s="86"/>
      <c r="AYJ132" s="86"/>
      <c r="AYK132" s="86"/>
      <c r="AYL132" s="86"/>
      <c r="AYM132" s="86"/>
      <c r="AYN132" s="86"/>
      <c r="AYO132" s="86"/>
      <c r="AYP132" s="86"/>
      <c r="AYQ132" s="86"/>
      <c r="AYR132" s="86"/>
      <c r="AYS132" s="86"/>
      <c r="AYT132" s="86"/>
      <c r="AYU132" s="86"/>
      <c r="AYV132" s="86"/>
      <c r="AYW132" s="86"/>
      <c r="AYX132" s="86"/>
      <c r="AYY132" s="86"/>
      <c r="AYZ132" s="86"/>
      <c r="AZA132" s="86"/>
      <c r="AZB132" s="86"/>
      <c r="AZC132" s="86"/>
      <c r="AZD132" s="86"/>
      <c r="AZE132" s="86"/>
      <c r="AZF132" s="86"/>
      <c r="AZG132" s="86"/>
      <c r="AZH132" s="86"/>
      <c r="AZI132" s="86"/>
      <c r="AZJ132" s="86"/>
      <c r="AZK132" s="86"/>
      <c r="AZL132" s="86"/>
      <c r="AZM132" s="86"/>
      <c r="AZN132" s="86"/>
      <c r="AZO132" s="86"/>
      <c r="AZP132" s="86"/>
      <c r="AZQ132" s="86"/>
      <c r="AZR132" s="86"/>
      <c r="AZS132" s="86"/>
      <c r="AZT132" s="86"/>
      <c r="AZU132" s="86"/>
      <c r="AZV132" s="86"/>
      <c r="AZW132" s="86"/>
      <c r="AZX132" s="86"/>
      <c r="AZY132" s="86"/>
      <c r="AZZ132" s="86"/>
      <c r="BAA132" s="86"/>
      <c r="BAB132" s="86"/>
      <c r="BAC132" s="86"/>
      <c r="BAD132" s="86"/>
      <c r="BAE132" s="86"/>
      <c r="BAF132" s="86"/>
      <c r="BAG132" s="86"/>
      <c r="BAH132" s="86"/>
      <c r="BAI132" s="86"/>
      <c r="BAJ132" s="86"/>
      <c r="BAK132" s="86"/>
      <c r="BAL132" s="86"/>
      <c r="BAM132" s="86"/>
      <c r="BAN132" s="86"/>
      <c r="BAO132" s="86"/>
      <c r="BAP132" s="86"/>
      <c r="BAQ132" s="86"/>
      <c r="BAR132" s="86"/>
      <c r="BAS132" s="86"/>
      <c r="BAT132" s="86"/>
      <c r="BAU132" s="86"/>
      <c r="BAV132" s="86"/>
      <c r="BAW132" s="86"/>
      <c r="BAX132" s="86"/>
      <c r="BAY132" s="86"/>
      <c r="BAZ132" s="86"/>
      <c r="BBA132" s="86"/>
      <c r="BBB132" s="86"/>
      <c r="BBC132" s="86"/>
      <c r="BBD132" s="86"/>
      <c r="BBE132" s="86"/>
      <c r="BBF132" s="86"/>
      <c r="BBG132" s="86"/>
      <c r="BBH132" s="86"/>
      <c r="BBI132" s="86"/>
      <c r="BBJ132" s="86"/>
      <c r="BBK132" s="86"/>
      <c r="BBL132" s="86"/>
      <c r="BBM132" s="86"/>
      <c r="BBN132" s="86"/>
      <c r="BBO132" s="86"/>
      <c r="BBP132" s="86"/>
      <c r="BBQ132" s="86"/>
      <c r="BBR132" s="86"/>
      <c r="BBS132" s="86"/>
      <c r="BBT132" s="86"/>
      <c r="BBU132" s="86"/>
      <c r="BBV132" s="86"/>
      <c r="BBW132" s="86"/>
      <c r="BBX132" s="86"/>
      <c r="BBY132" s="86"/>
      <c r="BBZ132" s="86"/>
      <c r="BCA132" s="86"/>
      <c r="BCB132" s="86"/>
      <c r="BCC132" s="86"/>
      <c r="BCD132" s="86"/>
      <c r="BCE132" s="86"/>
      <c r="BCF132" s="86"/>
      <c r="BCG132" s="86"/>
      <c r="BCH132" s="86"/>
      <c r="BCI132" s="86"/>
      <c r="BCJ132" s="86"/>
      <c r="BCK132" s="86"/>
      <c r="BCL132" s="86"/>
      <c r="BCM132" s="86"/>
      <c r="BCN132" s="86"/>
      <c r="BCO132" s="86"/>
      <c r="BCP132" s="86"/>
      <c r="BCQ132" s="86"/>
      <c r="BCR132" s="86"/>
      <c r="BCS132" s="86"/>
      <c r="BCT132" s="86"/>
      <c r="BCU132" s="86"/>
      <c r="BCV132" s="86"/>
      <c r="BCW132" s="86"/>
      <c r="BCX132" s="86"/>
      <c r="BCY132" s="86"/>
      <c r="BCZ132" s="86"/>
      <c r="BDA132" s="86"/>
      <c r="BDB132" s="86"/>
      <c r="BDC132" s="86"/>
      <c r="BDD132" s="86"/>
      <c r="BDE132" s="86"/>
      <c r="BDF132" s="86"/>
      <c r="BDG132" s="86"/>
      <c r="BDH132" s="86"/>
      <c r="BDI132" s="86"/>
      <c r="BDJ132" s="86"/>
      <c r="BDK132" s="86"/>
      <c r="BDL132" s="86"/>
      <c r="BDM132" s="86"/>
      <c r="BDN132" s="86"/>
      <c r="BDO132" s="86"/>
      <c r="BDP132" s="86"/>
      <c r="BDQ132" s="86"/>
      <c r="BDR132" s="86"/>
      <c r="BDS132" s="86"/>
      <c r="BDT132" s="86"/>
      <c r="BDU132" s="86"/>
      <c r="BDV132" s="86"/>
      <c r="BDW132" s="86"/>
      <c r="BDX132" s="86"/>
      <c r="BDY132" s="86"/>
      <c r="BDZ132" s="86"/>
      <c r="BEA132" s="86"/>
      <c r="BEB132" s="86"/>
      <c r="BEC132" s="86"/>
      <c r="BED132" s="86"/>
      <c r="BEE132" s="86"/>
      <c r="BEF132" s="86"/>
      <c r="BEG132" s="86"/>
      <c r="BEH132" s="86"/>
      <c r="BEO132" s="86"/>
      <c r="BEP132" s="86"/>
      <c r="BEQ132" s="86"/>
      <c r="BER132" s="86"/>
      <c r="BES132" s="86"/>
      <c r="BET132" s="86"/>
      <c r="BEU132" s="86"/>
      <c r="BEV132" s="86"/>
      <c r="BEW132" s="86"/>
      <c r="BEX132" s="86"/>
      <c r="BEY132" s="86"/>
      <c r="BEZ132" s="86"/>
      <c r="BFA132" s="86"/>
      <c r="BFB132" s="86"/>
      <c r="BFC132" s="86"/>
      <c r="BFD132" s="86"/>
      <c r="BFE132" s="86"/>
      <c r="BFF132" s="86"/>
      <c r="BFG132" s="86"/>
      <c r="BFH132" s="86"/>
      <c r="BFI132" s="86"/>
      <c r="BFJ132" s="86"/>
      <c r="BFK132" s="86"/>
      <c r="BFL132" s="86"/>
      <c r="BFM132" s="86"/>
      <c r="BFN132" s="86"/>
      <c r="BFO132" s="86"/>
      <c r="BFP132" s="86"/>
      <c r="BFQ132" s="86"/>
      <c r="BFR132" s="86"/>
      <c r="BFS132" s="86"/>
      <c r="BFT132" s="86"/>
      <c r="BFU132" s="86"/>
      <c r="BFV132" s="86"/>
      <c r="BFW132" s="86"/>
      <c r="BFX132" s="86"/>
      <c r="BFY132" s="86"/>
      <c r="BFZ132" s="86"/>
      <c r="BGA132" s="86"/>
      <c r="BGB132" s="86"/>
      <c r="BGC132" s="86"/>
      <c r="BGD132" s="86"/>
      <c r="BGE132" s="86"/>
      <c r="BGF132" s="86"/>
      <c r="BGG132" s="86"/>
      <c r="BGH132" s="86"/>
      <c r="BGI132" s="86"/>
      <c r="BGJ132" s="86"/>
      <c r="BGK132" s="86"/>
      <c r="BGL132" s="86"/>
      <c r="BGM132" s="86"/>
      <c r="BGN132" s="86"/>
      <c r="BGO132" s="86"/>
      <c r="BGP132" s="86"/>
      <c r="BGQ132" s="86"/>
      <c r="BGR132" s="86"/>
      <c r="BGS132" s="86"/>
      <c r="BGT132" s="86"/>
      <c r="BGU132" s="86"/>
      <c r="BGV132" s="86"/>
      <c r="BGW132" s="86"/>
      <c r="BGX132" s="86"/>
      <c r="BGY132" s="86"/>
      <c r="BGZ132" s="86"/>
      <c r="BHA132" s="86"/>
      <c r="BHB132" s="86"/>
      <c r="BHC132" s="86"/>
      <c r="BHD132" s="86"/>
      <c r="BHE132" s="86"/>
      <c r="BHF132" s="86"/>
      <c r="BHG132" s="86"/>
      <c r="BHH132" s="86"/>
      <c r="BHI132" s="86"/>
      <c r="BHJ132" s="86"/>
      <c r="BHK132" s="86"/>
      <c r="BHL132" s="86"/>
      <c r="BHM132" s="86"/>
      <c r="BHN132" s="86"/>
      <c r="BHO132" s="86"/>
      <c r="BHP132" s="86"/>
      <c r="BHQ132" s="86"/>
      <c r="BHR132" s="86"/>
      <c r="BHS132" s="86"/>
      <c r="BHT132" s="86"/>
      <c r="BHU132" s="86"/>
      <c r="BHV132" s="86"/>
      <c r="BHW132" s="86"/>
      <c r="BHX132" s="86"/>
      <c r="BHY132" s="86"/>
      <c r="BHZ132" s="86"/>
      <c r="BIA132" s="86"/>
      <c r="BIB132" s="86"/>
      <c r="BIC132" s="86"/>
      <c r="BID132" s="86"/>
      <c r="BIE132" s="86"/>
      <c r="BIF132" s="86"/>
      <c r="BIG132" s="86"/>
      <c r="BIH132" s="86"/>
      <c r="BII132" s="86"/>
      <c r="BIJ132" s="86"/>
      <c r="BIK132" s="86"/>
      <c r="BIL132" s="86"/>
      <c r="BIM132" s="86"/>
      <c r="BIN132" s="86"/>
      <c r="BIO132" s="86"/>
      <c r="BIP132" s="86"/>
      <c r="BIQ132" s="86"/>
      <c r="BIR132" s="86"/>
      <c r="BIS132" s="86"/>
      <c r="BIT132" s="86"/>
      <c r="BIU132" s="86"/>
      <c r="BIV132" s="86"/>
      <c r="BIW132" s="86"/>
      <c r="BIX132" s="86"/>
      <c r="BIY132" s="86"/>
      <c r="BIZ132" s="86"/>
      <c r="BJA132" s="86"/>
      <c r="BJB132" s="86"/>
      <c r="BJC132" s="86"/>
      <c r="BJD132" s="86"/>
      <c r="BJE132" s="86"/>
      <c r="BJF132" s="86"/>
      <c r="BJG132" s="86"/>
      <c r="BJH132" s="86"/>
      <c r="BJI132" s="86"/>
      <c r="BJJ132" s="86"/>
      <c r="BJK132" s="86"/>
      <c r="BJL132" s="86"/>
      <c r="BJM132" s="86"/>
      <c r="BJN132" s="86"/>
      <c r="BJO132" s="86"/>
      <c r="BJP132" s="86"/>
      <c r="BJQ132" s="86"/>
      <c r="BJR132" s="86"/>
      <c r="BJS132" s="86"/>
      <c r="BJT132" s="86"/>
      <c r="BJU132" s="86"/>
      <c r="BJV132" s="86"/>
      <c r="BJW132" s="86"/>
      <c r="BJX132" s="86"/>
      <c r="BJY132" s="86"/>
      <c r="BJZ132" s="86"/>
      <c r="BKA132" s="86"/>
      <c r="BKB132" s="86"/>
      <c r="BKC132" s="86"/>
      <c r="BKD132" s="86"/>
      <c r="BKE132" s="86"/>
      <c r="BKF132" s="86"/>
      <c r="BKG132" s="86"/>
      <c r="BKH132" s="86"/>
      <c r="BKI132" s="86"/>
      <c r="BKJ132" s="86"/>
      <c r="BKK132" s="86"/>
      <c r="BKL132" s="86"/>
      <c r="BKM132" s="86"/>
      <c r="BKN132" s="86"/>
      <c r="BKO132" s="86"/>
      <c r="BKP132" s="86"/>
      <c r="BKQ132" s="86"/>
      <c r="BKR132" s="86"/>
      <c r="BKS132" s="86"/>
      <c r="BKT132" s="86"/>
      <c r="BKU132" s="86"/>
      <c r="BKV132" s="86"/>
      <c r="BKW132" s="86"/>
      <c r="BKX132" s="86"/>
      <c r="BKY132" s="86"/>
      <c r="BKZ132" s="86"/>
      <c r="BLA132" s="86"/>
      <c r="BLB132" s="86"/>
      <c r="BLC132" s="86"/>
      <c r="BLD132" s="86"/>
      <c r="BLE132" s="86"/>
      <c r="BLF132" s="86"/>
      <c r="BLG132" s="86"/>
      <c r="BLH132" s="86"/>
      <c r="BLI132" s="86"/>
      <c r="BLJ132" s="86"/>
      <c r="BLK132" s="86"/>
      <c r="BLL132" s="86"/>
      <c r="BLM132" s="86"/>
      <c r="BLN132" s="86"/>
      <c r="BLO132" s="86"/>
      <c r="BLP132" s="86"/>
      <c r="BLQ132" s="86"/>
      <c r="BLR132" s="86"/>
      <c r="BLS132" s="86"/>
      <c r="BLT132" s="86"/>
      <c r="BLU132" s="86"/>
      <c r="BLV132" s="86"/>
      <c r="BLW132" s="86"/>
      <c r="BLX132" s="86"/>
      <c r="BLY132" s="86"/>
      <c r="BLZ132" s="86"/>
      <c r="BMA132" s="86"/>
      <c r="BMB132" s="86"/>
      <c r="BMC132" s="86"/>
      <c r="BMD132" s="86"/>
      <c r="BME132" s="86"/>
      <c r="BMF132" s="86"/>
      <c r="BMG132" s="86"/>
      <c r="BMH132" s="86"/>
      <c r="BMI132" s="86"/>
      <c r="BMJ132" s="86"/>
      <c r="BMK132" s="86"/>
      <c r="BML132" s="86"/>
      <c r="BMM132" s="86"/>
      <c r="BMN132" s="86"/>
      <c r="BMO132" s="86"/>
      <c r="BMP132" s="86"/>
      <c r="BMQ132" s="86"/>
      <c r="BMR132" s="86"/>
      <c r="BMS132" s="86"/>
      <c r="BMT132" s="86"/>
      <c r="BMU132" s="86"/>
      <c r="BMV132" s="86"/>
      <c r="BMW132" s="86"/>
      <c r="BMX132" s="86"/>
      <c r="BMY132" s="86"/>
      <c r="BMZ132" s="86"/>
      <c r="BNA132" s="86"/>
      <c r="BNB132" s="86"/>
      <c r="BNC132" s="86"/>
      <c r="BND132" s="86"/>
      <c r="BNE132" s="86"/>
      <c r="BNF132" s="86"/>
      <c r="BNG132" s="86"/>
      <c r="BNH132" s="86"/>
      <c r="BNI132" s="86"/>
      <c r="BNJ132" s="86"/>
      <c r="BNK132" s="86"/>
      <c r="BNL132" s="86"/>
      <c r="BNM132" s="86"/>
      <c r="BNN132" s="86"/>
      <c r="BNO132" s="86"/>
      <c r="BNP132" s="86"/>
      <c r="BNQ132" s="86"/>
      <c r="BNR132" s="86"/>
      <c r="BNS132" s="86"/>
      <c r="BNT132" s="86"/>
      <c r="BNU132" s="86"/>
      <c r="BNV132" s="86"/>
      <c r="BNW132" s="86"/>
      <c r="BNX132" s="86"/>
      <c r="BNY132" s="86"/>
      <c r="BNZ132" s="86"/>
      <c r="BOA132" s="86"/>
      <c r="BOB132" s="86"/>
      <c r="BOC132" s="86"/>
      <c r="BOD132" s="86"/>
      <c r="BOK132" s="86"/>
      <c r="BOL132" s="86"/>
      <c r="BOM132" s="86"/>
      <c r="BON132" s="86"/>
      <c r="BOO132" s="86"/>
      <c r="BOP132" s="86"/>
      <c r="BOQ132" s="86"/>
      <c r="BOR132" s="86"/>
      <c r="BOS132" s="86"/>
      <c r="BOT132" s="86"/>
      <c r="BOU132" s="86"/>
      <c r="BOV132" s="86"/>
      <c r="BOW132" s="86"/>
      <c r="BOX132" s="86"/>
      <c r="BOY132" s="86"/>
      <c r="BOZ132" s="86"/>
      <c r="BPA132" s="86"/>
      <c r="BPB132" s="86"/>
      <c r="BPC132" s="86"/>
      <c r="BPD132" s="86"/>
      <c r="BPE132" s="86"/>
      <c r="BPF132" s="86"/>
      <c r="BPG132" s="86"/>
      <c r="BPH132" s="86"/>
      <c r="BPI132" s="86"/>
      <c r="BPJ132" s="86"/>
      <c r="BPK132" s="86"/>
      <c r="BPL132" s="86"/>
      <c r="BPM132" s="86"/>
      <c r="BPN132" s="86"/>
      <c r="BPO132" s="86"/>
      <c r="BPP132" s="86"/>
      <c r="BPQ132" s="86"/>
      <c r="BPR132" s="86"/>
      <c r="BPS132" s="86"/>
      <c r="BPT132" s="86"/>
      <c r="BPU132" s="86"/>
      <c r="BPV132" s="86"/>
      <c r="BPW132" s="86"/>
      <c r="BPX132" s="86"/>
      <c r="BPY132" s="86"/>
      <c r="BPZ132" s="86"/>
      <c r="BQA132" s="86"/>
      <c r="BQB132" s="86"/>
      <c r="BQC132" s="86"/>
      <c r="BQD132" s="86"/>
      <c r="BQE132" s="86"/>
      <c r="BQF132" s="86"/>
      <c r="BQG132" s="86"/>
      <c r="BQH132" s="86"/>
      <c r="BQI132" s="86"/>
      <c r="BQJ132" s="86"/>
      <c r="BQK132" s="86"/>
      <c r="BQL132" s="86"/>
      <c r="BQM132" s="86"/>
      <c r="BQN132" s="86"/>
      <c r="BQO132" s="86"/>
      <c r="BQP132" s="86"/>
      <c r="BQQ132" s="86"/>
      <c r="BQR132" s="86"/>
      <c r="BQS132" s="86"/>
      <c r="BQT132" s="86"/>
      <c r="BQU132" s="86"/>
      <c r="BQV132" s="86"/>
      <c r="BQW132" s="86"/>
      <c r="BQX132" s="86"/>
      <c r="BQY132" s="86"/>
      <c r="BQZ132" s="86"/>
      <c r="BRA132" s="86"/>
      <c r="BRB132" s="86"/>
      <c r="BRC132" s="86"/>
      <c r="BRD132" s="86"/>
      <c r="BRE132" s="86"/>
      <c r="BRF132" s="86"/>
      <c r="BRG132" s="86"/>
      <c r="BRH132" s="86"/>
      <c r="BRI132" s="86"/>
      <c r="BRJ132" s="86"/>
      <c r="BRK132" s="86"/>
      <c r="BRL132" s="86"/>
      <c r="BRM132" s="86"/>
      <c r="BRN132" s="86"/>
      <c r="BRO132" s="86"/>
      <c r="BRP132" s="86"/>
      <c r="BRQ132" s="86"/>
      <c r="BRR132" s="86"/>
      <c r="BRS132" s="86"/>
      <c r="BRT132" s="86"/>
      <c r="BRU132" s="86"/>
      <c r="BRV132" s="86"/>
      <c r="BRW132" s="86"/>
      <c r="BRX132" s="86"/>
      <c r="BRY132" s="86"/>
      <c r="BRZ132" s="86"/>
      <c r="BSA132" s="86"/>
      <c r="BSB132" s="86"/>
      <c r="BSC132" s="86"/>
      <c r="BSD132" s="86"/>
      <c r="BSE132" s="86"/>
      <c r="BSF132" s="86"/>
      <c r="BSG132" s="86"/>
      <c r="BSH132" s="86"/>
      <c r="BSI132" s="86"/>
      <c r="BSJ132" s="86"/>
      <c r="BSK132" s="86"/>
      <c r="BSL132" s="86"/>
      <c r="BSM132" s="86"/>
      <c r="BSN132" s="86"/>
      <c r="BSO132" s="86"/>
      <c r="BSP132" s="86"/>
      <c r="BSQ132" s="86"/>
      <c r="BSR132" s="86"/>
      <c r="BSS132" s="86"/>
      <c r="BST132" s="86"/>
      <c r="BSU132" s="86"/>
      <c r="BSV132" s="86"/>
      <c r="BSW132" s="86"/>
      <c r="BSX132" s="86"/>
      <c r="BSY132" s="86"/>
      <c r="BSZ132" s="86"/>
      <c r="BTA132" s="86"/>
      <c r="BTB132" s="86"/>
      <c r="BTC132" s="86"/>
      <c r="BTD132" s="86"/>
      <c r="BTE132" s="86"/>
      <c r="BTF132" s="86"/>
      <c r="BTG132" s="86"/>
      <c r="BTH132" s="86"/>
      <c r="BTI132" s="86"/>
      <c r="BTJ132" s="86"/>
      <c r="BTK132" s="86"/>
      <c r="BTL132" s="86"/>
      <c r="BTM132" s="86"/>
      <c r="BTN132" s="86"/>
      <c r="BTO132" s="86"/>
      <c r="BTP132" s="86"/>
      <c r="BTQ132" s="86"/>
      <c r="BTR132" s="86"/>
      <c r="BTS132" s="86"/>
      <c r="BTT132" s="86"/>
      <c r="BTU132" s="86"/>
      <c r="BTV132" s="86"/>
      <c r="BTW132" s="86"/>
      <c r="BTX132" s="86"/>
      <c r="BTY132" s="86"/>
      <c r="BTZ132" s="86"/>
      <c r="BUA132" s="86"/>
      <c r="BUB132" s="86"/>
      <c r="BUC132" s="86"/>
      <c r="BUD132" s="86"/>
      <c r="BUE132" s="86"/>
      <c r="BUF132" s="86"/>
      <c r="BUG132" s="86"/>
      <c r="BUH132" s="86"/>
      <c r="BUI132" s="86"/>
      <c r="BUJ132" s="86"/>
      <c r="BUK132" s="86"/>
      <c r="BUL132" s="86"/>
      <c r="BUM132" s="86"/>
      <c r="BUN132" s="86"/>
      <c r="BUO132" s="86"/>
      <c r="BUP132" s="86"/>
      <c r="BUQ132" s="86"/>
      <c r="BUR132" s="86"/>
      <c r="BUS132" s="86"/>
      <c r="BUT132" s="86"/>
      <c r="BUU132" s="86"/>
      <c r="BUV132" s="86"/>
      <c r="BUW132" s="86"/>
      <c r="BUX132" s="86"/>
      <c r="BUY132" s="86"/>
      <c r="BUZ132" s="86"/>
      <c r="BVA132" s="86"/>
      <c r="BVB132" s="86"/>
      <c r="BVC132" s="86"/>
      <c r="BVD132" s="86"/>
      <c r="BVE132" s="86"/>
      <c r="BVF132" s="86"/>
      <c r="BVG132" s="86"/>
      <c r="BVH132" s="86"/>
      <c r="BVI132" s="86"/>
      <c r="BVJ132" s="86"/>
      <c r="BVK132" s="86"/>
      <c r="BVL132" s="86"/>
      <c r="BVM132" s="86"/>
      <c r="BVN132" s="86"/>
      <c r="BVO132" s="86"/>
      <c r="BVP132" s="86"/>
      <c r="BVQ132" s="86"/>
      <c r="BVR132" s="86"/>
      <c r="BVS132" s="86"/>
      <c r="BVT132" s="86"/>
      <c r="BVU132" s="86"/>
      <c r="BVV132" s="86"/>
      <c r="BVW132" s="86"/>
      <c r="BVX132" s="86"/>
      <c r="BVY132" s="86"/>
      <c r="BVZ132" s="86"/>
      <c r="BWA132" s="86"/>
      <c r="BWB132" s="86"/>
      <c r="BWC132" s="86"/>
      <c r="BWD132" s="86"/>
      <c r="BWE132" s="86"/>
      <c r="BWF132" s="86"/>
      <c r="BWG132" s="86"/>
      <c r="BWH132" s="86"/>
      <c r="BWI132" s="86"/>
      <c r="BWJ132" s="86"/>
      <c r="BWK132" s="86"/>
      <c r="BWL132" s="86"/>
      <c r="BWM132" s="86"/>
      <c r="BWN132" s="86"/>
      <c r="BWO132" s="86"/>
      <c r="BWP132" s="86"/>
      <c r="BWQ132" s="86"/>
      <c r="BWR132" s="86"/>
      <c r="BWS132" s="86"/>
      <c r="BWT132" s="86"/>
      <c r="BWU132" s="86"/>
      <c r="BWV132" s="86"/>
      <c r="BWW132" s="86"/>
      <c r="BWX132" s="86"/>
      <c r="BWY132" s="86"/>
      <c r="BWZ132" s="86"/>
      <c r="BXA132" s="86"/>
      <c r="BXB132" s="86"/>
      <c r="BXC132" s="86"/>
      <c r="BXD132" s="86"/>
      <c r="BXE132" s="86"/>
      <c r="BXF132" s="86"/>
      <c r="BXG132" s="86"/>
      <c r="BXH132" s="86"/>
      <c r="BXI132" s="86"/>
      <c r="BXJ132" s="86"/>
      <c r="BXK132" s="86"/>
      <c r="BXL132" s="86"/>
      <c r="BXM132" s="86"/>
      <c r="BXN132" s="86"/>
      <c r="BXO132" s="86"/>
      <c r="BXP132" s="86"/>
      <c r="BXQ132" s="86"/>
      <c r="BXR132" s="86"/>
      <c r="BXS132" s="86"/>
      <c r="BXT132" s="86"/>
      <c r="BXU132" s="86"/>
      <c r="BXV132" s="86"/>
      <c r="BXW132" s="86"/>
      <c r="BXX132" s="86"/>
      <c r="BXY132" s="86"/>
      <c r="BXZ132" s="86"/>
      <c r="BYG132" s="86"/>
      <c r="BYH132" s="86"/>
      <c r="BYI132" s="86"/>
      <c r="BYJ132" s="86"/>
      <c r="BYK132" s="86"/>
      <c r="BYL132" s="86"/>
      <c r="BYM132" s="86"/>
      <c r="BYN132" s="86"/>
      <c r="BYO132" s="86"/>
      <c r="BYP132" s="86"/>
      <c r="BYQ132" s="86"/>
      <c r="BYR132" s="86"/>
      <c r="BYS132" s="86"/>
      <c r="BYT132" s="86"/>
      <c r="BYU132" s="86"/>
      <c r="BYV132" s="86"/>
      <c r="BYW132" s="86"/>
      <c r="BYX132" s="86"/>
      <c r="BYY132" s="86"/>
      <c r="BYZ132" s="86"/>
      <c r="BZA132" s="86"/>
      <c r="BZB132" s="86"/>
      <c r="BZC132" s="86"/>
      <c r="BZD132" s="86"/>
      <c r="BZE132" s="86"/>
      <c r="BZF132" s="86"/>
      <c r="BZG132" s="86"/>
      <c r="BZH132" s="86"/>
      <c r="BZI132" s="86"/>
      <c r="BZJ132" s="86"/>
      <c r="BZK132" s="86"/>
      <c r="BZL132" s="86"/>
      <c r="BZM132" s="86"/>
      <c r="BZN132" s="86"/>
      <c r="BZO132" s="86"/>
      <c r="BZP132" s="86"/>
      <c r="BZQ132" s="86"/>
      <c r="BZR132" s="86"/>
      <c r="BZS132" s="86"/>
      <c r="BZT132" s="86"/>
      <c r="BZU132" s="86"/>
      <c r="BZV132" s="86"/>
      <c r="BZW132" s="86"/>
      <c r="BZX132" s="86"/>
      <c r="BZY132" s="86"/>
      <c r="BZZ132" s="86"/>
      <c r="CAA132" s="86"/>
      <c r="CAB132" s="86"/>
      <c r="CAC132" s="86"/>
      <c r="CAD132" s="86"/>
      <c r="CAE132" s="86"/>
      <c r="CAF132" s="86"/>
      <c r="CAG132" s="86"/>
      <c r="CAH132" s="86"/>
      <c r="CAI132" s="86"/>
      <c r="CAJ132" s="86"/>
      <c r="CAK132" s="86"/>
      <c r="CAL132" s="86"/>
      <c r="CAM132" s="86"/>
      <c r="CAN132" s="86"/>
      <c r="CAO132" s="86"/>
      <c r="CAP132" s="86"/>
      <c r="CAQ132" s="86"/>
      <c r="CAR132" s="86"/>
      <c r="CAS132" s="86"/>
      <c r="CAT132" s="86"/>
      <c r="CAU132" s="86"/>
      <c r="CAV132" s="86"/>
      <c r="CAW132" s="86"/>
      <c r="CAX132" s="86"/>
      <c r="CAY132" s="86"/>
      <c r="CAZ132" s="86"/>
      <c r="CBA132" s="86"/>
      <c r="CBB132" s="86"/>
      <c r="CBC132" s="86"/>
      <c r="CBD132" s="86"/>
      <c r="CBE132" s="86"/>
      <c r="CBF132" s="86"/>
      <c r="CBG132" s="86"/>
      <c r="CBH132" s="86"/>
      <c r="CBI132" s="86"/>
      <c r="CBJ132" s="86"/>
      <c r="CBK132" s="86"/>
      <c r="CBL132" s="86"/>
      <c r="CBM132" s="86"/>
      <c r="CBN132" s="86"/>
      <c r="CBO132" s="86"/>
      <c r="CBP132" s="86"/>
      <c r="CBQ132" s="86"/>
      <c r="CBR132" s="86"/>
      <c r="CBS132" s="86"/>
      <c r="CBT132" s="86"/>
      <c r="CBU132" s="86"/>
      <c r="CBV132" s="86"/>
      <c r="CBW132" s="86"/>
      <c r="CBX132" s="86"/>
      <c r="CBY132" s="86"/>
      <c r="CBZ132" s="86"/>
      <c r="CCA132" s="86"/>
      <c r="CCB132" s="86"/>
      <c r="CCC132" s="86"/>
      <c r="CCD132" s="86"/>
      <c r="CCE132" s="86"/>
      <c r="CCF132" s="86"/>
      <c r="CCG132" s="86"/>
      <c r="CCH132" s="86"/>
      <c r="CCI132" s="86"/>
      <c r="CCJ132" s="86"/>
      <c r="CCK132" s="86"/>
      <c r="CCL132" s="86"/>
      <c r="CCM132" s="86"/>
      <c r="CCN132" s="86"/>
      <c r="CCO132" s="86"/>
      <c r="CCP132" s="86"/>
      <c r="CCQ132" s="86"/>
      <c r="CCR132" s="86"/>
      <c r="CCS132" s="86"/>
      <c r="CCT132" s="86"/>
      <c r="CCU132" s="86"/>
      <c r="CCV132" s="86"/>
      <c r="CCW132" s="86"/>
      <c r="CCX132" s="86"/>
      <c r="CCY132" s="86"/>
      <c r="CCZ132" s="86"/>
      <c r="CDA132" s="86"/>
      <c r="CDB132" s="86"/>
      <c r="CDC132" s="86"/>
      <c r="CDD132" s="86"/>
      <c r="CDE132" s="86"/>
      <c r="CDF132" s="86"/>
      <c r="CDG132" s="86"/>
      <c r="CDH132" s="86"/>
      <c r="CDI132" s="86"/>
      <c r="CDJ132" s="86"/>
      <c r="CDK132" s="86"/>
      <c r="CDL132" s="86"/>
      <c r="CDM132" s="86"/>
      <c r="CDN132" s="86"/>
      <c r="CDO132" s="86"/>
      <c r="CDP132" s="86"/>
      <c r="CDQ132" s="86"/>
      <c r="CDR132" s="86"/>
      <c r="CDS132" s="86"/>
      <c r="CDT132" s="86"/>
      <c r="CDU132" s="86"/>
      <c r="CDV132" s="86"/>
      <c r="CDW132" s="86"/>
      <c r="CDX132" s="86"/>
      <c r="CDY132" s="86"/>
      <c r="CDZ132" s="86"/>
      <c r="CEA132" s="86"/>
      <c r="CEB132" s="86"/>
      <c r="CEC132" s="86"/>
      <c r="CED132" s="86"/>
      <c r="CEE132" s="86"/>
      <c r="CEF132" s="86"/>
      <c r="CEG132" s="86"/>
      <c r="CEH132" s="86"/>
      <c r="CEI132" s="86"/>
      <c r="CEJ132" s="86"/>
      <c r="CEK132" s="86"/>
      <c r="CEL132" s="86"/>
      <c r="CEM132" s="86"/>
      <c r="CEN132" s="86"/>
      <c r="CEO132" s="86"/>
      <c r="CEP132" s="86"/>
      <c r="CEQ132" s="86"/>
      <c r="CER132" s="86"/>
      <c r="CES132" s="86"/>
      <c r="CET132" s="86"/>
      <c r="CEU132" s="86"/>
      <c r="CEV132" s="86"/>
      <c r="CEW132" s="86"/>
      <c r="CEX132" s="86"/>
      <c r="CEY132" s="86"/>
      <c r="CEZ132" s="86"/>
      <c r="CFA132" s="86"/>
      <c r="CFB132" s="86"/>
      <c r="CFC132" s="86"/>
      <c r="CFD132" s="86"/>
      <c r="CFE132" s="86"/>
      <c r="CFF132" s="86"/>
      <c r="CFG132" s="86"/>
      <c r="CFH132" s="86"/>
      <c r="CFI132" s="86"/>
      <c r="CFJ132" s="86"/>
      <c r="CFK132" s="86"/>
      <c r="CFL132" s="86"/>
      <c r="CFM132" s="86"/>
      <c r="CFN132" s="86"/>
      <c r="CFO132" s="86"/>
      <c r="CFP132" s="86"/>
      <c r="CFQ132" s="86"/>
      <c r="CFR132" s="86"/>
      <c r="CFS132" s="86"/>
      <c r="CFT132" s="86"/>
      <c r="CFU132" s="86"/>
      <c r="CFV132" s="86"/>
      <c r="CFW132" s="86"/>
      <c r="CFX132" s="86"/>
      <c r="CFY132" s="86"/>
      <c r="CFZ132" s="86"/>
      <c r="CGA132" s="86"/>
      <c r="CGB132" s="86"/>
      <c r="CGC132" s="86"/>
      <c r="CGD132" s="86"/>
      <c r="CGE132" s="86"/>
      <c r="CGF132" s="86"/>
      <c r="CGG132" s="86"/>
      <c r="CGH132" s="86"/>
      <c r="CGI132" s="86"/>
      <c r="CGJ132" s="86"/>
      <c r="CGK132" s="86"/>
      <c r="CGL132" s="86"/>
      <c r="CGM132" s="86"/>
      <c r="CGN132" s="86"/>
      <c r="CGO132" s="86"/>
      <c r="CGP132" s="86"/>
      <c r="CGQ132" s="86"/>
      <c r="CGR132" s="86"/>
      <c r="CGS132" s="86"/>
      <c r="CGT132" s="86"/>
      <c r="CGU132" s="86"/>
      <c r="CGV132" s="86"/>
      <c r="CGW132" s="86"/>
      <c r="CGX132" s="86"/>
      <c r="CGY132" s="86"/>
      <c r="CGZ132" s="86"/>
      <c r="CHA132" s="86"/>
      <c r="CHB132" s="86"/>
      <c r="CHC132" s="86"/>
      <c r="CHD132" s="86"/>
      <c r="CHE132" s="86"/>
      <c r="CHF132" s="86"/>
      <c r="CHG132" s="86"/>
      <c r="CHH132" s="86"/>
      <c r="CHI132" s="86"/>
      <c r="CHJ132" s="86"/>
      <c r="CHK132" s="86"/>
      <c r="CHL132" s="86"/>
      <c r="CHM132" s="86"/>
      <c r="CHN132" s="86"/>
      <c r="CHO132" s="86"/>
      <c r="CHP132" s="86"/>
      <c r="CHQ132" s="86"/>
      <c r="CHR132" s="86"/>
      <c r="CHS132" s="86"/>
      <c r="CHT132" s="86"/>
      <c r="CHU132" s="86"/>
      <c r="CHV132" s="86"/>
      <c r="CIC132" s="86"/>
      <c r="CID132" s="86"/>
      <c r="CIE132" s="86"/>
      <c r="CIF132" s="86"/>
      <c r="CIG132" s="86"/>
      <c r="CIH132" s="86"/>
      <c r="CII132" s="86"/>
      <c r="CIJ132" s="86"/>
      <c r="CIK132" s="86"/>
      <c r="CIL132" s="86"/>
      <c r="CIM132" s="86"/>
      <c r="CIN132" s="86"/>
      <c r="CIO132" s="86"/>
      <c r="CIP132" s="86"/>
      <c r="CIQ132" s="86"/>
      <c r="CIR132" s="86"/>
      <c r="CIS132" s="86"/>
      <c r="CIT132" s="86"/>
      <c r="CIU132" s="86"/>
      <c r="CIV132" s="86"/>
      <c r="CIW132" s="86"/>
      <c r="CIX132" s="86"/>
      <c r="CIY132" s="86"/>
      <c r="CIZ132" s="86"/>
      <c r="CJA132" s="86"/>
      <c r="CJB132" s="86"/>
      <c r="CJC132" s="86"/>
      <c r="CJD132" s="86"/>
      <c r="CJE132" s="86"/>
      <c r="CJF132" s="86"/>
      <c r="CJG132" s="86"/>
      <c r="CJH132" s="86"/>
      <c r="CJI132" s="86"/>
      <c r="CJJ132" s="86"/>
      <c r="CJK132" s="86"/>
      <c r="CJL132" s="86"/>
      <c r="CJM132" s="86"/>
      <c r="CJN132" s="86"/>
      <c r="CJO132" s="86"/>
      <c r="CJP132" s="86"/>
      <c r="CJQ132" s="86"/>
      <c r="CJR132" s="86"/>
      <c r="CJS132" s="86"/>
      <c r="CJT132" s="86"/>
      <c r="CJU132" s="86"/>
      <c r="CJV132" s="86"/>
      <c r="CJW132" s="86"/>
      <c r="CJX132" s="86"/>
      <c r="CJY132" s="86"/>
      <c r="CJZ132" s="86"/>
      <c r="CKA132" s="86"/>
      <c r="CKB132" s="86"/>
      <c r="CKC132" s="86"/>
      <c r="CKD132" s="86"/>
      <c r="CKE132" s="86"/>
      <c r="CKF132" s="86"/>
      <c r="CKG132" s="86"/>
      <c r="CKH132" s="86"/>
      <c r="CKI132" s="86"/>
      <c r="CKJ132" s="86"/>
      <c r="CKK132" s="86"/>
      <c r="CKL132" s="86"/>
      <c r="CKM132" s="86"/>
      <c r="CKN132" s="86"/>
      <c r="CKO132" s="86"/>
      <c r="CKP132" s="86"/>
      <c r="CKQ132" s="86"/>
      <c r="CKR132" s="86"/>
      <c r="CKS132" s="86"/>
      <c r="CKT132" s="86"/>
      <c r="CKU132" s="86"/>
      <c r="CKV132" s="86"/>
      <c r="CKW132" s="86"/>
      <c r="CKX132" s="86"/>
      <c r="CKY132" s="86"/>
      <c r="CKZ132" s="86"/>
      <c r="CLA132" s="86"/>
      <c r="CLB132" s="86"/>
      <c r="CLC132" s="86"/>
      <c r="CLD132" s="86"/>
      <c r="CLE132" s="86"/>
      <c r="CLF132" s="86"/>
      <c r="CLG132" s="86"/>
      <c r="CLH132" s="86"/>
      <c r="CLI132" s="86"/>
      <c r="CLJ132" s="86"/>
      <c r="CLK132" s="86"/>
      <c r="CLL132" s="86"/>
      <c r="CLM132" s="86"/>
      <c r="CLN132" s="86"/>
      <c r="CLO132" s="86"/>
      <c r="CLP132" s="86"/>
      <c r="CLQ132" s="86"/>
      <c r="CLR132" s="86"/>
      <c r="CLS132" s="86"/>
      <c r="CLT132" s="86"/>
      <c r="CLU132" s="86"/>
      <c r="CLV132" s="86"/>
      <c r="CLW132" s="86"/>
      <c r="CLX132" s="86"/>
      <c r="CLY132" s="86"/>
      <c r="CLZ132" s="86"/>
      <c r="CMA132" s="86"/>
      <c r="CMB132" s="86"/>
      <c r="CMC132" s="86"/>
      <c r="CMD132" s="86"/>
      <c r="CME132" s="86"/>
      <c r="CMF132" s="86"/>
      <c r="CMG132" s="86"/>
      <c r="CMH132" s="86"/>
      <c r="CMI132" s="86"/>
      <c r="CMJ132" s="86"/>
      <c r="CMK132" s="86"/>
      <c r="CML132" s="86"/>
      <c r="CMM132" s="86"/>
      <c r="CMN132" s="86"/>
      <c r="CMO132" s="86"/>
      <c r="CMP132" s="86"/>
      <c r="CMQ132" s="86"/>
      <c r="CMR132" s="86"/>
      <c r="CMS132" s="86"/>
      <c r="CMT132" s="86"/>
      <c r="CMU132" s="86"/>
      <c r="CMV132" s="86"/>
      <c r="CMW132" s="86"/>
      <c r="CMX132" s="86"/>
      <c r="CMY132" s="86"/>
      <c r="CMZ132" s="86"/>
      <c r="CNA132" s="86"/>
      <c r="CNB132" s="86"/>
      <c r="CNC132" s="86"/>
      <c r="CND132" s="86"/>
      <c r="CNE132" s="86"/>
      <c r="CNF132" s="86"/>
      <c r="CNG132" s="86"/>
      <c r="CNH132" s="86"/>
      <c r="CNI132" s="86"/>
      <c r="CNJ132" s="86"/>
      <c r="CNK132" s="86"/>
      <c r="CNL132" s="86"/>
      <c r="CNM132" s="86"/>
      <c r="CNN132" s="86"/>
      <c r="CNO132" s="86"/>
      <c r="CNP132" s="86"/>
      <c r="CNQ132" s="86"/>
      <c r="CNR132" s="86"/>
      <c r="CNS132" s="86"/>
      <c r="CNT132" s="86"/>
      <c r="CNU132" s="86"/>
      <c r="CNV132" s="86"/>
      <c r="CNW132" s="86"/>
      <c r="CNX132" s="86"/>
      <c r="CNY132" s="86"/>
      <c r="CNZ132" s="86"/>
      <c r="COA132" s="86"/>
      <c r="COB132" s="86"/>
      <c r="COC132" s="86"/>
      <c r="COD132" s="86"/>
      <c r="COE132" s="86"/>
      <c r="COF132" s="86"/>
      <c r="COG132" s="86"/>
      <c r="COH132" s="86"/>
      <c r="COI132" s="86"/>
      <c r="COJ132" s="86"/>
      <c r="COK132" s="86"/>
      <c r="COL132" s="86"/>
      <c r="COM132" s="86"/>
      <c r="CON132" s="86"/>
      <c r="COO132" s="86"/>
      <c r="COP132" s="86"/>
      <c r="COQ132" s="86"/>
      <c r="COR132" s="86"/>
      <c r="COS132" s="86"/>
      <c r="COT132" s="86"/>
      <c r="COU132" s="86"/>
      <c r="COV132" s="86"/>
      <c r="COW132" s="86"/>
      <c r="COX132" s="86"/>
      <c r="COY132" s="86"/>
      <c r="COZ132" s="86"/>
      <c r="CPA132" s="86"/>
      <c r="CPB132" s="86"/>
      <c r="CPC132" s="86"/>
      <c r="CPD132" s="86"/>
      <c r="CPE132" s="86"/>
      <c r="CPF132" s="86"/>
      <c r="CPG132" s="86"/>
      <c r="CPH132" s="86"/>
      <c r="CPI132" s="86"/>
      <c r="CPJ132" s="86"/>
      <c r="CPK132" s="86"/>
      <c r="CPL132" s="86"/>
      <c r="CPM132" s="86"/>
      <c r="CPN132" s="86"/>
      <c r="CPO132" s="86"/>
      <c r="CPP132" s="86"/>
      <c r="CPQ132" s="86"/>
      <c r="CPR132" s="86"/>
      <c r="CPS132" s="86"/>
      <c r="CPT132" s="86"/>
      <c r="CPU132" s="86"/>
      <c r="CPV132" s="86"/>
      <c r="CPW132" s="86"/>
      <c r="CPX132" s="86"/>
      <c r="CPY132" s="86"/>
      <c r="CPZ132" s="86"/>
      <c r="CQA132" s="86"/>
      <c r="CQB132" s="86"/>
      <c r="CQC132" s="86"/>
      <c r="CQD132" s="86"/>
      <c r="CQE132" s="86"/>
      <c r="CQF132" s="86"/>
      <c r="CQG132" s="86"/>
      <c r="CQH132" s="86"/>
      <c r="CQI132" s="86"/>
      <c r="CQJ132" s="86"/>
      <c r="CQK132" s="86"/>
      <c r="CQL132" s="86"/>
      <c r="CQM132" s="86"/>
      <c r="CQN132" s="86"/>
      <c r="CQO132" s="86"/>
      <c r="CQP132" s="86"/>
      <c r="CQQ132" s="86"/>
      <c r="CQR132" s="86"/>
      <c r="CQS132" s="86"/>
      <c r="CQT132" s="86"/>
      <c r="CQU132" s="86"/>
      <c r="CQV132" s="86"/>
      <c r="CQW132" s="86"/>
      <c r="CQX132" s="86"/>
      <c r="CQY132" s="86"/>
      <c r="CQZ132" s="86"/>
      <c r="CRA132" s="86"/>
      <c r="CRB132" s="86"/>
      <c r="CRC132" s="86"/>
      <c r="CRD132" s="86"/>
      <c r="CRE132" s="86"/>
      <c r="CRF132" s="86"/>
      <c r="CRG132" s="86"/>
      <c r="CRH132" s="86"/>
      <c r="CRI132" s="86"/>
      <c r="CRJ132" s="86"/>
      <c r="CRK132" s="86"/>
      <c r="CRL132" s="86"/>
      <c r="CRM132" s="86"/>
      <c r="CRN132" s="86"/>
      <c r="CRO132" s="86"/>
      <c r="CRP132" s="86"/>
      <c r="CRQ132" s="86"/>
      <c r="CRR132" s="86"/>
      <c r="CRY132" s="86"/>
      <c r="CRZ132" s="86"/>
      <c r="CSA132" s="86"/>
      <c r="CSB132" s="86"/>
      <c r="CSC132" s="86"/>
      <c r="CSD132" s="86"/>
      <c r="CSE132" s="86"/>
      <c r="CSF132" s="86"/>
      <c r="CSG132" s="86"/>
      <c r="CSH132" s="86"/>
      <c r="CSI132" s="86"/>
      <c r="CSJ132" s="86"/>
      <c r="CSK132" s="86"/>
      <c r="CSL132" s="86"/>
      <c r="CSM132" s="86"/>
      <c r="CSN132" s="86"/>
      <c r="CSO132" s="86"/>
      <c r="CSP132" s="86"/>
      <c r="CSQ132" s="86"/>
      <c r="CSR132" s="86"/>
      <c r="CSS132" s="86"/>
      <c r="CST132" s="86"/>
      <c r="CSU132" s="86"/>
      <c r="CSV132" s="86"/>
      <c r="CSW132" s="86"/>
      <c r="CSX132" s="86"/>
      <c r="CSY132" s="86"/>
      <c r="CSZ132" s="86"/>
      <c r="CTA132" s="86"/>
      <c r="CTB132" s="86"/>
      <c r="CTC132" s="86"/>
      <c r="CTD132" s="86"/>
      <c r="CTE132" s="86"/>
      <c r="CTF132" s="86"/>
      <c r="CTG132" s="86"/>
      <c r="CTH132" s="86"/>
      <c r="CTI132" s="86"/>
      <c r="CTJ132" s="86"/>
      <c r="CTK132" s="86"/>
      <c r="CTL132" s="86"/>
      <c r="CTM132" s="86"/>
      <c r="CTN132" s="86"/>
      <c r="CTO132" s="86"/>
      <c r="CTP132" s="86"/>
      <c r="CTQ132" s="86"/>
      <c r="CTR132" s="86"/>
      <c r="CTS132" s="86"/>
      <c r="CTT132" s="86"/>
      <c r="CTU132" s="86"/>
      <c r="CTV132" s="86"/>
      <c r="CTW132" s="86"/>
      <c r="CTX132" s="86"/>
      <c r="CTY132" s="86"/>
      <c r="CTZ132" s="86"/>
      <c r="CUA132" s="86"/>
      <c r="CUB132" s="86"/>
      <c r="CUC132" s="86"/>
      <c r="CUD132" s="86"/>
      <c r="CUE132" s="86"/>
      <c r="CUF132" s="86"/>
      <c r="CUG132" s="86"/>
      <c r="CUH132" s="86"/>
      <c r="CUI132" s="86"/>
      <c r="CUJ132" s="86"/>
      <c r="CUK132" s="86"/>
      <c r="CUL132" s="86"/>
      <c r="CUM132" s="86"/>
      <c r="CUN132" s="86"/>
      <c r="CUO132" s="86"/>
      <c r="CUP132" s="86"/>
      <c r="CUQ132" s="86"/>
      <c r="CUR132" s="86"/>
      <c r="CUS132" s="86"/>
      <c r="CUT132" s="86"/>
      <c r="CUU132" s="86"/>
      <c r="CUV132" s="86"/>
      <c r="CUW132" s="86"/>
      <c r="CUX132" s="86"/>
      <c r="CUY132" s="86"/>
      <c r="CUZ132" s="86"/>
      <c r="CVA132" s="86"/>
      <c r="CVB132" s="86"/>
      <c r="CVC132" s="86"/>
      <c r="CVD132" s="86"/>
      <c r="CVE132" s="86"/>
      <c r="CVF132" s="86"/>
      <c r="CVG132" s="86"/>
      <c r="CVH132" s="86"/>
      <c r="CVI132" s="86"/>
      <c r="CVJ132" s="86"/>
      <c r="CVK132" s="86"/>
      <c r="CVL132" s="86"/>
      <c r="CVM132" s="86"/>
      <c r="CVN132" s="86"/>
      <c r="CVO132" s="86"/>
      <c r="CVP132" s="86"/>
      <c r="CVQ132" s="86"/>
      <c r="CVR132" s="86"/>
      <c r="CVS132" s="86"/>
      <c r="CVT132" s="86"/>
      <c r="CVU132" s="86"/>
      <c r="CVV132" s="86"/>
      <c r="CVW132" s="86"/>
      <c r="CVX132" s="86"/>
      <c r="CVY132" s="86"/>
      <c r="CVZ132" s="86"/>
      <c r="CWA132" s="86"/>
      <c r="CWB132" s="86"/>
      <c r="CWC132" s="86"/>
      <c r="CWD132" s="86"/>
      <c r="CWE132" s="86"/>
      <c r="CWF132" s="86"/>
      <c r="CWG132" s="86"/>
      <c r="CWH132" s="86"/>
      <c r="CWI132" s="86"/>
      <c r="CWJ132" s="86"/>
      <c r="CWK132" s="86"/>
      <c r="CWL132" s="86"/>
      <c r="CWM132" s="86"/>
      <c r="CWN132" s="86"/>
      <c r="CWO132" s="86"/>
      <c r="CWP132" s="86"/>
      <c r="CWQ132" s="86"/>
      <c r="CWR132" s="86"/>
      <c r="CWS132" s="86"/>
      <c r="CWT132" s="86"/>
      <c r="CWU132" s="86"/>
      <c r="CWV132" s="86"/>
      <c r="CWW132" s="86"/>
      <c r="CWX132" s="86"/>
      <c r="CWY132" s="86"/>
      <c r="CWZ132" s="86"/>
      <c r="CXA132" s="86"/>
      <c r="CXB132" s="86"/>
      <c r="CXC132" s="86"/>
      <c r="CXD132" s="86"/>
      <c r="CXE132" s="86"/>
      <c r="CXF132" s="86"/>
      <c r="CXG132" s="86"/>
      <c r="CXH132" s="86"/>
      <c r="CXI132" s="86"/>
      <c r="CXJ132" s="86"/>
      <c r="CXK132" s="86"/>
      <c r="CXL132" s="86"/>
      <c r="CXM132" s="86"/>
      <c r="CXN132" s="86"/>
      <c r="CXO132" s="86"/>
      <c r="CXP132" s="86"/>
      <c r="CXQ132" s="86"/>
      <c r="CXR132" s="86"/>
      <c r="CXS132" s="86"/>
      <c r="CXT132" s="86"/>
      <c r="CXU132" s="86"/>
      <c r="CXV132" s="86"/>
      <c r="CXW132" s="86"/>
      <c r="CXX132" s="86"/>
      <c r="CXY132" s="86"/>
      <c r="CXZ132" s="86"/>
      <c r="CYA132" s="86"/>
      <c r="CYB132" s="86"/>
      <c r="CYC132" s="86"/>
      <c r="CYD132" s="86"/>
      <c r="CYE132" s="86"/>
      <c r="CYF132" s="86"/>
      <c r="CYG132" s="86"/>
      <c r="CYH132" s="86"/>
      <c r="CYI132" s="86"/>
      <c r="CYJ132" s="86"/>
      <c r="CYK132" s="86"/>
      <c r="CYL132" s="86"/>
      <c r="CYM132" s="86"/>
      <c r="CYN132" s="86"/>
      <c r="CYO132" s="86"/>
      <c r="CYP132" s="86"/>
      <c r="CYQ132" s="86"/>
      <c r="CYR132" s="86"/>
      <c r="CYS132" s="86"/>
      <c r="CYT132" s="86"/>
      <c r="CYU132" s="86"/>
      <c r="CYV132" s="86"/>
      <c r="CYW132" s="86"/>
      <c r="CYX132" s="86"/>
      <c r="CYY132" s="86"/>
      <c r="CYZ132" s="86"/>
      <c r="CZA132" s="86"/>
      <c r="CZB132" s="86"/>
      <c r="CZC132" s="86"/>
      <c r="CZD132" s="86"/>
      <c r="CZE132" s="86"/>
      <c r="CZF132" s="86"/>
      <c r="CZG132" s="86"/>
      <c r="CZH132" s="86"/>
      <c r="CZI132" s="86"/>
      <c r="CZJ132" s="86"/>
      <c r="CZK132" s="86"/>
      <c r="CZL132" s="86"/>
      <c r="CZM132" s="86"/>
      <c r="CZN132" s="86"/>
      <c r="CZO132" s="86"/>
      <c r="CZP132" s="86"/>
      <c r="CZQ132" s="86"/>
      <c r="CZR132" s="86"/>
      <c r="CZS132" s="86"/>
      <c r="CZT132" s="86"/>
      <c r="CZU132" s="86"/>
      <c r="CZV132" s="86"/>
      <c r="CZW132" s="86"/>
      <c r="CZX132" s="86"/>
      <c r="CZY132" s="86"/>
      <c r="CZZ132" s="86"/>
      <c r="DAA132" s="86"/>
      <c r="DAB132" s="86"/>
      <c r="DAC132" s="86"/>
      <c r="DAD132" s="86"/>
      <c r="DAE132" s="86"/>
      <c r="DAF132" s="86"/>
      <c r="DAG132" s="86"/>
      <c r="DAH132" s="86"/>
      <c r="DAI132" s="86"/>
      <c r="DAJ132" s="86"/>
      <c r="DAK132" s="86"/>
      <c r="DAL132" s="86"/>
      <c r="DAM132" s="86"/>
      <c r="DAN132" s="86"/>
      <c r="DAO132" s="86"/>
      <c r="DAP132" s="86"/>
      <c r="DAQ132" s="86"/>
      <c r="DAR132" s="86"/>
      <c r="DAS132" s="86"/>
      <c r="DAT132" s="86"/>
      <c r="DAU132" s="86"/>
      <c r="DAV132" s="86"/>
      <c r="DAW132" s="86"/>
      <c r="DAX132" s="86"/>
      <c r="DAY132" s="86"/>
      <c r="DAZ132" s="86"/>
      <c r="DBA132" s="86"/>
      <c r="DBB132" s="86"/>
      <c r="DBC132" s="86"/>
      <c r="DBD132" s="86"/>
      <c r="DBE132" s="86"/>
      <c r="DBF132" s="86"/>
      <c r="DBG132" s="86"/>
      <c r="DBH132" s="86"/>
      <c r="DBI132" s="86"/>
      <c r="DBJ132" s="86"/>
      <c r="DBK132" s="86"/>
      <c r="DBL132" s="86"/>
      <c r="DBM132" s="86"/>
      <c r="DBN132" s="86"/>
      <c r="DBU132" s="86"/>
      <c r="DBV132" s="86"/>
      <c r="DBW132" s="86"/>
      <c r="DBX132" s="86"/>
      <c r="DBY132" s="86"/>
      <c r="DBZ132" s="86"/>
      <c r="DCA132" s="86"/>
      <c r="DCB132" s="86"/>
      <c r="DCC132" s="86"/>
      <c r="DCD132" s="86"/>
      <c r="DCE132" s="86"/>
      <c r="DCF132" s="86"/>
      <c r="DCG132" s="86"/>
      <c r="DCH132" s="86"/>
      <c r="DCI132" s="86"/>
      <c r="DCJ132" s="86"/>
      <c r="DCK132" s="86"/>
      <c r="DCL132" s="86"/>
      <c r="DCM132" s="86"/>
      <c r="DCN132" s="86"/>
      <c r="DCO132" s="86"/>
      <c r="DCP132" s="86"/>
      <c r="DCQ132" s="86"/>
      <c r="DCR132" s="86"/>
      <c r="DCS132" s="86"/>
      <c r="DCT132" s="86"/>
      <c r="DCU132" s="86"/>
      <c r="DCV132" s="86"/>
      <c r="DCW132" s="86"/>
      <c r="DCX132" s="86"/>
      <c r="DCY132" s="86"/>
      <c r="DCZ132" s="86"/>
      <c r="DDA132" s="86"/>
      <c r="DDB132" s="86"/>
      <c r="DDC132" s="86"/>
      <c r="DDD132" s="86"/>
      <c r="DDE132" s="86"/>
      <c r="DDF132" s="86"/>
      <c r="DDG132" s="86"/>
      <c r="DDH132" s="86"/>
      <c r="DDI132" s="86"/>
      <c r="DDJ132" s="86"/>
      <c r="DDK132" s="86"/>
      <c r="DDL132" s="86"/>
      <c r="DDM132" s="86"/>
      <c r="DDN132" s="86"/>
      <c r="DDO132" s="86"/>
      <c r="DDP132" s="86"/>
      <c r="DDQ132" s="86"/>
      <c r="DDR132" s="86"/>
      <c r="DDS132" s="86"/>
      <c r="DDT132" s="86"/>
      <c r="DDU132" s="86"/>
      <c r="DDV132" s="86"/>
      <c r="DDW132" s="86"/>
      <c r="DDX132" s="86"/>
      <c r="DDY132" s="86"/>
      <c r="DDZ132" s="86"/>
      <c r="DEA132" s="86"/>
      <c r="DEB132" s="86"/>
      <c r="DEC132" s="86"/>
      <c r="DED132" s="86"/>
      <c r="DEE132" s="86"/>
      <c r="DEF132" s="86"/>
      <c r="DEG132" s="86"/>
      <c r="DEH132" s="86"/>
      <c r="DEI132" s="86"/>
      <c r="DEJ132" s="86"/>
      <c r="DEK132" s="86"/>
      <c r="DEL132" s="86"/>
      <c r="DEM132" s="86"/>
      <c r="DEN132" s="86"/>
      <c r="DEO132" s="86"/>
      <c r="DEP132" s="86"/>
      <c r="DEQ132" s="86"/>
      <c r="DER132" s="86"/>
      <c r="DES132" s="86"/>
      <c r="DET132" s="86"/>
      <c r="DEU132" s="86"/>
      <c r="DEV132" s="86"/>
      <c r="DEW132" s="86"/>
      <c r="DEX132" s="86"/>
      <c r="DEY132" s="86"/>
      <c r="DEZ132" s="86"/>
      <c r="DFA132" s="86"/>
      <c r="DFB132" s="86"/>
      <c r="DFC132" s="86"/>
      <c r="DFD132" s="86"/>
      <c r="DFE132" s="86"/>
      <c r="DFF132" s="86"/>
      <c r="DFG132" s="86"/>
      <c r="DFH132" s="86"/>
      <c r="DFI132" s="86"/>
      <c r="DFJ132" s="86"/>
      <c r="DFK132" s="86"/>
      <c r="DFL132" s="86"/>
      <c r="DFM132" s="86"/>
      <c r="DFN132" s="86"/>
      <c r="DFO132" s="86"/>
      <c r="DFP132" s="86"/>
      <c r="DFQ132" s="86"/>
      <c r="DFR132" s="86"/>
      <c r="DFS132" s="86"/>
      <c r="DFT132" s="86"/>
      <c r="DFU132" s="86"/>
      <c r="DFV132" s="86"/>
      <c r="DFW132" s="86"/>
      <c r="DFX132" s="86"/>
      <c r="DFY132" s="86"/>
      <c r="DFZ132" s="86"/>
      <c r="DGA132" s="86"/>
      <c r="DGB132" s="86"/>
      <c r="DGC132" s="86"/>
      <c r="DGD132" s="86"/>
      <c r="DGE132" s="86"/>
      <c r="DGF132" s="86"/>
      <c r="DGG132" s="86"/>
      <c r="DGH132" s="86"/>
      <c r="DGI132" s="86"/>
      <c r="DGJ132" s="86"/>
      <c r="DGK132" s="86"/>
      <c r="DGL132" s="86"/>
      <c r="DGM132" s="86"/>
      <c r="DGN132" s="86"/>
      <c r="DGO132" s="86"/>
      <c r="DGP132" s="86"/>
      <c r="DGQ132" s="86"/>
      <c r="DGR132" s="86"/>
      <c r="DGS132" s="86"/>
      <c r="DGT132" s="86"/>
      <c r="DGU132" s="86"/>
      <c r="DGV132" s="86"/>
      <c r="DGW132" s="86"/>
      <c r="DGX132" s="86"/>
      <c r="DGY132" s="86"/>
      <c r="DGZ132" s="86"/>
      <c r="DHA132" s="86"/>
      <c r="DHB132" s="86"/>
      <c r="DHC132" s="86"/>
      <c r="DHD132" s="86"/>
      <c r="DHE132" s="86"/>
      <c r="DHF132" s="86"/>
      <c r="DHG132" s="86"/>
      <c r="DHH132" s="86"/>
      <c r="DHI132" s="86"/>
      <c r="DHJ132" s="86"/>
      <c r="DHK132" s="86"/>
      <c r="DHL132" s="86"/>
      <c r="DHM132" s="86"/>
      <c r="DHN132" s="86"/>
      <c r="DHO132" s="86"/>
      <c r="DHP132" s="86"/>
      <c r="DHQ132" s="86"/>
      <c r="DHR132" s="86"/>
      <c r="DHS132" s="86"/>
      <c r="DHT132" s="86"/>
      <c r="DHU132" s="86"/>
      <c r="DHV132" s="86"/>
      <c r="DHW132" s="86"/>
      <c r="DHX132" s="86"/>
      <c r="DHY132" s="86"/>
      <c r="DHZ132" s="86"/>
      <c r="DIA132" s="86"/>
      <c r="DIB132" s="86"/>
      <c r="DIC132" s="86"/>
      <c r="DID132" s="86"/>
      <c r="DIE132" s="86"/>
      <c r="DIF132" s="86"/>
      <c r="DIG132" s="86"/>
      <c r="DIH132" s="86"/>
      <c r="DII132" s="86"/>
      <c r="DIJ132" s="86"/>
      <c r="DIK132" s="86"/>
      <c r="DIL132" s="86"/>
      <c r="DIM132" s="86"/>
      <c r="DIN132" s="86"/>
      <c r="DIO132" s="86"/>
      <c r="DIP132" s="86"/>
      <c r="DIQ132" s="86"/>
      <c r="DIR132" s="86"/>
      <c r="DIS132" s="86"/>
      <c r="DIT132" s="86"/>
      <c r="DIU132" s="86"/>
      <c r="DIV132" s="86"/>
      <c r="DIW132" s="86"/>
      <c r="DIX132" s="86"/>
      <c r="DIY132" s="86"/>
      <c r="DIZ132" s="86"/>
      <c r="DJA132" s="86"/>
      <c r="DJB132" s="86"/>
      <c r="DJC132" s="86"/>
      <c r="DJD132" s="86"/>
      <c r="DJE132" s="86"/>
      <c r="DJF132" s="86"/>
      <c r="DJG132" s="86"/>
      <c r="DJH132" s="86"/>
      <c r="DJI132" s="86"/>
      <c r="DJJ132" s="86"/>
      <c r="DJK132" s="86"/>
      <c r="DJL132" s="86"/>
      <c r="DJM132" s="86"/>
      <c r="DJN132" s="86"/>
      <c r="DJO132" s="86"/>
      <c r="DJP132" s="86"/>
      <c r="DJQ132" s="86"/>
      <c r="DJR132" s="86"/>
      <c r="DJS132" s="86"/>
      <c r="DJT132" s="86"/>
      <c r="DJU132" s="86"/>
      <c r="DJV132" s="86"/>
      <c r="DJW132" s="86"/>
      <c r="DJX132" s="86"/>
      <c r="DJY132" s="86"/>
      <c r="DJZ132" s="86"/>
      <c r="DKA132" s="86"/>
      <c r="DKB132" s="86"/>
      <c r="DKC132" s="86"/>
      <c r="DKD132" s="86"/>
      <c r="DKE132" s="86"/>
      <c r="DKF132" s="86"/>
      <c r="DKG132" s="86"/>
      <c r="DKH132" s="86"/>
      <c r="DKI132" s="86"/>
      <c r="DKJ132" s="86"/>
      <c r="DKK132" s="86"/>
      <c r="DKL132" s="86"/>
      <c r="DKM132" s="86"/>
      <c r="DKN132" s="86"/>
      <c r="DKO132" s="86"/>
      <c r="DKP132" s="86"/>
      <c r="DKQ132" s="86"/>
      <c r="DKR132" s="86"/>
      <c r="DKS132" s="86"/>
      <c r="DKT132" s="86"/>
      <c r="DKU132" s="86"/>
      <c r="DKV132" s="86"/>
      <c r="DKW132" s="86"/>
      <c r="DKX132" s="86"/>
      <c r="DKY132" s="86"/>
      <c r="DKZ132" s="86"/>
      <c r="DLA132" s="86"/>
      <c r="DLB132" s="86"/>
      <c r="DLC132" s="86"/>
      <c r="DLD132" s="86"/>
      <c r="DLE132" s="86"/>
      <c r="DLF132" s="86"/>
      <c r="DLG132" s="86"/>
      <c r="DLH132" s="86"/>
      <c r="DLI132" s="86"/>
      <c r="DLJ132" s="86"/>
      <c r="DLQ132" s="86"/>
      <c r="DLR132" s="86"/>
      <c r="DLS132" s="86"/>
      <c r="DLT132" s="86"/>
      <c r="DLU132" s="86"/>
      <c r="DLV132" s="86"/>
      <c r="DLW132" s="86"/>
      <c r="DLX132" s="86"/>
      <c r="DLY132" s="86"/>
      <c r="DLZ132" s="86"/>
      <c r="DMA132" s="86"/>
      <c r="DMB132" s="86"/>
      <c r="DMC132" s="86"/>
      <c r="DMD132" s="86"/>
      <c r="DME132" s="86"/>
      <c r="DMF132" s="86"/>
      <c r="DMG132" s="86"/>
      <c r="DMH132" s="86"/>
      <c r="DMI132" s="86"/>
      <c r="DMJ132" s="86"/>
      <c r="DMK132" s="86"/>
      <c r="DML132" s="86"/>
      <c r="DMM132" s="86"/>
      <c r="DMN132" s="86"/>
      <c r="DMO132" s="86"/>
      <c r="DMP132" s="86"/>
      <c r="DMQ132" s="86"/>
      <c r="DMR132" s="86"/>
      <c r="DMS132" s="86"/>
      <c r="DMT132" s="86"/>
      <c r="DMU132" s="86"/>
      <c r="DMV132" s="86"/>
      <c r="DMW132" s="86"/>
      <c r="DMX132" s="86"/>
      <c r="DMY132" s="86"/>
      <c r="DMZ132" s="86"/>
      <c r="DNA132" s="86"/>
      <c r="DNB132" s="86"/>
      <c r="DNC132" s="86"/>
      <c r="DND132" s="86"/>
      <c r="DNE132" s="86"/>
      <c r="DNF132" s="86"/>
      <c r="DNG132" s="86"/>
      <c r="DNH132" s="86"/>
      <c r="DNI132" s="86"/>
      <c r="DNJ132" s="86"/>
      <c r="DNK132" s="86"/>
      <c r="DNL132" s="86"/>
      <c r="DNM132" s="86"/>
      <c r="DNN132" s="86"/>
      <c r="DNO132" s="86"/>
      <c r="DNP132" s="86"/>
      <c r="DNQ132" s="86"/>
      <c r="DNR132" s="86"/>
      <c r="DNS132" s="86"/>
      <c r="DNT132" s="86"/>
      <c r="DNU132" s="86"/>
      <c r="DNV132" s="86"/>
      <c r="DNW132" s="86"/>
      <c r="DNX132" s="86"/>
      <c r="DNY132" s="86"/>
      <c r="DNZ132" s="86"/>
      <c r="DOA132" s="86"/>
      <c r="DOB132" s="86"/>
      <c r="DOC132" s="86"/>
      <c r="DOD132" s="86"/>
      <c r="DOE132" s="86"/>
      <c r="DOF132" s="86"/>
      <c r="DOG132" s="86"/>
      <c r="DOH132" s="86"/>
      <c r="DOI132" s="86"/>
      <c r="DOJ132" s="86"/>
      <c r="DOK132" s="86"/>
      <c r="DOL132" s="86"/>
      <c r="DOM132" s="86"/>
      <c r="DON132" s="86"/>
      <c r="DOO132" s="86"/>
      <c r="DOP132" s="86"/>
      <c r="DOQ132" s="86"/>
      <c r="DOR132" s="86"/>
      <c r="DOS132" s="86"/>
      <c r="DOT132" s="86"/>
      <c r="DOU132" s="86"/>
      <c r="DOV132" s="86"/>
      <c r="DOW132" s="86"/>
      <c r="DOX132" s="86"/>
      <c r="DOY132" s="86"/>
      <c r="DOZ132" s="86"/>
      <c r="DPA132" s="86"/>
      <c r="DPB132" s="86"/>
      <c r="DPC132" s="86"/>
      <c r="DPD132" s="86"/>
      <c r="DPE132" s="86"/>
      <c r="DPF132" s="86"/>
      <c r="DPG132" s="86"/>
      <c r="DPH132" s="86"/>
      <c r="DPI132" s="86"/>
      <c r="DPJ132" s="86"/>
      <c r="DPK132" s="86"/>
      <c r="DPL132" s="86"/>
      <c r="DPM132" s="86"/>
      <c r="DPN132" s="86"/>
      <c r="DPO132" s="86"/>
      <c r="DPP132" s="86"/>
      <c r="DPQ132" s="86"/>
      <c r="DPR132" s="86"/>
      <c r="DPS132" s="86"/>
      <c r="DPT132" s="86"/>
      <c r="DPU132" s="86"/>
      <c r="DPV132" s="86"/>
      <c r="DPW132" s="86"/>
      <c r="DPX132" s="86"/>
      <c r="DPY132" s="86"/>
      <c r="DPZ132" s="86"/>
      <c r="DQA132" s="86"/>
      <c r="DQB132" s="86"/>
      <c r="DQC132" s="86"/>
      <c r="DQD132" s="86"/>
      <c r="DQE132" s="86"/>
      <c r="DQF132" s="86"/>
      <c r="DQG132" s="86"/>
      <c r="DQH132" s="86"/>
      <c r="DQI132" s="86"/>
      <c r="DQJ132" s="86"/>
      <c r="DQK132" s="86"/>
      <c r="DQL132" s="86"/>
      <c r="DQM132" s="86"/>
      <c r="DQN132" s="86"/>
      <c r="DQO132" s="86"/>
      <c r="DQP132" s="86"/>
      <c r="DQQ132" s="86"/>
      <c r="DQR132" s="86"/>
      <c r="DQS132" s="86"/>
      <c r="DQT132" s="86"/>
      <c r="DQU132" s="86"/>
      <c r="DQV132" s="86"/>
      <c r="DQW132" s="86"/>
      <c r="DQX132" s="86"/>
      <c r="DQY132" s="86"/>
      <c r="DQZ132" s="86"/>
      <c r="DRA132" s="86"/>
      <c r="DRB132" s="86"/>
      <c r="DRC132" s="86"/>
      <c r="DRD132" s="86"/>
      <c r="DRE132" s="86"/>
      <c r="DRF132" s="86"/>
      <c r="DRG132" s="86"/>
      <c r="DRH132" s="86"/>
      <c r="DRI132" s="86"/>
      <c r="DRJ132" s="86"/>
      <c r="DRK132" s="86"/>
      <c r="DRL132" s="86"/>
      <c r="DRM132" s="86"/>
      <c r="DRN132" s="86"/>
      <c r="DRO132" s="86"/>
      <c r="DRP132" s="86"/>
      <c r="DRQ132" s="86"/>
      <c r="DRR132" s="86"/>
      <c r="DRS132" s="86"/>
      <c r="DRT132" s="86"/>
      <c r="DRU132" s="86"/>
      <c r="DRV132" s="86"/>
      <c r="DRW132" s="86"/>
      <c r="DRX132" s="86"/>
      <c r="DRY132" s="86"/>
      <c r="DRZ132" s="86"/>
      <c r="DSA132" s="86"/>
      <c r="DSB132" s="86"/>
      <c r="DSC132" s="86"/>
      <c r="DSD132" s="86"/>
      <c r="DSE132" s="86"/>
      <c r="DSF132" s="86"/>
      <c r="DSG132" s="86"/>
      <c r="DSH132" s="86"/>
      <c r="DSI132" s="86"/>
      <c r="DSJ132" s="86"/>
      <c r="DSK132" s="86"/>
      <c r="DSL132" s="86"/>
      <c r="DSM132" s="86"/>
      <c r="DSN132" s="86"/>
      <c r="DSO132" s="86"/>
      <c r="DSP132" s="86"/>
      <c r="DSQ132" s="86"/>
      <c r="DSR132" s="86"/>
      <c r="DSS132" s="86"/>
      <c r="DST132" s="86"/>
      <c r="DSU132" s="86"/>
      <c r="DSV132" s="86"/>
      <c r="DSW132" s="86"/>
      <c r="DSX132" s="86"/>
      <c r="DSY132" s="86"/>
      <c r="DSZ132" s="86"/>
      <c r="DTA132" s="86"/>
      <c r="DTB132" s="86"/>
      <c r="DTC132" s="86"/>
      <c r="DTD132" s="86"/>
      <c r="DTE132" s="86"/>
      <c r="DTF132" s="86"/>
      <c r="DTG132" s="86"/>
      <c r="DTH132" s="86"/>
      <c r="DTI132" s="86"/>
      <c r="DTJ132" s="86"/>
      <c r="DTK132" s="86"/>
      <c r="DTL132" s="86"/>
      <c r="DTM132" s="86"/>
      <c r="DTN132" s="86"/>
      <c r="DTO132" s="86"/>
      <c r="DTP132" s="86"/>
      <c r="DTQ132" s="86"/>
      <c r="DTR132" s="86"/>
      <c r="DTS132" s="86"/>
      <c r="DTT132" s="86"/>
      <c r="DTU132" s="86"/>
      <c r="DTV132" s="86"/>
      <c r="DTW132" s="86"/>
      <c r="DTX132" s="86"/>
      <c r="DTY132" s="86"/>
      <c r="DTZ132" s="86"/>
      <c r="DUA132" s="86"/>
      <c r="DUB132" s="86"/>
      <c r="DUC132" s="86"/>
      <c r="DUD132" s="86"/>
      <c r="DUE132" s="86"/>
      <c r="DUF132" s="86"/>
      <c r="DUG132" s="86"/>
      <c r="DUH132" s="86"/>
      <c r="DUI132" s="86"/>
      <c r="DUJ132" s="86"/>
      <c r="DUK132" s="86"/>
      <c r="DUL132" s="86"/>
      <c r="DUM132" s="86"/>
      <c r="DUN132" s="86"/>
      <c r="DUO132" s="86"/>
      <c r="DUP132" s="86"/>
      <c r="DUQ132" s="86"/>
      <c r="DUR132" s="86"/>
      <c r="DUS132" s="86"/>
      <c r="DUT132" s="86"/>
      <c r="DUU132" s="86"/>
      <c r="DUV132" s="86"/>
      <c r="DUW132" s="86"/>
      <c r="DUX132" s="86"/>
      <c r="DUY132" s="86"/>
      <c r="DUZ132" s="86"/>
      <c r="DVA132" s="86"/>
      <c r="DVB132" s="86"/>
      <c r="DVC132" s="86"/>
      <c r="DVD132" s="86"/>
      <c r="DVE132" s="86"/>
      <c r="DVF132" s="86"/>
      <c r="DVM132" s="86"/>
      <c r="DVN132" s="86"/>
      <c r="DVO132" s="86"/>
      <c r="DVP132" s="86"/>
      <c r="DVQ132" s="86"/>
      <c r="DVR132" s="86"/>
      <c r="DVS132" s="86"/>
      <c r="DVT132" s="86"/>
      <c r="DVU132" s="86"/>
      <c r="DVV132" s="86"/>
      <c r="DVW132" s="86"/>
      <c r="DVX132" s="86"/>
      <c r="DVY132" s="86"/>
      <c r="DVZ132" s="86"/>
      <c r="DWA132" s="86"/>
      <c r="DWB132" s="86"/>
      <c r="DWC132" s="86"/>
      <c r="DWD132" s="86"/>
      <c r="DWE132" s="86"/>
      <c r="DWF132" s="86"/>
      <c r="DWG132" s="86"/>
      <c r="DWH132" s="86"/>
      <c r="DWI132" s="86"/>
      <c r="DWJ132" s="86"/>
      <c r="DWK132" s="86"/>
      <c r="DWL132" s="86"/>
      <c r="DWM132" s="86"/>
      <c r="DWN132" s="86"/>
      <c r="DWO132" s="86"/>
      <c r="DWP132" s="86"/>
      <c r="DWQ132" s="86"/>
      <c r="DWR132" s="86"/>
      <c r="DWS132" s="86"/>
      <c r="DWT132" s="86"/>
      <c r="DWU132" s="86"/>
      <c r="DWV132" s="86"/>
      <c r="DWW132" s="86"/>
      <c r="DWX132" s="86"/>
      <c r="DWY132" s="86"/>
      <c r="DWZ132" s="86"/>
      <c r="DXA132" s="86"/>
      <c r="DXB132" s="86"/>
      <c r="DXC132" s="86"/>
      <c r="DXD132" s="86"/>
      <c r="DXE132" s="86"/>
      <c r="DXF132" s="86"/>
      <c r="DXG132" s="86"/>
      <c r="DXH132" s="86"/>
      <c r="DXI132" s="86"/>
      <c r="DXJ132" s="86"/>
      <c r="DXK132" s="86"/>
      <c r="DXL132" s="86"/>
      <c r="DXM132" s="86"/>
      <c r="DXN132" s="86"/>
      <c r="DXO132" s="86"/>
      <c r="DXP132" s="86"/>
      <c r="DXQ132" s="86"/>
      <c r="DXR132" s="86"/>
      <c r="DXS132" s="86"/>
      <c r="DXT132" s="86"/>
      <c r="DXU132" s="86"/>
      <c r="DXV132" s="86"/>
      <c r="DXW132" s="86"/>
      <c r="DXX132" s="86"/>
      <c r="DXY132" s="86"/>
      <c r="DXZ132" s="86"/>
      <c r="DYA132" s="86"/>
      <c r="DYB132" s="86"/>
      <c r="DYC132" s="86"/>
      <c r="DYD132" s="86"/>
      <c r="DYE132" s="86"/>
      <c r="DYF132" s="86"/>
      <c r="DYG132" s="86"/>
      <c r="DYH132" s="86"/>
      <c r="DYI132" s="86"/>
      <c r="DYJ132" s="86"/>
      <c r="DYK132" s="86"/>
      <c r="DYL132" s="86"/>
      <c r="DYM132" s="86"/>
      <c r="DYN132" s="86"/>
      <c r="DYO132" s="86"/>
      <c r="DYP132" s="86"/>
      <c r="DYQ132" s="86"/>
      <c r="DYR132" s="86"/>
      <c r="DYS132" s="86"/>
      <c r="DYT132" s="86"/>
      <c r="DYU132" s="86"/>
      <c r="DYV132" s="86"/>
      <c r="DYW132" s="86"/>
      <c r="DYX132" s="86"/>
      <c r="DYY132" s="86"/>
      <c r="DYZ132" s="86"/>
      <c r="DZA132" s="86"/>
      <c r="DZB132" s="86"/>
      <c r="DZC132" s="86"/>
      <c r="DZD132" s="86"/>
      <c r="DZE132" s="86"/>
      <c r="DZF132" s="86"/>
      <c r="DZG132" s="86"/>
      <c r="DZH132" s="86"/>
      <c r="DZI132" s="86"/>
      <c r="DZJ132" s="86"/>
      <c r="DZK132" s="86"/>
      <c r="DZL132" s="86"/>
      <c r="DZM132" s="86"/>
      <c r="DZN132" s="86"/>
      <c r="DZO132" s="86"/>
      <c r="DZP132" s="86"/>
      <c r="DZQ132" s="86"/>
      <c r="DZR132" s="86"/>
      <c r="DZS132" s="86"/>
      <c r="DZT132" s="86"/>
      <c r="DZU132" s="86"/>
      <c r="DZV132" s="86"/>
      <c r="DZW132" s="86"/>
      <c r="DZX132" s="86"/>
      <c r="DZY132" s="86"/>
      <c r="DZZ132" s="86"/>
      <c r="EAA132" s="86"/>
      <c r="EAB132" s="86"/>
      <c r="EAC132" s="86"/>
      <c r="EAD132" s="86"/>
      <c r="EAE132" s="86"/>
      <c r="EAF132" s="86"/>
      <c r="EAG132" s="86"/>
      <c r="EAH132" s="86"/>
      <c r="EAI132" s="86"/>
      <c r="EAJ132" s="86"/>
      <c r="EAK132" s="86"/>
      <c r="EAL132" s="86"/>
      <c r="EAM132" s="86"/>
      <c r="EAN132" s="86"/>
      <c r="EAO132" s="86"/>
      <c r="EAP132" s="86"/>
      <c r="EAQ132" s="86"/>
      <c r="EAR132" s="86"/>
      <c r="EAS132" s="86"/>
      <c r="EAT132" s="86"/>
      <c r="EAU132" s="86"/>
      <c r="EAV132" s="86"/>
      <c r="EAW132" s="86"/>
      <c r="EAX132" s="86"/>
      <c r="EAY132" s="86"/>
      <c r="EAZ132" s="86"/>
      <c r="EBA132" s="86"/>
      <c r="EBB132" s="86"/>
      <c r="EBC132" s="86"/>
      <c r="EBD132" s="86"/>
      <c r="EBE132" s="86"/>
      <c r="EBF132" s="86"/>
      <c r="EBG132" s="86"/>
      <c r="EBH132" s="86"/>
      <c r="EBI132" s="86"/>
      <c r="EBJ132" s="86"/>
      <c r="EBK132" s="86"/>
      <c r="EBL132" s="86"/>
      <c r="EBM132" s="86"/>
      <c r="EBN132" s="86"/>
      <c r="EBO132" s="86"/>
      <c r="EBP132" s="86"/>
      <c r="EBQ132" s="86"/>
      <c r="EBR132" s="86"/>
      <c r="EBS132" s="86"/>
      <c r="EBT132" s="86"/>
      <c r="EBU132" s="86"/>
      <c r="EBV132" s="86"/>
      <c r="EBW132" s="86"/>
      <c r="EBX132" s="86"/>
      <c r="EBY132" s="86"/>
      <c r="EBZ132" s="86"/>
      <c r="ECA132" s="86"/>
      <c r="ECB132" s="86"/>
      <c r="ECC132" s="86"/>
      <c r="ECD132" s="86"/>
      <c r="ECE132" s="86"/>
      <c r="ECF132" s="86"/>
      <c r="ECG132" s="86"/>
      <c r="ECH132" s="86"/>
      <c r="ECI132" s="86"/>
      <c r="ECJ132" s="86"/>
      <c r="ECK132" s="86"/>
      <c r="ECL132" s="86"/>
      <c r="ECM132" s="86"/>
      <c r="ECN132" s="86"/>
      <c r="ECO132" s="86"/>
      <c r="ECP132" s="86"/>
      <c r="ECQ132" s="86"/>
      <c r="ECR132" s="86"/>
      <c r="ECS132" s="86"/>
      <c r="ECT132" s="86"/>
      <c r="ECU132" s="86"/>
      <c r="ECV132" s="86"/>
      <c r="ECW132" s="86"/>
      <c r="ECX132" s="86"/>
      <c r="ECY132" s="86"/>
      <c r="ECZ132" s="86"/>
      <c r="EDA132" s="86"/>
      <c r="EDB132" s="86"/>
      <c r="EDC132" s="86"/>
      <c r="EDD132" s="86"/>
      <c r="EDE132" s="86"/>
      <c r="EDF132" s="86"/>
      <c r="EDG132" s="86"/>
      <c r="EDH132" s="86"/>
      <c r="EDI132" s="86"/>
      <c r="EDJ132" s="86"/>
      <c r="EDK132" s="86"/>
      <c r="EDL132" s="86"/>
      <c r="EDM132" s="86"/>
      <c r="EDN132" s="86"/>
      <c r="EDO132" s="86"/>
      <c r="EDP132" s="86"/>
      <c r="EDQ132" s="86"/>
      <c r="EDR132" s="86"/>
      <c r="EDS132" s="86"/>
      <c r="EDT132" s="86"/>
      <c r="EDU132" s="86"/>
      <c r="EDV132" s="86"/>
      <c r="EDW132" s="86"/>
      <c r="EDX132" s="86"/>
      <c r="EDY132" s="86"/>
      <c r="EDZ132" s="86"/>
      <c r="EEA132" s="86"/>
      <c r="EEB132" s="86"/>
      <c r="EEC132" s="86"/>
      <c r="EED132" s="86"/>
      <c r="EEE132" s="86"/>
      <c r="EEF132" s="86"/>
      <c r="EEG132" s="86"/>
      <c r="EEH132" s="86"/>
      <c r="EEI132" s="86"/>
      <c r="EEJ132" s="86"/>
      <c r="EEK132" s="86"/>
      <c r="EEL132" s="86"/>
      <c r="EEM132" s="86"/>
      <c r="EEN132" s="86"/>
      <c r="EEO132" s="86"/>
      <c r="EEP132" s="86"/>
      <c r="EEQ132" s="86"/>
      <c r="EER132" s="86"/>
      <c r="EES132" s="86"/>
      <c r="EET132" s="86"/>
      <c r="EEU132" s="86"/>
      <c r="EEV132" s="86"/>
      <c r="EEW132" s="86"/>
      <c r="EEX132" s="86"/>
      <c r="EEY132" s="86"/>
      <c r="EEZ132" s="86"/>
      <c r="EFA132" s="86"/>
      <c r="EFB132" s="86"/>
      <c r="EFI132" s="86"/>
      <c r="EFJ132" s="86"/>
      <c r="EFK132" s="86"/>
      <c r="EFL132" s="86"/>
      <c r="EFM132" s="86"/>
      <c r="EFN132" s="86"/>
      <c r="EFO132" s="86"/>
      <c r="EFP132" s="86"/>
      <c r="EFQ132" s="86"/>
      <c r="EFR132" s="86"/>
      <c r="EFS132" s="86"/>
      <c r="EFT132" s="86"/>
      <c r="EFU132" s="86"/>
      <c r="EFV132" s="86"/>
      <c r="EFW132" s="86"/>
      <c r="EFX132" s="86"/>
      <c r="EFY132" s="86"/>
      <c r="EFZ132" s="86"/>
      <c r="EGA132" s="86"/>
      <c r="EGB132" s="86"/>
      <c r="EGC132" s="86"/>
      <c r="EGD132" s="86"/>
      <c r="EGE132" s="86"/>
      <c r="EGF132" s="86"/>
      <c r="EGG132" s="86"/>
      <c r="EGH132" s="86"/>
      <c r="EGI132" s="86"/>
      <c r="EGJ132" s="86"/>
      <c r="EGK132" s="86"/>
      <c r="EGL132" s="86"/>
      <c r="EGM132" s="86"/>
      <c r="EGN132" s="86"/>
      <c r="EGO132" s="86"/>
      <c r="EGP132" s="86"/>
      <c r="EGQ132" s="86"/>
      <c r="EGR132" s="86"/>
      <c r="EGS132" s="86"/>
      <c r="EGT132" s="86"/>
      <c r="EGU132" s="86"/>
      <c r="EGV132" s="86"/>
      <c r="EGW132" s="86"/>
      <c r="EGX132" s="86"/>
      <c r="EGY132" s="86"/>
      <c r="EGZ132" s="86"/>
      <c r="EHA132" s="86"/>
      <c r="EHB132" s="86"/>
      <c r="EHC132" s="86"/>
      <c r="EHD132" s="86"/>
      <c r="EHE132" s="86"/>
      <c r="EHF132" s="86"/>
      <c r="EHG132" s="86"/>
      <c r="EHH132" s="86"/>
      <c r="EHI132" s="86"/>
      <c r="EHJ132" s="86"/>
      <c r="EHK132" s="86"/>
      <c r="EHL132" s="86"/>
      <c r="EHM132" s="86"/>
      <c r="EHN132" s="86"/>
      <c r="EHO132" s="86"/>
      <c r="EHP132" s="86"/>
      <c r="EHQ132" s="86"/>
      <c r="EHR132" s="86"/>
      <c r="EHS132" s="86"/>
      <c r="EHT132" s="86"/>
      <c r="EHU132" s="86"/>
      <c r="EHV132" s="86"/>
      <c r="EHW132" s="86"/>
      <c r="EHX132" s="86"/>
      <c r="EHY132" s="86"/>
      <c r="EHZ132" s="86"/>
      <c r="EIA132" s="86"/>
      <c r="EIB132" s="86"/>
      <c r="EIC132" s="86"/>
      <c r="EID132" s="86"/>
      <c r="EIE132" s="86"/>
      <c r="EIF132" s="86"/>
      <c r="EIG132" s="86"/>
      <c r="EIH132" s="86"/>
      <c r="EII132" s="86"/>
      <c r="EIJ132" s="86"/>
      <c r="EIK132" s="86"/>
      <c r="EIL132" s="86"/>
      <c r="EIM132" s="86"/>
      <c r="EIN132" s="86"/>
      <c r="EIO132" s="86"/>
      <c r="EIP132" s="86"/>
      <c r="EIQ132" s="86"/>
      <c r="EIR132" s="86"/>
      <c r="EIS132" s="86"/>
      <c r="EIT132" s="86"/>
      <c r="EIU132" s="86"/>
      <c r="EIV132" s="86"/>
      <c r="EIW132" s="86"/>
      <c r="EIX132" s="86"/>
      <c r="EIY132" s="86"/>
      <c r="EIZ132" s="86"/>
      <c r="EJA132" s="86"/>
      <c r="EJB132" s="86"/>
      <c r="EJC132" s="86"/>
      <c r="EJD132" s="86"/>
      <c r="EJE132" s="86"/>
      <c r="EJF132" s="86"/>
      <c r="EJG132" s="86"/>
      <c r="EJH132" s="86"/>
      <c r="EJI132" s="86"/>
      <c r="EJJ132" s="86"/>
      <c r="EJK132" s="86"/>
      <c r="EJL132" s="86"/>
      <c r="EJM132" s="86"/>
      <c r="EJN132" s="86"/>
      <c r="EJO132" s="86"/>
      <c r="EJP132" s="86"/>
      <c r="EJQ132" s="86"/>
      <c r="EJR132" s="86"/>
      <c r="EJS132" s="86"/>
      <c r="EJT132" s="86"/>
      <c r="EJU132" s="86"/>
      <c r="EJV132" s="86"/>
      <c r="EJW132" s="86"/>
      <c r="EJX132" s="86"/>
      <c r="EJY132" s="86"/>
      <c r="EJZ132" s="86"/>
      <c r="EKA132" s="86"/>
      <c r="EKB132" s="86"/>
      <c r="EKC132" s="86"/>
      <c r="EKD132" s="86"/>
      <c r="EKE132" s="86"/>
      <c r="EKF132" s="86"/>
      <c r="EKG132" s="86"/>
      <c r="EKH132" s="86"/>
      <c r="EKI132" s="86"/>
      <c r="EKJ132" s="86"/>
      <c r="EKK132" s="86"/>
      <c r="EKL132" s="86"/>
      <c r="EKM132" s="86"/>
      <c r="EKN132" s="86"/>
      <c r="EKO132" s="86"/>
      <c r="EKP132" s="86"/>
      <c r="EKQ132" s="86"/>
      <c r="EKR132" s="86"/>
      <c r="EKS132" s="86"/>
      <c r="EKT132" s="86"/>
      <c r="EKU132" s="86"/>
      <c r="EKV132" s="86"/>
      <c r="EKW132" s="86"/>
      <c r="EKX132" s="86"/>
      <c r="EKY132" s="86"/>
      <c r="EKZ132" s="86"/>
      <c r="ELA132" s="86"/>
      <c r="ELB132" s="86"/>
      <c r="ELC132" s="86"/>
      <c r="ELD132" s="86"/>
      <c r="ELE132" s="86"/>
      <c r="ELF132" s="86"/>
      <c r="ELG132" s="86"/>
      <c r="ELH132" s="86"/>
      <c r="ELI132" s="86"/>
      <c r="ELJ132" s="86"/>
      <c r="ELK132" s="86"/>
      <c r="ELL132" s="86"/>
      <c r="ELM132" s="86"/>
      <c r="ELN132" s="86"/>
      <c r="ELO132" s="86"/>
      <c r="ELP132" s="86"/>
      <c r="ELQ132" s="86"/>
      <c r="ELR132" s="86"/>
      <c r="ELS132" s="86"/>
      <c r="ELT132" s="86"/>
      <c r="ELU132" s="86"/>
      <c r="ELV132" s="86"/>
      <c r="ELW132" s="86"/>
      <c r="ELX132" s="86"/>
      <c r="ELY132" s="86"/>
      <c r="ELZ132" s="86"/>
      <c r="EMA132" s="86"/>
      <c r="EMB132" s="86"/>
      <c r="EMC132" s="86"/>
      <c r="EMD132" s="86"/>
      <c r="EME132" s="86"/>
      <c r="EMF132" s="86"/>
      <c r="EMG132" s="86"/>
      <c r="EMH132" s="86"/>
      <c r="EMI132" s="86"/>
      <c r="EMJ132" s="86"/>
      <c r="EMK132" s="86"/>
      <c r="EML132" s="86"/>
      <c r="EMM132" s="86"/>
      <c r="EMN132" s="86"/>
      <c r="EMO132" s="86"/>
      <c r="EMP132" s="86"/>
      <c r="EMQ132" s="86"/>
      <c r="EMR132" s="86"/>
      <c r="EMS132" s="86"/>
      <c r="EMT132" s="86"/>
      <c r="EMU132" s="86"/>
      <c r="EMV132" s="86"/>
      <c r="EMW132" s="86"/>
      <c r="EMX132" s="86"/>
      <c r="EMY132" s="86"/>
      <c r="EMZ132" s="86"/>
      <c r="ENA132" s="86"/>
      <c r="ENB132" s="86"/>
      <c r="ENC132" s="86"/>
      <c r="END132" s="86"/>
      <c r="ENE132" s="86"/>
      <c r="ENF132" s="86"/>
      <c r="ENG132" s="86"/>
      <c r="ENH132" s="86"/>
      <c r="ENI132" s="86"/>
      <c r="ENJ132" s="86"/>
      <c r="ENK132" s="86"/>
      <c r="ENL132" s="86"/>
      <c r="ENM132" s="86"/>
      <c r="ENN132" s="86"/>
      <c r="ENO132" s="86"/>
      <c r="ENP132" s="86"/>
      <c r="ENQ132" s="86"/>
      <c r="ENR132" s="86"/>
      <c r="ENS132" s="86"/>
      <c r="ENT132" s="86"/>
      <c r="ENU132" s="86"/>
      <c r="ENV132" s="86"/>
      <c r="ENW132" s="86"/>
      <c r="ENX132" s="86"/>
      <c r="ENY132" s="86"/>
      <c r="ENZ132" s="86"/>
      <c r="EOA132" s="86"/>
      <c r="EOB132" s="86"/>
      <c r="EOC132" s="86"/>
      <c r="EOD132" s="86"/>
      <c r="EOE132" s="86"/>
      <c r="EOF132" s="86"/>
      <c r="EOG132" s="86"/>
      <c r="EOH132" s="86"/>
      <c r="EOI132" s="86"/>
      <c r="EOJ132" s="86"/>
      <c r="EOK132" s="86"/>
      <c r="EOL132" s="86"/>
      <c r="EOM132" s="86"/>
      <c r="EON132" s="86"/>
      <c r="EOO132" s="86"/>
      <c r="EOP132" s="86"/>
      <c r="EOQ132" s="86"/>
      <c r="EOR132" s="86"/>
      <c r="EOS132" s="86"/>
      <c r="EOT132" s="86"/>
      <c r="EOU132" s="86"/>
      <c r="EOV132" s="86"/>
      <c r="EOW132" s="86"/>
      <c r="EOX132" s="86"/>
      <c r="EPE132" s="86"/>
      <c r="EPF132" s="86"/>
      <c r="EPG132" s="86"/>
      <c r="EPH132" s="86"/>
      <c r="EPI132" s="86"/>
      <c r="EPJ132" s="86"/>
      <c r="EPK132" s="86"/>
      <c r="EPL132" s="86"/>
      <c r="EPM132" s="86"/>
      <c r="EPN132" s="86"/>
      <c r="EPO132" s="86"/>
      <c r="EPP132" s="86"/>
      <c r="EPQ132" s="86"/>
      <c r="EPR132" s="86"/>
      <c r="EPS132" s="86"/>
      <c r="EPT132" s="86"/>
      <c r="EPU132" s="86"/>
      <c r="EPV132" s="86"/>
      <c r="EPW132" s="86"/>
      <c r="EPX132" s="86"/>
      <c r="EPY132" s="86"/>
      <c r="EPZ132" s="86"/>
      <c r="EQA132" s="86"/>
      <c r="EQB132" s="86"/>
      <c r="EQC132" s="86"/>
      <c r="EQD132" s="86"/>
      <c r="EQE132" s="86"/>
      <c r="EQF132" s="86"/>
      <c r="EQG132" s="86"/>
      <c r="EQH132" s="86"/>
      <c r="EQI132" s="86"/>
      <c r="EQJ132" s="86"/>
      <c r="EQK132" s="86"/>
      <c r="EQL132" s="86"/>
      <c r="EQM132" s="86"/>
      <c r="EQN132" s="86"/>
      <c r="EQO132" s="86"/>
      <c r="EQP132" s="86"/>
      <c r="EQQ132" s="86"/>
      <c r="EQR132" s="86"/>
      <c r="EQS132" s="86"/>
      <c r="EQT132" s="86"/>
      <c r="EQU132" s="86"/>
      <c r="EQV132" s="86"/>
      <c r="EQW132" s="86"/>
      <c r="EQX132" s="86"/>
      <c r="EQY132" s="86"/>
      <c r="EQZ132" s="86"/>
      <c r="ERA132" s="86"/>
      <c r="ERB132" s="86"/>
      <c r="ERC132" s="86"/>
      <c r="ERD132" s="86"/>
      <c r="ERE132" s="86"/>
      <c r="ERF132" s="86"/>
      <c r="ERG132" s="86"/>
      <c r="ERH132" s="86"/>
      <c r="ERI132" s="86"/>
      <c r="ERJ132" s="86"/>
      <c r="ERK132" s="86"/>
      <c r="ERL132" s="86"/>
      <c r="ERM132" s="86"/>
      <c r="ERN132" s="86"/>
      <c r="ERO132" s="86"/>
      <c r="ERP132" s="86"/>
      <c r="ERQ132" s="86"/>
      <c r="ERR132" s="86"/>
      <c r="ERS132" s="86"/>
      <c r="ERT132" s="86"/>
      <c r="ERU132" s="86"/>
      <c r="ERV132" s="86"/>
      <c r="ERW132" s="86"/>
      <c r="ERX132" s="86"/>
      <c r="ERY132" s="86"/>
      <c r="ERZ132" s="86"/>
      <c r="ESA132" s="86"/>
      <c r="ESB132" s="86"/>
      <c r="ESC132" s="86"/>
      <c r="ESD132" s="86"/>
      <c r="ESE132" s="86"/>
      <c r="ESF132" s="86"/>
      <c r="ESG132" s="86"/>
      <c r="ESH132" s="86"/>
      <c r="ESI132" s="86"/>
      <c r="ESJ132" s="86"/>
      <c r="ESK132" s="86"/>
      <c r="ESL132" s="86"/>
      <c r="ESM132" s="86"/>
      <c r="ESN132" s="86"/>
      <c r="ESO132" s="86"/>
      <c r="ESP132" s="86"/>
      <c r="ESQ132" s="86"/>
      <c r="ESR132" s="86"/>
      <c r="ESS132" s="86"/>
      <c r="EST132" s="86"/>
      <c r="ESU132" s="86"/>
      <c r="ESV132" s="86"/>
      <c r="ESW132" s="86"/>
      <c r="ESX132" s="86"/>
      <c r="ESY132" s="86"/>
      <c r="ESZ132" s="86"/>
      <c r="ETA132" s="86"/>
      <c r="ETB132" s="86"/>
      <c r="ETC132" s="86"/>
      <c r="ETD132" s="86"/>
      <c r="ETE132" s="86"/>
      <c r="ETF132" s="86"/>
      <c r="ETG132" s="86"/>
      <c r="ETH132" s="86"/>
      <c r="ETI132" s="86"/>
      <c r="ETJ132" s="86"/>
      <c r="ETK132" s="86"/>
      <c r="ETL132" s="86"/>
      <c r="ETM132" s="86"/>
      <c r="ETN132" s="86"/>
      <c r="ETO132" s="86"/>
      <c r="ETP132" s="86"/>
      <c r="ETQ132" s="86"/>
      <c r="ETR132" s="86"/>
      <c r="ETS132" s="86"/>
      <c r="ETT132" s="86"/>
      <c r="ETU132" s="86"/>
      <c r="ETV132" s="86"/>
      <c r="ETW132" s="86"/>
      <c r="ETX132" s="86"/>
      <c r="ETY132" s="86"/>
      <c r="ETZ132" s="86"/>
      <c r="EUA132" s="86"/>
      <c r="EUB132" s="86"/>
      <c r="EUC132" s="86"/>
      <c r="EUD132" s="86"/>
      <c r="EUE132" s="86"/>
      <c r="EUF132" s="86"/>
      <c r="EUG132" s="86"/>
      <c r="EUH132" s="86"/>
      <c r="EUI132" s="86"/>
      <c r="EUJ132" s="86"/>
      <c r="EUK132" s="86"/>
      <c r="EUL132" s="86"/>
      <c r="EUM132" s="86"/>
      <c r="EUN132" s="86"/>
      <c r="EUO132" s="86"/>
      <c r="EUP132" s="86"/>
      <c r="EUQ132" s="86"/>
      <c r="EUR132" s="86"/>
      <c r="EUS132" s="86"/>
      <c r="EUT132" s="86"/>
      <c r="EUU132" s="86"/>
      <c r="EUV132" s="86"/>
      <c r="EUW132" s="86"/>
      <c r="EUX132" s="86"/>
      <c r="EUY132" s="86"/>
      <c r="EUZ132" s="86"/>
      <c r="EVA132" s="86"/>
      <c r="EVB132" s="86"/>
      <c r="EVC132" s="86"/>
      <c r="EVD132" s="86"/>
      <c r="EVE132" s="86"/>
      <c r="EVF132" s="86"/>
      <c r="EVG132" s="86"/>
      <c r="EVH132" s="86"/>
      <c r="EVI132" s="86"/>
      <c r="EVJ132" s="86"/>
      <c r="EVK132" s="86"/>
      <c r="EVL132" s="86"/>
      <c r="EVM132" s="86"/>
      <c r="EVN132" s="86"/>
      <c r="EVO132" s="86"/>
      <c r="EVP132" s="86"/>
      <c r="EVQ132" s="86"/>
      <c r="EVR132" s="86"/>
      <c r="EVS132" s="86"/>
      <c r="EVT132" s="86"/>
      <c r="EVU132" s="86"/>
      <c r="EVV132" s="86"/>
      <c r="EVW132" s="86"/>
      <c r="EVX132" s="86"/>
      <c r="EVY132" s="86"/>
      <c r="EVZ132" s="86"/>
      <c r="EWA132" s="86"/>
      <c r="EWB132" s="86"/>
      <c r="EWC132" s="86"/>
      <c r="EWD132" s="86"/>
      <c r="EWE132" s="86"/>
      <c r="EWF132" s="86"/>
      <c r="EWG132" s="86"/>
      <c r="EWH132" s="86"/>
      <c r="EWI132" s="86"/>
      <c r="EWJ132" s="86"/>
      <c r="EWK132" s="86"/>
      <c r="EWL132" s="86"/>
      <c r="EWM132" s="86"/>
      <c r="EWN132" s="86"/>
      <c r="EWO132" s="86"/>
      <c r="EWP132" s="86"/>
      <c r="EWQ132" s="86"/>
      <c r="EWR132" s="86"/>
      <c r="EWS132" s="86"/>
      <c r="EWT132" s="86"/>
      <c r="EWU132" s="86"/>
      <c r="EWV132" s="86"/>
      <c r="EWW132" s="86"/>
      <c r="EWX132" s="86"/>
      <c r="EWY132" s="86"/>
      <c r="EWZ132" s="86"/>
      <c r="EXA132" s="86"/>
      <c r="EXB132" s="86"/>
      <c r="EXC132" s="86"/>
      <c r="EXD132" s="86"/>
      <c r="EXE132" s="86"/>
      <c r="EXF132" s="86"/>
      <c r="EXG132" s="86"/>
      <c r="EXH132" s="86"/>
      <c r="EXI132" s="86"/>
      <c r="EXJ132" s="86"/>
      <c r="EXK132" s="86"/>
      <c r="EXL132" s="86"/>
      <c r="EXM132" s="86"/>
      <c r="EXN132" s="86"/>
      <c r="EXO132" s="86"/>
      <c r="EXP132" s="86"/>
      <c r="EXQ132" s="86"/>
      <c r="EXR132" s="86"/>
      <c r="EXS132" s="86"/>
      <c r="EXT132" s="86"/>
      <c r="EXU132" s="86"/>
      <c r="EXV132" s="86"/>
      <c r="EXW132" s="86"/>
      <c r="EXX132" s="86"/>
      <c r="EXY132" s="86"/>
      <c r="EXZ132" s="86"/>
      <c r="EYA132" s="86"/>
      <c r="EYB132" s="86"/>
      <c r="EYC132" s="86"/>
      <c r="EYD132" s="86"/>
      <c r="EYE132" s="86"/>
      <c r="EYF132" s="86"/>
      <c r="EYG132" s="86"/>
      <c r="EYH132" s="86"/>
      <c r="EYI132" s="86"/>
      <c r="EYJ132" s="86"/>
      <c r="EYK132" s="86"/>
      <c r="EYL132" s="86"/>
      <c r="EYM132" s="86"/>
      <c r="EYN132" s="86"/>
      <c r="EYO132" s="86"/>
      <c r="EYP132" s="86"/>
      <c r="EYQ132" s="86"/>
      <c r="EYR132" s="86"/>
      <c r="EYS132" s="86"/>
      <c r="EYT132" s="86"/>
      <c r="EZA132" s="86"/>
      <c r="EZB132" s="86"/>
      <c r="EZC132" s="86"/>
      <c r="EZD132" s="86"/>
      <c r="EZE132" s="86"/>
      <c r="EZF132" s="86"/>
      <c r="EZG132" s="86"/>
      <c r="EZH132" s="86"/>
      <c r="EZI132" s="86"/>
      <c r="EZJ132" s="86"/>
      <c r="EZK132" s="86"/>
      <c r="EZL132" s="86"/>
      <c r="EZM132" s="86"/>
      <c r="EZN132" s="86"/>
      <c r="EZO132" s="86"/>
      <c r="EZP132" s="86"/>
      <c r="EZQ132" s="86"/>
      <c r="EZR132" s="86"/>
      <c r="EZS132" s="86"/>
      <c r="EZT132" s="86"/>
      <c r="EZU132" s="86"/>
      <c r="EZV132" s="86"/>
      <c r="EZW132" s="86"/>
      <c r="EZX132" s="86"/>
      <c r="EZY132" s="86"/>
      <c r="EZZ132" s="86"/>
      <c r="FAA132" s="86"/>
      <c r="FAB132" s="86"/>
      <c r="FAC132" s="86"/>
      <c r="FAD132" s="86"/>
      <c r="FAE132" s="86"/>
      <c r="FAF132" s="86"/>
      <c r="FAG132" s="86"/>
      <c r="FAH132" s="86"/>
      <c r="FAI132" s="86"/>
      <c r="FAJ132" s="86"/>
      <c r="FAK132" s="86"/>
      <c r="FAL132" s="86"/>
      <c r="FAM132" s="86"/>
      <c r="FAN132" s="86"/>
      <c r="FAO132" s="86"/>
      <c r="FAP132" s="86"/>
      <c r="FAQ132" s="86"/>
      <c r="FAR132" s="86"/>
      <c r="FAS132" s="86"/>
      <c r="FAT132" s="86"/>
      <c r="FAU132" s="86"/>
      <c r="FAV132" s="86"/>
      <c r="FAW132" s="86"/>
      <c r="FAX132" s="86"/>
      <c r="FAY132" s="86"/>
      <c r="FAZ132" s="86"/>
      <c r="FBA132" s="86"/>
      <c r="FBB132" s="86"/>
      <c r="FBC132" s="86"/>
      <c r="FBD132" s="86"/>
      <c r="FBE132" s="86"/>
      <c r="FBF132" s="86"/>
      <c r="FBG132" s="86"/>
      <c r="FBH132" s="86"/>
      <c r="FBI132" s="86"/>
      <c r="FBJ132" s="86"/>
      <c r="FBK132" s="86"/>
      <c r="FBL132" s="86"/>
      <c r="FBM132" s="86"/>
      <c r="FBN132" s="86"/>
      <c r="FBO132" s="86"/>
      <c r="FBP132" s="86"/>
      <c r="FBQ132" s="86"/>
      <c r="FBR132" s="86"/>
      <c r="FBS132" s="86"/>
      <c r="FBT132" s="86"/>
      <c r="FBU132" s="86"/>
      <c r="FBV132" s="86"/>
      <c r="FBW132" s="86"/>
      <c r="FBX132" s="86"/>
      <c r="FBY132" s="86"/>
      <c r="FBZ132" s="86"/>
      <c r="FCA132" s="86"/>
      <c r="FCB132" s="86"/>
      <c r="FCC132" s="86"/>
      <c r="FCD132" s="86"/>
      <c r="FCE132" s="86"/>
      <c r="FCF132" s="86"/>
      <c r="FCG132" s="86"/>
      <c r="FCH132" s="86"/>
      <c r="FCI132" s="86"/>
      <c r="FCJ132" s="86"/>
      <c r="FCK132" s="86"/>
      <c r="FCL132" s="86"/>
      <c r="FCM132" s="86"/>
      <c r="FCN132" s="86"/>
      <c r="FCO132" s="86"/>
      <c r="FCP132" s="86"/>
      <c r="FCQ132" s="86"/>
      <c r="FCR132" s="86"/>
      <c r="FCS132" s="86"/>
      <c r="FCT132" s="86"/>
      <c r="FCU132" s="86"/>
      <c r="FCV132" s="86"/>
      <c r="FCW132" s="86"/>
      <c r="FCX132" s="86"/>
      <c r="FCY132" s="86"/>
      <c r="FCZ132" s="86"/>
      <c r="FDA132" s="86"/>
      <c r="FDB132" s="86"/>
      <c r="FDC132" s="86"/>
      <c r="FDD132" s="86"/>
      <c r="FDE132" s="86"/>
      <c r="FDF132" s="86"/>
      <c r="FDG132" s="86"/>
      <c r="FDH132" s="86"/>
      <c r="FDI132" s="86"/>
      <c r="FDJ132" s="86"/>
      <c r="FDK132" s="86"/>
      <c r="FDL132" s="86"/>
      <c r="FDM132" s="86"/>
      <c r="FDN132" s="86"/>
      <c r="FDO132" s="86"/>
      <c r="FDP132" s="86"/>
      <c r="FDQ132" s="86"/>
      <c r="FDR132" s="86"/>
      <c r="FDS132" s="86"/>
      <c r="FDT132" s="86"/>
      <c r="FDU132" s="86"/>
      <c r="FDV132" s="86"/>
      <c r="FDW132" s="86"/>
      <c r="FDX132" s="86"/>
      <c r="FDY132" s="86"/>
      <c r="FDZ132" s="86"/>
      <c r="FEA132" s="86"/>
      <c r="FEB132" s="86"/>
      <c r="FEC132" s="86"/>
      <c r="FED132" s="86"/>
      <c r="FEE132" s="86"/>
      <c r="FEF132" s="86"/>
      <c r="FEG132" s="86"/>
      <c r="FEH132" s="86"/>
      <c r="FEI132" s="86"/>
      <c r="FEJ132" s="86"/>
      <c r="FEK132" s="86"/>
      <c r="FEL132" s="86"/>
      <c r="FEM132" s="86"/>
      <c r="FEN132" s="86"/>
      <c r="FEO132" s="86"/>
      <c r="FEP132" s="86"/>
      <c r="FEQ132" s="86"/>
      <c r="FER132" s="86"/>
      <c r="FES132" s="86"/>
      <c r="FET132" s="86"/>
      <c r="FEU132" s="86"/>
      <c r="FEV132" s="86"/>
      <c r="FEW132" s="86"/>
      <c r="FEX132" s="86"/>
      <c r="FEY132" s="86"/>
      <c r="FEZ132" s="86"/>
      <c r="FFA132" s="86"/>
      <c r="FFB132" s="86"/>
      <c r="FFC132" s="86"/>
      <c r="FFD132" s="86"/>
      <c r="FFE132" s="86"/>
      <c r="FFF132" s="86"/>
      <c r="FFG132" s="86"/>
      <c r="FFH132" s="86"/>
      <c r="FFI132" s="86"/>
      <c r="FFJ132" s="86"/>
      <c r="FFK132" s="86"/>
      <c r="FFL132" s="86"/>
      <c r="FFM132" s="86"/>
      <c r="FFN132" s="86"/>
      <c r="FFO132" s="86"/>
      <c r="FFP132" s="86"/>
      <c r="FFQ132" s="86"/>
      <c r="FFR132" s="86"/>
      <c r="FFS132" s="86"/>
      <c r="FFT132" s="86"/>
      <c r="FFU132" s="86"/>
      <c r="FFV132" s="86"/>
      <c r="FFW132" s="86"/>
      <c r="FFX132" s="86"/>
      <c r="FFY132" s="86"/>
      <c r="FFZ132" s="86"/>
      <c r="FGA132" s="86"/>
      <c r="FGB132" s="86"/>
      <c r="FGC132" s="86"/>
      <c r="FGD132" s="86"/>
      <c r="FGE132" s="86"/>
      <c r="FGF132" s="86"/>
      <c r="FGG132" s="86"/>
      <c r="FGH132" s="86"/>
      <c r="FGI132" s="86"/>
      <c r="FGJ132" s="86"/>
      <c r="FGK132" s="86"/>
      <c r="FGL132" s="86"/>
      <c r="FGM132" s="86"/>
      <c r="FGN132" s="86"/>
      <c r="FGO132" s="86"/>
      <c r="FGP132" s="86"/>
      <c r="FGQ132" s="86"/>
      <c r="FGR132" s="86"/>
      <c r="FGS132" s="86"/>
      <c r="FGT132" s="86"/>
      <c r="FGU132" s="86"/>
      <c r="FGV132" s="86"/>
      <c r="FGW132" s="86"/>
      <c r="FGX132" s="86"/>
      <c r="FGY132" s="86"/>
      <c r="FGZ132" s="86"/>
      <c r="FHA132" s="86"/>
      <c r="FHB132" s="86"/>
      <c r="FHC132" s="86"/>
      <c r="FHD132" s="86"/>
      <c r="FHE132" s="86"/>
      <c r="FHF132" s="86"/>
      <c r="FHG132" s="86"/>
      <c r="FHH132" s="86"/>
      <c r="FHI132" s="86"/>
      <c r="FHJ132" s="86"/>
      <c r="FHK132" s="86"/>
      <c r="FHL132" s="86"/>
      <c r="FHM132" s="86"/>
      <c r="FHN132" s="86"/>
      <c r="FHO132" s="86"/>
      <c r="FHP132" s="86"/>
      <c r="FHQ132" s="86"/>
      <c r="FHR132" s="86"/>
      <c r="FHS132" s="86"/>
      <c r="FHT132" s="86"/>
      <c r="FHU132" s="86"/>
      <c r="FHV132" s="86"/>
      <c r="FHW132" s="86"/>
      <c r="FHX132" s="86"/>
      <c r="FHY132" s="86"/>
      <c r="FHZ132" s="86"/>
      <c r="FIA132" s="86"/>
      <c r="FIB132" s="86"/>
      <c r="FIC132" s="86"/>
      <c r="FID132" s="86"/>
      <c r="FIE132" s="86"/>
      <c r="FIF132" s="86"/>
      <c r="FIG132" s="86"/>
      <c r="FIH132" s="86"/>
      <c r="FII132" s="86"/>
      <c r="FIJ132" s="86"/>
      <c r="FIK132" s="86"/>
      <c r="FIL132" s="86"/>
      <c r="FIM132" s="86"/>
      <c r="FIN132" s="86"/>
      <c r="FIO132" s="86"/>
      <c r="FIP132" s="86"/>
      <c r="FIW132" s="86"/>
      <c r="FIX132" s="86"/>
      <c r="FIY132" s="86"/>
      <c r="FIZ132" s="86"/>
      <c r="FJA132" s="86"/>
      <c r="FJB132" s="86"/>
      <c r="FJC132" s="86"/>
      <c r="FJD132" s="86"/>
      <c r="FJE132" s="86"/>
      <c r="FJF132" s="86"/>
      <c r="FJG132" s="86"/>
      <c r="FJH132" s="86"/>
      <c r="FJI132" s="86"/>
      <c r="FJJ132" s="86"/>
      <c r="FJK132" s="86"/>
      <c r="FJL132" s="86"/>
      <c r="FJM132" s="86"/>
      <c r="FJN132" s="86"/>
      <c r="FJO132" s="86"/>
      <c r="FJP132" s="86"/>
      <c r="FJQ132" s="86"/>
      <c r="FJR132" s="86"/>
      <c r="FJS132" s="86"/>
      <c r="FJT132" s="86"/>
      <c r="FJU132" s="86"/>
      <c r="FJV132" s="86"/>
      <c r="FJW132" s="86"/>
      <c r="FJX132" s="86"/>
      <c r="FJY132" s="86"/>
      <c r="FJZ132" s="86"/>
      <c r="FKA132" s="86"/>
      <c r="FKB132" s="86"/>
      <c r="FKC132" s="86"/>
      <c r="FKD132" s="86"/>
      <c r="FKE132" s="86"/>
      <c r="FKF132" s="86"/>
      <c r="FKG132" s="86"/>
      <c r="FKH132" s="86"/>
      <c r="FKI132" s="86"/>
      <c r="FKJ132" s="86"/>
      <c r="FKK132" s="86"/>
      <c r="FKL132" s="86"/>
      <c r="FKM132" s="86"/>
      <c r="FKN132" s="86"/>
      <c r="FKO132" s="86"/>
      <c r="FKP132" s="86"/>
      <c r="FKQ132" s="86"/>
      <c r="FKR132" s="86"/>
      <c r="FKS132" s="86"/>
      <c r="FKT132" s="86"/>
      <c r="FKU132" s="86"/>
      <c r="FKV132" s="86"/>
      <c r="FKW132" s="86"/>
      <c r="FKX132" s="86"/>
      <c r="FKY132" s="86"/>
      <c r="FKZ132" s="86"/>
      <c r="FLA132" s="86"/>
      <c r="FLB132" s="86"/>
      <c r="FLC132" s="86"/>
      <c r="FLD132" s="86"/>
      <c r="FLE132" s="86"/>
      <c r="FLF132" s="86"/>
      <c r="FLG132" s="86"/>
      <c r="FLH132" s="86"/>
      <c r="FLI132" s="86"/>
      <c r="FLJ132" s="86"/>
      <c r="FLK132" s="86"/>
      <c r="FLL132" s="86"/>
      <c r="FLM132" s="86"/>
      <c r="FLN132" s="86"/>
      <c r="FLO132" s="86"/>
      <c r="FLP132" s="86"/>
      <c r="FLQ132" s="86"/>
      <c r="FLR132" s="86"/>
      <c r="FLS132" s="86"/>
      <c r="FLT132" s="86"/>
      <c r="FLU132" s="86"/>
      <c r="FLV132" s="86"/>
      <c r="FLW132" s="86"/>
      <c r="FLX132" s="86"/>
      <c r="FLY132" s="86"/>
      <c r="FLZ132" s="86"/>
      <c r="FMA132" s="86"/>
      <c r="FMB132" s="86"/>
      <c r="FMC132" s="86"/>
      <c r="FMD132" s="86"/>
      <c r="FME132" s="86"/>
      <c r="FMF132" s="86"/>
      <c r="FMG132" s="86"/>
      <c r="FMH132" s="86"/>
      <c r="FMI132" s="86"/>
      <c r="FMJ132" s="86"/>
      <c r="FMK132" s="86"/>
      <c r="FML132" s="86"/>
      <c r="FMM132" s="86"/>
      <c r="FMN132" s="86"/>
      <c r="FMO132" s="86"/>
      <c r="FMP132" s="86"/>
      <c r="FMQ132" s="86"/>
      <c r="FMR132" s="86"/>
      <c r="FMS132" s="86"/>
      <c r="FMT132" s="86"/>
      <c r="FMU132" s="86"/>
      <c r="FMV132" s="86"/>
      <c r="FMW132" s="86"/>
      <c r="FMX132" s="86"/>
      <c r="FMY132" s="86"/>
      <c r="FMZ132" s="86"/>
      <c r="FNA132" s="86"/>
      <c r="FNB132" s="86"/>
      <c r="FNC132" s="86"/>
      <c r="FND132" s="86"/>
      <c r="FNE132" s="86"/>
      <c r="FNF132" s="86"/>
      <c r="FNG132" s="86"/>
      <c r="FNH132" s="86"/>
      <c r="FNI132" s="86"/>
      <c r="FNJ132" s="86"/>
      <c r="FNK132" s="86"/>
      <c r="FNL132" s="86"/>
      <c r="FNM132" s="86"/>
      <c r="FNN132" s="86"/>
      <c r="FNO132" s="86"/>
      <c r="FNP132" s="86"/>
      <c r="FNQ132" s="86"/>
      <c r="FNR132" s="86"/>
      <c r="FNS132" s="86"/>
      <c r="FNT132" s="86"/>
      <c r="FNU132" s="86"/>
      <c r="FNV132" s="86"/>
      <c r="FNW132" s="86"/>
      <c r="FNX132" s="86"/>
      <c r="FNY132" s="86"/>
      <c r="FNZ132" s="86"/>
      <c r="FOA132" s="86"/>
      <c r="FOB132" s="86"/>
      <c r="FOC132" s="86"/>
      <c r="FOD132" s="86"/>
      <c r="FOE132" s="86"/>
      <c r="FOF132" s="86"/>
      <c r="FOG132" s="86"/>
      <c r="FOH132" s="86"/>
      <c r="FOI132" s="86"/>
      <c r="FOJ132" s="86"/>
      <c r="FOK132" s="86"/>
      <c r="FOL132" s="86"/>
      <c r="FOM132" s="86"/>
      <c r="FON132" s="86"/>
      <c r="FOO132" s="86"/>
      <c r="FOP132" s="86"/>
      <c r="FOQ132" s="86"/>
      <c r="FOR132" s="86"/>
      <c r="FOS132" s="86"/>
      <c r="FOT132" s="86"/>
      <c r="FOU132" s="86"/>
      <c r="FOV132" s="86"/>
      <c r="FOW132" s="86"/>
      <c r="FOX132" s="86"/>
      <c r="FOY132" s="86"/>
      <c r="FOZ132" s="86"/>
      <c r="FPA132" s="86"/>
      <c r="FPB132" s="86"/>
      <c r="FPC132" s="86"/>
      <c r="FPD132" s="86"/>
      <c r="FPE132" s="86"/>
      <c r="FPF132" s="86"/>
      <c r="FPG132" s="86"/>
      <c r="FPH132" s="86"/>
      <c r="FPI132" s="86"/>
      <c r="FPJ132" s="86"/>
      <c r="FPK132" s="86"/>
      <c r="FPL132" s="86"/>
      <c r="FPM132" s="86"/>
      <c r="FPN132" s="86"/>
      <c r="FPO132" s="86"/>
      <c r="FPP132" s="86"/>
      <c r="FPQ132" s="86"/>
      <c r="FPR132" s="86"/>
      <c r="FPS132" s="86"/>
      <c r="FPT132" s="86"/>
      <c r="FPU132" s="86"/>
      <c r="FPV132" s="86"/>
      <c r="FPW132" s="86"/>
      <c r="FPX132" s="86"/>
      <c r="FPY132" s="86"/>
      <c r="FPZ132" s="86"/>
      <c r="FQA132" s="86"/>
      <c r="FQB132" s="86"/>
      <c r="FQC132" s="86"/>
      <c r="FQD132" s="86"/>
      <c r="FQE132" s="86"/>
      <c r="FQF132" s="86"/>
      <c r="FQG132" s="86"/>
      <c r="FQH132" s="86"/>
      <c r="FQI132" s="86"/>
      <c r="FQJ132" s="86"/>
      <c r="FQK132" s="86"/>
      <c r="FQL132" s="86"/>
      <c r="FQM132" s="86"/>
      <c r="FQN132" s="86"/>
      <c r="FQO132" s="86"/>
      <c r="FQP132" s="86"/>
      <c r="FQQ132" s="86"/>
      <c r="FQR132" s="86"/>
      <c r="FQS132" s="86"/>
      <c r="FQT132" s="86"/>
      <c r="FQU132" s="86"/>
      <c r="FQV132" s="86"/>
      <c r="FQW132" s="86"/>
      <c r="FQX132" s="86"/>
      <c r="FQY132" s="86"/>
      <c r="FQZ132" s="86"/>
      <c r="FRA132" s="86"/>
      <c r="FRB132" s="86"/>
      <c r="FRC132" s="86"/>
      <c r="FRD132" s="86"/>
      <c r="FRE132" s="86"/>
      <c r="FRF132" s="86"/>
      <c r="FRG132" s="86"/>
      <c r="FRH132" s="86"/>
      <c r="FRI132" s="86"/>
      <c r="FRJ132" s="86"/>
      <c r="FRK132" s="86"/>
      <c r="FRL132" s="86"/>
      <c r="FRM132" s="86"/>
      <c r="FRN132" s="86"/>
      <c r="FRO132" s="86"/>
      <c r="FRP132" s="86"/>
      <c r="FRQ132" s="86"/>
      <c r="FRR132" s="86"/>
      <c r="FRS132" s="86"/>
      <c r="FRT132" s="86"/>
      <c r="FRU132" s="86"/>
      <c r="FRV132" s="86"/>
      <c r="FRW132" s="86"/>
      <c r="FRX132" s="86"/>
      <c r="FRY132" s="86"/>
      <c r="FRZ132" s="86"/>
      <c r="FSA132" s="86"/>
      <c r="FSB132" s="86"/>
      <c r="FSC132" s="86"/>
      <c r="FSD132" s="86"/>
      <c r="FSE132" s="86"/>
      <c r="FSF132" s="86"/>
      <c r="FSG132" s="86"/>
      <c r="FSH132" s="86"/>
      <c r="FSI132" s="86"/>
      <c r="FSJ132" s="86"/>
      <c r="FSK132" s="86"/>
      <c r="FSL132" s="86"/>
      <c r="FSS132" s="86"/>
      <c r="FST132" s="86"/>
      <c r="FSU132" s="86"/>
      <c r="FSV132" s="86"/>
      <c r="FSW132" s="86"/>
      <c r="FSX132" s="86"/>
      <c r="FSY132" s="86"/>
      <c r="FSZ132" s="86"/>
      <c r="FTA132" s="86"/>
      <c r="FTB132" s="86"/>
      <c r="FTC132" s="86"/>
      <c r="FTD132" s="86"/>
      <c r="FTE132" s="86"/>
      <c r="FTF132" s="86"/>
      <c r="FTG132" s="86"/>
      <c r="FTH132" s="86"/>
      <c r="FTI132" s="86"/>
      <c r="FTJ132" s="86"/>
      <c r="FTK132" s="86"/>
      <c r="FTL132" s="86"/>
      <c r="FTM132" s="86"/>
      <c r="FTN132" s="86"/>
      <c r="FTO132" s="86"/>
      <c r="FTP132" s="86"/>
      <c r="FTQ132" s="86"/>
      <c r="FTR132" s="86"/>
      <c r="FTS132" s="86"/>
      <c r="FTT132" s="86"/>
      <c r="FTU132" s="86"/>
      <c r="FTV132" s="86"/>
      <c r="FTW132" s="86"/>
      <c r="FTX132" s="86"/>
      <c r="FTY132" s="86"/>
      <c r="FTZ132" s="86"/>
      <c r="FUA132" s="86"/>
      <c r="FUB132" s="86"/>
      <c r="FUC132" s="86"/>
      <c r="FUD132" s="86"/>
      <c r="FUE132" s="86"/>
      <c r="FUF132" s="86"/>
      <c r="FUG132" s="86"/>
      <c r="FUH132" s="86"/>
      <c r="FUI132" s="86"/>
      <c r="FUJ132" s="86"/>
      <c r="FUK132" s="86"/>
      <c r="FUL132" s="86"/>
      <c r="FUM132" s="86"/>
      <c r="FUN132" s="86"/>
      <c r="FUO132" s="86"/>
      <c r="FUP132" s="86"/>
      <c r="FUQ132" s="86"/>
      <c r="FUR132" s="86"/>
      <c r="FUS132" s="86"/>
      <c r="FUT132" s="86"/>
      <c r="FUU132" s="86"/>
      <c r="FUV132" s="86"/>
      <c r="FUW132" s="86"/>
      <c r="FUX132" s="86"/>
      <c r="FUY132" s="86"/>
      <c r="FUZ132" s="86"/>
      <c r="FVA132" s="86"/>
      <c r="FVB132" s="86"/>
      <c r="FVC132" s="86"/>
      <c r="FVD132" s="86"/>
      <c r="FVE132" s="86"/>
      <c r="FVF132" s="86"/>
      <c r="FVG132" s="86"/>
      <c r="FVH132" s="86"/>
      <c r="FVI132" s="86"/>
      <c r="FVJ132" s="86"/>
      <c r="FVK132" s="86"/>
      <c r="FVL132" s="86"/>
      <c r="FVM132" s="86"/>
      <c r="FVN132" s="86"/>
      <c r="FVO132" s="86"/>
      <c r="FVP132" s="86"/>
      <c r="FVQ132" s="86"/>
      <c r="FVR132" s="86"/>
      <c r="FVS132" s="86"/>
      <c r="FVT132" s="86"/>
      <c r="FVU132" s="86"/>
      <c r="FVV132" s="86"/>
      <c r="FVW132" s="86"/>
      <c r="FVX132" s="86"/>
      <c r="FVY132" s="86"/>
      <c r="FVZ132" s="86"/>
      <c r="FWA132" s="86"/>
      <c r="FWB132" s="86"/>
      <c r="FWC132" s="86"/>
      <c r="FWD132" s="86"/>
      <c r="FWE132" s="86"/>
      <c r="FWF132" s="86"/>
      <c r="FWG132" s="86"/>
      <c r="FWH132" s="86"/>
      <c r="FWI132" s="86"/>
      <c r="FWJ132" s="86"/>
      <c r="FWK132" s="86"/>
      <c r="FWL132" s="86"/>
      <c r="FWM132" s="86"/>
      <c r="FWN132" s="86"/>
      <c r="FWO132" s="86"/>
      <c r="FWP132" s="86"/>
      <c r="FWQ132" s="86"/>
      <c r="FWR132" s="86"/>
      <c r="FWS132" s="86"/>
      <c r="FWT132" s="86"/>
      <c r="FWU132" s="86"/>
      <c r="FWV132" s="86"/>
      <c r="FWW132" s="86"/>
      <c r="FWX132" s="86"/>
      <c r="FWY132" s="86"/>
      <c r="FWZ132" s="86"/>
      <c r="FXA132" s="86"/>
      <c r="FXB132" s="86"/>
      <c r="FXC132" s="86"/>
      <c r="FXD132" s="86"/>
      <c r="FXE132" s="86"/>
      <c r="FXF132" s="86"/>
      <c r="FXG132" s="86"/>
      <c r="FXH132" s="86"/>
      <c r="FXI132" s="86"/>
      <c r="FXJ132" s="86"/>
      <c r="FXK132" s="86"/>
      <c r="FXL132" s="86"/>
      <c r="FXM132" s="86"/>
      <c r="FXN132" s="86"/>
      <c r="FXO132" s="86"/>
      <c r="FXP132" s="86"/>
      <c r="FXQ132" s="86"/>
      <c r="FXR132" s="86"/>
      <c r="FXS132" s="86"/>
      <c r="FXT132" s="86"/>
      <c r="FXU132" s="86"/>
      <c r="FXV132" s="86"/>
      <c r="FXW132" s="86"/>
      <c r="FXX132" s="86"/>
      <c r="FXY132" s="86"/>
      <c r="FXZ132" s="86"/>
      <c r="FYA132" s="86"/>
      <c r="FYB132" s="86"/>
      <c r="FYC132" s="86"/>
      <c r="FYD132" s="86"/>
      <c r="FYE132" s="86"/>
      <c r="FYF132" s="86"/>
      <c r="FYG132" s="86"/>
      <c r="FYH132" s="86"/>
      <c r="FYI132" s="86"/>
      <c r="FYJ132" s="86"/>
      <c r="FYK132" s="86"/>
      <c r="FYL132" s="86"/>
      <c r="FYM132" s="86"/>
      <c r="FYN132" s="86"/>
      <c r="FYO132" s="86"/>
      <c r="FYP132" s="86"/>
      <c r="FYQ132" s="86"/>
      <c r="FYR132" s="86"/>
      <c r="FYS132" s="86"/>
      <c r="FYT132" s="86"/>
      <c r="FYU132" s="86"/>
      <c r="FYV132" s="86"/>
      <c r="FYW132" s="86"/>
      <c r="FYX132" s="86"/>
      <c r="FYY132" s="86"/>
      <c r="FYZ132" s="86"/>
      <c r="FZA132" s="86"/>
      <c r="FZB132" s="86"/>
      <c r="FZC132" s="86"/>
      <c r="FZD132" s="86"/>
      <c r="FZE132" s="86"/>
      <c r="FZF132" s="86"/>
      <c r="FZG132" s="86"/>
      <c r="FZH132" s="86"/>
      <c r="FZI132" s="86"/>
      <c r="FZJ132" s="86"/>
      <c r="FZK132" s="86"/>
      <c r="FZL132" s="86"/>
      <c r="FZM132" s="86"/>
      <c r="FZN132" s="86"/>
      <c r="FZO132" s="86"/>
      <c r="FZP132" s="86"/>
      <c r="FZQ132" s="86"/>
      <c r="FZR132" s="86"/>
      <c r="FZS132" s="86"/>
      <c r="FZT132" s="86"/>
      <c r="FZU132" s="86"/>
      <c r="FZV132" s="86"/>
      <c r="FZW132" s="86"/>
      <c r="FZX132" s="86"/>
      <c r="FZY132" s="86"/>
      <c r="FZZ132" s="86"/>
      <c r="GAA132" s="86"/>
      <c r="GAB132" s="86"/>
      <c r="GAC132" s="86"/>
      <c r="GAD132" s="86"/>
      <c r="GAE132" s="86"/>
      <c r="GAF132" s="86"/>
      <c r="GAG132" s="86"/>
      <c r="GAH132" s="86"/>
      <c r="GAI132" s="86"/>
      <c r="GAJ132" s="86"/>
      <c r="GAK132" s="86"/>
      <c r="GAL132" s="86"/>
      <c r="GAM132" s="86"/>
      <c r="GAN132" s="86"/>
      <c r="GAO132" s="86"/>
      <c r="GAP132" s="86"/>
      <c r="GAQ132" s="86"/>
      <c r="GAR132" s="86"/>
      <c r="GAS132" s="86"/>
      <c r="GAT132" s="86"/>
      <c r="GAU132" s="86"/>
      <c r="GAV132" s="86"/>
      <c r="GAW132" s="86"/>
      <c r="GAX132" s="86"/>
      <c r="GAY132" s="86"/>
      <c r="GAZ132" s="86"/>
      <c r="GBA132" s="86"/>
      <c r="GBB132" s="86"/>
      <c r="GBC132" s="86"/>
      <c r="GBD132" s="86"/>
      <c r="GBE132" s="86"/>
      <c r="GBF132" s="86"/>
      <c r="GBG132" s="86"/>
      <c r="GBH132" s="86"/>
      <c r="GBI132" s="86"/>
      <c r="GBJ132" s="86"/>
      <c r="GBK132" s="86"/>
      <c r="GBL132" s="86"/>
      <c r="GBM132" s="86"/>
      <c r="GBN132" s="86"/>
      <c r="GBO132" s="86"/>
      <c r="GBP132" s="86"/>
      <c r="GBQ132" s="86"/>
      <c r="GBR132" s="86"/>
      <c r="GBS132" s="86"/>
      <c r="GBT132" s="86"/>
      <c r="GBU132" s="86"/>
      <c r="GBV132" s="86"/>
      <c r="GBW132" s="86"/>
      <c r="GBX132" s="86"/>
      <c r="GBY132" s="86"/>
      <c r="GBZ132" s="86"/>
      <c r="GCA132" s="86"/>
      <c r="GCB132" s="86"/>
      <c r="GCC132" s="86"/>
      <c r="GCD132" s="86"/>
      <c r="GCE132" s="86"/>
      <c r="GCF132" s="86"/>
      <c r="GCG132" s="86"/>
      <c r="GCH132" s="86"/>
      <c r="GCO132" s="86"/>
      <c r="GCP132" s="86"/>
      <c r="GCQ132" s="86"/>
      <c r="GCR132" s="86"/>
      <c r="GCS132" s="86"/>
      <c r="GCT132" s="86"/>
      <c r="GCU132" s="86"/>
      <c r="GCV132" s="86"/>
      <c r="GCW132" s="86"/>
      <c r="GCX132" s="86"/>
      <c r="GCY132" s="86"/>
      <c r="GCZ132" s="86"/>
      <c r="GDA132" s="86"/>
      <c r="GDB132" s="86"/>
      <c r="GDC132" s="86"/>
      <c r="GDD132" s="86"/>
      <c r="GDE132" s="86"/>
      <c r="GDF132" s="86"/>
      <c r="GDG132" s="86"/>
      <c r="GDH132" s="86"/>
      <c r="GDI132" s="86"/>
      <c r="GDJ132" s="86"/>
      <c r="GDK132" s="86"/>
      <c r="GDL132" s="86"/>
      <c r="GDM132" s="86"/>
      <c r="GDN132" s="86"/>
      <c r="GDO132" s="86"/>
      <c r="GDP132" s="86"/>
      <c r="GDQ132" s="86"/>
      <c r="GDR132" s="86"/>
      <c r="GDS132" s="86"/>
      <c r="GDT132" s="86"/>
      <c r="GDU132" s="86"/>
      <c r="GDV132" s="86"/>
      <c r="GDW132" s="86"/>
      <c r="GDX132" s="86"/>
      <c r="GDY132" s="86"/>
      <c r="GDZ132" s="86"/>
      <c r="GEA132" s="86"/>
      <c r="GEB132" s="86"/>
      <c r="GEC132" s="86"/>
      <c r="GED132" s="86"/>
      <c r="GEE132" s="86"/>
      <c r="GEF132" s="86"/>
      <c r="GEG132" s="86"/>
      <c r="GEH132" s="86"/>
      <c r="GEI132" s="86"/>
      <c r="GEJ132" s="86"/>
      <c r="GEK132" s="86"/>
      <c r="GEL132" s="86"/>
      <c r="GEM132" s="86"/>
      <c r="GEN132" s="86"/>
      <c r="GEO132" s="86"/>
      <c r="GEP132" s="86"/>
      <c r="GEQ132" s="86"/>
      <c r="GER132" s="86"/>
      <c r="GES132" s="86"/>
      <c r="GET132" s="86"/>
      <c r="GEU132" s="86"/>
      <c r="GEV132" s="86"/>
      <c r="GEW132" s="86"/>
      <c r="GEX132" s="86"/>
      <c r="GEY132" s="86"/>
      <c r="GEZ132" s="86"/>
      <c r="GFA132" s="86"/>
      <c r="GFB132" s="86"/>
      <c r="GFC132" s="86"/>
      <c r="GFD132" s="86"/>
      <c r="GFE132" s="86"/>
      <c r="GFF132" s="86"/>
      <c r="GFG132" s="86"/>
      <c r="GFH132" s="86"/>
      <c r="GFI132" s="86"/>
      <c r="GFJ132" s="86"/>
      <c r="GFK132" s="86"/>
      <c r="GFL132" s="86"/>
      <c r="GFM132" s="86"/>
      <c r="GFN132" s="86"/>
      <c r="GFO132" s="86"/>
      <c r="GFP132" s="86"/>
      <c r="GFQ132" s="86"/>
      <c r="GFR132" s="86"/>
      <c r="GFS132" s="86"/>
      <c r="GFT132" s="86"/>
      <c r="GFU132" s="86"/>
      <c r="GFV132" s="86"/>
      <c r="GFW132" s="86"/>
      <c r="GFX132" s="86"/>
      <c r="GFY132" s="86"/>
      <c r="GFZ132" s="86"/>
      <c r="GGA132" s="86"/>
      <c r="GGB132" s="86"/>
      <c r="GGC132" s="86"/>
      <c r="GGD132" s="86"/>
      <c r="GGE132" s="86"/>
      <c r="GGF132" s="86"/>
      <c r="GGG132" s="86"/>
      <c r="GGH132" s="86"/>
      <c r="GGI132" s="86"/>
      <c r="GGJ132" s="86"/>
      <c r="GGK132" s="86"/>
      <c r="GGL132" s="86"/>
      <c r="GGM132" s="86"/>
      <c r="GGN132" s="86"/>
      <c r="GGO132" s="86"/>
      <c r="GGP132" s="86"/>
      <c r="GGQ132" s="86"/>
      <c r="GGR132" s="86"/>
      <c r="GGS132" s="86"/>
      <c r="GGT132" s="86"/>
      <c r="GGU132" s="86"/>
      <c r="GGV132" s="86"/>
      <c r="GGW132" s="86"/>
      <c r="GGX132" s="86"/>
      <c r="GGY132" s="86"/>
      <c r="GGZ132" s="86"/>
      <c r="GHA132" s="86"/>
      <c r="GHB132" s="86"/>
      <c r="GHC132" s="86"/>
      <c r="GHD132" s="86"/>
      <c r="GHE132" s="86"/>
      <c r="GHF132" s="86"/>
      <c r="GHG132" s="86"/>
      <c r="GHH132" s="86"/>
      <c r="GHI132" s="86"/>
      <c r="GHJ132" s="86"/>
      <c r="GHK132" s="86"/>
      <c r="GHL132" s="86"/>
      <c r="GHM132" s="86"/>
      <c r="GHN132" s="86"/>
      <c r="GHO132" s="86"/>
      <c r="GHP132" s="86"/>
      <c r="GHQ132" s="86"/>
      <c r="GHR132" s="86"/>
      <c r="GHS132" s="86"/>
      <c r="GHT132" s="86"/>
      <c r="GHU132" s="86"/>
      <c r="GHV132" s="86"/>
      <c r="GHW132" s="86"/>
      <c r="GHX132" s="86"/>
      <c r="GHY132" s="86"/>
      <c r="GHZ132" s="86"/>
      <c r="GIA132" s="86"/>
      <c r="GIB132" s="86"/>
      <c r="GIC132" s="86"/>
      <c r="GID132" s="86"/>
      <c r="GIE132" s="86"/>
      <c r="GIF132" s="86"/>
      <c r="GIG132" s="86"/>
      <c r="GIH132" s="86"/>
      <c r="GII132" s="86"/>
      <c r="GIJ132" s="86"/>
      <c r="GIK132" s="86"/>
      <c r="GIL132" s="86"/>
      <c r="GIM132" s="86"/>
      <c r="GIN132" s="86"/>
      <c r="GIO132" s="86"/>
      <c r="GIP132" s="86"/>
      <c r="GIQ132" s="86"/>
      <c r="GIR132" s="86"/>
      <c r="GIS132" s="86"/>
      <c r="GIT132" s="86"/>
      <c r="GIU132" s="86"/>
      <c r="GIV132" s="86"/>
      <c r="GIW132" s="86"/>
      <c r="GIX132" s="86"/>
      <c r="GIY132" s="86"/>
      <c r="GIZ132" s="86"/>
      <c r="GJA132" s="86"/>
      <c r="GJB132" s="86"/>
      <c r="GJC132" s="86"/>
      <c r="GJD132" s="86"/>
      <c r="GJE132" s="86"/>
      <c r="GJF132" s="86"/>
      <c r="GJG132" s="86"/>
      <c r="GJH132" s="86"/>
      <c r="GJI132" s="86"/>
      <c r="GJJ132" s="86"/>
      <c r="GJK132" s="86"/>
      <c r="GJL132" s="86"/>
      <c r="GJM132" s="86"/>
      <c r="GJN132" s="86"/>
      <c r="GJO132" s="86"/>
      <c r="GJP132" s="86"/>
      <c r="GJQ132" s="86"/>
      <c r="GJR132" s="86"/>
      <c r="GJS132" s="86"/>
      <c r="GJT132" s="86"/>
      <c r="GJU132" s="86"/>
      <c r="GJV132" s="86"/>
      <c r="GJW132" s="86"/>
      <c r="GJX132" s="86"/>
      <c r="GJY132" s="86"/>
      <c r="GJZ132" s="86"/>
      <c r="GKA132" s="86"/>
      <c r="GKB132" s="86"/>
      <c r="GKC132" s="86"/>
      <c r="GKD132" s="86"/>
      <c r="GKE132" s="86"/>
      <c r="GKF132" s="86"/>
      <c r="GKG132" s="86"/>
      <c r="GKH132" s="86"/>
      <c r="GKI132" s="86"/>
      <c r="GKJ132" s="86"/>
      <c r="GKK132" s="86"/>
      <c r="GKL132" s="86"/>
      <c r="GKM132" s="86"/>
      <c r="GKN132" s="86"/>
      <c r="GKO132" s="86"/>
      <c r="GKP132" s="86"/>
      <c r="GKQ132" s="86"/>
      <c r="GKR132" s="86"/>
      <c r="GKS132" s="86"/>
      <c r="GKT132" s="86"/>
      <c r="GKU132" s="86"/>
      <c r="GKV132" s="86"/>
      <c r="GKW132" s="86"/>
      <c r="GKX132" s="86"/>
      <c r="GKY132" s="86"/>
      <c r="GKZ132" s="86"/>
      <c r="GLA132" s="86"/>
      <c r="GLB132" s="86"/>
      <c r="GLC132" s="86"/>
      <c r="GLD132" s="86"/>
      <c r="GLE132" s="86"/>
      <c r="GLF132" s="86"/>
      <c r="GLG132" s="86"/>
      <c r="GLH132" s="86"/>
      <c r="GLI132" s="86"/>
      <c r="GLJ132" s="86"/>
      <c r="GLK132" s="86"/>
      <c r="GLL132" s="86"/>
      <c r="GLM132" s="86"/>
      <c r="GLN132" s="86"/>
      <c r="GLO132" s="86"/>
      <c r="GLP132" s="86"/>
      <c r="GLQ132" s="86"/>
      <c r="GLR132" s="86"/>
      <c r="GLS132" s="86"/>
      <c r="GLT132" s="86"/>
      <c r="GLU132" s="86"/>
      <c r="GLV132" s="86"/>
      <c r="GLW132" s="86"/>
      <c r="GLX132" s="86"/>
      <c r="GLY132" s="86"/>
      <c r="GLZ132" s="86"/>
      <c r="GMA132" s="86"/>
      <c r="GMB132" s="86"/>
      <c r="GMC132" s="86"/>
      <c r="GMD132" s="86"/>
      <c r="GMK132" s="86"/>
      <c r="GML132" s="86"/>
      <c r="GMM132" s="86"/>
      <c r="GMN132" s="86"/>
      <c r="GMO132" s="86"/>
      <c r="GMP132" s="86"/>
      <c r="GMQ132" s="86"/>
      <c r="GMR132" s="86"/>
      <c r="GMS132" s="86"/>
      <c r="GMT132" s="86"/>
      <c r="GMU132" s="86"/>
      <c r="GMV132" s="86"/>
      <c r="GMW132" s="86"/>
      <c r="GMX132" s="86"/>
      <c r="GMY132" s="86"/>
      <c r="GMZ132" s="86"/>
      <c r="GNA132" s="86"/>
      <c r="GNB132" s="86"/>
      <c r="GNC132" s="86"/>
      <c r="GND132" s="86"/>
      <c r="GNE132" s="86"/>
      <c r="GNF132" s="86"/>
      <c r="GNG132" s="86"/>
      <c r="GNH132" s="86"/>
      <c r="GNI132" s="86"/>
      <c r="GNJ132" s="86"/>
      <c r="GNK132" s="86"/>
      <c r="GNL132" s="86"/>
      <c r="GNM132" s="86"/>
      <c r="GNN132" s="86"/>
      <c r="GNO132" s="86"/>
      <c r="GNP132" s="86"/>
      <c r="GNQ132" s="86"/>
      <c r="GNR132" s="86"/>
      <c r="GNS132" s="86"/>
      <c r="GNT132" s="86"/>
      <c r="GNU132" s="86"/>
      <c r="GNV132" s="86"/>
      <c r="GNW132" s="86"/>
      <c r="GNX132" s="86"/>
      <c r="GNY132" s="86"/>
      <c r="GNZ132" s="86"/>
      <c r="GOA132" s="86"/>
      <c r="GOB132" s="86"/>
      <c r="GOC132" s="86"/>
      <c r="GOD132" s="86"/>
      <c r="GOE132" s="86"/>
      <c r="GOF132" s="86"/>
      <c r="GOG132" s="86"/>
      <c r="GOH132" s="86"/>
      <c r="GOI132" s="86"/>
      <c r="GOJ132" s="86"/>
      <c r="GOK132" s="86"/>
      <c r="GOL132" s="86"/>
      <c r="GOM132" s="86"/>
      <c r="GON132" s="86"/>
      <c r="GOO132" s="86"/>
      <c r="GOP132" s="86"/>
      <c r="GOQ132" s="86"/>
      <c r="GOR132" s="86"/>
      <c r="GOS132" s="86"/>
      <c r="GOT132" s="86"/>
      <c r="GOU132" s="86"/>
      <c r="GOV132" s="86"/>
      <c r="GOW132" s="86"/>
      <c r="GOX132" s="86"/>
      <c r="GOY132" s="86"/>
      <c r="GOZ132" s="86"/>
      <c r="GPA132" s="86"/>
      <c r="GPB132" s="86"/>
      <c r="GPC132" s="86"/>
      <c r="GPD132" s="86"/>
      <c r="GPE132" s="86"/>
      <c r="GPF132" s="86"/>
      <c r="GPG132" s="86"/>
      <c r="GPH132" s="86"/>
      <c r="GPI132" s="86"/>
      <c r="GPJ132" s="86"/>
      <c r="GPK132" s="86"/>
      <c r="GPL132" s="86"/>
      <c r="GPM132" s="86"/>
      <c r="GPN132" s="86"/>
      <c r="GPO132" s="86"/>
      <c r="GPP132" s="86"/>
      <c r="GPQ132" s="86"/>
      <c r="GPR132" s="86"/>
      <c r="GPS132" s="86"/>
      <c r="GPT132" s="86"/>
      <c r="GPU132" s="86"/>
      <c r="GPV132" s="86"/>
      <c r="GPW132" s="86"/>
      <c r="GPX132" s="86"/>
      <c r="GPY132" s="86"/>
      <c r="GPZ132" s="86"/>
      <c r="GQA132" s="86"/>
      <c r="GQB132" s="86"/>
      <c r="GQC132" s="86"/>
      <c r="GQD132" s="86"/>
      <c r="GQE132" s="86"/>
      <c r="GQF132" s="86"/>
      <c r="GQG132" s="86"/>
      <c r="GQH132" s="86"/>
      <c r="GQI132" s="86"/>
      <c r="GQJ132" s="86"/>
      <c r="GQK132" s="86"/>
      <c r="GQL132" s="86"/>
      <c r="GQM132" s="86"/>
      <c r="GQN132" s="86"/>
      <c r="GQO132" s="86"/>
      <c r="GQP132" s="86"/>
      <c r="GQQ132" s="86"/>
      <c r="GQR132" s="86"/>
      <c r="GQS132" s="86"/>
      <c r="GQT132" s="86"/>
      <c r="GQU132" s="86"/>
      <c r="GQV132" s="86"/>
      <c r="GQW132" s="86"/>
      <c r="GQX132" s="86"/>
      <c r="GQY132" s="86"/>
      <c r="GQZ132" s="86"/>
      <c r="GRA132" s="86"/>
      <c r="GRB132" s="86"/>
      <c r="GRC132" s="86"/>
      <c r="GRD132" s="86"/>
      <c r="GRE132" s="86"/>
      <c r="GRF132" s="86"/>
      <c r="GRG132" s="86"/>
      <c r="GRH132" s="86"/>
      <c r="GRI132" s="86"/>
      <c r="GRJ132" s="86"/>
      <c r="GRK132" s="86"/>
      <c r="GRL132" s="86"/>
      <c r="GRM132" s="86"/>
      <c r="GRN132" s="86"/>
      <c r="GRO132" s="86"/>
      <c r="GRP132" s="86"/>
      <c r="GRQ132" s="86"/>
      <c r="GRR132" s="86"/>
      <c r="GRS132" s="86"/>
      <c r="GRT132" s="86"/>
      <c r="GRU132" s="86"/>
      <c r="GRV132" s="86"/>
      <c r="GRW132" s="86"/>
      <c r="GRX132" s="86"/>
      <c r="GRY132" s="86"/>
      <c r="GRZ132" s="86"/>
      <c r="GSA132" s="86"/>
      <c r="GSB132" s="86"/>
      <c r="GSC132" s="86"/>
      <c r="GSD132" s="86"/>
      <c r="GSE132" s="86"/>
      <c r="GSF132" s="86"/>
      <c r="GSG132" s="86"/>
      <c r="GSH132" s="86"/>
      <c r="GSI132" s="86"/>
      <c r="GSJ132" s="86"/>
      <c r="GSK132" s="86"/>
      <c r="GSL132" s="86"/>
      <c r="GSM132" s="86"/>
      <c r="GSN132" s="86"/>
      <c r="GSO132" s="86"/>
      <c r="GSP132" s="86"/>
      <c r="GSQ132" s="86"/>
      <c r="GSR132" s="86"/>
      <c r="GSS132" s="86"/>
      <c r="GST132" s="86"/>
      <c r="GSU132" s="86"/>
      <c r="GSV132" s="86"/>
      <c r="GSW132" s="86"/>
      <c r="GSX132" s="86"/>
      <c r="GSY132" s="86"/>
      <c r="GSZ132" s="86"/>
      <c r="GTA132" s="86"/>
      <c r="GTB132" s="86"/>
      <c r="GTC132" s="86"/>
      <c r="GTD132" s="86"/>
      <c r="GTE132" s="86"/>
      <c r="GTF132" s="86"/>
      <c r="GTG132" s="86"/>
      <c r="GTH132" s="86"/>
      <c r="GTI132" s="86"/>
      <c r="GTJ132" s="86"/>
      <c r="GTK132" s="86"/>
      <c r="GTL132" s="86"/>
      <c r="GTM132" s="86"/>
      <c r="GTN132" s="86"/>
      <c r="GTO132" s="86"/>
      <c r="GTP132" s="86"/>
      <c r="GTQ132" s="86"/>
      <c r="GTR132" s="86"/>
      <c r="GTS132" s="86"/>
      <c r="GTT132" s="86"/>
      <c r="GTU132" s="86"/>
      <c r="GTV132" s="86"/>
      <c r="GTW132" s="86"/>
      <c r="GTX132" s="86"/>
      <c r="GTY132" s="86"/>
      <c r="GTZ132" s="86"/>
      <c r="GUA132" s="86"/>
      <c r="GUB132" s="86"/>
      <c r="GUC132" s="86"/>
      <c r="GUD132" s="86"/>
      <c r="GUE132" s="86"/>
      <c r="GUF132" s="86"/>
      <c r="GUG132" s="86"/>
      <c r="GUH132" s="86"/>
      <c r="GUI132" s="86"/>
      <c r="GUJ132" s="86"/>
      <c r="GUK132" s="86"/>
      <c r="GUL132" s="86"/>
      <c r="GUM132" s="86"/>
      <c r="GUN132" s="86"/>
      <c r="GUO132" s="86"/>
      <c r="GUP132" s="86"/>
      <c r="GUQ132" s="86"/>
      <c r="GUR132" s="86"/>
      <c r="GUS132" s="86"/>
      <c r="GUT132" s="86"/>
      <c r="GUU132" s="86"/>
      <c r="GUV132" s="86"/>
      <c r="GUW132" s="86"/>
      <c r="GUX132" s="86"/>
      <c r="GUY132" s="86"/>
      <c r="GUZ132" s="86"/>
      <c r="GVA132" s="86"/>
      <c r="GVB132" s="86"/>
      <c r="GVC132" s="86"/>
      <c r="GVD132" s="86"/>
      <c r="GVE132" s="86"/>
      <c r="GVF132" s="86"/>
      <c r="GVG132" s="86"/>
      <c r="GVH132" s="86"/>
      <c r="GVI132" s="86"/>
      <c r="GVJ132" s="86"/>
      <c r="GVK132" s="86"/>
      <c r="GVL132" s="86"/>
      <c r="GVM132" s="86"/>
      <c r="GVN132" s="86"/>
      <c r="GVO132" s="86"/>
      <c r="GVP132" s="86"/>
      <c r="GVQ132" s="86"/>
      <c r="GVR132" s="86"/>
      <c r="GVS132" s="86"/>
      <c r="GVT132" s="86"/>
      <c r="GVU132" s="86"/>
      <c r="GVV132" s="86"/>
      <c r="GVW132" s="86"/>
      <c r="GVX132" s="86"/>
      <c r="GVY132" s="86"/>
      <c r="GVZ132" s="86"/>
      <c r="GWG132" s="86"/>
      <c r="GWH132" s="86"/>
      <c r="GWI132" s="86"/>
      <c r="GWJ132" s="86"/>
      <c r="GWK132" s="86"/>
      <c r="GWL132" s="86"/>
      <c r="GWM132" s="86"/>
      <c r="GWN132" s="86"/>
      <c r="GWO132" s="86"/>
      <c r="GWP132" s="86"/>
      <c r="GWQ132" s="86"/>
      <c r="GWR132" s="86"/>
      <c r="GWS132" s="86"/>
      <c r="GWT132" s="86"/>
      <c r="GWU132" s="86"/>
      <c r="GWV132" s="86"/>
      <c r="GWW132" s="86"/>
      <c r="GWX132" s="86"/>
      <c r="GWY132" s="86"/>
      <c r="GWZ132" s="86"/>
      <c r="GXA132" s="86"/>
      <c r="GXB132" s="86"/>
      <c r="GXC132" s="86"/>
      <c r="GXD132" s="86"/>
      <c r="GXE132" s="86"/>
      <c r="GXF132" s="86"/>
      <c r="GXG132" s="86"/>
      <c r="GXH132" s="86"/>
      <c r="GXI132" s="86"/>
      <c r="GXJ132" s="86"/>
      <c r="GXK132" s="86"/>
      <c r="GXL132" s="86"/>
      <c r="GXM132" s="86"/>
      <c r="GXN132" s="86"/>
      <c r="GXO132" s="86"/>
      <c r="GXP132" s="86"/>
      <c r="GXQ132" s="86"/>
      <c r="GXR132" s="86"/>
      <c r="GXS132" s="86"/>
      <c r="GXT132" s="86"/>
      <c r="GXU132" s="86"/>
      <c r="GXV132" s="86"/>
      <c r="GXW132" s="86"/>
      <c r="GXX132" s="86"/>
      <c r="GXY132" s="86"/>
      <c r="GXZ132" s="86"/>
      <c r="GYA132" s="86"/>
      <c r="GYB132" s="86"/>
      <c r="GYC132" s="86"/>
      <c r="GYD132" s="86"/>
      <c r="GYE132" s="86"/>
      <c r="GYF132" s="86"/>
      <c r="GYG132" s="86"/>
      <c r="GYH132" s="86"/>
      <c r="GYI132" s="86"/>
      <c r="GYJ132" s="86"/>
      <c r="GYK132" s="86"/>
      <c r="GYL132" s="86"/>
      <c r="GYM132" s="86"/>
      <c r="GYN132" s="86"/>
      <c r="GYO132" s="86"/>
      <c r="GYP132" s="86"/>
      <c r="GYQ132" s="86"/>
      <c r="GYR132" s="86"/>
      <c r="GYS132" s="86"/>
      <c r="GYT132" s="86"/>
      <c r="GYU132" s="86"/>
      <c r="GYV132" s="86"/>
      <c r="GYW132" s="86"/>
      <c r="GYX132" s="86"/>
      <c r="GYY132" s="86"/>
      <c r="GYZ132" s="86"/>
      <c r="GZA132" s="86"/>
      <c r="GZB132" s="86"/>
      <c r="GZC132" s="86"/>
      <c r="GZD132" s="86"/>
      <c r="GZE132" s="86"/>
      <c r="GZF132" s="86"/>
      <c r="GZG132" s="86"/>
      <c r="GZH132" s="86"/>
      <c r="GZI132" s="86"/>
      <c r="GZJ132" s="86"/>
      <c r="GZK132" s="86"/>
      <c r="GZL132" s="86"/>
      <c r="GZM132" s="86"/>
      <c r="GZN132" s="86"/>
      <c r="GZO132" s="86"/>
      <c r="GZP132" s="86"/>
      <c r="GZQ132" s="86"/>
      <c r="GZR132" s="86"/>
      <c r="GZS132" s="86"/>
      <c r="GZT132" s="86"/>
      <c r="GZU132" s="86"/>
      <c r="GZV132" s="86"/>
      <c r="GZW132" s="86"/>
      <c r="GZX132" s="86"/>
      <c r="GZY132" s="86"/>
      <c r="GZZ132" s="86"/>
      <c r="HAA132" s="86"/>
      <c r="HAB132" s="86"/>
      <c r="HAC132" s="86"/>
      <c r="HAD132" s="86"/>
      <c r="HAE132" s="86"/>
      <c r="HAF132" s="86"/>
      <c r="HAG132" s="86"/>
      <c r="HAH132" s="86"/>
      <c r="HAI132" s="86"/>
      <c r="HAJ132" s="86"/>
      <c r="HAK132" s="86"/>
      <c r="HAL132" s="86"/>
      <c r="HAM132" s="86"/>
      <c r="HAN132" s="86"/>
      <c r="HAO132" s="86"/>
      <c r="HAP132" s="86"/>
      <c r="HAQ132" s="86"/>
      <c r="HAR132" s="86"/>
      <c r="HAS132" s="86"/>
      <c r="HAT132" s="86"/>
      <c r="HAU132" s="86"/>
      <c r="HAV132" s="86"/>
      <c r="HAW132" s="86"/>
      <c r="HAX132" s="86"/>
      <c r="HAY132" s="86"/>
      <c r="HAZ132" s="86"/>
      <c r="HBA132" s="86"/>
      <c r="HBB132" s="86"/>
      <c r="HBC132" s="86"/>
      <c r="HBD132" s="86"/>
      <c r="HBE132" s="86"/>
      <c r="HBF132" s="86"/>
      <c r="HBG132" s="86"/>
      <c r="HBH132" s="86"/>
      <c r="HBI132" s="86"/>
      <c r="HBJ132" s="86"/>
      <c r="HBK132" s="86"/>
      <c r="HBL132" s="86"/>
      <c r="HBM132" s="86"/>
      <c r="HBN132" s="86"/>
      <c r="HBO132" s="86"/>
      <c r="HBP132" s="86"/>
      <c r="HBQ132" s="86"/>
      <c r="HBR132" s="86"/>
      <c r="HBS132" s="86"/>
      <c r="HBT132" s="86"/>
      <c r="HBU132" s="86"/>
      <c r="HBV132" s="86"/>
      <c r="HBW132" s="86"/>
      <c r="HBX132" s="86"/>
      <c r="HBY132" s="86"/>
      <c r="HBZ132" s="86"/>
      <c r="HCA132" s="86"/>
      <c r="HCB132" s="86"/>
      <c r="HCC132" s="86"/>
      <c r="HCD132" s="86"/>
      <c r="HCE132" s="86"/>
      <c r="HCF132" s="86"/>
      <c r="HCG132" s="86"/>
      <c r="HCH132" s="86"/>
      <c r="HCI132" s="86"/>
      <c r="HCJ132" s="86"/>
      <c r="HCK132" s="86"/>
      <c r="HCL132" s="86"/>
      <c r="HCM132" s="86"/>
      <c r="HCN132" s="86"/>
      <c r="HCO132" s="86"/>
      <c r="HCP132" s="86"/>
      <c r="HCQ132" s="86"/>
      <c r="HCR132" s="86"/>
      <c r="HCS132" s="86"/>
      <c r="HCT132" s="86"/>
      <c r="HCU132" s="86"/>
      <c r="HCV132" s="86"/>
      <c r="HCW132" s="86"/>
      <c r="HCX132" s="86"/>
      <c r="HCY132" s="86"/>
      <c r="HCZ132" s="86"/>
      <c r="HDA132" s="86"/>
      <c r="HDB132" s="86"/>
      <c r="HDC132" s="86"/>
      <c r="HDD132" s="86"/>
      <c r="HDE132" s="86"/>
      <c r="HDF132" s="86"/>
      <c r="HDG132" s="86"/>
      <c r="HDH132" s="86"/>
      <c r="HDI132" s="86"/>
      <c r="HDJ132" s="86"/>
      <c r="HDK132" s="86"/>
      <c r="HDL132" s="86"/>
      <c r="HDM132" s="86"/>
      <c r="HDN132" s="86"/>
      <c r="HDO132" s="86"/>
      <c r="HDP132" s="86"/>
      <c r="HDQ132" s="86"/>
      <c r="HDR132" s="86"/>
      <c r="HDS132" s="86"/>
      <c r="HDT132" s="86"/>
      <c r="HDU132" s="86"/>
      <c r="HDV132" s="86"/>
      <c r="HDW132" s="86"/>
      <c r="HDX132" s="86"/>
      <c r="HDY132" s="86"/>
      <c r="HDZ132" s="86"/>
      <c r="HEA132" s="86"/>
      <c r="HEB132" s="86"/>
      <c r="HEC132" s="86"/>
      <c r="HED132" s="86"/>
      <c r="HEE132" s="86"/>
      <c r="HEF132" s="86"/>
      <c r="HEG132" s="86"/>
      <c r="HEH132" s="86"/>
      <c r="HEI132" s="86"/>
      <c r="HEJ132" s="86"/>
      <c r="HEK132" s="86"/>
      <c r="HEL132" s="86"/>
      <c r="HEM132" s="86"/>
      <c r="HEN132" s="86"/>
      <c r="HEO132" s="86"/>
      <c r="HEP132" s="86"/>
      <c r="HEQ132" s="86"/>
      <c r="HER132" s="86"/>
      <c r="HES132" s="86"/>
      <c r="HET132" s="86"/>
      <c r="HEU132" s="86"/>
      <c r="HEV132" s="86"/>
      <c r="HEW132" s="86"/>
      <c r="HEX132" s="86"/>
      <c r="HEY132" s="86"/>
      <c r="HEZ132" s="86"/>
      <c r="HFA132" s="86"/>
      <c r="HFB132" s="86"/>
      <c r="HFC132" s="86"/>
      <c r="HFD132" s="86"/>
      <c r="HFE132" s="86"/>
      <c r="HFF132" s="86"/>
      <c r="HFG132" s="86"/>
      <c r="HFH132" s="86"/>
      <c r="HFI132" s="86"/>
      <c r="HFJ132" s="86"/>
      <c r="HFK132" s="86"/>
      <c r="HFL132" s="86"/>
      <c r="HFM132" s="86"/>
      <c r="HFN132" s="86"/>
      <c r="HFO132" s="86"/>
      <c r="HFP132" s="86"/>
      <c r="HFQ132" s="86"/>
      <c r="HFR132" s="86"/>
      <c r="HFS132" s="86"/>
      <c r="HFT132" s="86"/>
      <c r="HFU132" s="86"/>
      <c r="HFV132" s="86"/>
      <c r="HGC132" s="86"/>
      <c r="HGD132" s="86"/>
      <c r="HGE132" s="86"/>
      <c r="HGF132" s="86"/>
      <c r="HGG132" s="86"/>
      <c r="HGH132" s="86"/>
      <c r="HGI132" s="86"/>
      <c r="HGJ132" s="86"/>
      <c r="HGK132" s="86"/>
      <c r="HGL132" s="86"/>
      <c r="HGM132" s="86"/>
      <c r="HGN132" s="86"/>
      <c r="HGO132" s="86"/>
      <c r="HGP132" s="86"/>
      <c r="HGQ132" s="86"/>
      <c r="HGR132" s="86"/>
      <c r="HGS132" s="86"/>
      <c r="HGT132" s="86"/>
      <c r="HGU132" s="86"/>
      <c r="HGV132" s="86"/>
      <c r="HGW132" s="86"/>
      <c r="HGX132" s="86"/>
      <c r="HGY132" s="86"/>
      <c r="HGZ132" s="86"/>
      <c r="HHA132" s="86"/>
      <c r="HHB132" s="86"/>
      <c r="HHC132" s="86"/>
      <c r="HHD132" s="86"/>
      <c r="HHE132" s="86"/>
      <c r="HHF132" s="86"/>
      <c r="HHG132" s="86"/>
      <c r="HHH132" s="86"/>
      <c r="HHI132" s="86"/>
      <c r="HHJ132" s="86"/>
      <c r="HHK132" s="86"/>
      <c r="HHL132" s="86"/>
      <c r="HHM132" s="86"/>
      <c r="HHN132" s="86"/>
      <c r="HHO132" s="86"/>
      <c r="HHP132" s="86"/>
      <c r="HHQ132" s="86"/>
      <c r="HHR132" s="86"/>
      <c r="HHS132" s="86"/>
      <c r="HHT132" s="86"/>
      <c r="HHU132" s="86"/>
      <c r="HHV132" s="86"/>
      <c r="HHW132" s="86"/>
      <c r="HHX132" s="86"/>
      <c r="HHY132" s="86"/>
      <c r="HHZ132" s="86"/>
      <c r="HIA132" s="86"/>
      <c r="HIB132" s="86"/>
      <c r="HIC132" s="86"/>
      <c r="HID132" s="86"/>
      <c r="HIE132" s="86"/>
      <c r="HIF132" s="86"/>
      <c r="HIG132" s="86"/>
      <c r="HIH132" s="86"/>
      <c r="HII132" s="86"/>
      <c r="HIJ132" s="86"/>
      <c r="HIK132" s="86"/>
      <c r="HIL132" s="86"/>
      <c r="HIM132" s="86"/>
      <c r="HIN132" s="86"/>
      <c r="HIO132" s="86"/>
      <c r="HIP132" s="86"/>
      <c r="HIQ132" s="86"/>
      <c r="HIR132" s="86"/>
      <c r="HIS132" s="86"/>
      <c r="HIT132" s="86"/>
      <c r="HIU132" s="86"/>
      <c r="HIV132" s="86"/>
      <c r="HIW132" s="86"/>
      <c r="HIX132" s="86"/>
      <c r="HIY132" s="86"/>
      <c r="HIZ132" s="86"/>
      <c r="HJA132" s="86"/>
      <c r="HJB132" s="86"/>
      <c r="HJC132" s="86"/>
      <c r="HJD132" s="86"/>
      <c r="HJE132" s="86"/>
      <c r="HJF132" s="86"/>
      <c r="HJG132" s="86"/>
      <c r="HJH132" s="86"/>
      <c r="HJI132" s="86"/>
      <c r="HJJ132" s="86"/>
      <c r="HJK132" s="86"/>
      <c r="HJL132" s="86"/>
      <c r="HJM132" s="86"/>
      <c r="HJN132" s="86"/>
      <c r="HJO132" s="86"/>
      <c r="HJP132" s="86"/>
      <c r="HJQ132" s="86"/>
      <c r="HJR132" s="86"/>
      <c r="HJS132" s="86"/>
      <c r="HJT132" s="86"/>
      <c r="HJU132" s="86"/>
      <c r="HJV132" s="86"/>
      <c r="HJW132" s="86"/>
      <c r="HJX132" s="86"/>
      <c r="HJY132" s="86"/>
      <c r="HJZ132" s="86"/>
      <c r="HKA132" s="86"/>
      <c r="HKB132" s="86"/>
      <c r="HKC132" s="86"/>
      <c r="HKD132" s="86"/>
      <c r="HKE132" s="86"/>
      <c r="HKF132" s="86"/>
      <c r="HKG132" s="86"/>
      <c r="HKH132" s="86"/>
      <c r="HKI132" s="86"/>
      <c r="HKJ132" s="86"/>
      <c r="HKK132" s="86"/>
      <c r="HKL132" s="86"/>
      <c r="HKM132" s="86"/>
      <c r="HKN132" s="86"/>
      <c r="HKO132" s="86"/>
      <c r="HKP132" s="86"/>
      <c r="HKQ132" s="86"/>
      <c r="HKR132" s="86"/>
      <c r="HKS132" s="86"/>
      <c r="HKT132" s="86"/>
      <c r="HKU132" s="86"/>
      <c r="HKV132" s="86"/>
      <c r="HKW132" s="86"/>
      <c r="HKX132" s="86"/>
      <c r="HKY132" s="86"/>
      <c r="HKZ132" s="86"/>
      <c r="HLA132" s="86"/>
      <c r="HLB132" s="86"/>
      <c r="HLC132" s="86"/>
      <c r="HLD132" s="86"/>
      <c r="HLE132" s="86"/>
      <c r="HLF132" s="86"/>
      <c r="HLG132" s="86"/>
      <c r="HLH132" s="86"/>
      <c r="HLI132" s="86"/>
      <c r="HLJ132" s="86"/>
      <c r="HLK132" s="86"/>
      <c r="HLL132" s="86"/>
      <c r="HLM132" s="86"/>
      <c r="HLN132" s="86"/>
      <c r="HLO132" s="86"/>
      <c r="HLP132" s="86"/>
      <c r="HLQ132" s="86"/>
      <c r="HLR132" s="86"/>
      <c r="HLS132" s="86"/>
      <c r="HLT132" s="86"/>
      <c r="HLU132" s="86"/>
      <c r="HLV132" s="86"/>
      <c r="HLW132" s="86"/>
      <c r="HLX132" s="86"/>
      <c r="HLY132" s="86"/>
      <c r="HLZ132" s="86"/>
      <c r="HMA132" s="86"/>
      <c r="HMB132" s="86"/>
      <c r="HMC132" s="86"/>
      <c r="HMD132" s="86"/>
      <c r="HME132" s="86"/>
      <c r="HMF132" s="86"/>
      <c r="HMG132" s="86"/>
      <c r="HMH132" s="86"/>
      <c r="HMI132" s="86"/>
      <c r="HMJ132" s="86"/>
      <c r="HMK132" s="86"/>
      <c r="HML132" s="86"/>
      <c r="HMM132" s="86"/>
      <c r="HMN132" s="86"/>
      <c r="HMO132" s="86"/>
      <c r="HMP132" s="86"/>
      <c r="HMQ132" s="86"/>
      <c r="HMR132" s="86"/>
      <c r="HMS132" s="86"/>
      <c r="HMT132" s="86"/>
      <c r="HMU132" s="86"/>
      <c r="HMV132" s="86"/>
      <c r="HMW132" s="86"/>
      <c r="HMX132" s="86"/>
      <c r="HMY132" s="86"/>
      <c r="HMZ132" s="86"/>
      <c r="HNA132" s="86"/>
      <c r="HNB132" s="86"/>
      <c r="HNC132" s="86"/>
      <c r="HND132" s="86"/>
      <c r="HNE132" s="86"/>
      <c r="HNF132" s="86"/>
      <c r="HNG132" s="86"/>
      <c r="HNH132" s="86"/>
      <c r="HNI132" s="86"/>
      <c r="HNJ132" s="86"/>
      <c r="HNK132" s="86"/>
      <c r="HNL132" s="86"/>
      <c r="HNM132" s="86"/>
      <c r="HNN132" s="86"/>
      <c r="HNO132" s="86"/>
      <c r="HNP132" s="86"/>
      <c r="HNQ132" s="86"/>
      <c r="HNR132" s="86"/>
      <c r="HNS132" s="86"/>
      <c r="HNT132" s="86"/>
      <c r="HNU132" s="86"/>
      <c r="HNV132" s="86"/>
      <c r="HNW132" s="86"/>
      <c r="HNX132" s="86"/>
      <c r="HNY132" s="86"/>
      <c r="HNZ132" s="86"/>
      <c r="HOA132" s="86"/>
      <c r="HOB132" s="86"/>
      <c r="HOC132" s="86"/>
      <c r="HOD132" s="86"/>
      <c r="HOE132" s="86"/>
      <c r="HOF132" s="86"/>
      <c r="HOG132" s="86"/>
      <c r="HOH132" s="86"/>
      <c r="HOI132" s="86"/>
      <c r="HOJ132" s="86"/>
      <c r="HOK132" s="86"/>
      <c r="HOL132" s="86"/>
      <c r="HOM132" s="86"/>
      <c r="HON132" s="86"/>
      <c r="HOO132" s="86"/>
      <c r="HOP132" s="86"/>
      <c r="HOQ132" s="86"/>
      <c r="HOR132" s="86"/>
      <c r="HOS132" s="86"/>
      <c r="HOT132" s="86"/>
      <c r="HOU132" s="86"/>
      <c r="HOV132" s="86"/>
      <c r="HOW132" s="86"/>
      <c r="HOX132" s="86"/>
      <c r="HOY132" s="86"/>
      <c r="HOZ132" s="86"/>
      <c r="HPA132" s="86"/>
      <c r="HPB132" s="86"/>
      <c r="HPC132" s="86"/>
      <c r="HPD132" s="86"/>
      <c r="HPE132" s="86"/>
      <c r="HPF132" s="86"/>
      <c r="HPG132" s="86"/>
      <c r="HPH132" s="86"/>
      <c r="HPI132" s="86"/>
      <c r="HPJ132" s="86"/>
      <c r="HPK132" s="86"/>
      <c r="HPL132" s="86"/>
      <c r="HPM132" s="86"/>
      <c r="HPN132" s="86"/>
      <c r="HPO132" s="86"/>
      <c r="HPP132" s="86"/>
      <c r="HPQ132" s="86"/>
      <c r="HPR132" s="86"/>
      <c r="HPY132" s="86"/>
      <c r="HPZ132" s="86"/>
      <c r="HQA132" s="86"/>
      <c r="HQB132" s="86"/>
      <c r="HQC132" s="86"/>
      <c r="HQD132" s="86"/>
      <c r="HQE132" s="86"/>
      <c r="HQF132" s="86"/>
      <c r="HQG132" s="86"/>
      <c r="HQH132" s="86"/>
      <c r="HQI132" s="86"/>
      <c r="HQJ132" s="86"/>
      <c r="HQK132" s="86"/>
      <c r="HQL132" s="86"/>
      <c r="HQM132" s="86"/>
      <c r="HQN132" s="86"/>
      <c r="HQO132" s="86"/>
      <c r="HQP132" s="86"/>
      <c r="HQQ132" s="86"/>
      <c r="HQR132" s="86"/>
      <c r="HQS132" s="86"/>
      <c r="HQT132" s="86"/>
      <c r="HQU132" s="86"/>
      <c r="HQV132" s="86"/>
      <c r="HQW132" s="86"/>
      <c r="HQX132" s="86"/>
      <c r="HQY132" s="86"/>
      <c r="HQZ132" s="86"/>
      <c r="HRA132" s="86"/>
      <c r="HRB132" s="86"/>
      <c r="HRC132" s="86"/>
      <c r="HRD132" s="86"/>
      <c r="HRE132" s="86"/>
      <c r="HRF132" s="86"/>
      <c r="HRG132" s="86"/>
      <c r="HRH132" s="86"/>
      <c r="HRI132" s="86"/>
      <c r="HRJ132" s="86"/>
      <c r="HRK132" s="86"/>
      <c r="HRL132" s="86"/>
      <c r="HRM132" s="86"/>
      <c r="HRN132" s="86"/>
      <c r="HRO132" s="86"/>
      <c r="HRP132" s="86"/>
      <c r="HRQ132" s="86"/>
      <c r="HRR132" s="86"/>
      <c r="HRS132" s="86"/>
      <c r="HRT132" s="86"/>
      <c r="HRU132" s="86"/>
      <c r="HRV132" s="86"/>
      <c r="HRW132" s="86"/>
      <c r="HRX132" s="86"/>
      <c r="HRY132" s="86"/>
      <c r="HRZ132" s="86"/>
      <c r="HSA132" s="86"/>
      <c r="HSB132" s="86"/>
      <c r="HSC132" s="86"/>
      <c r="HSD132" s="86"/>
      <c r="HSE132" s="86"/>
      <c r="HSF132" s="86"/>
      <c r="HSG132" s="86"/>
      <c r="HSH132" s="86"/>
      <c r="HSI132" s="86"/>
      <c r="HSJ132" s="86"/>
      <c r="HSK132" s="86"/>
      <c r="HSL132" s="86"/>
      <c r="HSM132" s="86"/>
      <c r="HSN132" s="86"/>
      <c r="HSO132" s="86"/>
      <c r="HSP132" s="86"/>
      <c r="HSQ132" s="86"/>
      <c r="HSR132" s="86"/>
      <c r="HSS132" s="86"/>
      <c r="HST132" s="86"/>
      <c r="HSU132" s="86"/>
      <c r="HSV132" s="86"/>
      <c r="HSW132" s="86"/>
      <c r="HSX132" s="86"/>
      <c r="HSY132" s="86"/>
      <c r="HSZ132" s="86"/>
      <c r="HTA132" s="86"/>
      <c r="HTB132" s="86"/>
      <c r="HTC132" s="86"/>
      <c r="HTD132" s="86"/>
      <c r="HTE132" s="86"/>
      <c r="HTF132" s="86"/>
      <c r="HTG132" s="86"/>
      <c r="HTH132" s="86"/>
      <c r="HTI132" s="86"/>
      <c r="HTJ132" s="86"/>
      <c r="HTK132" s="86"/>
      <c r="HTL132" s="86"/>
      <c r="HTM132" s="86"/>
      <c r="HTN132" s="86"/>
      <c r="HTO132" s="86"/>
      <c r="HTP132" s="86"/>
      <c r="HTQ132" s="86"/>
      <c r="HTR132" s="86"/>
      <c r="HTS132" s="86"/>
      <c r="HTT132" s="86"/>
      <c r="HTU132" s="86"/>
      <c r="HTV132" s="86"/>
      <c r="HTW132" s="86"/>
      <c r="HTX132" s="86"/>
      <c r="HTY132" s="86"/>
      <c r="HTZ132" s="86"/>
      <c r="HUA132" s="86"/>
      <c r="HUB132" s="86"/>
      <c r="HUC132" s="86"/>
      <c r="HUD132" s="86"/>
      <c r="HUE132" s="86"/>
      <c r="HUF132" s="86"/>
      <c r="HUG132" s="86"/>
      <c r="HUH132" s="86"/>
      <c r="HUI132" s="86"/>
      <c r="HUJ132" s="86"/>
      <c r="HUK132" s="86"/>
      <c r="HUL132" s="86"/>
      <c r="HUM132" s="86"/>
      <c r="HUN132" s="86"/>
      <c r="HUO132" s="86"/>
      <c r="HUP132" s="86"/>
      <c r="HUQ132" s="86"/>
      <c r="HUR132" s="86"/>
      <c r="HUS132" s="86"/>
      <c r="HUT132" s="86"/>
      <c r="HUU132" s="86"/>
      <c r="HUV132" s="86"/>
      <c r="HUW132" s="86"/>
      <c r="HUX132" s="86"/>
      <c r="HUY132" s="86"/>
      <c r="HUZ132" s="86"/>
      <c r="HVA132" s="86"/>
      <c r="HVB132" s="86"/>
      <c r="HVC132" s="86"/>
      <c r="HVD132" s="86"/>
      <c r="HVE132" s="86"/>
      <c r="HVF132" s="86"/>
      <c r="HVG132" s="86"/>
      <c r="HVH132" s="86"/>
      <c r="HVI132" s="86"/>
      <c r="HVJ132" s="86"/>
      <c r="HVK132" s="86"/>
      <c r="HVL132" s="86"/>
      <c r="HVM132" s="86"/>
      <c r="HVN132" s="86"/>
      <c r="HVO132" s="86"/>
      <c r="HVP132" s="86"/>
      <c r="HVQ132" s="86"/>
      <c r="HVR132" s="86"/>
      <c r="HVS132" s="86"/>
      <c r="HVT132" s="86"/>
      <c r="HVU132" s="86"/>
      <c r="HVV132" s="86"/>
      <c r="HVW132" s="86"/>
      <c r="HVX132" s="86"/>
      <c r="HVY132" s="86"/>
      <c r="HVZ132" s="86"/>
      <c r="HWA132" s="86"/>
      <c r="HWB132" s="86"/>
      <c r="HWC132" s="86"/>
      <c r="HWD132" s="86"/>
      <c r="HWE132" s="86"/>
      <c r="HWF132" s="86"/>
      <c r="HWG132" s="86"/>
      <c r="HWH132" s="86"/>
      <c r="HWI132" s="86"/>
      <c r="HWJ132" s="86"/>
      <c r="HWK132" s="86"/>
      <c r="HWL132" s="86"/>
      <c r="HWM132" s="86"/>
      <c r="HWN132" s="86"/>
      <c r="HWO132" s="86"/>
      <c r="HWP132" s="86"/>
      <c r="HWQ132" s="86"/>
      <c r="HWR132" s="86"/>
      <c r="HWS132" s="86"/>
      <c r="HWT132" s="86"/>
      <c r="HWU132" s="86"/>
      <c r="HWV132" s="86"/>
      <c r="HWW132" s="86"/>
      <c r="HWX132" s="86"/>
      <c r="HWY132" s="86"/>
      <c r="HWZ132" s="86"/>
      <c r="HXA132" s="86"/>
      <c r="HXB132" s="86"/>
      <c r="HXC132" s="86"/>
      <c r="HXD132" s="86"/>
      <c r="HXE132" s="86"/>
      <c r="HXF132" s="86"/>
      <c r="HXG132" s="86"/>
      <c r="HXH132" s="86"/>
      <c r="HXI132" s="86"/>
      <c r="HXJ132" s="86"/>
      <c r="HXK132" s="86"/>
      <c r="HXL132" s="86"/>
      <c r="HXM132" s="86"/>
      <c r="HXN132" s="86"/>
      <c r="HXO132" s="86"/>
      <c r="HXP132" s="86"/>
      <c r="HXQ132" s="86"/>
      <c r="HXR132" s="86"/>
      <c r="HXS132" s="86"/>
      <c r="HXT132" s="86"/>
      <c r="HXU132" s="86"/>
      <c r="HXV132" s="86"/>
      <c r="HXW132" s="86"/>
      <c r="HXX132" s="86"/>
      <c r="HXY132" s="86"/>
      <c r="HXZ132" s="86"/>
      <c r="HYA132" s="86"/>
      <c r="HYB132" s="86"/>
      <c r="HYC132" s="86"/>
      <c r="HYD132" s="86"/>
      <c r="HYE132" s="86"/>
      <c r="HYF132" s="86"/>
      <c r="HYG132" s="86"/>
      <c r="HYH132" s="86"/>
      <c r="HYI132" s="86"/>
      <c r="HYJ132" s="86"/>
      <c r="HYK132" s="86"/>
      <c r="HYL132" s="86"/>
      <c r="HYM132" s="86"/>
      <c r="HYN132" s="86"/>
      <c r="HYO132" s="86"/>
      <c r="HYP132" s="86"/>
      <c r="HYQ132" s="86"/>
      <c r="HYR132" s="86"/>
      <c r="HYS132" s="86"/>
      <c r="HYT132" s="86"/>
      <c r="HYU132" s="86"/>
      <c r="HYV132" s="86"/>
      <c r="HYW132" s="86"/>
      <c r="HYX132" s="86"/>
      <c r="HYY132" s="86"/>
      <c r="HYZ132" s="86"/>
      <c r="HZA132" s="86"/>
      <c r="HZB132" s="86"/>
      <c r="HZC132" s="86"/>
      <c r="HZD132" s="86"/>
      <c r="HZE132" s="86"/>
      <c r="HZF132" s="86"/>
      <c r="HZG132" s="86"/>
      <c r="HZH132" s="86"/>
      <c r="HZI132" s="86"/>
      <c r="HZJ132" s="86"/>
      <c r="HZK132" s="86"/>
      <c r="HZL132" s="86"/>
      <c r="HZM132" s="86"/>
      <c r="HZN132" s="86"/>
      <c r="HZU132" s="86"/>
      <c r="HZV132" s="86"/>
      <c r="HZW132" s="86"/>
      <c r="HZX132" s="86"/>
      <c r="HZY132" s="86"/>
      <c r="HZZ132" s="86"/>
      <c r="IAA132" s="86"/>
      <c r="IAB132" s="86"/>
      <c r="IAC132" s="86"/>
      <c r="IAD132" s="86"/>
      <c r="IAE132" s="86"/>
      <c r="IAF132" s="86"/>
      <c r="IAG132" s="86"/>
      <c r="IAH132" s="86"/>
      <c r="IAI132" s="86"/>
      <c r="IAJ132" s="86"/>
      <c r="IAK132" s="86"/>
      <c r="IAL132" s="86"/>
      <c r="IAM132" s="86"/>
      <c r="IAN132" s="86"/>
      <c r="IAO132" s="86"/>
      <c r="IAP132" s="86"/>
      <c r="IAQ132" s="86"/>
      <c r="IAR132" s="86"/>
      <c r="IAS132" s="86"/>
      <c r="IAT132" s="86"/>
      <c r="IAU132" s="86"/>
      <c r="IAV132" s="86"/>
      <c r="IAW132" s="86"/>
      <c r="IAX132" s="86"/>
      <c r="IAY132" s="86"/>
      <c r="IAZ132" s="86"/>
      <c r="IBA132" s="86"/>
      <c r="IBB132" s="86"/>
      <c r="IBC132" s="86"/>
      <c r="IBD132" s="86"/>
      <c r="IBE132" s="86"/>
      <c r="IBF132" s="86"/>
      <c r="IBG132" s="86"/>
      <c r="IBH132" s="86"/>
      <c r="IBI132" s="86"/>
      <c r="IBJ132" s="86"/>
      <c r="IBK132" s="86"/>
      <c r="IBL132" s="86"/>
      <c r="IBM132" s="86"/>
      <c r="IBN132" s="86"/>
      <c r="IBO132" s="86"/>
      <c r="IBP132" s="86"/>
      <c r="IBQ132" s="86"/>
      <c r="IBR132" s="86"/>
      <c r="IBS132" s="86"/>
      <c r="IBT132" s="86"/>
      <c r="IBU132" s="86"/>
      <c r="IBV132" s="86"/>
      <c r="IBW132" s="86"/>
      <c r="IBX132" s="86"/>
      <c r="IBY132" s="86"/>
      <c r="IBZ132" s="86"/>
      <c r="ICA132" s="86"/>
      <c r="ICB132" s="86"/>
      <c r="ICC132" s="86"/>
      <c r="ICD132" s="86"/>
      <c r="ICE132" s="86"/>
      <c r="ICF132" s="86"/>
      <c r="ICG132" s="86"/>
      <c r="ICH132" s="86"/>
      <c r="ICI132" s="86"/>
      <c r="ICJ132" s="86"/>
      <c r="ICK132" s="86"/>
      <c r="ICL132" s="86"/>
      <c r="ICM132" s="86"/>
      <c r="ICN132" s="86"/>
      <c r="ICO132" s="86"/>
      <c r="ICP132" s="86"/>
      <c r="ICQ132" s="86"/>
      <c r="ICR132" s="86"/>
      <c r="ICS132" s="86"/>
      <c r="ICT132" s="86"/>
      <c r="ICU132" s="86"/>
      <c r="ICV132" s="86"/>
      <c r="ICW132" s="86"/>
      <c r="ICX132" s="86"/>
      <c r="ICY132" s="86"/>
      <c r="ICZ132" s="86"/>
      <c r="IDA132" s="86"/>
      <c r="IDB132" s="86"/>
      <c r="IDC132" s="86"/>
      <c r="IDD132" s="86"/>
      <c r="IDE132" s="86"/>
      <c r="IDF132" s="86"/>
      <c r="IDG132" s="86"/>
      <c r="IDH132" s="86"/>
      <c r="IDI132" s="86"/>
      <c r="IDJ132" s="86"/>
      <c r="IDK132" s="86"/>
      <c r="IDL132" s="86"/>
      <c r="IDM132" s="86"/>
      <c r="IDN132" s="86"/>
      <c r="IDO132" s="86"/>
      <c r="IDP132" s="86"/>
      <c r="IDQ132" s="86"/>
      <c r="IDR132" s="86"/>
      <c r="IDS132" s="86"/>
      <c r="IDT132" s="86"/>
      <c r="IDU132" s="86"/>
      <c r="IDV132" s="86"/>
      <c r="IDW132" s="86"/>
      <c r="IDX132" s="86"/>
      <c r="IDY132" s="86"/>
      <c r="IDZ132" s="86"/>
      <c r="IEA132" s="86"/>
      <c r="IEB132" s="86"/>
      <c r="IEC132" s="86"/>
      <c r="IED132" s="86"/>
      <c r="IEE132" s="86"/>
      <c r="IEF132" s="86"/>
      <c r="IEG132" s="86"/>
      <c r="IEH132" s="86"/>
      <c r="IEI132" s="86"/>
      <c r="IEJ132" s="86"/>
      <c r="IEK132" s="86"/>
      <c r="IEL132" s="86"/>
      <c r="IEM132" s="86"/>
      <c r="IEN132" s="86"/>
      <c r="IEO132" s="86"/>
      <c r="IEP132" s="86"/>
      <c r="IEQ132" s="86"/>
      <c r="IER132" s="86"/>
      <c r="IES132" s="86"/>
      <c r="IET132" s="86"/>
      <c r="IEU132" s="86"/>
      <c r="IEV132" s="86"/>
      <c r="IEW132" s="86"/>
      <c r="IEX132" s="86"/>
      <c r="IEY132" s="86"/>
      <c r="IEZ132" s="86"/>
      <c r="IFA132" s="86"/>
      <c r="IFB132" s="86"/>
      <c r="IFC132" s="86"/>
      <c r="IFD132" s="86"/>
      <c r="IFE132" s="86"/>
      <c r="IFF132" s="86"/>
      <c r="IFG132" s="86"/>
      <c r="IFH132" s="86"/>
      <c r="IFI132" s="86"/>
      <c r="IFJ132" s="86"/>
      <c r="IFK132" s="86"/>
      <c r="IFL132" s="86"/>
      <c r="IFM132" s="86"/>
      <c r="IFN132" s="86"/>
      <c r="IFO132" s="86"/>
      <c r="IFP132" s="86"/>
      <c r="IFQ132" s="86"/>
      <c r="IFR132" s="86"/>
      <c r="IFS132" s="86"/>
      <c r="IFT132" s="86"/>
      <c r="IFU132" s="86"/>
      <c r="IFV132" s="86"/>
      <c r="IFW132" s="86"/>
      <c r="IFX132" s="86"/>
      <c r="IFY132" s="86"/>
      <c r="IFZ132" s="86"/>
      <c r="IGA132" s="86"/>
      <c r="IGB132" s="86"/>
      <c r="IGC132" s="86"/>
      <c r="IGD132" s="86"/>
      <c r="IGE132" s="86"/>
      <c r="IGF132" s="86"/>
      <c r="IGG132" s="86"/>
      <c r="IGH132" s="86"/>
      <c r="IGI132" s="86"/>
      <c r="IGJ132" s="86"/>
      <c r="IGK132" s="86"/>
      <c r="IGL132" s="86"/>
      <c r="IGM132" s="86"/>
      <c r="IGN132" s="86"/>
      <c r="IGO132" s="86"/>
      <c r="IGP132" s="86"/>
      <c r="IGQ132" s="86"/>
      <c r="IGR132" s="86"/>
      <c r="IGS132" s="86"/>
      <c r="IGT132" s="86"/>
      <c r="IGU132" s="86"/>
      <c r="IGV132" s="86"/>
      <c r="IGW132" s="86"/>
      <c r="IGX132" s="86"/>
      <c r="IGY132" s="86"/>
      <c r="IGZ132" s="86"/>
      <c r="IHA132" s="86"/>
      <c r="IHB132" s="86"/>
      <c r="IHC132" s="86"/>
      <c r="IHD132" s="86"/>
      <c r="IHE132" s="86"/>
      <c r="IHF132" s="86"/>
      <c r="IHG132" s="86"/>
      <c r="IHH132" s="86"/>
      <c r="IHI132" s="86"/>
      <c r="IHJ132" s="86"/>
      <c r="IHK132" s="86"/>
      <c r="IHL132" s="86"/>
      <c r="IHM132" s="86"/>
      <c r="IHN132" s="86"/>
      <c r="IHO132" s="86"/>
      <c r="IHP132" s="86"/>
      <c r="IHQ132" s="86"/>
      <c r="IHR132" s="86"/>
      <c r="IHS132" s="86"/>
      <c r="IHT132" s="86"/>
      <c r="IHU132" s="86"/>
      <c r="IHV132" s="86"/>
      <c r="IHW132" s="86"/>
      <c r="IHX132" s="86"/>
      <c r="IHY132" s="86"/>
      <c r="IHZ132" s="86"/>
      <c r="IIA132" s="86"/>
      <c r="IIB132" s="86"/>
      <c r="IIC132" s="86"/>
      <c r="IID132" s="86"/>
      <c r="IIE132" s="86"/>
      <c r="IIF132" s="86"/>
      <c r="IIG132" s="86"/>
      <c r="IIH132" s="86"/>
      <c r="III132" s="86"/>
      <c r="IIJ132" s="86"/>
      <c r="IIK132" s="86"/>
      <c r="IIL132" s="86"/>
      <c r="IIM132" s="86"/>
      <c r="IIN132" s="86"/>
      <c r="IIO132" s="86"/>
      <c r="IIP132" s="86"/>
      <c r="IIQ132" s="86"/>
      <c r="IIR132" s="86"/>
      <c r="IIS132" s="86"/>
      <c r="IIT132" s="86"/>
      <c r="IIU132" s="86"/>
      <c r="IIV132" s="86"/>
      <c r="IIW132" s="86"/>
      <c r="IIX132" s="86"/>
      <c r="IIY132" s="86"/>
      <c r="IIZ132" s="86"/>
      <c r="IJA132" s="86"/>
      <c r="IJB132" s="86"/>
      <c r="IJC132" s="86"/>
      <c r="IJD132" s="86"/>
      <c r="IJE132" s="86"/>
      <c r="IJF132" s="86"/>
      <c r="IJG132" s="86"/>
      <c r="IJH132" s="86"/>
      <c r="IJI132" s="86"/>
      <c r="IJJ132" s="86"/>
      <c r="IJQ132" s="86"/>
      <c r="IJR132" s="86"/>
      <c r="IJS132" s="86"/>
      <c r="IJT132" s="86"/>
      <c r="IJU132" s="86"/>
      <c r="IJV132" s="86"/>
      <c r="IJW132" s="86"/>
      <c r="IJX132" s="86"/>
      <c r="IJY132" s="86"/>
      <c r="IJZ132" s="86"/>
      <c r="IKA132" s="86"/>
      <c r="IKB132" s="86"/>
      <c r="IKC132" s="86"/>
      <c r="IKD132" s="86"/>
      <c r="IKE132" s="86"/>
      <c r="IKF132" s="86"/>
      <c r="IKG132" s="86"/>
      <c r="IKH132" s="86"/>
      <c r="IKI132" s="86"/>
      <c r="IKJ132" s="86"/>
      <c r="IKK132" s="86"/>
      <c r="IKL132" s="86"/>
      <c r="IKM132" s="86"/>
      <c r="IKN132" s="86"/>
      <c r="IKO132" s="86"/>
      <c r="IKP132" s="86"/>
      <c r="IKQ132" s="86"/>
      <c r="IKR132" s="86"/>
      <c r="IKS132" s="86"/>
      <c r="IKT132" s="86"/>
      <c r="IKU132" s="86"/>
      <c r="IKV132" s="86"/>
      <c r="IKW132" s="86"/>
      <c r="IKX132" s="86"/>
      <c r="IKY132" s="86"/>
      <c r="IKZ132" s="86"/>
      <c r="ILA132" s="86"/>
      <c r="ILB132" s="86"/>
      <c r="ILC132" s="86"/>
      <c r="ILD132" s="86"/>
      <c r="ILE132" s="86"/>
      <c r="ILF132" s="86"/>
      <c r="ILG132" s="86"/>
      <c r="ILH132" s="86"/>
      <c r="ILI132" s="86"/>
      <c r="ILJ132" s="86"/>
      <c r="ILK132" s="86"/>
      <c r="ILL132" s="86"/>
      <c r="ILM132" s="86"/>
      <c r="ILN132" s="86"/>
      <c r="ILO132" s="86"/>
      <c r="ILP132" s="86"/>
      <c r="ILQ132" s="86"/>
      <c r="ILR132" s="86"/>
      <c r="ILS132" s="86"/>
      <c r="ILT132" s="86"/>
      <c r="ILU132" s="86"/>
      <c r="ILV132" s="86"/>
      <c r="ILW132" s="86"/>
      <c r="ILX132" s="86"/>
      <c r="ILY132" s="86"/>
      <c r="ILZ132" s="86"/>
      <c r="IMA132" s="86"/>
      <c r="IMB132" s="86"/>
      <c r="IMC132" s="86"/>
      <c r="IMD132" s="86"/>
      <c r="IME132" s="86"/>
      <c r="IMF132" s="86"/>
      <c r="IMG132" s="86"/>
      <c r="IMH132" s="86"/>
      <c r="IMI132" s="86"/>
      <c r="IMJ132" s="86"/>
      <c r="IMK132" s="86"/>
      <c r="IML132" s="86"/>
      <c r="IMM132" s="86"/>
      <c r="IMN132" s="86"/>
      <c r="IMO132" s="86"/>
      <c r="IMP132" s="86"/>
      <c r="IMQ132" s="86"/>
      <c r="IMR132" s="86"/>
      <c r="IMS132" s="86"/>
      <c r="IMT132" s="86"/>
      <c r="IMU132" s="86"/>
      <c r="IMV132" s="86"/>
      <c r="IMW132" s="86"/>
      <c r="IMX132" s="86"/>
      <c r="IMY132" s="86"/>
      <c r="IMZ132" s="86"/>
      <c r="INA132" s="86"/>
      <c r="INB132" s="86"/>
      <c r="INC132" s="86"/>
      <c r="IND132" s="86"/>
      <c r="INE132" s="86"/>
      <c r="INF132" s="86"/>
      <c r="ING132" s="86"/>
      <c r="INH132" s="86"/>
      <c r="INI132" s="86"/>
      <c r="INJ132" s="86"/>
      <c r="INK132" s="86"/>
      <c r="INL132" s="86"/>
      <c r="INM132" s="86"/>
      <c r="INN132" s="86"/>
      <c r="INO132" s="86"/>
      <c r="INP132" s="86"/>
      <c r="INQ132" s="86"/>
      <c r="INR132" s="86"/>
      <c r="INS132" s="86"/>
      <c r="INT132" s="86"/>
      <c r="INU132" s="86"/>
      <c r="INV132" s="86"/>
      <c r="INW132" s="86"/>
      <c r="INX132" s="86"/>
      <c r="INY132" s="86"/>
      <c r="INZ132" s="86"/>
      <c r="IOA132" s="86"/>
      <c r="IOB132" s="86"/>
      <c r="IOC132" s="86"/>
      <c r="IOD132" s="86"/>
      <c r="IOE132" s="86"/>
      <c r="IOF132" s="86"/>
      <c r="IOG132" s="86"/>
      <c r="IOH132" s="86"/>
      <c r="IOI132" s="86"/>
      <c r="IOJ132" s="86"/>
      <c r="IOK132" s="86"/>
      <c r="IOL132" s="86"/>
      <c r="IOM132" s="86"/>
      <c r="ION132" s="86"/>
      <c r="IOO132" s="86"/>
      <c r="IOP132" s="86"/>
      <c r="IOQ132" s="86"/>
      <c r="IOR132" s="86"/>
      <c r="IOS132" s="86"/>
      <c r="IOT132" s="86"/>
      <c r="IOU132" s="86"/>
      <c r="IOV132" s="86"/>
      <c r="IOW132" s="86"/>
      <c r="IOX132" s="86"/>
      <c r="IOY132" s="86"/>
      <c r="IOZ132" s="86"/>
      <c r="IPA132" s="86"/>
      <c r="IPB132" s="86"/>
      <c r="IPC132" s="86"/>
      <c r="IPD132" s="86"/>
      <c r="IPE132" s="86"/>
      <c r="IPF132" s="86"/>
      <c r="IPG132" s="86"/>
      <c r="IPH132" s="86"/>
      <c r="IPI132" s="86"/>
      <c r="IPJ132" s="86"/>
      <c r="IPK132" s="86"/>
      <c r="IPL132" s="86"/>
      <c r="IPM132" s="86"/>
      <c r="IPN132" s="86"/>
      <c r="IPO132" s="86"/>
      <c r="IPP132" s="86"/>
      <c r="IPQ132" s="86"/>
      <c r="IPR132" s="86"/>
      <c r="IPS132" s="86"/>
      <c r="IPT132" s="86"/>
      <c r="IPU132" s="86"/>
      <c r="IPV132" s="86"/>
      <c r="IPW132" s="86"/>
      <c r="IPX132" s="86"/>
      <c r="IPY132" s="86"/>
      <c r="IPZ132" s="86"/>
      <c r="IQA132" s="86"/>
      <c r="IQB132" s="86"/>
      <c r="IQC132" s="86"/>
      <c r="IQD132" s="86"/>
      <c r="IQE132" s="86"/>
      <c r="IQF132" s="86"/>
      <c r="IQG132" s="86"/>
      <c r="IQH132" s="86"/>
      <c r="IQI132" s="86"/>
      <c r="IQJ132" s="86"/>
      <c r="IQK132" s="86"/>
      <c r="IQL132" s="86"/>
      <c r="IQM132" s="86"/>
      <c r="IQN132" s="86"/>
      <c r="IQO132" s="86"/>
      <c r="IQP132" s="86"/>
      <c r="IQQ132" s="86"/>
      <c r="IQR132" s="86"/>
      <c r="IQS132" s="86"/>
      <c r="IQT132" s="86"/>
      <c r="IQU132" s="86"/>
      <c r="IQV132" s="86"/>
      <c r="IQW132" s="86"/>
      <c r="IQX132" s="86"/>
      <c r="IQY132" s="86"/>
      <c r="IQZ132" s="86"/>
      <c r="IRA132" s="86"/>
      <c r="IRB132" s="86"/>
      <c r="IRC132" s="86"/>
      <c r="IRD132" s="86"/>
      <c r="IRE132" s="86"/>
      <c r="IRF132" s="86"/>
      <c r="IRG132" s="86"/>
      <c r="IRH132" s="86"/>
      <c r="IRI132" s="86"/>
      <c r="IRJ132" s="86"/>
      <c r="IRK132" s="86"/>
      <c r="IRL132" s="86"/>
      <c r="IRM132" s="86"/>
      <c r="IRN132" s="86"/>
      <c r="IRO132" s="86"/>
      <c r="IRP132" s="86"/>
      <c r="IRQ132" s="86"/>
      <c r="IRR132" s="86"/>
      <c r="IRS132" s="86"/>
      <c r="IRT132" s="86"/>
      <c r="IRU132" s="86"/>
      <c r="IRV132" s="86"/>
      <c r="IRW132" s="86"/>
      <c r="IRX132" s="86"/>
      <c r="IRY132" s="86"/>
      <c r="IRZ132" s="86"/>
      <c r="ISA132" s="86"/>
      <c r="ISB132" s="86"/>
      <c r="ISC132" s="86"/>
      <c r="ISD132" s="86"/>
      <c r="ISE132" s="86"/>
      <c r="ISF132" s="86"/>
      <c r="ISG132" s="86"/>
      <c r="ISH132" s="86"/>
      <c r="ISI132" s="86"/>
      <c r="ISJ132" s="86"/>
      <c r="ISK132" s="86"/>
      <c r="ISL132" s="86"/>
      <c r="ISM132" s="86"/>
      <c r="ISN132" s="86"/>
      <c r="ISO132" s="86"/>
      <c r="ISP132" s="86"/>
      <c r="ISQ132" s="86"/>
      <c r="ISR132" s="86"/>
      <c r="ISS132" s="86"/>
      <c r="IST132" s="86"/>
      <c r="ISU132" s="86"/>
      <c r="ISV132" s="86"/>
      <c r="ISW132" s="86"/>
      <c r="ISX132" s="86"/>
      <c r="ISY132" s="86"/>
      <c r="ISZ132" s="86"/>
      <c r="ITA132" s="86"/>
      <c r="ITB132" s="86"/>
      <c r="ITC132" s="86"/>
      <c r="ITD132" s="86"/>
      <c r="ITE132" s="86"/>
      <c r="ITF132" s="86"/>
      <c r="ITM132" s="86"/>
      <c r="ITN132" s="86"/>
      <c r="ITO132" s="86"/>
      <c r="ITP132" s="86"/>
      <c r="ITQ132" s="86"/>
      <c r="ITR132" s="86"/>
      <c r="ITS132" s="86"/>
      <c r="ITT132" s="86"/>
      <c r="ITU132" s="86"/>
      <c r="ITV132" s="86"/>
      <c r="ITW132" s="86"/>
      <c r="ITX132" s="86"/>
      <c r="ITY132" s="86"/>
      <c r="ITZ132" s="86"/>
      <c r="IUA132" s="86"/>
      <c r="IUB132" s="86"/>
      <c r="IUC132" s="86"/>
      <c r="IUD132" s="86"/>
      <c r="IUE132" s="86"/>
      <c r="IUF132" s="86"/>
      <c r="IUG132" s="86"/>
      <c r="IUH132" s="86"/>
      <c r="IUI132" s="86"/>
      <c r="IUJ132" s="86"/>
      <c r="IUK132" s="86"/>
      <c r="IUL132" s="86"/>
      <c r="IUM132" s="86"/>
      <c r="IUN132" s="86"/>
      <c r="IUO132" s="86"/>
      <c r="IUP132" s="86"/>
      <c r="IUQ132" s="86"/>
      <c r="IUR132" s="86"/>
      <c r="IUS132" s="86"/>
      <c r="IUT132" s="86"/>
      <c r="IUU132" s="86"/>
      <c r="IUV132" s="86"/>
      <c r="IUW132" s="86"/>
      <c r="IUX132" s="86"/>
      <c r="IUY132" s="86"/>
      <c r="IUZ132" s="86"/>
      <c r="IVA132" s="86"/>
      <c r="IVB132" s="86"/>
      <c r="IVC132" s="86"/>
      <c r="IVD132" s="86"/>
      <c r="IVE132" s="86"/>
      <c r="IVF132" s="86"/>
      <c r="IVG132" s="86"/>
      <c r="IVH132" s="86"/>
      <c r="IVI132" s="86"/>
      <c r="IVJ132" s="86"/>
      <c r="IVK132" s="86"/>
      <c r="IVL132" s="86"/>
      <c r="IVM132" s="86"/>
      <c r="IVN132" s="86"/>
      <c r="IVO132" s="86"/>
      <c r="IVP132" s="86"/>
      <c r="IVQ132" s="86"/>
      <c r="IVR132" s="86"/>
      <c r="IVS132" s="86"/>
      <c r="IVT132" s="86"/>
      <c r="IVU132" s="86"/>
      <c r="IVV132" s="86"/>
      <c r="IVW132" s="86"/>
      <c r="IVX132" s="86"/>
      <c r="IVY132" s="86"/>
      <c r="IVZ132" s="86"/>
      <c r="IWA132" s="86"/>
      <c r="IWB132" s="86"/>
      <c r="IWC132" s="86"/>
      <c r="IWD132" s="86"/>
      <c r="IWE132" s="86"/>
      <c r="IWF132" s="86"/>
      <c r="IWG132" s="86"/>
      <c r="IWH132" s="86"/>
      <c r="IWI132" s="86"/>
      <c r="IWJ132" s="86"/>
      <c r="IWK132" s="86"/>
      <c r="IWL132" s="86"/>
      <c r="IWM132" s="86"/>
      <c r="IWN132" s="86"/>
      <c r="IWO132" s="86"/>
      <c r="IWP132" s="86"/>
      <c r="IWQ132" s="86"/>
      <c r="IWR132" s="86"/>
      <c r="IWS132" s="86"/>
      <c r="IWT132" s="86"/>
      <c r="IWU132" s="86"/>
      <c r="IWV132" s="86"/>
      <c r="IWW132" s="86"/>
      <c r="IWX132" s="86"/>
      <c r="IWY132" s="86"/>
      <c r="IWZ132" s="86"/>
      <c r="IXA132" s="86"/>
      <c r="IXB132" s="86"/>
      <c r="IXC132" s="86"/>
      <c r="IXD132" s="86"/>
      <c r="IXE132" s="86"/>
      <c r="IXF132" s="86"/>
      <c r="IXG132" s="86"/>
      <c r="IXH132" s="86"/>
      <c r="IXI132" s="86"/>
      <c r="IXJ132" s="86"/>
      <c r="IXK132" s="86"/>
      <c r="IXL132" s="86"/>
      <c r="IXM132" s="86"/>
      <c r="IXN132" s="86"/>
      <c r="IXO132" s="86"/>
      <c r="IXP132" s="86"/>
      <c r="IXQ132" s="86"/>
      <c r="IXR132" s="86"/>
      <c r="IXS132" s="86"/>
      <c r="IXT132" s="86"/>
      <c r="IXU132" s="86"/>
      <c r="IXV132" s="86"/>
      <c r="IXW132" s="86"/>
      <c r="IXX132" s="86"/>
      <c r="IXY132" s="86"/>
      <c r="IXZ132" s="86"/>
      <c r="IYA132" s="86"/>
      <c r="IYB132" s="86"/>
      <c r="IYC132" s="86"/>
      <c r="IYD132" s="86"/>
      <c r="IYE132" s="86"/>
      <c r="IYF132" s="86"/>
      <c r="IYG132" s="86"/>
      <c r="IYH132" s="86"/>
      <c r="IYI132" s="86"/>
      <c r="IYJ132" s="86"/>
      <c r="IYK132" s="86"/>
      <c r="IYL132" s="86"/>
      <c r="IYM132" s="86"/>
      <c r="IYN132" s="86"/>
      <c r="IYO132" s="86"/>
      <c r="IYP132" s="86"/>
      <c r="IYQ132" s="86"/>
      <c r="IYR132" s="86"/>
      <c r="IYS132" s="86"/>
      <c r="IYT132" s="86"/>
      <c r="IYU132" s="86"/>
      <c r="IYV132" s="86"/>
      <c r="IYW132" s="86"/>
      <c r="IYX132" s="86"/>
      <c r="IYY132" s="86"/>
      <c r="IYZ132" s="86"/>
      <c r="IZA132" s="86"/>
      <c r="IZB132" s="86"/>
      <c r="IZC132" s="86"/>
      <c r="IZD132" s="86"/>
      <c r="IZE132" s="86"/>
      <c r="IZF132" s="86"/>
      <c r="IZG132" s="86"/>
      <c r="IZH132" s="86"/>
      <c r="IZI132" s="86"/>
      <c r="IZJ132" s="86"/>
      <c r="IZK132" s="86"/>
      <c r="IZL132" s="86"/>
      <c r="IZM132" s="86"/>
      <c r="IZN132" s="86"/>
      <c r="IZO132" s="86"/>
      <c r="IZP132" s="86"/>
      <c r="IZQ132" s="86"/>
      <c r="IZR132" s="86"/>
      <c r="IZS132" s="86"/>
      <c r="IZT132" s="86"/>
      <c r="IZU132" s="86"/>
      <c r="IZV132" s="86"/>
      <c r="IZW132" s="86"/>
      <c r="IZX132" s="86"/>
      <c r="IZY132" s="86"/>
      <c r="IZZ132" s="86"/>
      <c r="JAA132" s="86"/>
      <c r="JAB132" s="86"/>
      <c r="JAC132" s="86"/>
      <c r="JAD132" s="86"/>
      <c r="JAE132" s="86"/>
      <c r="JAF132" s="86"/>
      <c r="JAG132" s="86"/>
      <c r="JAH132" s="86"/>
      <c r="JAI132" s="86"/>
      <c r="JAJ132" s="86"/>
      <c r="JAK132" s="86"/>
      <c r="JAL132" s="86"/>
      <c r="JAM132" s="86"/>
      <c r="JAN132" s="86"/>
      <c r="JAO132" s="86"/>
      <c r="JAP132" s="86"/>
      <c r="JAQ132" s="86"/>
      <c r="JAR132" s="86"/>
      <c r="JAS132" s="86"/>
      <c r="JAT132" s="86"/>
      <c r="JAU132" s="86"/>
      <c r="JAV132" s="86"/>
      <c r="JAW132" s="86"/>
      <c r="JAX132" s="86"/>
      <c r="JAY132" s="86"/>
      <c r="JAZ132" s="86"/>
      <c r="JBA132" s="86"/>
      <c r="JBB132" s="86"/>
      <c r="JBC132" s="86"/>
      <c r="JBD132" s="86"/>
      <c r="JBE132" s="86"/>
      <c r="JBF132" s="86"/>
      <c r="JBG132" s="86"/>
      <c r="JBH132" s="86"/>
      <c r="JBI132" s="86"/>
      <c r="JBJ132" s="86"/>
      <c r="JBK132" s="86"/>
      <c r="JBL132" s="86"/>
      <c r="JBM132" s="86"/>
      <c r="JBN132" s="86"/>
      <c r="JBO132" s="86"/>
      <c r="JBP132" s="86"/>
      <c r="JBQ132" s="86"/>
      <c r="JBR132" s="86"/>
      <c r="JBS132" s="86"/>
      <c r="JBT132" s="86"/>
      <c r="JBU132" s="86"/>
      <c r="JBV132" s="86"/>
      <c r="JBW132" s="86"/>
      <c r="JBX132" s="86"/>
      <c r="JBY132" s="86"/>
      <c r="JBZ132" s="86"/>
      <c r="JCA132" s="86"/>
      <c r="JCB132" s="86"/>
      <c r="JCC132" s="86"/>
      <c r="JCD132" s="86"/>
      <c r="JCE132" s="86"/>
      <c r="JCF132" s="86"/>
      <c r="JCG132" s="86"/>
      <c r="JCH132" s="86"/>
      <c r="JCI132" s="86"/>
      <c r="JCJ132" s="86"/>
      <c r="JCK132" s="86"/>
      <c r="JCL132" s="86"/>
      <c r="JCM132" s="86"/>
      <c r="JCN132" s="86"/>
      <c r="JCO132" s="86"/>
      <c r="JCP132" s="86"/>
      <c r="JCQ132" s="86"/>
      <c r="JCR132" s="86"/>
      <c r="JCS132" s="86"/>
      <c r="JCT132" s="86"/>
      <c r="JCU132" s="86"/>
      <c r="JCV132" s="86"/>
      <c r="JCW132" s="86"/>
      <c r="JCX132" s="86"/>
      <c r="JCY132" s="86"/>
      <c r="JCZ132" s="86"/>
      <c r="JDA132" s="86"/>
      <c r="JDB132" s="86"/>
      <c r="JDI132" s="86"/>
      <c r="JDJ132" s="86"/>
      <c r="JDK132" s="86"/>
      <c r="JDL132" s="86"/>
      <c r="JDM132" s="86"/>
      <c r="JDN132" s="86"/>
      <c r="JDO132" s="86"/>
      <c r="JDP132" s="86"/>
      <c r="JDQ132" s="86"/>
      <c r="JDR132" s="86"/>
      <c r="JDS132" s="86"/>
      <c r="JDT132" s="86"/>
      <c r="JDU132" s="86"/>
      <c r="JDV132" s="86"/>
      <c r="JDW132" s="86"/>
      <c r="JDX132" s="86"/>
      <c r="JDY132" s="86"/>
      <c r="JDZ132" s="86"/>
      <c r="JEA132" s="86"/>
      <c r="JEB132" s="86"/>
      <c r="JEC132" s="86"/>
      <c r="JED132" s="86"/>
      <c r="JEE132" s="86"/>
      <c r="JEF132" s="86"/>
      <c r="JEG132" s="86"/>
      <c r="JEH132" s="86"/>
      <c r="JEI132" s="86"/>
      <c r="JEJ132" s="86"/>
      <c r="JEK132" s="86"/>
      <c r="JEL132" s="86"/>
      <c r="JEM132" s="86"/>
      <c r="JEN132" s="86"/>
      <c r="JEO132" s="86"/>
      <c r="JEP132" s="86"/>
      <c r="JEQ132" s="86"/>
      <c r="JER132" s="86"/>
      <c r="JES132" s="86"/>
      <c r="JET132" s="86"/>
      <c r="JEU132" s="86"/>
      <c r="JEV132" s="86"/>
      <c r="JEW132" s="86"/>
      <c r="JEX132" s="86"/>
      <c r="JEY132" s="86"/>
      <c r="JEZ132" s="86"/>
      <c r="JFA132" s="86"/>
      <c r="JFB132" s="86"/>
      <c r="JFC132" s="86"/>
      <c r="JFD132" s="86"/>
      <c r="JFE132" s="86"/>
      <c r="JFF132" s="86"/>
      <c r="JFG132" s="86"/>
      <c r="JFH132" s="86"/>
      <c r="JFI132" s="86"/>
      <c r="JFJ132" s="86"/>
      <c r="JFK132" s="86"/>
      <c r="JFL132" s="86"/>
      <c r="JFM132" s="86"/>
      <c r="JFN132" s="86"/>
      <c r="JFO132" s="86"/>
      <c r="JFP132" s="86"/>
      <c r="JFQ132" s="86"/>
      <c r="JFR132" s="86"/>
      <c r="JFS132" s="86"/>
      <c r="JFT132" s="86"/>
      <c r="JFU132" s="86"/>
      <c r="JFV132" s="86"/>
      <c r="JFW132" s="86"/>
      <c r="JFX132" s="86"/>
      <c r="JFY132" s="86"/>
      <c r="JFZ132" s="86"/>
      <c r="JGA132" s="86"/>
      <c r="JGB132" s="86"/>
      <c r="JGC132" s="86"/>
      <c r="JGD132" s="86"/>
      <c r="JGE132" s="86"/>
      <c r="JGF132" s="86"/>
      <c r="JGG132" s="86"/>
      <c r="JGH132" s="86"/>
      <c r="JGI132" s="86"/>
      <c r="JGJ132" s="86"/>
      <c r="JGK132" s="86"/>
      <c r="JGL132" s="86"/>
      <c r="JGM132" s="86"/>
      <c r="JGN132" s="86"/>
      <c r="JGO132" s="86"/>
      <c r="JGP132" s="86"/>
      <c r="JGQ132" s="86"/>
      <c r="JGR132" s="86"/>
      <c r="JGS132" s="86"/>
      <c r="JGT132" s="86"/>
      <c r="JGU132" s="86"/>
      <c r="JGV132" s="86"/>
      <c r="JGW132" s="86"/>
      <c r="JGX132" s="86"/>
      <c r="JGY132" s="86"/>
      <c r="JGZ132" s="86"/>
      <c r="JHA132" s="86"/>
      <c r="JHB132" s="86"/>
      <c r="JHC132" s="86"/>
      <c r="JHD132" s="86"/>
      <c r="JHE132" s="86"/>
      <c r="JHF132" s="86"/>
      <c r="JHG132" s="86"/>
      <c r="JHH132" s="86"/>
      <c r="JHI132" s="86"/>
      <c r="JHJ132" s="86"/>
      <c r="JHK132" s="86"/>
      <c r="JHL132" s="86"/>
      <c r="JHM132" s="86"/>
      <c r="JHN132" s="86"/>
      <c r="JHO132" s="86"/>
      <c r="JHP132" s="86"/>
      <c r="JHQ132" s="86"/>
      <c r="JHR132" s="86"/>
      <c r="JHS132" s="86"/>
      <c r="JHT132" s="86"/>
      <c r="JHU132" s="86"/>
      <c r="JHV132" s="86"/>
      <c r="JHW132" s="86"/>
      <c r="JHX132" s="86"/>
      <c r="JHY132" s="86"/>
      <c r="JHZ132" s="86"/>
      <c r="JIA132" s="86"/>
      <c r="JIB132" s="86"/>
      <c r="JIC132" s="86"/>
      <c r="JID132" s="86"/>
      <c r="JIE132" s="86"/>
      <c r="JIF132" s="86"/>
      <c r="JIG132" s="86"/>
      <c r="JIH132" s="86"/>
      <c r="JII132" s="86"/>
      <c r="JIJ132" s="86"/>
      <c r="JIK132" s="86"/>
      <c r="JIL132" s="86"/>
      <c r="JIM132" s="86"/>
      <c r="JIN132" s="86"/>
      <c r="JIO132" s="86"/>
      <c r="JIP132" s="86"/>
      <c r="JIQ132" s="86"/>
      <c r="JIR132" s="86"/>
      <c r="JIS132" s="86"/>
      <c r="JIT132" s="86"/>
      <c r="JIU132" s="86"/>
      <c r="JIV132" s="86"/>
      <c r="JIW132" s="86"/>
      <c r="JIX132" s="86"/>
      <c r="JIY132" s="86"/>
      <c r="JIZ132" s="86"/>
      <c r="JJA132" s="86"/>
      <c r="JJB132" s="86"/>
      <c r="JJC132" s="86"/>
      <c r="JJD132" s="86"/>
      <c r="JJE132" s="86"/>
      <c r="JJF132" s="86"/>
      <c r="JJG132" s="86"/>
      <c r="JJH132" s="86"/>
      <c r="JJI132" s="86"/>
      <c r="JJJ132" s="86"/>
      <c r="JJK132" s="86"/>
      <c r="JJL132" s="86"/>
      <c r="JJM132" s="86"/>
      <c r="JJN132" s="86"/>
      <c r="JJO132" s="86"/>
      <c r="JJP132" s="86"/>
      <c r="JJQ132" s="86"/>
      <c r="JJR132" s="86"/>
      <c r="JJS132" s="86"/>
      <c r="JJT132" s="86"/>
      <c r="JJU132" s="86"/>
      <c r="JJV132" s="86"/>
      <c r="JJW132" s="86"/>
      <c r="JJX132" s="86"/>
      <c r="JJY132" s="86"/>
      <c r="JJZ132" s="86"/>
      <c r="JKA132" s="86"/>
      <c r="JKB132" s="86"/>
      <c r="JKC132" s="86"/>
      <c r="JKD132" s="86"/>
      <c r="JKE132" s="86"/>
      <c r="JKF132" s="86"/>
      <c r="JKG132" s="86"/>
      <c r="JKH132" s="86"/>
      <c r="JKI132" s="86"/>
      <c r="JKJ132" s="86"/>
      <c r="JKK132" s="86"/>
      <c r="JKL132" s="86"/>
      <c r="JKM132" s="86"/>
      <c r="JKN132" s="86"/>
      <c r="JKO132" s="86"/>
      <c r="JKP132" s="86"/>
      <c r="JKQ132" s="86"/>
      <c r="JKR132" s="86"/>
      <c r="JKS132" s="86"/>
      <c r="JKT132" s="86"/>
      <c r="JKU132" s="86"/>
      <c r="JKV132" s="86"/>
      <c r="JKW132" s="86"/>
      <c r="JKX132" s="86"/>
      <c r="JKY132" s="86"/>
      <c r="JKZ132" s="86"/>
      <c r="JLA132" s="86"/>
      <c r="JLB132" s="86"/>
      <c r="JLC132" s="86"/>
      <c r="JLD132" s="86"/>
      <c r="JLE132" s="86"/>
      <c r="JLF132" s="86"/>
      <c r="JLG132" s="86"/>
      <c r="JLH132" s="86"/>
      <c r="JLI132" s="86"/>
      <c r="JLJ132" s="86"/>
      <c r="JLK132" s="86"/>
      <c r="JLL132" s="86"/>
      <c r="JLM132" s="86"/>
      <c r="JLN132" s="86"/>
      <c r="JLO132" s="86"/>
      <c r="JLP132" s="86"/>
      <c r="JLQ132" s="86"/>
      <c r="JLR132" s="86"/>
      <c r="JLS132" s="86"/>
      <c r="JLT132" s="86"/>
      <c r="JLU132" s="86"/>
      <c r="JLV132" s="86"/>
      <c r="JLW132" s="86"/>
      <c r="JLX132" s="86"/>
      <c r="JLY132" s="86"/>
      <c r="JLZ132" s="86"/>
      <c r="JMA132" s="86"/>
      <c r="JMB132" s="86"/>
      <c r="JMC132" s="86"/>
      <c r="JMD132" s="86"/>
      <c r="JME132" s="86"/>
      <c r="JMF132" s="86"/>
      <c r="JMG132" s="86"/>
      <c r="JMH132" s="86"/>
      <c r="JMI132" s="86"/>
      <c r="JMJ132" s="86"/>
      <c r="JMK132" s="86"/>
      <c r="JML132" s="86"/>
      <c r="JMM132" s="86"/>
      <c r="JMN132" s="86"/>
      <c r="JMO132" s="86"/>
      <c r="JMP132" s="86"/>
      <c r="JMQ132" s="86"/>
      <c r="JMR132" s="86"/>
      <c r="JMS132" s="86"/>
      <c r="JMT132" s="86"/>
      <c r="JMU132" s="86"/>
      <c r="JMV132" s="86"/>
      <c r="JMW132" s="86"/>
      <c r="JMX132" s="86"/>
      <c r="JNE132" s="86"/>
      <c r="JNF132" s="86"/>
      <c r="JNG132" s="86"/>
      <c r="JNH132" s="86"/>
      <c r="JNI132" s="86"/>
      <c r="JNJ132" s="86"/>
      <c r="JNK132" s="86"/>
      <c r="JNL132" s="86"/>
      <c r="JNM132" s="86"/>
      <c r="JNN132" s="86"/>
      <c r="JNO132" s="86"/>
      <c r="JNP132" s="86"/>
      <c r="JNQ132" s="86"/>
      <c r="JNR132" s="86"/>
      <c r="JNS132" s="86"/>
      <c r="JNT132" s="86"/>
      <c r="JNU132" s="86"/>
      <c r="JNV132" s="86"/>
      <c r="JNW132" s="86"/>
      <c r="JNX132" s="86"/>
      <c r="JNY132" s="86"/>
      <c r="JNZ132" s="86"/>
      <c r="JOA132" s="86"/>
      <c r="JOB132" s="86"/>
      <c r="JOC132" s="86"/>
      <c r="JOD132" s="86"/>
      <c r="JOE132" s="86"/>
      <c r="JOF132" s="86"/>
      <c r="JOG132" s="86"/>
      <c r="JOH132" s="86"/>
      <c r="JOI132" s="86"/>
      <c r="JOJ132" s="86"/>
      <c r="JOK132" s="86"/>
      <c r="JOL132" s="86"/>
      <c r="JOM132" s="86"/>
      <c r="JON132" s="86"/>
      <c r="JOO132" s="86"/>
      <c r="JOP132" s="86"/>
      <c r="JOQ132" s="86"/>
      <c r="JOR132" s="86"/>
      <c r="JOS132" s="86"/>
      <c r="JOT132" s="86"/>
      <c r="JOU132" s="86"/>
      <c r="JOV132" s="86"/>
      <c r="JOW132" s="86"/>
      <c r="JOX132" s="86"/>
      <c r="JOY132" s="86"/>
      <c r="JOZ132" s="86"/>
      <c r="JPA132" s="86"/>
      <c r="JPB132" s="86"/>
      <c r="JPC132" s="86"/>
      <c r="JPD132" s="86"/>
      <c r="JPE132" s="86"/>
      <c r="JPF132" s="86"/>
      <c r="JPG132" s="86"/>
      <c r="JPH132" s="86"/>
      <c r="JPI132" s="86"/>
      <c r="JPJ132" s="86"/>
      <c r="JPK132" s="86"/>
      <c r="JPL132" s="86"/>
      <c r="JPM132" s="86"/>
      <c r="JPN132" s="86"/>
      <c r="JPO132" s="86"/>
      <c r="JPP132" s="86"/>
      <c r="JPQ132" s="86"/>
      <c r="JPR132" s="86"/>
      <c r="JPS132" s="86"/>
      <c r="JPT132" s="86"/>
      <c r="JPU132" s="86"/>
      <c r="JPV132" s="86"/>
      <c r="JPW132" s="86"/>
      <c r="JPX132" s="86"/>
      <c r="JPY132" s="86"/>
      <c r="JPZ132" s="86"/>
      <c r="JQA132" s="86"/>
      <c r="JQB132" s="86"/>
      <c r="JQC132" s="86"/>
      <c r="JQD132" s="86"/>
      <c r="JQE132" s="86"/>
      <c r="JQF132" s="86"/>
      <c r="JQG132" s="86"/>
      <c r="JQH132" s="86"/>
      <c r="JQI132" s="86"/>
      <c r="JQJ132" s="86"/>
      <c r="JQK132" s="86"/>
      <c r="JQL132" s="86"/>
      <c r="JQM132" s="86"/>
      <c r="JQN132" s="86"/>
      <c r="JQO132" s="86"/>
      <c r="JQP132" s="86"/>
      <c r="JQQ132" s="86"/>
      <c r="JQR132" s="86"/>
      <c r="JQS132" s="86"/>
      <c r="JQT132" s="86"/>
      <c r="JQU132" s="86"/>
      <c r="JQV132" s="86"/>
      <c r="JQW132" s="86"/>
      <c r="JQX132" s="86"/>
      <c r="JQY132" s="86"/>
      <c r="JQZ132" s="86"/>
      <c r="JRA132" s="86"/>
      <c r="JRB132" s="86"/>
      <c r="JRC132" s="86"/>
      <c r="JRD132" s="86"/>
      <c r="JRE132" s="86"/>
      <c r="JRF132" s="86"/>
      <c r="JRG132" s="86"/>
      <c r="JRH132" s="86"/>
      <c r="JRI132" s="86"/>
      <c r="JRJ132" s="86"/>
      <c r="JRK132" s="86"/>
      <c r="JRL132" s="86"/>
      <c r="JRM132" s="86"/>
      <c r="JRN132" s="86"/>
      <c r="JRO132" s="86"/>
      <c r="JRP132" s="86"/>
      <c r="JRQ132" s="86"/>
      <c r="JRR132" s="86"/>
      <c r="JRS132" s="86"/>
      <c r="JRT132" s="86"/>
      <c r="JRU132" s="86"/>
      <c r="JRV132" s="86"/>
      <c r="JRW132" s="86"/>
      <c r="JRX132" s="86"/>
      <c r="JRY132" s="86"/>
      <c r="JRZ132" s="86"/>
      <c r="JSA132" s="86"/>
      <c r="JSB132" s="86"/>
      <c r="JSC132" s="86"/>
      <c r="JSD132" s="86"/>
      <c r="JSE132" s="86"/>
      <c r="JSF132" s="86"/>
      <c r="JSG132" s="86"/>
      <c r="JSH132" s="86"/>
      <c r="JSI132" s="86"/>
      <c r="JSJ132" s="86"/>
      <c r="JSK132" s="86"/>
      <c r="JSL132" s="86"/>
      <c r="JSM132" s="86"/>
      <c r="JSN132" s="86"/>
      <c r="JSO132" s="86"/>
      <c r="JSP132" s="86"/>
      <c r="JSQ132" s="86"/>
      <c r="JSR132" s="86"/>
      <c r="JSS132" s="86"/>
      <c r="JST132" s="86"/>
      <c r="JSU132" s="86"/>
      <c r="JSV132" s="86"/>
      <c r="JSW132" s="86"/>
      <c r="JSX132" s="86"/>
      <c r="JSY132" s="86"/>
      <c r="JSZ132" s="86"/>
      <c r="JTA132" s="86"/>
      <c r="JTB132" s="86"/>
      <c r="JTC132" s="86"/>
      <c r="JTD132" s="86"/>
      <c r="JTE132" s="86"/>
      <c r="JTF132" s="86"/>
      <c r="JTG132" s="86"/>
      <c r="JTH132" s="86"/>
      <c r="JTI132" s="86"/>
      <c r="JTJ132" s="86"/>
      <c r="JTK132" s="86"/>
      <c r="JTL132" s="86"/>
      <c r="JTM132" s="86"/>
      <c r="JTN132" s="86"/>
      <c r="JTO132" s="86"/>
      <c r="JTP132" s="86"/>
      <c r="JTQ132" s="86"/>
      <c r="JTR132" s="86"/>
      <c r="JTS132" s="86"/>
      <c r="JTT132" s="86"/>
      <c r="JTU132" s="86"/>
      <c r="JTV132" s="86"/>
      <c r="JTW132" s="86"/>
      <c r="JTX132" s="86"/>
      <c r="JTY132" s="86"/>
      <c r="JTZ132" s="86"/>
      <c r="JUA132" s="86"/>
      <c r="JUB132" s="86"/>
      <c r="JUC132" s="86"/>
      <c r="JUD132" s="86"/>
      <c r="JUE132" s="86"/>
      <c r="JUF132" s="86"/>
      <c r="JUG132" s="86"/>
      <c r="JUH132" s="86"/>
      <c r="JUI132" s="86"/>
      <c r="JUJ132" s="86"/>
      <c r="JUK132" s="86"/>
      <c r="JUL132" s="86"/>
      <c r="JUM132" s="86"/>
      <c r="JUN132" s="86"/>
      <c r="JUO132" s="86"/>
      <c r="JUP132" s="86"/>
      <c r="JUQ132" s="86"/>
      <c r="JUR132" s="86"/>
      <c r="JUS132" s="86"/>
      <c r="JUT132" s="86"/>
      <c r="JUU132" s="86"/>
      <c r="JUV132" s="86"/>
      <c r="JUW132" s="86"/>
      <c r="JUX132" s="86"/>
      <c r="JUY132" s="86"/>
      <c r="JUZ132" s="86"/>
      <c r="JVA132" s="86"/>
      <c r="JVB132" s="86"/>
      <c r="JVC132" s="86"/>
      <c r="JVD132" s="86"/>
      <c r="JVE132" s="86"/>
      <c r="JVF132" s="86"/>
      <c r="JVG132" s="86"/>
      <c r="JVH132" s="86"/>
      <c r="JVI132" s="86"/>
      <c r="JVJ132" s="86"/>
      <c r="JVK132" s="86"/>
      <c r="JVL132" s="86"/>
      <c r="JVM132" s="86"/>
      <c r="JVN132" s="86"/>
      <c r="JVO132" s="86"/>
      <c r="JVP132" s="86"/>
      <c r="JVQ132" s="86"/>
      <c r="JVR132" s="86"/>
      <c r="JVS132" s="86"/>
      <c r="JVT132" s="86"/>
      <c r="JVU132" s="86"/>
      <c r="JVV132" s="86"/>
      <c r="JVW132" s="86"/>
      <c r="JVX132" s="86"/>
      <c r="JVY132" s="86"/>
      <c r="JVZ132" s="86"/>
      <c r="JWA132" s="86"/>
      <c r="JWB132" s="86"/>
      <c r="JWC132" s="86"/>
      <c r="JWD132" s="86"/>
      <c r="JWE132" s="86"/>
      <c r="JWF132" s="86"/>
      <c r="JWG132" s="86"/>
      <c r="JWH132" s="86"/>
      <c r="JWI132" s="86"/>
      <c r="JWJ132" s="86"/>
      <c r="JWK132" s="86"/>
      <c r="JWL132" s="86"/>
      <c r="JWM132" s="86"/>
      <c r="JWN132" s="86"/>
      <c r="JWO132" s="86"/>
      <c r="JWP132" s="86"/>
      <c r="JWQ132" s="86"/>
      <c r="JWR132" s="86"/>
      <c r="JWS132" s="86"/>
      <c r="JWT132" s="86"/>
      <c r="JXA132" s="86"/>
      <c r="JXB132" s="86"/>
      <c r="JXC132" s="86"/>
      <c r="JXD132" s="86"/>
      <c r="JXE132" s="86"/>
      <c r="JXF132" s="86"/>
      <c r="JXG132" s="86"/>
      <c r="JXH132" s="86"/>
      <c r="JXI132" s="86"/>
      <c r="JXJ132" s="86"/>
      <c r="JXK132" s="86"/>
      <c r="JXL132" s="86"/>
      <c r="JXM132" s="86"/>
      <c r="JXN132" s="86"/>
      <c r="JXO132" s="86"/>
      <c r="JXP132" s="86"/>
      <c r="JXQ132" s="86"/>
      <c r="JXR132" s="86"/>
      <c r="JXS132" s="86"/>
      <c r="JXT132" s="86"/>
      <c r="JXU132" s="86"/>
      <c r="JXV132" s="86"/>
      <c r="JXW132" s="86"/>
      <c r="JXX132" s="86"/>
      <c r="JXY132" s="86"/>
      <c r="JXZ132" s="86"/>
      <c r="JYA132" s="86"/>
      <c r="JYB132" s="86"/>
      <c r="JYC132" s="86"/>
      <c r="JYD132" s="86"/>
      <c r="JYE132" s="86"/>
      <c r="JYF132" s="86"/>
      <c r="JYG132" s="86"/>
      <c r="JYH132" s="86"/>
      <c r="JYI132" s="86"/>
      <c r="JYJ132" s="86"/>
      <c r="JYK132" s="86"/>
      <c r="JYL132" s="86"/>
      <c r="JYM132" s="86"/>
      <c r="JYN132" s="86"/>
      <c r="JYO132" s="86"/>
      <c r="JYP132" s="86"/>
      <c r="JYQ132" s="86"/>
      <c r="JYR132" s="86"/>
      <c r="JYS132" s="86"/>
      <c r="JYT132" s="86"/>
      <c r="JYU132" s="86"/>
      <c r="JYV132" s="86"/>
      <c r="JYW132" s="86"/>
      <c r="JYX132" s="86"/>
      <c r="JYY132" s="86"/>
      <c r="JYZ132" s="86"/>
      <c r="JZA132" s="86"/>
      <c r="JZB132" s="86"/>
      <c r="JZC132" s="86"/>
      <c r="JZD132" s="86"/>
      <c r="JZE132" s="86"/>
      <c r="JZF132" s="86"/>
      <c r="JZG132" s="86"/>
      <c r="JZH132" s="86"/>
      <c r="JZI132" s="86"/>
      <c r="JZJ132" s="86"/>
      <c r="JZK132" s="86"/>
      <c r="JZL132" s="86"/>
      <c r="JZM132" s="86"/>
      <c r="JZN132" s="86"/>
      <c r="JZO132" s="86"/>
      <c r="JZP132" s="86"/>
      <c r="JZQ132" s="86"/>
      <c r="JZR132" s="86"/>
      <c r="JZS132" s="86"/>
      <c r="JZT132" s="86"/>
      <c r="JZU132" s="86"/>
      <c r="JZV132" s="86"/>
      <c r="JZW132" s="86"/>
      <c r="JZX132" s="86"/>
      <c r="JZY132" s="86"/>
      <c r="JZZ132" s="86"/>
      <c r="KAA132" s="86"/>
      <c r="KAB132" s="86"/>
      <c r="KAC132" s="86"/>
      <c r="KAD132" s="86"/>
      <c r="KAE132" s="86"/>
      <c r="KAF132" s="86"/>
      <c r="KAG132" s="86"/>
      <c r="KAH132" s="86"/>
      <c r="KAI132" s="86"/>
      <c r="KAJ132" s="86"/>
      <c r="KAK132" s="86"/>
      <c r="KAL132" s="86"/>
      <c r="KAM132" s="86"/>
      <c r="KAN132" s="86"/>
      <c r="KAO132" s="86"/>
      <c r="KAP132" s="86"/>
      <c r="KAQ132" s="86"/>
      <c r="KAR132" s="86"/>
      <c r="KAS132" s="86"/>
      <c r="KAT132" s="86"/>
      <c r="KAU132" s="86"/>
      <c r="KAV132" s="86"/>
      <c r="KAW132" s="86"/>
      <c r="KAX132" s="86"/>
      <c r="KAY132" s="86"/>
      <c r="KAZ132" s="86"/>
      <c r="KBA132" s="86"/>
      <c r="KBB132" s="86"/>
      <c r="KBC132" s="86"/>
      <c r="KBD132" s="86"/>
      <c r="KBE132" s="86"/>
      <c r="KBF132" s="86"/>
      <c r="KBG132" s="86"/>
      <c r="KBH132" s="86"/>
      <c r="KBI132" s="86"/>
      <c r="KBJ132" s="86"/>
      <c r="KBK132" s="86"/>
      <c r="KBL132" s="86"/>
      <c r="KBM132" s="86"/>
      <c r="KBN132" s="86"/>
      <c r="KBO132" s="86"/>
      <c r="KBP132" s="86"/>
      <c r="KBQ132" s="86"/>
      <c r="KBR132" s="86"/>
      <c r="KBS132" s="86"/>
      <c r="KBT132" s="86"/>
      <c r="KBU132" s="86"/>
      <c r="KBV132" s="86"/>
      <c r="KBW132" s="86"/>
      <c r="KBX132" s="86"/>
      <c r="KBY132" s="86"/>
      <c r="KBZ132" s="86"/>
      <c r="KCA132" s="86"/>
      <c r="KCB132" s="86"/>
      <c r="KCC132" s="86"/>
      <c r="KCD132" s="86"/>
      <c r="KCE132" s="86"/>
      <c r="KCF132" s="86"/>
      <c r="KCG132" s="86"/>
      <c r="KCH132" s="86"/>
      <c r="KCI132" s="86"/>
      <c r="KCJ132" s="86"/>
      <c r="KCK132" s="86"/>
      <c r="KCL132" s="86"/>
      <c r="KCM132" s="86"/>
      <c r="KCN132" s="86"/>
      <c r="KCO132" s="86"/>
      <c r="KCP132" s="86"/>
      <c r="KCQ132" s="86"/>
      <c r="KCR132" s="86"/>
      <c r="KCS132" s="86"/>
      <c r="KCT132" s="86"/>
      <c r="KCU132" s="86"/>
      <c r="KCV132" s="86"/>
      <c r="KCW132" s="86"/>
      <c r="KCX132" s="86"/>
      <c r="KCY132" s="86"/>
      <c r="KCZ132" s="86"/>
      <c r="KDA132" s="86"/>
      <c r="KDB132" s="86"/>
      <c r="KDC132" s="86"/>
      <c r="KDD132" s="86"/>
      <c r="KDE132" s="86"/>
      <c r="KDF132" s="86"/>
      <c r="KDG132" s="86"/>
      <c r="KDH132" s="86"/>
      <c r="KDI132" s="86"/>
      <c r="KDJ132" s="86"/>
      <c r="KDK132" s="86"/>
      <c r="KDL132" s="86"/>
      <c r="KDM132" s="86"/>
      <c r="KDN132" s="86"/>
      <c r="KDO132" s="86"/>
      <c r="KDP132" s="86"/>
      <c r="KDQ132" s="86"/>
      <c r="KDR132" s="86"/>
      <c r="KDS132" s="86"/>
      <c r="KDT132" s="86"/>
      <c r="KDU132" s="86"/>
      <c r="KDV132" s="86"/>
      <c r="KDW132" s="86"/>
      <c r="KDX132" s="86"/>
      <c r="KDY132" s="86"/>
      <c r="KDZ132" s="86"/>
      <c r="KEA132" s="86"/>
      <c r="KEB132" s="86"/>
      <c r="KEC132" s="86"/>
      <c r="KED132" s="86"/>
      <c r="KEE132" s="86"/>
      <c r="KEF132" s="86"/>
      <c r="KEG132" s="86"/>
      <c r="KEH132" s="86"/>
      <c r="KEI132" s="86"/>
      <c r="KEJ132" s="86"/>
      <c r="KEK132" s="86"/>
      <c r="KEL132" s="86"/>
      <c r="KEM132" s="86"/>
      <c r="KEN132" s="86"/>
      <c r="KEO132" s="86"/>
      <c r="KEP132" s="86"/>
      <c r="KEQ132" s="86"/>
      <c r="KER132" s="86"/>
      <c r="KES132" s="86"/>
      <c r="KET132" s="86"/>
      <c r="KEU132" s="86"/>
      <c r="KEV132" s="86"/>
      <c r="KEW132" s="86"/>
      <c r="KEX132" s="86"/>
      <c r="KEY132" s="86"/>
      <c r="KEZ132" s="86"/>
      <c r="KFA132" s="86"/>
      <c r="KFB132" s="86"/>
      <c r="KFC132" s="86"/>
      <c r="KFD132" s="86"/>
      <c r="KFE132" s="86"/>
      <c r="KFF132" s="86"/>
      <c r="KFG132" s="86"/>
      <c r="KFH132" s="86"/>
      <c r="KFI132" s="86"/>
      <c r="KFJ132" s="86"/>
      <c r="KFK132" s="86"/>
      <c r="KFL132" s="86"/>
      <c r="KFM132" s="86"/>
      <c r="KFN132" s="86"/>
      <c r="KFO132" s="86"/>
      <c r="KFP132" s="86"/>
      <c r="KFQ132" s="86"/>
      <c r="KFR132" s="86"/>
      <c r="KFS132" s="86"/>
      <c r="KFT132" s="86"/>
      <c r="KFU132" s="86"/>
      <c r="KFV132" s="86"/>
      <c r="KFW132" s="86"/>
      <c r="KFX132" s="86"/>
      <c r="KFY132" s="86"/>
      <c r="KFZ132" s="86"/>
      <c r="KGA132" s="86"/>
      <c r="KGB132" s="86"/>
      <c r="KGC132" s="86"/>
      <c r="KGD132" s="86"/>
      <c r="KGE132" s="86"/>
      <c r="KGF132" s="86"/>
      <c r="KGG132" s="86"/>
      <c r="KGH132" s="86"/>
      <c r="KGI132" s="86"/>
      <c r="KGJ132" s="86"/>
      <c r="KGK132" s="86"/>
      <c r="KGL132" s="86"/>
      <c r="KGM132" s="86"/>
      <c r="KGN132" s="86"/>
      <c r="KGO132" s="86"/>
      <c r="KGP132" s="86"/>
      <c r="KGW132" s="86"/>
      <c r="KGX132" s="86"/>
      <c r="KGY132" s="86"/>
      <c r="KGZ132" s="86"/>
      <c r="KHA132" s="86"/>
      <c r="KHB132" s="86"/>
      <c r="KHC132" s="86"/>
      <c r="KHD132" s="86"/>
      <c r="KHE132" s="86"/>
      <c r="KHF132" s="86"/>
      <c r="KHG132" s="86"/>
      <c r="KHH132" s="86"/>
      <c r="KHI132" s="86"/>
      <c r="KHJ132" s="86"/>
      <c r="KHK132" s="86"/>
      <c r="KHL132" s="86"/>
      <c r="KHM132" s="86"/>
      <c r="KHN132" s="86"/>
      <c r="KHO132" s="86"/>
      <c r="KHP132" s="86"/>
      <c r="KHQ132" s="86"/>
      <c r="KHR132" s="86"/>
      <c r="KHS132" s="86"/>
      <c r="KHT132" s="86"/>
      <c r="KHU132" s="86"/>
      <c r="KHV132" s="86"/>
      <c r="KHW132" s="86"/>
      <c r="KHX132" s="86"/>
      <c r="KHY132" s="86"/>
      <c r="KHZ132" s="86"/>
      <c r="KIA132" s="86"/>
      <c r="KIB132" s="86"/>
      <c r="KIC132" s="86"/>
      <c r="KID132" s="86"/>
      <c r="KIE132" s="86"/>
      <c r="KIF132" s="86"/>
      <c r="KIG132" s="86"/>
      <c r="KIH132" s="86"/>
      <c r="KII132" s="86"/>
      <c r="KIJ132" s="86"/>
      <c r="KIK132" s="86"/>
      <c r="KIL132" s="86"/>
      <c r="KIM132" s="86"/>
      <c r="KIN132" s="86"/>
      <c r="KIO132" s="86"/>
      <c r="KIP132" s="86"/>
      <c r="KIQ132" s="86"/>
      <c r="KIR132" s="86"/>
      <c r="KIS132" s="86"/>
      <c r="KIT132" s="86"/>
      <c r="KIU132" s="86"/>
      <c r="KIV132" s="86"/>
      <c r="KIW132" s="86"/>
      <c r="KIX132" s="86"/>
      <c r="KIY132" s="86"/>
      <c r="KIZ132" s="86"/>
      <c r="KJA132" s="86"/>
      <c r="KJB132" s="86"/>
      <c r="KJC132" s="86"/>
      <c r="KJD132" s="86"/>
      <c r="KJE132" s="86"/>
      <c r="KJF132" s="86"/>
      <c r="KJG132" s="86"/>
      <c r="KJH132" s="86"/>
      <c r="KJI132" s="86"/>
      <c r="KJJ132" s="86"/>
      <c r="KJK132" s="86"/>
      <c r="KJL132" s="86"/>
      <c r="KJM132" s="86"/>
      <c r="KJN132" s="86"/>
      <c r="KJO132" s="86"/>
      <c r="KJP132" s="86"/>
      <c r="KJQ132" s="86"/>
      <c r="KJR132" s="86"/>
      <c r="KJS132" s="86"/>
      <c r="KJT132" s="86"/>
      <c r="KJU132" s="86"/>
      <c r="KJV132" s="86"/>
      <c r="KJW132" s="86"/>
      <c r="KJX132" s="86"/>
      <c r="KJY132" s="86"/>
      <c r="KJZ132" s="86"/>
      <c r="KKA132" s="86"/>
      <c r="KKB132" s="86"/>
      <c r="KKC132" s="86"/>
      <c r="KKD132" s="86"/>
      <c r="KKE132" s="86"/>
      <c r="KKF132" s="86"/>
      <c r="KKG132" s="86"/>
      <c r="KKH132" s="86"/>
      <c r="KKI132" s="86"/>
      <c r="KKJ132" s="86"/>
      <c r="KKK132" s="86"/>
      <c r="KKL132" s="86"/>
      <c r="KKM132" s="86"/>
      <c r="KKN132" s="86"/>
      <c r="KKO132" s="86"/>
      <c r="KKP132" s="86"/>
      <c r="KKQ132" s="86"/>
      <c r="KKR132" s="86"/>
      <c r="KKS132" s="86"/>
      <c r="KKT132" s="86"/>
      <c r="KKU132" s="86"/>
      <c r="KKV132" s="86"/>
      <c r="KKW132" s="86"/>
      <c r="KKX132" s="86"/>
      <c r="KKY132" s="86"/>
      <c r="KKZ132" s="86"/>
      <c r="KLA132" s="86"/>
      <c r="KLB132" s="86"/>
      <c r="KLC132" s="86"/>
      <c r="KLD132" s="86"/>
      <c r="KLE132" s="86"/>
      <c r="KLF132" s="86"/>
      <c r="KLG132" s="86"/>
      <c r="KLH132" s="86"/>
      <c r="KLI132" s="86"/>
      <c r="KLJ132" s="86"/>
      <c r="KLK132" s="86"/>
      <c r="KLL132" s="86"/>
      <c r="KLM132" s="86"/>
      <c r="KLN132" s="86"/>
      <c r="KLO132" s="86"/>
      <c r="KLP132" s="86"/>
      <c r="KLQ132" s="86"/>
      <c r="KLR132" s="86"/>
      <c r="KLS132" s="86"/>
      <c r="KLT132" s="86"/>
      <c r="KLU132" s="86"/>
      <c r="KLV132" s="86"/>
      <c r="KLW132" s="86"/>
      <c r="KLX132" s="86"/>
      <c r="KLY132" s="86"/>
      <c r="KLZ132" s="86"/>
      <c r="KMA132" s="86"/>
      <c r="KMB132" s="86"/>
      <c r="KMC132" s="86"/>
      <c r="KMD132" s="86"/>
      <c r="KME132" s="86"/>
      <c r="KMF132" s="86"/>
      <c r="KMG132" s="86"/>
      <c r="KMH132" s="86"/>
      <c r="KMI132" s="86"/>
      <c r="KMJ132" s="86"/>
      <c r="KMK132" s="86"/>
      <c r="KML132" s="86"/>
      <c r="KMM132" s="86"/>
      <c r="KMN132" s="86"/>
      <c r="KMO132" s="86"/>
      <c r="KMP132" s="86"/>
      <c r="KMQ132" s="86"/>
      <c r="KMR132" s="86"/>
      <c r="KMS132" s="86"/>
      <c r="KMT132" s="86"/>
      <c r="KMU132" s="86"/>
      <c r="KMV132" s="86"/>
      <c r="KMW132" s="86"/>
      <c r="KMX132" s="86"/>
      <c r="KMY132" s="86"/>
      <c r="KMZ132" s="86"/>
      <c r="KNA132" s="86"/>
      <c r="KNB132" s="86"/>
      <c r="KNC132" s="86"/>
      <c r="KND132" s="86"/>
      <c r="KNE132" s="86"/>
      <c r="KNF132" s="86"/>
      <c r="KNG132" s="86"/>
      <c r="KNH132" s="86"/>
      <c r="KNI132" s="86"/>
      <c r="KNJ132" s="86"/>
      <c r="KNK132" s="86"/>
      <c r="KNL132" s="86"/>
      <c r="KNM132" s="86"/>
      <c r="KNN132" s="86"/>
      <c r="KNO132" s="86"/>
      <c r="KNP132" s="86"/>
      <c r="KNQ132" s="86"/>
      <c r="KNR132" s="86"/>
      <c r="KNS132" s="86"/>
      <c r="KNT132" s="86"/>
      <c r="KNU132" s="86"/>
      <c r="KNV132" s="86"/>
      <c r="KNW132" s="86"/>
      <c r="KNX132" s="86"/>
      <c r="KNY132" s="86"/>
      <c r="KNZ132" s="86"/>
      <c r="KOA132" s="86"/>
      <c r="KOB132" s="86"/>
      <c r="KOC132" s="86"/>
      <c r="KOD132" s="86"/>
      <c r="KOE132" s="86"/>
      <c r="KOF132" s="86"/>
      <c r="KOG132" s="86"/>
      <c r="KOH132" s="86"/>
      <c r="KOI132" s="86"/>
      <c r="KOJ132" s="86"/>
      <c r="KOK132" s="86"/>
      <c r="KOL132" s="86"/>
      <c r="KOM132" s="86"/>
      <c r="KON132" s="86"/>
      <c r="KOO132" s="86"/>
      <c r="KOP132" s="86"/>
      <c r="KOQ132" s="86"/>
      <c r="KOR132" s="86"/>
      <c r="KOS132" s="86"/>
      <c r="KOT132" s="86"/>
      <c r="KOU132" s="86"/>
      <c r="KOV132" s="86"/>
      <c r="KOW132" s="86"/>
      <c r="KOX132" s="86"/>
      <c r="KOY132" s="86"/>
      <c r="KOZ132" s="86"/>
      <c r="KPA132" s="86"/>
      <c r="KPB132" s="86"/>
      <c r="KPC132" s="86"/>
      <c r="KPD132" s="86"/>
      <c r="KPE132" s="86"/>
      <c r="KPF132" s="86"/>
      <c r="KPG132" s="86"/>
      <c r="KPH132" s="86"/>
      <c r="KPI132" s="86"/>
      <c r="KPJ132" s="86"/>
      <c r="KPK132" s="86"/>
      <c r="KPL132" s="86"/>
      <c r="KPM132" s="86"/>
      <c r="KPN132" s="86"/>
      <c r="KPO132" s="86"/>
      <c r="KPP132" s="86"/>
      <c r="KPQ132" s="86"/>
      <c r="KPR132" s="86"/>
      <c r="KPS132" s="86"/>
      <c r="KPT132" s="86"/>
      <c r="KPU132" s="86"/>
      <c r="KPV132" s="86"/>
      <c r="KPW132" s="86"/>
      <c r="KPX132" s="86"/>
      <c r="KPY132" s="86"/>
      <c r="KPZ132" s="86"/>
      <c r="KQA132" s="86"/>
      <c r="KQB132" s="86"/>
      <c r="KQC132" s="86"/>
      <c r="KQD132" s="86"/>
      <c r="KQE132" s="86"/>
      <c r="KQF132" s="86"/>
      <c r="KQG132" s="86"/>
      <c r="KQH132" s="86"/>
      <c r="KQI132" s="86"/>
      <c r="KQJ132" s="86"/>
      <c r="KQK132" s="86"/>
      <c r="KQL132" s="86"/>
      <c r="KQS132" s="86"/>
      <c r="KQT132" s="86"/>
      <c r="KQU132" s="86"/>
      <c r="KQV132" s="86"/>
      <c r="KQW132" s="86"/>
      <c r="KQX132" s="86"/>
      <c r="KQY132" s="86"/>
      <c r="KQZ132" s="86"/>
      <c r="KRA132" s="86"/>
      <c r="KRB132" s="86"/>
      <c r="KRC132" s="86"/>
      <c r="KRD132" s="86"/>
      <c r="KRE132" s="86"/>
      <c r="KRF132" s="86"/>
      <c r="KRG132" s="86"/>
      <c r="KRH132" s="86"/>
      <c r="KRI132" s="86"/>
      <c r="KRJ132" s="86"/>
      <c r="KRK132" s="86"/>
      <c r="KRL132" s="86"/>
      <c r="KRM132" s="86"/>
      <c r="KRN132" s="86"/>
      <c r="KRO132" s="86"/>
      <c r="KRP132" s="86"/>
      <c r="KRQ132" s="86"/>
      <c r="KRR132" s="86"/>
      <c r="KRS132" s="86"/>
      <c r="KRT132" s="86"/>
      <c r="KRU132" s="86"/>
      <c r="KRV132" s="86"/>
      <c r="KRW132" s="86"/>
      <c r="KRX132" s="86"/>
      <c r="KRY132" s="86"/>
      <c r="KRZ132" s="86"/>
      <c r="KSA132" s="86"/>
      <c r="KSB132" s="86"/>
      <c r="KSC132" s="86"/>
      <c r="KSD132" s="86"/>
      <c r="KSE132" s="86"/>
      <c r="KSF132" s="86"/>
      <c r="KSG132" s="86"/>
      <c r="KSH132" s="86"/>
      <c r="KSI132" s="86"/>
      <c r="KSJ132" s="86"/>
      <c r="KSK132" s="86"/>
      <c r="KSL132" s="86"/>
      <c r="KSM132" s="86"/>
      <c r="KSN132" s="86"/>
      <c r="KSO132" s="86"/>
      <c r="KSP132" s="86"/>
      <c r="KSQ132" s="86"/>
      <c r="KSR132" s="86"/>
      <c r="KSS132" s="86"/>
      <c r="KST132" s="86"/>
      <c r="KSU132" s="86"/>
      <c r="KSV132" s="86"/>
      <c r="KSW132" s="86"/>
      <c r="KSX132" s="86"/>
      <c r="KSY132" s="86"/>
      <c r="KSZ132" s="86"/>
      <c r="KTA132" s="86"/>
      <c r="KTB132" s="86"/>
      <c r="KTC132" s="86"/>
      <c r="KTD132" s="86"/>
      <c r="KTE132" s="86"/>
      <c r="KTF132" s="86"/>
      <c r="KTG132" s="86"/>
      <c r="KTH132" s="86"/>
      <c r="KTI132" s="86"/>
      <c r="KTJ132" s="86"/>
      <c r="KTK132" s="86"/>
      <c r="KTL132" s="86"/>
      <c r="KTM132" s="86"/>
      <c r="KTN132" s="86"/>
      <c r="KTO132" s="86"/>
      <c r="KTP132" s="86"/>
      <c r="KTQ132" s="86"/>
      <c r="KTR132" s="86"/>
      <c r="KTS132" s="86"/>
      <c r="KTT132" s="86"/>
      <c r="KTU132" s="86"/>
      <c r="KTV132" s="86"/>
      <c r="KTW132" s="86"/>
      <c r="KTX132" s="86"/>
      <c r="KTY132" s="86"/>
      <c r="KTZ132" s="86"/>
      <c r="KUA132" s="86"/>
      <c r="KUB132" s="86"/>
      <c r="KUC132" s="86"/>
      <c r="KUD132" s="86"/>
      <c r="KUE132" s="86"/>
      <c r="KUF132" s="86"/>
      <c r="KUG132" s="86"/>
      <c r="KUH132" s="86"/>
      <c r="KUI132" s="86"/>
      <c r="KUJ132" s="86"/>
      <c r="KUK132" s="86"/>
      <c r="KUL132" s="86"/>
      <c r="KUM132" s="86"/>
      <c r="KUN132" s="86"/>
      <c r="KUO132" s="86"/>
      <c r="KUP132" s="86"/>
      <c r="KUQ132" s="86"/>
      <c r="KUR132" s="86"/>
      <c r="KUS132" s="86"/>
      <c r="KUT132" s="86"/>
      <c r="KUU132" s="86"/>
      <c r="KUV132" s="86"/>
      <c r="KUW132" s="86"/>
      <c r="KUX132" s="86"/>
      <c r="KUY132" s="86"/>
      <c r="KUZ132" s="86"/>
      <c r="KVA132" s="86"/>
      <c r="KVB132" s="86"/>
      <c r="KVC132" s="86"/>
      <c r="KVD132" s="86"/>
      <c r="KVE132" s="86"/>
      <c r="KVF132" s="86"/>
      <c r="KVG132" s="86"/>
      <c r="KVH132" s="86"/>
      <c r="KVI132" s="86"/>
      <c r="KVJ132" s="86"/>
      <c r="KVK132" s="86"/>
      <c r="KVL132" s="86"/>
      <c r="KVM132" s="86"/>
      <c r="KVN132" s="86"/>
      <c r="KVO132" s="86"/>
      <c r="KVP132" s="86"/>
      <c r="KVQ132" s="86"/>
      <c r="KVR132" s="86"/>
      <c r="KVS132" s="86"/>
      <c r="KVT132" s="86"/>
      <c r="KVU132" s="86"/>
      <c r="KVV132" s="86"/>
      <c r="KVW132" s="86"/>
      <c r="KVX132" s="86"/>
      <c r="KVY132" s="86"/>
      <c r="KVZ132" s="86"/>
      <c r="KWA132" s="86"/>
      <c r="KWB132" s="86"/>
      <c r="KWC132" s="86"/>
      <c r="KWD132" s="86"/>
      <c r="KWE132" s="86"/>
      <c r="KWF132" s="86"/>
      <c r="KWG132" s="86"/>
      <c r="KWH132" s="86"/>
      <c r="KWI132" s="86"/>
      <c r="KWJ132" s="86"/>
      <c r="KWK132" s="86"/>
      <c r="KWL132" s="86"/>
      <c r="KWM132" s="86"/>
      <c r="KWN132" s="86"/>
      <c r="KWO132" s="86"/>
      <c r="KWP132" s="86"/>
      <c r="KWQ132" s="86"/>
      <c r="KWR132" s="86"/>
      <c r="KWS132" s="86"/>
      <c r="KWT132" s="86"/>
      <c r="KWU132" s="86"/>
      <c r="KWV132" s="86"/>
      <c r="KWW132" s="86"/>
      <c r="KWX132" s="86"/>
      <c r="KWY132" s="86"/>
      <c r="KWZ132" s="86"/>
      <c r="KXA132" s="86"/>
      <c r="KXB132" s="86"/>
      <c r="KXC132" s="86"/>
      <c r="KXD132" s="86"/>
      <c r="KXE132" s="86"/>
      <c r="KXF132" s="86"/>
      <c r="KXG132" s="86"/>
      <c r="KXH132" s="86"/>
      <c r="KXI132" s="86"/>
      <c r="KXJ132" s="86"/>
      <c r="KXK132" s="86"/>
      <c r="KXL132" s="86"/>
      <c r="KXM132" s="86"/>
      <c r="KXN132" s="86"/>
      <c r="KXO132" s="86"/>
      <c r="KXP132" s="86"/>
      <c r="KXQ132" s="86"/>
      <c r="KXR132" s="86"/>
      <c r="KXS132" s="86"/>
      <c r="KXT132" s="86"/>
      <c r="KXU132" s="86"/>
      <c r="KXV132" s="86"/>
      <c r="KXW132" s="86"/>
      <c r="KXX132" s="86"/>
      <c r="KXY132" s="86"/>
      <c r="KXZ132" s="86"/>
      <c r="KYA132" s="86"/>
      <c r="KYB132" s="86"/>
      <c r="KYC132" s="86"/>
      <c r="KYD132" s="86"/>
      <c r="KYE132" s="86"/>
      <c r="KYF132" s="86"/>
      <c r="KYG132" s="86"/>
      <c r="KYH132" s="86"/>
      <c r="KYI132" s="86"/>
      <c r="KYJ132" s="86"/>
      <c r="KYK132" s="86"/>
      <c r="KYL132" s="86"/>
      <c r="KYM132" s="86"/>
      <c r="KYN132" s="86"/>
      <c r="KYO132" s="86"/>
      <c r="KYP132" s="86"/>
      <c r="KYQ132" s="86"/>
      <c r="KYR132" s="86"/>
      <c r="KYS132" s="86"/>
      <c r="KYT132" s="86"/>
      <c r="KYU132" s="86"/>
      <c r="KYV132" s="86"/>
      <c r="KYW132" s="86"/>
      <c r="KYX132" s="86"/>
      <c r="KYY132" s="86"/>
      <c r="KYZ132" s="86"/>
      <c r="KZA132" s="86"/>
      <c r="KZB132" s="86"/>
      <c r="KZC132" s="86"/>
      <c r="KZD132" s="86"/>
      <c r="KZE132" s="86"/>
      <c r="KZF132" s="86"/>
      <c r="KZG132" s="86"/>
      <c r="KZH132" s="86"/>
      <c r="KZI132" s="86"/>
      <c r="KZJ132" s="86"/>
      <c r="KZK132" s="86"/>
      <c r="KZL132" s="86"/>
      <c r="KZM132" s="86"/>
      <c r="KZN132" s="86"/>
      <c r="KZO132" s="86"/>
      <c r="KZP132" s="86"/>
      <c r="KZQ132" s="86"/>
      <c r="KZR132" s="86"/>
      <c r="KZS132" s="86"/>
      <c r="KZT132" s="86"/>
      <c r="KZU132" s="86"/>
      <c r="KZV132" s="86"/>
      <c r="KZW132" s="86"/>
      <c r="KZX132" s="86"/>
      <c r="KZY132" s="86"/>
      <c r="KZZ132" s="86"/>
      <c r="LAA132" s="86"/>
      <c r="LAB132" s="86"/>
      <c r="LAC132" s="86"/>
      <c r="LAD132" s="86"/>
      <c r="LAE132" s="86"/>
      <c r="LAF132" s="86"/>
      <c r="LAG132" s="86"/>
      <c r="LAH132" s="86"/>
      <c r="LAO132" s="86"/>
      <c r="LAP132" s="86"/>
      <c r="LAQ132" s="86"/>
      <c r="LAR132" s="86"/>
      <c r="LAS132" s="86"/>
      <c r="LAT132" s="86"/>
      <c r="LAU132" s="86"/>
      <c r="LAV132" s="86"/>
      <c r="LAW132" s="86"/>
      <c r="LAX132" s="86"/>
      <c r="LAY132" s="86"/>
      <c r="LAZ132" s="86"/>
      <c r="LBA132" s="86"/>
      <c r="LBB132" s="86"/>
      <c r="LBC132" s="86"/>
      <c r="LBD132" s="86"/>
      <c r="LBE132" s="86"/>
      <c r="LBF132" s="86"/>
      <c r="LBG132" s="86"/>
      <c r="LBH132" s="86"/>
      <c r="LBI132" s="86"/>
      <c r="LBJ132" s="86"/>
      <c r="LBK132" s="86"/>
      <c r="LBL132" s="86"/>
      <c r="LBM132" s="86"/>
      <c r="LBN132" s="86"/>
      <c r="LBO132" s="86"/>
      <c r="LBP132" s="86"/>
      <c r="LBQ132" s="86"/>
      <c r="LBR132" s="86"/>
      <c r="LBS132" s="86"/>
      <c r="LBT132" s="86"/>
      <c r="LBU132" s="86"/>
      <c r="LBV132" s="86"/>
      <c r="LBW132" s="86"/>
      <c r="LBX132" s="86"/>
      <c r="LBY132" s="86"/>
      <c r="LBZ132" s="86"/>
      <c r="LCA132" s="86"/>
      <c r="LCB132" s="86"/>
      <c r="LCC132" s="86"/>
      <c r="LCD132" s="86"/>
      <c r="LCE132" s="86"/>
      <c r="LCF132" s="86"/>
      <c r="LCG132" s="86"/>
      <c r="LCH132" s="86"/>
      <c r="LCI132" s="86"/>
      <c r="LCJ132" s="86"/>
      <c r="LCK132" s="86"/>
      <c r="LCL132" s="86"/>
      <c r="LCM132" s="86"/>
      <c r="LCN132" s="86"/>
      <c r="LCO132" s="86"/>
      <c r="LCP132" s="86"/>
      <c r="LCQ132" s="86"/>
      <c r="LCR132" s="86"/>
      <c r="LCS132" s="86"/>
      <c r="LCT132" s="86"/>
      <c r="LCU132" s="86"/>
      <c r="LCV132" s="86"/>
      <c r="LCW132" s="86"/>
      <c r="LCX132" s="86"/>
      <c r="LCY132" s="86"/>
      <c r="LCZ132" s="86"/>
      <c r="LDA132" s="86"/>
      <c r="LDB132" s="86"/>
      <c r="LDC132" s="86"/>
      <c r="LDD132" s="86"/>
      <c r="LDE132" s="86"/>
      <c r="LDF132" s="86"/>
      <c r="LDG132" s="86"/>
      <c r="LDH132" s="86"/>
      <c r="LDI132" s="86"/>
      <c r="LDJ132" s="86"/>
      <c r="LDK132" s="86"/>
      <c r="LDL132" s="86"/>
      <c r="LDM132" s="86"/>
      <c r="LDN132" s="86"/>
      <c r="LDO132" s="86"/>
      <c r="LDP132" s="86"/>
      <c r="LDQ132" s="86"/>
      <c r="LDR132" s="86"/>
      <c r="LDS132" s="86"/>
      <c r="LDT132" s="86"/>
      <c r="LDU132" s="86"/>
      <c r="LDV132" s="86"/>
      <c r="LDW132" s="86"/>
      <c r="LDX132" s="86"/>
      <c r="LDY132" s="86"/>
      <c r="LDZ132" s="86"/>
      <c r="LEA132" s="86"/>
      <c r="LEB132" s="86"/>
      <c r="LEC132" s="86"/>
      <c r="LED132" s="86"/>
      <c r="LEE132" s="86"/>
      <c r="LEF132" s="86"/>
      <c r="LEG132" s="86"/>
      <c r="LEH132" s="86"/>
      <c r="LEI132" s="86"/>
      <c r="LEJ132" s="86"/>
      <c r="LEK132" s="86"/>
      <c r="LEL132" s="86"/>
      <c r="LEM132" s="86"/>
      <c r="LEN132" s="86"/>
      <c r="LEO132" s="86"/>
      <c r="LEP132" s="86"/>
      <c r="LEQ132" s="86"/>
      <c r="LER132" s="86"/>
      <c r="LES132" s="86"/>
      <c r="LET132" s="86"/>
      <c r="LEU132" s="86"/>
      <c r="LEV132" s="86"/>
      <c r="LEW132" s="86"/>
      <c r="LEX132" s="86"/>
      <c r="LEY132" s="86"/>
      <c r="LEZ132" s="86"/>
      <c r="LFA132" s="86"/>
      <c r="LFB132" s="86"/>
      <c r="LFC132" s="86"/>
      <c r="LFD132" s="86"/>
      <c r="LFE132" s="86"/>
      <c r="LFF132" s="86"/>
      <c r="LFG132" s="86"/>
      <c r="LFH132" s="86"/>
      <c r="LFI132" s="86"/>
      <c r="LFJ132" s="86"/>
      <c r="LFK132" s="86"/>
      <c r="LFL132" s="86"/>
      <c r="LFM132" s="86"/>
      <c r="LFN132" s="86"/>
      <c r="LFO132" s="86"/>
      <c r="LFP132" s="86"/>
      <c r="LFQ132" s="86"/>
      <c r="LFR132" s="86"/>
      <c r="LFS132" s="86"/>
      <c r="LFT132" s="86"/>
      <c r="LFU132" s="86"/>
      <c r="LFV132" s="86"/>
      <c r="LFW132" s="86"/>
      <c r="LFX132" s="86"/>
      <c r="LFY132" s="86"/>
      <c r="LFZ132" s="86"/>
      <c r="LGA132" s="86"/>
      <c r="LGB132" s="86"/>
      <c r="LGC132" s="86"/>
      <c r="LGD132" s="86"/>
      <c r="LGE132" s="86"/>
      <c r="LGF132" s="86"/>
      <c r="LGG132" s="86"/>
      <c r="LGH132" s="86"/>
      <c r="LGI132" s="86"/>
      <c r="LGJ132" s="86"/>
      <c r="LGK132" s="86"/>
      <c r="LGL132" s="86"/>
      <c r="LGM132" s="86"/>
      <c r="LGN132" s="86"/>
      <c r="LGO132" s="86"/>
      <c r="LGP132" s="86"/>
      <c r="LGQ132" s="86"/>
      <c r="LGR132" s="86"/>
      <c r="LGS132" s="86"/>
      <c r="LGT132" s="86"/>
      <c r="LGU132" s="86"/>
      <c r="LGV132" s="86"/>
      <c r="LGW132" s="86"/>
      <c r="LGX132" s="86"/>
      <c r="LGY132" s="86"/>
      <c r="LGZ132" s="86"/>
      <c r="LHA132" s="86"/>
      <c r="LHB132" s="86"/>
      <c r="LHC132" s="86"/>
      <c r="LHD132" s="86"/>
      <c r="LHE132" s="86"/>
      <c r="LHF132" s="86"/>
      <c r="LHG132" s="86"/>
      <c r="LHH132" s="86"/>
      <c r="LHI132" s="86"/>
      <c r="LHJ132" s="86"/>
      <c r="LHK132" s="86"/>
      <c r="LHL132" s="86"/>
      <c r="LHM132" s="86"/>
      <c r="LHN132" s="86"/>
      <c r="LHO132" s="86"/>
      <c r="LHP132" s="86"/>
      <c r="LHQ132" s="86"/>
      <c r="LHR132" s="86"/>
      <c r="LHS132" s="86"/>
      <c r="LHT132" s="86"/>
      <c r="LHU132" s="86"/>
      <c r="LHV132" s="86"/>
      <c r="LHW132" s="86"/>
      <c r="LHX132" s="86"/>
      <c r="LHY132" s="86"/>
      <c r="LHZ132" s="86"/>
      <c r="LIA132" s="86"/>
      <c r="LIB132" s="86"/>
      <c r="LIC132" s="86"/>
      <c r="LID132" s="86"/>
      <c r="LIE132" s="86"/>
      <c r="LIF132" s="86"/>
      <c r="LIG132" s="86"/>
      <c r="LIH132" s="86"/>
      <c r="LII132" s="86"/>
      <c r="LIJ132" s="86"/>
      <c r="LIK132" s="86"/>
      <c r="LIL132" s="86"/>
      <c r="LIM132" s="86"/>
      <c r="LIN132" s="86"/>
      <c r="LIO132" s="86"/>
      <c r="LIP132" s="86"/>
      <c r="LIQ132" s="86"/>
      <c r="LIR132" s="86"/>
      <c r="LIS132" s="86"/>
      <c r="LIT132" s="86"/>
      <c r="LIU132" s="86"/>
      <c r="LIV132" s="86"/>
      <c r="LIW132" s="86"/>
      <c r="LIX132" s="86"/>
      <c r="LIY132" s="86"/>
      <c r="LIZ132" s="86"/>
      <c r="LJA132" s="86"/>
      <c r="LJB132" s="86"/>
      <c r="LJC132" s="86"/>
      <c r="LJD132" s="86"/>
      <c r="LJE132" s="86"/>
      <c r="LJF132" s="86"/>
      <c r="LJG132" s="86"/>
      <c r="LJH132" s="86"/>
      <c r="LJI132" s="86"/>
      <c r="LJJ132" s="86"/>
      <c r="LJK132" s="86"/>
      <c r="LJL132" s="86"/>
      <c r="LJM132" s="86"/>
      <c r="LJN132" s="86"/>
      <c r="LJO132" s="86"/>
      <c r="LJP132" s="86"/>
      <c r="LJQ132" s="86"/>
      <c r="LJR132" s="86"/>
      <c r="LJS132" s="86"/>
      <c r="LJT132" s="86"/>
      <c r="LJU132" s="86"/>
      <c r="LJV132" s="86"/>
      <c r="LJW132" s="86"/>
      <c r="LJX132" s="86"/>
      <c r="LJY132" s="86"/>
      <c r="LJZ132" s="86"/>
      <c r="LKA132" s="86"/>
      <c r="LKB132" s="86"/>
      <c r="LKC132" s="86"/>
      <c r="LKD132" s="86"/>
      <c r="LKK132" s="86"/>
      <c r="LKL132" s="86"/>
      <c r="LKM132" s="86"/>
      <c r="LKN132" s="86"/>
      <c r="LKO132" s="86"/>
      <c r="LKP132" s="86"/>
      <c r="LKQ132" s="86"/>
      <c r="LKR132" s="86"/>
      <c r="LKS132" s="86"/>
      <c r="LKT132" s="86"/>
      <c r="LKU132" s="86"/>
      <c r="LKV132" s="86"/>
      <c r="LKW132" s="86"/>
      <c r="LKX132" s="86"/>
      <c r="LKY132" s="86"/>
      <c r="LKZ132" s="86"/>
      <c r="LLA132" s="86"/>
      <c r="LLB132" s="86"/>
      <c r="LLC132" s="86"/>
      <c r="LLD132" s="86"/>
      <c r="LLE132" s="86"/>
      <c r="LLF132" s="86"/>
      <c r="LLG132" s="86"/>
      <c r="LLH132" s="86"/>
      <c r="LLI132" s="86"/>
      <c r="LLJ132" s="86"/>
      <c r="LLK132" s="86"/>
      <c r="LLL132" s="86"/>
      <c r="LLM132" s="86"/>
      <c r="LLN132" s="86"/>
      <c r="LLO132" s="86"/>
      <c r="LLP132" s="86"/>
      <c r="LLQ132" s="86"/>
      <c r="LLR132" s="86"/>
      <c r="LLS132" s="86"/>
      <c r="LLT132" s="86"/>
      <c r="LLU132" s="86"/>
      <c r="LLV132" s="86"/>
      <c r="LLW132" s="86"/>
      <c r="LLX132" s="86"/>
      <c r="LLY132" s="86"/>
      <c r="LLZ132" s="86"/>
      <c r="LMA132" s="86"/>
      <c r="LMB132" s="86"/>
      <c r="LMC132" s="86"/>
      <c r="LMD132" s="86"/>
      <c r="LME132" s="86"/>
      <c r="LMF132" s="86"/>
      <c r="LMG132" s="86"/>
      <c r="LMH132" s="86"/>
      <c r="LMI132" s="86"/>
      <c r="LMJ132" s="86"/>
      <c r="LMK132" s="86"/>
      <c r="LML132" s="86"/>
      <c r="LMM132" s="86"/>
      <c r="LMN132" s="86"/>
      <c r="LMO132" s="86"/>
      <c r="LMP132" s="86"/>
      <c r="LMQ132" s="86"/>
      <c r="LMR132" s="86"/>
      <c r="LMS132" s="86"/>
      <c r="LMT132" s="86"/>
      <c r="LMU132" s="86"/>
      <c r="LMV132" s="86"/>
      <c r="LMW132" s="86"/>
      <c r="LMX132" s="86"/>
      <c r="LMY132" s="86"/>
      <c r="LMZ132" s="86"/>
      <c r="LNA132" s="86"/>
      <c r="LNB132" s="86"/>
      <c r="LNC132" s="86"/>
      <c r="LND132" s="86"/>
      <c r="LNE132" s="86"/>
      <c r="LNF132" s="86"/>
      <c r="LNG132" s="86"/>
      <c r="LNH132" s="86"/>
      <c r="LNI132" s="86"/>
      <c r="LNJ132" s="86"/>
      <c r="LNK132" s="86"/>
      <c r="LNL132" s="86"/>
      <c r="LNM132" s="86"/>
      <c r="LNN132" s="86"/>
      <c r="LNO132" s="86"/>
      <c r="LNP132" s="86"/>
      <c r="LNQ132" s="86"/>
      <c r="LNR132" s="86"/>
      <c r="LNS132" s="86"/>
      <c r="LNT132" s="86"/>
      <c r="LNU132" s="86"/>
      <c r="LNV132" s="86"/>
      <c r="LNW132" s="86"/>
      <c r="LNX132" s="86"/>
      <c r="LNY132" s="86"/>
      <c r="LNZ132" s="86"/>
      <c r="LOA132" s="86"/>
      <c r="LOB132" s="86"/>
      <c r="LOC132" s="86"/>
      <c r="LOD132" s="86"/>
      <c r="LOE132" s="86"/>
      <c r="LOF132" s="86"/>
      <c r="LOG132" s="86"/>
      <c r="LOH132" s="86"/>
      <c r="LOI132" s="86"/>
      <c r="LOJ132" s="86"/>
      <c r="LOK132" s="86"/>
      <c r="LOL132" s="86"/>
      <c r="LOM132" s="86"/>
      <c r="LON132" s="86"/>
      <c r="LOO132" s="86"/>
      <c r="LOP132" s="86"/>
      <c r="LOQ132" s="86"/>
      <c r="LOR132" s="86"/>
      <c r="LOS132" s="86"/>
      <c r="LOT132" s="86"/>
      <c r="LOU132" s="86"/>
      <c r="LOV132" s="86"/>
      <c r="LOW132" s="86"/>
      <c r="LOX132" s="86"/>
      <c r="LOY132" s="86"/>
      <c r="LOZ132" s="86"/>
      <c r="LPA132" s="86"/>
      <c r="LPB132" s="86"/>
      <c r="LPC132" s="86"/>
      <c r="LPD132" s="86"/>
      <c r="LPE132" s="86"/>
      <c r="LPF132" s="86"/>
      <c r="LPG132" s="86"/>
      <c r="LPH132" s="86"/>
      <c r="LPI132" s="86"/>
      <c r="LPJ132" s="86"/>
      <c r="LPK132" s="86"/>
      <c r="LPL132" s="86"/>
      <c r="LPM132" s="86"/>
      <c r="LPN132" s="86"/>
      <c r="LPO132" s="86"/>
      <c r="LPP132" s="86"/>
      <c r="LPQ132" s="86"/>
      <c r="LPR132" s="86"/>
      <c r="LPS132" s="86"/>
      <c r="LPT132" s="86"/>
      <c r="LPU132" s="86"/>
      <c r="LPV132" s="86"/>
      <c r="LPW132" s="86"/>
      <c r="LPX132" s="86"/>
      <c r="LPY132" s="86"/>
      <c r="LPZ132" s="86"/>
      <c r="LQA132" s="86"/>
      <c r="LQB132" s="86"/>
      <c r="LQC132" s="86"/>
      <c r="LQD132" s="86"/>
      <c r="LQE132" s="86"/>
      <c r="LQF132" s="86"/>
      <c r="LQG132" s="86"/>
      <c r="LQH132" s="86"/>
      <c r="LQI132" s="86"/>
      <c r="LQJ132" s="86"/>
      <c r="LQK132" s="86"/>
      <c r="LQL132" s="86"/>
      <c r="LQM132" s="86"/>
      <c r="LQN132" s="86"/>
      <c r="LQO132" s="86"/>
      <c r="LQP132" s="86"/>
      <c r="LQQ132" s="86"/>
      <c r="LQR132" s="86"/>
      <c r="LQS132" s="86"/>
      <c r="LQT132" s="86"/>
      <c r="LQU132" s="86"/>
      <c r="LQV132" s="86"/>
      <c r="LQW132" s="86"/>
      <c r="LQX132" s="86"/>
      <c r="LQY132" s="86"/>
      <c r="LQZ132" s="86"/>
      <c r="LRA132" s="86"/>
      <c r="LRB132" s="86"/>
      <c r="LRC132" s="86"/>
      <c r="LRD132" s="86"/>
      <c r="LRE132" s="86"/>
      <c r="LRF132" s="86"/>
      <c r="LRG132" s="86"/>
      <c r="LRH132" s="86"/>
      <c r="LRI132" s="86"/>
      <c r="LRJ132" s="86"/>
      <c r="LRK132" s="86"/>
      <c r="LRL132" s="86"/>
      <c r="LRM132" s="86"/>
      <c r="LRN132" s="86"/>
      <c r="LRO132" s="86"/>
      <c r="LRP132" s="86"/>
      <c r="LRQ132" s="86"/>
      <c r="LRR132" s="86"/>
      <c r="LRS132" s="86"/>
      <c r="LRT132" s="86"/>
      <c r="LRU132" s="86"/>
      <c r="LRV132" s="86"/>
      <c r="LRW132" s="86"/>
      <c r="LRX132" s="86"/>
      <c r="LRY132" s="86"/>
      <c r="LRZ132" s="86"/>
      <c r="LSA132" s="86"/>
      <c r="LSB132" s="86"/>
      <c r="LSC132" s="86"/>
      <c r="LSD132" s="86"/>
      <c r="LSE132" s="86"/>
      <c r="LSF132" s="86"/>
      <c r="LSG132" s="86"/>
      <c r="LSH132" s="86"/>
      <c r="LSI132" s="86"/>
      <c r="LSJ132" s="86"/>
      <c r="LSK132" s="86"/>
      <c r="LSL132" s="86"/>
      <c r="LSM132" s="86"/>
      <c r="LSN132" s="86"/>
      <c r="LSO132" s="86"/>
      <c r="LSP132" s="86"/>
      <c r="LSQ132" s="86"/>
      <c r="LSR132" s="86"/>
      <c r="LSS132" s="86"/>
      <c r="LST132" s="86"/>
      <c r="LSU132" s="86"/>
      <c r="LSV132" s="86"/>
      <c r="LSW132" s="86"/>
      <c r="LSX132" s="86"/>
      <c r="LSY132" s="86"/>
      <c r="LSZ132" s="86"/>
      <c r="LTA132" s="86"/>
      <c r="LTB132" s="86"/>
      <c r="LTC132" s="86"/>
      <c r="LTD132" s="86"/>
      <c r="LTE132" s="86"/>
      <c r="LTF132" s="86"/>
      <c r="LTG132" s="86"/>
      <c r="LTH132" s="86"/>
      <c r="LTI132" s="86"/>
      <c r="LTJ132" s="86"/>
      <c r="LTK132" s="86"/>
      <c r="LTL132" s="86"/>
      <c r="LTM132" s="86"/>
      <c r="LTN132" s="86"/>
      <c r="LTO132" s="86"/>
      <c r="LTP132" s="86"/>
      <c r="LTQ132" s="86"/>
      <c r="LTR132" s="86"/>
      <c r="LTS132" s="86"/>
      <c r="LTT132" s="86"/>
      <c r="LTU132" s="86"/>
      <c r="LTV132" s="86"/>
      <c r="LTW132" s="86"/>
      <c r="LTX132" s="86"/>
      <c r="LTY132" s="86"/>
      <c r="LTZ132" s="86"/>
      <c r="LUG132" s="86"/>
      <c r="LUH132" s="86"/>
      <c r="LUI132" s="86"/>
      <c r="LUJ132" s="86"/>
      <c r="LUK132" s="86"/>
      <c r="LUL132" s="86"/>
      <c r="LUM132" s="86"/>
      <c r="LUN132" s="86"/>
      <c r="LUO132" s="86"/>
      <c r="LUP132" s="86"/>
      <c r="LUQ132" s="86"/>
      <c r="LUR132" s="86"/>
      <c r="LUS132" s="86"/>
      <c r="LUT132" s="86"/>
      <c r="LUU132" s="86"/>
      <c r="LUV132" s="86"/>
      <c r="LUW132" s="86"/>
      <c r="LUX132" s="86"/>
      <c r="LUY132" s="86"/>
      <c r="LUZ132" s="86"/>
      <c r="LVA132" s="86"/>
      <c r="LVB132" s="86"/>
      <c r="LVC132" s="86"/>
      <c r="LVD132" s="86"/>
      <c r="LVE132" s="86"/>
      <c r="LVF132" s="86"/>
      <c r="LVG132" s="86"/>
      <c r="LVH132" s="86"/>
      <c r="LVI132" s="86"/>
      <c r="LVJ132" s="86"/>
      <c r="LVK132" s="86"/>
      <c r="LVL132" s="86"/>
      <c r="LVM132" s="86"/>
      <c r="LVN132" s="86"/>
      <c r="LVO132" s="86"/>
      <c r="LVP132" s="86"/>
      <c r="LVQ132" s="86"/>
      <c r="LVR132" s="86"/>
      <c r="LVS132" s="86"/>
      <c r="LVT132" s="86"/>
      <c r="LVU132" s="86"/>
      <c r="LVV132" s="86"/>
      <c r="LVW132" s="86"/>
      <c r="LVX132" s="86"/>
      <c r="LVY132" s="86"/>
      <c r="LVZ132" s="86"/>
      <c r="LWA132" s="86"/>
      <c r="LWB132" s="86"/>
      <c r="LWC132" s="86"/>
      <c r="LWD132" s="86"/>
      <c r="LWE132" s="86"/>
      <c r="LWF132" s="86"/>
      <c r="LWG132" s="86"/>
      <c r="LWH132" s="86"/>
      <c r="LWI132" s="86"/>
      <c r="LWJ132" s="86"/>
      <c r="LWK132" s="86"/>
      <c r="LWL132" s="86"/>
      <c r="LWM132" s="86"/>
      <c r="LWN132" s="86"/>
      <c r="LWO132" s="86"/>
      <c r="LWP132" s="86"/>
      <c r="LWQ132" s="86"/>
      <c r="LWR132" s="86"/>
      <c r="LWS132" s="86"/>
      <c r="LWT132" s="86"/>
      <c r="LWU132" s="86"/>
      <c r="LWV132" s="86"/>
      <c r="LWW132" s="86"/>
      <c r="LWX132" s="86"/>
      <c r="LWY132" s="86"/>
      <c r="LWZ132" s="86"/>
      <c r="LXA132" s="86"/>
      <c r="LXB132" s="86"/>
      <c r="LXC132" s="86"/>
      <c r="LXD132" s="86"/>
      <c r="LXE132" s="86"/>
      <c r="LXF132" s="86"/>
      <c r="LXG132" s="86"/>
      <c r="LXH132" s="86"/>
      <c r="LXI132" s="86"/>
      <c r="LXJ132" s="86"/>
      <c r="LXK132" s="86"/>
      <c r="LXL132" s="86"/>
      <c r="LXM132" s="86"/>
      <c r="LXN132" s="86"/>
      <c r="LXO132" s="86"/>
      <c r="LXP132" s="86"/>
      <c r="LXQ132" s="86"/>
      <c r="LXR132" s="86"/>
      <c r="LXS132" s="86"/>
      <c r="LXT132" s="86"/>
      <c r="LXU132" s="86"/>
      <c r="LXV132" s="86"/>
      <c r="LXW132" s="86"/>
      <c r="LXX132" s="86"/>
      <c r="LXY132" s="86"/>
      <c r="LXZ132" s="86"/>
      <c r="LYA132" s="86"/>
      <c r="LYB132" s="86"/>
      <c r="LYC132" s="86"/>
      <c r="LYD132" s="86"/>
      <c r="LYE132" s="86"/>
      <c r="LYF132" s="86"/>
      <c r="LYG132" s="86"/>
      <c r="LYH132" s="86"/>
      <c r="LYI132" s="86"/>
      <c r="LYJ132" s="86"/>
      <c r="LYK132" s="86"/>
      <c r="LYL132" s="86"/>
      <c r="LYM132" s="86"/>
      <c r="LYN132" s="86"/>
      <c r="LYO132" s="86"/>
      <c r="LYP132" s="86"/>
      <c r="LYQ132" s="86"/>
      <c r="LYR132" s="86"/>
      <c r="LYS132" s="86"/>
      <c r="LYT132" s="86"/>
      <c r="LYU132" s="86"/>
      <c r="LYV132" s="86"/>
      <c r="LYW132" s="86"/>
      <c r="LYX132" s="86"/>
      <c r="LYY132" s="86"/>
      <c r="LYZ132" s="86"/>
      <c r="LZA132" s="86"/>
      <c r="LZB132" s="86"/>
      <c r="LZC132" s="86"/>
      <c r="LZD132" s="86"/>
      <c r="LZE132" s="86"/>
      <c r="LZF132" s="86"/>
      <c r="LZG132" s="86"/>
      <c r="LZH132" s="86"/>
      <c r="LZI132" s="86"/>
      <c r="LZJ132" s="86"/>
      <c r="LZK132" s="86"/>
      <c r="LZL132" s="86"/>
      <c r="LZM132" s="86"/>
      <c r="LZN132" s="86"/>
      <c r="LZO132" s="86"/>
      <c r="LZP132" s="86"/>
      <c r="LZQ132" s="86"/>
      <c r="LZR132" s="86"/>
      <c r="LZS132" s="86"/>
      <c r="LZT132" s="86"/>
      <c r="LZU132" s="86"/>
      <c r="LZV132" s="86"/>
      <c r="LZW132" s="86"/>
      <c r="LZX132" s="86"/>
      <c r="LZY132" s="86"/>
      <c r="LZZ132" s="86"/>
      <c r="MAA132" s="86"/>
      <c r="MAB132" s="86"/>
      <c r="MAC132" s="86"/>
      <c r="MAD132" s="86"/>
      <c r="MAE132" s="86"/>
      <c r="MAF132" s="86"/>
      <c r="MAG132" s="86"/>
      <c r="MAH132" s="86"/>
      <c r="MAI132" s="86"/>
      <c r="MAJ132" s="86"/>
      <c r="MAK132" s="86"/>
      <c r="MAL132" s="86"/>
      <c r="MAM132" s="86"/>
      <c r="MAN132" s="86"/>
      <c r="MAO132" s="86"/>
      <c r="MAP132" s="86"/>
      <c r="MAQ132" s="86"/>
      <c r="MAR132" s="86"/>
      <c r="MAS132" s="86"/>
      <c r="MAT132" s="86"/>
      <c r="MAU132" s="86"/>
      <c r="MAV132" s="86"/>
      <c r="MAW132" s="86"/>
      <c r="MAX132" s="86"/>
      <c r="MAY132" s="86"/>
      <c r="MAZ132" s="86"/>
      <c r="MBA132" s="86"/>
      <c r="MBB132" s="86"/>
      <c r="MBC132" s="86"/>
      <c r="MBD132" s="86"/>
      <c r="MBE132" s="86"/>
      <c r="MBF132" s="86"/>
      <c r="MBG132" s="86"/>
      <c r="MBH132" s="86"/>
      <c r="MBI132" s="86"/>
      <c r="MBJ132" s="86"/>
      <c r="MBK132" s="86"/>
      <c r="MBL132" s="86"/>
      <c r="MBM132" s="86"/>
      <c r="MBN132" s="86"/>
      <c r="MBO132" s="86"/>
      <c r="MBP132" s="86"/>
      <c r="MBQ132" s="86"/>
      <c r="MBR132" s="86"/>
      <c r="MBS132" s="86"/>
      <c r="MBT132" s="86"/>
      <c r="MBU132" s="86"/>
      <c r="MBV132" s="86"/>
      <c r="MBW132" s="86"/>
      <c r="MBX132" s="86"/>
      <c r="MBY132" s="86"/>
      <c r="MBZ132" s="86"/>
      <c r="MCA132" s="86"/>
      <c r="MCB132" s="86"/>
      <c r="MCC132" s="86"/>
      <c r="MCD132" s="86"/>
      <c r="MCE132" s="86"/>
      <c r="MCF132" s="86"/>
      <c r="MCG132" s="86"/>
      <c r="MCH132" s="86"/>
      <c r="MCI132" s="86"/>
      <c r="MCJ132" s="86"/>
      <c r="MCK132" s="86"/>
      <c r="MCL132" s="86"/>
      <c r="MCM132" s="86"/>
      <c r="MCN132" s="86"/>
      <c r="MCO132" s="86"/>
      <c r="MCP132" s="86"/>
      <c r="MCQ132" s="86"/>
      <c r="MCR132" s="86"/>
      <c r="MCS132" s="86"/>
      <c r="MCT132" s="86"/>
      <c r="MCU132" s="86"/>
      <c r="MCV132" s="86"/>
      <c r="MCW132" s="86"/>
      <c r="MCX132" s="86"/>
      <c r="MCY132" s="86"/>
      <c r="MCZ132" s="86"/>
      <c r="MDA132" s="86"/>
      <c r="MDB132" s="86"/>
      <c r="MDC132" s="86"/>
      <c r="MDD132" s="86"/>
      <c r="MDE132" s="86"/>
      <c r="MDF132" s="86"/>
      <c r="MDG132" s="86"/>
      <c r="MDH132" s="86"/>
      <c r="MDI132" s="86"/>
      <c r="MDJ132" s="86"/>
      <c r="MDK132" s="86"/>
      <c r="MDL132" s="86"/>
      <c r="MDM132" s="86"/>
      <c r="MDN132" s="86"/>
      <c r="MDO132" s="86"/>
      <c r="MDP132" s="86"/>
      <c r="MDQ132" s="86"/>
      <c r="MDR132" s="86"/>
      <c r="MDS132" s="86"/>
      <c r="MDT132" s="86"/>
      <c r="MDU132" s="86"/>
      <c r="MDV132" s="86"/>
      <c r="MEC132" s="86"/>
      <c r="MED132" s="86"/>
      <c r="MEE132" s="86"/>
      <c r="MEF132" s="86"/>
      <c r="MEG132" s="86"/>
      <c r="MEH132" s="86"/>
      <c r="MEI132" s="86"/>
      <c r="MEJ132" s="86"/>
      <c r="MEK132" s="86"/>
      <c r="MEL132" s="86"/>
      <c r="MEM132" s="86"/>
      <c r="MEN132" s="86"/>
      <c r="MEO132" s="86"/>
      <c r="MEP132" s="86"/>
      <c r="MEQ132" s="86"/>
      <c r="MER132" s="86"/>
      <c r="MES132" s="86"/>
      <c r="MET132" s="86"/>
      <c r="MEU132" s="86"/>
      <c r="MEV132" s="86"/>
      <c r="MEW132" s="86"/>
      <c r="MEX132" s="86"/>
      <c r="MEY132" s="86"/>
      <c r="MEZ132" s="86"/>
      <c r="MFA132" s="86"/>
      <c r="MFB132" s="86"/>
      <c r="MFC132" s="86"/>
      <c r="MFD132" s="86"/>
      <c r="MFE132" s="86"/>
      <c r="MFF132" s="86"/>
      <c r="MFG132" s="86"/>
      <c r="MFH132" s="86"/>
      <c r="MFI132" s="86"/>
      <c r="MFJ132" s="86"/>
      <c r="MFK132" s="86"/>
      <c r="MFL132" s="86"/>
      <c r="MFM132" s="86"/>
      <c r="MFN132" s="86"/>
      <c r="MFO132" s="86"/>
      <c r="MFP132" s="86"/>
      <c r="MFQ132" s="86"/>
      <c r="MFR132" s="86"/>
      <c r="MFS132" s="86"/>
      <c r="MFT132" s="86"/>
      <c r="MFU132" s="86"/>
      <c r="MFV132" s="86"/>
      <c r="MFW132" s="86"/>
      <c r="MFX132" s="86"/>
      <c r="MFY132" s="86"/>
      <c r="MFZ132" s="86"/>
      <c r="MGA132" s="86"/>
      <c r="MGB132" s="86"/>
      <c r="MGC132" s="86"/>
      <c r="MGD132" s="86"/>
      <c r="MGE132" s="86"/>
      <c r="MGF132" s="86"/>
      <c r="MGG132" s="86"/>
      <c r="MGH132" s="86"/>
      <c r="MGI132" s="86"/>
      <c r="MGJ132" s="86"/>
      <c r="MGK132" s="86"/>
      <c r="MGL132" s="86"/>
      <c r="MGM132" s="86"/>
      <c r="MGN132" s="86"/>
      <c r="MGO132" s="86"/>
      <c r="MGP132" s="86"/>
      <c r="MGQ132" s="86"/>
      <c r="MGR132" s="86"/>
      <c r="MGS132" s="86"/>
      <c r="MGT132" s="86"/>
      <c r="MGU132" s="86"/>
      <c r="MGV132" s="86"/>
      <c r="MGW132" s="86"/>
      <c r="MGX132" s="86"/>
      <c r="MGY132" s="86"/>
      <c r="MGZ132" s="86"/>
      <c r="MHA132" s="86"/>
      <c r="MHB132" s="86"/>
      <c r="MHC132" s="86"/>
      <c r="MHD132" s="86"/>
      <c r="MHE132" s="86"/>
      <c r="MHF132" s="86"/>
      <c r="MHG132" s="86"/>
      <c r="MHH132" s="86"/>
      <c r="MHI132" s="86"/>
      <c r="MHJ132" s="86"/>
      <c r="MHK132" s="86"/>
      <c r="MHL132" s="86"/>
      <c r="MHM132" s="86"/>
      <c r="MHN132" s="86"/>
      <c r="MHO132" s="86"/>
      <c r="MHP132" s="86"/>
      <c r="MHQ132" s="86"/>
      <c r="MHR132" s="86"/>
      <c r="MHS132" s="86"/>
      <c r="MHT132" s="86"/>
      <c r="MHU132" s="86"/>
      <c r="MHV132" s="86"/>
      <c r="MHW132" s="86"/>
      <c r="MHX132" s="86"/>
      <c r="MHY132" s="86"/>
      <c r="MHZ132" s="86"/>
      <c r="MIA132" s="86"/>
      <c r="MIB132" s="86"/>
      <c r="MIC132" s="86"/>
      <c r="MID132" s="86"/>
      <c r="MIE132" s="86"/>
      <c r="MIF132" s="86"/>
      <c r="MIG132" s="86"/>
      <c r="MIH132" s="86"/>
      <c r="MII132" s="86"/>
      <c r="MIJ132" s="86"/>
      <c r="MIK132" s="86"/>
      <c r="MIL132" s="86"/>
      <c r="MIM132" s="86"/>
      <c r="MIN132" s="86"/>
      <c r="MIO132" s="86"/>
      <c r="MIP132" s="86"/>
      <c r="MIQ132" s="86"/>
      <c r="MIR132" s="86"/>
      <c r="MIS132" s="86"/>
      <c r="MIT132" s="86"/>
      <c r="MIU132" s="86"/>
      <c r="MIV132" s="86"/>
      <c r="MIW132" s="86"/>
      <c r="MIX132" s="86"/>
      <c r="MIY132" s="86"/>
      <c r="MIZ132" s="86"/>
      <c r="MJA132" s="86"/>
      <c r="MJB132" s="86"/>
      <c r="MJC132" s="86"/>
      <c r="MJD132" s="86"/>
      <c r="MJE132" s="86"/>
      <c r="MJF132" s="86"/>
      <c r="MJG132" s="86"/>
      <c r="MJH132" s="86"/>
      <c r="MJI132" s="86"/>
      <c r="MJJ132" s="86"/>
      <c r="MJK132" s="86"/>
      <c r="MJL132" s="86"/>
      <c r="MJM132" s="86"/>
      <c r="MJN132" s="86"/>
      <c r="MJO132" s="86"/>
      <c r="MJP132" s="86"/>
      <c r="MJQ132" s="86"/>
      <c r="MJR132" s="86"/>
      <c r="MJS132" s="86"/>
      <c r="MJT132" s="86"/>
      <c r="MJU132" s="86"/>
      <c r="MJV132" s="86"/>
      <c r="MJW132" s="86"/>
      <c r="MJX132" s="86"/>
      <c r="MJY132" s="86"/>
      <c r="MJZ132" s="86"/>
      <c r="MKA132" s="86"/>
      <c r="MKB132" s="86"/>
      <c r="MKC132" s="86"/>
      <c r="MKD132" s="86"/>
      <c r="MKE132" s="86"/>
      <c r="MKF132" s="86"/>
      <c r="MKG132" s="86"/>
      <c r="MKH132" s="86"/>
      <c r="MKI132" s="86"/>
      <c r="MKJ132" s="86"/>
      <c r="MKK132" s="86"/>
      <c r="MKL132" s="86"/>
      <c r="MKM132" s="86"/>
      <c r="MKN132" s="86"/>
      <c r="MKO132" s="86"/>
      <c r="MKP132" s="86"/>
      <c r="MKQ132" s="86"/>
      <c r="MKR132" s="86"/>
      <c r="MKS132" s="86"/>
      <c r="MKT132" s="86"/>
      <c r="MKU132" s="86"/>
      <c r="MKV132" s="86"/>
      <c r="MKW132" s="86"/>
      <c r="MKX132" s="86"/>
      <c r="MKY132" s="86"/>
      <c r="MKZ132" s="86"/>
      <c r="MLA132" s="86"/>
      <c r="MLB132" s="86"/>
      <c r="MLC132" s="86"/>
      <c r="MLD132" s="86"/>
      <c r="MLE132" s="86"/>
      <c r="MLF132" s="86"/>
      <c r="MLG132" s="86"/>
      <c r="MLH132" s="86"/>
      <c r="MLI132" s="86"/>
      <c r="MLJ132" s="86"/>
      <c r="MLK132" s="86"/>
      <c r="MLL132" s="86"/>
      <c r="MLM132" s="86"/>
      <c r="MLN132" s="86"/>
      <c r="MLO132" s="86"/>
      <c r="MLP132" s="86"/>
      <c r="MLQ132" s="86"/>
      <c r="MLR132" s="86"/>
      <c r="MLS132" s="86"/>
      <c r="MLT132" s="86"/>
      <c r="MLU132" s="86"/>
      <c r="MLV132" s="86"/>
      <c r="MLW132" s="86"/>
      <c r="MLX132" s="86"/>
      <c r="MLY132" s="86"/>
      <c r="MLZ132" s="86"/>
      <c r="MMA132" s="86"/>
      <c r="MMB132" s="86"/>
      <c r="MMC132" s="86"/>
      <c r="MMD132" s="86"/>
      <c r="MME132" s="86"/>
      <c r="MMF132" s="86"/>
      <c r="MMG132" s="86"/>
      <c r="MMH132" s="86"/>
      <c r="MMI132" s="86"/>
      <c r="MMJ132" s="86"/>
      <c r="MMK132" s="86"/>
      <c r="MML132" s="86"/>
      <c r="MMM132" s="86"/>
      <c r="MMN132" s="86"/>
      <c r="MMO132" s="86"/>
      <c r="MMP132" s="86"/>
      <c r="MMQ132" s="86"/>
      <c r="MMR132" s="86"/>
      <c r="MMS132" s="86"/>
      <c r="MMT132" s="86"/>
      <c r="MMU132" s="86"/>
      <c r="MMV132" s="86"/>
      <c r="MMW132" s="86"/>
      <c r="MMX132" s="86"/>
      <c r="MMY132" s="86"/>
      <c r="MMZ132" s="86"/>
      <c r="MNA132" s="86"/>
      <c r="MNB132" s="86"/>
      <c r="MNC132" s="86"/>
      <c r="MND132" s="86"/>
      <c r="MNE132" s="86"/>
      <c r="MNF132" s="86"/>
      <c r="MNG132" s="86"/>
      <c r="MNH132" s="86"/>
      <c r="MNI132" s="86"/>
      <c r="MNJ132" s="86"/>
      <c r="MNK132" s="86"/>
      <c r="MNL132" s="86"/>
      <c r="MNM132" s="86"/>
      <c r="MNN132" s="86"/>
      <c r="MNO132" s="86"/>
      <c r="MNP132" s="86"/>
      <c r="MNQ132" s="86"/>
      <c r="MNR132" s="86"/>
      <c r="MNY132" s="86"/>
      <c r="MNZ132" s="86"/>
      <c r="MOA132" s="86"/>
      <c r="MOB132" s="86"/>
      <c r="MOC132" s="86"/>
      <c r="MOD132" s="86"/>
      <c r="MOE132" s="86"/>
      <c r="MOF132" s="86"/>
      <c r="MOG132" s="86"/>
      <c r="MOH132" s="86"/>
      <c r="MOI132" s="86"/>
      <c r="MOJ132" s="86"/>
      <c r="MOK132" s="86"/>
      <c r="MOL132" s="86"/>
      <c r="MOM132" s="86"/>
      <c r="MON132" s="86"/>
      <c r="MOO132" s="86"/>
      <c r="MOP132" s="86"/>
      <c r="MOQ132" s="86"/>
      <c r="MOR132" s="86"/>
      <c r="MOS132" s="86"/>
      <c r="MOT132" s="86"/>
      <c r="MOU132" s="86"/>
      <c r="MOV132" s="86"/>
      <c r="MOW132" s="86"/>
      <c r="MOX132" s="86"/>
      <c r="MOY132" s="86"/>
      <c r="MOZ132" s="86"/>
      <c r="MPA132" s="86"/>
      <c r="MPB132" s="86"/>
      <c r="MPC132" s="86"/>
      <c r="MPD132" s="86"/>
      <c r="MPE132" s="86"/>
      <c r="MPF132" s="86"/>
      <c r="MPG132" s="86"/>
      <c r="MPH132" s="86"/>
      <c r="MPI132" s="86"/>
      <c r="MPJ132" s="86"/>
      <c r="MPK132" s="86"/>
      <c r="MPL132" s="86"/>
      <c r="MPM132" s="86"/>
      <c r="MPN132" s="86"/>
      <c r="MPO132" s="86"/>
      <c r="MPP132" s="86"/>
      <c r="MPQ132" s="86"/>
      <c r="MPR132" s="86"/>
      <c r="MPS132" s="86"/>
      <c r="MPT132" s="86"/>
      <c r="MPU132" s="86"/>
      <c r="MPV132" s="86"/>
      <c r="MPW132" s="86"/>
      <c r="MPX132" s="86"/>
      <c r="MPY132" s="86"/>
      <c r="MPZ132" s="86"/>
      <c r="MQA132" s="86"/>
      <c r="MQB132" s="86"/>
      <c r="MQC132" s="86"/>
      <c r="MQD132" s="86"/>
      <c r="MQE132" s="86"/>
      <c r="MQF132" s="86"/>
      <c r="MQG132" s="86"/>
      <c r="MQH132" s="86"/>
      <c r="MQI132" s="86"/>
      <c r="MQJ132" s="86"/>
      <c r="MQK132" s="86"/>
      <c r="MQL132" s="86"/>
      <c r="MQM132" s="86"/>
      <c r="MQN132" s="86"/>
      <c r="MQO132" s="86"/>
      <c r="MQP132" s="86"/>
      <c r="MQQ132" s="86"/>
      <c r="MQR132" s="86"/>
      <c r="MQS132" s="86"/>
      <c r="MQT132" s="86"/>
      <c r="MQU132" s="86"/>
      <c r="MQV132" s="86"/>
      <c r="MQW132" s="86"/>
      <c r="MQX132" s="86"/>
      <c r="MQY132" s="86"/>
      <c r="MQZ132" s="86"/>
      <c r="MRA132" s="86"/>
      <c r="MRB132" s="86"/>
      <c r="MRC132" s="86"/>
      <c r="MRD132" s="86"/>
      <c r="MRE132" s="86"/>
      <c r="MRF132" s="86"/>
      <c r="MRG132" s="86"/>
      <c r="MRH132" s="86"/>
      <c r="MRI132" s="86"/>
      <c r="MRJ132" s="86"/>
      <c r="MRK132" s="86"/>
      <c r="MRL132" s="86"/>
      <c r="MRM132" s="86"/>
      <c r="MRN132" s="86"/>
      <c r="MRO132" s="86"/>
      <c r="MRP132" s="86"/>
      <c r="MRQ132" s="86"/>
      <c r="MRR132" s="86"/>
      <c r="MRS132" s="86"/>
      <c r="MRT132" s="86"/>
      <c r="MRU132" s="86"/>
      <c r="MRV132" s="86"/>
      <c r="MRW132" s="86"/>
      <c r="MRX132" s="86"/>
      <c r="MRY132" s="86"/>
      <c r="MRZ132" s="86"/>
      <c r="MSA132" s="86"/>
      <c r="MSB132" s="86"/>
      <c r="MSC132" s="86"/>
      <c r="MSD132" s="86"/>
      <c r="MSE132" s="86"/>
      <c r="MSF132" s="86"/>
      <c r="MSG132" s="86"/>
      <c r="MSH132" s="86"/>
      <c r="MSI132" s="86"/>
      <c r="MSJ132" s="86"/>
      <c r="MSK132" s="86"/>
      <c r="MSL132" s="86"/>
      <c r="MSM132" s="86"/>
      <c r="MSN132" s="86"/>
      <c r="MSO132" s="86"/>
      <c r="MSP132" s="86"/>
      <c r="MSQ132" s="86"/>
      <c r="MSR132" s="86"/>
      <c r="MSS132" s="86"/>
      <c r="MST132" s="86"/>
      <c r="MSU132" s="86"/>
      <c r="MSV132" s="86"/>
      <c r="MSW132" s="86"/>
      <c r="MSX132" s="86"/>
      <c r="MSY132" s="86"/>
      <c r="MSZ132" s="86"/>
      <c r="MTA132" s="86"/>
      <c r="MTB132" s="86"/>
      <c r="MTC132" s="86"/>
      <c r="MTD132" s="86"/>
      <c r="MTE132" s="86"/>
      <c r="MTF132" s="86"/>
      <c r="MTG132" s="86"/>
      <c r="MTH132" s="86"/>
      <c r="MTI132" s="86"/>
      <c r="MTJ132" s="86"/>
      <c r="MTK132" s="86"/>
      <c r="MTL132" s="86"/>
      <c r="MTM132" s="86"/>
      <c r="MTN132" s="86"/>
      <c r="MTO132" s="86"/>
      <c r="MTP132" s="86"/>
      <c r="MTQ132" s="86"/>
      <c r="MTR132" s="86"/>
      <c r="MTS132" s="86"/>
      <c r="MTT132" s="86"/>
      <c r="MTU132" s="86"/>
      <c r="MTV132" s="86"/>
      <c r="MTW132" s="86"/>
      <c r="MTX132" s="86"/>
      <c r="MTY132" s="86"/>
      <c r="MTZ132" s="86"/>
      <c r="MUA132" s="86"/>
      <c r="MUB132" s="86"/>
      <c r="MUC132" s="86"/>
      <c r="MUD132" s="86"/>
      <c r="MUE132" s="86"/>
      <c r="MUF132" s="86"/>
      <c r="MUG132" s="86"/>
      <c r="MUH132" s="86"/>
      <c r="MUI132" s="86"/>
      <c r="MUJ132" s="86"/>
      <c r="MUK132" s="86"/>
      <c r="MUL132" s="86"/>
      <c r="MUM132" s="86"/>
      <c r="MUN132" s="86"/>
      <c r="MUO132" s="86"/>
      <c r="MUP132" s="86"/>
      <c r="MUQ132" s="86"/>
      <c r="MUR132" s="86"/>
      <c r="MUS132" s="86"/>
      <c r="MUT132" s="86"/>
      <c r="MUU132" s="86"/>
      <c r="MUV132" s="86"/>
      <c r="MUW132" s="86"/>
      <c r="MUX132" s="86"/>
      <c r="MUY132" s="86"/>
      <c r="MUZ132" s="86"/>
      <c r="MVA132" s="86"/>
      <c r="MVB132" s="86"/>
      <c r="MVC132" s="86"/>
      <c r="MVD132" s="86"/>
      <c r="MVE132" s="86"/>
      <c r="MVF132" s="86"/>
      <c r="MVG132" s="86"/>
      <c r="MVH132" s="86"/>
      <c r="MVI132" s="86"/>
      <c r="MVJ132" s="86"/>
      <c r="MVK132" s="86"/>
      <c r="MVL132" s="86"/>
      <c r="MVM132" s="86"/>
      <c r="MVN132" s="86"/>
      <c r="MVO132" s="86"/>
      <c r="MVP132" s="86"/>
      <c r="MVQ132" s="86"/>
      <c r="MVR132" s="86"/>
      <c r="MVS132" s="86"/>
      <c r="MVT132" s="86"/>
      <c r="MVU132" s="86"/>
      <c r="MVV132" s="86"/>
      <c r="MVW132" s="86"/>
      <c r="MVX132" s="86"/>
      <c r="MVY132" s="86"/>
      <c r="MVZ132" s="86"/>
      <c r="MWA132" s="86"/>
      <c r="MWB132" s="86"/>
      <c r="MWC132" s="86"/>
      <c r="MWD132" s="86"/>
      <c r="MWE132" s="86"/>
      <c r="MWF132" s="86"/>
      <c r="MWG132" s="86"/>
      <c r="MWH132" s="86"/>
      <c r="MWI132" s="86"/>
      <c r="MWJ132" s="86"/>
      <c r="MWK132" s="86"/>
      <c r="MWL132" s="86"/>
      <c r="MWM132" s="86"/>
      <c r="MWN132" s="86"/>
      <c r="MWO132" s="86"/>
      <c r="MWP132" s="86"/>
      <c r="MWQ132" s="86"/>
      <c r="MWR132" s="86"/>
      <c r="MWS132" s="86"/>
      <c r="MWT132" s="86"/>
      <c r="MWU132" s="86"/>
      <c r="MWV132" s="86"/>
      <c r="MWW132" s="86"/>
      <c r="MWX132" s="86"/>
      <c r="MWY132" s="86"/>
      <c r="MWZ132" s="86"/>
      <c r="MXA132" s="86"/>
      <c r="MXB132" s="86"/>
      <c r="MXC132" s="86"/>
      <c r="MXD132" s="86"/>
      <c r="MXE132" s="86"/>
      <c r="MXF132" s="86"/>
      <c r="MXG132" s="86"/>
      <c r="MXH132" s="86"/>
      <c r="MXI132" s="86"/>
      <c r="MXJ132" s="86"/>
      <c r="MXK132" s="86"/>
      <c r="MXL132" s="86"/>
      <c r="MXM132" s="86"/>
      <c r="MXN132" s="86"/>
      <c r="MXU132" s="86"/>
      <c r="MXV132" s="86"/>
      <c r="MXW132" s="86"/>
      <c r="MXX132" s="86"/>
      <c r="MXY132" s="86"/>
      <c r="MXZ132" s="86"/>
      <c r="MYA132" s="86"/>
      <c r="MYB132" s="86"/>
      <c r="MYC132" s="86"/>
      <c r="MYD132" s="86"/>
      <c r="MYE132" s="86"/>
      <c r="MYF132" s="86"/>
      <c r="MYG132" s="86"/>
      <c r="MYH132" s="86"/>
      <c r="MYI132" s="86"/>
      <c r="MYJ132" s="86"/>
      <c r="MYK132" s="86"/>
      <c r="MYL132" s="86"/>
      <c r="MYM132" s="86"/>
      <c r="MYN132" s="86"/>
      <c r="MYO132" s="86"/>
      <c r="MYP132" s="86"/>
      <c r="MYQ132" s="86"/>
      <c r="MYR132" s="86"/>
      <c r="MYS132" s="86"/>
      <c r="MYT132" s="86"/>
      <c r="MYU132" s="86"/>
      <c r="MYV132" s="86"/>
      <c r="MYW132" s="86"/>
      <c r="MYX132" s="86"/>
      <c r="MYY132" s="86"/>
      <c r="MYZ132" s="86"/>
      <c r="MZA132" s="86"/>
      <c r="MZB132" s="86"/>
      <c r="MZC132" s="86"/>
      <c r="MZD132" s="86"/>
      <c r="MZE132" s="86"/>
      <c r="MZF132" s="86"/>
      <c r="MZG132" s="86"/>
      <c r="MZH132" s="86"/>
      <c r="MZI132" s="86"/>
      <c r="MZJ132" s="86"/>
      <c r="MZK132" s="86"/>
      <c r="MZL132" s="86"/>
      <c r="MZM132" s="86"/>
      <c r="MZN132" s="86"/>
      <c r="MZO132" s="86"/>
      <c r="MZP132" s="86"/>
      <c r="MZQ132" s="86"/>
      <c r="MZR132" s="86"/>
      <c r="MZS132" s="86"/>
      <c r="MZT132" s="86"/>
      <c r="MZU132" s="86"/>
      <c r="MZV132" s="86"/>
      <c r="MZW132" s="86"/>
      <c r="MZX132" s="86"/>
      <c r="MZY132" s="86"/>
      <c r="MZZ132" s="86"/>
      <c r="NAA132" s="86"/>
      <c r="NAB132" s="86"/>
      <c r="NAC132" s="86"/>
      <c r="NAD132" s="86"/>
      <c r="NAE132" s="86"/>
      <c r="NAF132" s="86"/>
      <c r="NAG132" s="86"/>
      <c r="NAH132" s="86"/>
      <c r="NAI132" s="86"/>
      <c r="NAJ132" s="86"/>
      <c r="NAK132" s="86"/>
      <c r="NAL132" s="86"/>
      <c r="NAM132" s="86"/>
      <c r="NAN132" s="86"/>
      <c r="NAO132" s="86"/>
      <c r="NAP132" s="86"/>
      <c r="NAQ132" s="86"/>
      <c r="NAR132" s="86"/>
      <c r="NAS132" s="86"/>
      <c r="NAT132" s="86"/>
      <c r="NAU132" s="86"/>
      <c r="NAV132" s="86"/>
      <c r="NAW132" s="86"/>
      <c r="NAX132" s="86"/>
      <c r="NAY132" s="86"/>
      <c r="NAZ132" s="86"/>
      <c r="NBA132" s="86"/>
      <c r="NBB132" s="86"/>
      <c r="NBC132" s="86"/>
      <c r="NBD132" s="86"/>
      <c r="NBE132" s="86"/>
      <c r="NBF132" s="86"/>
      <c r="NBG132" s="86"/>
      <c r="NBH132" s="86"/>
      <c r="NBI132" s="86"/>
      <c r="NBJ132" s="86"/>
      <c r="NBK132" s="86"/>
      <c r="NBL132" s="86"/>
      <c r="NBM132" s="86"/>
      <c r="NBN132" s="86"/>
      <c r="NBO132" s="86"/>
      <c r="NBP132" s="86"/>
      <c r="NBQ132" s="86"/>
      <c r="NBR132" s="86"/>
      <c r="NBS132" s="86"/>
      <c r="NBT132" s="86"/>
      <c r="NBU132" s="86"/>
      <c r="NBV132" s="86"/>
      <c r="NBW132" s="86"/>
      <c r="NBX132" s="86"/>
      <c r="NBY132" s="86"/>
      <c r="NBZ132" s="86"/>
      <c r="NCA132" s="86"/>
      <c r="NCB132" s="86"/>
      <c r="NCC132" s="86"/>
      <c r="NCD132" s="86"/>
      <c r="NCE132" s="86"/>
      <c r="NCF132" s="86"/>
      <c r="NCG132" s="86"/>
      <c r="NCH132" s="86"/>
      <c r="NCI132" s="86"/>
      <c r="NCJ132" s="86"/>
      <c r="NCK132" s="86"/>
      <c r="NCL132" s="86"/>
      <c r="NCM132" s="86"/>
      <c r="NCN132" s="86"/>
      <c r="NCO132" s="86"/>
      <c r="NCP132" s="86"/>
      <c r="NCQ132" s="86"/>
      <c r="NCR132" s="86"/>
      <c r="NCS132" s="86"/>
      <c r="NCT132" s="86"/>
      <c r="NCU132" s="86"/>
      <c r="NCV132" s="86"/>
      <c r="NCW132" s="86"/>
      <c r="NCX132" s="86"/>
      <c r="NCY132" s="86"/>
      <c r="NCZ132" s="86"/>
      <c r="NDA132" s="86"/>
      <c r="NDB132" s="86"/>
      <c r="NDC132" s="86"/>
      <c r="NDD132" s="86"/>
      <c r="NDE132" s="86"/>
      <c r="NDF132" s="86"/>
      <c r="NDG132" s="86"/>
      <c r="NDH132" s="86"/>
      <c r="NDI132" s="86"/>
      <c r="NDJ132" s="86"/>
      <c r="NDK132" s="86"/>
      <c r="NDL132" s="86"/>
      <c r="NDM132" s="86"/>
      <c r="NDN132" s="86"/>
      <c r="NDO132" s="86"/>
      <c r="NDP132" s="86"/>
      <c r="NDQ132" s="86"/>
      <c r="NDR132" s="86"/>
      <c r="NDS132" s="86"/>
      <c r="NDT132" s="86"/>
      <c r="NDU132" s="86"/>
      <c r="NDV132" s="86"/>
      <c r="NDW132" s="86"/>
      <c r="NDX132" s="86"/>
      <c r="NDY132" s="86"/>
      <c r="NDZ132" s="86"/>
      <c r="NEA132" s="86"/>
      <c r="NEB132" s="86"/>
      <c r="NEC132" s="86"/>
      <c r="NED132" s="86"/>
      <c r="NEE132" s="86"/>
      <c r="NEF132" s="86"/>
      <c r="NEG132" s="86"/>
      <c r="NEH132" s="86"/>
      <c r="NEI132" s="86"/>
      <c r="NEJ132" s="86"/>
      <c r="NEK132" s="86"/>
      <c r="NEL132" s="86"/>
      <c r="NEM132" s="86"/>
      <c r="NEN132" s="86"/>
      <c r="NEO132" s="86"/>
      <c r="NEP132" s="86"/>
      <c r="NEQ132" s="86"/>
      <c r="NER132" s="86"/>
      <c r="NES132" s="86"/>
      <c r="NET132" s="86"/>
      <c r="NEU132" s="86"/>
      <c r="NEV132" s="86"/>
      <c r="NEW132" s="86"/>
      <c r="NEX132" s="86"/>
      <c r="NEY132" s="86"/>
      <c r="NEZ132" s="86"/>
      <c r="NFA132" s="86"/>
      <c r="NFB132" s="86"/>
      <c r="NFC132" s="86"/>
      <c r="NFD132" s="86"/>
      <c r="NFE132" s="86"/>
      <c r="NFF132" s="86"/>
      <c r="NFG132" s="86"/>
      <c r="NFH132" s="86"/>
      <c r="NFI132" s="86"/>
      <c r="NFJ132" s="86"/>
      <c r="NFK132" s="86"/>
      <c r="NFL132" s="86"/>
      <c r="NFM132" s="86"/>
      <c r="NFN132" s="86"/>
      <c r="NFO132" s="86"/>
      <c r="NFP132" s="86"/>
      <c r="NFQ132" s="86"/>
      <c r="NFR132" s="86"/>
      <c r="NFS132" s="86"/>
      <c r="NFT132" s="86"/>
      <c r="NFU132" s="86"/>
      <c r="NFV132" s="86"/>
      <c r="NFW132" s="86"/>
      <c r="NFX132" s="86"/>
      <c r="NFY132" s="86"/>
      <c r="NFZ132" s="86"/>
      <c r="NGA132" s="86"/>
      <c r="NGB132" s="86"/>
      <c r="NGC132" s="86"/>
      <c r="NGD132" s="86"/>
      <c r="NGE132" s="86"/>
      <c r="NGF132" s="86"/>
      <c r="NGG132" s="86"/>
      <c r="NGH132" s="86"/>
      <c r="NGI132" s="86"/>
      <c r="NGJ132" s="86"/>
      <c r="NGK132" s="86"/>
      <c r="NGL132" s="86"/>
      <c r="NGM132" s="86"/>
      <c r="NGN132" s="86"/>
      <c r="NGO132" s="86"/>
      <c r="NGP132" s="86"/>
      <c r="NGQ132" s="86"/>
      <c r="NGR132" s="86"/>
      <c r="NGS132" s="86"/>
      <c r="NGT132" s="86"/>
      <c r="NGU132" s="86"/>
      <c r="NGV132" s="86"/>
      <c r="NGW132" s="86"/>
      <c r="NGX132" s="86"/>
      <c r="NGY132" s="86"/>
      <c r="NGZ132" s="86"/>
      <c r="NHA132" s="86"/>
      <c r="NHB132" s="86"/>
      <c r="NHC132" s="86"/>
      <c r="NHD132" s="86"/>
      <c r="NHE132" s="86"/>
      <c r="NHF132" s="86"/>
      <c r="NHG132" s="86"/>
      <c r="NHH132" s="86"/>
      <c r="NHI132" s="86"/>
      <c r="NHJ132" s="86"/>
      <c r="NHQ132" s="86"/>
      <c r="NHR132" s="86"/>
      <c r="NHS132" s="86"/>
      <c r="NHT132" s="86"/>
      <c r="NHU132" s="86"/>
      <c r="NHV132" s="86"/>
      <c r="NHW132" s="86"/>
      <c r="NHX132" s="86"/>
      <c r="NHY132" s="86"/>
      <c r="NHZ132" s="86"/>
      <c r="NIA132" s="86"/>
      <c r="NIB132" s="86"/>
      <c r="NIC132" s="86"/>
      <c r="NID132" s="86"/>
      <c r="NIE132" s="86"/>
      <c r="NIF132" s="86"/>
      <c r="NIG132" s="86"/>
      <c r="NIH132" s="86"/>
      <c r="NII132" s="86"/>
      <c r="NIJ132" s="86"/>
      <c r="NIK132" s="86"/>
      <c r="NIL132" s="86"/>
      <c r="NIM132" s="86"/>
      <c r="NIN132" s="86"/>
      <c r="NIO132" s="86"/>
      <c r="NIP132" s="86"/>
      <c r="NIQ132" s="86"/>
      <c r="NIR132" s="86"/>
      <c r="NIS132" s="86"/>
      <c r="NIT132" s="86"/>
      <c r="NIU132" s="86"/>
      <c r="NIV132" s="86"/>
      <c r="NIW132" s="86"/>
      <c r="NIX132" s="86"/>
      <c r="NIY132" s="86"/>
      <c r="NIZ132" s="86"/>
      <c r="NJA132" s="86"/>
      <c r="NJB132" s="86"/>
      <c r="NJC132" s="86"/>
      <c r="NJD132" s="86"/>
      <c r="NJE132" s="86"/>
      <c r="NJF132" s="86"/>
      <c r="NJG132" s="86"/>
      <c r="NJH132" s="86"/>
      <c r="NJI132" s="86"/>
      <c r="NJJ132" s="86"/>
      <c r="NJK132" s="86"/>
      <c r="NJL132" s="86"/>
      <c r="NJM132" s="86"/>
      <c r="NJN132" s="86"/>
      <c r="NJO132" s="86"/>
      <c r="NJP132" s="86"/>
      <c r="NJQ132" s="86"/>
      <c r="NJR132" s="86"/>
      <c r="NJS132" s="86"/>
      <c r="NJT132" s="86"/>
      <c r="NJU132" s="86"/>
      <c r="NJV132" s="86"/>
      <c r="NJW132" s="86"/>
      <c r="NJX132" s="86"/>
      <c r="NJY132" s="86"/>
      <c r="NJZ132" s="86"/>
      <c r="NKA132" s="86"/>
      <c r="NKB132" s="86"/>
      <c r="NKC132" s="86"/>
      <c r="NKD132" s="86"/>
      <c r="NKE132" s="86"/>
      <c r="NKF132" s="86"/>
      <c r="NKG132" s="86"/>
      <c r="NKH132" s="86"/>
      <c r="NKI132" s="86"/>
      <c r="NKJ132" s="86"/>
      <c r="NKK132" s="86"/>
      <c r="NKL132" s="86"/>
      <c r="NKM132" s="86"/>
      <c r="NKN132" s="86"/>
      <c r="NKO132" s="86"/>
      <c r="NKP132" s="86"/>
      <c r="NKQ132" s="86"/>
      <c r="NKR132" s="86"/>
      <c r="NKS132" s="86"/>
      <c r="NKT132" s="86"/>
      <c r="NKU132" s="86"/>
      <c r="NKV132" s="86"/>
      <c r="NKW132" s="86"/>
      <c r="NKX132" s="86"/>
      <c r="NKY132" s="86"/>
      <c r="NKZ132" s="86"/>
      <c r="NLA132" s="86"/>
      <c r="NLB132" s="86"/>
      <c r="NLC132" s="86"/>
      <c r="NLD132" s="86"/>
      <c r="NLE132" s="86"/>
      <c r="NLF132" s="86"/>
      <c r="NLG132" s="86"/>
      <c r="NLH132" s="86"/>
      <c r="NLI132" s="86"/>
      <c r="NLJ132" s="86"/>
      <c r="NLK132" s="86"/>
      <c r="NLL132" s="86"/>
      <c r="NLM132" s="86"/>
      <c r="NLN132" s="86"/>
      <c r="NLO132" s="86"/>
      <c r="NLP132" s="86"/>
      <c r="NLQ132" s="86"/>
      <c r="NLR132" s="86"/>
      <c r="NLS132" s="86"/>
      <c r="NLT132" s="86"/>
      <c r="NLU132" s="86"/>
      <c r="NLV132" s="86"/>
      <c r="NLW132" s="86"/>
      <c r="NLX132" s="86"/>
      <c r="NLY132" s="86"/>
      <c r="NLZ132" s="86"/>
      <c r="NMA132" s="86"/>
      <c r="NMB132" s="86"/>
      <c r="NMC132" s="86"/>
      <c r="NMD132" s="86"/>
      <c r="NME132" s="86"/>
      <c r="NMF132" s="86"/>
      <c r="NMG132" s="86"/>
      <c r="NMH132" s="86"/>
      <c r="NMI132" s="86"/>
      <c r="NMJ132" s="86"/>
      <c r="NMK132" s="86"/>
      <c r="NML132" s="86"/>
      <c r="NMM132" s="86"/>
      <c r="NMN132" s="86"/>
      <c r="NMO132" s="86"/>
      <c r="NMP132" s="86"/>
      <c r="NMQ132" s="86"/>
      <c r="NMR132" s="86"/>
      <c r="NMS132" s="86"/>
      <c r="NMT132" s="86"/>
      <c r="NMU132" s="86"/>
      <c r="NMV132" s="86"/>
      <c r="NMW132" s="86"/>
      <c r="NMX132" s="86"/>
      <c r="NMY132" s="86"/>
      <c r="NMZ132" s="86"/>
      <c r="NNA132" s="86"/>
      <c r="NNB132" s="86"/>
      <c r="NNC132" s="86"/>
      <c r="NND132" s="86"/>
      <c r="NNE132" s="86"/>
      <c r="NNF132" s="86"/>
      <c r="NNG132" s="86"/>
      <c r="NNH132" s="86"/>
      <c r="NNI132" s="86"/>
      <c r="NNJ132" s="86"/>
      <c r="NNK132" s="86"/>
      <c r="NNL132" s="86"/>
      <c r="NNM132" s="86"/>
      <c r="NNN132" s="86"/>
      <c r="NNO132" s="86"/>
      <c r="NNP132" s="86"/>
      <c r="NNQ132" s="86"/>
      <c r="NNR132" s="86"/>
      <c r="NNS132" s="86"/>
      <c r="NNT132" s="86"/>
      <c r="NNU132" s="86"/>
      <c r="NNV132" s="86"/>
      <c r="NNW132" s="86"/>
      <c r="NNX132" s="86"/>
      <c r="NNY132" s="86"/>
      <c r="NNZ132" s="86"/>
      <c r="NOA132" s="86"/>
      <c r="NOB132" s="86"/>
      <c r="NOC132" s="86"/>
      <c r="NOD132" s="86"/>
      <c r="NOE132" s="86"/>
      <c r="NOF132" s="86"/>
      <c r="NOG132" s="86"/>
      <c r="NOH132" s="86"/>
      <c r="NOI132" s="86"/>
      <c r="NOJ132" s="86"/>
      <c r="NOK132" s="86"/>
      <c r="NOL132" s="86"/>
      <c r="NOM132" s="86"/>
      <c r="NON132" s="86"/>
      <c r="NOO132" s="86"/>
      <c r="NOP132" s="86"/>
      <c r="NOQ132" s="86"/>
      <c r="NOR132" s="86"/>
      <c r="NOS132" s="86"/>
      <c r="NOT132" s="86"/>
      <c r="NOU132" s="86"/>
      <c r="NOV132" s="86"/>
      <c r="NOW132" s="86"/>
      <c r="NOX132" s="86"/>
      <c r="NOY132" s="86"/>
      <c r="NOZ132" s="86"/>
      <c r="NPA132" s="86"/>
      <c r="NPB132" s="86"/>
      <c r="NPC132" s="86"/>
      <c r="NPD132" s="86"/>
      <c r="NPE132" s="86"/>
      <c r="NPF132" s="86"/>
      <c r="NPG132" s="86"/>
      <c r="NPH132" s="86"/>
      <c r="NPI132" s="86"/>
      <c r="NPJ132" s="86"/>
      <c r="NPK132" s="86"/>
      <c r="NPL132" s="86"/>
      <c r="NPM132" s="86"/>
      <c r="NPN132" s="86"/>
      <c r="NPO132" s="86"/>
      <c r="NPP132" s="86"/>
      <c r="NPQ132" s="86"/>
      <c r="NPR132" s="86"/>
      <c r="NPS132" s="86"/>
      <c r="NPT132" s="86"/>
      <c r="NPU132" s="86"/>
      <c r="NPV132" s="86"/>
      <c r="NPW132" s="86"/>
      <c r="NPX132" s="86"/>
      <c r="NPY132" s="86"/>
      <c r="NPZ132" s="86"/>
      <c r="NQA132" s="86"/>
      <c r="NQB132" s="86"/>
      <c r="NQC132" s="86"/>
      <c r="NQD132" s="86"/>
      <c r="NQE132" s="86"/>
      <c r="NQF132" s="86"/>
      <c r="NQG132" s="86"/>
      <c r="NQH132" s="86"/>
      <c r="NQI132" s="86"/>
      <c r="NQJ132" s="86"/>
      <c r="NQK132" s="86"/>
      <c r="NQL132" s="86"/>
      <c r="NQM132" s="86"/>
      <c r="NQN132" s="86"/>
      <c r="NQO132" s="86"/>
      <c r="NQP132" s="86"/>
      <c r="NQQ132" s="86"/>
      <c r="NQR132" s="86"/>
      <c r="NQS132" s="86"/>
      <c r="NQT132" s="86"/>
      <c r="NQU132" s="86"/>
      <c r="NQV132" s="86"/>
      <c r="NQW132" s="86"/>
      <c r="NQX132" s="86"/>
      <c r="NQY132" s="86"/>
      <c r="NQZ132" s="86"/>
      <c r="NRA132" s="86"/>
      <c r="NRB132" s="86"/>
      <c r="NRC132" s="86"/>
      <c r="NRD132" s="86"/>
      <c r="NRE132" s="86"/>
      <c r="NRF132" s="86"/>
      <c r="NRM132" s="86"/>
      <c r="NRN132" s="86"/>
      <c r="NRO132" s="86"/>
      <c r="NRP132" s="86"/>
      <c r="NRQ132" s="86"/>
      <c r="NRR132" s="86"/>
      <c r="NRS132" s="86"/>
      <c r="NRT132" s="86"/>
      <c r="NRU132" s="86"/>
      <c r="NRV132" s="86"/>
      <c r="NRW132" s="86"/>
      <c r="NRX132" s="86"/>
      <c r="NRY132" s="86"/>
      <c r="NRZ132" s="86"/>
      <c r="NSA132" s="86"/>
      <c r="NSB132" s="86"/>
      <c r="NSC132" s="86"/>
      <c r="NSD132" s="86"/>
      <c r="NSE132" s="86"/>
      <c r="NSF132" s="86"/>
      <c r="NSG132" s="86"/>
      <c r="NSH132" s="86"/>
      <c r="NSI132" s="86"/>
      <c r="NSJ132" s="86"/>
      <c r="NSK132" s="86"/>
      <c r="NSL132" s="86"/>
      <c r="NSM132" s="86"/>
      <c r="NSN132" s="86"/>
      <c r="NSO132" s="86"/>
      <c r="NSP132" s="86"/>
      <c r="NSQ132" s="86"/>
      <c r="NSR132" s="86"/>
      <c r="NSS132" s="86"/>
      <c r="NST132" s="86"/>
      <c r="NSU132" s="86"/>
      <c r="NSV132" s="86"/>
      <c r="NSW132" s="86"/>
      <c r="NSX132" s="86"/>
      <c r="NSY132" s="86"/>
      <c r="NSZ132" s="86"/>
      <c r="NTA132" s="86"/>
      <c r="NTB132" s="86"/>
      <c r="NTC132" s="86"/>
      <c r="NTD132" s="86"/>
      <c r="NTE132" s="86"/>
      <c r="NTF132" s="86"/>
      <c r="NTG132" s="86"/>
      <c r="NTH132" s="86"/>
      <c r="NTI132" s="86"/>
      <c r="NTJ132" s="86"/>
      <c r="NTK132" s="86"/>
      <c r="NTL132" s="86"/>
      <c r="NTM132" s="86"/>
      <c r="NTN132" s="86"/>
      <c r="NTO132" s="86"/>
      <c r="NTP132" s="86"/>
      <c r="NTQ132" s="86"/>
      <c r="NTR132" s="86"/>
      <c r="NTS132" s="86"/>
      <c r="NTT132" s="86"/>
      <c r="NTU132" s="86"/>
      <c r="NTV132" s="86"/>
      <c r="NTW132" s="86"/>
      <c r="NTX132" s="86"/>
      <c r="NTY132" s="86"/>
      <c r="NTZ132" s="86"/>
      <c r="NUA132" s="86"/>
      <c r="NUB132" s="86"/>
      <c r="NUC132" s="86"/>
      <c r="NUD132" s="86"/>
      <c r="NUE132" s="86"/>
      <c r="NUF132" s="86"/>
      <c r="NUG132" s="86"/>
      <c r="NUH132" s="86"/>
      <c r="NUI132" s="86"/>
      <c r="NUJ132" s="86"/>
      <c r="NUK132" s="86"/>
      <c r="NUL132" s="86"/>
      <c r="NUM132" s="86"/>
      <c r="NUN132" s="86"/>
      <c r="NUO132" s="86"/>
      <c r="NUP132" s="86"/>
      <c r="NUQ132" s="86"/>
      <c r="NUR132" s="86"/>
      <c r="NUS132" s="86"/>
      <c r="NUT132" s="86"/>
      <c r="NUU132" s="86"/>
      <c r="NUV132" s="86"/>
      <c r="NUW132" s="86"/>
      <c r="NUX132" s="86"/>
      <c r="NUY132" s="86"/>
      <c r="NUZ132" s="86"/>
      <c r="NVA132" s="86"/>
      <c r="NVB132" s="86"/>
      <c r="NVC132" s="86"/>
      <c r="NVD132" s="86"/>
      <c r="NVE132" s="86"/>
      <c r="NVF132" s="86"/>
      <c r="NVG132" s="86"/>
      <c r="NVH132" s="86"/>
      <c r="NVI132" s="86"/>
      <c r="NVJ132" s="86"/>
      <c r="NVK132" s="86"/>
      <c r="NVL132" s="86"/>
      <c r="NVM132" s="86"/>
      <c r="NVN132" s="86"/>
      <c r="NVO132" s="86"/>
      <c r="NVP132" s="86"/>
      <c r="NVQ132" s="86"/>
      <c r="NVR132" s="86"/>
      <c r="NVS132" s="86"/>
      <c r="NVT132" s="86"/>
      <c r="NVU132" s="86"/>
      <c r="NVV132" s="86"/>
      <c r="NVW132" s="86"/>
      <c r="NVX132" s="86"/>
      <c r="NVY132" s="86"/>
      <c r="NVZ132" s="86"/>
      <c r="NWA132" s="86"/>
      <c r="NWB132" s="86"/>
      <c r="NWC132" s="86"/>
      <c r="NWD132" s="86"/>
      <c r="NWE132" s="86"/>
      <c r="NWF132" s="86"/>
      <c r="NWG132" s="86"/>
      <c r="NWH132" s="86"/>
      <c r="NWI132" s="86"/>
      <c r="NWJ132" s="86"/>
      <c r="NWK132" s="86"/>
      <c r="NWL132" s="86"/>
      <c r="NWM132" s="86"/>
      <c r="NWN132" s="86"/>
      <c r="NWO132" s="86"/>
      <c r="NWP132" s="86"/>
      <c r="NWQ132" s="86"/>
      <c r="NWR132" s="86"/>
      <c r="NWS132" s="86"/>
      <c r="NWT132" s="86"/>
      <c r="NWU132" s="86"/>
      <c r="NWV132" s="86"/>
      <c r="NWW132" s="86"/>
      <c r="NWX132" s="86"/>
      <c r="NWY132" s="86"/>
      <c r="NWZ132" s="86"/>
      <c r="NXA132" s="86"/>
      <c r="NXB132" s="86"/>
      <c r="NXC132" s="86"/>
      <c r="NXD132" s="86"/>
      <c r="NXE132" s="86"/>
      <c r="NXF132" s="86"/>
      <c r="NXG132" s="86"/>
      <c r="NXH132" s="86"/>
      <c r="NXI132" s="86"/>
      <c r="NXJ132" s="86"/>
      <c r="NXK132" s="86"/>
      <c r="NXL132" s="86"/>
      <c r="NXM132" s="86"/>
      <c r="NXN132" s="86"/>
      <c r="NXO132" s="86"/>
      <c r="NXP132" s="86"/>
      <c r="NXQ132" s="86"/>
      <c r="NXR132" s="86"/>
      <c r="NXS132" s="86"/>
      <c r="NXT132" s="86"/>
      <c r="NXU132" s="86"/>
      <c r="NXV132" s="86"/>
      <c r="NXW132" s="86"/>
      <c r="NXX132" s="86"/>
      <c r="NXY132" s="86"/>
      <c r="NXZ132" s="86"/>
      <c r="NYA132" s="86"/>
      <c r="NYB132" s="86"/>
      <c r="NYC132" s="86"/>
      <c r="NYD132" s="86"/>
      <c r="NYE132" s="86"/>
      <c r="NYF132" s="86"/>
      <c r="NYG132" s="86"/>
      <c r="NYH132" s="86"/>
      <c r="NYI132" s="86"/>
      <c r="NYJ132" s="86"/>
      <c r="NYK132" s="86"/>
      <c r="NYL132" s="86"/>
      <c r="NYM132" s="86"/>
      <c r="NYN132" s="86"/>
      <c r="NYO132" s="86"/>
      <c r="NYP132" s="86"/>
      <c r="NYQ132" s="86"/>
      <c r="NYR132" s="86"/>
      <c r="NYS132" s="86"/>
      <c r="NYT132" s="86"/>
      <c r="NYU132" s="86"/>
      <c r="NYV132" s="86"/>
      <c r="NYW132" s="86"/>
      <c r="NYX132" s="86"/>
      <c r="NYY132" s="86"/>
      <c r="NYZ132" s="86"/>
      <c r="NZA132" s="86"/>
      <c r="NZB132" s="86"/>
      <c r="NZC132" s="86"/>
      <c r="NZD132" s="86"/>
      <c r="NZE132" s="86"/>
      <c r="NZF132" s="86"/>
      <c r="NZG132" s="86"/>
      <c r="NZH132" s="86"/>
      <c r="NZI132" s="86"/>
      <c r="NZJ132" s="86"/>
      <c r="NZK132" s="86"/>
      <c r="NZL132" s="86"/>
      <c r="NZM132" s="86"/>
      <c r="NZN132" s="86"/>
      <c r="NZO132" s="86"/>
      <c r="NZP132" s="86"/>
      <c r="NZQ132" s="86"/>
      <c r="NZR132" s="86"/>
      <c r="NZS132" s="86"/>
      <c r="NZT132" s="86"/>
      <c r="NZU132" s="86"/>
      <c r="NZV132" s="86"/>
      <c r="NZW132" s="86"/>
      <c r="NZX132" s="86"/>
      <c r="NZY132" s="86"/>
      <c r="NZZ132" s="86"/>
      <c r="OAA132" s="86"/>
      <c r="OAB132" s="86"/>
      <c r="OAC132" s="86"/>
      <c r="OAD132" s="86"/>
      <c r="OAE132" s="86"/>
      <c r="OAF132" s="86"/>
      <c r="OAG132" s="86"/>
      <c r="OAH132" s="86"/>
      <c r="OAI132" s="86"/>
      <c r="OAJ132" s="86"/>
      <c r="OAK132" s="86"/>
      <c r="OAL132" s="86"/>
      <c r="OAM132" s="86"/>
      <c r="OAN132" s="86"/>
      <c r="OAO132" s="86"/>
      <c r="OAP132" s="86"/>
      <c r="OAQ132" s="86"/>
      <c r="OAR132" s="86"/>
      <c r="OAS132" s="86"/>
      <c r="OAT132" s="86"/>
      <c r="OAU132" s="86"/>
      <c r="OAV132" s="86"/>
      <c r="OAW132" s="86"/>
      <c r="OAX132" s="86"/>
      <c r="OAY132" s="86"/>
      <c r="OAZ132" s="86"/>
      <c r="OBA132" s="86"/>
      <c r="OBB132" s="86"/>
      <c r="OBI132" s="86"/>
      <c r="OBJ132" s="86"/>
      <c r="OBK132" s="86"/>
      <c r="OBL132" s="86"/>
      <c r="OBM132" s="86"/>
      <c r="OBN132" s="86"/>
      <c r="OBO132" s="86"/>
      <c r="OBP132" s="86"/>
      <c r="OBQ132" s="86"/>
      <c r="OBR132" s="86"/>
      <c r="OBS132" s="86"/>
      <c r="OBT132" s="86"/>
      <c r="OBU132" s="86"/>
      <c r="OBV132" s="86"/>
      <c r="OBW132" s="86"/>
      <c r="OBX132" s="86"/>
      <c r="OBY132" s="86"/>
      <c r="OBZ132" s="86"/>
      <c r="OCA132" s="86"/>
      <c r="OCB132" s="86"/>
      <c r="OCC132" s="86"/>
      <c r="OCD132" s="86"/>
      <c r="OCE132" s="86"/>
      <c r="OCF132" s="86"/>
      <c r="OCG132" s="86"/>
      <c r="OCH132" s="86"/>
      <c r="OCI132" s="86"/>
      <c r="OCJ132" s="86"/>
      <c r="OCK132" s="86"/>
      <c r="OCL132" s="86"/>
      <c r="OCM132" s="86"/>
      <c r="OCN132" s="86"/>
      <c r="OCO132" s="86"/>
      <c r="OCP132" s="86"/>
      <c r="OCQ132" s="86"/>
      <c r="OCR132" s="86"/>
      <c r="OCS132" s="86"/>
      <c r="OCT132" s="86"/>
      <c r="OCU132" s="86"/>
      <c r="OCV132" s="86"/>
      <c r="OCW132" s="86"/>
      <c r="OCX132" s="86"/>
      <c r="OCY132" s="86"/>
      <c r="OCZ132" s="86"/>
      <c r="ODA132" s="86"/>
      <c r="ODB132" s="86"/>
      <c r="ODC132" s="86"/>
      <c r="ODD132" s="86"/>
      <c r="ODE132" s="86"/>
      <c r="ODF132" s="86"/>
      <c r="ODG132" s="86"/>
      <c r="ODH132" s="86"/>
      <c r="ODI132" s="86"/>
      <c r="ODJ132" s="86"/>
      <c r="ODK132" s="86"/>
      <c r="ODL132" s="86"/>
      <c r="ODM132" s="86"/>
      <c r="ODN132" s="86"/>
      <c r="ODO132" s="86"/>
      <c r="ODP132" s="86"/>
      <c r="ODQ132" s="86"/>
      <c r="ODR132" s="86"/>
      <c r="ODS132" s="86"/>
      <c r="ODT132" s="86"/>
      <c r="ODU132" s="86"/>
      <c r="ODV132" s="86"/>
      <c r="ODW132" s="86"/>
      <c r="ODX132" s="86"/>
      <c r="ODY132" s="86"/>
      <c r="ODZ132" s="86"/>
      <c r="OEA132" s="86"/>
      <c r="OEB132" s="86"/>
      <c r="OEC132" s="86"/>
      <c r="OED132" s="86"/>
      <c r="OEE132" s="86"/>
      <c r="OEF132" s="86"/>
      <c r="OEG132" s="86"/>
      <c r="OEH132" s="86"/>
      <c r="OEI132" s="86"/>
      <c r="OEJ132" s="86"/>
      <c r="OEK132" s="86"/>
      <c r="OEL132" s="86"/>
      <c r="OEM132" s="86"/>
      <c r="OEN132" s="86"/>
      <c r="OEO132" s="86"/>
      <c r="OEP132" s="86"/>
      <c r="OEQ132" s="86"/>
      <c r="OER132" s="86"/>
      <c r="OES132" s="86"/>
      <c r="OET132" s="86"/>
      <c r="OEU132" s="86"/>
      <c r="OEV132" s="86"/>
      <c r="OEW132" s="86"/>
      <c r="OEX132" s="86"/>
      <c r="OEY132" s="86"/>
      <c r="OEZ132" s="86"/>
      <c r="OFA132" s="86"/>
      <c r="OFB132" s="86"/>
      <c r="OFC132" s="86"/>
      <c r="OFD132" s="86"/>
      <c r="OFE132" s="86"/>
      <c r="OFF132" s="86"/>
      <c r="OFG132" s="86"/>
      <c r="OFH132" s="86"/>
      <c r="OFI132" s="86"/>
      <c r="OFJ132" s="86"/>
      <c r="OFK132" s="86"/>
      <c r="OFL132" s="86"/>
      <c r="OFM132" s="86"/>
      <c r="OFN132" s="86"/>
      <c r="OFO132" s="86"/>
      <c r="OFP132" s="86"/>
      <c r="OFQ132" s="86"/>
      <c r="OFR132" s="86"/>
      <c r="OFS132" s="86"/>
      <c r="OFT132" s="86"/>
      <c r="OFU132" s="86"/>
      <c r="OFV132" s="86"/>
      <c r="OFW132" s="86"/>
      <c r="OFX132" s="86"/>
      <c r="OFY132" s="86"/>
      <c r="OFZ132" s="86"/>
      <c r="OGA132" s="86"/>
      <c r="OGB132" s="86"/>
      <c r="OGC132" s="86"/>
      <c r="OGD132" s="86"/>
      <c r="OGE132" s="86"/>
      <c r="OGF132" s="86"/>
      <c r="OGG132" s="86"/>
      <c r="OGH132" s="86"/>
      <c r="OGI132" s="86"/>
      <c r="OGJ132" s="86"/>
      <c r="OGK132" s="86"/>
      <c r="OGL132" s="86"/>
      <c r="OGM132" s="86"/>
      <c r="OGN132" s="86"/>
      <c r="OGO132" s="86"/>
      <c r="OGP132" s="86"/>
      <c r="OGQ132" s="86"/>
      <c r="OGR132" s="86"/>
      <c r="OGS132" s="86"/>
      <c r="OGT132" s="86"/>
      <c r="OGU132" s="86"/>
      <c r="OGV132" s="86"/>
      <c r="OGW132" s="86"/>
      <c r="OGX132" s="86"/>
      <c r="OGY132" s="86"/>
      <c r="OGZ132" s="86"/>
      <c r="OHA132" s="86"/>
      <c r="OHB132" s="86"/>
      <c r="OHC132" s="86"/>
      <c r="OHD132" s="86"/>
      <c r="OHE132" s="86"/>
      <c r="OHF132" s="86"/>
      <c r="OHG132" s="86"/>
      <c r="OHH132" s="86"/>
      <c r="OHI132" s="86"/>
      <c r="OHJ132" s="86"/>
      <c r="OHK132" s="86"/>
      <c r="OHL132" s="86"/>
      <c r="OHM132" s="86"/>
      <c r="OHN132" s="86"/>
      <c r="OHO132" s="86"/>
      <c r="OHP132" s="86"/>
      <c r="OHQ132" s="86"/>
      <c r="OHR132" s="86"/>
      <c r="OHS132" s="86"/>
      <c r="OHT132" s="86"/>
      <c r="OHU132" s="86"/>
      <c r="OHV132" s="86"/>
      <c r="OHW132" s="86"/>
      <c r="OHX132" s="86"/>
      <c r="OHY132" s="86"/>
      <c r="OHZ132" s="86"/>
      <c r="OIA132" s="86"/>
      <c r="OIB132" s="86"/>
      <c r="OIC132" s="86"/>
      <c r="OID132" s="86"/>
      <c r="OIE132" s="86"/>
      <c r="OIF132" s="86"/>
      <c r="OIG132" s="86"/>
      <c r="OIH132" s="86"/>
      <c r="OII132" s="86"/>
      <c r="OIJ132" s="86"/>
      <c r="OIK132" s="86"/>
      <c r="OIL132" s="86"/>
      <c r="OIM132" s="86"/>
      <c r="OIN132" s="86"/>
      <c r="OIO132" s="86"/>
      <c r="OIP132" s="86"/>
      <c r="OIQ132" s="86"/>
      <c r="OIR132" s="86"/>
      <c r="OIS132" s="86"/>
      <c r="OIT132" s="86"/>
      <c r="OIU132" s="86"/>
      <c r="OIV132" s="86"/>
      <c r="OIW132" s="86"/>
      <c r="OIX132" s="86"/>
      <c r="OIY132" s="86"/>
      <c r="OIZ132" s="86"/>
      <c r="OJA132" s="86"/>
      <c r="OJB132" s="86"/>
      <c r="OJC132" s="86"/>
      <c r="OJD132" s="86"/>
      <c r="OJE132" s="86"/>
      <c r="OJF132" s="86"/>
      <c r="OJG132" s="86"/>
      <c r="OJH132" s="86"/>
      <c r="OJI132" s="86"/>
      <c r="OJJ132" s="86"/>
      <c r="OJK132" s="86"/>
      <c r="OJL132" s="86"/>
      <c r="OJM132" s="86"/>
      <c r="OJN132" s="86"/>
      <c r="OJO132" s="86"/>
      <c r="OJP132" s="86"/>
      <c r="OJQ132" s="86"/>
      <c r="OJR132" s="86"/>
      <c r="OJS132" s="86"/>
      <c r="OJT132" s="86"/>
      <c r="OJU132" s="86"/>
      <c r="OJV132" s="86"/>
      <c r="OJW132" s="86"/>
      <c r="OJX132" s="86"/>
      <c r="OJY132" s="86"/>
      <c r="OJZ132" s="86"/>
      <c r="OKA132" s="86"/>
      <c r="OKB132" s="86"/>
      <c r="OKC132" s="86"/>
      <c r="OKD132" s="86"/>
      <c r="OKE132" s="86"/>
      <c r="OKF132" s="86"/>
      <c r="OKG132" s="86"/>
      <c r="OKH132" s="86"/>
      <c r="OKI132" s="86"/>
      <c r="OKJ132" s="86"/>
      <c r="OKK132" s="86"/>
      <c r="OKL132" s="86"/>
      <c r="OKM132" s="86"/>
      <c r="OKN132" s="86"/>
      <c r="OKO132" s="86"/>
      <c r="OKP132" s="86"/>
      <c r="OKQ132" s="86"/>
      <c r="OKR132" s="86"/>
      <c r="OKS132" s="86"/>
      <c r="OKT132" s="86"/>
      <c r="OKU132" s="86"/>
      <c r="OKV132" s="86"/>
      <c r="OKW132" s="86"/>
      <c r="OKX132" s="86"/>
      <c r="OLE132" s="86"/>
      <c r="OLF132" s="86"/>
      <c r="OLG132" s="86"/>
      <c r="OLH132" s="86"/>
      <c r="OLI132" s="86"/>
      <c r="OLJ132" s="86"/>
      <c r="OLK132" s="86"/>
      <c r="OLL132" s="86"/>
      <c r="OLM132" s="86"/>
      <c r="OLN132" s="86"/>
      <c r="OLO132" s="86"/>
      <c r="OLP132" s="86"/>
      <c r="OLQ132" s="86"/>
      <c r="OLR132" s="86"/>
      <c r="OLS132" s="86"/>
      <c r="OLT132" s="86"/>
      <c r="OLU132" s="86"/>
      <c r="OLV132" s="86"/>
      <c r="OLW132" s="86"/>
      <c r="OLX132" s="86"/>
      <c r="OLY132" s="86"/>
      <c r="OLZ132" s="86"/>
      <c r="OMA132" s="86"/>
      <c r="OMB132" s="86"/>
      <c r="OMC132" s="86"/>
      <c r="OMD132" s="86"/>
      <c r="OME132" s="86"/>
      <c r="OMF132" s="86"/>
      <c r="OMG132" s="86"/>
      <c r="OMH132" s="86"/>
      <c r="OMI132" s="86"/>
      <c r="OMJ132" s="86"/>
      <c r="OMK132" s="86"/>
      <c r="OML132" s="86"/>
      <c r="OMM132" s="86"/>
      <c r="OMN132" s="86"/>
      <c r="OMO132" s="86"/>
      <c r="OMP132" s="86"/>
      <c r="OMQ132" s="86"/>
      <c r="OMR132" s="86"/>
      <c r="OMS132" s="86"/>
      <c r="OMT132" s="86"/>
      <c r="OMU132" s="86"/>
      <c r="OMV132" s="86"/>
      <c r="OMW132" s="86"/>
      <c r="OMX132" s="86"/>
      <c r="OMY132" s="86"/>
      <c r="OMZ132" s="86"/>
      <c r="ONA132" s="86"/>
      <c r="ONB132" s="86"/>
      <c r="ONC132" s="86"/>
      <c r="OND132" s="86"/>
      <c r="ONE132" s="86"/>
      <c r="ONF132" s="86"/>
      <c r="ONG132" s="86"/>
      <c r="ONH132" s="86"/>
      <c r="ONI132" s="86"/>
      <c r="ONJ132" s="86"/>
      <c r="ONK132" s="86"/>
      <c r="ONL132" s="86"/>
      <c r="ONM132" s="86"/>
      <c r="ONN132" s="86"/>
      <c r="ONO132" s="86"/>
      <c r="ONP132" s="86"/>
      <c r="ONQ132" s="86"/>
      <c r="ONR132" s="86"/>
      <c r="ONS132" s="86"/>
      <c r="ONT132" s="86"/>
      <c r="ONU132" s="86"/>
      <c r="ONV132" s="86"/>
      <c r="ONW132" s="86"/>
      <c r="ONX132" s="86"/>
      <c r="ONY132" s="86"/>
      <c r="ONZ132" s="86"/>
      <c r="OOA132" s="86"/>
      <c r="OOB132" s="86"/>
      <c r="OOC132" s="86"/>
      <c r="OOD132" s="86"/>
      <c r="OOE132" s="86"/>
      <c r="OOF132" s="86"/>
      <c r="OOG132" s="86"/>
      <c r="OOH132" s="86"/>
      <c r="OOI132" s="86"/>
      <c r="OOJ132" s="86"/>
      <c r="OOK132" s="86"/>
      <c r="OOL132" s="86"/>
      <c r="OOM132" s="86"/>
      <c r="OON132" s="86"/>
      <c r="OOO132" s="86"/>
      <c r="OOP132" s="86"/>
      <c r="OOQ132" s="86"/>
      <c r="OOR132" s="86"/>
      <c r="OOS132" s="86"/>
      <c r="OOT132" s="86"/>
      <c r="OOU132" s="86"/>
      <c r="OOV132" s="86"/>
      <c r="OOW132" s="86"/>
      <c r="OOX132" s="86"/>
      <c r="OOY132" s="86"/>
      <c r="OOZ132" s="86"/>
      <c r="OPA132" s="86"/>
      <c r="OPB132" s="86"/>
      <c r="OPC132" s="86"/>
      <c r="OPD132" s="86"/>
      <c r="OPE132" s="86"/>
      <c r="OPF132" s="86"/>
      <c r="OPG132" s="86"/>
      <c r="OPH132" s="86"/>
      <c r="OPI132" s="86"/>
      <c r="OPJ132" s="86"/>
      <c r="OPK132" s="86"/>
      <c r="OPL132" s="86"/>
      <c r="OPM132" s="86"/>
      <c r="OPN132" s="86"/>
      <c r="OPO132" s="86"/>
      <c r="OPP132" s="86"/>
      <c r="OPQ132" s="86"/>
      <c r="OPR132" s="86"/>
      <c r="OPS132" s="86"/>
      <c r="OPT132" s="86"/>
      <c r="OPU132" s="86"/>
      <c r="OPV132" s="86"/>
      <c r="OPW132" s="86"/>
      <c r="OPX132" s="86"/>
      <c r="OPY132" s="86"/>
      <c r="OPZ132" s="86"/>
      <c r="OQA132" s="86"/>
      <c r="OQB132" s="86"/>
      <c r="OQC132" s="86"/>
      <c r="OQD132" s="86"/>
      <c r="OQE132" s="86"/>
      <c r="OQF132" s="86"/>
      <c r="OQG132" s="86"/>
      <c r="OQH132" s="86"/>
      <c r="OQI132" s="86"/>
      <c r="OQJ132" s="86"/>
      <c r="OQK132" s="86"/>
      <c r="OQL132" s="86"/>
      <c r="OQM132" s="86"/>
      <c r="OQN132" s="86"/>
      <c r="OQO132" s="86"/>
      <c r="OQP132" s="86"/>
      <c r="OQQ132" s="86"/>
      <c r="OQR132" s="86"/>
      <c r="OQS132" s="86"/>
      <c r="OQT132" s="86"/>
      <c r="OQU132" s="86"/>
      <c r="OQV132" s="86"/>
      <c r="OQW132" s="86"/>
      <c r="OQX132" s="86"/>
      <c r="OQY132" s="86"/>
      <c r="OQZ132" s="86"/>
      <c r="ORA132" s="86"/>
      <c r="ORB132" s="86"/>
      <c r="ORC132" s="86"/>
      <c r="ORD132" s="86"/>
      <c r="ORE132" s="86"/>
      <c r="ORF132" s="86"/>
      <c r="ORG132" s="86"/>
      <c r="ORH132" s="86"/>
      <c r="ORI132" s="86"/>
      <c r="ORJ132" s="86"/>
      <c r="ORK132" s="86"/>
      <c r="ORL132" s="86"/>
      <c r="ORM132" s="86"/>
      <c r="ORN132" s="86"/>
      <c r="ORO132" s="86"/>
      <c r="ORP132" s="86"/>
      <c r="ORQ132" s="86"/>
      <c r="ORR132" s="86"/>
      <c r="ORS132" s="86"/>
      <c r="ORT132" s="86"/>
      <c r="ORU132" s="86"/>
      <c r="ORV132" s="86"/>
      <c r="ORW132" s="86"/>
      <c r="ORX132" s="86"/>
      <c r="ORY132" s="86"/>
      <c r="ORZ132" s="86"/>
      <c r="OSA132" s="86"/>
      <c r="OSB132" s="86"/>
      <c r="OSC132" s="86"/>
      <c r="OSD132" s="86"/>
      <c r="OSE132" s="86"/>
      <c r="OSF132" s="86"/>
      <c r="OSG132" s="86"/>
      <c r="OSH132" s="86"/>
      <c r="OSI132" s="86"/>
      <c r="OSJ132" s="86"/>
      <c r="OSK132" s="86"/>
      <c r="OSL132" s="86"/>
      <c r="OSM132" s="86"/>
      <c r="OSN132" s="86"/>
      <c r="OSO132" s="86"/>
      <c r="OSP132" s="86"/>
      <c r="OSQ132" s="86"/>
      <c r="OSR132" s="86"/>
      <c r="OSS132" s="86"/>
      <c r="OST132" s="86"/>
      <c r="OSU132" s="86"/>
      <c r="OSV132" s="86"/>
      <c r="OSW132" s="86"/>
      <c r="OSX132" s="86"/>
      <c r="OSY132" s="86"/>
      <c r="OSZ132" s="86"/>
      <c r="OTA132" s="86"/>
      <c r="OTB132" s="86"/>
      <c r="OTC132" s="86"/>
      <c r="OTD132" s="86"/>
      <c r="OTE132" s="86"/>
      <c r="OTF132" s="86"/>
      <c r="OTG132" s="86"/>
      <c r="OTH132" s="86"/>
      <c r="OTI132" s="86"/>
      <c r="OTJ132" s="86"/>
      <c r="OTK132" s="86"/>
      <c r="OTL132" s="86"/>
      <c r="OTM132" s="86"/>
      <c r="OTN132" s="86"/>
      <c r="OTO132" s="86"/>
      <c r="OTP132" s="86"/>
      <c r="OTQ132" s="86"/>
      <c r="OTR132" s="86"/>
      <c r="OTS132" s="86"/>
      <c r="OTT132" s="86"/>
      <c r="OTU132" s="86"/>
      <c r="OTV132" s="86"/>
      <c r="OTW132" s="86"/>
      <c r="OTX132" s="86"/>
      <c r="OTY132" s="86"/>
      <c r="OTZ132" s="86"/>
      <c r="OUA132" s="86"/>
      <c r="OUB132" s="86"/>
      <c r="OUC132" s="86"/>
      <c r="OUD132" s="86"/>
      <c r="OUE132" s="86"/>
      <c r="OUF132" s="86"/>
      <c r="OUG132" s="86"/>
      <c r="OUH132" s="86"/>
      <c r="OUI132" s="86"/>
      <c r="OUJ132" s="86"/>
      <c r="OUK132" s="86"/>
      <c r="OUL132" s="86"/>
      <c r="OUM132" s="86"/>
      <c r="OUN132" s="86"/>
      <c r="OUO132" s="86"/>
      <c r="OUP132" s="86"/>
      <c r="OUQ132" s="86"/>
      <c r="OUR132" s="86"/>
      <c r="OUS132" s="86"/>
      <c r="OUT132" s="86"/>
      <c r="OVA132" s="86"/>
      <c r="OVB132" s="86"/>
      <c r="OVC132" s="86"/>
      <c r="OVD132" s="86"/>
      <c r="OVE132" s="86"/>
      <c r="OVF132" s="86"/>
      <c r="OVG132" s="86"/>
      <c r="OVH132" s="86"/>
      <c r="OVI132" s="86"/>
      <c r="OVJ132" s="86"/>
      <c r="OVK132" s="86"/>
      <c r="OVL132" s="86"/>
      <c r="OVM132" s="86"/>
      <c r="OVN132" s="86"/>
      <c r="OVO132" s="86"/>
      <c r="OVP132" s="86"/>
      <c r="OVQ132" s="86"/>
      <c r="OVR132" s="86"/>
      <c r="OVS132" s="86"/>
      <c r="OVT132" s="86"/>
      <c r="OVU132" s="86"/>
      <c r="OVV132" s="86"/>
      <c r="OVW132" s="86"/>
      <c r="OVX132" s="86"/>
      <c r="OVY132" s="86"/>
      <c r="OVZ132" s="86"/>
      <c r="OWA132" s="86"/>
      <c r="OWB132" s="86"/>
      <c r="OWC132" s="86"/>
      <c r="OWD132" s="86"/>
      <c r="OWE132" s="86"/>
      <c r="OWF132" s="86"/>
      <c r="OWG132" s="86"/>
      <c r="OWH132" s="86"/>
      <c r="OWI132" s="86"/>
      <c r="OWJ132" s="86"/>
      <c r="OWK132" s="86"/>
      <c r="OWL132" s="86"/>
      <c r="OWM132" s="86"/>
      <c r="OWN132" s="86"/>
      <c r="OWO132" s="86"/>
      <c r="OWP132" s="86"/>
      <c r="OWQ132" s="86"/>
      <c r="OWR132" s="86"/>
      <c r="OWS132" s="86"/>
      <c r="OWT132" s="86"/>
      <c r="OWU132" s="86"/>
      <c r="OWV132" s="86"/>
      <c r="OWW132" s="86"/>
      <c r="OWX132" s="86"/>
      <c r="OWY132" s="86"/>
      <c r="OWZ132" s="86"/>
      <c r="OXA132" s="86"/>
      <c r="OXB132" s="86"/>
      <c r="OXC132" s="86"/>
      <c r="OXD132" s="86"/>
      <c r="OXE132" s="86"/>
      <c r="OXF132" s="86"/>
      <c r="OXG132" s="86"/>
      <c r="OXH132" s="86"/>
      <c r="OXI132" s="86"/>
      <c r="OXJ132" s="86"/>
      <c r="OXK132" s="86"/>
      <c r="OXL132" s="86"/>
      <c r="OXM132" s="86"/>
      <c r="OXN132" s="86"/>
      <c r="OXO132" s="86"/>
      <c r="OXP132" s="86"/>
      <c r="OXQ132" s="86"/>
      <c r="OXR132" s="86"/>
      <c r="OXS132" s="86"/>
      <c r="OXT132" s="86"/>
      <c r="OXU132" s="86"/>
      <c r="OXV132" s="86"/>
      <c r="OXW132" s="86"/>
      <c r="OXX132" s="86"/>
      <c r="OXY132" s="86"/>
      <c r="OXZ132" s="86"/>
      <c r="OYA132" s="86"/>
      <c r="OYB132" s="86"/>
      <c r="OYC132" s="86"/>
      <c r="OYD132" s="86"/>
      <c r="OYE132" s="86"/>
      <c r="OYF132" s="86"/>
      <c r="OYG132" s="86"/>
      <c r="OYH132" s="86"/>
      <c r="OYI132" s="86"/>
      <c r="OYJ132" s="86"/>
      <c r="OYK132" s="86"/>
      <c r="OYL132" s="86"/>
      <c r="OYM132" s="86"/>
      <c r="OYN132" s="86"/>
      <c r="OYO132" s="86"/>
      <c r="OYP132" s="86"/>
      <c r="OYQ132" s="86"/>
      <c r="OYR132" s="86"/>
      <c r="OYS132" s="86"/>
      <c r="OYT132" s="86"/>
      <c r="OYU132" s="86"/>
      <c r="OYV132" s="86"/>
      <c r="OYW132" s="86"/>
      <c r="OYX132" s="86"/>
      <c r="OYY132" s="86"/>
      <c r="OYZ132" s="86"/>
      <c r="OZA132" s="86"/>
      <c r="OZB132" s="86"/>
      <c r="OZC132" s="86"/>
      <c r="OZD132" s="86"/>
      <c r="OZE132" s="86"/>
      <c r="OZF132" s="86"/>
      <c r="OZG132" s="86"/>
      <c r="OZH132" s="86"/>
      <c r="OZI132" s="86"/>
      <c r="OZJ132" s="86"/>
      <c r="OZK132" s="86"/>
      <c r="OZL132" s="86"/>
      <c r="OZM132" s="86"/>
      <c r="OZN132" s="86"/>
      <c r="OZO132" s="86"/>
      <c r="OZP132" s="86"/>
      <c r="OZQ132" s="86"/>
      <c r="OZR132" s="86"/>
      <c r="OZS132" s="86"/>
      <c r="OZT132" s="86"/>
      <c r="OZU132" s="86"/>
      <c r="OZV132" s="86"/>
      <c r="OZW132" s="86"/>
      <c r="OZX132" s="86"/>
      <c r="OZY132" s="86"/>
      <c r="OZZ132" s="86"/>
      <c r="PAA132" s="86"/>
      <c r="PAB132" s="86"/>
      <c r="PAC132" s="86"/>
      <c r="PAD132" s="86"/>
      <c r="PAE132" s="86"/>
      <c r="PAF132" s="86"/>
      <c r="PAG132" s="86"/>
      <c r="PAH132" s="86"/>
      <c r="PAI132" s="86"/>
      <c r="PAJ132" s="86"/>
      <c r="PAK132" s="86"/>
      <c r="PAL132" s="86"/>
      <c r="PAM132" s="86"/>
      <c r="PAN132" s="86"/>
      <c r="PAO132" s="86"/>
      <c r="PAP132" s="86"/>
      <c r="PAQ132" s="86"/>
      <c r="PAR132" s="86"/>
      <c r="PAS132" s="86"/>
      <c r="PAT132" s="86"/>
      <c r="PAU132" s="86"/>
      <c r="PAV132" s="86"/>
      <c r="PAW132" s="86"/>
      <c r="PAX132" s="86"/>
      <c r="PAY132" s="86"/>
      <c r="PAZ132" s="86"/>
      <c r="PBA132" s="86"/>
      <c r="PBB132" s="86"/>
      <c r="PBC132" s="86"/>
      <c r="PBD132" s="86"/>
      <c r="PBE132" s="86"/>
      <c r="PBF132" s="86"/>
      <c r="PBG132" s="86"/>
      <c r="PBH132" s="86"/>
      <c r="PBI132" s="86"/>
      <c r="PBJ132" s="86"/>
      <c r="PBK132" s="86"/>
      <c r="PBL132" s="86"/>
      <c r="PBM132" s="86"/>
      <c r="PBN132" s="86"/>
      <c r="PBO132" s="86"/>
      <c r="PBP132" s="86"/>
      <c r="PBQ132" s="86"/>
      <c r="PBR132" s="86"/>
      <c r="PBS132" s="86"/>
      <c r="PBT132" s="86"/>
      <c r="PBU132" s="86"/>
      <c r="PBV132" s="86"/>
      <c r="PBW132" s="86"/>
      <c r="PBX132" s="86"/>
      <c r="PBY132" s="86"/>
      <c r="PBZ132" s="86"/>
      <c r="PCA132" s="86"/>
      <c r="PCB132" s="86"/>
      <c r="PCC132" s="86"/>
      <c r="PCD132" s="86"/>
      <c r="PCE132" s="86"/>
      <c r="PCF132" s="86"/>
      <c r="PCG132" s="86"/>
      <c r="PCH132" s="86"/>
      <c r="PCI132" s="86"/>
      <c r="PCJ132" s="86"/>
      <c r="PCK132" s="86"/>
      <c r="PCL132" s="86"/>
      <c r="PCM132" s="86"/>
      <c r="PCN132" s="86"/>
      <c r="PCO132" s="86"/>
      <c r="PCP132" s="86"/>
      <c r="PCQ132" s="86"/>
      <c r="PCR132" s="86"/>
      <c r="PCS132" s="86"/>
      <c r="PCT132" s="86"/>
      <c r="PCU132" s="86"/>
      <c r="PCV132" s="86"/>
      <c r="PCW132" s="86"/>
      <c r="PCX132" s="86"/>
      <c r="PCY132" s="86"/>
      <c r="PCZ132" s="86"/>
      <c r="PDA132" s="86"/>
      <c r="PDB132" s="86"/>
      <c r="PDC132" s="86"/>
      <c r="PDD132" s="86"/>
      <c r="PDE132" s="86"/>
      <c r="PDF132" s="86"/>
      <c r="PDG132" s="86"/>
      <c r="PDH132" s="86"/>
      <c r="PDI132" s="86"/>
      <c r="PDJ132" s="86"/>
      <c r="PDK132" s="86"/>
      <c r="PDL132" s="86"/>
      <c r="PDM132" s="86"/>
      <c r="PDN132" s="86"/>
      <c r="PDO132" s="86"/>
      <c r="PDP132" s="86"/>
      <c r="PDQ132" s="86"/>
      <c r="PDR132" s="86"/>
      <c r="PDS132" s="86"/>
      <c r="PDT132" s="86"/>
      <c r="PDU132" s="86"/>
      <c r="PDV132" s="86"/>
      <c r="PDW132" s="86"/>
      <c r="PDX132" s="86"/>
      <c r="PDY132" s="86"/>
      <c r="PDZ132" s="86"/>
      <c r="PEA132" s="86"/>
      <c r="PEB132" s="86"/>
      <c r="PEC132" s="86"/>
      <c r="PED132" s="86"/>
      <c r="PEE132" s="86"/>
      <c r="PEF132" s="86"/>
      <c r="PEG132" s="86"/>
      <c r="PEH132" s="86"/>
      <c r="PEI132" s="86"/>
      <c r="PEJ132" s="86"/>
      <c r="PEK132" s="86"/>
      <c r="PEL132" s="86"/>
      <c r="PEM132" s="86"/>
      <c r="PEN132" s="86"/>
      <c r="PEO132" s="86"/>
      <c r="PEP132" s="86"/>
      <c r="PEW132" s="86"/>
      <c r="PEX132" s="86"/>
      <c r="PEY132" s="86"/>
      <c r="PEZ132" s="86"/>
      <c r="PFA132" s="86"/>
      <c r="PFB132" s="86"/>
      <c r="PFC132" s="86"/>
      <c r="PFD132" s="86"/>
      <c r="PFE132" s="86"/>
      <c r="PFF132" s="86"/>
      <c r="PFG132" s="86"/>
      <c r="PFH132" s="86"/>
      <c r="PFI132" s="86"/>
      <c r="PFJ132" s="86"/>
      <c r="PFK132" s="86"/>
      <c r="PFL132" s="86"/>
      <c r="PFM132" s="86"/>
      <c r="PFN132" s="86"/>
      <c r="PFO132" s="86"/>
      <c r="PFP132" s="86"/>
      <c r="PFQ132" s="86"/>
      <c r="PFR132" s="86"/>
      <c r="PFS132" s="86"/>
      <c r="PFT132" s="86"/>
      <c r="PFU132" s="86"/>
      <c r="PFV132" s="86"/>
      <c r="PFW132" s="86"/>
      <c r="PFX132" s="86"/>
      <c r="PFY132" s="86"/>
      <c r="PFZ132" s="86"/>
      <c r="PGA132" s="86"/>
      <c r="PGB132" s="86"/>
      <c r="PGC132" s="86"/>
      <c r="PGD132" s="86"/>
      <c r="PGE132" s="86"/>
      <c r="PGF132" s="86"/>
      <c r="PGG132" s="86"/>
      <c r="PGH132" s="86"/>
      <c r="PGI132" s="86"/>
      <c r="PGJ132" s="86"/>
      <c r="PGK132" s="86"/>
      <c r="PGL132" s="86"/>
      <c r="PGM132" s="86"/>
      <c r="PGN132" s="86"/>
      <c r="PGO132" s="86"/>
      <c r="PGP132" s="86"/>
      <c r="PGQ132" s="86"/>
      <c r="PGR132" s="86"/>
      <c r="PGS132" s="86"/>
      <c r="PGT132" s="86"/>
      <c r="PGU132" s="86"/>
      <c r="PGV132" s="86"/>
      <c r="PGW132" s="86"/>
      <c r="PGX132" s="86"/>
      <c r="PGY132" s="86"/>
      <c r="PGZ132" s="86"/>
      <c r="PHA132" s="86"/>
      <c r="PHB132" s="86"/>
      <c r="PHC132" s="86"/>
      <c r="PHD132" s="86"/>
      <c r="PHE132" s="86"/>
      <c r="PHF132" s="86"/>
      <c r="PHG132" s="86"/>
      <c r="PHH132" s="86"/>
      <c r="PHI132" s="86"/>
      <c r="PHJ132" s="86"/>
      <c r="PHK132" s="86"/>
      <c r="PHL132" s="86"/>
      <c r="PHM132" s="86"/>
      <c r="PHN132" s="86"/>
      <c r="PHO132" s="86"/>
      <c r="PHP132" s="86"/>
      <c r="PHQ132" s="86"/>
      <c r="PHR132" s="86"/>
      <c r="PHS132" s="86"/>
      <c r="PHT132" s="86"/>
      <c r="PHU132" s="86"/>
      <c r="PHV132" s="86"/>
      <c r="PHW132" s="86"/>
      <c r="PHX132" s="86"/>
      <c r="PHY132" s="86"/>
      <c r="PHZ132" s="86"/>
      <c r="PIA132" s="86"/>
      <c r="PIB132" s="86"/>
      <c r="PIC132" s="86"/>
      <c r="PID132" s="86"/>
      <c r="PIE132" s="86"/>
      <c r="PIF132" s="86"/>
      <c r="PIG132" s="86"/>
      <c r="PIH132" s="86"/>
      <c r="PII132" s="86"/>
      <c r="PIJ132" s="86"/>
      <c r="PIK132" s="86"/>
      <c r="PIL132" s="86"/>
      <c r="PIM132" s="86"/>
      <c r="PIN132" s="86"/>
      <c r="PIO132" s="86"/>
      <c r="PIP132" s="86"/>
      <c r="PIQ132" s="86"/>
      <c r="PIR132" s="86"/>
      <c r="PIS132" s="86"/>
      <c r="PIT132" s="86"/>
      <c r="PIU132" s="86"/>
      <c r="PIV132" s="86"/>
      <c r="PIW132" s="86"/>
      <c r="PIX132" s="86"/>
      <c r="PIY132" s="86"/>
      <c r="PIZ132" s="86"/>
      <c r="PJA132" s="86"/>
      <c r="PJB132" s="86"/>
      <c r="PJC132" s="86"/>
      <c r="PJD132" s="86"/>
      <c r="PJE132" s="86"/>
      <c r="PJF132" s="86"/>
      <c r="PJG132" s="86"/>
      <c r="PJH132" s="86"/>
      <c r="PJI132" s="86"/>
      <c r="PJJ132" s="86"/>
      <c r="PJK132" s="86"/>
      <c r="PJL132" s="86"/>
      <c r="PJM132" s="86"/>
      <c r="PJN132" s="86"/>
      <c r="PJO132" s="86"/>
      <c r="PJP132" s="86"/>
      <c r="PJQ132" s="86"/>
      <c r="PJR132" s="86"/>
      <c r="PJS132" s="86"/>
      <c r="PJT132" s="86"/>
      <c r="PJU132" s="86"/>
      <c r="PJV132" s="86"/>
      <c r="PJW132" s="86"/>
      <c r="PJX132" s="86"/>
      <c r="PJY132" s="86"/>
      <c r="PJZ132" s="86"/>
      <c r="PKA132" s="86"/>
      <c r="PKB132" s="86"/>
      <c r="PKC132" s="86"/>
      <c r="PKD132" s="86"/>
      <c r="PKE132" s="86"/>
      <c r="PKF132" s="86"/>
      <c r="PKG132" s="86"/>
      <c r="PKH132" s="86"/>
      <c r="PKI132" s="86"/>
      <c r="PKJ132" s="86"/>
      <c r="PKK132" s="86"/>
      <c r="PKL132" s="86"/>
      <c r="PKM132" s="86"/>
      <c r="PKN132" s="86"/>
      <c r="PKO132" s="86"/>
      <c r="PKP132" s="86"/>
      <c r="PKQ132" s="86"/>
      <c r="PKR132" s="86"/>
      <c r="PKS132" s="86"/>
      <c r="PKT132" s="86"/>
      <c r="PKU132" s="86"/>
      <c r="PKV132" s="86"/>
      <c r="PKW132" s="86"/>
      <c r="PKX132" s="86"/>
      <c r="PKY132" s="86"/>
      <c r="PKZ132" s="86"/>
      <c r="PLA132" s="86"/>
      <c r="PLB132" s="86"/>
      <c r="PLC132" s="86"/>
      <c r="PLD132" s="86"/>
      <c r="PLE132" s="86"/>
      <c r="PLF132" s="86"/>
      <c r="PLG132" s="86"/>
      <c r="PLH132" s="86"/>
      <c r="PLI132" s="86"/>
      <c r="PLJ132" s="86"/>
      <c r="PLK132" s="86"/>
      <c r="PLL132" s="86"/>
      <c r="PLM132" s="86"/>
      <c r="PLN132" s="86"/>
      <c r="PLO132" s="86"/>
      <c r="PLP132" s="86"/>
      <c r="PLQ132" s="86"/>
      <c r="PLR132" s="86"/>
      <c r="PLS132" s="86"/>
      <c r="PLT132" s="86"/>
      <c r="PLU132" s="86"/>
      <c r="PLV132" s="86"/>
      <c r="PLW132" s="86"/>
      <c r="PLX132" s="86"/>
      <c r="PLY132" s="86"/>
      <c r="PLZ132" s="86"/>
      <c r="PMA132" s="86"/>
      <c r="PMB132" s="86"/>
      <c r="PMC132" s="86"/>
      <c r="PMD132" s="86"/>
      <c r="PME132" s="86"/>
      <c r="PMF132" s="86"/>
      <c r="PMG132" s="86"/>
      <c r="PMH132" s="86"/>
      <c r="PMI132" s="86"/>
      <c r="PMJ132" s="86"/>
      <c r="PMK132" s="86"/>
      <c r="PML132" s="86"/>
      <c r="PMM132" s="86"/>
      <c r="PMN132" s="86"/>
      <c r="PMO132" s="86"/>
      <c r="PMP132" s="86"/>
      <c r="PMQ132" s="86"/>
      <c r="PMR132" s="86"/>
      <c r="PMS132" s="86"/>
      <c r="PMT132" s="86"/>
      <c r="PMU132" s="86"/>
      <c r="PMV132" s="86"/>
      <c r="PMW132" s="86"/>
      <c r="PMX132" s="86"/>
      <c r="PMY132" s="86"/>
      <c r="PMZ132" s="86"/>
      <c r="PNA132" s="86"/>
      <c r="PNB132" s="86"/>
      <c r="PNC132" s="86"/>
      <c r="PND132" s="86"/>
      <c r="PNE132" s="86"/>
      <c r="PNF132" s="86"/>
      <c r="PNG132" s="86"/>
      <c r="PNH132" s="86"/>
      <c r="PNI132" s="86"/>
      <c r="PNJ132" s="86"/>
      <c r="PNK132" s="86"/>
      <c r="PNL132" s="86"/>
      <c r="PNM132" s="86"/>
      <c r="PNN132" s="86"/>
      <c r="PNO132" s="86"/>
      <c r="PNP132" s="86"/>
      <c r="PNQ132" s="86"/>
      <c r="PNR132" s="86"/>
      <c r="PNS132" s="86"/>
      <c r="PNT132" s="86"/>
      <c r="PNU132" s="86"/>
      <c r="PNV132" s="86"/>
      <c r="PNW132" s="86"/>
      <c r="PNX132" s="86"/>
      <c r="PNY132" s="86"/>
      <c r="PNZ132" s="86"/>
      <c r="POA132" s="86"/>
      <c r="POB132" s="86"/>
      <c r="POC132" s="86"/>
      <c r="POD132" s="86"/>
      <c r="POE132" s="86"/>
      <c r="POF132" s="86"/>
      <c r="POG132" s="86"/>
      <c r="POH132" s="86"/>
      <c r="POI132" s="86"/>
      <c r="POJ132" s="86"/>
      <c r="POK132" s="86"/>
      <c r="POL132" s="86"/>
      <c r="POS132" s="86"/>
      <c r="POT132" s="86"/>
      <c r="POU132" s="86"/>
      <c r="POV132" s="86"/>
      <c r="POW132" s="86"/>
      <c r="POX132" s="86"/>
      <c r="POY132" s="86"/>
      <c r="POZ132" s="86"/>
      <c r="PPA132" s="86"/>
      <c r="PPB132" s="86"/>
      <c r="PPC132" s="86"/>
      <c r="PPD132" s="86"/>
      <c r="PPE132" s="86"/>
      <c r="PPF132" s="86"/>
      <c r="PPG132" s="86"/>
      <c r="PPH132" s="86"/>
      <c r="PPI132" s="86"/>
      <c r="PPJ132" s="86"/>
      <c r="PPK132" s="86"/>
      <c r="PPL132" s="86"/>
      <c r="PPM132" s="86"/>
      <c r="PPN132" s="86"/>
      <c r="PPO132" s="86"/>
      <c r="PPP132" s="86"/>
      <c r="PPQ132" s="86"/>
      <c r="PPR132" s="86"/>
      <c r="PPS132" s="86"/>
      <c r="PPT132" s="86"/>
      <c r="PPU132" s="86"/>
      <c r="PPV132" s="86"/>
      <c r="PPW132" s="86"/>
      <c r="PPX132" s="86"/>
      <c r="PPY132" s="86"/>
      <c r="PPZ132" s="86"/>
      <c r="PQA132" s="86"/>
      <c r="PQB132" s="86"/>
      <c r="PQC132" s="86"/>
      <c r="PQD132" s="86"/>
      <c r="PQE132" s="86"/>
      <c r="PQF132" s="86"/>
      <c r="PQG132" s="86"/>
      <c r="PQH132" s="86"/>
      <c r="PQI132" s="86"/>
      <c r="PQJ132" s="86"/>
      <c r="PQK132" s="86"/>
      <c r="PQL132" s="86"/>
      <c r="PQM132" s="86"/>
      <c r="PQN132" s="86"/>
      <c r="PQO132" s="86"/>
      <c r="PQP132" s="86"/>
      <c r="PQQ132" s="86"/>
      <c r="PQR132" s="86"/>
      <c r="PQS132" s="86"/>
      <c r="PQT132" s="86"/>
      <c r="PQU132" s="86"/>
      <c r="PQV132" s="86"/>
      <c r="PQW132" s="86"/>
      <c r="PQX132" s="86"/>
      <c r="PQY132" s="86"/>
      <c r="PQZ132" s="86"/>
      <c r="PRA132" s="86"/>
      <c r="PRB132" s="86"/>
      <c r="PRC132" s="86"/>
      <c r="PRD132" s="86"/>
      <c r="PRE132" s="86"/>
      <c r="PRF132" s="86"/>
      <c r="PRG132" s="86"/>
      <c r="PRH132" s="86"/>
      <c r="PRI132" s="86"/>
      <c r="PRJ132" s="86"/>
      <c r="PRK132" s="86"/>
      <c r="PRL132" s="86"/>
      <c r="PRM132" s="86"/>
      <c r="PRN132" s="86"/>
      <c r="PRO132" s="86"/>
      <c r="PRP132" s="86"/>
      <c r="PRQ132" s="86"/>
      <c r="PRR132" s="86"/>
      <c r="PRS132" s="86"/>
      <c r="PRT132" s="86"/>
      <c r="PRU132" s="86"/>
      <c r="PRV132" s="86"/>
      <c r="PRW132" s="86"/>
      <c r="PRX132" s="86"/>
      <c r="PRY132" s="86"/>
      <c r="PRZ132" s="86"/>
      <c r="PSA132" s="86"/>
      <c r="PSB132" s="86"/>
      <c r="PSC132" s="86"/>
      <c r="PSD132" s="86"/>
      <c r="PSE132" s="86"/>
      <c r="PSF132" s="86"/>
      <c r="PSG132" s="86"/>
      <c r="PSH132" s="86"/>
      <c r="PSI132" s="86"/>
      <c r="PSJ132" s="86"/>
      <c r="PSK132" s="86"/>
      <c r="PSL132" s="86"/>
      <c r="PSM132" s="86"/>
      <c r="PSN132" s="86"/>
      <c r="PSO132" s="86"/>
      <c r="PSP132" s="86"/>
      <c r="PSQ132" s="86"/>
      <c r="PSR132" s="86"/>
      <c r="PSS132" s="86"/>
      <c r="PST132" s="86"/>
      <c r="PSU132" s="86"/>
      <c r="PSV132" s="86"/>
      <c r="PSW132" s="86"/>
      <c r="PSX132" s="86"/>
      <c r="PSY132" s="86"/>
      <c r="PSZ132" s="86"/>
      <c r="PTA132" s="86"/>
      <c r="PTB132" s="86"/>
      <c r="PTC132" s="86"/>
      <c r="PTD132" s="86"/>
      <c r="PTE132" s="86"/>
      <c r="PTF132" s="86"/>
      <c r="PTG132" s="86"/>
      <c r="PTH132" s="86"/>
      <c r="PTI132" s="86"/>
      <c r="PTJ132" s="86"/>
      <c r="PTK132" s="86"/>
      <c r="PTL132" s="86"/>
      <c r="PTM132" s="86"/>
      <c r="PTN132" s="86"/>
      <c r="PTO132" s="86"/>
      <c r="PTP132" s="86"/>
      <c r="PTQ132" s="86"/>
      <c r="PTR132" s="86"/>
      <c r="PTS132" s="86"/>
      <c r="PTT132" s="86"/>
      <c r="PTU132" s="86"/>
      <c r="PTV132" s="86"/>
      <c r="PTW132" s="86"/>
      <c r="PTX132" s="86"/>
      <c r="PTY132" s="86"/>
      <c r="PTZ132" s="86"/>
      <c r="PUA132" s="86"/>
      <c r="PUB132" s="86"/>
      <c r="PUC132" s="86"/>
      <c r="PUD132" s="86"/>
      <c r="PUE132" s="86"/>
      <c r="PUF132" s="86"/>
      <c r="PUG132" s="86"/>
      <c r="PUH132" s="86"/>
      <c r="PUI132" s="86"/>
      <c r="PUJ132" s="86"/>
      <c r="PUK132" s="86"/>
      <c r="PUL132" s="86"/>
      <c r="PUM132" s="86"/>
      <c r="PUN132" s="86"/>
      <c r="PUO132" s="86"/>
      <c r="PUP132" s="86"/>
      <c r="PUQ132" s="86"/>
      <c r="PUR132" s="86"/>
      <c r="PUS132" s="86"/>
      <c r="PUT132" s="86"/>
      <c r="PUU132" s="86"/>
      <c r="PUV132" s="86"/>
      <c r="PUW132" s="86"/>
      <c r="PUX132" s="86"/>
      <c r="PUY132" s="86"/>
      <c r="PUZ132" s="86"/>
      <c r="PVA132" s="86"/>
      <c r="PVB132" s="86"/>
      <c r="PVC132" s="86"/>
      <c r="PVD132" s="86"/>
      <c r="PVE132" s="86"/>
      <c r="PVF132" s="86"/>
      <c r="PVG132" s="86"/>
      <c r="PVH132" s="86"/>
      <c r="PVI132" s="86"/>
      <c r="PVJ132" s="86"/>
      <c r="PVK132" s="86"/>
      <c r="PVL132" s="86"/>
      <c r="PVM132" s="86"/>
      <c r="PVN132" s="86"/>
      <c r="PVO132" s="86"/>
      <c r="PVP132" s="86"/>
      <c r="PVQ132" s="86"/>
      <c r="PVR132" s="86"/>
      <c r="PVS132" s="86"/>
      <c r="PVT132" s="86"/>
      <c r="PVU132" s="86"/>
      <c r="PVV132" s="86"/>
      <c r="PVW132" s="86"/>
      <c r="PVX132" s="86"/>
      <c r="PVY132" s="86"/>
      <c r="PVZ132" s="86"/>
      <c r="PWA132" s="86"/>
      <c r="PWB132" s="86"/>
      <c r="PWC132" s="86"/>
      <c r="PWD132" s="86"/>
      <c r="PWE132" s="86"/>
      <c r="PWF132" s="86"/>
      <c r="PWG132" s="86"/>
      <c r="PWH132" s="86"/>
      <c r="PWI132" s="86"/>
      <c r="PWJ132" s="86"/>
      <c r="PWK132" s="86"/>
      <c r="PWL132" s="86"/>
      <c r="PWM132" s="86"/>
      <c r="PWN132" s="86"/>
      <c r="PWO132" s="86"/>
      <c r="PWP132" s="86"/>
      <c r="PWQ132" s="86"/>
      <c r="PWR132" s="86"/>
      <c r="PWS132" s="86"/>
      <c r="PWT132" s="86"/>
      <c r="PWU132" s="86"/>
      <c r="PWV132" s="86"/>
      <c r="PWW132" s="86"/>
      <c r="PWX132" s="86"/>
      <c r="PWY132" s="86"/>
      <c r="PWZ132" s="86"/>
      <c r="PXA132" s="86"/>
      <c r="PXB132" s="86"/>
      <c r="PXC132" s="86"/>
      <c r="PXD132" s="86"/>
      <c r="PXE132" s="86"/>
      <c r="PXF132" s="86"/>
      <c r="PXG132" s="86"/>
      <c r="PXH132" s="86"/>
      <c r="PXI132" s="86"/>
      <c r="PXJ132" s="86"/>
      <c r="PXK132" s="86"/>
      <c r="PXL132" s="86"/>
      <c r="PXM132" s="86"/>
      <c r="PXN132" s="86"/>
      <c r="PXO132" s="86"/>
      <c r="PXP132" s="86"/>
      <c r="PXQ132" s="86"/>
      <c r="PXR132" s="86"/>
      <c r="PXS132" s="86"/>
      <c r="PXT132" s="86"/>
      <c r="PXU132" s="86"/>
      <c r="PXV132" s="86"/>
      <c r="PXW132" s="86"/>
      <c r="PXX132" s="86"/>
      <c r="PXY132" s="86"/>
      <c r="PXZ132" s="86"/>
      <c r="PYA132" s="86"/>
      <c r="PYB132" s="86"/>
      <c r="PYC132" s="86"/>
      <c r="PYD132" s="86"/>
      <c r="PYE132" s="86"/>
      <c r="PYF132" s="86"/>
      <c r="PYG132" s="86"/>
      <c r="PYH132" s="86"/>
      <c r="PYO132" s="86"/>
      <c r="PYP132" s="86"/>
      <c r="PYQ132" s="86"/>
      <c r="PYR132" s="86"/>
      <c r="PYS132" s="86"/>
      <c r="PYT132" s="86"/>
      <c r="PYU132" s="86"/>
      <c r="PYV132" s="86"/>
      <c r="PYW132" s="86"/>
      <c r="PYX132" s="86"/>
      <c r="PYY132" s="86"/>
      <c r="PYZ132" s="86"/>
      <c r="PZA132" s="86"/>
      <c r="PZB132" s="86"/>
      <c r="PZC132" s="86"/>
      <c r="PZD132" s="86"/>
      <c r="PZE132" s="86"/>
      <c r="PZF132" s="86"/>
      <c r="PZG132" s="86"/>
      <c r="PZH132" s="86"/>
      <c r="PZI132" s="86"/>
      <c r="PZJ132" s="86"/>
      <c r="PZK132" s="86"/>
      <c r="PZL132" s="86"/>
      <c r="PZM132" s="86"/>
      <c r="PZN132" s="86"/>
      <c r="PZO132" s="86"/>
      <c r="PZP132" s="86"/>
      <c r="PZQ132" s="86"/>
      <c r="PZR132" s="86"/>
      <c r="PZS132" s="86"/>
      <c r="PZT132" s="86"/>
      <c r="PZU132" s="86"/>
      <c r="PZV132" s="86"/>
      <c r="PZW132" s="86"/>
      <c r="PZX132" s="86"/>
      <c r="PZY132" s="86"/>
      <c r="PZZ132" s="86"/>
      <c r="QAA132" s="86"/>
      <c r="QAB132" s="86"/>
      <c r="QAC132" s="86"/>
      <c r="QAD132" s="86"/>
      <c r="QAE132" s="86"/>
      <c r="QAF132" s="86"/>
      <c r="QAG132" s="86"/>
      <c r="QAH132" s="86"/>
      <c r="QAI132" s="86"/>
      <c r="QAJ132" s="86"/>
      <c r="QAK132" s="86"/>
      <c r="QAL132" s="86"/>
      <c r="QAM132" s="86"/>
      <c r="QAN132" s="86"/>
      <c r="QAO132" s="86"/>
      <c r="QAP132" s="86"/>
      <c r="QAQ132" s="86"/>
      <c r="QAR132" s="86"/>
      <c r="QAS132" s="86"/>
      <c r="QAT132" s="86"/>
      <c r="QAU132" s="86"/>
      <c r="QAV132" s="86"/>
      <c r="QAW132" s="86"/>
      <c r="QAX132" s="86"/>
      <c r="QAY132" s="86"/>
      <c r="QAZ132" s="86"/>
      <c r="QBA132" s="86"/>
      <c r="QBB132" s="86"/>
      <c r="QBC132" s="86"/>
      <c r="QBD132" s="86"/>
      <c r="QBE132" s="86"/>
      <c r="QBF132" s="86"/>
      <c r="QBG132" s="86"/>
      <c r="QBH132" s="86"/>
      <c r="QBI132" s="86"/>
      <c r="QBJ132" s="86"/>
      <c r="QBK132" s="86"/>
      <c r="QBL132" s="86"/>
      <c r="QBM132" s="86"/>
      <c r="QBN132" s="86"/>
      <c r="QBO132" s="86"/>
      <c r="QBP132" s="86"/>
      <c r="QBQ132" s="86"/>
      <c r="QBR132" s="86"/>
      <c r="QBS132" s="86"/>
      <c r="QBT132" s="86"/>
      <c r="QBU132" s="86"/>
      <c r="QBV132" s="86"/>
      <c r="QBW132" s="86"/>
      <c r="QBX132" s="86"/>
      <c r="QBY132" s="86"/>
      <c r="QBZ132" s="86"/>
      <c r="QCA132" s="86"/>
      <c r="QCB132" s="86"/>
      <c r="QCC132" s="86"/>
      <c r="QCD132" s="86"/>
      <c r="QCE132" s="86"/>
      <c r="QCF132" s="86"/>
      <c r="QCG132" s="86"/>
      <c r="QCH132" s="86"/>
      <c r="QCI132" s="86"/>
      <c r="QCJ132" s="86"/>
      <c r="QCK132" s="86"/>
      <c r="QCL132" s="86"/>
      <c r="QCM132" s="86"/>
      <c r="QCN132" s="86"/>
      <c r="QCO132" s="86"/>
      <c r="QCP132" s="86"/>
      <c r="QCQ132" s="86"/>
      <c r="QCR132" s="86"/>
      <c r="QCS132" s="86"/>
      <c r="QCT132" s="86"/>
      <c r="QCU132" s="86"/>
      <c r="QCV132" s="86"/>
      <c r="QCW132" s="86"/>
      <c r="QCX132" s="86"/>
      <c r="QCY132" s="86"/>
      <c r="QCZ132" s="86"/>
      <c r="QDA132" s="86"/>
      <c r="QDB132" s="86"/>
      <c r="QDC132" s="86"/>
      <c r="QDD132" s="86"/>
      <c r="QDE132" s="86"/>
      <c r="QDF132" s="86"/>
      <c r="QDG132" s="86"/>
      <c r="QDH132" s="86"/>
      <c r="QDI132" s="86"/>
      <c r="QDJ132" s="86"/>
      <c r="QDK132" s="86"/>
      <c r="QDL132" s="86"/>
      <c r="QDM132" s="86"/>
      <c r="QDN132" s="86"/>
      <c r="QDO132" s="86"/>
      <c r="QDP132" s="86"/>
      <c r="QDQ132" s="86"/>
      <c r="QDR132" s="86"/>
      <c r="QDS132" s="86"/>
      <c r="QDT132" s="86"/>
      <c r="QDU132" s="86"/>
      <c r="QDV132" s="86"/>
      <c r="QDW132" s="86"/>
      <c r="QDX132" s="86"/>
      <c r="QDY132" s="86"/>
      <c r="QDZ132" s="86"/>
      <c r="QEA132" s="86"/>
      <c r="QEB132" s="86"/>
      <c r="QEC132" s="86"/>
      <c r="QED132" s="86"/>
      <c r="QEE132" s="86"/>
      <c r="QEF132" s="86"/>
      <c r="QEG132" s="86"/>
      <c r="QEH132" s="86"/>
      <c r="QEI132" s="86"/>
      <c r="QEJ132" s="86"/>
      <c r="QEK132" s="86"/>
      <c r="QEL132" s="86"/>
      <c r="QEM132" s="86"/>
      <c r="QEN132" s="86"/>
      <c r="QEO132" s="86"/>
      <c r="QEP132" s="86"/>
      <c r="QEQ132" s="86"/>
      <c r="QER132" s="86"/>
      <c r="QES132" s="86"/>
      <c r="QET132" s="86"/>
      <c r="QEU132" s="86"/>
      <c r="QEV132" s="86"/>
      <c r="QEW132" s="86"/>
      <c r="QEX132" s="86"/>
      <c r="QEY132" s="86"/>
      <c r="QEZ132" s="86"/>
      <c r="QFA132" s="86"/>
      <c r="QFB132" s="86"/>
      <c r="QFC132" s="86"/>
      <c r="QFD132" s="86"/>
      <c r="QFE132" s="86"/>
      <c r="QFF132" s="86"/>
      <c r="QFG132" s="86"/>
      <c r="QFH132" s="86"/>
      <c r="QFI132" s="86"/>
      <c r="QFJ132" s="86"/>
      <c r="QFK132" s="86"/>
      <c r="QFL132" s="86"/>
      <c r="QFM132" s="86"/>
      <c r="QFN132" s="86"/>
      <c r="QFO132" s="86"/>
      <c r="QFP132" s="86"/>
      <c r="QFQ132" s="86"/>
      <c r="QFR132" s="86"/>
      <c r="QFS132" s="86"/>
      <c r="QFT132" s="86"/>
      <c r="QFU132" s="86"/>
      <c r="QFV132" s="86"/>
      <c r="QFW132" s="86"/>
      <c r="QFX132" s="86"/>
      <c r="QFY132" s="86"/>
      <c r="QFZ132" s="86"/>
      <c r="QGA132" s="86"/>
      <c r="QGB132" s="86"/>
      <c r="QGC132" s="86"/>
      <c r="QGD132" s="86"/>
      <c r="QGE132" s="86"/>
      <c r="QGF132" s="86"/>
      <c r="QGG132" s="86"/>
      <c r="QGH132" s="86"/>
      <c r="QGI132" s="86"/>
      <c r="QGJ132" s="86"/>
      <c r="QGK132" s="86"/>
      <c r="QGL132" s="86"/>
      <c r="QGM132" s="86"/>
      <c r="QGN132" s="86"/>
      <c r="QGO132" s="86"/>
      <c r="QGP132" s="86"/>
      <c r="QGQ132" s="86"/>
      <c r="QGR132" s="86"/>
      <c r="QGS132" s="86"/>
      <c r="QGT132" s="86"/>
      <c r="QGU132" s="86"/>
      <c r="QGV132" s="86"/>
      <c r="QGW132" s="86"/>
      <c r="QGX132" s="86"/>
      <c r="QGY132" s="86"/>
      <c r="QGZ132" s="86"/>
      <c r="QHA132" s="86"/>
      <c r="QHB132" s="86"/>
      <c r="QHC132" s="86"/>
      <c r="QHD132" s="86"/>
      <c r="QHE132" s="86"/>
      <c r="QHF132" s="86"/>
      <c r="QHG132" s="86"/>
      <c r="QHH132" s="86"/>
      <c r="QHI132" s="86"/>
      <c r="QHJ132" s="86"/>
      <c r="QHK132" s="86"/>
      <c r="QHL132" s="86"/>
      <c r="QHM132" s="86"/>
      <c r="QHN132" s="86"/>
      <c r="QHO132" s="86"/>
      <c r="QHP132" s="86"/>
      <c r="QHQ132" s="86"/>
      <c r="QHR132" s="86"/>
      <c r="QHS132" s="86"/>
      <c r="QHT132" s="86"/>
      <c r="QHU132" s="86"/>
      <c r="QHV132" s="86"/>
      <c r="QHW132" s="86"/>
      <c r="QHX132" s="86"/>
      <c r="QHY132" s="86"/>
      <c r="QHZ132" s="86"/>
      <c r="QIA132" s="86"/>
      <c r="QIB132" s="86"/>
      <c r="QIC132" s="86"/>
      <c r="QID132" s="86"/>
      <c r="QIK132" s="86"/>
      <c r="QIL132" s="86"/>
      <c r="QIM132" s="86"/>
      <c r="QIN132" s="86"/>
      <c r="QIO132" s="86"/>
      <c r="QIP132" s="86"/>
      <c r="QIQ132" s="86"/>
      <c r="QIR132" s="86"/>
      <c r="QIS132" s="86"/>
      <c r="QIT132" s="86"/>
      <c r="QIU132" s="86"/>
      <c r="QIV132" s="86"/>
      <c r="QIW132" s="86"/>
      <c r="QIX132" s="86"/>
      <c r="QIY132" s="86"/>
      <c r="QIZ132" s="86"/>
      <c r="QJA132" s="86"/>
      <c r="QJB132" s="86"/>
      <c r="QJC132" s="86"/>
      <c r="QJD132" s="86"/>
      <c r="QJE132" s="86"/>
      <c r="QJF132" s="86"/>
      <c r="QJG132" s="86"/>
      <c r="QJH132" s="86"/>
      <c r="QJI132" s="86"/>
      <c r="QJJ132" s="86"/>
      <c r="QJK132" s="86"/>
      <c r="QJL132" s="86"/>
      <c r="QJM132" s="86"/>
      <c r="QJN132" s="86"/>
      <c r="QJO132" s="86"/>
      <c r="QJP132" s="86"/>
      <c r="QJQ132" s="86"/>
      <c r="QJR132" s="86"/>
      <c r="QJS132" s="86"/>
      <c r="QJT132" s="86"/>
      <c r="QJU132" s="86"/>
      <c r="QJV132" s="86"/>
      <c r="QJW132" s="86"/>
      <c r="QJX132" s="86"/>
      <c r="QJY132" s="86"/>
      <c r="QJZ132" s="86"/>
      <c r="QKA132" s="86"/>
      <c r="QKB132" s="86"/>
      <c r="QKC132" s="86"/>
      <c r="QKD132" s="86"/>
      <c r="QKE132" s="86"/>
      <c r="QKF132" s="86"/>
      <c r="QKG132" s="86"/>
      <c r="QKH132" s="86"/>
      <c r="QKI132" s="86"/>
      <c r="QKJ132" s="86"/>
      <c r="QKK132" s="86"/>
      <c r="QKL132" s="86"/>
      <c r="QKM132" s="86"/>
      <c r="QKN132" s="86"/>
      <c r="QKO132" s="86"/>
      <c r="QKP132" s="86"/>
      <c r="QKQ132" s="86"/>
      <c r="QKR132" s="86"/>
      <c r="QKS132" s="86"/>
      <c r="QKT132" s="86"/>
      <c r="QKU132" s="86"/>
      <c r="QKV132" s="86"/>
      <c r="QKW132" s="86"/>
      <c r="QKX132" s="86"/>
      <c r="QKY132" s="86"/>
      <c r="QKZ132" s="86"/>
      <c r="QLA132" s="86"/>
      <c r="QLB132" s="86"/>
      <c r="QLC132" s="86"/>
      <c r="QLD132" s="86"/>
      <c r="QLE132" s="86"/>
      <c r="QLF132" s="86"/>
      <c r="QLG132" s="86"/>
      <c r="QLH132" s="86"/>
      <c r="QLI132" s="86"/>
      <c r="QLJ132" s="86"/>
      <c r="QLK132" s="86"/>
      <c r="QLL132" s="86"/>
      <c r="QLM132" s="86"/>
      <c r="QLN132" s="86"/>
      <c r="QLO132" s="86"/>
      <c r="QLP132" s="86"/>
      <c r="QLQ132" s="86"/>
      <c r="QLR132" s="86"/>
      <c r="QLS132" s="86"/>
      <c r="QLT132" s="86"/>
      <c r="QLU132" s="86"/>
      <c r="QLV132" s="86"/>
      <c r="QLW132" s="86"/>
      <c r="QLX132" s="86"/>
      <c r="QLY132" s="86"/>
      <c r="QLZ132" s="86"/>
      <c r="QMA132" s="86"/>
      <c r="QMB132" s="86"/>
      <c r="QMC132" s="86"/>
      <c r="QMD132" s="86"/>
      <c r="QME132" s="86"/>
      <c r="QMF132" s="86"/>
      <c r="QMG132" s="86"/>
      <c r="QMH132" s="86"/>
      <c r="QMI132" s="86"/>
      <c r="QMJ132" s="86"/>
      <c r="QMK132" s="86"/>
      <c r="QML132" s="86"/>
      <c r="QMM132" s="86"/>
      <c r="QMN132" s="86"/>
      <c r="QMO132" s="86"/>
      <c r="QMP132" s="86"/>
      <c r="QMQ132" s="86"/>
      <c r="QMR132" s="86"/>
      <c r="QMS132" s="86"/>
      <c r="QMT132" s="86"/>
      <c r="QMU132" s="86"/>
      <c r="QMV132" s="86"/>
      <c r="QMW132" s="86"/>
      <c r="QMX132" s="86"/>
      <c r="QMY132" s="86"/>
      <c r="QMZ132" s="86"/>
      <c r="QNA132" s="86"/>
      <c r="QNB132" s="86"/>
      <c r="QNC132" s="86"/>
      <c r="QND132" s="86"/>
      <c r="QNE132" s="86"/>
      <c r="QNF132" s="86"/>
      <c r="QNG132" s="86"/>
      <c r="QNH132" s="86"/>
      <c r="QNI132" s="86"/>
      <c r="QNJ132" s="86"/>
      <c r="QNK132" s="86"/>
      <c r="QNL132" s="86"/>
      <c r="QNM132" s="86"/>
      <c r="QNN132" s="86"/>
      <c r="QNO132" s="86"/>
      <c r="QNP132" s="86"/>
      <c r="QNQ132" s="86"/>
      <c r="QNR132" s="86"/>
      <c r="QNS132" s="86"/>
      <c r="QNT132" s="86"/>
      <c r="QNU132" s="86"/>
      <c r="QNV132" s="86"/>
      <c r="QNW132" s="86"/>
      <c r="QNX132" s="86"/>
      <c r="QNY132" s="86"/>
      <c r="QNZ132" s="86"/>
      <c r="QOA132" s="86"/>
      <c r="QOB132" s="86"/>
      <c r="QOC132" s="86"/>
      <c r="QOD132" s="86"/>
      <c r="QOE132" s="86"/>
      <c r="QOF132" s="86"/>
      <c r="QOG132" s="86"/>
      <c r="QOH132" s="86"/>
      <c r="QOI132" s="86"/>
      <c r="QOJ132" s="86"/>
      <c r="QOK132" s="86"/>
      <c r="QOL132" s="86"/>
      <c r="QOM132" s="86"/>
      <c r="QON132" s="86"/>
      <c r="QOO132" s="86"/>
      <c r="QOP132" s="86"/>
      <c r="QOQ132" s="86"/>
      <c r="QOR132" s="86"/>
      <c r="QOS132" s="86"/>
      <c r="QOT132" s="86"/>
      <c r="QOU132" s="86"/>
      <c r="QOV132" s="86"/>
      <c r="QOW132" s="86"/>
      <c r="QOX132" s="86"/>
      <c r="QOY132" s="86"/>
      <c r="QOZ132" s="86"/>
      <c r="QPA132" s="86"/>
      <c r="QPB132" s="86"/>
      <c r="QPC132" s="86"/>
      <c r="QPD132" s="86"/>
      <c r="QPE132" s="86"/>
      <c r="QPF132" s="86"/>
      <c r="QPG132" s="86"/>
      <c r="QPH132" s="86"/>
      <c r="QPI132" s="86"/>
      <c r="QPJ132" s="86"/>
      <c r="QPK132" s="86"/>
      <c r="QPL132" s="86"/>
      <c r="QPM132" s="86"/>
      <c r="QPN132" s="86"/>
      <c r="QPO132" s="86"/>
      <c r="QPP132" s="86"/>
      <c r="QPQ132" s="86"/>
      <c r="QPR132" s="86"/>
      <c r="QPS132" s="86"/>
      <c r="QPT132" s="86"/>
      <c r="QPU132" s="86"/>
      <c r="QPV132" s="86"/>
      <c r="QPW132" s="86"/>
      <c r="QPX132" s="86"/>
      <c r="QPY132" s="86"/>
      <c r="QPZ132" s="86"/>
      <c r="QQA132" s="86"/>
      <c r="QQB132" s="86"/>
      <c r="QQC132" s="86"/>
      <c r="QQD132" s="86"/>
      <c r="QQE132" s="86"/>
      <c r="QQF132" s="86"/>
      <c r="QQG132" s="86"/>
      <c r="QQH132" s="86"/>
      <c r="QQI132" s="86"/>
      <c r="QQJ132" s="86"/>
      <c r="QQK132" s="86"/>
      <c r="QQL132" s="86"/>
      <c r="QQM132" s="86"/>
      <c r="QQN132" s="86"/>
      <c r="QQO132" s="86"/>
      <c r="QQP132" s="86"/>
      <c r="QQQ132" s="86"/>
      <c r="QQR132" s="86"/>
      <c r="QQS132" s="86"/>
      <c r="QQT132" s="86"/>
      <c r="QQU132" s="86"/>
      <c r="QQV132" s="86"/>
      <c r="QQW132" s="86"/>
      <c r="QQX132" s="86"/>
      <c r="QQY132" s="86"/>
      <c r="QQZ132" s="86"/>
      <c r="QRA132" s="86"/>
      <c r="QRB132" s="86"/>
      <c r="QRC132" s="86"/>
      <c r="QRD132" s="86"/>
      <c r="QRE132" s="86"/>
      <c r="QRF132" s="86"/>
      <c r="QRG132" s="86"/>
      <c r="QRH132" s="86"/>
      <c r="QRI132" s="86"/>
      <c r="QRJ132" s="86"/>
      <c r="QRK132" s="86"/>
      <c r="QRL132" s="86"/>
      <c r="QRM132" s="86"/>
      <c r="QRN132" s="86"/>
      <c r="QRO132" s="86"/>
      <c r="QRP132" s="86"/>
      <c r="QRQ132" s="86"/>
      <c r="QRR132" s="86"/>
      <c r="QRS132" s="86"/>
      <c r="QRT132" s="86"/>
      <c r="QRU132" s="86"/>
      <c r="QRV132" s="86"/>
      <c r="QRW132" s="86"/>
      <c r="QRX132" s="86"/>
      <c r="QRY132" s="86"/>
      <c r="QRZ132" s="86"/>
      <c r="QSG132" s="86"/>
      <c r="QSH132" s="86"/>
      <c r="QSI132" s="86"/>
      <c r="QSJ132" s="86"/>
      <c r="QSK132" s="86"/>
      <c r="QSL132" s="86"/>
      <c r="QSM132" s="86"/>
      <c r="QSN132" s="86"/>
      <c r="QSO132" s="86"/>
      <c r="QSP132" s="86"/>
      <c r="QSQ132" s="86"/>
      <c r="QSR132" s="86"/>
      <c r="QSS132" s="86"/>
      <c r="QST132" s="86"/>
      <c r="QSU132" s="86"/>
      <c r="QSV132" s="86"/>
      <c r="QSW132" s="86"/>
      <c r="QSX132" s="86"/>
      <c r="QSY132" s="86"/>
      <c r="QSZ132" s="86"/>
      <c r="QTA132" s="86"/>
      <c r="QTB132" s="86"/>
      <c r="QTC132" s="86"/>
      <c r="QTD132" s="86"/>
      <c r="QTE132" s="86"/>
      <c r="QTF132" s="86"/>
      <c r="QTG132" s="86"/>
      <c r="QTH132" s="86"/>
      <c r="QTI132" s="86"/>
      <c r="QTJ132" s="86"/>
      <c r="QTK132" s="86"/>
      <c r="QTL132" s="86"/>
      <c r="QTM132" s="86"/>
      <c r="QTN132" s="86"/>
      <c r="QTO132" s="86"/>
      <c r="QTP132" s="86"/>
      <c r="QTQ132" s="86"/>
      <c r="QTR132" s="86"/>
      <c r="QTS132" s="86"/>
      <c r="QTT132" s="86"/>
      <c r="QTU132" s="86"/>
      <c r="QTV132" s="86"/>
      <c r="QTW132" s="86"/>
      <c r="QTX132" s="86"/>
      <c r="QTY132" s="86"/>
      <c r="QTZ132" s="86"/>
      <c r="QUA132" s="86"/>
      <c r="QUB132" s="86"/>
      <c r="QUC132" s="86"/>
      <c r="QUD132" s="86"/>
      <c r="QUE132" s="86"/>
      <c r="QUF132" s="86"/>
      <c r="QUG132" s="86"/>
      <c r="QUH132" s="86"/>
      <c r="QUI132" s="86"/>
      <c r="QUJ132" s="86"/>
      <c r="QUK132" s="86"/>
      <c r="QUL132" s="86"/>
      <c r="QUM132" s="86"/>
      <c r="QUN132" s="86"/>
      <c r="QUO132" s="86"/>
      <c r="QUP132" s="86"/>
      <c r="QUQ132" s="86"/>
      <c r="QUR132" s="86"/>
      <c r="QUS132" s="86"/>
      <c r="QUT132" s="86"/>
      <c r="QUU132" s="86"/>
      <c r="QUV132" s="86"/>
      <c r="QUW132" s="86"/>
      <c r="QUX132" s="86"/>
      <c r="QUY132" s="86"/>
      <c r="QUZ132" s="86"/>
      <c r="QVA132" s="86"/>
      <c r="QVB132" s="86"/>
      <c r="QVC132" s="86"/>
      <c r="QVD132" s="86"/>
      <c r="QVE132" s="86"/>
      <c r="QVF132" s="86"/>
      <c r="QVG132" s="86"/>
      <c r="QVH132" s="86"/>
      <c r="QVI132" s="86"/>
      <c r="QVJ132" s="86"/>
      <c r="QVK132" s="86"/>
      <c r="QVL132" s="86"/>
      <c r="QVM132" s="86"/>
      <c r="QVN132" s="86"/>
      <c r="QVO132" s="86"/>
      <c r="QVP132" s="86"/>
      <c r="QVQ132" s="86"/>
      <c r="QVR132" s="86"/>
      <c r="QVS132" s="86"/>
      <c r="QVT132" s="86"/>
      <c r="QVU132" s="86"/>
      <c r="QVV132" s="86"/>
      <c r="QVW132" s="86"/>
      <c r="QVX132" s="86"/>
      <c r="QVY132" s="86"/>
      <c r="QVZ132" s="86"/>
      <c r="QWA132" s="86"/>
      <c r="QWB132" s="86"/>
      <c r="QWC132" s="86"/>
      <c r="QWD132" s="86"/>
      <c r="QWE132" s="86"/>
      <c r="QWF132" s="86"/>
      <c r="QWG132" s="86"/>
      <c r="QWH132" s="86"/>
      <c r="QWI132" s="86"/>
      <c r="QWJ132" s="86"/>
      <c r="QWK132" s="86"/>
      <c r="QWL132" s="86"/>
      <c r="QWM132" s="86"/>
      <c r="QWN132" s="86"/>
      <c r="QWO132" s="86"/>
      <c r="QWP132" s="86"/>
      <c r="QWQ132" s="86"/>
      <c r="QWR132" s="86"/>
      <c r="QWS132" s="86"/>
      <c r="QWT132" s="86"/>
      <c r="QWU132" s="86"/>
      <c r="QWV132" s="86"/>
      <c r="QWW132" s="86"/>
      <c r="QWX132" s="86"/>
      <c r="QWY132" s="86"/>
      <c r="QWZ132" s="86"/>
      <c r="QXA132" s="86"/>
      <c r="QXB132" s="86"/>
      <c r="QXC132" s="86"/>
      <c r="QXD132" s="86"/>
      <c r="QXE132" s="86"/>
      <c r="QXF132" s="86"/>
      <c r="QXG132" s="86"/>
      <c r="QXH132" s="86"/>
      <c r="QXI132" s="86"/>
      <c r="QXJ132" s="86"/>
      <c r="QXK132" s="86"/>
      <c r="QXL132" s="86"/>
      <c r="QXM132" s="86"/>
      <c r="QXN132" s="86"/>
      <c r="QXO132" s="86"/>
      <c r="QXP132" s="86"/>
      <c r="QXQ132" s="86"/>
      <c r="QXR132" s="86"/>
      <c r="QXS132" s="86"/>
      <c r="QXT132" s="86"/>
      <c r="QXU132" s="86"/>
      <c r="QXV132" s="86"/>
      <c r="QXW132" s="86"/>
      <c r="QXX132" s="86"/>
      <c r="QXY132" s="86"/>
      <c r="QXZ132" s="86"/>
      <c r="QYA132" s="86"/>
      <c r="QYB132" s="86"/>
      <c r="QYC132" s="86"/>
      <c r="QYD132" s="86"/>
      <c r="QYE132" s="86"/>
      <c r="QYF132" s="86"/>
      <c r="QYG132" s="86"/>
      <c r="QYH132" s="86"/>
      <c r="QYI132" s="86"/>
      <c r="QYJ132" s="86"/>
      <c r="QYK132" s="86"/>
      <c r="QYL132" s="86"/>
      <c r="QYM132" s="86"/>
      <c r="QYN132" s="86"/>
      <c r="QYO132" s="86"/>
      <c r="QYP132" s="86"/>
      <c r="QYQ132" s="86"/>
      <c r="QYR132" s="86"/>
      <c r="QYS132" s="86"/>
      <c r="QYT132" s="86"/>
      <c r="QYU132" s="86"/>
      <c r="QYV132" s="86"/>
      <c r="QYW132" s="86"/>
      <c r="QYX132" s="86"/>
      <c r="QYY132" s="86"/>
      <c r="QYZ132" s="86"/>
      <c r="QZA132" s="86"/>
      <c r="QZB132" s="86"/>
      <c r="QZC132" s="86"/>
      <c r="QZD132" s="86"/>
      <c r="QZE132" s="86"/>
      <c r="QZF132" s="86"/>
      <c r="QZG132" s="86"/>
      <c r="QZH132" s="86"/>
      <c r="QZI132" s="86"/>
      <c r="QZJ132" s="86"/>
      <c r="QZK132" s="86"/>
      <c r="QZL132" s="86"/>
      <c r="QZM132" s="86"/>
      <c r="QZN132" s="86"/>
      <c r="QZO132" s="86"/>
      <c r="QZP132" s="86"/>
      <c r="QZQ132" s="86"/>
      <c r="QZR132" s="86"/>
      <c r="QZS132" s="86"/>
      <c r="QZT132" s="86"/>
      <c r="QZU132" s="86"/>
      <c r="QZV132" s="86"/>
      <c r="QZW132" s="86"/>
      <c r="QZX132" s="86"/>
      <c r="QZY132" s="86"/>
      <c r="QZZ132" s="86"/>
      <c r="RAA132" s="86"/>
      <c r="RAB132" s="86"/>
      <c r="RAC132" s="86"/>
      <c r="RAD132" s="86"/>
      <c r="RAE132" s="86"/>
      <c r="RAF132" s="86"/>
      <c r="RAG132" s="86"/>
      <c r="RAH132" s="86"/>
      <c r="RAI132" s="86"/>
      <c r="RAJ132" s="86"/>
      <c r="RAK132" s="86"/>
      <c r="RAL132" s="86"/>
      <c r="RAM132" s="86"/>
      <c r="RAN132" s="86"/>
      <c r="RAO132" s="86"/>
      <c r="RAP132" s="86"/>
      <c r="RAQ132" s="86"/>
      <c r="RAR132" s="86"/>
      <c r="RAS132" s="86"/>
      <c r="RAT132" s="86"/>
      <c r="RAU132" s="86"/>
      <c r="RAV132" s="86"/>
      <c r="RAW132" s="86"/>
      <c r="RAX132" s="86"/>
      <c r="RAY132" s="86"/>
      <c r="RAZ132" s="86"/>
      <c r="RBA132" s="86"/>
      <c r="RBB132" s="86"/>
      <c r="RBC132" s="86"/>
      <c r="RBD132" s="86"/>
      <c r="RBE132" s="86"/>
      <c r="RBF132" s="86"/>
      <c r="RBG132" s="86"/>
      <c r="RBH132" s="86"/>
      <c r="RBI132" s="86"/>
      <c r="RBJ132" s="86"/>
      <c r="RBK132" s="86"/>
      <c r="RBL132" s="86"/>
      <c r="RBM132" s="86"/>
      <c r="RBN132" s="86"/>
      <c r="RBO132" s="86"/>
      <c r="RBP132" s="86"/>
      <c r="RBQ132" s="86"/>
      <c r="RBR132" s="86"/>
      <c r="RBS132" s="86"/>
      <c r="RBT132" s="86"/>
      <c r="RBU132" s="86"/>
      <c r="RBV132" s="86"/>
      <c r="RCC132" s="86"/>
      <c r="RCD132" s="86"/>
      <c r="RCE132" s="86"/>
      <c r="RCF132" s="86"/>
      <c r="RCG132" s="86"/>
      <c r="RCH132" s="86"/>
      <c r="RCI132" s="86"/>
      <c r="RCJ132" s="86"/>
      <c r="RCK132" s="86"/>
      <c r="RCL132" s="86"/>
      <c r="RCM132" s="86"/>
      <c r="RCN132" s="86"/>
      <c r="RCO132" s="86"/>
      <c r="RCP132" s="86"/>
      <c r="RCQ132" s="86"/>
      <c r="RCR132" s="86"/>
      <c r="RCS132" s="86"/>
      <c r="RCT132" s="86"/>
      <c r="RCU132" s="86"/>
      <c r="RCV132" s="86"/>
      <c r="RCW132" s="86"/>
      <c r="RCX132" s="86"/>
      <c r="RCY132" s="86"/>
      <c r="RCZ132" s="86"/>
      <c r="RDA132" s="86"/>
      <c r="RDB132" s="86"/>
      <c r="RDC132" s="86"/>
      <c r="RDD132" s="86"/>
      <c r="RDE132" s="86"/>
      <c r="RDF132" s="86"/>
      <c r="RDG132" s="86"/>
      <c r="RDH132" s="86"/>
      <c r="RDI132" s="86"/>
      <c r="RDJ132" s="86"/>
      <c r="RDK132" s="86"/>
      <c r="RDL132" s="86"/>
      <c r="RDM132" s="86"/>
      <c r="RDN132" s="86"/>
      <c r="RDO132" s="86"/>
      <c r="RDP132" s="86"/>
      <c r="RDQ132" s="86"/>
      <c r="RDR132" s="86"/>
      <c r="RDS132" s="86"/>
      <c r="RDT132" s="86"/>
      <c r="RDU132" s="86"/>
      <c r="RDV132" s="86"/>
      <c r="RDW132" s="86"/>
      <c r="RDX132" s="86"/>
      <c r="RDY132" s="86"/>
      <c r="RDZ132" s="86"/>
      <c r="REA132" s="86"/>
      <c r="REB132" s="86"/>
      <c r="REC132" s="86"/>
      <c r="RED132" s="86"/>
      <c r="REE132" s="86"/>
      <c r="REF132" s="86"/>
      <c r="REG132" s="86"/>
      <c r="REH132" s="86"/>
      <c r="REI132" s="86"/>
      <c r="REJ132" s="86"/>
      <c r="REK132" s="86"/>
      <c r="REL132" s="86"/>
      <c r="REM132" s="86"/>
      <c r="REN132" s="86"/>
      <c r="REO132" s="86"/>
      <c r="REP132" s="86"/>
      <c r="REQ132" s="86"/>
      <c r="RER132" s="86"/>
      <c r="RES132" s="86"/>
      <c r="RET132" s="86"/>
      <c r="REU132" s="86"/>
      <c r="REV132" s="86"/>
      <c r="REW132" s="86"/>
      <c r="REX132" s="86"/>
      <c r="REY132" s="86"/>
      <c r="REZ132" s="86"/>
      <c r="RFA132" s="86"/>
      <c r="RFB132" s="86"/>
      <c r="RFC132" s="86"/>
      <c r="RFD132" s="86"/>
      <c r="RFE132" s="86"/>
      <c r="RFF132" s="86"/>
      <c r="RFG132" s="86"/>
      <c r="RFH132" s="86"/>
      <c r="RFI132" s="86"/>
      <c r="RFJ132" s="86"/>
      <c r="RFK132" s="86"/>
      <c r="RFL132" s="86"/>
      <c r="RFM132" s="86"/>
      <c r="RFN132" s="86"/>
      <c r="RFO132" s="86"/>
      <c r="RFP132" s="86"/>
      <c r="RFQ132" s="86"/>
      <c r="RFR132" s="86"/>
      <c r="RFS132" s="86"/>
      <c r="RFT132" s="86"/>
      <c r="RFU132" s="86"/>
      <c r="RFV132" s="86"/>
      <c r="RFW132" s="86"/>
      <c r="RFX132" s="86"/>
      <c r="RFY132" s="86"/>
      <c r="RFZ132" s="86"/>
      <c r="RGA132" s="86"/>
      <c r="RGB132" s="86"/>
      <c r="RGC132" s="86"/>
      <c r="RGD132" s="86"/>
      <c r="RGE132" s="86"/>
      <c r="RGF132" s="86"/>
      <c r="RGG132" s="86"/>
      <c r="RGH132" s="86"/>
      <c r="RGI132" s="86"/>
      <c r="RGJ132" s="86"/>
      <c r="RGK132" s="86"/>
      <c r="RGL132" s="86"/>
      <c r="RGM132" s="86"/>
      <c r="RGN132" s="86"/>
      <c r="RGO132" s="86"/>
      <c r="RGP132" s="86"/>
      <c r="RGQ132" s="86"/>
      <c r="RGR132" s="86"/>
      <c r="RGS132" s="86"/>
      <c r="RGT132" s="86"/>
      <c r="RGU132" s="86"/>
      <c r="RGV132" s="86"/>
      <c r="RGW132" s="86"/>
      <c r="RGX132" s="86"/>
      <c r="RGY132" s="86"/>
      <c r="RGZ132" s="86"/>
      <c r="RHA132" s="86"/>
      <c r="RHB132" s="86"/>
      <c r="RHC132" s="86"/>
      <c r="RHD132" s="86"/>
      <c r="RHE132" s="86"/>
      <c r="RHF132" s="86"/>
      <c r="RHG132" s="86"/>
      <c r="RHH132" s="86"/>
      <c r="RHI132" s="86"/>
      <c r="RHJ132" s="86"/>
      <c r="RHK132" s="86"/>
      <c r="RHL132" s="86"/>
      <c r="RHM132" s="86"/>
      <c r="RHN132" s="86"/>
      <c r="RHO132" s="86"/>
      <c r="RHP132" s="86"/>
      <c r="RHQ132" s="86"/>
      <c r="RHR132" s="86"/>
      <c r="RHS132" s="86"/>
      <c r="RHT132" s="86"/>
      <c r="RHU132" s="86"/>
      <c r="RHV132" s="86"/>
      <c r="RHW132" s="86"/>
      <c r="RHX132" s="86"/>
      <c r="RHY132" s="86"/>
      <c r="RHZ132" s="86"/>
      <c r="RIA132" s="86"/>
      <c r="RIB132" s="86"/>
      <c r="RIC132" s="86"/>
      <c r="RID132" s="86"/>
      <c r="RIE132" s="86"/>
      <c r="RIF132" s="86"/>
      <c r="RIG132" s="86"/>
      <c r="RIH132" s="86"/>
      <c r="RII132" s="86"/>
      <c r="RIJ132" s="86"/>
      <c r="RIK132" s="86"/>
      <c r="RIL132" s="86"/>
      <c r="RIM132" s="86"/>
      <c r="RIN132" s="86"/>
      <c r="RIO132" s="86"/>
      <c r="RIP132" s="86"/>
      <c r="RIQ132" s="86"/>
      <c r="RIR132" s="86"/>
      <c r="RIS132" s="86"/>
      <c r="RIT132" s="86"/>
      <c r="RIU132" s="86"/>
      <c r="RIV132" s="86"/>
      <c r="RIW132" s="86"/>
      <c r="RIX132" s="86"/>
      <c r="RIY132" s="86"/>
      <c r="RIZ132" s="86"/>
      <c r="RJA132" s="86"/>
      <c r="RJB132" s="86"/>
      <c r="RJC132" s="86"/>
      <c r="RJD132" s="86"/>
      <c r="RJE132" s="86"/>
      <c r="RJF132" s="86"/>
      <c r="RJG132" s="86"/>
      <c r="RJH132" s="86"/>
      <c r="RJI132" s="86"/>
      <c r="RJJ132" s="86"/>
      <c r="RJK132" s="86"/>
      <c r="RJL132" s="86"/>
      <c r="RJM132" s="86"/>
      <c r="RJN132" s="86"/>
      <c r="RJO132" s="86"/>
      <c r="RJP132" s="86"/>
      <c r="RJQ132" s="86"/>
      <c r="RJR132" s="86"/>
      <c r="RJS132" s="86"/>
      <c r="RJT132" s="86"/>
      <c r="RJU132" s="86"/>
      <c r="RJV132" s="86"/>
      <c r="RJW132" s="86"/>
      <c r="RJX132" s="86"/>
      <c r="RJY132" s="86"/>
      <c r="RJZ132" s="86"/>
      <c r="RKA132" s="86"/>
      <c r="RKB132" s="86"/>
      <c r="RKC132" s="86"/>
      <c r="RKD132" s="86"/>
      <c r="RKE132" s="86"/>
      <c r="RKF132" s="86"/>
      <c r="RKG132" s="86"/>
      <c r="RKH132" s="86"/>
      <c r="RKI132" s="86"/>
      <c r="RKJ132" s="86"/>
      <c r="RKK132" s="86"/>
      <c r="RKL132" s="86"/>
      <c r="RKM132" s="86"/>
      <c r="RKN132" s="86"/>
      <c r="RKO132" s="86"/>
      <c r="RKP132" s="86"/>
      <c r="RKQ132" s="86"/>
      <c r="RKR132" s="86"/>
      <c r="RKS132" s="86"/>
      <c r="RKT132" s="86"/>
      <c r="RKU132" s="86"/>
      <c r="RKV132" s="86"/>
      <c r="RKW132" s="86"/>
      <c r="RKX132" s="86"/>
      <c r="RKY132" s="86"/>
      <c r="RKZ132" s="86"/>
      <c r="RLA132" s="86"/>
      <c r="RLB132" s="86"/>
      <c r="RLC132" s="86"/>
      <c r="RLD132" s="86"/>
      <c r="RLE132" s="86"/>
      <c r="RLF132" s="86"/>
      <c r="RLG132" s="86"/>
      <c r="RLH132" s="86"/>
      <c r="RLI132" s="86"/>
      <c r="RLJ132" s="86"/>
      <c r="RLK132" s="86"/>
      <c r="RLL132" s="86"/>
      <c r="RLM132" s="86"/>
      <c r="RLN132" s="86"/>
      <c r="RLO132" s="86"/>
      <c r="RLP132" s="86"/>
      <c r="RLQ132" s="86"/>
      <c r="RLR132" s="86"/>
      <c r="RLY132" s="86"/>
      <c r="RLZ132" s="86"/>
      <c r="RMA132" s="86"/>
      <c r="RMB132" s="86"/>
      <c r="RMC132" s="86"/>
      <c r="RMD132" s="86"/>
      <c r="RME132" s="86"/>
      <c r="RMF132" s="86"/>
      <c r="RMG132" s="86"/>
      <c r="RMH132" s="86"/>
      <c r="RMI132" s="86"/>
      <c r="RMJ132" s="86"/>
      <c r="RMK132" s="86"/>
      <c r="RML132" s="86"/>
      <c r="RMM132" s="86"/>
      <c r="RMN132" s="86"/>
      <c r="RMO132" s="86"/>
      <c r="RMP132" s="86"/>
      <c r="RMQ132" s="86"/>
      <c r="RMR132" s="86"/>
      <c r="RMS132" s="86"/>
      <c r="RMT132" s="86"/>
      <c r="RMU132" s="86"/>
      <c r="RMV132" s="86"/>
      <c r="RMW132" s="86"/>
      <c r="RMX132" s="86"/>
      <c r="RMY132" s="86"/>
      <c r="RMZ132" s="86"/>
      <c r="RNA132" s="86"/>
      <c r="RNB132" s="86"/>
      <c r="RNC132" s="86"/>
      <c r="RND132" s="86"/>
      <c r="RNE132" s="86"/>
      <c r="RNF132" s="86"/>
      <c r="RNG132" s="86"/>
      <c r="RNH132" s="86"/>
      <c r="RNI132" s="86"/>
      <c r="RNJ132" s="86"/>
      <c r="RNK132" s="86"/>
      <c r="RNL132" s="86"/>
      <c r="RNM132" s="86"/>
      <c r="RNN132" s="86"/>
      <c r="RNO132" s="86"/>
      <c r="RNP132" s="86"/>
      <c r="RNQ132" s="86"/>
      <c r="RNR132" s="86"/>
      <c r="RNS132" s="86"/>
      <c r="RNT132" s="86"/>
      <c r="RNU132" s="86"/>
      <c r="RNV132" s="86"/>
      <c r="RNW132" s="86"/>
      <c r="RNX132" s="86"/>
      <c r="RNY132" s="86"/>
      <c r="RNZ132" s="86"/>
      <c r="ROA132" s="86"/>
      <c r="ROB132" s="86"/>
      <c r="ROC132" s="86"/>
      <c r="ROD132" s="86"/>
      <c r="ROE132" s="86"/>
      <c r="ROF132" s="86"/>
      <c r="ROG132" s="86"/>
      <c r="ROH132" s="86"/>
      <c r="ROI132" s="86"/>
      <c r="ROJ132" s="86"/>
      <c r="ROK132" s="86"/>
      <c r="ROL132" s="86"/>
      <c r="ROM132" s="86"/>
      <c r="RON132" s="86"/>
      <c r="ROO132" s="86"/>
      <c r="ROP132" s="86"/>
      <c r="ROQ132" s="86"/>
      <c r="ROR132" s="86"/>
      <c r="ROS132" s="86"/>
      <c r="ROT132" s="86"/>
      <c r="ROU132" s="86"/>
      <c r="ROV132" s="86"/>
      <c r="ROW132" s="86"/>
      <c r="ROX132" s="86"/>
      <c r="ROY132" s="86"/>
      <c r="ROZ132" s="86"/>
      <c r="RPA132" s="86"/>
      <c r="RPB132" s="86"/>
      <c r="RPC132" s="86"/>
      <c r="RPD132" s="86"/>
      <c r="RPE132" s="86"/>
      <c r="RPF132" s="86"/>
      <c r="RPG132" s="86"/>
      <c r="RPH132" s="86"/>
      <c r="RPI132" s="86"/>
      <c r="RPJ132" s="86"/>
      <c r="RPK132" s="86"/>
      <c r="RPL132" s="86"/>
      <c r="RPM132" s="86"/>
      <c r="RPN132" s="86"/>
      <c r="RPO132" s="86"/>
      <c r="RPP132" s="86"/>
      <c r="RPQ132" s="86"/>
      <c r="RPR132" s="86"/>
      <c r="RPS132" s="86"/>
      <c r="RPT132" s="86"/>
      <c r="RPU132" s="86"/>
      <c r="RPV132" s="86"/>
      <c r="RPW132" s="86"/>
      <c r="RPX132" s="86"/>
      <c r="RPY132" s="86"/>
      <c r="RPZ132" s="86"/>
      <c r="RQA132" s="86"/>
      <c r="RQB132" s="86"/>
      <c r="RQC132" s="86"/>
      <c r="RQD132" s="86"/>
      <c r="RQE132" s="86"/>
      <c r="RQF132" s="86"/>
      <c r="RQG132" s="86"/>
      <c r="RQH132" s="86"/>
      <c r="RQI132" s="86"/>
      <c r="RQJ132" s="86"/>
      <c r="RQK132" s="86"/>
      <c r="RQL132" s="86"/>
      <c r="RQM132" s="86"/>
      <c r="RQN132" s="86"/>
      <c r="RQO132" s="86"/>
      <c r="RQP132" s="86"/>
      <c r="RQQ132" s="86"/>
      <c r="RQR132" s="86"/>
      <c r="RQS132" s="86"/>
      <c r="RQT132" s="86"/>
      <c r="RQU132" s="86"/>
      <c r="RQV132" s="86"/>
      <c r="RQW132" s="86"/>
      <c r="RQX132" s="86"/>
      <c r="RQY132" s="86"/>
      <c r="RQZ132" s="86"/>
      <c r="RRA132" s="86"/>
      <c r="RRB132" s="86"/>
      <c r="RRC132" s="86"/>
      <c r="RRD132" s="86"/>
      <c r="RRE132" s="86"/>
      <c r="RRF132" s="86"/>
      <c r="RRG132" s="86"/>
      <c r="RRH132" s="86"/>
      <c r="RRI132" s="86"/>
      <c r="RRJ132" s="86"/>
      <c r="RRK132" s="86"/>
      <c r="RRL132" s="86"/>
      <c r="RRM132" s="86"/>
      <c r="RRN132" s="86"/>
      <c r="RRO132" s="86"/>
      <c r="RRP132" s="86"/>
      <c r="RRQ132" s="86"/>
      <c r="RRR132" s="86"/>
      <c r="RRS132" s="86"/>
      <c r="RRT132" s="86"/>
      <c r="RRU132" s="86"/>
      <c r="RRV132" s="86"/>
      <c r="RRW132" s="86"/>
      <c r="RRX132" s="86"/>
      <c r="RRY132" s="86"/>
      <c r="RRZ132" s="86"/>
      <c r="RSA132" s="86"/>
      <c r="RSB132" s="86"/>
      <c r="RSC132" s="86"/>
      <c r="RSD132" s="86"/>
      <c r="RSE132" s="86"/>
      <c r="RSF132" s="86"/>
      <c r="RSG132" s="86"/>
      <c r="RSH132" s="86"/>
      <c r="RSI132" s="86"/>
      <c r="RSJ132" s="86"/>
      <c r="RSK132" s="86"/>
      <c r="RSL132" s="86"/>
      <c r="RSM132" s="86"/>
      <c r="RSN132" s="86"/>
      <c r="RSO132" s="86"/>
      <c r="RSP132" s="86"/>
      <c r="RSQ132" s="86"/>
      <c r="RSR132" s="86"/>
      <c r="RSS132" s="86"/>
      <c r="RST132" s="86"/>
      <c r="RSU132" s="86"/>
      <c r="RSV132" s="86"/>
      <c r="RSW132" s="86"/>
      <c r="RSX132" s="86"/>
      <c r="RSY132" s="86"/>
      <c r="RSZ132" s="86"/>
      <c r="RTA132" s="86"/>
      <c r="RTB132" s="86"/>
      <c r="RTC132" s="86"/>
      <c r="RTD132" s="86"/>
      <c r="RTE132" s="86"/>
      <c r="RTF132" s="86"/>
      <c r="RTG132" s="86"/>
      <c r="RTH132" s="86"/>
      <c r="RTI132" s="86"/>
      <c r="RTJ132" s="86"/>
      <c r="RTK132" s="86"/>
      <c r="RTL132" s="86"/>
      <c r="RTM132" s="86"/>
      <c r="RTN132" s="86"/>
      <c r="RTO132" s="86"/>
      <c r="RTP132" s="86"/>
      <c r="RTQ132" s="86"/>
      <c r="RTR132" s="86"/>
      <c r="RTS132" s="86"/>
      <c r="RTT132" s="86"/>
      <c r="RTU132" s="86"/>
      <c r="RTV132" s="86"/>
      <c r="RTW132" s="86"/>
      <c r="RTX132" s="86"/>
      <c r="RTY132" s="86"/>
      <c r="RTZ132" s="86"/>
      <c r="RUA132" s="86"/>
      <c r="RUB132" s="86"/>
      <c r="RUC132" s="86"/>
      <c r="RUD132" s="86"/>
      <c r="RUE132" s="86"/>
      <c r="RUF132" s="86"/>
      <c r="RUG132" s="86"/>
      <c r="RUH132" s="86"/>
      <c r="RUI132" s="86"/>
      <c r="RUJ132" s="86"/>
      <c r="RUK132" s="86"/>
      <c r="RUL132" s="86"/>
      <c r="RUM132" s="86"/>
      <c r="RUN132" s="86"/>
      <c r="RUO132" s="86"/>
      <c r="RUP132" s="86"/>
      <c r="RUQ132" s="86"/>
      <c r="RUR132" s="86"/>
      <c r="RUS132" s="86"/>
      <c r="RUT132" s="86"/>
      <c r="RUU132" s="86"/>
      <c r="RUV132" s="86"/>
      <c r="RUW132" s="86"/>
      <c r="RUX132" s="86"/>
      <c r="RUY132" s="86"/>
      <c r="RUZ132" s="86"/>
      <c r="RVA132" s="86"/>
      <c r="RVB132" s="86"/>
      <c r="RVC132" s="86"/>
      <c r="RVD132" s="86"/>
      <c r="RVE132" s="86"/>
      <c r="RVF132" s="86"/>
      <c r="RVG132" s="86"/>
      <c r="RVH132" s="86"/>
      <c r="RVI132" s="86"/>
      <c r="RVJ132" s="86"/>
      <c r="RVK132" s="86"/>
      <c r="RVL132" s="86"/>
      <c r="RVM132" s="86"/>
      <c r="RVN132" s="86"/>
      <c r="RVU132" s="86"/>
      <c r="RVV132" s="86"/>
      <c r="RVW132" s="86"/>
      <c r="RVX132" s="86"/>
      <c r="RVY132" s="86"/>
      <c r="RVZ132" s="86"/>
      <c r="RWA132" s="86"/>
      <c r="RWB132" s="86"/>
      <c r="RWC132" s="86"/>
      <c r="RWD132" s="86"/>
      <c r="RWE132" s="86"/>
      <c r="RWF132" s="86"/>
      <c r="RWG132" s="86"/>
      <c r="RWH132" s="86"/>
      <c r="RWI132" s="86"/>
      <c r="RWJ132" s="86"/>
      <c r="RWK132" s="86"/>
      <c r="RWL132" s="86"/>
      <c r="RWM132" s="86"/>
      <c r="RWN132" s="86"/>
      <c r="RWO132" s="86"/>
      <c r="RWP132" s="86"/>
      <c r="RWQ132" s="86"/>
      <c r="RWR132" s="86"/>
      <c r="RWS132" s="86"/>
      <c r="RWT132" s="86"/>
      <c r="RWU132" s="86"/>
      <c r="RWV132" s="86"/>
      <c r="RWW132" s="86"/>
      <c r="RWX132" s="86"/>
      <c r="RWY132" s="86"/>
      <c r="RWZ132" s="86"/>
      <c r="RXA132" s="86"/>
      <c r="RXB132" s="86"/>
      <c r="RXC132" s="86"/>
      <c r="RXD132" s="86"/>
      <c r="RXE132" s="86"/>
      <c r="RXF132" s="86"/>
      <c r="RXG132" s="86"/>
      <c r="RXH132" s="86"/>
      <c r="RXI132" s="86"/>
      <c r="RXJ132" s="86"/>
      <c r="RXK132" s="86"/>
      <c r="RXL132" s="86"/>
      <c r="RXM132" s="86"/>
      <c r="RXN132" s="86"/>
      <c r="RXO132" s="86"/>
      <c r="RXP132" s="86"/>
      <c r="RXQ132" s="86"/>
      <c r="RXR132" s="86"/>
      <c r="RXS132" s="86"/>
      <c r="RXT132" s="86"/>
      <c r="RXU132" s="86"/>
      <c r="RXV132" s="86"/>
      <c r="RXW132" s="86"/>
      <c r="RXX132" s="86"/>
      <c r="RXY132" s="86"/>
      <c r="RXZ132" s="86"/>
      <c r="RYA132" s="86"/>
      <c r="RYB132" s="86"/>
      <c r="RYC132" s="86"/>
      <c r="RYD132" s="86"/>
      <c r="RYE132" s="86"/>
      <c r="RYF132" s="86"/>
      <c r="RYG132" s="86"/>
      <c r="RYH132" s="86"/>
      <c r="RYI132" s="86"/>
      <c r="RYJ132" s="86"/>
      <c r="RYK132" s="86"/>
      <c r="RYL132" s="86"/>
      <c r="RYM132" s="86"/>
      <c r="RYN132" s="86"/>
      <c r="RYO132" s="86"/>
      <c r="RYP132" s="86"/>
      <c r="RYQ132" s="86"/>
      <c r="RYR132" s="86"/>
      <c r="RYS132" s="86"/>
      <c r="RYT132" s="86"/>
      <c r="RYU132" s="86"/>
      <c r="RYV132" s="86"/>
      <c r="RYW132" s="86"/>
      <c r="RYX132" s="86"/>
      <c r="RYY132" s="86"/>
      <c r="RYZ132" s="86"/>
      <c r="RZA132" s="86"/>
      <c r="RZB132" s="86"/>
      <c r="RZC132" s="86"/>
      <c r="RZD132" s="86"/>
      <c r="RZE132" s="86"/>
      <c r="RZF132" s="86"/>
      <c r="RZG132" s="86"/>
      <c r="RZH132" s="86"/>
      <c r="RZI132" s="86"/>
      <c r="RZJ132" s="86"/>
      <c r="RZK132" s="86"/>
      <c r="RZL132" s="86"/>
      <c r="RZM132" s="86"/>
      <c r="RZN132" s="86"/>
      <c r="RZO132" s="86"/>
      <c r="RZP132" s="86"/>
      <c r="RZQ132" s="86"/>
      <c r="RZR132" s="86"/>
      <c r="RZS132" s="86"/>
      <c r="RZT132" s="86"/>
      <c r="RZU132" s="86"/>
      <c r="RZV132" s="86"/>
      <c r="RZW132" s="86"/>
      <c r="RZX132" s="86"/>
      <c r="RZY132" s="86"/>
      <c r="RZZ132" s="86"/>
      <c r="SAA132" s="86"/>
      <c r="SAB132" s="86"/>
      <c r="SAC132" s="86"/>
      <c r="SAD132" s="86"/>
      <c r="SAE132" s="86"/>
      <c r="SAF132" s="86"/>
      <c r="SAG132" s="86"/>
      <c r="SAH132" s="86"/>
      <c r="SAI132" s="86"/>
      <c r="SAJ132" s="86"/>
      <c r="SAK132" s="86"/>
      <c r="SAL132" s="86"/>
      <c r="SAM132" s="86"/>
      <c r="SAN132" s="86"/>
      <c r="SAO132" s="86"/>
      <c r="SAP132" s="86"/>
      <c r="SAQ132" s="86"/>
      <c r="SAR132" s="86"/>
      <c r="SAS132" s="86"/>
      <c r="SAT132" s="86"/>
      <c r="SAU132" s="86"/>
      <c r="SAV132" s="86"/>
      <c r="SAW132" s="86"/>
      <c r="SAX132" s="86"/>
      <c r="SAY132" s="86"/>
      <c r="SAZ132" s="86"/>
      <c r="SBA132" s="86"/>
      <c r="SBB132" s="86"/>
      <c r="SBC132" s="86"/>
      <c r="SBD132" s="86"/>
      <c r="SBE132" s="86"/>
      <c r="SBF132" s="86"/>
      <c r="SBG132" s="86"/>
      <c r="SBH132" s="86"/>
      <c r="SBI132" s="86"/>
      <c r="SBJ132" s="86"/>
      <c r="SBK132" s="86"/>
      <c r="SBL132" s="86"/>
      <c r="SBM132" s="86"/>
      <c r="SBN132" s="86"/>
      <c r="SBO132" s="86"/>
      <c r="SBP132" s="86"/>
      <c r="SBQ132" s="86"/>
      <c r="SBR132" s="86"/>
      <c r="SBS132" s="86"/>
      <c r="SBT132" s="86"/>
      <c r="SBU132" s="86"/>
      <c r="SBV132" s="86"/>
      <c r="SBW132" s="86"/>
      <c r="SBX132" s="86"/>
      <c r="SBY132" s="86"/>
      <c r="SBZ132" s="86"/>
      <c r="SCA132" s="86"/>
      <c r="SCB132" s="86"/>
      <c r="SCC132" s="86"/>
      <c r="SCD132" s="86"/>
      <c r="SCE132" s="86"/>
      <c r="SCF132" s="86"/>
      <c r="SCG132" s="86"/>
      <c r="SCH132" s="86"/>
      <c r="SCI132" s="86"/>
      <c r="SCJ132" s="86"/>
      <c r="SCK132" s="86"/>
      <c r="SCL132" s="86"/>
      <c r="SCM132" s="86"/>
      <c r="SCN132" s="86"/>
      <c r="SCO132" s="86"/>
      <c r="SCP132" s="86"/>
      <c r="SCQ132" s="86"/>
      <c r="SCR132" s="86"/>
      <c r="SCS132" s="86"/>
      <c r="SCT132" s="86"/>
      <c r="SCU132" s="86"/>
      <c r="SCV132" s="86"/>
      <c r="SCW132" s="86"/>
      <c r="SCX132" s="86"/>
      <c r="SCY132" s="86"/>
      <c r="SCZ132" s="86"/>
      <c r="SDA132" s="86"/>
      <c r="SDB132" s="86"/>
      <c r="SDC132" s="86"/>
      <c r="SDD132" s="86"/>
      <c r="SDE132" s="86"/>
      <c r="SDF132" s="86"/>
      <c r="SDG132" s="86"/>
      <c r="SDH132" s="86"/>
      <c r="SDI132" s="86"/>
      <c r="SDJ132" s="86"/>
      <c r="SDK132" s="86"/>
      <c r="SDL132" s="86"/>
      <c r="SDM132" s="86"/>
      <c r="SDN132" s="86"/>
      <c r="SDO132" s="86"/>
      <c r="SDP132" s="86"/>
      <c r="SDQ132" s="86"/>
      <c r="SDR132" s="86"/>
      <c r="SDS132" s="86"/>
      <c r="SDT132" s="86"/>
      <c r="SDU132" s="86"/>
      <c r="SDV132" s="86"/>
      <c r="SDW132" s="86"/>
      <c r="SDX132" s="86"/>
      <c r="SDY132" s="86"/>
      <c r="SDZ132" s="86"/>
      <c r="SEA132" s="86"/>
      <c r="SEB132" s="86"/>
      <c r="SEC132" s="86"/>
      <c r="SED132" s="86"/>
      <c r="SEE132" s="86"/>
      <c r="SEF132" s="86"/>
      <c r="SEG132" s="86"/>
      <c r="SEH132" s="86"/>
      <c r="SEI132" s="86"/>
      <c r="SEJ132" s="86"/>
      <c r="SEK132" s="86"/>
      <c r="SEL132" s="86"/>
      <c r="SEM132" s="86"/>
      <c r="SEN132" s="86"/>
      <c r="SEO132" s="86"/>
      <c r="SEP132" s="86"/>
      <c r="SEQ132" s="86"/>
      <c r="SER132" s="86"/>
      <c r="SES132" s="86"/>
      <c r="SET132" s="86"/>
      <c r="SEU132" s="86"/>
      <c r="SEV132" s="86"/>
      <c r="SEW132" s="86"/>
      <c r="SEX132" s="86"/>
      <c r="SEY132" s="86"/>
      <c r="SEZ132" s="86"/>
      <c r="SFA132" s="86"/>
      <c r="SFB132" s="86"/>
      <c r="SFC132" s="86"/>
      <c r="SFD132" s="86"/>
      <c r="SFE132" s="86"/>
      <c r="SFF132" s="86"/>
      <c r="SFG132" s="86"/>
      <c r="SFH132" s="86"/>
      <c r="SFI132" s="86"/>
      <c r="SFJ132" s="86"/>
      <c r="SFQ132" s="86"/>
      <c r="SFR132" s="86"/>
      <c r="SFS132" s="86"/>
      <c r="SFT132" s="86"/>
      <c r="SFU132" s="86"/>
      <c r="SFV132" s="86"/>
      <c r="SFW132" s="86"/>
      <c r="SFX132" s="86"/>
      <c r="SFY132" s="86"/>
      <c r="SFZ132" s="86"/>
      <c r="SGA132" s="86"/>
      <c r="SGB132" s="86"/>
      <c r="SGC132" s="86"/>
      <c r="SGD132" s="86"/>
      <c r="SGE132" s="86"/>
      <c r="SGF132" s="86"/>
      <c r="SGG132" s="86"/>
      <c r="SGH132" s="86"/>
      <c r="SGI132" s="86"/>
      <c r="SGJ132" s="86"/>
      <c r="SGK132" s="86"/>
      <c r="SGL132" s="86"/>
      <c r="SGM132" s="86"/>
      <c r="SGN132" s="86"/>
      <c r="SGO132" s="86"/>
      <c r="SGP132" s="86"/>
      <c r="SGQ132" s="86"/>
      <c r="SGR132" s="86"/>
      <c r="SGS132" s="86"/>
      <c r="SGT132" s="86"/>
      <c r="SGU132" s="86"/>
      <c r="SGV132" s="86"/>
      <c r="SGW132" s="86"/>
      <c r="SGX132" s="86"/>
      <c r="SGY132" s="86"/>
      <c r="SGZ132" s="86"/>
      <c r="SHA132" s="86"/>
      <c r="SHB132" s="86"/>
      <c r="SHC132" s="86"/>
      <c r="SHD132" s="86"/>
      <c r="SHE132" s="86"/>
      <c r="SHF132" s="86"/>
      <c r="SHG132" s="86"/>
      <c r="SHH132" s="86"/>
      <c r="SHI132" s="86"/>
      <c r="SHJ132" s="86"/>
      <c r="SHK132" s="86"/>
      <c r="SHL132" s="86"/>
      <c r="SHM132" s="86"/>
      <c r="SHN132" s="86"/>
      <c r="SHO132" s="86"/>
      <c r="SHP132" s="86"/>
      <c r="SHQ132" s="86"/>
      <c r="SHR132" s="86"/>
      <c r="SHS132" s="86"/>
      <c r="SHT132" s="86"/>
      <c r="SHU132" s="86"/>
      <c r="SHV132" s="86"/>
      <c r="SHW132" s="86"/>
      <c r="SHX132" s="86"/>
      <c r="SHY132" s="86"/>
      <c r="SHZ132" s="86"/>
      <c r="SIA132" s="86"/>
      <c r="SIB132" s="86"/>
      <c r="SIC132" s="86"/>
      <c r="SID132" s="86"/>
      <c r="SIE132" s="86"/>
      <c r="SIF132" s="86"/>
      <c r="SIG132" s="86"/>
      <c r="SIH132" s="86"/>
      <c r="SII132" s="86"/>
      <c r="SIJ132" s="86"/>
      <c r="SIK132" s="86"/>
      <c r="SIL132" s="86"/>
      <c r="SIM132" s="86"/>
      <c r="SIN132" s="86"/>
      <c r="SIO132" s="86"/>
      <c r="SIP132" s="86"/>
      <c r="SIQ132" s="86"/>
      <c r="SIR132" s="86"/>
      <c r="SIS132" s="86"/>
      <c r="SIT132" s="86"/>
      <c r="SIU132" s="86"/>
      <c r="SIV132" s="86"/>
      <c r="SIW132" s="86"/>
      <c r="SIX132" s="86"/>
      <c r="SIY132" s="86"/>
      <c r="SIZ132" s="86"/>
      <c r="SJA132" s="86"/>
      <c r="SJB132" s="86"/>
      <c r="SJC132" s="86"/>
      <c r="SJD132" s="86"/>
      <c r="SJE132" s="86"/>
      <c r="SJF132" s="86"/>
      <c r="SJG132" s="86"/>
      <c r="SJH132" s="86"/>
      <c r="SJI132" s="86"/>
      <c r="SJJ132" s="86"/>
      <c r="SJK132" s="86"/>
      <c r="SJL132" s="86"/>
      <c r="SJM132" s="86"/>
      <c r="SJN132" s="86"/>
      <c r="SJO132" s="86"/>
      <c r="SJP132" s="86"/>
      <c r="SJQ132" s="86"/>
      <c r="SJR132" s="86"/>
      <c r="SJS132" s="86"/>
      <c r="SJT132" s="86"/>
      <c r="SJU132" s="86"/>
      <c r="SJV132" s="86"/>
      <c r="SJW132" s="86"/>
      <c r="SJX132" s="86"/>
      <c r="SJY132" s="86"/>
      <c r="SJZ132" s="86"/>
      <c r="SKA132" s="86"/>
      <c r="SKB132" s="86"/>
      <c r="SKC132" s="86"/>
      <c r="SKD132" s="86"/>
      <c r="SKE132" s="86"/>
      <c r="SKF132" s="86"/>
      <c r="SKG132" s="86"/>
      <c r="SKH132" s="86"/>
      <c r="SKI132" s="86"/>
      <c r="SKJ132" s="86"/>
      <c r="SKK132" s="86"/>
      <c r="SKL132" s="86"/>
      <c r="SKM132" s="86"/>
      <c r="SKN132" s="86"/>
      <c r="SKO132" s="86"/>
      <c r="SKP132" s="86"/>
      <c r="SKQ132" s="86"/>
      <c r="SKR132" s="86"/>
      <c r="SKS132" s="86"/>
      <c r="SKT132" s="86"/>
      <c r="SKU132" s="86"/>
      <c r="SKV132" s="86"/>
      <c r="SKW132" s="86"/>
      <c r="SKX132" s="86"/>
      <c r="SKY132" s="86"/>
      <c r="SKZ132" s="86"/>
      <c r="SLA132" s="86"/>
      <c r="SLB132" s="86"/>
      <c r="SLC132" s="86"/>
      <c r="SLD132" s="86"/>
      <c r="SLE132" s="86"/>
      <c r="SLF132" s="86"/>
      <c r="SLG132" s="86"/>
      <c r="SLH132" s="86"/>
      <c r="SLI132" s="86"/>
      <c r="SLJ132" s="86"/>
      <c r="SLK132" s="86"/>
      <c r="SLL132" s="86"/>
      <c r="SLM132" s="86"/>
      <c r="SLN132" s="86"/>
      <c r="SLO132" s="86"/>
      <c r="SLP132" s="86"/>
      <c r="SLQ132" s="86"/>
      <c r="SLR132" s="86"/>
      <c r="SLS132" s="86"/>
      <c r="SLT132" s="86"/>
      <c r="SLU132" s="86"/>
      <c r="SLV132" s="86"/>
      <c r="SLW132" s="86"/>
      <c r="SLX132" s="86"/>
      <c r="SLY132" s="86"/>
      <c r="SLZ132" s="86"/>
      <c r="SMA132" s="86"/>
      <c r="SMB132" s="86"/>
      <c r="SMC132" s="86"/>
      <c r="SMD132" s="86"/>
      <c r="SME132" s="86"/>
      <c r="SMF132" s="86"/>
      <c r="SMG132" s="86"/>
      <c r="SMH132" s="86"/>
      <c r="SMI132" s="86"/>
      <c r="SMJ132" s="86"/>
      <c r="SMK132" s="86"/>
      <c r="SML132" s="86"/>
      <c r="SMM132" s="86"/>
      <c r="SMN132" s="86"/>
      <c r="SMO132" s="86"/>
      <c r="SMP132" s="86"/>
      <c r="SMQ132" s="86"/>
      <c r="SMR132" s="86"/>
      <c r="SMS132" s="86"/>
      <c r="SMT132" s="86"/>
      <c r="SMU132" s="86"/>
      <c r="SMV132" s="86"/>
      <c r="SMW132" s="86"/>
      <c r="SMX132" s="86"/>
      <c r="SMY132" s="86"/>
      <c r="SMZ132" s="86"/>
      <c r="SNA132" s="86"/>
      <c r="SNB132" s="86"/>
      <c r="SNC132" s="86"/>
      <c r="SND132" s="86"/>
      <c r="SNE132" s="86"/>
      <c r="SNF132" s="86"/>
      <c r="SNG132" s="86"/>
      <c r="SNH132" s="86"/>
      <c r="SNI132" s="86"/>
      <c r="SNJ132" s="86"/>
      <c r="SNK132" s="86"/>
      <c r="SNL132" s="86"/>
      <c r="SNM132" s="86"/>
      <c r="SNN132" s="86"/>
      <c r="SNO132" s="86"/>
      <c r="SNP132" s="86"/>
      <c r="SNQ132" s="86"/>
      <c r="SNR132" s="86"/>
      <c r="SNS132" s="86"/>
      <c r="SNT132" s="86"/>
      <c r="SNU132" s="86"/>
      <c r="SNV132" s="86"/>
      <c r="SNW132" s="86"/>
      <c r="SNX132" s="86"/>
      <c r="SNY132" s="86"/>
      <c r="SNZ132" s="86"/>
      <c r="SOA132" s="86"/>
      <c r="SOB132" s="86"/>
      <c r="SOC132" s="86"/>
      <c r="SOD132" s="86"/>
      <c r="SOE132" s="86"/>
      <c r="SOF132" s="86"/>
      <c r="SOG132" s="86"/>
      <c r="SOH132" s="86"/>
      <c r="SOI132" s="86"/>
      <c r="SOJ132" s="86"/>
      <c r="SOK132" s="86"/>
      <c r="SOL132" s="86"/>
      <c r="SOM132" s="86"/>
      <c r="SON132" s="86"/>
      <c r="SOO132" s="86"/>
      <c r="SOP132" s="86"/>
      <c r="SOQ132" s="86"/>
      <c r="SOR132" s="86"/>
      <c r="SOS132" s="86"/>
      <c r="SOT132" s="86"/>
      <c r="SOU132" s="86"/>
      <c r="SOV132" s="86"/>
      <c r="SOW132" s="86"/>
      <c r="SOX132" s="86"/>
      <c r="SOY132" s="86"/>
      <c r="SOZ132" s="86"/>
      <c r="SPA132" s="86"/>
      <c r="SPB132" s="86"/>
      <c r="SPC132" s="86"/>
      <c r="SPD132" s="86"/>
      <c r="SPE132" s="86"/>
      <c r="SPF132" s="86"/>
      <c r="SPM132" s="86"/>
      <c r="SPN132" s="86"/>
      <c r="SPO132" s="86"/>
      <c r="SPP132" s="86"/>
      <c r="SPQ132" s="86"/>
      <c r="SPR132" s="86"/>
      <c r="SPS132" s="86"/>
      <c r="SPT132" s="86"/>
      <c r="SPU132" s="86"/>
      <c r="SPV132" s="86"/>
      <c r="SPW132" s="86"/>
      <c r="SPX132" s="86"/>
      <c r="SPY132" s="86"/>
      <c r="SPZ132" s="86"/>
      <c r="SQA132" s="86"/>
      <c r="SQB132" s="86"/>
      <c r="SQC132" s="86"/>
      <c r="SQD132" s="86"/>
      <c r="SQE132" s="86"/>
      <c r="SQF132" s="86"/>
      <c r="SQG132" s="86"/>
      <c r="SQH132" s="86"/>
      <c r="SQI132" s="86"/>
      <c r="SQJ132" s="86"/>
      <c r="SQK132" s="86"/>
      <c r="SQL132" s="86"/>
      <c r="SQM132" s="86"/>
      <c r="SQN132" s="86"/>
      <c r="SQO132" s="86"/>
      <c r="SQP132" s="86"/>
      <c r="SQQ132" s="86"/>
      <c r="SQR132" s="86"/>
      <c r="SQS132" s="86"/>
      <c r="SQT132" s="86"/>
      <c r="SQU132" s="86"/>
      <c r="SQV132" s="86"/>
      <c r="SQW132" s="86"/>
      <c r="SQX132" s="86"/>
      <c r="SQY132" s="86"/>
      <c r="SQZ132" s="86"/>
      <c r="SRA132" s="86"/>
      <c r="SRB132" s="86"/>
      <c r="SRC132" s="86"/>
      <c r="SRD132" s="86"/>
      <c r="SRE132" s="86"/>
      <c r="SRF132" s="86"/>
      <c r="SRG132" s="86"/>
      <c r="SRH132" s="86"/>
      <c r="SRI132" s="86"/>
      <c r="SRJ132" s="86"/>
      <c r="SRK132" s="86"/>
      <c r="SRL132" s="86"/>
      <c r="SRM132" s="86"/>
      <c r="SRN132" s="86"/>
      <c r="SRO132" s="86"/>
      <c r="SRP132" s="86"/>
      <c r="SRQ132" s="86"/>
      <c r="SRR132" s="86"/>
      <c r="SRS132" s="86"/>
      <c r="SRT132" s="86"/>
      <c r="SRU132" s="86"/>
      <c r="SRV132" s="86"/>
      <c r="SRW132" s="86"/>
      <c r="SRX132" s="86"/>
      <c r="SRY132" s="86"/>
      <c r="SRZ132" s="86"/>
      <c r="SSA132" s="86"/>
      <c r="SSB132" s="86"/>
      <c r="SSC132" s="86"/>
      <c r="SSD132" s="86"/>
      <c r="SSE132" s="86"/>
      <c r="SSF132" s="86"/>
      <c r="SSG132" s="86"/>
      <c r="SSH132" s="86"/>
      <c r="SSI132" s="86"/>
      <c r="SSJ132" s="86"/>
      <c r="SSK132" s="86"/>
      <c r="SSL132" s="86"/>
      <c r="SSM132" s="86"/>
      <c r="SSN132" s="86"/>
      <c r="SSO132" s="86"/>
      <c r="SSP132" s="86"/>
      <c r="SSQ132" s="86"/>
      <c r="SSR132" s="86"/>
      <c r="SSS132" s="86"/>
      <c r="SST132" s="86"/>
      <c r="SSU132" s="86"/>
      <c r="SSV132" s="86"/>
      <c r="SSW132" s="86"/>
      <c r="SSX132" s="86"/>
      <c r="SSY132" s="86"/>
      <c r="SSZ132" s="86"/>
      <c r="STA132" s="86"/>
      <c r="STB132" s="86"/>
      <c r="STC132" s="86"/>
      <c r="STD132" s="86"/>
      <c r="STE132" s="86"/>
      <c r="STF132" s="86"/>
      <c r="STG132" s="86"/>
      <c r="STH132" s="86"/>
      <c r="STI132" s="86"/>
      <c r="STJ132" s="86"/>
      <c r="STK132" s="86"/>
      <c r="STL132" s="86"/>
      <c r="STM132" s="86"/>
      <c r="STN132" s="86"/>
      <c r="STO132" s="86"/>
      <c r="STP132" s="86"/>
      <c r="STQ132" s="86"/>
      <c r="STR132" s="86"/>
      <c r="STS132" s="86"/>
      <c r="STT132" s="86"/>
      <c r="STU132" s="86"/>
      <c r="STV132" s="86"/>
      <c r="STW132" s="86"/>
      <c r="STX132" s="86"/>
      <c r="STY132" s="86"/>
      <c r="STZ132" s="86"/>
      <c r="SUA132" s="86"/>
      <c r="SUB132" s="86"/>
      <c r="SUC132" s="86"/>
      <c r="SUD132" s="86"/>
      <c r="SUE132" s="86"/>
      <c r="SUF132" s="86"/>
      <c r="SUG132" s="86"/>
      <c r="SUH132" s="86"/>
      <c r="SUI132" s="86"/>
      <c r="SUJ132" s="86"/>
      <c r="SUK132" s="86"/>
      <c r="SUL132" s="86"/>
      <c r="SUM132" s="86"/>
      <c r="SUN132" s="86"/>
      <c r="SUO132" s="86"/>
      <c r="SUP132" s="86"/>
      <c r="SUQ132" s="86"/>
      <c r="SUR132" s="86"/>
      <c r="SUS132" s="86"/>
      <c r="SUT132" s="86"/>
      <c r="SUU132" s="86"/>
      <c r="SUV132" s="86"/>
      <c r="SUW132" s="86"/>
      <c r="SUX132" s="86"/>
      <c r="SUY132" s="86"/>
      <c r="SUZ132" s="86"/>
      <c r="SVA132" s="86"/>
      <c r="SVB132" s="86"/>
      <c r="SVC132" s="86"/>
      <c r="SVD132" s="86"/>
      <c r="SVE132" s="86"/>
      <c r="SVF132" s="86"/>
      <c r="SVG132" s="86"/>
      <c r="SVH132" s="86"/>
      <c r="SVI132" s="86"/>
      <c r="SVJ132" s="86"/>
      <c r="SVK132" s="86"/>
      <c r="SVL132" s="86"/>
      <c r="SVM132" s="86"/>
      <c r="SVN132" s="86"/>
      <c r="SVO132" s="86"/>
      <c r="SVP132" s="86"/>
      <c r="SVQ132" s="86"/>
      <c r="SVR132" s="86"/>
      <c r="SVS132" s="86"/>
      <c r="SVT132" s="86"/>
      <c r="SVU132" s="86"/>
      <c r="SVV132" s="86"/>
      <c r="SVW132" s="86"/>
      <c r="SVX132" s="86"/>
      <c r="SVY132" s="86"/>
      <c r="SVZ132" s="86"/>
      <c r="SWA132" s="86"/>
      <c r="SWB132" s="86"/>
      <c r="SWC132" s="86"/>
      <c r="SWD132" s="86"/>
      <c r="SWE132" s="86"/>
      <c r="SWF132" s="86"/>
      <c r="SWG132" s="86"/>
      <c r="SWH132" s="86"/>
      <c r="SWI132" s="86"/>
      <c r="SWJ132" s="86"/>
      <c r="SWK132" s="86"/>
      <c r="SWL132" s="86"/>
      <c r="SWM132" s="86"/>
      <c r="SWN132" s="86"/>
      <c r="SWO132" s="86"/>
      <c r="SWP132" s="86"/>
      <c r="SWQ132" s="86"/>
      <c r="SWR132" s="86"/>
      <c r="SWS132" s="86"/>
      <c r="SWT132" s="86"/>
      <c r="SWU132" s="86"/>
      <c r="SWV132" s="86"/>
      <c r="SWW132" s="86"/>
      <c r="SWX132" s="86"/>
      <c r="SWY132" s="86"/>
      <c r="SWZ132" s="86"/>
      <c r="SXA132" s="86"/>
      <c r="SXB132" s="86"/>
      <c r="SXC132" s="86"/>
      <c r="SXD132" s="86"/>
      <c r="SXE132" s="86"/>
      <c r="SXF132" s="86"/>
      <c r="SXG132" s="86"/>
      <c r="SXH132" s="86"/>
      <c r="SXI132" s="86"/>
      <c r="SXJ132" s="86"/>
      <c r="SXK132" s="86"/>
      <c r="SXL132" s="86"/>
      <c r="SXM132" s="86"/>
      <c r="SXN132" s="86"/>
      <c r="SXO132" s="86"/>
      <c r="SXP132" s="86"/>
      <c r="SXQ132" s="86"/>
      <c r="SXR132" s="86"/>
      <c r="SXS132" s="86"/>
      <c r="SXT132" s="86"/>
      <c r="SXU132" s="86"/>
      <c r="SXV132" s="86"/>
      <c r="SXW132" s="86"/>
      <c r="SXX132" s="86"/>
      <c r="SXY132" s="86"/>
      <c r="SXZ132" s="86"/>
      <c r="SYA132" s="86"/>
      <c r="SYB132" s="86"/>
      <c r="SYC132" s="86"/>
      <c r="SYD132" s="86"/>
      <c r="SYE132" s="86"/>
      <c r="SYF132" s="86"/>
      <c r="SYG132" s="86"/>
      <c r="SYH132" s="86"/>
      <c r="SYI132" s="86"/>
      <c r="SYJ132" s="86"/>
      <c r="SYK132" s="86"/>
      <c r="SYL132" s="86"/>
      <c r="SYM132" s="86"/>
      <c r="SYN132" s="86"/>
      <c r="SYO132" s="86"/>
      <c r="SYP132" s="86"/>
      <c r="SYQ132" s="86"/>
      <c r="SYR132" s="86"/>
      <c r="SYS132" s="86"/>
      <c r="SYT132" s="86"/>
      <c r="SYU132" s="86"/>
      <c r="SYV132" s="86"/>
      <c r="SYW132" s="86"/>
      <c r="SYX132" s="86"/>
      <c r="SYY132" s="86"/>
      <c r="SYZ132" s="86"/>
      <c r="SZA132" s="86"/>
      <c r="SZB132" s="86"/>
      <c r="SZI132" s="86"/>
      <c r="SZJ132" s="86"/>
      <c r="SZK132" s="86"/>
      <c r="SZL132" s="86"/>
      <c r="SZM132" s="86"/>
      <c r="SZN132" s="86"/>
      <c r="SZO132" s="86"/>
      <c r="SZP132" s="86"/>
      <c r="SZQ132" s="86"/>
      <c r="SZR132" s="86"/>
      <c r="SZS132" s="86"/>
      <c r="SZT132" s="86"/>
      <c r="SZU132" s="86"/>
      <c r="SZV132" s="86"/>
      <c r="SZW132" s="86"/>
      <c r="SZX132" s="86"/>
      <c r="SZY132" s="86"/>
      <c r="SZZ132" s="86"/>
      <c r="TAA132" s="86"/>
      <c r="TAB132" s="86"/>
      <c r="TAC132" s="86"/>
      <c r="TAD132" s="86"/>
      <c r="TAE132" s="86"/>
      <c r="TAF132" s="86"/>
      <c r="TAG132" s="86"/>
      <c r="TAH132" s="86"/>
      <c r="TAI132" s="86"/>
      <c r="TAJ132" s="86"/>
      <c r="TAK132" s="86"/>
      <c r="TAL132" s="86"/>
      <c r="TAM132" s="86"/>
      <c r="TAN132" s="86"/>
      <c r="TAO132" s="86"/>
      <c r="TAP132" s="86"/>
      <c r="TAQ132" s="86"/>
      <c r="TAR132" s="86"/>
      <c r="TAS132" s="86"/>
      <c r="TAT132" s="86"/>
      <c r="TAU132" s="86"/>
      <c r="TAV132" s="86"/>
      <c r="TAW132" s="86"/>
      <c r="TAX132" s="86"/>
      <c r="TAY132" s="86"/>
      <c r="TAZ132" s="86"/>
      <c r="TBA132" s="86"/>
      <c r="TBB132" s="86"/>
      <c r="TBC132" s="86"/>
      <c r="TBD132" s="86"/>
      <c r="TBE132" s="86"/>
      <c r="TBF132" s="86"/>
      <c r="TBG132" s="86"/>
      <c r="TBH132" s="86"/>
      <c r="TBI132" s="86"/>
      <c r="TBJ132" s="86"/>
      <c r="TBK132" s="86"/>
      <c r="TBL132" s="86"/>
      <c r="TBM132" s="86"/>
      <c r="TBN132" s="86"/>
      <c r="TBO132" s="86"/>
      <c r="TBP132" s="86"/>
      <c r="TBQ132" s="86"/>
      <c r="TBR132" s="86"/>
      <c r="TBS132" s="86"/>
      <c r="TBT132" s="86"/>
      <c r="TBU132" s="86"/>
      <c r="TBV132" s="86"/>
      <c r="TBW132" s="86"/>
      <c r="TBX132" s="86"/>
      <c r="TBY132" s="86"/>
      <c r="TBZ132" s="86"/>
      <c r="TCA132" s="86"/>
      <c r="TCB132" s="86"/>
      <c r="TCC132" s="86"/>
      <c r="TCD132" s="86"/>
      <c r="TCE132" s="86"/>
      <c r="TCF132" s="86"/>
      <c r="TCG132" s="86"/>
      <c r="TCH132" s="86"/>
      <c r="TCI132" s="86"/>
      <c r="TCJ132" s="86"/>
      <c r="TCK132" s="86"/>
      <c r="TCL132" s="86"/>
      <c r="TCM132" s="86"/>
      <c r="TCN132" s="86"/>
      <c r="TCO132" s="86"/>
      <c r="TCP132" s="86"/>
      <c r="TCQ132" s="86"/>
      <c r="TCR132" s="86"/>
      <c r="TCS132" s="86"/>
      <c r="TCT132" s="86"/>
      <c r="TCU132" s="86"/>
      <c r="TCV132" s="86"/>
      <c r="TCW132" s="86"/>
      <c r="TCX132" s="86"/>
      <c r="TCY132" s="86"/>
      <c r="TCZ132" s="86"/>
      <c r="TDA132" s="86"/>
      <c r="TDB132" s="86"/>
      <c r="TDC132" s="86"/>
      <c r="TDD132" s="86"/>
      <c r="TDE132" s="86"/>
      <c r="TDF132" s="86"/>
      <c r="TDG132" s="86"/>
      <c r="TDH132" s="86"/>
      <c r="TDI132" s="86"/>
      <c r="TDJ132" s="86"/>
      <c r="TDK132" s="86"/>
      <c r="TDL132" s="86"/>
      <c r="TDM132" s="86"/>
      <c r="TDN132" s="86"/>
      <c r="TDO132" s="86"/>
      <c r="TDP132" s="86"/>
      <c r="TDQ132" s="86"/>
      <c r="TDR132" s="86"/>
      <c r="TDS132" s="86"/>
      <c r="TDT132" s="86"/>
      <c r="TDU132" s="86"/>
      <c r="TDV132" s="86"/>
      <c r="TDW132" s="86"/>
      <c r="TDX132" s="86"/>
      <c r="TDY132" s="86"/>
      <c r="TDZ132" s="86"/>
      <c r="TEA132" s="86"/>
      <c r="TEB132" s="86"/>
      <c r="TEC132" s="86"/>
      <c r="TED132" s="86"/>
      <c r="TEE132" s="86"/>
      <c r="TEF132" s="86"/>
      <c r="TEG132" s="86"/>
      <c r="TEH132" s="86"/>
      <c r="TEI132" s="86"/>
      <c r="TEJ132" s="86"/>
      <c r="TEK132" s="86"/>
      <c r="TEL132" s="86"/>
      <c r="TEM132" s="86"/>
      <c r="TEN132" s="86"/>
      <c r="TEO132" s="86"/>
      <c r="TEP132" s="86"/>
      <c r="TEQ132" s="86"/>
      <c r="TER132" s="86"/>
      <c r="TES132" s="86"/>
      <c r="TET132" s="86"/>
      <c r="TEU132" s="86"/>
      <c r="TEV132" s="86"/>
      <c r="TEW132" s="86"/>
      <c r="TEX132" s="86"/>
      <c r="TEY132" s="86"/>
      <c r="TEZ132" s="86"/>
      <c r="TFA132" s="86"/>
      <c r="TFB132" s="86"/>
      <c r="TFC132" s="86"/>
      <c r="TFD132" s="86"/>
      <c r="TFE132" s="86"/>
      <c r="TFF132" s="86"/>
      <c r="TFG132" s="86"/>
      <c r="TFH132" s="86"/>
      <c r="TFI132" s="86"/>
      <c r="TFJ132" s="86"/>
      <c r="TFK132" s="86"/>
      <c r="TFL132" s="86"/>
      <c r="TFM132" s="86"/>
      <c r="TFN132" s="86"/>
      <c r="TFO132" s="86"/>
      <c r="TFP132" s="86"/>
      <c r="TFQ132" s="86"/>
      <c r="TFR132" s="86"/>
      <c r="TFS132" s="86"/>
      <c r="TFT132" s="86"/>
      <c r="TFU132" s="86"/>
      <c r="TFV132" s="86"/>
      <c r="TFW132" s="86"/>
      <c r="TFX132" s="86"/>
      <c r="TFY132" s="86"/>
      <c r="TFZ132" s="86"/>
      <c r="TGA132" s="86"/>
      <c r="TGB132" s="86"/>
      <c r="TGC132" s="86"/>
      <c r="TGD132" s="86"/>
      <c r="TGE132" s="86"/>
      <c r="TGF132" s="86"/>
      <c r="TGG132" s="86"/>
      <c r="TGH132" s="86"/>
      <c r="TGI132" s="86"/>
      <c r="TGJ132" s="86"/>
      <c r="TGK132" s="86"/>
      <c r="TGL132" s="86"/>
      <c r="TGM132" s="86"/>
      <c r="TGN132" s="86"/>
      <c r="TGO132" s="86"/>
      <c r="TGP132" s="86"/>
      <c r="TGQ132" s="86"/>
      <c r="TGR132" s="86"/>
      <c r="TGS132" s="86"/>
      <c r="TGT132" s="86"/>
      <c r="TGU132" s="86"/>
      <c r="TGV132" s="86"/>
      <c r="TGW132" s="86"/>
      <c r="TGX132" s="86"/>
      <c r="TGY132" s="86"/>
      <c r="TGZ132" s="86"/>
      <c r="THA132" s="86"/>
      <c r="THB132" s="86"/>
      <c r="THC132" s="86"/>
      <c r="THD132" s="86"/>
      <c r="THE132" s="86"/>
      <c r="THF132" s="86"/>
      <c r="THG132" s="86"/>
      <c r="THH132" s="86"/>
      <c r="THI132" s="86"/>
      <c r="THJ132" s="86"/>
      <c r="THK132" s="86"/>
      <c r="THL132" s="86"/>
      <c r="THM132" s="86"/>
      <c r="THN132" s="86"/>
      <c r="THO132" s="86"/>
      <c r="THP132" s="86"/>
      <c r="THQ132" s="86"/>
      <c r="THR132" s="86"/>
      <c r="THS132" s="86"/>
      <c r="THT132" s="86"/>
      <c r="THU132" s="86"/>
      <c r="THV132" s="86"/>
      <c r="THW132" s="86"/>
      <c r="THX132" s="86"/>
      <c r="THY132" s="86"/>
      <c r="THZ132" s="86"/>
      <c r="TIA132" s="86"/>
      <c r="TIB132" s="86"/>
      <c r="TIC132" s="86"/>
      <c r="TID132" s="86"/>
      <c r="TIE132" s="86"/>
      <c r="TIF132" s="86"/>
      <c r="TIG132" s="86"/>
      <c r="TIH132" s="86"/>
      <c r="TII132" s="86"/>
      <c r="TIJ132" s="86"/>
      <c r="TIK132" s="86"/>
      <c r="TIL132" s="86"/>
      <c r="TIM132" s="86"/>
      <c r="TIN132" s="86"/>
      <c r="TIO132" s="86"/>
      <c r="TIP132" s="86"/>
      <c r="TIQ132" s="86"/>
      <c r="TIR132" s="86"/>
      <c r="TIS132" s="86"/>
      <c r="TIT132" s="86"/>
      <c r="TIU132" s="86"/>
      <c r="TIV132" s="86"/>
      <c r="TIW132" s="86"/>
      <c r="TIX132" s="86"/>
      <c r="TJE132" s="86"/>
      <c r="TJF132" s="86"/>
      <c r="TJG132" s="86"/>
      <c r="TJH132" s="86"/>
      <c r="TJI132" s="86"/>
      <c r="TJJ132" s="86"/>
      <c r="TJK132" s="86"/>
      <c r="TJL132" s="86"/>
      <c r="TJM132" s="86"/>
      <c r="TJN132" s="86"/>
      <c r="TJO132" s="86"/>
      <c r="TJP132" s="86"/>
      <c r="TJQ132" s="86"/>
      <c r="TJR132" s="86"/>
      <c r="TJS132" s="86"/>
      <c r="TJT132" s="86"/>
      <c r="TJU132" s="86"/>
      <c r="TJV132" s="86"/>
      <c r="TJW132" s="86"/>
      <c r="TJX132" s="86"/>
      <c r="TJY132" s="86"/>
      <c r="TJZ132" s="86"/>
      <c r="TKA132" s="86"/>
      <c r="TKB132" s="86"/>
      <c r="TKC132" s="86"/>
      <c r="TKD132" s="86"/>
      <c r="TKE132" s="86"/>
      <c r="TKF132" s="86"/>
      <c r="TKG132" s="86"/>
      <c r="TKH132" s="86"/>
      <c r="TKI132" s="86"/>
      <c r="TKJ132" s="86"/>
      <c r="TKK132" s="86"/>
      <c r="TKL132" s="86"/>
      <c r="TKM132" s="86"/>
      <c r="TKN132" s="86"/>
      <c r="TKO132" s="86"/>
      <c r="TKP132" s="86"/>
      <c r="TKQ132" s="86"/>
      <c r="TKR132" s="86"/>
      <c r="TKS132" s="86"/>
      <c r="TKT132" s="86"/>
      <c r="TKU132" s="86"/>
      <c r="TKV132" s="86"/>
      <c r="TKW132" s="86"/>
      <c r="TKX132" s="86"/>
      <c r="TKY132" s="86"/>
      <c r="TKZ132" s="86"/>
      <c r="TLA132" s="86"/>
      <c r="TLB132" s="86"/>
      <c r="TLC132" s="86"/>
      <c r="TLD132" s="86"/>
      <c r="TLE132" s="86"/>
      <c r="TLF132" s="86"/>
      <c r="TLG132" s="86"/>
      <c r="TLH132" s="86"/>
      <c r="TLI132" s="86"/>
      <c r="TLJ132" s="86"/>
      <c r="TLK132" s="86"/>
      <c r="TLL132" s="86"/>
      <c r="TLM132" s="86"/>
      <c r="TLN132" s="86"/>
      <c r="TLO132" s="86"/>
      <c r="TLP132" s="86"/>
      <c r="TLQ132" s="86"/>
      <c r="TLR132" s="86"/>
      <c r="TLS132" s="86"/>
      <c r="TLT132" s="86"/>
      <c r="TLU132" s="86"/>
      <c r="TLV132" s="86"/>
      <c r="TLW132" s="86"/>
      <c r="TLX132" s="86"/>
      <c r="TLY132" s="86"/>
      <c r="TLZ132" s="86"/>
      <c r="TMA132" s="86"/>
      <c r="TMB132" s="86"/>
      <c r="TMC132" s="86"/>
      <c r="TMD132" s="86"/>
      <c r="TME132" s="86"/>
      <c r="TMF132" s="86"/>
      <c r="TMG132" s="86"/>
      <c r="TMH132" s="86"/>
      <c r="TMI132" s="86"/>
      <c r="TMJ132" s="86"/>
      <c r="TMK132" s="86"/>
      <c r="TML132" s="86"/>
      <c r="TMM132" s="86"/>
      <c r="TMN132" s="86"/>
      <c r="TMO132" s="86"/>
      <c r="TMP132" s="86"/>
      <c r="TMQ132" s="86"/>
      <c r="TMR132" s="86"/>
      <c r="TMS132" s="86"/>
      <c r="TMT132" s="86"/>
      <c r="TMU132" s="86"/>
      <c r="TMV132" s="86"/>
      <c r="TMW132" s="86"/>
      <c r="TMX132" s="86"/>
      <c r="TMY132" s="86"/>
      <c r="TMZ132" s="86"/>
      <c r="TNA132" s="86"/>
      <c r="TNB132" s="86"/>
      <c r="TNC132" s="86"/>
      <c r="TND132" s="86"/>
      <c r="TNE132" s="86"/>
      <c r="TNF132" s="86"/>
      <c r="TNG132" s="86"/>
      <c r="TNH132" s="86"/>
      <c r="TNI132" s="86"/>
      <c r="TNJ132" s="86"/>
      <c r="TNK132" s="86"/>
      <c r="TNL132" s="86"/>
      <c r="TNM132" s="86"/>
      <c r="TNN132" s="86"/>
      <c r="TNO132" s="86"/>
      <c r="TNP132" s="86"/>
      <c r="TNQ132" s="86"/>
      <c r="TNR132" s="86"/>
      <c r="TNS132" s="86"/>
      <c r="TNT132" s="86"/>
      <c r="TNU132" s="86"/>
      <c r="TNV132" s="86"/>
      <c r="TNW132" s="86"/>
      <c r="TNX132" s="86"/>
      <c r="TNY132" s="86"/>
      <c r="TNZ132" s="86"/>
      <c r="TOA132" s="86"/>
      <c r="TOB132" s="86"/>
      <c r="TOC132" s="86"/>
      <c r="TOD132" s="86"/>
      <c r="TOE132" s="86"/>
      <c r="TOF132" s="86"/>
      <c r="TOG132" s="86"/>
      <c r="TOH132" s="86"/>
      <c r="TOI132" s="86"/>
      <c r="TOJ132" s="86"/>
      <c r="TOK132" s="86"/>
      <c r="TOL132" s="86"/>
      <c r="TOM132" s="86"/>
      <c r="TON132" s="86"/>
      <c r="TOO132" s="86"/>
      <c r="TOP132" s="86"/>
      <c r="TOQ132" s="86"/>
      <c r="TOR132" s="86"/>
      <c r="TOS132" s="86"/>
      <c r="TOT132" s="86"/>
      <c r="TOU132" s="86"/>
      <c r="TOV132" s="86"/>
      <c r="TOW132" s="86"/>
      <c r="TOX132" s="86"/>
      <c r="TOY132" s="86"/>
      <c r="TOZ132" s="86"/>
      <c r="TPA132" s="86"/>
      <c r="TPB132" s="86"/>
      <c r="TPC132" s="86"/>
      <c r="TPD132" s="86"/>
      <c r="TPE132" s="86"/>
      <c r="TPF132" s="86"/>
      <c r="TPG132" s="86"/>
      <c r="TPH132" s="86"/>
      <c r="TPI132" s="86"/>
      <c r="TPJ132" s="86"/>
      <c r="TPK132" s="86"/>
      <c r="TPL132" s="86"/>
      <c r="TPM132" s="86"/>
      <c r="TPN132" s="86"/>
      <c r="TPO132" s="86"/>
      <c r="TPP132" s="86"/>
      <c r="TPQ132" s="86"/>
      <c r="TPR132" s="86"/>
      <c r="TPS132" s="86"/>
      <c r="TPT132" s="86"/>
      <c r="TPU132" s="86"/>
      <c r="TPV132" s="86"/>
      <c r="TPW132" s="86"/>
      <c r="TPX132" s="86"/>
      <c r="TPY132" s="86"/>
      <c r="TPZ132" s="86"/>
      <c r="TQA132" s="86"/>
      <c r="TQB132" s="86"/>
      <c r="TQC132" s="86"/>
      <c r="TQD132" s="86"/>
      <c r="TQE132" s="86"/>
      <c r="TQF132" s="86"/>
      <c r="TQG132" s="86"/>
      <c r="TQH132" s="86"/>
      <c r="TQI132" s="86"/>
      <c r="TQJ132" s="86"/>
      <c r="TQK132" s="86"/>
      <c r="TQL132" s="86"/>
      <c r="TQM132" s="86"/>
      <c r="TQN132" s="86"/>
      <c r="TQO132" s="86"/>
      <c r="TQP132" s="86"/>
      <c r="TQQ132" s="86"/>
      <c r="TQR132" s="86"/>
      <c r="TQS132" s="86"/>
      <c r="TQT132" s="86"/>
      <c r="TQU132" s="86"/>
      <c r="TQV132" s="86"/>
      <c r="TQW132" s="86"/>
      <c r="TQX132" s="86"/>
      <c r="TQY132" s="86"/>
      <c r="TQZ132" s="86"/>
      <c r="TRA132" s="86"/>
      <c r="TRB132" s="86"/>
      <c r="TRC132" s="86"/>
      <c r="TRD132" s="86"/>
      <c r="TRE132" s="86"/>
      <c r="TRF132" s="86"/>
      <c r="TRG132" s="86"/>
      <c r="TRH132" s="86"/>
      <c r="TRI132" s="86"/>
      <c r="TRJ132" s="86"/>
      <c r="TRK132" s="86"/>
      <c r="TRL132" s="86"/>
      <c r="TRM132" s="86"/>
      <c r="TRN132" s="86"/>
      <c r="TRO132" s="86"/>
      <c r="TRP132" s="86"/>
      <c r="TRQ132" s="86"/>
      <c r="TRR132" s="86"/>
      <c r="TRS132" s="86"/>
      <c r="TRT132" s="86"/>
      <c r="TRU132" s="86"/>
      <c r="TRV132" s="86"/>
      <c r="TRW132" s="86"/>
      <c r="TRX132" s="86"/>
      <c r="TRY132" s="86"/>
      <c r="TRZ132" s="86"/>
      <c r="TSA132" s="86"/>
      <c r="TSB132" s="86"/>
      <c r="TSC132" s="86"/>
      <c r="TSD132" s="86"/>
      <c r="TSE132" s="86"/>
      <c r="TSF132" s="86"/>
      <c r="TSG132" s="86"/>
      <c r="TSH132" s="86"/>
      <c r="TSI132" s="86"/>
      <c r="TSJ132" s="86"/>
      <c r="TSK132" s="86"/>
      <c r="TSL132" s="86"/>
      <c r="TSM132" s="86"/>
      <c r="TSN132" s="86"/>
      <c r="TSO132" s="86"/>
      <c r="TSP132" s="86"/>
      <c r="TSQ132" s="86"/>
      <c r="TSR132" s="86"/>
      <c r="TSS132" s="86"/>
      <c r="TST132" s="86"/>
      <c r="TTA132" s="86"/>
      <c r="TTB132" s="86"/>
      <c r="TTC132" s="86"/>
      <c r="TTD132" s="86"/>
      <c r="TTE132" s="86"/>
      <c r="TTF132" s="86"/>
      <c r="TTG132" s="86"/>
      <c r="TTH132" s="86"/>
      <c r="TTI132" s="86"/>
      <c r="TTJ132" s="86"/>
      <c r="TTK132" s="86"/>
      <c r="TTL132" s="86"/>
      <c r="TTM132" s="86"/>
      <c r="TTN132" s="86"/>
      <c r="TTO132" s="86"/>
      <c r="TTP132" s="86"/>
      <c r="TTQ132" s="86"/>
      <c r="TTR132" s="86"/>
      <c r="TTS132" s="86"/>
      <c r="TTT132" s="86"/>
      <c r="TTU132" s="86"/>
      <c r="TTV132" s="86"/>
      <c r="TTW132" s="86"/>
      <c r="TTX132" s="86"/>
      <c r="TTY132" s="86"/>
      <c r="TTZ132" s="86"/>
      <c r="TUA132" s="86"/>
      <c r="TUB132" s="86"/>
      <c r="TUC132" s="86"/>
      <c r="TUD132" s="86"/>
      <c r="TUE132" s="86"/>
      <c r="TUF132" s="86"/>
      <c r="TUG132" s="86"/>
      <c r="TUH132" s="86"/>
      <c r="TUI132" s="86"/>
      <c r="TUJ132" s="86"/>
      <c r="TUK132" s="86"/>
      <c r="TUL132" s="86"/>
      <c r="TUM132" s="86"/>
      <c r="TUN132" s="86"/>
      <c r="TUO132" s="86"/>
      <c r="TUP132" s="86"/>
      <c r="TUQ132" s="86"/>
      <c r="TUR132" s="86"/>
      <c r="TUS132" s="86"/>
      <c r="TUT132" s="86"/>
      <c r="TUU132" s="86"/>
      <c r="TUV132" s="86"/>
      <c r="TUW132" s="86"/>
      <c r="TUX132" s="86"/>
      <c r="TUY132" s="86"/>
      <c r="TUZ132" s="86"/>
      <c r="TVA132" s="86"/>
      <c r="TVB132" s="86"/>
      <c r="TVC132" s="86"/>
      <c r="TVD132" s="86"/>
      <c r="TVE132" s="86"/>
      <c r="TVF132" s="86"/>
      <c r="TVG132" s="86"/>
      <c r="TVH132" s="86"/>
      <c r="TVI132" s="86"/>
      <c r="TVJ132" s="86"/>
      <c r="TVK132" s="86"/>
      <c r="TVL132" s="86"/>
      <c r="TVM132" s="86"/>
      <c r="TVN132" s="86"/>
      <c r="TVO132" s="86"/>
      <c r="TVP132" s="86"/>
      <c r="TVQ132" s="86"/>
      <c r="TVR132" s="86"/>
      <c r="TVS132" s="86"/>
      <c r="TVT132" s="86"/>
      <c r="TVU132" s="86"/>
      <c r="TVV132" s="86"/>
      <c r="TVW132" s="86"/>
      <c r="TVX132" s="86"/>
      <c r="TVY132" s="86"/>
      <c r="TVZ132" s="86"/>
      <c r="TWA132" s="86"/>
      <c r="TWB132" s="86"/>
      <c r="TWC132" s="86"/>
      <c r="TWD132" s="86"/>
      <c r="TWE132" s="86"/>
      <c r="TWF132" s="86"/>
      <c r="TWG132" s="86"/>
      <c r="TWH132" s="86"/>
      <c r="TWI132" s="86"/>
      <c r="TWJ132" s="86"/>
      <c r="TWK132" s="86"/>
      <c r="TWL132" s="86"/>
      <c r="TWM132" s="86"/>
      <c r="TWN132" s="86"/>
      <c r="TWO132" s="86"/>
      <c r="TWP132" s="86"/>
      <c r="TWQ132" s="86"/>
      <c r="TWR132" s="86"/>
      <c r="TWS132" s="86"/>
      <c r="TWT132" s="86"/>
      <c r="TWU132" s="86"/>
      <c r="TWV132" s="86"/>
      <c r="TWW132" s="86"/>
      <c r="TWX132" s="86"/>
      <c r="TWY132" s="86"/>
      <c r="TWZ132" s="86"/>
      <c r="TXA132" s="86"/>
      <c r="TXB132" s="86"/>
      <c r="TXC132" s="86"/>
      <c r="TXD132" s="86"/>
      <c r="TXE132" s="86"/>
      <c r="TXF132" s="86"/>
      <c r="TXG132" s="86"/>
      <c r="TXH132" s="86"/>
      <c r="TXI132" s="86"/>
      <c r="TXJ132" s="86"/>
      <c r="TXK132" s="86"/>
      <c r="TXL132" s="86"/>
      <c r="TXM132" s="86"/>
      <c r="TXN132" s="86"/>
      <c r="TXO132" s="86"/>
      <c r="TXP132" s="86"/>
      <c r="TXQ132" s="86"/>
      <c r="TXR132" s="86"/>
      <c r="TXS132" s="86"/>
      <c r="TXT132" s="86"/>
      <c r="TXU132" s="86"/>
      <c r="TXV132" s="86"/>
      <c r="TXW132" s="86"/>
      <c r="TXX132" s="86"/>
      <c r="TXY132" s="86"/>
      <c r="TXZ132" s="86"/>
      <c r="TYA132" s="86"/>
      <c r="TYB132" s="86"/>
      <c r="TYC132" s="86"/>
      <c r="TYD132" s="86"/>
      <c r="TYE132" s="86"/>
      <c r="TYF132" s="86"/>
      <c r="TYG132" s="86"/>
      <c r="TYH132" s="86"/>
      <c r="TYI132" s="86"/>
      <c r="TYJ132" s="86"/>
      <c r="TYK132" s="86"/>
      <c r="TYL132" s="86"/>
      <c r="TYM132" s="86"/>
      <c r="TYN132" s="86"/>
      <c r="TYO132" s="86"/>
      <c r="TYP132" s="86"/>
      <c r="TYQ132" s="86"/>
      <c r="TYR132" s="86"/>
      <c r="TYS132" s="86"/>
      <c r="TYT132" s="86"/>
      <c r="TYU132" s="86"/>
      <c r="TYV132" s="86"/>
      <c r="TYW132" s="86"/>
      <c r="TYX132" s="86"/>
      <c r="TYY132" s="86"/>
      <c r="TYZ132" s="86"/>
      <c r="TZA132" s="86"/>
      <c r="TZB132" s="86"/>
      <c r="TZC132" s="86"/>
      <c r="TZD132" s="86"/>
      <c r="TZE132" s="86"/>
      <c r="TZF132" s="86"/>
      <c r="TZG132" s="86"/>
      <c r="TZH132" s="86"/>
      <c r="TZI132" s="86"/>
      <c r="TZJ132" s="86"/>
      <c r="TZK132" s="86"/>
      <c r="TZL132" s="86"/>
      <c r="TZM132" s="86"/>
      <c r="TZN132" s="86"/>
      <c r="TZO132" s="86"/>
      <c r="TZP132" s="86"/>
      <c r="TZQ132" s="86"/>
      <c r="TZR132" s="86"/>
      <c r="TZS132" s="86"/>
      <c r="TZT132" s="86"/>
      <c r="TZU132" s="86"/>
      <c r="TZV132" s="86"/>
      <c r="TZW132" s="86"/>
      <c r="TZX132" s="86"/>
      <c r="TZY132" s="86"/>
      <c r="TZZ132" s="86"/>
      <c r="UAA132" s="86"/>
      <c r="UAB132" s="86"/>
      <c r="UAC132" s="86"/>
      <c r="UAD132" s="86"/>
      <c r="UAE132" s="86"/>
      <c r="UAF132" s="86"/>
      <c r="UAG132" s="86"/>
      <c r="UAH132" s="86"/>
      <c r="UAI132" s="86"/>
      <c r="UAJ132" s="86"/>
      <c r="UAK132" s="86"/>
      <c r="UAL132" s="86"/>
      <c r="UAM132" s="86"/>
      <c r="UAN132" s="86"/>
      <c r="UAO132" s="86"/>
      <c r="UAP132" s="86"/>
      <c r="UAQ132" s="86"/>
      <c r="UAR132" s="86"/>
      <c r="UAS132" s="86"/>
      <c r="UAT132" s="86"/>
      <c r="UAU132" s="86"/>
      <c r="UAV132" s="86"/>
      <c r="UAW132" s="86"/>
      <c r="UAX132" s="86"/>
      <c r="UAY132" s="86"/>
      <c r="UAZ132" s="86"/>
      <c r="UBA132" s="86"/>
      <c r="UBB132" s="86"/>
      <c r="UBC132" s="86"/>
      <c r="UBD132" s="86"/>
      <c r="UBE132" s="86"/>
      <c r="UBF132" s="86"/>
      <c r="UBG132" s="86"/>
      <c r="UBH132" s="86"/>
      <c r="UBI132" s="86"/>
      <c r="UBJ132" s="86"/>
      <c r="UBK132" s="86"/>
      <c r="UBL132" s="86"/>
      <c r="UBM132" s="86"/>
      <c r="UBN132" s="86"/>
      <c r="UBO132" s="86"/>
      <c r="UBP132" s="86"/>
      <c r="UBQ132" s="86"/>
      <c r="UBR132" s="86"/>
      <c r="UBS132" s="86"/>
      <c r="UBT132" s="86"/>
      <c r="UBU132" s="86"/>
      <c r="UBV132" s="86"/>
      <c r="UBW132" s="86"/>
      <c r="UBX132" s="86"/>
      <c r="UBY132" s="86"/>
      <c r="UBZ132" s="86"/>
      <c r="UCA132" s="86"/>
      <c r="UCB132" s="86"/>
      <c r="UCC132" s="86"/>
      <c r="UCD132" s="86"/>
      <c r="UCE132" s="86"/>
      <c r="UCF132" s="86"/>
      <c r="UCG132" s="86"/>
      <c r="UCH132" s="86"/>
      <c r="UCI132" s="86"/>
      <c r="UCJ132" s="86"/>
      <c r="UCK132" s="86"/>
      <c r="UCL132" s="86"/>
      <c r="UCM132" s="86"/>
      <c r="UCN132" s="86"/>
      <c r="UCO132" s="86"/>
      <c r="UCP132" s="86"/>
      <c r="UCW132" s="86"/>
      <c r="UCX132" s="86"/>
      <c r="UCY132" s="86"/>
      <c r="UCZ132" s="86"/>
      <c r="UDA132" s="86"/>
      <c r="UDB132" s="86"/>
      <c r="UDC132" s="86"/>
      <c r="UDD132" s="86"/>
      <c r="UDE132" s="86"/>
      <c r="UDF132" s="86"/>
      <c r="UDG132" s="86"/>
      <c r="UDH132" s="86"/>
      <c r="UDI132" s="86"/>
      <c r="UDJ132" s="86"/>
      <c r="UDK132" s="86"/>
      <c r="UDL132" s="86"/>
      <c r="UDM132" s="86"/>
      <c r="UDN132" s="86"/>
      <c r="UDO132" s="86"/>
      <c r="UDP132" s="86"/>
      <c r="UDQ132" s="86"/>
      <c r="UDR132" s="86"/>
      <c r="UDS132" s="86"/>
      <c r="UDT132" s="86"/>
      <c r="UDU132" s="86"/>
      <c r="UDV132" s="86"/>
      <c r="UDW132" s="86"/>
      <c r="UDX132" s="86"/>
      <c r="UDY132" s="86"/>
      <c r="UDZ132" s="86"/>
      <c r="UEA132" s="86"/>
      <c r="UEB132" s="86"/>
      <c r="UEC132" s="86"/>
      <c r="UED132" s="86"/>
      <c r="UEE132" s="86"/>
      <c r="UEF132" s="86"/>
      <c r="UEG132" s="86"/>
      <c r="UEH132" s="86"/>
      <c r="UEI132" s="86"/>
      <c r="UEJ132" s="86"/>
      <c r="UEK132" s="86"/>
      <c r="UEL132" s="86"/>
      <c r="UEM132" s="86"/>
      <c r="UEN132" s="86"/>
      <c r="UEO132" s="86"/>
      <c r="UEP132" s="86"/>
      <c r="UEQ132" s="86"/>
      <c r="UER132" s="86"/>
      <c r="UES132" s="86"/>
      <c r="UET132" s="86"/>
      <c r="UEU132" s="86"/>
      <c r="UEV132" s="86"/>
      <c r="UEW132" s="86"/>
      <c r="UEX132" s="86"/>
      <c r="UEY132" s="86"/>
      <c r="UEZ132" s="86"/>
      <c r="UFA132" s="86"/>
      <c r="UFB132" s="86"/>
      <c r="UFC132" s="86"/>
      <c r="UFD132" s="86"/>
      <c r="UFE132" s="86"/>
      <c r="UFF132" s="86"/>
      <c r="UFG132" s="86"/>
      <c r="UFH132" s="86"/>
      <c r="UFI132" s="86"/>
      <c r="UFJ132" s="86"/>
      <c r="UFK132" s="86"/>
      <c r="UFL132" s="86"/>
      <c r="UFM132" s="86"/>
      <c r="UFN132" s="86"/>
      <c r="UFO132" s="86"/>
      <c r="UFP132" s="86"/>
      <c r="UFQ132" s="86"/>
      <c r="UFR132" s="86"/>
      <c r="UFS132" s="86"/>
      <c r="UFT132" s="86"/>
      <c r="UFU132" s="86"/>
      <c r="UFV132" s="86"/>
      <c r="UFW132" s="86"/>
      <c r="UFX132" s="86"/>
      <c r="UFY132" s="86"/>
      <c r="UFZ132" s="86"/>
      <c r="UGA132" s="86"/>
      <c r="UGB132" s="86"/>
      <c r="UGC132" s="86"/>
      <c r="UGD132" s="86"/>
      <c r="UGE132" s="86"/>
      <c r="UGF132" s="86"/>
      <c r="UGG132" s="86"/>
      <c r="UGH132" s="86"/>
      <c r="UGI132" s="86"/>
      <c r="UGJ132" s="86"/>
      <c r="UGK132" s="86"/>
      <c r="UGL132" s="86"/>
      <c r="UGM132" s="86"/>
      <c r="UGN132" s="86"/>
      <c r="UGO132" s="86"/>
      <c r="UGP132" s="86"/>
      <c r="UGQ132" s="86"/>
      <c r="UGR132" s="86"/>
      <c r="UGS132" s="86"/>
      <c r="UGT132" s="86"/>
      <c r="UGU132" s="86"/>
      <c r="UGV132" s="86"/>
      <c r="UGW132" s="86"/>
      <c r="UGX132" s="86"/>
      <c r="UGY132" s="86"/>
      <c r="UGZ132" s="86"/>
      <c r="UHA132" s="86"/>
      <c r="UHB132" s="86"/>
      <c r="UHC132" s="86"/>
      <c r="UHD132" s="86"/>
      <c r="UHE132" s="86"/>
      <c r="UHF132" s="86"/>
      <c r="UHG132" s="86"/>
      <c r="UHH132" s="86"/>
      <c r="UHI132" s="86"/>
      <c r="UHJ132" s="86"/>
      <c r="UHK132" s="86"/>
      <c r="UHL132" s="86"/>
      <c r="UHM132" s="86"/>
      <c r="UHN132" s="86"/>
      <c r="UHO132" s="86"/>
      <c r="UHP132" s="86"/>
      <c r="UHQ132" s="86"/>
      <c r="UHR132" s="86"/>
      <c r="UHS132" s="86"/>
      <c r="UHT132" s="86"/>
      <c r="UHU132" s="86"/>
      <c r="UHV132" s="86"/>
      <c r="UHW132" s="86"/>
      <c r="UHX132" s="86"/>
      <c r="UHY132" s="86"/>
      <c r="UHZ132" s="86"/>
      <c r="UIA132" s="86"/>
      <c r="UIB132" s="86"/>
      <c r="UIC132" s="86"/>
      <c r="UID132" s="86"/>
      <c r="UIE132" s="86"/>
      <c r="UIF132" s="86"/>
      <c r="UIG132" s="86"/>
      <c r="UIH132" s="86"/>
      <c r="UII132" s="86"/>
      <c r="UIJ132" s="86"/>
      <c r="UIK132" s="86"/>
      <c r="UIL132" s="86"/>
      <c r="UIM132" s="86"/>
      <c r="UIN132" s="86"/>
      <c r="UIO132" s="86"/>
      <c r="UIP132" s="86"/>
      <c r="UIQ132" s="86"/>
      <c r="UIR132" s="86"/>
      <c r="UIS132" s="86"/>
      <c r="UIT132" s="86"/>
      <c r="UIU132" s="86"/>
      <c r="UIV132" s="86"/>
      <c r="UIW132" s="86"/>
      <c r="UIX132" s="86"/>
      <c r="UIY132" s="86"/>
      <c r="UIZ132" s="86"/>
      <c r="UJA132" s="86"/>
      <c r="UJB132" s="86"/>
      <c r="UJC132" s="86"/>
      <c r="UJD132" s="86"/>
      <c r="UJE132" s="86"/>
      <c r="UJF132" s="86"/>
      <c r="UJG132" s="86"/>
      <c r="UJH132" s="86"/>
      <c r="UJI132" s="86"/>
      <c r="UJJ132" s="86"/>
      <c r="UJK132" s="86"/>
      <c r="UJL132" s="86"/>
      <c r="UJM132" s="86"/>
      <c r="UJN132" s="86"/>
      <c r="UJO132" s="86"/>
      <c r="UJP132" s="86"/>
      <c r="UJQ132" s="86"/>
      <c r="UJR132" s="86"/>
      <c r="UJS132" s="86"/>
      <c r="UJT132" s="86"/>
      <c r="UJU132" s="86"/>
      <c r="UJV132" s="86"/>
      <c r="UJW132" s="86"/>
      <c r="UJX132" s="86"/>
      <c r="UJY132" s="86"/>
      <c r="UJZ132" s="86"/>
      <c r="UKA132" s="86"/>
      <c r="UKB132" s="86"/>
      <c r="UKC132" s="86"/>
      <c r="UKD132" s="86"/>
      <c r="UKE132" s="86"/>
      <c r="UKF132" s="86"/>
      <c r="UKG132" s="86"/>
      <c r="UKH132" s="86"/>
      <c r="UKI132" s="86"/>
      <c r="UKJ132" s="86"/>
      <c r="UKK132" s="86"/>
      <c r="UKL132" s="86"/>
      <c r="UKM132" s="86"/>
      <c r="UKN132" s="86"/>
      <c r="UKO132" s="86"/>
      <c r="UKP132" s="86"/>
      <c r="UKQ132" s="86"/>
      <c r="UKR132" s="86"/>
      <c r="UKS132" s="86"/>
      <c r="UKT132" s="86"/>
      <c r="UKU132" s="86"/>
      <c r="UKV132" s="86"/>
      <c r="UKW132" s="86"/>
      <c r="UKX132" s="86"/>
      <c r="UKY132" s="86"/>
      <c r="UKZ132" s="86"/>
      <c r="ULA132" s="86"/>
      <c r="ULB132" s="86"/>
      <c r="ULC132" s="86"/>
      <c r="ULD132" s="86"/>
      <c r="ULE132" s="86"/>
      <c r="ULF132" s="86"/>
      <c r="ULG132" s="86"/>
      <c r="ULH132" s="86"/>
      <c r="ULI132" s="86"/>
      <c r="ULJ132" s="86"/>
      <c r="ULK132" s="86"/>
      <c r="ULL132" s="86"/>
      <c r="ULM132" s="86"/>
      <c r="ULN132" s="86"/>
      <c r="ULO132" s="86"/>
      <c r="ULP132" s="86"/>
      <c r="ULQ132" s="86"/>
      <c r="ULR132" s="86"/>
      <c r="ULS132" s="86"/>
      <c r="ULT132" s="86"/>
      <c r="ULU132" s="86"/>
      <c r="ULV132" s="86"/>
      <c r="ULW132" s="86"/>
      <c r="ULX132" s="86"/>
      <c r="ULY132" s="86"/>
      <c r="ULZ132" s="86"/>
      <c r="UMA132" s="86"/>
      <c r="UMB132" s="86"/>
      <c r="UMC132" s="86"/>
      <c r="UMD132" s="86"/>
      <c r="UME132" s="86"/>
      <c r="UMF132" s="86"/>
      <c r="UMG132" s="86"/>
      <c r="UMH132" s="86"/>
      <c r="UMI132" s="86"/>
      <c r="UMJ132" s="86"/>
      <c r="UMK132" s="86"/>
      <c r="UML132" s="86"/>
      <c r="UMS132" s="86"/>
      <c r="UMT132" s="86"/>
      <c r="UMU132" s="86"/>
      <c r="UMV132" s="86"/>
      <c r="UMW132" s="86"/>
      <c r="UMX132" s="86"/>
      <c r="UMY132" s="86"/>
      <c r="UMZ132" s="86"/>
      <c r="UNA132" s="86"/>
      <c r="UNB132" s="86"/>
      <c r="UNC132" s="86"/>
      <c r="UND132" s="86"/>
      <c r="UNE132" s="86"/>
      <c r="UNF132" s="86"/>
      <c r="UNG132" s="86"/>
      <c r="UNH132" s="86"/>
      <c r="UNI132" s="86"/>
      <c r="UNJ132" s="86"/>
      <c r="UNK132" s="86"/>
      <c r="UNL132" s="86"/>
      <c r="UNM132" s="86"/>
      <c r="UNN132" s="86"/>
      <c r="UNO132" s="86"/>
      <c r="UNP132" s="86"/>
      <c r="UNQ132" s="86"/>
      <c r="UNR132" s="86"/>
      <c r="UNS132" s="86"/>
      <c r="UNT132" s="86"/>
      <c r="UNU132" s="86"/>
      <c r="UNV132" s="86"/>
      <c r="UNW132" s="86"/>
      <c r="UNX132" s="86"/>
      <c r="UNY132" s="86"/>
      <c r="UNZ132" s="86"/>
      <c r="UOA132" s="86"/>
      <c r="UOB132" s="86"/>
      <c r="UOC132" s="86"/>
      <c r="UOD132" s="86"/>
      <c r="UOE132" s="86"/>
      <c r="UOF132" s="86"/>
      <c r="UOG132" s="86"/>
      <c r="UOH132" s="86"/>
      <c r="UOI132" s="86"/>
      <c r="UOJ132" s="86"/>
      <c r="UOK132" s="86"/>
      <c r="UOL132" s="86"/>
      <c r="UOM132" s="86"/>
      <c r="UON132" s="86"/>
      <c r="UOO132" s="86"/>
      <c r="UOP132" s="86"/>
      <c r="UOQ132" s="86"/>
      <c r="UOR132" s="86"/>
      <c r="UOS132" s="86"/>
      <c r="UOT132" s="86"/>
      <c r="UOU132" s="86"/>
      <c r="UOV132" s="86"/>
      <c r="UOW132" s="86"/>
      <c r="UOX132" s="86"/>
      <c r="UOY132" s="86"/>
      <c r="UOZ132" s="86"/>
      <c r="UPA132" s="86"/>
      <c r="UPB132" s="86"/>
      <c r="UPC132" s="86"/>
      <c r="UPD132" s="86"/>
      <c r="UPE132" s="86"/>
      <c r="UPF132" s="86"/>
      <c r="UPG132" s="86"/>
      <c r="UPH132" s="86"/>
      <c r="UPI132" s="86"/>
      <c r="UPJ132" s="86"/>
      <c r="UPK132" s="86"/>
      <c r="UPL132" s="86"/>
      <c r="UPM132" s="86"/>
      <c r="UPN132" s="86"/>
      <c r="UPO132" s="86"/>
      <c r="UPP132" s="86"/>
      <c r="UPQ132" s="86"/>
      <c r="UPR132" s="86"/>
      <c r="UPS132" s="86"/>
      <c r="UPT132" s="86"/>
      <c r="UPU132" s="86"/>
      <c r="UPV132" s="86"/>
      <c r="UPW132" s="86"/>
      <c r="UPX132" s="86"/>
      <c r="UPY132" s="86"/>
      <c r="UPZ132" s="86"/>
      <c r="UQA132" s="86"/>
      <c r="UQB132" s="86"/>
      <c r="UQC132" s="86"/>
      <c r="UQD132" s="86"/>
      <c r="UQE132" s="86"/>
      <c r="UQF132" s="86"/>
      <c r="UQG132" s="86"/>
      <c r="UQH132" s="86"/>
      <c r="UQI132" s="86"/>
      <c r="UQJ132" s="86"/>
      <c r="UQK132" s="86"/>
      <c r="UQL132" s="86"/>
      <c r="UQM132" s="86"/>
      <c r="UQN132" s="86"/>
      <c r="UQO132" s="86"/>
      <c r="UQP132" s="86"/>
      <c r="UQQ132" s="86"/>
      <c r="UQR132" s="86"/>
      <c r="UQS132" s="86"/>
      <c r="UQT132" s="86"/>
      <c r="UQU132" s="86"/>
      <c r="UQV132" s="86"/>
      <c r="UQW132" s="86"/>
      <c r="UQX132" s="86"/>
      <c r="UQY132" s="86"/>
      <c r="UQZ132" s="86"/>
      <c r="URA132" s="86"/>
      <c r="URB132" s="86"/>
      <c r="URC132" s="86"/>
      <c r="URD132" s="86"/>
      <c r="URE132" s="86"/>
      <c r="URF132" s="86"/>
      <c r="URG132" s="86"/>
      <c r="URH132" s="86"/>
      <c r="URI132" s="86"/>
      <c r="URJ132" s="86"/>
      <c r="URK132" s="86"/>
      <c r="URL132" s="86"/>
      <c r="URM132" s="86"/>
      <c r="URN132" s="86"/>
      <c r="URO132" s="86"/>
      <c r="URP132" s="86"/>
      <c r="URQ132" s="86"/>
      <c r="URR132" s="86"/>
      <c r="URS132" s="86"/>
      <c r="URT132" s="86"/>
      <c r="URU132" s="86"/>
      <c r="URV132" s="86"/>
      <c r="URW132" s="86"/>
      <c r="URX132" s="86"/>
      <c r="URY132" s="86"/>
      <c r="URZ132" s="86"/>
      <c r="USA132" s="86"/>
      <c r="USB132" s="86"/>
      <c r="USC132" s="86"/>
      <c r="USD132" s="86"/>
      <c r="USE132" s="86"/>
      <c r="USF132" s="86"/>
      <c r="USG132" s="86"/>
      <c r="USH132" s="86"/>
      <c r="USI132" s="86"/>
      <c r="USJ132" s="86"/>
      <c r="USK132" s="86"/>
      <c r="USL132" s="86"/>
      <c r="USM132" s="86"/>
      <c r="USN132" s="86"/>
      <c r="USO132" s="86"/>
      <c r="USP132" s="86"/>
      <c r="USQ132" s="86"/>
      <c r="USR132" s="86"/>
      <c r="USS132" s="86"/>
      <c r="UST132" s="86"/>
      <c r="USU132" s="86"/>
      <c r="USV132" s="86"/>
      <c r="USW132" s="86"/>
      <c r="USX132" s="86"/>
      <c r="USY132" s="86"/>
      <c r="USZ132" s="86"/>
      <c r="UTA132" s="86"/>
      <c r="UTB132" s="86"/>
      <c r="UTC132" s="86"/>
      <c r="UTD132" s="86"/>
      <c r="UTE132" s="86"/>
      <c r="UTF132" s="86"/>
      <c r="UTG132" s="86"/>
      <c r="UTH132" s="86"/>
      <c r="UTI132" s="86"/>
      <c r="UTJ132" s="86"/>
      <c r="UTK132" s="86"/>
      <c r="UTL132" s="86"/>
      <c r="UTM132" s="86"/>
      <c r="UTN132" s="86"/>
      <c r="UTO132" s="86"/>
      <c r="UTP132" s="86"/>
      <c r="UTQ132" s="86"/>
      <c r="UTR132" s="86"/>
      <c r="UTS132" s="86"/>
      <c r="UTT132" s="86"/>
      <c r="UTU132" s="86"/>
      <c r="UTV132" s="86"/>
      <c r="UTW132" s="86"/>
      <c r="UTX132" s="86"/>
      <c r="UTY132" s="86"/>
      <c r="UTZ132" s="86"/>
      <c r="UUA132" s="86"/>
      <c r="UUB132" s="86"/>
      <c r="UUC132" s="86"/>
      <c r="UUD132" s="86"/>
      <c r="UUE132" s="86"/>
      <c r="UUF132" s="86"/>
      <c r="UUG132" s="86"/>
      <c r="UUH132" s="86"/>
      <c r="UUI132" s="86"/>
      <c r="UUJ132" s="86"/>
      <c r="UUK132" s="86"/>
      <c r="UUL132" s="86"/>
      <c r="UUM132" s="86"/>
      <c r="UUN132" s="86"/>
      <c r="UUO132" s="86"/>
      <c r="UUP132" s="86"/>
      <c r="UUQ132" s="86"/>
      <c r="UUR132" s="86"/>
      <c r="UUS132" s="86"/>
      <c r="UUT132" s="86"/>
      <c r="UUU132" s="86"/>
      <c r="UUV132" s="86"/>
      <c r="UUW132" s="86"/>
      <c r="UUX132" s="86"/>
      <c r="UUY132" s="86"/>
      <c r="UUZ132" s="86"/>
      <c r="UVA132" s="86"/>
      <c r="UVB132" s="86"/>
      <c r="UVC132" s="86"/>
      <c r="UVD132" s="86"/>
      <c r="UVE132" s="86"/>
      <c r="UVF132" s="86"/>
      <c r="UVG132" s="86"/>
      <c r="UVH132" s="86"/>
      <c r="UVI132" s="86"/>
      <c r="UVJ132" s="86"/>
      <c r="UVK132" s="86"/>
      <c r="UVL132" s="86"/>
      <c r="UVM132" s="86"/>
      <c r="UVN132" s="86"/>
      <c r="UVO132" s="86"/>
      <c r="UVP132" s="86"/>
      <c r="UVQ132" s="86"/>
      <c r="UVR132" s="86"/>
      <c r="UVS132" s="86"/>
      <c r="UVT132" s="86"/>
      <c r="UVU132" s="86"/>
      <c r="UVV132" s="86"/>
      <c r="UVW132" s="86"/>
      <c r="UVX132" s="86"/>
      <c r="UVY132" s="86"/>
      <c r="UVZ132" s="86"/>
      <c r="UWA132" s="86"/>
      <c r="UWB132" s="86"/>
      <c r="UWC132" s="86"/>
      <c r="UWD132" s="86"/>
      <c r="UWE132" s="86"/>
      <c r="UWF132" s="86"/>
      <c r="UWG132" s="86"/>
      <c r="UWH132" s="86"/>
      <c r="UWO132" s="86"/>
      <c r="UWP132" s="86"/>
      <c r="UWQ132" s="86"/>
      <c r="UWR132" s="86"/>
      <c r="UWS132" s="86"/>
      <c r="UWT132" s="86"/>
      <c r="UWU132" s="86"/>
      <c r="UWV132" s="86"/>
      <c r="UWW132" s="86"/>
      <c r="UWX132" s="86"/>
      <c r="UWY132" s="86"/>
      <c r="UWZ132" s="86"/>
      <c r="UXA132" s="86"/>
      <c r="UXB132" s="86"/>
      <c r="UXC132" s="86"/>
      <c r="UXD132" s="86"/>
      <c r="UXE132" s="86"/>
      <c r="UXF132" s="86"/>
      <c r="UXG132" s="86"/>
      <c r="UXH132" s="86"/>
      <c r="UXI132" s="86"/>
      <c r="UXJ132" s="86"/>
      <c r="UXK132" s="86"/>
      <c r="UXL132" s="86"/>
      <c r="UXM132" s="86"/>
      <c r="UXN132" s="86"/>
      <c r="UXO132" s="86"/>
      <c r="UXP132" s="86"/>
      <c r="UXQ132" s="86"/>
      <c r="UXR132" s="86"/>
      <c r="UXS132" s="86"/>
      <c r="UXT132" s="86"/>
      <c r="UXU132" s="86"/>
      <c r="UXV132" s="86"/>
      <c r="UXW132" s="86"/>
      <c r="UXX132" s="86"/>
      <c r="UXY132" s="86"/>
      <c r="UXZ132" s="86"/>
      <c r="UYA132" s="86"/>
      <c r="UYB132" s="86"/>
      <c r="UYC132" s="86"/>
      <c r="UYD132" s="86"/>
      <c r="UYE132" s="86"/>
      <c r="UYF132" s="86"/>
      <c r="UYG132" s="86"/>
      <c r="UYH132" s="86"/>
      <c r="UYI132" s="86"/>
      <c r="UYJ132" s="86"/>
      <c r="UYK132" s="86"/>
      <c r="UYL132" s="86"/>
      <c r="UYM132" s="86"/>
      <c r="UYN132" s="86"/>
      <c r="UYO132" s="86"/>
      <c r="UYP132" s="86"/>
      <c r="UYQ132" s="86"/>
      <c r="UYR132" s="86"/>
      <c r="UYS132" s="86"/>
      <c r="UYT132" s="86"/>
      <c r="UYU132" s="86"/>
      <c r="UYV132" s="86"/>
      <c r="UYW132" s="86"/>
      <c r="UYX132" s="86"/>
      <c r="UYY132" s="86"/>
      <c r="UYZ132" s="86"/>
      <c r="UZA132" s="86"/>
      <c r="UZB132" s="86"/>
      <c r="UZC132" s="86"/>
      <c r="UZD132" s="86"/>
      <c r="UZE132" s="86"/>
      <c r="UZF132" s="86"/>
      <c r="UZG132" s="86"/>
      <c r="UZH132" s="86"/>
      <c r="UZI132" s="86"/>
      <c r="UZJ132" s="86"/>
      <c r="UZK132" s="86"/>
      <c r="UZL132" s="86"/>
      <c r="UZM132" s="86"/>
      <c r="UZN132" s="86"/>
      <c r="UZO132" s="86"/>
      <c r="UZP132" s="86"/>
      <c r="UZQ132" s="86"/>
      <c r="UZR132" s="86"/>
      <c r="UZS132" s="86"/>
      <c r="UZT132" s="86"/>
      <c r="UZU132" s="86"/>
      <c r="UZV132" s="86"/>
      <c r="UZW132" s="86"/>
      <c r="UZX132" s="86"/>
      <c r="UZY132" s="86"/>
      <c r="UZZ132" s="86"/>
      <c r="VAA132" s="86"/>
      <c r="VAB132" s="86"/>
      <c r="VAC132" s="86"/>
      <c r="VAD132" s="86"/>
      <c r="VAE132" s="86"/>
      <c r="VAF132" s="86"/>
      <c r="VAG132" s="86"/>
      <c r="VAH132" s="86"/>
      <c r="VAI132" s="86"/>
      <c r="VAJ132" s="86"/>
      <c r="VAK132" s="86"/>
      <c r="VAL132" s="86"/>
      <c r="VAM132" s="86"/>
      <c r="VAN132" s="86"/>
      <c r="VAO132" s="86"/>
      <c r="VAP132" s="86"/>
      <c r="VAQ132" s="86"/>
      <c r="VAR132" s="86"/>
      <c r="VAS132" s="86"/>
      <c r="VAT132" s="86"/>
      <c r="VAU132" s="86"/>
      <c r="VAV132" s="86"/>
      <c r="VAW132" s="86"/>
      <c r="VAX132" s="86"/>
      <c r="VAY132" s="86"/>
      <c r="VAZ132" s="86"/>
      <c r="VBA132" s="86"/>
      <c r="VBB132" s="86"/>
      <c r="VBC132" s="86"/>
      <c r="VBD132" s="86"/>
      <c r="VBE132" s="86"/>
      <c r="VBF132" s="86"/>
      <c r="VBG132" s="86"/>
      <c r="VBH132" s="86"/>
      <c r="VBI132" s="86"/>
      <c r="VBJ132" s="86"/>
      <c r="VBK132" s="86"/>
      <c r="VBL132" s="86"/>
      <c r="VBM132" s="86"/>
      <c r="VBN132" s="86"/>
      <c r="VBO132" s="86"/>
      <c r="VBP132" s="86"/>
      <c r="VBQ132" s="86"/>
      <c r="VBR132" s="86"/>
      <c r="VBS132" s="86"/>
      <c r="VBT132" s="86"/>
      <c r="VBU132" s="86"/>
      <c r="VBV132" s="86"/>
      <c r="VBW132" s="86"/>
      <c r="VBX132" s="86"/>
      <c r="VBY132" s="86"/>
      <c r="VBZ132" s="86"/>
      <c r="VCA132" s="86"/>
      <c r="VCB132" s="86"/>
      <c r="VCC132" s="86"/>
      <c r="VCD132" s="86"/>
      <c r="VCE132" s="86"/>
      <c r="VCF132" s="86"/>
      <c r="VCG132" s="86"/>
      <c r="VCH132" s="86"/>
      <c r="VCI132" s="86"/>
      <c r="VCJ132" s="86"/>
      <c r="VCK132" s="86"/>
      <c r="VCL132" s="86"/>
      <c r="VCM132" s="86"/>
      <c r="VCN132" s="86"/>
      <c r="VCO132" s="86"/>
      <c r="VCP132" s="86"/>
      <c r="VCQ132" s="86"/>
      <c r="VCR132" s="86"/>
      <c r="VCS132" s="86"/>
      <c r="VCT132" s="86"/>
      <c r="VCU132" s="86"/>
      <c r="VCV132" s="86"/>
      <c r="VCW132" s="86"/>
      <c r="VCX132" s="86"/>
      <c r="VCY132" s="86"/>
      <c r="VCZ132" s="86"/>
      <c r="VDA132" s="86"/>
      <c r="VDB132" s="86"/>
      <c r="VDC132" s="86"/>
      <c r="VDD132" s="86"/>
      <c r="VDE132" s="86"/>
      <c r="VDF132" s="86"/>
      <c r="VDG132" s="86"/>
      <c r="VDH132" s="86"/>
      <c r="VDI132" s="86"/>
      <c r="VDJ132" s="86"/>
      <c r="VDK132" s="86"/>
      <c r="VDL132" s="86"/>
      <c r="VDM132" s="86"/>
      <c r="VDN132" s="86"/>
      <c r="VDO132" s="86"/>
      <c r="VDP132" s="86"/>
      <c r="VDQ132" s="86"/>
      <c r="VDR132" s="86"/>
      <c r="VDS132" s="86"/>
      <c r="VDT132" s="86"/>
      <c r="VDU132" s="86"/>
      <c r="VDV132" s="86"/>
      <c r="VDW132" s="86"/>
      <c r="VDX132" s="86"/>
      <c r="VDY132" s="86"/>
      <c r="VDZ132" s="86"/>
      <c r="VEA132" s="86"/>
      <c r="VEB132" s="86"/>
      <c r="VEC132" s="86"/>
      <c r="VED132" s="86"/>
      <c r="VEE132" s="86"/>
      <c r="VEF132" s="86"/>
      <c r="VEG132" s="86"/>
      <c r="VEH132" s="86"/>
      <c r="VEI132" s="86"/>
      <c r="VEJ132" s="86"/>
      <c r="VEK132" s="86"/>
      <c r="VEL132" s="86"/>
      <c r="VEM132" s="86"/>
      <c r="VEN132" s="86"/>
      <c r="VEO132" s="86"/>
      <c r="VEP132" s="86"/>
      <c r="VEQ132" s="86"/>
      <c r="VER132" s="86"/>
      <c r="VES132" s="86"/>
      <c r="VET132" s="86"/>
      <c r="VEU132" s="86"/>
      <c r="VEV132" s="86"/>
      <c r="VEW132" s="86"/>
      <c r="VEX132" s="86"/>
      <c r="VEY132" s="86"/>
      <c r="VEZ132" s="86"/>
      <c r="VFA132" s="86"/>
      <c r="VFB132" s="86"/>
      <c r="VFC132" s="86"/>
      <c r="VFD132" s="86"/>
      <c r="VFE132" s="86"/>
      <c r="VFF132" s="86"/>
      <c r="VFG132" s="86"/>
      <c r="VFH132" s="86"/>
      <c r="VFI132" s="86"/>
      <c r="VFJ132" s="86"/>
      <c r="VFK132" s="86"/>
      <c r="VFL132" s="86"/>
      <c r="VFM132" s="86"/>
      <c r="VFN132" s="86"/>
      <c r="VFO132" s="86"/>
      <c r="VFP132" s="86"/>
      <c r="VFQ132" s="86"/>
      <c r="VFR132" s="86"/>
      <c r="VFS132" s="86"/>
      <c r="VFT132" s="86"/>
      <c r="VFU132" s="86"/>
      <c r="VFV132" s="86"/>
      <c r="VFW132" s="86"/>
      <c r="VFX132" s="86"/>
      <c r="VFY132" s="86"/>
      <c r="VFZ132" s="86"/>
      <c r="VGA132" s="86"/>
      <c r="VGB132" s="86"/>
      <c r="VGC132" s="86"/>
      <c r="VGD132" s="86"/>
      <c r="VGK132" s="86"/>
      <c r="VGL132" s="86"/>
      <c r="VGM132" s="86"/>
      <c r="VGN132" s="86"/>
      <c r="VGO132" s="86"/>
      <c r="VGP132" s="86"/>
      <c r="VGQ132" s="86"/>
      <c r="VGR132" s="86"/>
      <c r="VGS132" s="86"/>
      <c r="VGT132" s="86"/>
      <c r="VGU132" s="86"/>
      <c r="VGV132" s="86"/>
      <c r="VGW132" s="86"/>
      <c r="VGX132" s="86"/>
      <c r="VGY132" s="86"/>
      <c r="VGZ132" s="86"/>
      <c r="VHA132" s="86"/>
      <c r="VHB132" s="86"/>
      <c r="VHC132" s="86"/>
      <c r="VHD132" s="86"/>
      <c r="VHE132" s="86"/>
      <c r="VHF132" s="86"/>
      <c r="VHG132" s="86"/>
      <c r="VHH132" s="86"/>
      <c r="VHI132" s="86"/>
      <c r="VHJ132" s="86"/>
      <c r="VHK132" s="86"/>
      <c r="VHL132" s="86"/>
      <c r="VHM132" s="86"/>
      <c r="VHN132" s="86"/>
      <c r="VHO132" s="86"/>
      <c r="VHP132" s="86"/>
      <c r="VHQ132" s="86"/>
      <c r="VHR132" s="86"/>
      <c r="VHS132" s="86"/>
      <c r="VHT132" s="86"/>
      <c r="VHU132" s="86"/>
      <c r="VHV132" s="86"/>
      <c r="VHW132" s="86"/>
      <c r="VHX132" s="86"/>
      <c r="VHY132" s="86"/>
      <c r="VHZ132" s="86"/>
      <c r="VIA132" s="86"/>
      <c r="VIB132" s="86"/>
      <c r="VIC132" s="86"/>
      <c r="VID132" s="86"/>
      <c r="VIE132" s="86"/>
      <c r="VIF132" s="86"/>
      <c r="VIG132" s="86"/>
      <c r="VIH132" s="86"/>
      <c r="VII132" s="86"/>
      <c r="VIJ132" s="86"/>
      <c r="VIK132" s="86"/>
      <c r="VIL132" s="86"/>
      <c r="VIM132" s="86"/>
      <c r="VIN132" s="86"/>
      <c r="VIO132" s="86"/>
      <c r="VIP132" s="86"/>
      <c r="VIQ132" s="86"/>
      <c r="VIR132" s="86"/>
      <c r="VIS132" s="86"/>
      <c r="VIT132" s="86"/>
      <c r="VIU132" s="86"/>
      <c r="VIV132" s="86"/>
      <c r="VIW132" s="86"/>
      <c r="VIX132" s="86"/>
      <c r="VIY132" s="86"/>
      <c r="VIZ132" s="86"/>
      <c r="VJA132" s="86"/>
      <c r="VJB132" s="86"/>
      <c r="VJC132" s="86"/>
      <c r="VJD132" s="86"/>
      <c r="VJE132" s="86"/>
      <c r="VJF132" s="86"/>
      <c r="VJG132" s="86"/>
      <c r="VJH132" s="86"/>
      <c r="VJI132" s="86"/>
      <c r="VJJ132" s="86"/>
      <c r="VJK132" s="86"/>
      <c r="VJL132" s="86"/>
      <c r="VJM132" s="86"/>
      <c r="VJN132" s="86"/>
      <c r="VJO132" s="86"/>
      <c r="VJP132" s="86"/>
      <c r="VJQ132" s="86"/>
      <c r="VJR132" s="86"/>
      <c r="VJS132" s="86"/>
      <c r="VJT132" s="86"/>
      <c r="VJU132" s="86"/>
      <c r="VJV132" s="86"/>
      <c r="VJW132" s="86"/>
      <c r="VJX132" s="86"/>
      <c r="VJY132" s="86"/>
      <c r="VJZ132" s="86"/>
      <c r="VKA132" s="86"/>
      <c r="VKB132" s="86"/>
      <c r="VKC132" s="86"/>
      <c r="VKD132" s="86"/>
      <c r="VKE132" s="86"/>
      <c r="VKF132" s="86"/>
      <c r="VKG132" s="86"/>
      <c r="VKH132" s="86"/>
      <c r="VKI132" s="86"/>
      <c r="VKJ132" s="86"/>
      <c r="VKK132" s="86"/>
      <c r="VKL132" s="86"/>
      <c r="VKM132" s="86"/>
      <c r="VKN132" s="86"/>
      <c r="VKO132" s="86"/>
      <c r="VKP132" s="86"/>
      <c r="VKQ132" s="86"/>
      <c r="VKR132" s="86"/>
      <c r="VKS132" s="86"/>
      <c r="VKT132" s="86"/>
      <c r="VKU132" s="86"/>
      <c r="VKV132" s="86"/>
      <c r="VKW132" s="86"/>
      <c r="VKX132" s="86"/>
      <c r="VKY132" s="86"/>
      <c r="VKZ132" s="86"/>
      <c r="VLA132" s="86"/>
      <c r="VLB132" s="86"/>
      <c r="VLC132" s="86"/>
      <c r="VLD132" s="86"/>
      <c r="VLE132" s="86"/>
      <c r="VLF132" s="86"/>
      <c r="VLG132" s="86"/>
      <c r="VLH132" s="86"/>
      <c r="VLI132" s="86"/>
      <c r="VLJ132" s="86"/>
      <c r="VLK132" s="86"/>
      <c r="VLL132" s="86"/>
      <c r="VLM132" s="86"/>
      <c r="VLN132" s="86"/>
      <c r="VLO132" s="86"/>
      <c r="VLP132" s="86"/>
      <c r="VLQ132" s="86"/>
      <c r="VLR132" s="86"/>
      <c r="VLS132" s="86"/>
      <c r="VLT132" s="86"/>
      <c r="VLU132" s="86"/>
      <c r="VLV132" s="86"/>
      <c r="VLW132" s="86"/>
      <c r="VLX132" s="86"/>
      <c r="VLY132" s="86"/>
      <c r="VLZ132" s="86"/>
      <c r="VMA132" s="86"/>
      <c r="VMB132" s="86"/>
      <c r="VMC132" s="86"/>
      <c r="VMD132" s="86"/>
      <c r="VME132" s="86"/>
      <c r="VMF132" s="86"/>
      <c r="VMG132" s="86"/>
      <c r="VMH132" s="86"/>
      <c r="VMI132" s="86"/>
      <c r="VMJ132" s="86"/>
      <c r="VMK132" s="86"/>
      <c r="VML132" s="86"/>
      <c r="VMM132" s="86"/>
      <c r="VMN132" s="86"/>
      <c r="VMO132" s="86"/>
      <c r="VMP132" s="86"/>
      <c r="VMQ132" s="86"/>
      <c r="VMR132" s="86"/>
      <c r="VMS132" s="86"/>
      <c r="VMT132" s="86"/>
      <c r="VMU132" s="86"/>
      <c r="VMV132" s="86"/>
      <c r="VMW132" s="86"/>
      <c r="VMX132" s="86"/>
      <c r="VMY132" s="86"/>
      <c r="VMZ132" s="86"/>
      <c r="VNA132" s="86"/>
      <c r="VNB132" s="86"/>
      <c r="VNC132" s="86"/>
      <c r="VND132" s="86"/>
      <c r="VNE132" s="86"/>
      <c r="VNF132" s="86"/>
      <c r="VNG132" s="86"/>
      <c r="VNH132" s="86"/>
      <c r="VNI132" s="86"/>
      <c r="VNJ132" s="86"/>
      <c r="VNK132" s="86"/>
      <c r="VNL132" s="86"/>
      <c r="VNM132" s="86"/>
      <c r="VNN132" s="86"/>
      <c r="VNO132" s="86"/>
      <c r="VNP132" s="86"/>
      <c r="VNQ132" s="86"/>
      <c r="VNR132" s="86"/>
      <c r="VNS132" s="86"/>
      <c r="VNT132" s="86"/>
      <c r="VNU132" s="86"/>
      <c r="VNV132" s="86"/>
      <c r="VNW132" s="86"/>
      <c r="VNX132" s="86"/>
      <c r="VNY132" s="86"/>
      <c r="VNZ132" s="86"/>
      <c r="VOA132" s="86"/>
      <c r="VOB132" s="86"/>
      <c r="VOC132" s="86"/>
      <c r="VOD132" s="86"/>
      <c r="VOE132" s="86"/>
      <c r="VOF132" s="86"/>
      <c r="VOG132" s="86"/>
      <c r="VOH132" s="86"/>
      <c r="VOI132" s="86"/>
      <c r="VOJ132" s="86"/>
      <c r="VOK132" s="86"/>
      <c r="VOL132" s="86"/>
      <c r="VOM132" s="86"/>
      <c r="VON132" s="86"/>
      <c r="VOO132" s="86"/>
      <c r="VOP132" s="86"/>
      <c r="VOQ132" s="86"/>
      <c r="VOR132" s="86"/>
      <c r="VOS132" s="86"/>
      <c r="VOT132" s="86"/>
      <c r="VOU132" s="86"/>
      <c r="VOV132" s="86"/>
      <c r="VOW132" s="86"/>
      <c r="VOX132" s="86"/>
      <c r="VOY132" s="86"/>
      <c r="VOZ132" s="86"/>
      <c r="VPA132" s="86"/>
      <c r="VPB132" s="86"/>
      <c r="VPC132" s="86"/>
      <c r="VPD132" s="86"/>
      <c r="VPE132" s="86"/>
      <c r="VPF132" s="86"/>
      <c r="VPG132" s="86"/>
      <c r="VPH132" s="86"/>
      <c r="VPI132" s="86"/>
      <c r="VPJ132" s="86"/>
      <c r="VPK132" s="86"/>
      <c r="VPL132" s="86"/>
      <c r="VPM132" s="86"/>
      <c r="VPN132" s="86"/>
      <c r="VPO132" s="86"/>
      <c r="VPP132" s="86"/>
      <c r="VPQ132" s="86"/>
      <c r="VPR132" s="86"/>
      <c r="VPS132" s="86"/>
      <c r="VPT132" s="86"/>
      <c r="VPU132" s="86"/>
      <c r="VPV132" s="86"/>
      <c r="VPW132" s="86"/>
      <c r="VPX132" s="86"/>
      <c r="VPY132" s="86"/>
      <c r="VPZ132" s="86"/>
      <c r="VQG132" s="86"/>
      <c r="VQH132" s="86"/>
      <c r="VQI132" s="86"/>
      <c r="VQJ132" s="86"/>
      <c r="VQK132" s="86"/>
      <c r="VQL132" s="86"/>
      <c r="VQM132" s="86"/>
      <c r="VQN132" s="86"/>
      <c r="VQO132" s="86"/>
      <c r="VQP132" s="86"/>
      <c r="VQQ132" s="86"/>
      <c r="VQR132" s="86"/>
      <c r="VQS132" s="86"/>
      <c r="VQT132" s="86"/>
      <c r="VQU132" s="86"/>
      <c r="VQV132" s="86"/>
      <c r="VQW132" s="86"/>
      <c r="VQX132" s="86"/>
      <c r="VQY132" s="86"/>
      <c r="VQZ132" s="86"/>
      <c r="VRA132" s="86"/>
      <c r="VRB132" s="86"/>
      <c r="VRC132" s="86"/>
      <c r="VRD132" s="86"/>
      <c r="VRE132" s="86"/>
      <c r="VRF132" s="86"/>
      <c r="VRG132" s="86"/>
      <c r="VRH132" s="86"/>
      <c r="VRI132" s="86"/>
      <c r="VRJ132" s="86"/>
      <c r="VRK132" s="86"/>
      <c r="VRL132" s="86"/>
      <c r="VRM132" s="86"/>
      <c r="VRN132" s="86"/>
      <c r="VRO132" s="86"/>
      <c r="VRP132" s="86"/>
      <c r="VRQ132" s="86"/>
      <c r="VRR132" s="86"/>
      <c r="VRS132" s="86"/>
      <c r="VRT132" s="86"/>
      <c r="VRU132" s="86"/>
      <c r="VRV132" s="86"/>
      <c r="VRW132" s="86"/>
      <c r="VRX132" s="86"/>
      <c r="VRY132" s="86"/>
      <c r="VRZ132" s="86"/>
      <c r="VSA132" s="86"/>
      <c r="VSB132" s="86"/>
      <c r="VSC132" s="86"/>
      <c r="VSD132" s="86"/>
      <c r="VSE132" s="86"/>
      <c r="VSF132" s="86"/>
      <c r="VSG132" s="86"/>
      <c r="VSH132" s="86"/>
      <c r="VSI132" s="86"/>
      <c r="VSJ132" s="86"/>
      <c r="VSK132" s="86"/>
      <c r="VSL132" s="86"/>
      <c r="VSM132" s="86"/>
      <c r="VSN132" s="86"/>
      <c r="VSO132" s="86"/>
      <c r="VSP132" s="86"/>
      <c r="VSQ132" s="86"/>
      <c r="VSR132" s="86"/>
      <c r="VSS132" s="86"/>
      <c r="VST132" s="86"/>
      <c r="VSU132" s="86"/>
      <c r="VSV132" s="86"/>
      <c r="VSW132" s="86"/>
      <c r="VSX132" s="86"/>
      <c r="VSY132" s="86"/>
      <c r="VSZ132" s="86"/>
      <c r="VTA132" s="86"/>
      <c r="VTB132" s="86"/>
      <c r="VTC132" s="86"/>
      <c r="VTD132" s="86"/>
      <c r="VTE132" s="86"/>
      <c r="VTF132" s="86"/>
      <c r="VTG132" s="86"/>
      <c r="VTH132" s="86"/>
      <c r="VTI132" s="86"/>
      <c r="VTJ132" s="86"/>
      <c r="VTK132" s="86"/>
      <c r="VTL132" s="86"/>
      <c r="VTM132" s="86"/>
      <c r="VTN132" s="86"/>
      <c r="VTO132" s="86"/>
      <c r="VTP132" s="86"/>
      <c r="VTQ132" s="86"/>
      <c r="VTR132" s="86"/>
      <c r="VTS132" s="86"/>
      <c r="VTT132" s="86"/>
      <c r="VTU132" s="86"/>
      <c r="VTV132" s="86"/>
      <c r="VTW132" s="86"/>
      <c r="VTX132" s="86"/>
      <c r="VTY132" s="86"/>
      <c r="VTZ132" s="86"/>
      <c r="VUA132" s="86"/>
      <c r="VUB132" s="86"/>
      <c r="VUC132" s="86"/>
      <c r="VUD132" s="86"/>
      <c r="VUE132" s="86"/>
      <c r="VUF132" s="86"/>
      <c r="VUG132" s="86"/>
      <c r="VUH132" s="86"/>
      <c r="VUI132" s="86"/>
      <c r="VUJ132" s="86"/>
      <c r="VUK132" s="86"/>
      <c r="VUL132" s="86"/>
      <c r="VUM132" s="86"/>
      <c r="VUN132" s="86"/>
      <c r="VUO132" s="86"/>
      <c r="VUP132" s="86"/>
      <c r="VUQ132" s="86"/>
      <c r="VUR132" s="86"/>
      <c r="VUS132" s="86"/>
      <c r="VUT132" s="86"/>
      <c r="VUU132" s="86"/>
      <c r="VUV132" s="86"/>
      <c r="VUW132" s="86"/>
      <c r="VUX132" s="86"/>
      <c r="VUY132" s="86"/>
      <c r="VUZ132" s="86"/>
      <c r="VVA132" s="86"/>
      <c r="VVB132" s="86"/>
      <c r="VVC132" s="86"/>
      <c r="VVD132" s="86"/>
      <c r="VVE132" s="86"/>
      <c r="VVF132" s="86"/>
      <c r="VVG132" s="86"/>
      <c r="VVH132" s="86"/>
      <c r="VVI132" s="86"/>
      <c r="VVJ132" s="86"/>
      <c r="VVK132" s="86"/>
      <c r="VVL132" s="86"/>
      <c r="VVM132" s="86"/>
      <c r="VVN132" s="86"/>
      <c r="VVO132" s="86"/>
      <c r="VVP132" s="86"/>
      <c r="VVQ132" s="86"/>
      <c r="VVR132" s="86"/>
      <c r="VVS132" s="86"/>
      <c r="VVT132" s="86"/>
      <c r="VVU132" s="86"/>
      <c r="VVV132" s="86"/>
      <c r="VVW132" s="86"/>
      <c r="VVX132" s="86"/>
      <c r="VVY132" s="86"/>
      <c r="VVZ132" s="86"/>
      <c r="VWA132" s="86"/>
      <c r="VWB132" s="86"/>
      <c r="VWC132" s="86"/>
      <c r="VWD132" s="86"/>
      <c r="VWE132" s="86"/>
      <c r="VWF132" s="86"/>
      <c r="VWG132" s="86"/>
      <c r="VWH132" s="86"/>
      <c r="VWI132" s="86"/>
      <c r="VWJ132" s="86"/>
      <c r="VWK132" s="86"/>
      <c r="VWL132" s="86"/>
      <c r="VWM132" s="86"/>
      <c r="VWN132" s="86"/>
      <c r="VWO132" s="86"/>
      <c r="VWP132" s="86"/>
      <c r="VWQ132" s="86"/>
      <c r="VWR132" s="86"/>
      <c r="VWS132" s="86"/>
      <c r="VWT132" s="86"/>
      <c r="VWU132" s="86"/>
      <c r="VWV132" s="86"/>
      <c r="VWW132" s="86"/>
      <c r="VWX132" s="86"/>
      <c r="VWY132" s="86"/>
      <c r="VWZ132" s="86"/>
      <c r="VXA132" s="86"/>
      <c r="VXB132" s="86"/>
      <c r="VXC132" s="86"/>
      <c r="VXD132" s="86"/>
      <c r="VXE132" s="86"/>
      <c r="VXF132" s="86"/>
      <c r="VXG132" s="86"/>
      <c r="VXH132" s="86"/>
      <c r="VXI132" s="86"/>
      <c r="VXJ132" s="86"/>
      <c r="VXK132" s="86"/>
      <c r="VXL132" s="86"/>
      <c r="VXM132" s="86"/>
      <c r="VXN132" s="86"/>
      <c r="VXO132" s="86"/>
      <c r="VXP132" s="86"/>
      <c r="VXQ132" s="86"/>
      <c r="VXR132" s="86"/>
      <c r="VXS132" s="86"/>
      <c r="VXT132" s="86"/>
      <c r="VXU132" s="86"/>
      <c r="VXV132" s="86"/>
      <c r="VXW132" s="86"/>
      <c r="VXX132" s="86"/>
      <c r="VXY132" s="86"/>
      <c r="VXZ132" s="86"/>
      <c r="VYA132" s="86"/>
      <c r="VYB132" s="86"/>
      <c r="VYC132" s="86"/>
      <c r="VYD132" s="86"/>
      <c r="VYE132" s="86"/>
      <c r="VYF132" s="86"/>
      <c r="VYG132" s="86"/>
      <c r="VYH132" s="86"/>
      <c r="VYI132" s="86"/>
      <c r="VYJ132" s="86"/>
      <c r="VYK132" s="86"/>
      <c r="VYL132" s="86"/>
      <c r="VYM132" s="86"/>
      <c r="VYN132" s="86"/>
      <c r="VYO132" s="86"/>
      <c r="VYP132" s="86"/>
      <c r="VYQ132" s="86"/>
      <c r="VYR132" s="86"/>
      <c r="VYS132" s="86"/>
      <c r="VYT132" s="86"/>
      <c r="VYU132" s="86"/>
      <c r="VYV132" s="86"/>
      <c r="VYW132" s="86"/>
      <c r="VYX132" s="86"/>
      <c r="VYY132" s="86"/>
      <c r="VYZ132" s="86"/>
      <c r="VZA132" s="86"/>
      <c r="VZB132" s="86"/>
      <c r="VZC132" s="86"/>
      <c r="VZD132" s="86"/>
      <c r="VZE132" s="86"/>
      <c r="VZF132" s="86"/>
      <c r="VZG132" s="86"/>
      <c r="VZH132" s="86"/>
      <c r="VZI132" s="86"/>
      <c r="VZJ132" s="86"/>
      <c r="VZK132" s="86"/>
      <c r="VZL132" s="86"/>
      <c r="VZM132" s="86"/>
      <c r="VZN132" s="86"/>
      <c r="VZO132" s="86"/>
      <c r="VZP132" s="86"/>
      <c r="VZQ132" s="86"/>
      <c r="VZR132" s="86"/>
      <c r="VZS132" s="86"/>
      <c r="VZT132" s="86"/>
      <c r="VZU132" s="86"/>
      <c r="VZV132" s="86"/>
      <c r="WAC132" s="86"/>
      <c r="WAD132" s="86"/>
      <c r="WAE132" s="86"/>
      <c r="WAF132" s="86"/>
      <c r="WAG132" s="86"/>
      <c r="WAH132" s="86"/>
      <c r="WAI132" s="86"/>
      <c r="WAJ132" s="86"/>
      <c r="WAK132" s="86"/>
      <c r="WAL132" s="86"/>
      <c r="WAM132" s="86"/>
      <c r="WAN132" s="86"/>
      <c r="WAO132" s="86"/>
      <c r="WAP132" s="86"/>
      <c r="WAQ132" s="86"/>
      <c r="WAR132" s="86"/>
      <c r="WAS132" s="86"/>
      <c r="WAT132" s="86"/>
      <c r="WAU132" s="86"/>
      <c r="WAV132" s="86"/>
      <c r="WAW132" s="86"/>
      <c r="WAX132" s="86"/>
      <c r="WAY132" s="86"/>
      <c r="WAZ132" s="86"/>
      <c r="WBA132" s="86"/>
      <c r="WBB132" s="86"/>
      <c r="WBC132" s="86"/>
      <c r="WBD132" s="86"/>
      <c r="WBE132" s="86"/>
      <c r="WBF132" s="86"/>
      <c r="WBG132" s="86"/>
      <c r="WBH132" s="86"/>
      <c r="WBI132" s="86"/>
      <c r="WBJ132" s="86"/>
      <c r="WBK132" s="86"/>
      <c r="WBL132" s="86"/>
      <c r="WBM132" s="86"/>
      <c r="WBN132" s="86"/>
      <c r="WBO132" s="86"/>
      <c r="WBP132" s="86"/>
      <c r="WBQ132" s="86"/>
      <c r="WBR132" s="86"/>
      <c r="WBS132" s="86"/>
      <c r="WBT132" s="86"/>
      <c r="WBU132" s="86"/>
      <c r="WBV132" s="86"/>
      <c r="WBW132" s="86"/>
      <c r="WBX132" s="86"/>
      <c r="WBY132" s="86"/>
      <c r="WBZ132" s="86"/>
      <c r="WCA132" s="86"/>
      <c r="WCB132" s="86"/>
      <c r="WCC132" s="86"/>
      <c r="WCD132" s="86"/>
      <c r="WCE132" s="86"/>
      <c r="WCF132" s="86"/>
      <c r="WCG132" s="86"/>
      <c r="WCH132" s="86"/>
      <c r="WCI132" s="86"/>
      <c r="WCJ132" s="86"/>
      <c r="WCK132" s="86"/>
      <c r="WCL132" s="86"/>
      <c r="WCM132" s="86"/>
      <c r="WCN132" s="86"/>
      <c r="WCO132" s="86"/>
      <c r="WCP132" s="86"/>
      <c r="WCQ132" s="86"/>
      <c r="WCR132" s="86"/>
      <c r="WCS132" s="86"/>
      <c r="WCT132" s="86"/>
      <c r="WCU132" s="86"/>
      <c r="WCV132" s="86"/>
      <c r="WCW132" s="86"/>
      <c r="WCX132" s="86"/>
      <c r="WCY132" s="86"/>
      <c r="WCZ132" s="86"/>
      <c r="WDA132" s="86"/>
      <c r="WDB132" s="86"/>
      <c r="WDC132" s="86"/>
      <c r="WDD132" s="86"/>
      <c r="WDE132" s="86"/>
      <c r="WDF132" s="86"/>
      <c r="WDG132" s="86"/>
      <c r="WDH132" s="86"/>
      <c r="WDI132" s="86"/>
      <c r="WDJ132" s="86"/>
      <c r="WDK132" s="86"/>
      <c r="WDL132" s="86"/>
      <c r="WDM132" s="86"/>
      <c r="WDN132" s="86"/>
      <c r="WDO132" s="86"/>
      <c r="WDP132" s="86"/>
      <c r="WDQ132" s="86"/>
      <c r="WDR132" s="86"/>
      <c r="WDS132" s="86"/>
      <c r="WDT132" s="86"/>
      <c r="WDU132" s="86"/>
      <c r="WDV132" s="86"/>
      <c r="WDW132" s="86"/>
      <c r="WDX132" s="86"/>
      <c r="WDY132" s="86"/>
      <c r="WDZ132" s="86"/>
      <c r="WEA132" s="86"/>
      <c r="WEB132" s="86"/>
      <c r="WEC132" s="86"/>
      <c r="WED132" s="86"/>
      <c r="WEE132" s="86"/>
      <c r="WEF132" s="86"/>
      <c r="WEG132" s="86"/>
      <c r="WEH132" s="86"/>
      <c r="WEI132" s="86"/>
      <c r="WEJ132" s="86"/>
      <c r="WEK132" s="86"/>
      <c r="WEL132" s="86"/>
      <c r="WEM132" s="86"/>
      <c r="WEN132" s="86"/>
      <c r="WEO132" s="86"/>
      <c r="WEP132" s="86"/>
      <c r="WEQ132" s="86"/>
      <c r="WER132" s="86"/>
      <c r="WES132" s="86"/>
      <c r="WET132" s="86"/>
      <c r="WEU132" s="86"/>
      <c r="WEV132" s="86"/>
      <c r="WEW132" s="86"/>
      <c r="WEX132" s="86"/>
      <c r="WEY132" s="86"/>
      <c r="WEZ132" s="86"/>
      <c r="WFA132" s="86"/>
      <c r="WFB132" s="86"/>
      <c r="WFC132" s="86"/>
      <c r="WFD132" s="86"/>
      <c r="WFE132" s="86"/>
      <c r="WFF132" s="86"/>
      <c r="WFG132" s="86"/>
      <c r="WFH132" s="86"/>
      <c r="WFI132" s="86"/>
      <c r="WFJ132" s="86"/>
      <c r="WFK132" s="86"/>
      <c r="WFL132" s="86"/>
      <c r="WFM132" s="86"/>
      <c r="WFN132" s="86"/>
      <c r="WFO132" s="86"/>
      <c r="WFP132" s="86"/>
      <c r="WFQ132" s="86"/>
      <c r="WFR132" s="86"/>
      <c r="WFS132" s="86"/>
      <c r="WFT132" s="86"/>
      <c r="WFU132" s="86"/>
      <c r="WFV132" s="86"/>
      <c r="WFW132" s="86"/>
      <c r="WFX132" s="86"/>
      <c r="WFY132" s="86"/>
      <c r="WFZ132" s="86"/>
      <c r="WGA132" s="86"/>
      <c r="WGB132" s="86"/>
      <c r="WGC132" s="86"/>
      <c r="WGD132" s="86"/>
      <c r="WGE132" s="86"/>
      <c r="WGF132" s="86"/>
      <c r="WGG132" s="86"/>
      <c r="WGH132" s="86"/>
      <c r="WGI132" s="86"/>
      <c r="WGJ132" s="86"/>
      <c r="WGK132" s="86"/>
      <c r="WGL132" s="86"/>
      <c r="WGM132" s="86"/>
      <c r="WGN132" s="86"/>
      <c r="WGO132" s="86"/>
      <c r="WGP132" s="86"/>
      <c r="WGQ132" s="86"/>
      <c r="WGR132" s="86"/>
      <c r="WGS132" s="86"/>
      <c r="WGT132" s="86"/>
      <c r="WGU132" s="86"/>
      <c r="WGV132" s="86"/>
      <c r="WGW132" s="86"/>
      <c r="WGX132" s="86"/>
      <c r="WGY132" s="86"/>
      <c r="WGZ132" s="86"/>
      <c r="WHA132" s="86"/>
      <c r="WHB132" s="86"/>
      <c r="WHC132" s="86"/>
      <c r="WHD132" s="86"/>
      <c r="WHE132" s="86"/>
      <c r="WHF132" s="86"/>
      <c r="WHG132" s="86"/>
      <c r="WHH132" s="86"/>
      <c r="WHI132" s="86"/>
      <c r="WHJ132" s="86"/>
      <c r="WHK132" s="86"/>
      <c r="WHL132" s="86"/>
      <c r="WHM132" s="86"/>
      <c r="WHN132" s="86"/>
      <c r="WHO132" s="86"/>
      <c r="WHP132" s="86"/>
      <c r="WHQ132" s="86"/>
      <c r="WHR132" s="86"/>
      <c r="WHS132" s="86"/>
      <c r="WHT132" s="86"/>
      <c r="WHU132" s="86"/>
      <c r="WHV132" s="86"/>
      <c r="WHW132" s="86"/>
      <c r="WHX132" s="86"/>
      <c r="WHY132" s="86"/>
      <c r="WHZ132" s="86"/>
      <c r="WIA132" s="86"/>
      <c r="WIB132" s="86"/>
      <c r="WIC132" s="86"/>
      <c r="WID132" s="86"/>
      <c r="WIE132" s="86"/>
      <c r="WIF132" s="86"/>
      <c r="WIG132" s="86"/>
      <c r="WIH132" s="86"/>
      <c r="WII132" s="86"/>
      <c r="WIJ132" s="86"/>
      <c r="WIK132" s="86"/>
      <c r="WIL132" s="86"/>
      <c r="WIM132" s="86"/>
      <c r="WIN132" s="86"/>
      <c r="WIO132" s="86"/>
      <c r="WIP132" s="86"/>
      <c r="WIQ132" s="86"/>
      <c r="WIR132" s="86"/>
      <c r="WIS132" s="86"/>
      <c r="WIT132" s="86"/>
      <c r="WIU132" s="86"/>
      <c r="WIV132" s="86"/>
      <c r="WIW132" s="86"/>
      <c r="WIX132" s="86"/>
      <c r="WIY132" s="86"/>
      <c r="WIZ132" s="86"/>
      <c r="WJA132" s="86"/>
      <c r="WJB132" s="86"/>
      <c r="WJC132" s="86"/>
      <c r="WJD132" s="86"/>
      <c r="WJE132" s="86"/>
      <c r="WJF132" s="86"/>
      <c r="WJG132" s="86"/>
      <c r="WJH132" s="86"/>
      <c r="WJI132" s="86"/>
      <c r="WJJ132" s="86"/>
      <c r="WJK132" s="86"/>
      <c r="WJL132" s="86"/>
      <c r="WJM132" s="86"/>
      <c r="WJN132" s="86"/>
      <c r="WJO132" s="86"/>
      <c r="WJP132" s="86"/>
      <c r="WJQ132" s="86"/>
      <c r="WJR132" s="86"/>
      <c r="WJY132" s="86"/>
      <c r="WJZ132" s="86"/>
      <c r="WKA132" s="86"/>
      <c r="WKB132" s="86"/>
      <c r="WKC132" s="86"/>
      <c r="WKD132" s="86"/>
      <c r="WKE132" s="86"/>
      <c r="WKF132" s="86"/>
      <c r="WKG132" s="86"/>
      <c r="WKH132" s="86"/>
      <c r="WKI132" s="86"/>
      <c r="WKJ132" s="86"/>
      <c r="WKK132" s="86"/>
      <c r="WKL132" s="86"/>
      <c r="WKM132" s="86"/>
      <c r="WKN132" s="86"/>
      <c r="WKO132" s="86"/>
      <c r="WKP132" s="86"/>
      <c r="WKQ132" s="86"/>
      <c r="WKR132" s="86"/>
      <c r="WKS132" s="86"/>
      <c r="WKT132" s="86"/>
      <c r="WKU132" s="86"/>
      <c r="WKV132" s="86"/>
      <c r="WKW132" s="86"/>
      <c r="WKX132" s="86"/>
      <c r="WKY132" s="86"/>
      <c r="WKZ132" s="86"/>
      <c r="WLA132" s="86"/>
      <c r="WLB132" s="86"/>
      <c r="WLC132" s="86"/>
      <c r="WLD132" s="86"/>
      <c r="WLE132" s="86"/>
      <c r="WLF132" s="86"/>
      <c r="WLG132" s="86"/>
      <c r="WLH132" s="86"/>
      <c r="WLI132" s="86"/>
      <c r="WLJ132" s="86"/>
      <c r="WLK132" s="86"/>
      <c r="WLL132" s="86"/>
      <c r="WLM132" s="86"/>
      <c r="WLN132" s="86"/>
      <c r="WLO132" s="86"/>
      <c r="WLP132" s="86"/>
      <c r="WLQ132" s="86"/>
      <c r="WLR132" s="86"/>
      <c r="WLS132" s="86"/>
      <c r="WLT132" s="86"/>
      <c r="WLU132" s="86"/>
      <c r="WLV132" s="86"/>
      <c r="WLW132" s="86"/>
      <c r="WLX132" s="86"/>
      <c r="WLY132" s="86"/>
      <c r="WLZ132" s="86"/>
      <c r="WMA132" s="86"/>
      <c r="WMB132" s="86"/>
      <c r="WMC132" s="86"/>
      <c r="WMD132" s="86"/>
      <c r="WME132" s="86"/>
      <c r="WMF132" s="86"/>
      <c r="WMG132" s="86"/>
      <c r="WMH132" s="86"/>
      <c r="WMI132" s="86"/>
      <c r="WMJ132" s="86"/>
      <c r="WMK132" s="86"/>
      <c r="WML132" s="86"/>
      <c r="WMM132" s="86"/>
      <c r="WMN132" s="86"/>
      <c r="WMO132" s="86"/>
      <c r="WMP132" s="86"/>
      <c r="WMQ132" s="86"/>
      <c r="WMR132" s="86"/>
      <c r="WMS132" s="86"/>
      <c r="WMT132" s="86"/>
      <c r="WMU132" s="86"/>
      <c r="WMV132" s="86"/>
      <c r="WMW132" s="86"/>
      <c r="WMX132" s="86"/>
      <c r="WMY132" s="86"/>
      <c r="WMZ132" s="86"/>
      <c r="WNA132" s="86"/>
      <c r="WNB132" s="86"/>
      <c r="WNC132" s="86"/>
      <c r="WND132" s="86"/>
      <c r="WNE132" s="86"/>
      <c r="WNF132" s="86"/>
      <c r="WNG132" s="86"/>
      <c r="WNH132" s="86"/>
      <c r="WNI132" s="86"/>
      <c r="WNJ132" s="86"/>
      <c r="WNK132" s="86"/>
      <c r="WNL132" s="86"/>
      <c r="WNM132" s="86"/>
      <c r="WNN132" s="86"/>
      <c r="WNO132" s="86"/>
      <c r="WNP132" s="86"/>
      <c r="WNQ132" s="86"/>
      <c r="WNR132" s="86"/>
      <c r="WNS132" s="86"/>
      <c r="WNT132" s="86"/>
      <c r="WNU132" s="86"/>
      <c r="WNV132" s="86"/>
      <c r="WNW132" s="86"/>
      <c r="WNX132" s="86"/>
      <c r="WNY132" s="86"/>
      <c r="WNZ132" s="86"/>
      <c r="WOA132" s="86"/>
      <c r="WOB132" s="86"/>
      <c r="WOC132" s="86"/>
      <c r="WOD132" s="86"/>
      <c r="WOE132" s="86"/>
      <c r="WOF132" s="86"/>
      <c r="WOG132" s="86"/>
      <c r="WOH132" s="86"/>
      <c r="WOI132" s="86"/>
      <c r="WOJ132" s="86"/>
      <c r="WOK132" s="86"/>
      <c r="WOL132" s="86"/>
      <c r="WOM132" s="86"/>
      <c r="WON132" s="86"/>
      <c r="WOO132" s="86"/>
      <c r="WOP132" s="86"/>
      <c r="WOQ132" s="86"/>
      <c r="WOR132" s="86"/>
      <c r="WOS132" s="86"/>
      <c r="WOT132" s="86"/>
      <c r="WOU132" s="86"/>
      <c r="WOV132" s="86"/>
      <c r="WOW132" s="86"/>
      <c r="WOX132" s="86"/>
      <c r="WOY132" s="86"/>
      <c r="WOZ132" s="86"/>
      <c r="WPA132" s="86"/>
      <c r="WPB132" s="86"/>
      <c r="WPC132" s="86"/>
      <c r="WPD132" s="86"/>
      <c r="WPE132" s="86"/>
      <c r="WPF132" s="86"/>
      <c r="WPG132" s="86"/>
      <c r="WPH132" s="86"/>
      <c r="WPI132" s="86"/>
      <c r="WPJ132" s="86"/>
      <c r="WPK132" s="86"/>
      <c r="WPL132" s="86"/>
      <c r="WPM132" s="86"/>
      <c r="WPN132" s="86"/>
      <c r="WPO132" s="86"/>
      <c r="WPP132" s="86"/>
      <c r="WPQ132" s="86"/>
      <c r="WPR132" s="86"/>
      <c r="WPS132" s="86"/>
      <c r="WPT132" s="86"/>
      <c r="WPU132" s="86"/>
      <c r="WPV132" s="86"/>
      <c r="WPW132" s="86"/>
      <c r="WPX132" s="86"/>
      <c r="WPY132" s="86"/>
      <c r="WPZ132" s="86"/>
      <c r="WQA132" s="86"/>
      <c r="WQB132" s="86"/>
      <c r="WQC132" s="86"/>
      <c r="WQD132" s="86"/>
      <c r="WQE132" s="86"/>
      <c r="WQF132" s="86"/>
      <c r="WQG132" s="86"/>
      <c r="WQH132" s="86"/>
      <c r="WQI132" s="86"/>
      <c r="WQJ132" s="86"/>
      <c r="WQK132" s="86"/>
      <c r="WQL132" s="86"/>
      <c r="WQM132" s="86"/>
      <c r="WQN132" s="86"/>
      <c r="WQO132" s="86"/>
      <c r="WQP132" s="86"/>
      <c r="WQQ132" s="86"/>
      <c r="WQR132" s="86"/>
      <c r="WQS132" s="86"/>
      <c r="WQT132" s="86"/>
      <c r="WQU132" s="86"/>
      <c r="WQV132" s="86"/>
      <c r="WQW132" s="86"/>
      <c r="WQX132" s="86"/>
      <c r="WQY132" s="86"/>
      <c r="WQZ132" s="86"/>
      <c r="WRA132" s="86"/>
      <c r="WRB132" s="86"/>
      <c r="WRC132" s="86"/>
      <c r="WRD132" s="86"/>
      <c r="WRE132" s="86"/>
      <c r="WRF132" s="86"/>
      <c r="WRG132" s="86"/>
      <c r="WRH132" s="86"/>
      <c r="WRI132" s="86"/>
      <c r="WRJ132" s="86"/>
      <c r="WRK132" s="86"/>
      <c r="WRL132" s="86"/>
      <c r="WRM132" s="86"/>
      <c r="WRN132" s="86"/>
      <c r="WRO132" s="86"/>
      <c r="WRP132" s="86"/>
      <c r="WRQ132" s="86"/>
      <c r="WRR132" s="86"/>
      <c r="WRS132" s="86"/>
      <c r="WRT132" s="86"/>
      <c r="WRU132" s="86"/>
      <c r="WRV132" s="86"/>
      <c r="WRW132" s="86"/>
      <c r="WRX132" s="86"/>
      <c r="WRY132" s="86"/>
      <c r="WRZ132" s="86"/>
      <c r="WSA132" s="86"/>
      <c r="WSB132" s="86"/>
      <c r="WSC132" s="86"/>
      <c r="WSD132" s="86"/>
      <c r="WSE132" s="86"/>
      <c r="WSF132" s="86"/>
      <c r="WSG132" s="86"/>
      <c r="WSH132" s="86"/>
      <c r="WSI132" s="86"/>
      <c r="WSJ132" s="86"/>
      <c r="WSK132" s="86"/>
      <c r="WSL132" s="86"/>
      <c r="WSM132" s="86"/>
      <c r="WSN132" s="86"/>
      <c r="WSO132" s="86"/>
      <c r="WSP132" s="86"/>
      <c r="WSQ132" s="86"/>
      <c r="WSR132" s="86"/>
      <c r="WSS132" s="86"/>
      <c r="WST132" s="86"/>
      <c r="WSU132" s="86"/>
      <c r="WSV132" s="86"/>
      <c r="WSW132" s="86"/>
      <c r="WSX132" s="86"/>
      <c r="WSY132" s="86"/>
      <c r="WSZ132" s="86"/>
      <c r="WTA132" s="86"/>
      <c r="WTB132" s="86"/>
      <c r="WTC132" s="86"/>
      <c r="WTD132" s="86"/>
      <c r="WTE132" s="86"/>
      <c r="WTF132" s="86"/>
      <c r="WTG132" s="86"/>
      <c r="WTH132" s="86"/>
      <c r="WTI132" s="86"/>
      <c r="WTJ132" s="86"/>
      <c r="WTK132" s="86"/>
      <c r="WTL132" s="86"/>
      <c r="WTM132" s="86"/>
      <c r="WTN132" s="86"/>
      <c r="WTU132" s="86"/>
      <c r="WTV132" s="86"/>
      <c r="WTW132" s="86"/>
      <c r="WTX132" s="86"/>
      <c r="WTY132" s="86"/>
      <c r="WTZ132" s="86"/>
      <c r="WUA132" s="86"/>
      <c r="WUB132" s="86"/>
      <c r="WUC132" s="86"/>
      <c r="WUD132" s="86"/>
      <c r="WUE132" s="86"/>
      <c r="WUF132" s="86"/>
      <c r="WUG132" s="86"/>
      <c r="WUH132" s="86"/>
      <c r="WUI132" s="86"/>
      <c r="WUJ132" s="86"/>
      <c r="WUK132" s="86"/>
      <c r="WUL132" s="86"/>
      <c r="WUM132" s="86"/>
      <c r="WUN132" s="86"/>
      <c r="WUO132" s="86"/>
      <c r="WUP132" s="86"/>
      <c r="WUQ132" s="86"/>
      <c r="WUR132" s="86"/>
      <c r="WUS132" s="86"/>
      <c r="WUT132" s="86"/>
      <c r="WUU132" s="86"/>
      <c r="WUV132" s="86"/>
      <c r="WUW132" s="86"/>
      <c r="WUX132" s="86"/>
      <c r="WUY132" s="86"/>
      <c r="WUZ132" s="86"/>
      <c r="WVA132" s="86"/>
      <c r="WVB132" s="86"/>
      <c r="WVC132" s="86"/>
      <c r="WVD132" s="86"/>
      <c r="WVE132" s="86"/>
      <c r="WVF132" s="86"/>
      <c r="WVG132" s="86"/>
      <c r="WVH132" s="86"/>
      <c r="WVI132" s="86"/>
      <c r="WVJ132" s="86"/>
      <c r="WVK132" s="86"/>
      <c r="WVL132" s="86"/>
      <c r="WVM132" s="86"/>
      <c r="WVN132" s="86"/>
      <c r="WVO132" s="86"/>
      <c r="WVP132" s="86"/>
      <c r="WVQ132" s="86"/>
      <c r="WVR132" s="86"/>
      <c r="WVS132" s="86"/>
      <c r="WVT132" s="86"/>
      <c r="WVU132" s="86"/>
      <c r="WVV132" s="86"/>
      <c r="WVW132" s="86"/>
      <c r="WVX132" s="86"/>
      <c r="WVY132" s="86"/>
      <c r="WVZ132" s="86"/>
      <c r="WWA132" s="86"/>
      <c r="WWB132" s="86"/>
      <c r="WWC132" s="86"/>
      <c r="WWD132" s="86"/>
      <c r="WWE132" s="86"/>
      <c r="WWF132" s="86"/>
      <c r="WWG132" s="86"/>
      <c r="WWH132" s="86"/>
      <c r="WWI132" s="86"/>
      <c r="WWJ132" s="86"/>
      <c r="WWK132" s="86"/>
      <c r="WWL132" s="86"/>
      <c r="WWM132" s="86"/>
      <c r="WWN132" s="86"/>
      <c r="WWO132" s="86"/>
      <c r="WWP132" s="86"/>
      <c r="WWQ132" s="86"/>
      <c r="WWR132" s="86"/>
      <c r="WWS132" s="86"/>
      <c r="WWT132" s="86"/>
      <c r="WWU132" s="86"/>
      <c r="WWV132" s="86"/>
      <c r="WWW132" s="86"/>
      <c r="WWX132" s="86"/>
      <c r="WWY132" s="86"/>
      <c r="WWZ132" s="86"/>
      <c r="WXA132" s="86"/>
      <c r="WXB132" s="86"/>
      <c r="WXC132" s="86"/>
      <c r="WXD132" s="86"/>
      <c r="WXE132" s="86"/>
      <c r="WXF132" s="86"/>
      <c r="WXG132" s="86"/>
      <c r="WXH132" s="86"/>
      <c r="WXI132" s="86"/>
      <c r="WXJ132" s="86"/>
      <c r="WXK132" s="86"/>
      <c r="WXL132" s="86"/>
      <c r="WXM132" s="86"/>
      <c r="WXN132" s="86"/>
      <c r="WXO132" s="86"/>
      <c r="WXP132" s="86"/>
      <c r="WXQ132" s="86"/>
      <c r="WXR132" s="86"/>
      <c r="WXS132" s="86"/>
      <c r="WXT132" s="86"/>
      <c r="WXU132" s="86"/>
      <c r="WXV132" s="86"/>
      <c r="WXW132" s="86"/>
      <c r="WXX132" s="86"/>
      <c r="WXY132" s="86"/>
      <c r="WXZ132" s="86"/>
      <c r="WYA132" s="86"/>
      <c r="WYB132" s="86"/>
      <c r="WYC132" s="86"/>
      <c r="WYD132" s="86"/>
      <c r="WYE132" s="86"/>
      <c r="WYF132" s="86"/>
      <c r="WYG132" s="86"/>
      <c r="WYH132" s="86"/>
      <c r="WYI132" s="86"/>
      <c r="WYJ132" s="86"/>
      <c r="WYK132" s="86"/>
      <c r="WYL132" s="86"/>
      <c r="WYM132" s="86"/>
      <c r="WYN132" s="86"/>
      <c r="WYO132" s="86"/>
      <c r="WYP132" s="86"/>
      <c r="WYQ132" s="86"/>
      <c r="WYR132" s="86"/>
      <c r="WYS132" s="86"/>
      <c r="WYT132" s="86"/>
      <c r="WYU132" s="86"/>
      <c r="WYV132" s="86"/>
      <c r="WYW132" s="86"/>
      <c r="WYX132" s="86"/>
      <c r="WYY132" s="86"/>
      <c r="WYZ132" s="86"/>
      <c r="WZA132" s="86"/>
      <c r="WZB132" s="86"/>
      <c r="WZC132" s="86"/>
      <c r="WZD132" s="86"/>
      <c r="WZE132" s="86"/>
      <c r="WZF132" s="86"/>
      <c r="WZG132" s="86"/>
      <c r="WZH132" s="86"/>
      <c r="WZI132" s="86"/>
      <c r="WZJ132" s="86"/>
      <c r="WZK132" s="86"/>
      <c r="WZL132" s="86"/>
      <c r="WZM132" s="86"/>
      <c r="WZN132" s="86"/>
      <c r="WZO132" s="86"/>
      <c r="WZP132" s="86"/>
      <c r="WZQ132" s="86"/>
      <c r="WZR132" s="86"/>
      <c r="WZS132" s="86"/>
      <c r="WZT132" s="86"/>
      <c r="WZU132" s="86"/>
      <c r="WZV132" s="86"/>
      <c r="WZW132" s="86"/>
      <c r="WZX132" s="86"/>
      <c r="WZY132" s="86"/>
      <c r="WZZ132" s="86"/>
      <c r="XAA132" s="86"/>
      <c r="XAB132" s="86"/>
      <c r="XAC132" s="86"/>
      <c r="XAD132" s="86"/>
      <c r="XAE132" s="86"/>
      <c r="XAF132" s="86"/>
      <c r="XAG132" s="86"/>
      <c r="XAH132" s="86"/>
      <c r="XAI132" s="86"/>
      <c r="XAJ132" s="86"/>
      <c r="XAK132" s="86"/>
      <c r="XAL132" s="86"/>
      <c r="XAM132" s="86"/>
      <c r="XAN132" s="86"/>
      <c r="XAO132" s="86"/>
      <c r="XAP132" s="86"/>
      <c r="XAQ132" s="86"/>
      <c r="XAR132" s="86"/>
      <c r="XAS132" s="86"/>
      <c r="XAT132" s="86"/>
      <c r="XAU132" s="86"/>
      <c r="XAV132" s="86"/>
      <c r="XAW132" s="86"/>
      <c r="XAX132" s="86"/>
      <c r="XAY132" s="86"/>
      <c r="XAZ132" s="86"/>
      <c r="XBA132" s="86"/>
      <c r="XBB132" s="86"/>
      <c r="XBC132" s="86"/>
      <c r="XBD132" s="86"/>
      <c r="XBE132" s="86"/>
      <c r="XBF132" s="86"/>
      <c r="XBG132" s="86"/>
      <c r="XBH132" s="86"/>
      <c r="XBI132" s="86"/>
      <c r="XBJ132" s="86"/>
      <c r="XBK132" s="86"/>
      <c r="XBL132" s="86"/>
      <c r="XBM132" s="86"/>
      <c r="XBN132" s="86"/>
      <c r="XBO132" s="86"/>
      <c r="XBP132" s="86"/>
      <c r="XBQ132" s="86"/>
      <c r="XBR132" s="86"/>
      <c r="XBS132" s="86"/>
      <c r="XBT132" s="86"/>
      <c r="XBU132" s="86"/>
      <c r="XBV132" s="86"/>
      <c r="XBW132" s="86"/>
      <c r="XBX132" s="86"/>
      <c r="XBY132" s="86"/>
      <c r="XBZ132" s="86"/>
      <c r="XCA132" s="86"/>
      <c r="XCB132" s="86"/>
      <c r="XCC132" s="86"/>
      <c r="XCD132" s="86"/>
      <c r="XCE132" s="86"/>
      <c r="XCF132" s="86"/>
      <c r="XCG132" s="86"/>
      <c r="XCH132" s="86"/>
      <c r="XCI132" s="86"/>
      <c r="XCJ132" s="86"/>
      <c r="XCK132" s="86"/>
      <c r="XCL132" s="86"/>
      <c r="XCM132" s="86"/>
      <c r="XCN132" s="86"/>
      <c r="XCO132" s="86"/>
      <c r="XCP132" s="86"/>
      <c r="XCQ132" s="86"/>
      <c r="XCR132" s="86"/>
      <c r="XCS132" s="86"/>
      <c r="XCT132" s="86"/>
      <c r="XCU132" s="86"/>
      <c r="XCV132" s="86"/>
      <c r="XCW132" s="86"/>
      <c r="XCX132" s="86"/>
      <c r="XCY132" s="86"/>
      <c r="XCZ132" s="86"/>
      <c r="XDA132" s="86"/>
      <c r="XDB132" s="86"/>
      <c r="XDC132" s="86"/>
      <c r="XDD132" s="86"/>
      <c r="XDE132" s="86"/>
    </row>
    <row r="133" spans="1:16333" s="218" customFormat="1" ht="15.75" x14ac:dyDescent="0.25">
      <c r="A133" s="51" t="s">
        <v>90</v>
      </c>
      <c r="B133" s="125" t="s">
        <v>217</v>
      </c>
      <c r="C133" s="137">
        <v>800</v>
      </c>
      <c r="D133" s="82">
        <f>'Приложение 4'!F120</f>
        <v>12500000</v>
      </c>
      <c r="E133" s="82">
        <f>'Приложение 4'!G120</f>
        <v>12500000</v>
      </c>
      <c r="F133" s="82">
        <f>'Приложение 4'!H120</f>
        <v>12500000</v>
      </c>
      <c r="G133" s="32"/>
      <c r="H133" s="33"/>
      <c r="I133" s="33"/>
      <c r="J133" s="33"/>
      <c r="K133" s="33"/>
      <c r="L133" s="54"/>
      <c r="M133" s="54"/>
      <c r="N133" s="54"/>
      <c r="O133" s="54"/>
      <c r="P133" s="54"/>
      <c r="Q133" s="54"/>
      <c r="R133" s="54"/>
      <c r="S133" s="54"/>
      <c r="T133" s="54"/>
      <c r="U133" s="54"/>
      <c r="V133" s="54"/>
      <c r="W133" s="54"/>
      <c r="X133" s="54"/>
      <c r="Y133" s="54"/>
      <c r="Z133" s="54"/>
      <c r="AA133" s="54"/>
      <c r="AB133" s="54"/>
      <c r="AC133" s="54"/>
      <c r="AD133" s="54"/>
      <c r="AE133" s="54"/>
      <c r="AF133" s="54"/>
      <c r="AG133" s="54"/>
      <c r="AH133" s="54"/>
      <c r="AI133" s="54"/>
      <c r="AJ133" s="54"/>
      <c r="AK133" s="54"/>
      <c r="AL133" s="54"/>
      <c r="AM133" s="54"/>
      <c r="AN133" s="86"/>
      <c r="AO133" s="86"/>
      <c r="AP133" s="86"/>
      <c r="AQ133" s="86"/>
      <c r="AR133" s="86"/>
      <c r="AS133" s="86"/>
      <c r="AT133" s="86"/>
      <c r="AU133" s="86"/>
      <c r="AV133" s="86"/>
      <c r="AW133" s="86"/>
      <c r="AX133" s="86"/>
      <c r="AY133" s="86"/>
      <c r="AZ133" s="86"/>
      <c r="BA133" s="86"/>
      <c r="BB133" s="86"/>
      <c r="BC133" s="86"/>
      <c r="BD133" s="86"/>
      <c r="BE133" s="86"/>
      <c r="BF133" s="86"/>
      <c r="BG133" s="86"/>
      <c r="BH133" s="86"/>
      <c r="BI133" s="86"/>
      <c r="BJ133" s="86"/>
      <c r="BK133" s="86"/>
      <c r="BL133" s="86"/>
      <c r="BM133" s="86"/>
      <c r="BN133" s="86"/>
      <c r="BO133" s="86"/>
      <c r="BP133" s="86"/>
      <c r="BQ133" s="86"/>
      <c r="BR133" s="86"/>
      <c r="BS133" s="86"/>
      <c r="BT133" s="86"/>
      <c r="BU133" s="86"/>
      <c r="BV133" s="86"/>
      <c r="BW133" s="86"/>
      <c r="BX133" s="86"/>
      <c r="BY133" s="86"/>
      <c r="BZ133" s="86"/>
      <c r="CA133" s="86"/>
      <c r="CB133" s="86"/>
      <c r="CC133" s="86"/>
      <c r="CD133" s="86"/>
      <c r="CE133" s="86"/>
      <c r="CF133" s="86"/>
      <c r="CG133" s="86"/>
      <c r="CH133" s="86"/>
      <c r="CI133" s="86"/>
      <c r="CJ133" s="86"/>
      <c r="CK133" s="86"/>
      <c r="CL133" s="86"/>
      <c r="CM133" s="86"/>
      <c r="CN133" s="86"/>
      <c r="CO133" s="86"/>
      <c r="CP133" s="86"/>
      <c r="CQ133" s="86"/>
      <c r="CR133" s="86"/>
      <c r="CS133" s="86"/>
      <c r="CT133" s="86"/>
      <c r="CU133" s="86"/>
      <c r="CV133" s="86"/>
      <c r="CW133" s="86"/>
      <c r="CX133" s="86"/>
      <c r="CY133" s="86"/>
      <c r="CZ133" s="86"/>
      <c r="DA133" s="86"/>
      <c r="DB133" s="86"/>
      <c r="DC133" s="86"/>
      <c r="DD133" s="86"/>
      <c r="DE133" s="86"/>
      <c r="DF133" s="86"/>
      <c r="DG133" s="86"/>
      <c r="DH133" s="86"/>
      <c r="DI133" s="86"/>
      <c r="DJ133" s="86"/>
      <c r="DK133" s="86"/>
      <c r="DL133" s="86"/>
      <c r="DM133" s="86"/>
      <c r="DN133" s="86"/>
      <c r="DO133" s="86"/>
      <c r="DP133" s="86"/>
      <c r="DQ133" s="86"/>
      <c r="DR133" s="86"/>
      <c r="DS133" s="86"/>
      <c r="DT133" s="86"/>
      <c r="DU133" s="86"/>
      <c r="DV133" s="86"/>
      <c r="DW133" s="86"/>
      <c r="DX133" s="86"/>
      <c r="DY133" s="86"/>
      <c r="DZ133" s="86"/>
      <c r="EA133" s="86"/>
      <c r="EB133" s="86"/>
      <c r="EC133" s="86"/>
      <c r="ED133" s="86"/>
      <c r="EE133" s="86"/>
      <c r="EF133" s="86"/>
      <c r="EG133" s="86"/>
      <c r="EH133" s="86"/>
      <c r="EI133" s="86"/>
      <c r="EJ133" s="86"/>
      <c r="EK133" s="86"/>
      <c r="EL133" s="86"/>
      <c r="EM133" s="86"/>
      <c r="EN133" s="86"/>
      <c r="EO133" s="86"/>
      <c r="EP133" s="86"/>
      <c r="EQ133" s="86"/>
      <c r="ER133" s="86"/>
      <c r="ES133" s="86"/>
      <c r="ET133" s="86"/>
      <c r="EU133" s="86"/>
      <c r="EV133" s="86"/>
      <c r="EW133" s="86"/>
      <c r="EX133" s="86"/>
      <c r="EY133" s="86"/>
      <c r="EZ133" s="86"/>
      <c r="FA133" s="86"/>
      <c r="FB133" s="86"/>
      <c r="FC133" s="86"/>
      <c r="FD133" s="86"/>
      <c r="FE133" s="86"/>
      <c r="FF133" s="86"/>
      <c r="FG133" s="86"/>
      <c r="FH133" s="86"/>
      <c r="FI133" s="86"/>
      <c r="FJ133" s="86"/>
      <c r="FK133" s="86"/>
      <c r="FL133" s="86"/>
      <c r="FM133" s="86"/>
      <c r="FN133" s="86"/>
      <c r="FO133" s="86"/>
      <c r="FP133" s="86"/>
      <c r="FQ133" s="86"/>
      <c r="FR133" s="86"/>
      <c r="FS133" s="86"/>
      <c r="FT133" s="86"/>
      <c r="FU133" s="86"/>
      <c r="FV133" s="86"/>
      <c r="FW133" s="86"/>
      <c r="FX133" s="86"/>
      <c r="FY133" s="86"/>
      <c r="FZ133" s="86"/>
      <c r="GA133" s="86"/>
      <c r="GB133" s="86"/>
      <c r="GC133" s="86"/>
      <c r="GD133" s="86"/>
      <c r="GE133" s="86"/>
      <c r="GF133" s="86"/>
      <c r="GG133" s="86"/>
      <c r="GH133" s="86"/>
      <c r="GI133" s="86"/>
      <c r="GJ133" s="86"/>
      <c r="GK133" s="86"/>
      <c r="GL133" s="86"/>
      <c r="GM133" s="86"/>
      <c r="GN133" s="86"/>
      <c r="GO133" s="86"/>
      <c r="GP133" s="86"/>
      <c r="GQ133" s="86"/>
      <c r="GR133" s="86"/>
      <c r="GS133" s="86"/>
      <c r="GT133" s="86"/>
      <c r="GU133" s="86"/>
      <c r="GV133" s="86"/>
      <c r="GW133" s="86"/>
      <c r="GX133" s="86"/>
      <c r="GY133" s="86"/>
      <c r="GZ133" s="86"/>
      <c r="HA133" s="86"/>
      <c r="HB133" s="86"/>
      <c r="HI133" s="86"/>
      <c r="HJ133" s="86"/>
      <c r="HK133" s="86"/>
      <c r="HL133" s="86"/>
      <c r="HM133" s="86"/>
      <c r="HN133" s="86"/>
      <c r="HO133" s="86"/>
      <c r="HP133" s="86"/>
      <c r="HQ133" s="86"/>
      <c r="HR133" s="86"/>
      <c r="HS133" s="86"/>
      <c r="HT133" s="86"/>
      <c r="HU133" s="86"/>
      <c r="HV133" s="86"/>
      <c r="HW133" s="86"/>
      <c r="HX133" s="86"/>
      <c r="HY133" s="86"/>
      <c r="HZ133" s="86"/>
      <c r="IA133" s="86"/>
      <c r="IB133" s="86"/>
      <c r="IC133" s="86"/>
      <c r="ID133" s="86"/>
      <c r="IE133" s="86"/>
      <c r="IF133" s="86"/>
      <c r="IG133" s="86"/>
      <c r="IH133" s="86"/>
      <c r="II133" s="86"/>
      <c r="IJ133" s="86"/>
      <c r="IK133" s="86"/>
      <c r="IL133" s="86"/>
      <c r="IM133" s="86"/>
      <c r="IN133" s="86"/>
      <c r="IO133" s="86"/>
      <c r="IP133" s="86"/>
      <c r="IQ133" s="86"/>
      <c r="IR133" s="86"/>
      <c r="IS133" s="86"/>
      <c r="IT133" s="86"/>
      <c r="IU133" s="86"/>
      <c r="IV133" s="86"/>
      <c r="IW133" s="86"/>
      <c r="IX133" s="86"/>
      <c r="IY133" s="86"/>
      <c r="IZ133" s="86"/>
      <c r="JA133" s="86"/>
      <c r="JB133" s="86"/>
      <c r="JC133" s="86"/>
      <c r="JD133" s="86"/>
      <c r="JE133" s="86"/>
      <c r="JF133" s="86"/>
      <c r="JG133" s="86"/>
      <c r="JH133" s="86"/>
      <c r="JI133" s="86"/>
      <c r="JJ133" s="86"/>
      <c r="JK133" s="86"/>
      <c r="JL133" s="86"/>
      <c r="JM133" s="86"/>
      <c r="JN133" s="86"/>
      <c r="JO133" s="86"/>
      <c r="JP133" s="86"/>
      <c r="JQ133" s="86"/>
      <c r="JR133" s="86"/>
      <c r="JS133" s="86"/>
      <c r="JT133" s="86"/>
      <c r="JU133" s="86"/>
      <c r="JV133" s="86"/>
      <c r="JW133" s="86"/>
      <c r="JX133" s="86"/>
      <c r="JY133" s="86"/>
      <c r="JZ133" s="86"/>
      <c r="KA133" s="86"/>
      <c r="KB133" s="86"/>
      <c r="KC133" s="86"/>
      <c r="KD133" s="86"/>
      <c r="KE133" s="86"/>
      <c r="KF133" s="86"/>
      <c r="KG133" s="86"/>
      <c r="KH133" s="86"/>
      <c r="KI133" s="86"/>
      <c r="KJ133" s="86"/>
      <c r="KK133" s="86"/>
      <c r="KL133" s="86"/>
      <c r="KM133" s="86"/>
      <c r="KN133" s="86"/>
      <c r="KO133" s="86"/>
      <c r="KP133" s="86"/>
      <c r="KQ133" s="86"/>
      <c r="KR133" s="86"/>
      <c r="KS133" s="86"/>
      <c r="KT133" s="86"/>
      <c r="KU133" s="86"/>
      <c r="KV133" s="86"/>
      <c r="KW133" s="86"/>
      <c r="KX133" s="86"/>
      <c r="KY133" s="86"/>
      <c r="KZ133" s="86"/>
      <c r="LA133" s="86"/>
      <c r="LB133" s="86"/>
      <c r="LC133" s="86"/>
      <c r="LD133" s="86"/>
      <c r="LE133" s="86"/>
      <c r="LF133" s="86"/>
      <c r="LG133" s="86"/>
      <c r="LH133" s="86"/>
      <c r="LI133" s="86"/>
      <c r="LJ133" s="86"/>
      <c r="LK133" s="86"/>
      <c r="LL133" s="86"/>
      <c r="LM133" s="86"/>
      <c r="LN133" s="86"/>
      <c r="LO133" s="86"/>
      <c r="LP133" s="86"/>
      <c r="LQ133" s="86"/>
      <c r="LR133" s="86"/>
      <c r="LS133" s="86"/>
      <c r="LT133" s="86"/>
      <c r="LU133" s="86"/>
      <c r="LV133" s="86"/>
      <c r="LW133" s="86"/>
      <c r="LX133" s="86"/>
      <c r="LY133" s="86"/>
      <c r="LZ133" s="86"/>
      <c r="MA133" s="86"/>
      <c r="MB133" s="86"/>
      <c r="MC133" s="86"/>
      <c r="MD133" s="86"/>
      <c r="ME133" s="86"/>
      <c r="MF133" s="86"/>
      <c r="MG133" s="86"/>
      <c r="MH133" s="86"/>
      <c r="MI133" s="86"/>
      <c r="MJ133" s="86"/>
      <c r="MK133" s="86"/>
      <c r="ML133" s="86"/>
      <c r="MM133" s="86"/>
      <c r="MN133" s="86"/>
      <c r="MO133" s="86"/>
      <c r="MP133" s="86"/>
      <c r="MQ133" s="86"/>
      <c r="MR133" s="86"/>
      <c r="MS133" s="86"/>
      <c r="MT133" s="86"/>
      <c r="MU133" s="86"/>
      <c r="MV133" s="86"/>
      <c r="MW133" s="86"/>
      <c r="MX133" s="86"/>
      <c r="MY133" s="86"/>
      <c r="MZ133" s="86"/>
      <c r="NA133" s="86"/>
      <c r="NB133" s="86"/>
      <c r="NC133" s="86"/>
      <c r="ND133" s="86"/>
      <c r="NE133" s="86"/>
      <c r="NF133" s="86"/>
      <c r="NG133" s="86"/>
      <c r="NH133" s="86"/>
      <c r="NI133" s="86"/>
      <c r="NJ133" s="86"/>
      <c r="NK133" s="86"/>
      <c r="NL133" s="86"/>
      <c r="NM133" s="86"/>
      <c r="NN133" s="86"/>
      <c r="NO133" s="86"/>
      <c r="NP133" s="86"/>
      <c r="NQ133" s="86"/>
      <c r="NR133" s="86"/>
      <c r="NS133" s="86"/>
      <c r="NT133" s="86"/>
      <c r="NU133" s="86"/>
      <c r="NV133" s="86"/>
      <c r="NW133" s="86"/>
      <c r="NX133" s="86"/>
      <c r="NY133" s="86"/>
      <c r="NZ133" s="86"/>
      <c r="OA133" s="86"/>
      <c r="OB133" s="86"/>
      <c r="OC133" s="86"/>
      <c r="OD133" s="86"/>
      <c r="OE133" s="86"/>
      <c r="OF133" s="86"/>
      <c r="OG133" s="86"/>
      <c r="OH133" s="86"/>
      <c r="OI133" s="86"/>
      <c r="OJ133" s="86"/>
      <c r="OK133" s="86"/>
      <c r="OL133" s="86"/>
      <c r="OM133" s="86"/>
      <c r="ON133" s="86"/>
      <c r="OO133" s="86"/>
      <c r="OP133" s="86"/>
      <c r="OQ133" s="86"/>
      <c r="OR133" s="86"/>
      <c r="OS133" s="86"/>
      <c r="OT133" s="86"/>
      <c r="OU133" s="86"/>
      <c r="OV133" s="86"/>
      <c r="OW133" s="86"/>
      <c r="OX133" s="86"/>
      <c r="OY133" s="86"/>
      <c r="OZ133" s="86"/>
      <c r="PA133" s="86"/>
      <c r="PB133" s="86"/>
      <c r="PC133" s="86"/>
      <c r="PD133" s="86"/>
      <c r="PE133" s="86"/>
      <c r="PF133" s="86"/>
      <c r="PG133" s="86"/>
      <c r="PH133" s="86"/>
      <c r="PI133" s="86"/>
      <c r="PJ133" s="86"/>
      <c r="PK133" s="86"/>
      <c r="PL133" s="86"/>
      <c r="PM133" s="86"/>
      <c r="PN133" s="86"/>
      <c r="PO133" s="86"/>
      <c r="PP133" s="86"/>
      <c r="PQ133" s="86"/>
      <c r="PR133" s="86"/>
      <c r="PS133" s="86"/>
      <c r="PT133" s="86"/>
      <c r="PU133" s="86"/>
      <c r="PV133" s="86"/>
      <c r="PW133" s="86"/>
      <c r="PX133" s="86"/>
      <c r="PY133" s="86"/>
      <c r="PZ133" s="86"/>
      <c r="QA133" s="86"/>
      <c r="QB133" s="86"/>
      <c r="QC133" s="86"/>
      <c r="QD133" s="86"/>
      <c r="QE133" s="86"/>
      <c r="QF133" s="86"/>
      <c r="QG133" s="86"/>
      <c r="QH133" s="86"/>
      <c r="QI133" s="86"/>
      <c r="QJ133" s="86"/>
      <c r="QK133" s="86"/>
      <c r="QL133" s="86"/>
      <c r="QM133" s="86"/>
      <c r="QN133" s="86"/>
      <c r="QO133" s="86"/>
      <c r="QP133" s="86"/>
      <c r="QQ133" s="86"/>
      <c r="QR133" s="86"/>
      <c r="QS133" s="86"/>
      <c r="QT133" s="86"/>
      <c r="QU133" s="86"/>
      <c r="QV133" s="86"/>
      <c r="QW133" s="86"/>
      <c r="QX133" s="86"/>
      <c r="RE133" s="86"/>
      <c r="RF133" s="86"/>
      <c r="RG133" s="86"/>
      <c r="RH133" s="86"/>
      <c r="RI133" s="86"/>
      <c r="RJ133" s="86"/>
      <c r="RK133" s="86"/>
      <c r="RL133" s="86"/>
      <c r="RM133" s="86"/>
      <c r="RN133" s="86"/>
      <c r="RO133" s="86"/>
      <c r="RP133" s="86"/>
      <c r="RQ133" s="86"/>
      <c r="RR133" s="86"/>
      <c r="RS133" s="86"/>
      <c r="RT133" s="86"/>
      <c r="RU133" s="86"/>
      <c r="RV133" s="86"/>
      <c r="RW133" s="86"/>
      <c r="RX133" s="86"/>
      <c r="RY133" s="86"/>
      <c r="RZ133" s="86"/>
      <c r="SA133" s="86"/>
      <c r="SB133" s="86"/>
      <c r="SC133" s="86"/>
      <c r="SD133" s="86"/>
      <c r="SE133" s="86"/>
      <c r="SF133" s="86"/>
      <c r="SG133" s="86"/>
      <c r="SH133" s="86"/>
      <c r="SI133" s="86"/>
      <c r="SJ133" s="86"/>
      <c r="SK133" s="86"/>
      <c r="SL133" s="86"/>
      <c r="SM133" s="86"/>
      <c r="SN133" s="86"/>
      <c r="SO133" s="86"/>
      <c r="SP133" s="86"/>
      <c r="SQ133" s="86"/>
      <c r="SR133" s="86"/>
      <c r="SS133" s="86"/>
      <c r="ST133" s="86"/>
      <c r="SU133" s="86"/>
      <c r="SV133" s="86"/>
      <c r="SW133" s="86"/>
      <c r="SX133" s="86"/>
      <c r="SY133" s="86"/>
      <c r="SZ133" s="86"/>
      <c r="TA133" s="86"/>
      <c r="TB133" s="86"/>
      <c r="TC133" s="86"/>
      <c r="TD133" s="86"/>
      <c r="TE133" s="86"/>
      <c r="TF133" s="86"/>
      <c r="TG133" s="86"/>
      <c r="TH133" s="86"/>
      <c r="TI133" s="86"/>
      <c r="TJ133" s="86"/>
      <c r="TK133" s="86"/>
      <c r="TL133" s="86"/>
      <c r="TM133" s="86"/>
      <c r="TN133" s="86"/>
      <c r="TO133" s="86"/>
      <c r="TP133" s="86"/>
      <c r="TQ133" s="86"/>
      <c r="TR133" s="86"/>
      <c r="TS133" s="86"/>
      <c r="TT133" s="86"/>
      <c r="TU133" s="86"/>
      <c r="TV133" s="86"/>
      <c r="TW133" s="86"/>
      <c r="TX133" s="86"/>
      <c r="TY133" s="86"/>
      <c r="TZ133" s="86"/>
      <c r="UA133" s="86"/>
      <c r="UB133" s="86"/>
      <c r="UC133" s="86"/>
      <c r="UD133" s="86"/>
      <c r="UE133" s="86"/>
      <c r="UF133" s="86"/>
      <c r="UG133" s="86"/>
      <c r="UH133" s="86"/>
      <c r="UI133" s="86"/>
      <c r="UJ133" s="86"/>
      <c r="UK133" s="86"/>
      <c r="UL133" s="86"/>
      <c r="UM133" s="86"/>
      <c r="UN133" s="86"/>
      <c r="UO133" s="86"/>
      <c r="UP133" s="86"/>
      <c r="UQ133" s="86"/>
      <c r="UR133" s="86"/>
      <c r="US133" s="86"/>
      <c r="UT133" s="86"/>
      <c r="UU133" s="86"/>
      <c r="UV133" s="86"/>
      <c r="UW133" s="86"/>
      <c r="UX133" s="86"/>
      <c r="UY133" s="86"/>
      <c r="UZ133" s="86"/>
      <c r="VA133" s="86"/>
      <c r="VB133" s="86"/>
      <c r="VC133" s="86"/>
      <c r="VD133" s="86"/>
      <c r="VE133" s="86"/>
      <c r="VF133" s="86"/>
      <c r="VG133" s="86"/>
      <c r="VH133" s="86"/>
      <c r="VI133" s="86"/>
      <c r="VJ133" s="86"/>
      <c r="VK133" s="86"/>
      <c r="VL133" s="86"/>
      <c r="VM133" s="86"/>
      <c r="VN133" s="86"/>
      <c r="VO133" s="86"/>
      <c r="VP133" s="86"/>
      <c r="VQ133" s="86"/>
      <c r="VR133" s="86"/>
      <c r="VS133" s="86"/>
      <c r="VT133" s="86"/>
      <c r="VU133" s="86"/>
      <c r="VV133" s="86"/>
      <c r="VW133" s="86"/>
      <c r="VX133" s="86"/>
      <c r="VY133" s="86"/>
      <c r="VZ133" s="86"/>
      <c r="WA133" s="86"/>
      <c r="WB133" s="86"/>
      <c r="WC133" s="86"/>
      <c r="WD133" s="86"/>
      <c r="WE133" s="86"/>
      <c r="WF133" s="86"/>
      <c r="WG133" s="86"/>
      <c r="WH133" s="86"/>
      <c r="WI133" s="86"/>
      <c r="WJ133" s="86"/>
      <c r="WK133" s="86"/>
      <c r="WL133" s="86"/>
      <c r="WM133" s="86"/>
      <c r="WN133" s="86"/>
      <c r="WO133" s="86"/>
      <c r="WP133" s="86"/>
      <c r="WQ133" s="86"/>
      <c r="WR133" s="86"/>
      <c r="WS133" s="86"/>
      <c r="WT133" s="86"/>
      <c r="WU133" s="86"/>
      <c r="WV133" s="86"/>
      <c r="WW133" s="86"/>
      <c r="WX133" s="86"/>
      <c r="WY133" s="86"/>
      <c r="WZ133" s="86"/>
      <c r="XA133" s="86"/>
      <c r="XB133" s="86"/>
      <c r="XC133" s="86"/>
      <c r="XD133" s="86"/>
      <c r="XE133" s="86"/>
      <c r="XF133" s="86"/>
      <c r="XG133" s="86"/>
      <c r="XH133" s="86"/>
      <c r="XI133" s="86"/>
      <c r="XJ133" s="86"/>
      <c r="XK133" s="86"/>
      <c r="XL133" s="86"/>
      <c r="XM133" s="86"/>
      <c r="XN133" s="86"/>
      <c r="XO133" s="86"/>
      <c r="XP133" s="86"/>
      <c r="XQ133" s="86"/>
      <c r="XR133" s="86"/>
      <c r="XS133" s="86"/>
      <c r="XT133" s="86"/>
      <c r="XU133" s="86"/>
      <c r="XV133" s="86"/>
      <c r="XW133" s="86"/>
      <c r="XX133" s="86"/>
      <c r="XY133" s="86"/>
      <c r="XZ133" s="86"/>
      <c r="YA133" s="86"/>
      <c r="YB133" s="86"/>
      <c r="YC133" s="86"/>
      <c r="YD133" s="86"/>
      <c r="YE133" s="86"/>
      <c r="YF133" s="86"/>
      <c r="YG133" s="86"/>
      <c r="YH133" s="86"/>
      <c r="YI133" s="86"/>
      <c r="YJ133" s="86"/>
      <c r="YK133" s="86"/>
      <c r="YL133" s="86"/>
      <c r="YM133" s="86"/>
      <c r="YN133" s="86"/>
      <c r="YO133" s="86"/>
      <c r="YP133" s="86"/>
      <c r="YQ133" s="86"/>
      <c r="YR133" s="86"/>
      <c r="YS133" s="86"/>
      <c r="YT133" s="86"/>
      <c r="YU133" s="86"/>
      <c r="YV133" s="86"/>
      <c r="YW133" s="86"/>
      <c r="YX133" s="86"/>
      <c r="YY133" s="86"/>
      <c r="YZ133" s="86"/>
      <c r="ZA133" s="86"/>
      <c r="ZB133" s="86"/>
      <c r="ZC133" s="86"/>
      <c r="ZD133" s="86"/>
      <c r="ZE133" s="86"/>
      <c r="ZF133" s="86"/>
      <c r="ZG133" s="86"/>
      <c r="ZH133" s="86"/>
      <c r="ZI133" s="86"/>
      <c r="ZJ133" s="86"/>
      <c r="ZK133" s="86"/>
      <c r="ZL133" s="86"/>
      <c r="ZM133" s="86"/>
      <c r="ZN133" s="86"/>
      <c r="ZO133" s="86"/>
      <c r="ZP133" s="86"/>
      <c r="ZQ133" s="86"/>
      <c r="ZR133" s="86"/>
      <c r="ZS133" s="86"/>
      <c r="ZT133" s="86"/>
      <c r="ZU133" s="86"/>
      <c r="ZV133" s="86"/>
      <c r="ZW133" s="86"/>
      <c r="ZX133" s="86"/>
      <c r="ZY133" s="86"/>
      <c r="ZZ133" s="86"/>
      <c r="AAA133" s="86"/>
      <c r="AAB133" s="86"/>
      <c r="AAC133" s="86"/>
      <c r="AAD133" s="86"/>
      <c r="AAE133" s="86"/>
      <c r="AAF133" s="86"/>
      <c r="AAG133" s="86"/>
      <c r="AAH133" s="86"/>
      <c r="AAI133" s="86"/>
      <c r="AAJ133" s="86"/>
      <c r="AAK133" s="86"/>
      <c r="AAL133" s="86"/>
      <c r="AAM133" s="86"/>
      <c r="AAN133" s="86"/>
      <c r="AAO133" s="86"/>
      <c r="AAP133" s="86"/>
      <c r="AAQ133" s="86"/>
      <c r="AAR133" s="86"/>
      <c r="AAS133" s="86"/>
      <c r="AAT133" s="86"/>
      <c r="ABA133" s="86"/>
      <c r="ABB133" s="86"/>
      <c r="ABC133" s="86"/>
      <c r="ABD133" s="86"/>
      <c r="ABE133" s="86"/>
      <c r="ABF133" s="86"/>
      <c r="ABG133" s="86"/>
      <c r="ABH133" s="86"/>
      <c r="ABI133" s="86"/>
      <c r="ABJ133" s="86"/>
      <c r="ABK133" s="86"/>
      <c r="ABL133" s="86"/>
      <c r="ABM133" s="86"/>
      <c r="ABN133" s="86"/>
      <c r="ABO133" s="86"/>
      <c r="ABP133" s="86"/>
      <c r="ABQ133" s="86"/>
      <c r="ABR133" s="86"/>
      <c r="ABS133" s="86"/>
      <c r="ABT133" s="86"/>
      <c r="ABU133" s="86"/>
      <c r="ABV133" s="86"/>
      <c r="ABW133" s="86"/>
      <c r="ABX133" s="86"/>
      <c r="ABY133" s="86"/>
      <c r="ABZ133" s="86"/>
      <c r="ACA133" s="86"/>
      <c r="ACB133" s="86"/>
      <c r="ACC133" s="86"/>
      <c r="ACD133" s="86"/>
      <c r="ACE133" s="86"/>
      <c r="ACF133" s="86"/>
      <c r="ACG133" s="86"/>
      <c r="ACH133" s="86"/>
      <c r="ACI133" s="86"/>
      <c r="ACJ133" s="86"/>
      <c r="ACK133" s="86"/>
      <c r="ACL133" s="86"/>
      <c r="ACM133" s="86"/>
      <c r="ACN133" s="86"/>
      <c r="ACO133" s="86"/>
      <c r="ACP133" s="86"/>
      <c r="ACQ133" s="86"/>
      <c r="ACR133" s="86"/>
      <c r="ACS133" s="86"/>
      <c r="ACT133" s="86"/>
      <c r="ACU133" s="86"/>
      <c r="ACV133" s="86"/>
      <c r="ACW133" s="86"/>
      <c r="ACX133" s="86"/>
      <c r="ACY133" s="86"/>
      <c r="ACZ133" s="86"/>
      <c r="ADA133" s="86"/>
      <c r="ADB133" s="86"/>
      <c r="ADC133" s="86"/>
      <c r="ADD133" s="86"/>
      <c r="ADE133" s="86"/>
      <c r="ADF133" s="86"/>
      <c r="ADG133" s="86"/>
      <c r="ADH133" s="86"/>
      <c r="ADI133" s="86"/>
      <c r="ADJ133" s="86"/>
      <c r="ADK133" s="86"/>
      <c r="ADL133" s="86"/>
      <c r="ADM133" s="86"/>
      <c r="ADN133" s="86"/>
      <c r="ADO133" s="86"/>
      <c r="ADP133" s="86"/>
      <c r="ADQ133" s="86"/>
      <c r="ADR133" s="86"/>
      <c r="ADS133" s="86"/>
      <c r="ADT133" s="86"/>
      <c r="ADU133" s="86"/>
      <c r="ADV133" s="86"/>
      <c r="ADW133" s="86"/>
      <c r="ADX133" s="86"/>
      <c r="ADY133" s="86"/>
      <c r="ADZ133" s="86"/>
      <c r="AEA133" s="86"/>
      <c r="AEB133" s="86"/>
      <c r="AEC133" s="86"/>
      <c r="AED133" s="86"/>
      <c r="AEE133" s="86"/>
      <c r="AEF133" s="86"/>
      <c r="AEG133" s="86"/>
      <c r="AEH133" s="86"/>
      <c r="AEI133" s="86"/>
      <c r="AEJ133" s="86"/>
      <c r="AEK133" s="86"/>
      <c r="AEL133" s="86"/>
      <c r="AEM133" s="86"/>
      <c r="AEN133" s="86"/>
      <c r="AEO133" s="86"/>
      <c r="AEP133" s="86"/>
      <c r="AEQ133" s="86"/>
      <c r="AER133" s="86"/>
      <c r="AES133" s="86"/>
      <c r="AET133" s="86"/>
      <c r="AEU133" s="86"/>
      <c r="AEV133" s="86"/>
      <c r="AEW133" s="86"/>
      <c r="AEX133" s="86"/>
      <c r="AEY133" s="86"/>
      <c r="AEZ133" s="86"/>
      <c r="AFA133" s="86"/>
      <c r="AFB133" s="86"/>
      <c r="AFC133" s="86"/>
      <c r="AFD133" s="86"/>
      <c r="AFE133" s="86"/>
      <c r="AFF133" s="86"/>
      <c r="AFG133" s="86"/>
      <c r="AFH133" s="86"/>
      <c r="AFI133" s="86"/>
      <c r="AFJ133" s="86"/>
      <c r="AFK133" s="86"/>
      <c r="AFL133" s="86"/>
      <c r="AFM133" s="86"/>
      <c r="AFN133" s="86"/>
      <c r="AFO133" s="86"/>
      <c r="AFP133" s="86"/>
      <c r="AFQ133" s="86"/>
      <c r="AFR133" s="86"/>
      <c r="AFS133" s="86"/>
      <c r="AFT133" s="86"/>
      <c r="AFU133" s="86"/>
      <c r="AFV133" s="86"/>
      <c r="AFW133" s="86"/>
      <c r="AFX133" s="86"/>
      <c r="AFY133" s="86"/>
      <c r="AFZ133" s="86"/>
      <c r="AGA133" s="86"/>
      <c r="AGB133" s="86"/>
      <c r="AGC133" s="86"/>
      <c r="AGD133" s="86"/>
      <c r="AGE133" s="86"/>
      <c r="AGF133" s="86"/>
      <c r="AGG133" s="86"/>
      <c r="AGH133" s="86"/>
      <c r="AGI133" s="86"/>
      <c r="AGJ133" s="86"/>
      <c r="AGK133" s="86"/>
      <c r="AGL133" s="86"/>
      <c r="AGM133" s="86"/>
      <c r="AGN133" s="86"/>
      <c r="AGO133" s="86"/>
      <c r="AGP133" s="86"/>
      <c r="AGQ133" s="86"/>
      <c r="AGR133" s="86"/>
      <c r="AGS133" s="86"/>
      <c r="AGT133" s="86"/>
      <c r="AGU133" s="86"/>
      <c r="AGV133" s="86"/>
      <c r="AGW133" s="86"/>
      <c r="AGX133" s="86"/>
      <c r="AGY133" s="86"/>
      <c r="AGZ133" s="86"/>
      <c r="AHA133" s="86"/>
      <c r="AHB133" s="86"/>
      <c r="AHC133" s="86"/>
      <c r="AHD133" s="86"/>
      <c r="AHE133" s="86"/>
      <c r="AHF133" s="86"/>
      <c r="AHG133" s="86"/>
      <c r="AHH133" s="86"/>
      <c r="AHI133" s="86"/>
      <c r="AHJ133" s="86"/>
      <c r="AHK133" s="86"/>
      <c r="AHL133" s="86"/>
      <c r="AHM133" s="86"/>
      <c r="AHN133" s="86"/>
      <c r="AHO133" s="86"/>
      <c r="AHP133" s="86"/>
      <c r="AHQ133" s="86"/>
      <c r="AHR133" s="86"/>
      <c r="AHS133" s="86"/>
      <c r="AHT133" s="86"/>
      <c r="AHU133" s="86"/>
      <c r="AHV133" s="86"/>
      <c r="AHW133" s="86"/>
      <c r="AHX133" s="86"/>
      <c r="AHY133" s="86"/>
      <c r="AHZ133" s="86"/>
      <c r="AIA133" s="86"/>
      <c r="AIB133" s="86"/>
      <c r="AIC133" s="86"/>
      <c r="AID133" s="86"/>
      <c r="AIE133" s="86"/>
      <c r="AIF133" s="86"/>
      <c r="AIG133" s="86"/>
      <c r="AIH133" s="86"/>
      <c r="AII133" s="86"/>
      <c r="AIJ133" s="86"/>
      <c r="AIK133" s="86"/>
      <c r="AIL133" s="86"/>
      <c r="AIM133" s="86"/>
      <c r="AIN133" s="86"/>
      <c r="AIO133" s="86"/>
      <c r="AIP133" s="86"/>
      <c r="AIQ133" s="86"/>
      <c r="AIR133" s="86"/>
      <c r="AIS133" s="86"/>
      <c r="AIT133" s="86"/>
      <c r="AIU133" s="86"/>
      <c r="AIV133" s="86"/>
      <c r="AIW133" s="86"/>
      <c r="AIX133" s="86"/>
      <c r="AIY133" s="86"/>
      <c r="AIZ133" s="86"/>
      <c r="AJA133" s="86"/>
      <c r="AJB133" s="86"/>
      <c r="AJC133" s="86"/>
      <c r="AJD133" s="86"/>
      <c r="AJE133" s="86"/>
      <c r="AJF133" s="86"/>
      <c r="AJG133" s="86"/>
      <c r="AJH133" s="86"/>
      <c r="AJI133" s="86"/>
      <c r="AJJ133" s="86"/>
      <c r="AJK133" s="86"/>
      <c r="AJL133" s="86"/>
      <c r="AJM133" s="86"/>
      <c r="AJN133" s="86"/>
      <c r="AJO133" s="86"/>
      <c r="AJP133" s="86"/>
      <c r="AJQ133" s="86"/>
      <c r="AJR133" s="86"/>
      <c r="AJS133" s="86"/>
      <c r="AJT133" s="86"/>
      <c r="AJU133" s="86"/>
      <c r="AJV133" s="86"/>
      <c r="AJW133" s="86"/>
      <c r="AJX133" s="86"/>
      <c r="AJY133" s="86"/>
      <c r="AJZ133" s="86"/>
      <c r="AKA133" s="86"/>
      <c r="AKB133" s="86"/>
      <c r="AKC133" s="86"/>
      <c r="AKD133" s="86"/>
      <c r="AKE133" s="86"/>
      <c r="AKF133" s="86"/>
      <c r="AKG133" s="86"/>
      <c r="AKH133" s="86"/>
      <c r="AKI133" s="86"/>
      <c r="AKJ133" s="86"/>
      <c r="AKK133" s="86"/>
      <c r="AKL133" s="86"/>
      <c r="AKM133" s="86"/>
      <c r="AKN133" s="86"/>
      <c r="AKO133" s="86"/>
      <c r="AKP133" s="86"/>
      <c r="AKW133" s="86"/>
      <c r="AKX133" s="86"/>
      <c r="AKY133" s="86"/>
      <c r="AKZ133" s="86"/>
      <c r="ALA133" s="86"/>
      <c r="ALB133" s="86"/>
      <c r="ALC133" s="86"/>
      <c r="ALD133" s="86"/>
      <c r="ALE133" s="86"/>
      <c r="ALF133" s="86"/>
      <c r="ALG133" s="86"/>
      <c r="ALH133" s="86"/>
      <c r="ALI133" s="86"/>
      <c r="ALJ133" s="86"/>
      <c r="ALK133" s="86"/>
      <c r="ALL133" s="86"/>
      <c r="ALM133" s="86"/>
      <c r="ALN133" s="86"/>
      <c r="ALO133" s="86"/>
      <c r="ALP133" s="86"/>
      <c r="ALQ133" s="86"/>
      <c r="ALR133" s="86"/>
      <c r="ALS133" s="86"/>
      <c r="ALT133" s="86"/>
      <c r="ALU133" s="86"/>
      <c r="ALV133" s="86"/>
      <c r="ALW133" s="86"/>
      <c r="ALX133" s="86"/>
      <c r="ALY133" s="86"/>
      <c r="ALZ133" s="86"/>
      <c r="AMA133" s="86"/>
      <c r="AMB133" s="86"/>
      <c r="AMC133" s="86"/>
      <c r="AMD133" s="86"/>
      <c r="AME133" s="86"/>
      <c r="AMF133" s="86"/>
      <c r="AMG133" s="86"/>
      <c r="AMH133" s="86"/>
      <c r="AMI133" s="86"/>
      <c r="AMJ133" s="86"/>
      <c r="AMK133" s="86"/>
      <c r="AML133" s="86"/>
      <c r="AMM133" s="86"/>
      <c r="AMN133" s="86"/>
      <c r="AMO133" s="86"/>
      <c r="AMP133" s="86"/>
      <c r="AMQ133" s="86"/>
      <c r="AMR133" s="86"/>
      <c r="AMS133" s="86"/>
      <c r="AMT133" s="86"/>
      <c r="AMU133" s="86"/>
      <c r="AMV133" s="86"/>
      <c r="AMW133" s="86"/>
      <c r="AMX133" s="86"/>
      <c r="AMY133" s="86"/>
      <c r="AMZ133" s="86"/>
      <c r="ANA133" s="86"/>
      <c r="ANB133" s="86"/>
      <c r="ANC133" s="86"/>
      <c r="AND133" s="86"/>
      <c r="ANE133" s="86"/>
      <c r="ANF133" s="86"/>
      <c r="ANG133" s="86"/>
      <c r="ANH133" s="86"/>
      <c r="ANI133" s="86"/>
      <c r="ANJ133" s="86"/>
      <c r="ANK133" s="86"/>
      <c r="ANL133" s="86"/>
      <c r="ANM133" s="86"/>
      <c r="ANN133" s="86"/>
      <c r="ANO133" s="86"/>
      <c r="ANP133" s="86"/>
      <c r="ANQ133" s="86"/>
      <c r="ANR133" s="86"/>
      <c r="ANS133" s="86"/>
      <c r="ANT133" s="86"/>
      <c r="ANU133" s="86"/>
      <c r="ANV133" s="86"/>
      <c r="ANW133" s="86"/>
      <c r="ANX133" s="86"/>
      <c r="ANY133" s="86"/>
      <c r="ANZ133" s="86"/>
      <c r="AOA133" s="86"/>
      <c r="AOB133" s="86"/>
      <c r="AOC133" s="86"/>
      <c r="AOD133" s="86"/>
      <c r="AOE133" s="86"/>
      <c r="AOF133" s="86"/>
      <c r="AOG133" s="86"/>
      <c r="AOH133" s="86"/>
      <c r="AOI133" s="86"/>
      <c r="AOJ133" s="86"/>
      <c r="AOK133" s="86"/>
      <c r="AOL133" s="86"/>
      <c r="AOM133" s="86"/>
      <c r="AON133" s="86"/>
      <c r="AOO133" s="86"/>
      <c r="AOP133" s="86"/>
      <c r="AOQ133" s="86"/>
      <c r="AOR133" s="86"/>
      <c r="AOS133" s="86"/>
      <c r="AOT133" s="86"/>
      <c r="AOU133" s="86"/>
      <c r="AOV133" s="86"/>
      <c r="AOW133" s="86"/>
      <c r="AOX133" s="86"/>
      <c r="AOY133" s="86"/>
      <c r="AOZ133" s="86"/>
      <c r="APA133" s="86"/>
      <c r="APB133" s="86"/>
      <c r="APC133" s="86"/>
      <c r="APD133" s="86"/>
      <c r="APE133" s="86"/>
      <c r="APF133" s="86"/>
      <c r="APG133" s="86"/>
      <c r="APH133" s="86"/>
      <c r="API133" s="86"/>
      <c r="APJ133" s="86"/>
      <c r="APK133" s="86"/>
      <c r="APL133" s="86"/>
      <c r="APM133" s="86"/>
      <c r="APN133" s="86"/>
      <c r="APO133" s="86"/>
      <c r="APP133" s="86"/>
      <c r="APQ133" s="86"/>
      <c r="APR133" s="86"/>
      <c r="APS133" s="86"/>
      <c r="APT133" s="86"/>
      <c r="APU133" s="86"/>
      <c r="APV133" s="86"/>
      <c r="APW133" s="86"/>
      <c r="APX133" s="86"/>
      <c r="APY133" s="86"/>
      <c r="APZ133" s="86"/>
      <c r="AQA133" s="86"/>
      <c r="AQB133" s="86"/>
      <c r="AQC133" s="86"/>
      <c r="AQD133" s="86"/>
      <c r="AQE133" s="86"/>
      <c r="AQF133" s="86"/>
      <c r="AQG133" s="86"/>
      <c r="AQH133" s="86"/>
      <c r="AQI133" s="86"/>
      <c r="AQJ133" s="86"/>
      <c r="AQK133" s="86"/>
      <c r="AQL133" s="86"/>
      <c r="AQM133" s="86"/>
      <c r="AQN133" s="86"/>
      <c r="AQO133" s="86"/>
      <c r="AQP133" s="86"/>
      <c r="AQQ133" s="86"/>
      <c r="AQR133" s="86"/>
      <c r="AQS133" s="86"/>
      <c r="AQT133" s="86"/>
      <c r="AQU133" s="86"/>
      <c r="AQV133" s="86"/>
      <c r="AQW133" s="86"/>
      <c r="AQX133" s="86"/>
      <c r="AQY133" s="86"/>
      <c r="AQZ133" s="86"/>
      <c r="ARA133" s="86"/>
      <c r="ARB133" s="86"/>
      <c r="ARC133" s="86"/>
      <c r="ARD133" s="86"/>
      <c r="ARE133" s="86"/>
      <c r="ARF133" s="86"/>
      <c r="ARG133" s="86"/>
      <c r="ARH133" s="86"/>
      <c r="ARI133" s="86"/>
      <c r="ARJ133" s="86"/>
      <c r="ARK133" s="86"/>
      <c r="ARL133" s="86"/>
      <c r="ARM133" s="86"/>
      <c r="ARN133" s="86"/>
      <c r="ARO133" s="86"/>
      <c r="ARP133" s="86"/>
      <c r="ARQ133" s="86"/>
      <c r="ARR133" s="86"/>
      <c r="ARS133" s="86"/>
      <c r="ART133" s="86"/>
      <c r="ARU133" s="86"/>
      <c r="ARV133" s="86"/>
      <c r="ARW133" s="86"/>
      <c r="ARX133" s="86"/>
      <c r="ARY133" s="86"/>
      <c r="ARZ133" s="86"/>
      <c r="ASA133" s="86"/>
      <c r="ASB133" s="86"/>
      <c r="ASC133" s="86"/>
      <c r="ASD133" s="86"/>
      <c r="ASE133" s="86"/>
      <c r="ASF133" s="86"/>
      <c r="ASG133" s="86"/>
      <c r="ASH133" s="86"/>
      <c r="ASI133" s="86"/>
      <c r="ASJ133" s="86"/>
      <c r="ASK133" s="86"/>
      <c r="ASL133" s="86"/>
      <c r="ASM133" s="86"/>
      <c r="ASN133" s="86"/>
      <c r="ASO133" s="86"/>
      <c r="ASP133" s="86"/>
      <c r="ASQ133" s="86"/>
      <c r="ASR133" s="86"/>
      <c r="ASS133" s="86"/>
      <c r="AST133" s="86"/>
      <c r="ASU133" s="86"/>
      <c r="ASV133" s="86"/>
      <c r="ASW133" s="86"/>
      <c r="ASX133" s="86"/>
      <c r="ASY133" s="86"/>
      <c r="ASZ133" s="86"/>
      <c r="ATA133" s="86"/>
      <c r="ATB133" s="86"/>
      <c r="ATC133" s="86"/>
      <c r="ATD133" s="86"/>
      <c r="ATE133" s="86"/>
      <c r="ATF133" s="86"/>
      <c r="ATG133" s="86"/>
      <c r="ATH133" s="86"/>
      <c r="ATI133" s="86"/>
      <c r="ATJ133" s="86"/>
      <c r="ATK133" s="86"/>
      <c r="ATL133" s="86"/>
      <c r="ATM133" s="86"/>
      <c r="ATN133" s="86"/>
      <c r="ATO133" s="86"/>
      <c r="ATP133" s="86"/>
      <c r="ATQ133" s="86"/>
      <c r="ATR133" s="86"/>
      <c r="ATS133" s="86"/>
      <c r="ATT133" s="86"/>
      <c r="ATU133" s="86"/>
      <c r="ATV133" s="86"/>
      <c r="ATW133" s="86"/>
      <c r="ATX133" s="86"/>
      <c r="ATY133" s="86"/>
      <c r="ATZ133" s="86"/>
      <c r="AUA133" s="86"/>
      <c r="AUB133" s="86"/>
      <c r="AUC133" s="86"/>
      <c r="AUD133" s="86"/>
      <c r="AUE133" s="86"/>
      <c r="AUF133" s="86"/>
      <c r="AUG133" s="86"/>
      <c r="AUH133" s="86"/>
      <c r="AUI133" s="86"/>
      <c r="AUJ133" s="86"/>
      <c r="AUK133" s="86"/>
      <c r="AUL133" s="86"/>
      <c r="AUS133" s="86"/>
      <c r="AUT133" s="86"/>
      <c r="AUU133" s="86"/>
      <c r="AUV133" s="86"/>
      <c r="AUW133" s="86"/>
      <c r="AUX133" s="86"/>
      <c r="AUY133" s="86"/>
      <c r="AUZ133" s="86"/>
      <c r="AVA133" s="86"/>
      <c r="AVB133" s="86"/>
      <c r="AVC133" s="86"/>
      <c r="AVD133" s="86"/>
      <c r="AVE133" s="86"/>
      <c r="AVF133" s="86"/>
      <c r="AVG133" s="86"/>
      <c r="AVH133" s="86"/>
      <c r="AVI133" s="86"/>
      <c r="AVJ133" s="86"/>
      <c r="AVK133" s="86"/>
      <c r="AVL133" s="86"/>
      <c r="AVM133" s="86"/>
      <c r="AVN133" s="86"/>
      <c r="AVO133" s="86"/>
      <c r="AVP133" s="86"/>
      <c r="AVQ133" s="86"/>
      <c r="AVR133" s="86"/>
      <c r="AVS133" s="86"/>
      <c r="AVT133" s="86"/>
      <c r="AVU133" s="86"/>
      <c r="AVV133" s="86"/>
      <c r="AVW133" s="86"/>
      <c r="AVX133" s="86"/>
      <c r="AVY133" s="86"/>
      <c r="AVZ133" s="86"/>
      <c r="AWA133" s="86"/>
      <c r="AWB133" s="86"/>
      <c r="AWC133" s="86"/>
      <c r="AWD133" s="86"/>
      <c r="AWE133" s="86"/>
      <c r="AWF133" s="86"/>
      <c r="AWG133" s="86"/>
      <c r="AWH133" s="86"/>
      <c r="AWI133" s="86"/>
      <c r="AWJ133" s="86"/>
      <c r="AWK133" s="86"/>
      <c r="AWL133" s="86"/>
      <c r="AWM133" s="86"/>
      <c r="AWN133" s="86"/>
      <c r="AWO133" s="86"/>
      <c r="AWP133" s="86"/>
      <c r="AWQ133" s="86"/>
      <c r="AWR133" s="86"/>
      <c r="AWS133" s="86"/>
      <c r="AWT133" s="86"/>
      <c r="AWU133" s="86"/>
      <c r="AWV133" s="86"/>
      <c r="AWW133" s="86"/>
      <c r="AWX133" s="86"/>
      <c r="AWY133" s="86"/>
      <c r="AWZ133" s="86"/>
      <c r="AXA133" s="86"/>
      <c r="AXB133" s="86"/>
      <c r="AXC133" s="86"/>
      <c r="AXD133" s="86"/>
      <c r="AXE133" s="86"/>
      <c r="AXF133" s="86"/>
      <c r="AXG133" s="86"/>
      <c r="AXH133" s="86"/>
      <c r="AXI133" s="86"/>
      <c r="AXJ133" s="86"/>
      <c r="AXK133" s="86"/>
      <c r="AXL133" s="86"/>
      <c r="AXM133" s="86"/>
      <c r="AXN133" s="86"/>
      <c r="AXO133" s="86"/>
      <c r="AXP133" s="86"/>
      <c r="AXQ133" s="86"/>
      <c r="AXR133" s="86"/>
      <c r="AXS133" s="86"/>
      <c r="AXT133" s="86"/>
      <c r="AXU133" s="86"/>
      <c r="AXV133" s="86"/>
      <c r="AXW133" s="86"/>
      <c r="AXX133" s="86"/>
      <c r="AXY133" s="86"/>
      <c r="AXZ133" s="86"/>
      <c r="AYA133" s="86"/>
      <c r="AYB133" s="86"/>
      <c r="AYC133" s="86"/>
      <c r="AYD133" s="86"/>
      <c r="AYE133" s="86"/>
      <c r="AYF133" s="86"/>
      <c r="AYG133" s="86"/>
      <c r="AYH133" s="86"/>
      <c r="AYI133" s="86"/>
      <c r="AYJ133" s="86"/>
      <c r="AYK133" s="86"/>
      <c r="AYL133" s="86"/>
      <c r="AYM133" s="86"/>
      <c r="AYN133" s="86"/>
      <c r="AYO133" s="86"/>
      <c r="AYP133" s="86"/>
      <c r="AYQ133" s="86"/>
      <c r="AYR133" s="86"/>
      <c r="AYS133" s="86"/>
      <c r="AYT133" s="86"/>
      <c r="AYU133" s="86"/>
      <c r="AYV133" s="86"/>
      <c r="AYW133" s="86"/>
      <c r="AYX133" s="86"/>
      <c r="AYY133" s="86"/>
      <c r="AYZ133" s="86"/>
      <c r="AZA133" s="86"/>
      <c r="AZB133" s="86"/>
      <c r="AZC133" s="86"/>
      <c r="AZD133" s="86"/>
      <c r="AZE133" s="86"/>
      <c r="AZF133" s="86"/>
      <c r="AZG133" s="86"/>
      <c r="AZH133" s="86"/>
      <c r="AZI133" s="86"/>
      <c r="AZJ133" s="86"/>
      <c r="AZK133" s="86"/>
      <c r="AZL133" s="86"/>
      <c r="AZM133" s="86"/>
      <c r="AZN133" s="86"/>
      <c r="AZO133" s="86"/>
      <c r="AZP133" s="86"/>
      <c r="AZQ133" s="86"/>
      <c r="AZR133" s="86"/>
      <c r="AZS133" s="86"/>
      <c r="AZT133" s="86"/>
      <c r="AZU133" s="86"/>
      <c r="AZV133" s="86"/>
      <c r="AZW133" s="86"/>
      <c r="AZX133" s="86"/>
      <c r="AZY133" s="86"/>
      <c r="AZZ133" s="86"/>
      <c r="BAA133" s="86"/>
      <c r="BAB133" s="86"/>
      <c r="BAC133" s="86"/>
      <c r="BAD133" s="86"/>
      <c r="BAE133" s="86"/>
      <c r="BAF133" s="86"/>
      <c r="BAG133" s="86"/>
      <c r="BAH133" s="86"/>
      <c r="BAI133" s="86"/>
      <c r="BAJ133" s="86"/>
      <c r="BAK133" s="86"/>
      <c r="BAL133" s="86"/>
      <c r="BAM133" s="86"/>
      <c r="BAN133" s="86"/>
      <c r="BAO133" s="86"/>
      <c r="BAP133" s="86"/>
      <c r="BAQ133" s="86"/>
      <c r="BAR133" s="86"/>
      <c r="BAS133" s="86"/>
      <c r="BAT133" s="86"/>
      <c r="BAU133" s="86"/>
      <c r="BAV133" s="86"/>
      <c r="BAW133" s="86"/>
      <c r="BAX133" s="86"/>
      <c r="BAY133" s="86"/>
      <c r="BAZ133" s="86"/>
      <c r="BBA133" s="86"/>
      <c r="BBB133" s="86"/>
      <c r="BBC133" s="86"/>
      <c r="BBD133" s="86"/>
      <c r="BBE133" s="86"/>
      <c r="BBF133" s="86"/>
      <c r="BBG133" s="86"/>
      <c r="BBH133" s="86"/>
      <c r="BBI133" s="86"/>
      <c r="BBJ133" s="86"/>
      <c r="BBK133" s="86"/>
      <c r="BBL133" s="86"/>
      <c r="BBM133" s="86"/>
      <c r="BBN133" s="86"/>
      <c r="BBO133" s="86"/>
      <c r="BBP133" s="86"/>
      <c r="BBQ133" s="86"/>
      <c r="BBR133" s="86"/>
      <c r="BBS133" s="86"/>
      <c r="BBT133" s="86"/>
      <c r="BBU133" s="86"/>
      <c r="BBV133" s="86"/>
      <c r="BBW133" s="86"/>
      <c r="BBX133" s="86"/>
      <c r="BBY133" s="86"/>
      <c r="BBZ133" s="86"/>
      <c r="BCA133" s="86"/>
      <c r="BCB133" s="86"/>
      <c r="BCC133" s="86"/>
      <c r="BCD133" s="86"/>
      <c r="BCE133" s="86"/>
      <c r="BCF133" s="86"/>
      <c r="BCG133" s="86"/>
      <c r="BCH133" s="86"/>
      <c r="BCI133" s="86"/>
      <c r="BCJ133" s="86"/>
      <c r="BCK133" s="86"/>
      <c r="BCL133" s="86"/>
      <c r="BCM133" s="86"/>
      <c r="BCN133" s="86"/>
      <c r="BCO133" s="86"/>
      <c r="BCP133" s="86"/>
      <c r="BCQ133" s="86"/>
      <c r="BCR133" s="86"/>
      <c r="BCS133" s="86"/>
      <c r="BCT133" s="86"/>
      <c r="BCU133" s="86"/>
      <c r="BCV133" s="86"/>
      <c r="BCW133" s="86"/>
      <c r="BCX133" s="86"/>
      <c r="BCY133" s="86"/>
      <c r="BCZ133" s="86"/>
      <c r="BDA133" s="86"/>
      <c r="BDB133" s="86"/>
      <c r="BDC133" s="86"/>
      <c r="BDD133" s="86"/>
      <c r="BDE133" s="86"/>
      <c r="BDF133" s="86"/>
      <c r="BDG133" s="86"/>
      <c r="BDH133" s="86"/>
      <c r="BDI133" s="86"/>
      <c r="BDJ133" s="86"/>
      <c r="BDK133" s="86"/>
      <c r="BDL133" s="86"/>
      <c r="BDM133" s="86"/>
      <c r="BDN133" s="86"/>
      <c r="BDO133" s="86"/>
      <c r="BDP133" s="86"/>
      <c r="BDQ133" s="86"/>
      <c r="BDR133" s="86"/>
      <c r="BDS133" s="86"/>
      <c r="BDT133" s="86"/>
      <c r="BDU133" s="86"/>
      <c r="BDV133" s="86"/>
      <c r="BDW133" s="86"/>
      <c r="BDX133" s="86"/>
      <c r="BDY133" s="86"/>
      <c r="BDZ133" s="86"/>
      <c r="BEA133" s="86"/>
      <c r="BEB133" s="86"/>
      <c r="BEC133" s="86"/>
      <c r="BED133" s="86"/>
      <c r="BEE133" s="86"/>
      <c r="BEF133" s="86"/>
      <c r="BEG133" s="86"/>
      <c r="BEH133" s="86"/>
      <c r="BEO133" s="86"/>
      <c r="BEP133" s="86"/>
      <c r="BEQ133" s="86"/>
      <c r="BER133" s="86"/>
      <c r="BES133" s="86"/>
      <c r="BET133" s="86"/>
      <c r="BEU133" s="86"/>
      <c r="BEV133" s="86"/>
      <c r="BEW133" s="86"/>
      <c r="BEX133" s="86"/>
      <c r="BEY133" s="86"/>
      <c r="BEZ133" s="86"/>
      <c r="BFA133" s="86"/>
      <c r="BFB133" s="86"/>
      <c r="BFC133" s="86"/>
      <c r="BFD133" s="86"/>
      <c r="BFE133" s="86"/>
      <c r="BFF133" s="86"/>
      <c r="BFG133" s="86"/>
      <c r="BFH133" s="86"/>
      <c r="BFI133" s="86"/>
      <c r="BFJ133" s="86"/>
      <c r="BFK133" s="86"/>
      <c r="BFL133" s="86"/>
      <c r="BFM133" s="86"/>
      <c r="BFN133" s="86"/>
      <c r="BFO133" s="86"/>
      <c r="BFP133" s="86"/>
      <c r="BFQ133" s="86"/>
      <c r="BFR133" s="86"/>
      <c r="BFS133" s="86"/>
      <c r="BFT133" s="86"/>
      <c r="BFU133" s="86"/>
      <c r="BFV133" s="86"/>
      <c r="BFW133" s="86"/>
      <c r="BFX133" s="86"/>
      <c r="BFY133" s="86"/>
      <c r="BFZ133" s="86"/>
      <c r="BGA133" s="86"/>
      <c r="BGB133" s="86"/>
      <c r="BGC133" s="86"/>
      <c r="BGD133" s="86"/>
      <c r="BGE133" s="86"/>
      <c r="BGF133" s="86"/>
      <c r="BGG133" s="86"/>
      <c r="BGH133" s="86"/>
      <c r="BGI133" s="86"/>
      <c r="BGJ133" s="86"/>
      <c r="BGK133" s="86"/>
      <c r="BGL133" s="86"/>
      <c r="BGM133" s="86"/>
      <c r="BGN133" s="86"/>
      <c r="BGO133" s="86"/>
      <c r="BGP133" s="86"/>
      <c r="BGQ133" s="86"/>
      <c r="BGR133" s="86"/>
      <c r="BGS133" s="86"/>
      <c r="BGT133" s="86"/>
      <c r="BGU133" s="86"/>
      <c r="BGV133" s="86"/>
      <c r="BGW133" s="86"/>
      <c r="BGX133" s="86"/>
      <c r="BGY133" s="86"/>
      <c r="BGZ133" s="86"/>
      <c r="BHA133" s="86"/>
      <c r="BHB133" s="86"/>
      <c r="BHC133" s="86"/>
      <c r="BHD133" s="86"/>
      <c r="BHE133" s="86"/>
      <c r="BHF133" s="86"/>
      <c r="BHG133" s="86"/>
      <c r="BHH133" s="86"/>
      <c r="BHI133" s="86"/>
      <c r="BHJ133" s="86"/>
      <c r="BHK133" s="86"/>
      <c r="BHL133" s="86"/>
      <c r="BHM133" s="86"/>
      <c r="BHN133" s="86"/>
      <c r="BHO133" s="86"/>
      <c r="BHP133" s="86"/>
      <c r="BHQ133" s="86"/>
      <c r="BHR133" s="86"/>
      <c r="BHS133" s="86"/>
      <c r="BHT133" s="86"/>
      <c r="BHU133" s="86"/>
      <c r="BHV133" s="86"/>
      <c r="BHW133" s="86"/>
      <c r="BHX133" s="86"/>
      <c r="BHY133" s="86"/>
      <c r="BHZ133" s="86"/>
      <c r="BIA133" s="86"/>
      <c r="BIB133" s="86"/>
      <c r="BIC133" s="86"/>
      <c r="BID133" s="86"/>
      <c r="BIE133" s="86"/>
      <c r="BIF133" s="86"/>
      <c r="BIG133" s="86"/>
      <c r="BIH133" s="86"/>
      <c r="BII133" s="86"/>
      <c r="BIJ133" s="86"/>
      <c r="BIK133" s="86"/>
      <c r="BIL133" s="86"/>
      <c r="BIM133" s="86"/>
      <c r="BIN133" s="86"/>
      <c r="BIO133" s="86"/>
      <c r="BIP133" s="86"/>
      <c r="BIQ133" s="86"/>
      <c r="BIR133" s="86"/>
      <c r="BIS133" s="86"/>
      <c r="BIT133" s="86"/>
      <c r="BIU133" s="86"/>
      <c r="BIV133" s="86"/>
      <c r="BIW133" s="86"/>
      <c r="BIX133" s="86"/>
      <c r="BIY133" s="86"/>
      <c r="BIZ133" s="86"/>
      <c r="BJA133" s="86"/>
      <c r="BJB133" s="86"/>
      <c r="BJC133" s="86"/>
      <c r="BJD133" s="86"/>
      <c r="BJE133" s="86"/>
      <c r="BJF133" s="86"/>
      <c r="BJG133" s="86"/>
      <c r="BJH133" s="86"/>
      <c r="BJI133" s="86"/>
      <c r="BJJ133" s="86"/>
      <c r="BJK133" s="86"/>
      <c r="BJL133" s="86"/>
      <c r="BJM133" s="86"/>
      <c r="BJN133" s="86"/>
      <c r="BJO133" s="86"/>
      <c r="BJP133" s="86"/>
      <c r="BJQ133" s="86"/>
      <c r="BJR133" s="86"/>
      <c r="BJS133" s="86"/>
      <c r="BJT133" s="86"/>
      <c r="BJU133" s="86"/>
      <c r="BJV133" s="86"/>
      <c r="BJW133" s="86"/>
      <c r="BJX133" s="86"/>
      <c r="BJY133" s="86"/>
      <c r="BJZ133" s="86"/>
      <c r="BKA133" s="86"/>
      <c r="BKB133" s="86"/>
      <c r="BKC133" s="86"/>
      <c r="BKD133" s="86"/>
      <c r="BKE133" s="86"/>
      <c r="BKF133" s="86"/>
      <c r="BKG133" s="86"/>
      <c r="BKH133" s="86"/>
      <c r="BKI133" s="86"/>
      <c r="BKJ133" s="86"/>
      <c r="BKK133" s="86"/>
      <c r="BKL133" s="86"/>
      <c r="BKM133" s="86"/>
      <c r="BKN133" s="86"/>
      <c r="BKO133" s="86"/>
      <c r="BKP133" s="86"/>
      <c r="BKQ133" s="86"/>
      <c r="BKR133" s="86"/>
      <c r="BKS133" s="86"/>
      <c r="BKT133" s="86"/>
      <c r="BKU133" s="86"/>
      <c r="BKV133" s="86"/>
      <c r="BKW133" s="86"/>
      <c r="BKX133" s="86"/>
      <c r="BKY133" s="86"/>
      <c r="BKZ133" s="86"/>
      <c r="BLA133" s="86"/>
      <c r="BLB133" s="86"/>
      <c r="BLC133" s="86"/>
      <c r="BLD133" s="86"/>
      <c r="BLE133" s="86"/>
      <c r="BLF133" s="86"/>
      <c r="BLG133" s="86"/>
      <c r="BLH133" s="86"/>
      <c r="BLI133" s="86"/>
      <c r="BLJ133" s="86"/>
      <c r="BLK133" s="86"/>
      <c r="BLL133" s="86"/>
      <c r="BLM133" s="86"/>
      <c r="BLN133" s="86"/>
      <c r="BLO133" s="86"/>
      <c r="BLP133" s="86"/>
      <c r="BLQ133" s="86"/>
      <c r="BLR133" s="86"/>
      <c r="BLS133" s="86"/>
      <c r="BLT133" s="86"/>
      <c r="BLU133" s="86"/>
      <c r="BLV133" s="86"/>
      <c r="BLW133" s="86"/>
      <c r="BLX133" s="86"/>
      <c r="BLY133" s="86"/>
      <c r="BLZ133" s="86"/>
      <c r="BMA133" s="86"/>
      <c r="BMB133" s="86"/>
      <c r="BMC133" s="86"/>
      <c r="BMD133" s="86"/>
      <c r="BME133" s="86"/>
      <c r="BMF133" s="86"/>
      <c r="BMG133" s="86"/>
      <c r="BMH133" s="86"/>
      <c r="BMI133" s="86"/>
      <c r="BMJ133" s="86"/>
      <c r="BMK133" s="86"/>
      <c r="BML133" s="86"/>
      <c r="BMM133" s="86"/>
      <c r="BMN133" s="86"/>
      <c r="BMO133" s="86"/>
      <c r="BMP133" s="86"/>
      <c r="BMQ133" s="86"/>
      <c r="BMR133" s="86"/>
      <c r="BMS133" s="86"/>
      <c r="BMT133" s="86"/>
      <c r="BMU133" s="86"/>
      <c r="BMV133" s="86"/>
      <c r="BMW133" s="86"/>
      <c r="BMX133" s="86"/>
      <c r="BMY133" s="86"/>
      <c r="BMZ133" s="86"/>
      <c r="BNA133" s="86"/>
      <c r="BNB133" s="86"/>
      <c r="BNC133" s="86"/>
      <c r="BND133" s="86"/>
      <c r="BNE133" s="86"/>
      <c r="BNF133" s="86"/>
      <c r="BNG133" s="86"/>
      <c r="BNH133" s="86"/>
      <c r="BNI133" s="86"/>
      <c r="BNJ133" s="86"/>
      <c r="BNK133" s="86"/>
      <c r="BNL133" s="86"/>
      <c r="BNM133" s="86"/>
      <c r="BNN133" s="86"/>
      <c r="BNO133" s="86"/>
      <c r="BNP133" s="86"/>
      <c r="BNQ133" s="86"/>
      <c r="BNR133" s="86"/>
      <c r="BNS133" s="86"/>
      <c r="BNT133" s="86"/>
      <c r="BNU133" s="86"/>
      <c r="BNV133" s="86"/>
      <c r="BNW133" s="86"/>
      <c r="BNX133" s="86"/>
      <c r="BNY133" s="86"/>
      <c r="BNZ133" s="86"/>
      <c r="BOA133" s="86"/>
      <c r="BOB133" s="86"/>
      <c r="BOC133" s="86"/>
      <c r="BOD133" s="86"/>
      <c r="BOK133" s="86"/>
      <c r="BOL133" s="86"/>
      <c r="BOM133" s="86"/>
      <c r="BON133" s="86"/>
      <c r="BOO133" s="86"/>
      <c r="BOP133" s="86"/>
      <c r="BOQ133" s="86"/>
      <c r="BOR133" s="86"/>
      <c r="BOS133" s="86"/>
      <c r="BOT133" s="86"/>
      <c r="BOU133" s="86"/>
      <c r="BOV133" s="86"/>
      <c r="BOW133" s="86"/>
      <c r="BOX133" s="86"/>
      <c r="BOY133" s="86"/>
      <c r="BOZ133" s="86"/>
      <c r="BPA133" s="86"/>
      <c r="BPB133" s="86"/>
      <c r="BPC133" s="86"/>
      <c r="BPD133" s="86"/>
      <c r="BPE133" s="86"/>
      <c r="BPF133" s="86"/>
      <c r="BPG133" s="86"/>
      <c r="BPH133" s="86"/>
      <c r="BPI133" s="86"/>
      <c r="BPJ133" s="86"/>
      <c r="BPK133" s="86"/>
      <c r="BPL133" s="86"/>
      <c r="BPM133" s="86"/>
      <c r="BPN133" s="86"/>
      <c r="BPO133" s="86"/>
      <c r="BPP133" s="86"/>
      <c r="BPQ133" s="86"/>
      <c r="BPR133" s="86"/>
      <c r="BPS133" s="86"/>
      <c r="BPT133" s="86"/>
      <c r="BPU133" s="86"/>
      <c r="BPV133" s="86"/>
      <c r="BPW133" s="86"/>
      <c r="BPX133" s="86"/>
      <c r="BPY133" s="86"/>
      <c r="BPZ133" s="86"/>
      <c r="BQA133" s="86"/>
      <c r="BQB133" s="86"/>
      <c r="BQC133" s="86"/>
      <c r="BQD133" s="86"/>
      <c r="BQE133" s="86"/>
      <c r="BQF133" s="86"/>
      <c r="BQG133" s="86"/>
      <c r="BQH133" s="86"/>
      <c r="BQI133" s="86"/>
      <c r="BQJ133" s="86"/>
      <c r="BQK133" s="86"/>
      <c r="BQL133" s="86"/>
      <c r="BQM133" s="86"/>
      <c r="BQN133" s="86"/>
      <c r="BQO133" s="86"/>
      <c r="BQP133" s="86"/>
      <c r="BQQ133" s="86"/>
      <c r="BQR133" s="86"/>
      <c r="BQS133" s="86"/>
      <c r="BQT133" s="86"/>
      <c r="BQU133" s="86"/>
      <c r="BQV133" s="86"/>
      <c r="BQW133" s="86"/>
      <c r="BQX133" s="86"/>
      <c r="BQY133" s="86"/>
      <c r="BQZ133" s="86"/>
      <c r="BRA133" s="86"/>
      <c r="BRB133" s="86"/>
      <c r="BRC133" s="86"/>
      <c r="BRD133" s="86"/>
      <c r="BRE133" s="86"/>
      <c r="BRF133" s="86"/>
      <c r="BRG133" s="86"/>
      <c r="BRH133" s="86"/>
      <c r="BRI133" s="86"/>
      <c r="BRJ133" s="86"/>
      <c r="BRK133" s="86"/>
      <c r="BRL133" s="86"/>
      <c r="BRM133" s="86"/>
      <c r="BRN133" s="86"/>
      <c r="BRO133" s="86"/>
      <c r="BRP133" s="86"/>
      <c r="BRQ133" s="86"/>
      <c r="BRR133" s="86"/>
      <c r="BRS133" s="86"/>
      <c r="BRT133" s="86"/>
      <c r="BRU133" s="86"/>
      <c r="BRV133" s="86"/>
      <c r="BRW133" s="86"/>
      <c r="BRX133" s="86"/>
      <c r="BRY133" s="86"/>
      <c r="BRZ133" s="86"/>
      <c r="BSA133" s="86"/>
      <c r="BSB133" s="86"/>
      <c r="BSC133" s="86"/>
      <c r="BSD133" s="86"/>
      <c r="BSE133" s="86"/>
      <c r="BSF133" s="86"/>
      <c r="BSG133" s="86"/>
      <c r="BSH133" s="86"/>
      <c r="BSI133" s="86"/>
      <c r="BSJ133" s="86"/>
      <c r="BSK133" s="86"/>
      <c r="BSL133" s="86"/>
      <c r="BSM133" s="86"/>
      <c r="BSN133" s="86"/>
      <c r="BSO133" s="86"/>
      <c r="BSP133" s="86"/>
      <c r="BSQ133" s="86"/>
      <c r="BSR133" s="86"/>
      <c r="BSS133" s="86"/>
      <c r="BST133" s="86"/>
      <c r="BSU133" s="86"/>
      <c r="BSV133" s="86"/>
      <c r="BSW133" s="86"/>
      <c r="BSX133" s="86"/>
      <c r="BSY133" s="86"/>
      <c r="BSZ133" s="86"/>
      <c r="BTA133" s="86"/>
      <c r="BTB133" s="86"/>
      <c r="BTC133" s="86"/>
      <c r="BTD133" s="86"/>
      <c r="BTE133" s="86"/>
      <c r="BTF133" s="86"/>
      <c r="BTG133" s="86"/>
      <c r="BTH133" s="86"/>
      <c r="BTI133" s="86"/>
      <c r="BTJ133" s="86"/>
      <c r="BTK133" s="86"/>
      <c r="BTL133" s="86"/>
      <c r="BTM133" s="86"/>
      <c r="BTN133" s="86"/>
      <c r="BTO133" s="86"/>
      <c r="BTP133" s="86"/>
      <c r="BTQ133" s="86"/>
      <c r="BTR133" s="86"/>
      <c r="BTS133" s="86"/>
      <c r="BTT133" s="86"/>
      <c r="BTU133" s="86"/>
      <c r="BTV133" s="86"/>
      <c r="BTW133" s="86"/>
      <c r="BTX133" s="86"/>
      <c r="BTY133" s="86"/>
      <c r="BTZ133" s="86"/>
      <c r="BUA133" s="86"/>
      <c r="BUB133" s="86"/>
      <c r="BUC133" s="86"/>
      <c r="BUD133" s="86"/>
      <c r="BUE133" s="86"/>
      <c r="BUF133" s="86"/>
      <c r="BUG133" s="86"/>
      <c r="BUH133" s="86"/>
      <c r="BUI133" s="86"/>
      <c r="BUJ133" s="86"/>
      <c r="BUK133" s="86"/>
      <c r="BUL133" s="86"/>
      <c r="BUM133" s="86"/>
      <c r="BUN133" s="86"/>
      <c r="BUO133" s="86"/>
      <c r="BUP133" s="86"/>
      <c r="BUQ133" s="86"/>
      <c r="BUR133" s="86"/>
      <c r="BUS133" s="86"/>
      <c r="BUT133" s="86"/>
      <c r="BUU133" s="86"/>
      <c r="BUV133" s="86"/>
      <c r="BUW133" s="86"/>
      <c r="BUX133" s="86"/>
      <c r="BUY133" s="86"/>
      <c r="BUZ133" s="86"/>
      <c r="BVA133" s="86"/>
      <c r="BVB133" s="86"/>
      <c r="BVC133" s="86"/>
      <c r="BVD133" s="86"/>
      <c r="BVE133" s="86"/>
      <c r="BVF133" s="86"/>
      <c r="BVG133" s="86"/>
      <c r="BVH133" s="86"/>
      <c r="BVI133" s="86"/>
      <c r="BVJ133" s="86"/>
      <c r="BVK133" s="86"/>
      <c r="BVL133" s="86"/>
      <c r="BVM133" s="86"/>
      <c r="BVN133" s="86"/>
      <c r="BVO133" s="86"/>
      <c r="BVP133" s="86"/>
      <c r="BVQ133" s="86"/>
      <c r="BVR133" s="86"/>
      <c r="BVS133" s="86"/>
      <c r="BVT133" s="86"/>
      <c r="BVU133" s="86"/>
      <c r="BVV133" s="86"/>
      <c r="BVW133" s="86"/>
      <c r="BVX133" s="86"/>
      <c r="BVY133" s="86"/>
      <c r="BVZ133" s="86"/>
      <c r="BWA133" s="86"/>
      <c r="BWB133" s="86"/>
      <c r="BWC133" s="86"/>
      <c r="BWD133" s="86"/>
      <c r="BWE133" s="86"/>
      <c r="BWF133" s="86"/>
      <c r="BWG133" s="86"/>
      <c r="BWH133" s="86"/>
      <c r="BWI133" s="86"/>
      <c r="BWJ133" s="86"/>
      <c r="BWK133" s="86"/>
      <c r="BWL133" s="86"/>
      <c r="BWM133" s="86"/>
      <c r="BWN133" s="86"/>
      <c r="BWO133" s="86"/>
      <c r="BWP133" s="86"/>
      <c r="BWQ133" s="86"/>
      <c r="BWR133" s="86"/>
      <c r="BWS133" s="86"/>
      <c r="BWT133" s="86"/>
      <c r="BWU133" s="86"/>
      <c r="BWV133" s="86"/>
      <c r="BWW133" s="86"/>
      <c r="BWX133" s="86"/>
      <c r="BWY133" s="86"/>
      <c r="BWZ133" s="86"/>
      <c r="BXA133" s="86"/>
      <c r="BXB133" s="86"/>
      <c r="BXC133" s="86"/>
      <c r="BXD133" s="86"/>
      <c r="BXE133" s="86"/>
      <c r="BXF133" s="86"/>
      <c r="BXG133" s="86"/>
      <c r="BXH133" s="86"/>
      <c r="BXI133" s="86"/>
      <c r="BXJ133" s="86"/>
      <c r="BXK133" s="86"/>
      <c r="BXL133" s="86"/>
      <c r="BXM133" s="86"/>
      <c r="BXN133" s="86"/>
      <c r="BXO133" s="86"/>
      <c r="BXP133" s="86"/>
      <c r="BXQ133" s="86"/>
      <c r="BXR133" s="86"/>
      <c r="BXS133" s="86"/>
      <c r="BXT133" s="86"/>
      <c r="BXU133" s="86"/>
      <c r="BXV133" s="86"/>
      <c r="BXW133" s="86"/>
      <c r="BXX133" s="86"/>
      <c r="BXY133" s="86"/>
      <c r="BXZ133" s="86"/>
      <c r="BYG133" s="86"/>
      <c r="BYH133" s="86"/>
      <c r="BYI133" s="86"/>
      <c r="BYJ133" s="86"/>
      <c r="BYK133" s="86"/>
      <c r="BYL133" s="86"/>
      <c r="BYM133" s="86"/>
      <c r="BYN133" s="86"/>
      <c r="BYO133" s="86"/>
      <c r="BYP133" s="86"/>
      <c r="BYQ133" s="86"/>
      <c r="BYR133" s="86"/>
      <c r="BYS133" s="86"/>
      <c r="BYT133" s="86"/>
      <c r="BYU133" s="86"/>
      <c r="BYV133" s="86"/>
      <c r="BYW133" s="86"/>
      <c r="BYX133" s="86"/>
      <c r="BYY133" s="86"/>
      <c r="BYZ133" s="86"/>
      <c r="BZA133" s="86"/>
      <c r="BZB133" s="86"/>
      <c r="BZC133" s="86"/>
      <c r="BZD133" s="86"/>
      <c r="BZE133" s="86"/>
      <c r="BZF133" s="86"/>
      <c r="BZG133" s="86"/>
      <c r="BZH133" s="86"/>
      <c r="BZI133" s="86"/>
      <c r="BZJ133" s="86"/>
      <c r="BZK133" s="86"/>
      <c r="BZL133" s="86"/>
      <c r="BZM133" s="86"/>
      <c r="BZN133" s="86"/>
      <c r="BZO133" s="86"/>
      <c r="BZP133" s="86"/>
      <c r="BZQ133" s="86"/>
      <c r="BZR133" s="86"/>
      <c r="BZS133" s="86"/>
      <c r="BZT133" s="86"/>
      <c r="BZU133" s="86"/>
      <c r="BZV133" s="86"/>
      <c r="BZW133" s="86"/>
      <c r="BZX133" s="86"/>
      <c r="BZY133" s="86"/>
      <c r="BZZ133" s="86"/>
      <c r="CAA133" s="86"/>
      <c r="CAB133" s="86"/>
      <c r="CAC133" s="86"/>
      <c r="CAD133" s="86"/>
      <c r="CAE133" s="86"/>
      <c r="CAF133" s="86"/>
      <c r="CAG133" s="86"/>
      <c r="CAH133" s="86"/>
      <c r="CAI133" s="86"/>
      <c r="CAJ133" s="86"/>
      <c r="CAK133" s="86"/>
      <c r="CAL133" s="86"/>
      <c r="CAM133" s="86"/>
      <c r="CAN133" s="86"/>
      <c r="CAO133" s="86"/>
      <c r="CAP133" s="86"/>
      <c r="CAQ133" s="86"/>
      <c r="CAR133" s="86"/>
      <c r="CAS133" s="86"/>
      <c r="CAT133" s="86"/>
      <c r="CAU133" s="86"/>
      <c r="CAV133" s="86"/>
      <c r="CAW133" s="86"/>
      <c r="CAX133" s="86"/>
      <c r="CAY133" s="86"/>
      <c r="CAZ133" s="86"/>
      <c r="CBA133" s="86"/>
      <c r="CBB133" s="86"/>
      <c r="CBC133" s="86"/>
      <c r="CBD133" s="86"/>
      <c r="CBE133" s="86"/>
      <c r="CBF133" s="86"/>
      <c r="CBG133" s="86"/>
      <c r="CBH133" s="86"/>
      <c r="CBI133" s="86"/>
      <c r="CBJ133" s="86"/>
      <c r="CBK133" s="86"/>
      <c r="CBL133" s="86"/>
      <c r="CBM133" s="86"/>
      <c r="CBN133" s="86"/>
      <c r="CBO133" s="86"/>
      <c r="CBP133" s="86"/>
      <c r="CBQ133" s="86"/>
      <c r="CBR133" s="86"/>
      <c r="CBS133" s="86"/>
      <c r="CBT133" s="86"/>
      <c r="CBU133" s="86"/>
      <c r="CBV133" s="86"/>
      <c r="CBW133" s="86"/>
      <c r="CBX133" s="86"/>
      <c r="CBY133" s="86"/>
      <c r="CBZ133" s="86"/>
      <c r="CCA133" s="86"/>
      <c r="CCB133" s="86"/>
      <c r="CCC133" s="86"/>
      <c r="CCD133" s="86"/>
      <c r="CCE133" s="86"/>
      <c r="CCF133" s="86"/>
      <c r="CCG133" s="86"/>
      <c r="CCH133" s="86"/>
      <c r="CCI133" s="86"/>
      <c r="CCJ133" s="86"/>
      <c r="CCK133" s="86"/>
      <c r="CCL133" s="86"/>
      <c r="CCM133" s="86"/>
      <c r="CCN133" s="86"/>
      <c r="CCO133" s="86"/>
      <c r="CCP133" s="86"/>
      <c r="CCQ133" s="86"/>
      <c r="CCR133" s="86"/>
      <c r="CCS133" s="86"/>
      <c r="CCT133" s="86"/>
      <c r="CCU133" s="86"/>
      <c r="CCV133" s="86"/>
      <c r="CCW133" s="86"/>
      <c r="CCX133" s="86"/>
      <c r="CCY133" s="86"/>
      <c r="CCZ133" s="86"/>
      <c r="CDA133" s="86"/>
      <c r="CDB133" s="86"/>
      <c r="CDC133" s="86"/>
      <c r="CDD133" s="86"/>
      <c r="CDE133" s="86"/>
      <c r="CDF133" s="86"/>
      <c r="CDG133" s="86"/>
      <c r="CDH133" s="86"/>
      <c r="CDI133" s="86"/>
      <c r="CDJ133" s="86"/>
      <c r="CDK133" s="86"/>
      <c r="CDL133" s="86"/>
      <c r="CDM133" s="86"/>
      <c r="CDN133" s="86"/>
      <c r="CDO133" s="86"/>
      <c r="CDP133" s="86"/>
      <c r="CDQ133" s="86"/>
      <c r="CDR133" s="86"/>
      <c r="CDS133" s="86"/>
      <c r="CDT133" s="86"/>
      <c r="CDU133" s="86"/>
      <c r="CDV133" s="86"/>
      <c r="CDW133" s="86"/>
      <c r="CDX133" s="86"/>
      <c r="CDY133" s="86"/>
      <c r="CDZ133" s="86"/>
      <c r="CEA133" s="86"/>
      <c r="CEB133" s="86"/>
      <c r="CEC133" s="86"/>
      <c r="CED133" s="86"/>
      <c r="CEE133" s="86"/>
      <c r="CEF133" s="86"/>
      <c r="CEG133" s="86"/>
      <c r="CEH133" s="86"/>
      <c r="CEI133" s="86"/>
      <c r="CEJ133" s="86"/>
      <c r="CEK133" s="86"/>
      <c r="CEL133" s="86"/>
      <c r="CEM133" s="86"/>
      <c r="CEN133" s="86"/>
      <c r="CEO133" s="86"/>
      <c r="CEP133" s="86"/>
      <c r="CEQ133" s="86"/>
      <c r="CER133" s="86"/>
      <c r="CES133" s="86"/>
      <c r="CET133" s="86"/>
      <c r="CEU133" s="86"/>
      <c r="CEV133" s="86"/>
      <c r="CEW133" s="86"/>
      <c r="CEX133" s="86"/>
      <c r="CEY133" s="86"/>
      <c r="CEZ133" s="86"/>
      <c r="CFA133" s="86"/>
      <c r="CFB133" s="86"/>
      <c r="CFC133" s="86"/>
      <c r="CFD133" s="86"/>
      <c r="CFE133" s="86"/>
      <c r="CFF133" s="86"/>
      <c r="CFG133" s="86"/>
      <c r="CFH133" s="86"/>
      <c r="CFI133" s="86"/>
      <c r="CFJ133" s="86"/>
      <c r="CFK133" s="86"/>
      <c r="CFL133" s="86"/>
      <c r="CFM133" s="86"/>
      <c r="CFN133" s="86"/>
      <c r="CFO133" s="86"/>
      <c r="CFP133" s="86"/>
      <c r="CFQ133" s="86"/>
      <c r="CFR133" s="86"/>
      <c r="CFS133" s="86"/>
      <c r="CFT133" s="86"/>
      <c r="CFU133" s="86"/>
      <c r="CFV133" s="86"/>
      <c r="CFW133" s="86"/>
      <c r="CFX133" s="86"/>
      <c r="CFY133" s="86"/>
      <c r="CFZ133" s="86"/>
      <c r="CGA133" s="86"/>
      <c r="CGB133" s="86"/>
      <c r="CGC133" s="86"/>
      <c r="CGD133" s="86"/>
      <c r="CGE133" s="86"/>
      <c r="CGF133" s="86"/>
      <c r="CGG133" s="86"/>
      <c r="CGH133" s="86"/>
      <c r="CGI133" s="86"/>
      <c r="CGJ133" s="86"/>
      <c r="CGK133" s="86"/>
      <c r="CGL133" s="86"/>
      <c r="CGM133" s="86"/>
      <c r="CGN133" s="86"/>
      <c r="CGO133" s="86"/>
      <c r="CGP133" s="86"/>
      <c r="CGQ133" s="86"/>
      <c r="CGR133" s="86"/>
      <c r="CGS133" s="86"/>
      <c r="CGT133" s="86"/>
      <c r="CGU133" s="86"/>
      <c r="CGV133" s="86"/>
      <c r="CGW133" s="86"/>
      <c r="CGX133" s="86"/>
      <c r="CGY133" s="86"/>
      <c r="CGZ133" s="86"/>
      <c r="CHA133" s="86"/>
      <c r="CHB133" s="86"/>
      <c r="CHC133" s="86"/>
      <c r="CHD133" s="86"/>
      <c r="CHE133" s="86"/>
      <c r="CHF133" s="86"/>
      <c r="CHG133" s="86"/>
      <c r="CHH133" s="86"/>
      <c r="CHI133" s="86"/>
      <c r="CHJ133" s="86"/>
      <c r="CHK133" s="86"/>
      <c r="CHL133" s="86"/>
      <c r="CHM133" s="86"/>
      <c r="CHN133" s="86"/>
      <c r="CHO133" s="86"/>
      <c r="CHP133" s="86"/>
      <c r="CHQ133" s="86"/>
      <c r="CHR133" s="86"/>
      <c r="CHS133" s="86"/>
      <c r="CHT133" s="86"/>
      <c r="CHU133" s="86"/>
      <c r="CHV133" s="86"/>
      <c r="CIC133" s="86"/>
      <c r="CID133" s="86"/>
      <c r="CIE133" s="86"/>
      <c r="CIF133" s="86"/>
      <c r="CIG133" s="86"/>
      <c r="CIH133" s="86"/>
      <c r="CII133" s="86"/>
      <c r="CIJ133" s="86"/>
      <c r="CIK133" s="86"/>
      <c r="CIL133" s="86"/>
      <c r="CIM133" s="86"/>
      <c r="CIN133" s="86"/>
      <c r="CIO133" s="86"/>
      <c r="CIP133" s="86"/>
      <c r="CIQ133" s="86"/>
      <c r="CIR133" s="86"/>
      <c r="CIS133" s="86"/>
      <c r="CIT133" s="86"/>
      <c r="CIU133" s="86"/>
      <c r="CIV133" s="86"/>
      <c r="CIW133" s="86"/>
      <c r="CIX133" s="86"/>
      <c r="CIY133" s="86"/>
      <c r="CIZ133" s="86"/>
      <c r="CJA133" s="86"/>
      <c r="CJB133" s="86"/>
      <c r="CJC133" s="86"/>
      <c r="CJD133" s="86"/>
      <c r="CJE133" s="86"/>
      <c r="CJF133" s="86"/>
      <c r="CJG133" s="86"/>
      <c r="CJH133" s="86"/>
      <c r="CJI133" s="86"/>
      <c r="CJJ133" s="86"/>
      <c r="CJK133" s="86"/>
      <c r="CJL133" s="86"/>
      <c r="CJM133" s="86"/>
      <c r="CJN133" s="86"/>
      <c r="CJO133" s="86"/>
      <c r="CJP133" s="86"/>
      <c r="CJQ133" s="86"/>
      <c r="CJR133" s="86"/>
      <c r="CJS133" s="86"/>
      <c r="CJT133" s="86"/>
      <c r="CJU133" s="86"/>
      <c r="CJV133" s="86"/>
      <c r="CJW133" s="86"/>
      <c r="CJX133" s="86"/>
      <c r="CJY133" s="86"/>
      <c r="CJZ133" s="86"/>
      <c r="CKA133" s="86"/>
      <c r="CKB133" s="86"/>
      <c r="CKC133" s="86"/>
      <c r="CKD133" s="86"/>
      <c r="CKE133" s="86"/>
      <c r="CKF133" s="86"/>
      <c r="CKG133" s="86"/>
      <c r="CKH133" s="86"/>
      <c r="CKI133" s="86"/>
      <c r="CKJ133" s="86"/>
      <c r="CKK133" s="86"/>
      <c r="CKL133" s="86"/>
      <c r="CKM133" s="86"/>
      <c r="CKN133" s="86"/>
      <c r="CKO133" s="86"/>
      <c r="CKP133" s="86"/>
      <c r="CKQ133" s="86"/>
      <c r="CKR133" s="86"/>
      <c r="CKS133" s="86"/>
      <c r="CKT133" s="86"/>
      <c r="CKU133" s="86"/>
      <c r="CKV133" s="86"/>
      <c r="CKW133" s="86"/>
      <c r="CKX133" s="86"/>
      <c r="CKY133" s="86"/>
      <c r="CKZ133" s="86"/>
      <c r="CLA133" s="86"/>
      <c r="CLB133" s="86"/>
      <c r="CLC133" s="86"/>
      <c r="CLD133" s="86"/>
      <c r="CLE133" s="86"/>
      <c r="CLF133" s="86"/>
      <c r="CLG133" s="86"/>
      <c r="CLH133" s="86"/>
      <c r="CLI133" s="86"/>
      <c r="CLJ133" s="86"/>
      <c r="CLK133" s="86"/>
      <c r="CLL133" s="86"/>
      <c r="CLM133" s="86"/>
      <c r="CLN133" s="86"/>
      <c r="CLO133" s="86"/>
      <c r="CLP133" s="86"/>
      <c r="CLQ133" s="86"/>
      <c r="CLR133" s="86"/>
      <c r="CLS133" s="86"/>
      <c r="CLT133" s="86"/>
      <c r="CLU133" s="86"/>
      <c r="CLV133" s="86"/>
      <c r="CLW133" s="86"/>
      <c r="CLX133" s="86"/>
      <c r="CLY133" s="86"/>
      <c r="CLZ133" s="86"/>
      <c r="CMA133" s="86"/>
      <c r="CMB133" s="86"/>
      <c r="CMC133" s="86"/>
      <c r="CMD133" s="86"/>
      <c r="CME133" s="86"/>
      <c r="CMF133" s="86"/>
      <c r="CMG133" s="86"/>
      <c r="CMH133" s="86"/>
      <c r="CMI133" s="86"/>
      <c r="CMJ133" s="86"/>
      <c r="CMK133" s="86"/>
      <c r="CML133" s="86"/>
      <c r="CMM133" s="86"/>
      <c r="CMN133" s="86"/>
      <c r="CMO133" s="86"/>
      <c r="CMP133" s="86"/>
      <c r="CMQ133" s="86"/>
      <c r="CMR133" s="86"/>
      <c r="CMS133" s="86"/>
      <c r="CMT133" s="86"/>
      <c r="CMU133" s="86"/>
      <c r="CMV133" s="86"/>
      <c r="CMW133" s="86"/>
      <c r="CMX133" s="86"/>
      <c r="CMY133" s="86"/>
      <c r="CMZ133" s="86"/>
      <c r="CNA133" s="86"/>
      <c r="CNB133" s="86"/>
      <c r="CNC133" s="86"/>
      <c r="CND133" s="86"/>
      <c r="CNE133" s="86"/>
      <c r="CNF133" s="86"/>
      <c r="CNG133" s="86"/>
      <c r="CNH133" s="86"/>
      <c r="CNI133" s="86"/>
      <c r="CNJ133" s="86"/>
      <c r="CNK133" s="86"/>
      <c r="CNL133" s="86"/>
      <c r="CNM133" s="86"/>
      <c r="CNN133" s="86"/>
      <c r="CNO133" s="86"/>
      <c r="CNP133" s="86"/>
      <c r="CNQ133" s="86"/>
      <c r="CNR133" s="86"/>
      <c r="CNS133" s="86"/>
      <c r="CNT133" s="86"/>
      <c r="CNU133" s="86"/>
      <c r="CNV133" s="86"/>
      <c r="CNW133" s="86"/>
      <c r="CNX133" s="86"/>
      <c r="CNY133" s="86"/>
      <c r="CNZ133" s="86"/>
      <c r="COA133" s="86"/>
      <c r="COB133" s="86"/>
      <c r="COC133" s="86"/>
      <c r="COD133" s="86"/>
      <c r="COE133" s="86"/>
      <c r="COF133" s="86"/>
      <c r="COG133" s="86"/>
      <c r="COH133" s="86"/>
      <c r="COI133" s="86"/>
      <c r="COJ133" s="86"/>
      <c r="COK133" s="86"/>
      <c r="COL133" s="86"/>
      <c r="COM133" s="86"/>
      <c r="CON133" s="86"/>
      <c r="COO133" s="86"/>
      <c r="COP133" s="86"/>
      <c r="COQ133" s="86"/>
      <c r="COR133" s="86"/>
      <c r="COS133" s="86"/>
      <c r="COT133" s="86"/>
      <c r="COU133" s="86"/>
      <c r="COV133" s="86"/>
      <c r="COW133" s="86"/>
      <c r="COX133" s="86"/>
      <c r="COY133" s="86"/>
      <c r="COZ133" s="86"/>
      <c r="CPA133" s="86"/>
      <c r="CPB133" s="86"/>
      <c r="CPC133" s="86"/>
      <c r="CPD133" s="86"/>
      <c r="CPE133" s="86"/>
      <c r="CPF133" s="86"/>
      <c r="CPG133" s="86"/>
      <c r="CPH133" s="86"/>
      <c r="CPI133" s="86"/>
      <c r="CPJ133" s="86"/>
      <c r="CPK133" s="86"/>
      <c r="CPL133" s="86"/>
      <c r="CPM133" s="86"/>
      <c r="CPN133" s="86"/>
      <c r="CPO133" s="86"/>
      <c r="CPP133" s="86"/>
      <c r="CPQ133" s="86"/>
      <c r="CPR133" s="86"/>
      <c r="CPS133" s="86"/>
      <c r="CPT133" s="86"/>
      <c r="CPU133" s="86"/>
      <c r="CPV133" s="86"/>
      <c r="CPW133" s="86"/>
      <c r="CPX133" s="86"/>
      <c r="CPY133" s="86"/>
      <c r="CPZ133" s="86"/>
      <c r="CQA133" s="86"/>
      <c r="CQB133" s="86"/>
      <c r="CQC133" s="86"/>
      <c r="CQD133" s="86"/>
      <c r="CQE133" s="86"/>
      <c r="CQF133" s="86"/>
      <c r="CQG133" s="86"/>
      <c r="CQH133" s="86"/>
      <c r="CQI133" s="86"/>
      <c r="CQJ133" s="86"/>
      <c r="CQK133" s="86"/>
      <c r="CQL133" s="86"/>
      <c r="CQM133" s="86"/>
      <c r="CQN133" s="86"/>
      <c r="CQO133" s="86"/>
      <c r="CQP133" s="86"/>
      <c r="CQQ133" s="86"/>
      <c r="CQR133" s="86"/>
      <c r="CQS133" s="86"/>
      <c r="CQT133" s="86"/>
      <c r="CQU133" s="86"/>
      <c r="CQV133" s="86"/>
      <c r="CQW133" s="86"/>
      <c r="CQX133" s="86"/>
      <c r="CQY133" s="86"/>
      <c r="CQZ133" s="86"/>
      <c r="CRA133" s="86"/>
      <c r="CRB133" s="86"/>
      <c r="CRC133" s="86"/>
      <c r="CRD133" s="86"/>
      <c r="CRE133" s="86"/>
      <c r="CRF133" s="86"/>
      <c r="CRG133" s="86"/>
      <c r="CRH133" s="86"/>
      <c r="CRI133" s="86"/>
      <c r="CRJ133" s="86"/>
      <c r="CRK133" s="86"/>
      <c r="CRL133" s="86"/>
      <c r="CRM133" s="86"/>
      <c r="CRN133" s="86"/>
      <c r="CRO133" s="86"/>
      <c r="CRP133" s="86"/>
      <c r="CRQ133" s="86"/>
      <c r="CRR133" s="86"/>
      <c r="CRY133" s="86"/>
      <c r="CRZ133" s="86"/>
      <c r="CSA133" s="86"/>
      <c r="CSB133" s="86"/>
      <c r="CSC133" s="86"/>
      <c r="CSD133" s="86"/>
      <c r="CSE133" s="86"/>
      <c r="CSF133" s="86"/>
      <c r="CSG133" s="86"/>
      <c r="CSH133" s="86"/>
      <c r="CSI133" s="86"/>
      <c r="CSJ133" s="86"/>
      <c r="CSK133" s="86"/>
      <c r="CSL133" s="86"/>
      <c r="CSM133" s="86"/>
      <c r="CSN133" s="86"/>
      <c r="CSO133" s="86"/>
      <c r="CSP133" s="86"/>
      <c r="CSQ133" s="86"/>
      <c r="CSR133" s="86"/>
      <c r="CSS133" s="86"/>
      <c r="CST133" s="86"/>
      <c r="CSU133" s="86"/>
      <c r="CSV133" s="86"/>
      <c r="CSW133" s="86"/>
      <c r="CSX133" s="86"/>
      <c r="CSY133" s="86"/>
      <c r="CSZ133" s="86"/>
      <c r="CTA133" s="86"/>
      <c r="CTB133" s="86"/>
      <c r="CTC133" s="86"/>
      <c r="CTD133" s="86"/>
      <c r="CTE133" s="86"/>
      <c r="CTF133" s="86"/>
      <c r="CTG133" s="86"/>
      <c r="CTH133" s="86"/>
      <c r="CTI133" s="86"/>
      <c r="CTJ133" s="86"/>
      <c r="CTK133" s="86"/>
      <c r="CTL133" s="86"/>
      <c r="CTM133" s="86"/>
      <c r="CTN133" s="86"/>
      <c r="CTO133" s="86"/>
      <c r="CTP133" s="86"/>
      <c r="CTQ133" s="86"/>
      <c r="CTR133" s="86"/>
      <c r="CTS133" s="86"/>
      <c r="CTT133" s="86"/>
      <c r="CTU133" s="86"/>
      <c r="CTV133" s="86"/>
      <c r="CTW133" s="86"/>
      <c r="CTX133" s="86"/>
      <c r="CTY133" s="86"/>
      <c r="CTZ133" s="86"/>
      <c r="CUA133" s="86"/>
      <c r="CUB133" s="86"/>
      <c r="CUC133" s="86"/>
      <c r="CUD133" s="86"/>
      <c r="CUE133" s="86"/>
      <c r="CUF133" s="86"/>
      <c r="CUG133" s="86"/>
      <c r="CUH133" s="86"/>
      <c r="CUI133" s="86"/>
      <c r="CUJ133" s="86"/>
      <c r="CUK133" s="86"/>
      <c r="CUL133" s="86"/>
      <c r="CUM133" s="86"/>
      <c r="CUN133" s="86"/>
      <c r="CUO133" s="86"/>
      <c r="CUP133" s="86"/>
      <c r="CUQ133" s="86"/>
      <c r="CUR133" s="86"/>
      <c r="CUS133" s="86"/>
      <c r="CUT133" s="86"/>
      <c r="CUU133" s="86"/>
      <c r="CUV133" s="86"/>
      <c r="CUW133" s="86"/>
      <c r="CUX133" s="86"/>
      <c r="CUY133" s="86"/>
      <c r="CUZ133" s="86"/>
      <c r="CVA133" s="86"/>
      <c r="CVB133" s="86"/>
      <c r="CVC133" s="86"/>
      <c r="CVD133" s="86"/>
      <c r="CVE133" s="86"/>
      <c r="CVF133" s="86"/>
      <c r="CVG133" s="86"/>
      <c r="CVH133" s="86"/>
      <c r="CVI133" s="86"/>
      <c r="CVJ133" s="86"/>
      <c r="CVK133" s="86"/>
      <c r="CVL133" s="86"/>
      <c r="CVM133" s="86"/>
      <c r="CVN133" s="86"/>
      <c r="CVO133" s="86"/>
      <c r="CVP133" s="86"/>
      <c r="CVQ133" s="86"/>
      <c r="CVR133" s="86"/>
      <c r="CVS133" s="86"/>
      <c r="CVT133" s="86"/>
      <c r="CVU133" s="86"/>
      <c r="CVV133" s="86"/>
      <c r="CVW133" s="86"/>
      <c r="CVX133" s="86"/>
      <c r="CVY133" s="86"/>
      <c r="CVZ133" s="86"/>
      <c r="CWA133" s="86"/>
      <c r="CWB133" s="86"/>
      <c r="CWC133" s="86"/>
      <c r="CWD133" s="86"/>
      <c r="CWE133" s="86"/>
      <c r="CWF133" s="86"/>
      <c r="CWG133" s="86"/>
      <c r="CWH133" s="86"/>
      <c r="CWI133" s="86"/>
      <c r="CWJ133" s="86"/>
      <c r="CWK133" s="86"/>
      <c r="CWL133" s="86"/>
      <c r="CWM133" s="86"/>
      <c r="CWN133" s="86"/>
      <c r="CWO133" s="86"/>
      <c r="CWP133" s="86"/>
      <c r="CWQ133" s="86"/>
      <c r="CWR133" s="86"/>
      <c r="CWS133" s="86"/>
      <c r="CWT133" s="86"/>
      <c r="CWU133" s="86"/>
      <c r="CWV133" s="86"/>
      <c r="CWW133" s="86"/>
      <c r="CWX133" s="86"/>
      <c r="CWY133" s="86"/>
      <c r="CWZ133" s="86"/>
      <c r="CXA133" s="86"/>
      <c r="CXB133" s="86"/>
      <c r="CXC133" s="86"/>
      <c r="CXD133" s="86"/>
      <c r="CXE133" s="86"/>
      <c r="CXF133" s="86"/>
      <c r="CXG133" s="86"/>
      <c r="CXH133" s="86"/>
      <c r="CXI133" s="86"/>
      <c r="CXJ133" s="86"/>
      <c r="CXK133" s="86"/>
      <c r="CXL133" s="86"/>
      <c r="CXM133" s="86"/>
      <c r="CXN133" s="86"/>
      <c r="CXO133" s="86"/>
      <c r="CXP133" s="86"/>
      <c r="CXQ133" s="86"/>
      <c r="CXR133" s="86"/>
      <c r="CXS133" s="86"/>
      <c r="CXT133" s="86"/>
      <c r="CXU133" s="86"/>
      <c r="CXV133" s="86"/>
      <c r="CXW133" s="86"/>
      <c r="CXX133" s="86"/>
      <c r="CXY133" s="86"/>
      <c r="CXZ133" s="86"/>
      <c r="CYA133" s="86"/>
      <c r="CYB133" s="86"/>
      <c r="CYC133" s="86"/>
      <c r="CYD133" s="86"/>
      <c r="CYE133" s="86"/>
      <c r="CYF133" s="86"/>
      <c r="CYG133" s="86"/>
      <c r="CYH133" s="86"/>
      <c r="CYI133" s="86"/>
      <c r="CYJ133" s="86"/>
      <c r="CYK133" s="86"/>
      <c r="CYL133" s="86"/>
      <c r="CYM133" s="86"/>
      <c r="CYN133" s="86"/>
      <c r="CYO133" s="86"/>
      <c r="CYP133" s="86"/>
      <c r="CYQ133" s="86"/>
      <c r="CYR133" s="86"/>
      <c r="CYS133" s="86"/>
      <c r="CYT133" s="86"/>
      <c r="CYU133" s="86"/>
      <c r="CYV133" s="86"/>
      <c r="CYW133" s="86"/>
      <c r="CYX133" s="86"/>
      <c r="CYY133" s="86"/>
      <c r="CYZ133" s="86"/>
      <c r="CZA133" s="86"/>
      <c r="CZB133" s="86"/>
      <c r="CZC133" s="86"/>
      <c r="CZD133" s="86"/>
      <c r="CZE133" s="86"/>
      <c r="CZF133" s="86"/>
      <c r="CZG133" s="86"/>
      <c r="CZH133" s="86"/>
      <c r="CZI133" s="86"/>
      <c r="CZJ133" s="86"/>
      <c r="CZK133" s="86"/>
      <c r="CZL133" s="86"/>
      <c r="CZM133" s="86"/>
      <c r="CZN133" s="86"/>
      <c r="CZO133" s="86"/>
      <c r="CZP133" s="86"/>
      <c r="CZQ133" s="86"/>
      <c r="CZR133" s="86"/>
      <c r="CZS133" s="86"/>
      <c r="CZT133" s="86"/>
      <c r="CZU133" s="86"/>
      <c r="CZV133" s="86"/>
      <c r="CZW133" s="86"/>
      <c r="CZX133" s="86"/>
      <c r="CZY133" s="86"/>
      <c r="CZZ133" s="86"/>
      <c r="DAA133" s="86"/>
      <c r="DAB133" s="86"/>
      <c r="DAC133" s="86"/>
      <c r="DAD133" s="86"/>
      <c r="DAE133" s="86"/>
      <c r="DAF133" s="86"/>
      <c r="DAG133" s="86"/>
      <c r="DAH133" s="86"/>
      <c r="DAI133" s="86"/>
      <c r="DAJ133" s="86"/>
      <c r="DAK133" s="86"/>
      <c r="DAL133" s="86"/>
      <c r="DAM133" s="86"/>
      <c r="DAN133" s="86"/>
      <c r="DAO133" s="86"/>
      <c r="DAP133" s="86"/>
      <c r="DAQ133" s="86"/>
      <c r="DAR133" s="86"/>
      <c r="DAS133" s="86"/>
      <c r="DAT133" s="86"/>
      <c r="DAU133" s="86"/>
      <c r="DAV133" s="86"/>
      <c r="DAW133" s="86"/>
      <c r="DAX133" s="86"/>
      <c r="DAY133" s="86"/>
      <c r="DAZ133" s="86"/>
      <c r="DBA133" s="86"/>
      <c r="DBB133" s="86"/>
      <c r="DBC133" s="86"/>
      <c r="DBD133" s="86"/>
      <c r="DBE133" s="86"/>
      <c r="DBF133" s="86"/>
      <c r="DBG133" s="86"/>
      <c r="DBH133" s="86"/>
      <c r="DBI133" s="86"/>
      <c r="DBJ133" s="86"/>
      <c r="DBK133" s="86"/>
      <c r="DBL133" s="86"/>
      <c r="DBM133" s="86"/>
      <c r="DBN133" s="86"/>
      <c r="DBU133" s="86"/>
      <c r="DBV133" s="86"/>
      <c r="DBW133" s="86"/>
      <c r="DBX133" s="86"/>
      <c r="DBY133" s="86"/>
      <c r="DBZ133" s="86"/>
      <c r="DCA133" s="86"/>
      <c r="DCB133" s="86"/>
      <c r="DCC133" s="86"/>
      <c r="DCD133" s="86"/>
      <c r="DCE133" s="86"/>
      <c r="DCF133" s="86"/>
      <c r="DCG133" s="86"/>
      <c r="DCH133" s="86"/>
      <c r="DCI133" s="86"/>
      <c r="DCJ133" s="86"/>
      <c r="DCK133" s="86"/>
      <c r="DCL133" s="86"/>
      <c r="DCM133" s="86"/>
      <c r="DCN133" s="86"/>
      <c r="DCO133" s="86"/>
      <c r="DCP133" s="86"/>
      <c r="DCQ133" s="86"/>
      <c r="DCR133" s="86"/>
      <c r="DCS133" s="86"/>
      <c r="DCT133" s="86"/>
      <c r="DCU133" s="86"/>
      <c r="DCV133" s="86"/>
      <c r="DCW133" s="86"/>
      <c r="DCX133" s="86"/>
      <c r="DCY133" s="86"/>
      <c r="DCZ133" s="86"/>
      <c r="DDA133" s="86"/>
      <c r="DDB133" s="86"/>
      <c r="DDC133" s="86"/>
      <c r="DDD133" s="86"/>
      <c r="DDE133" s="86"/>
      <c r="DDF133" s="86"/>
      <c r="DDG133" s="86"/>
      <c r="DDH133" s="86"/>
      <c r="DDI133" s="86"/>
      <c r="DDJ133" s="86"/>
      <c r="DDK133" s="86"/>
      <c r="DDL133" s="86"/>
      <c r="DDM133" s="86"/>
      <c r="DDN133" s="86"/>
      <c r="DDO133" s="86"/>
      <c r="DDP133" s="86"/>
      <c r="DDQ133" s="86"/>
      <c r="DDR133" s="86"/>
      <c r="DDS133" s="86"/>
      <c r="DDT133" s="86"/>
      <c r="DDU133" s="86"/>
      <c r="DDV133" s="86"/>
      <c r="DDW133" s="86"/>
      <c r="DDX133" s="86"/>
      <c r="DDY133" s="86"/>
      <c r="DDZ133" s="86"/>
      <c r="DEA133" s="86"/>
      <c r="DEB133" s="86"/>
      <c r="DEC133" s="86"/>
      <c r="DED133" s="86"/>
      <c r="DEE133" s="86"/>
      <c r="DEF133" s="86"/>
      <c r="DEG133" s="86"/>
      <c r="DEH133" s="86"/>
      <c r="DEI133" s="86"/>
      <c r="DEJ133" s="86"/>
      <c r="DEK133" s="86"/>
      <c r="DEL133" s="86"/>
      <c r="DEM133" s="86"/>
      <c r="DEN133" s="86"/>
      <c r="DEO133" s="86"/>
      <c r="DEP133" s="86"/>
      <c r="DEQ133" s="86"/>
      <c r="DER133" s="86"/>
      <c r="DES133" s="86"/>
      <c r="DET133" s="86"/>
      <c r="DEU133" s="86"/>
      <c r="DEV133" s="86"/>
      <c r="DEW133" s="86"/>
      <c r="DEX133" s="86"/>
      <c r="DEY133" s="86"/>
      <c r="DEZ133" s="86"/>
      <c r="DFA133" s="86"/>
      <c r="DFB133" s="86"/>
      <c r="DFC133" s="86"/>
      <c r="DFD133" s="86"/>
      <c r="DFE133" s="86"/>
      <c r="DFF133" s="86"/>
      <c r="DFG133" s="86"/>
      <c r="DFH133" s="86"/>
      <c r="DFI133" s="86"/>
      <c r="DFJ133" s="86"/>
      <c r="DFK133" s="86"/>
      <c r="DFL133" s="86"/>
      <c r="DFM133" s="86"/>
      <c r="DFN133" s="86"/>
      <c r="DFO133" s="86"/>
      <c r="DFP133" s="86"/>
      <c r="DFQ133" s="86"/>
      <c r="DFR133" s="86"/>
      <c r="DFS133" s="86"/>
      <c r="DFT133" s="86"/>
      <c r="DFU133" s="86"/>
      <c r="DFV133" s="86"/>
      <c r="DFW133" s="86"/>
      <c r="DFX133" s="86"/>
      <c r="DFY133" s="86"/>
      <c r="DFZ133" s="86"/>
      <c r="DGA133" s="86"/>
      <c r="DGB133" s="86"/>
      <c r="DGC133" s="86"/>
      <c r="DGD133" s="86"/>
      <c r="DGE133" s="86"/>
      <c r="DGF133" s="86"/>
      <c r="DGG133" s="86"/>
      <c r="DGH133" s="86"/>
      <c r="DGI133" s="86"/>
      <c r="DGJ133" s="86"/>
      <c r="DGK133" s="86"/>
      <c r="DGL133" s="86"/>
      <c r="DGM133" s="86"/>
      <c r="DGN133" s="86"/>
      <c r="DGO133" s="86"/>
      <c r="DGP133" s="86"/>
      <c r="DGQ133" s="86"/>
      <c r="DGR133" s="86"/>
      <c r="DGS133" s="86"/>
      <c r="DGT133" s="86"/>
      <c r="DGU133" s="86"/>
      <c r="DGV133" s="86"/>
      <c r="DGW133" s="86"/>
      <c r="DGX133" s="86"/>
      <c r="DGY133" s="86"/>
      <c r="DGZ133" s="86"/>
      <c r="DHA133" s="86"/>
      <c r="DHB133" s="86"/>
      <c r="DHC133" s="86"/>
      <c r="DHD133" s="86"/>
      <c r="DHE133" s="86"/>
      <c r="DHF133" s="86"/>
      <c r="DHG133" s="86"/>
      <c r="DHH133" s="86"/>
      <c r="DHI133" s="86"/>
      <c r="DHJ133" s="86"/>
      <c r="DHK133" s="86"/>
      <c r="DHL133" s="86"/>
      <c r="DHM133" s="86"/>
      <c r="DHN133" s="86"/>
      <c r="DHO133" s="86"/>
      <c r="DHP133" s="86"/>
      <c r="DHQ133" s="86"/>
      <c r="DHR133" s="86"/>
      <c r="DHS133" s="86"/>
      <c r="DHT133" s="86"/>
      <c r="DHU133" s="86"/>
      <c r="DHV133" s="86"/>
      <c r="DHW133" s="86"/>
      <c r="DHX133" s="86"/>
      <c r="DHY133" s="86"/>
      <c r="DHZ133" s="86"/>
      <c r="DIA133" s="86"/>
      <c r="DIB133" s="86"/>
      <c r="DIC133" s="86"/>
      <c r="DID133" s="86"/>
      <c r="DIE133" s="86"/>
      <c r="DIF133" s="86"/>
      <c r="DIG133" s="86"/>
      <c r="DIH133" s="86"/>
      <c r="DII133" s="86"/>
      <c r="DIJ133" s="86"/>
      <c r="DIK133" s="86"/>
      <c r="DIL133" s="86"/>
      <c r="DIM133" s="86"/>
      <c r="DIN133" s="86"/>
      <c r="DIO133" s="86"/>
      <c r="DIP133" s="86"/>
      <c r="DIQ133" s="86"/>
      <c r="DIR133" s="86"/>
      <c r="DIS133" s="86"/>
      <c r="DIT133" s="86"/>
      <c r="DIU133" s="86"/>
      <c r="DIV133" s="86"/>
      <c r="DIW133" s="86"/>
      <c r="DIX133" s="86"/>
      <c r="DIY133" s="86"/>
      <c r="DIZ133" s="86"/>
      <c r="DJA133" s="86"/>
      <c r="DJB133" s="86"/>
      <c r="DJC133" s="86"/>
      <c r="DJD133" s="86"/>
      <c r="DJE133" s="86"/>
      <c r="DJF133" s="86"/>
      <c r="DJG133" s="86"/>
      <c r="DJH133" s="86"/>
      <c r="DJI133" s="86"/>
      <c r="DJJ133" s="86"/>
      <c r="DJK133" s="86"/>
      <c r="DJL133" s="86"/>
      <c r="DJM133" s="86"/>
      <c r="DJN133" s="86"/>
      <c r="DJO133" s="86"/>
      <c r="DJP133" s="86"/>
      <c r="DJQ133" s="86"/>
      <c r="DJR133" s="86"/>
      <c r="DJS133" s="86"/>
      <c r="DJT133" s="86"/>
      <c r="DJU133" s="86"/>
      <c r="DJV133" s="86"/>
      <c r="DJW133" s="86"/>
      <c r="DJX133" s="86"/>
      <c r="DJY133" s="86"/>
      <c r="DJZ133" s="86"/>
      <c r="DKA133" s="86"/>
      <c r="DKB133" s="86"/>
      <c r="DKC133" s="86"/>
      <c r="DKD133" s="86"/>
      <c r="DKE133" s="86"/>
      <c r="DKF133" s="86"/>
      <c r="DKG133" s="86"/>
      <c r="DKH133" s="86"/>
      <c r="DKI133" s="86"/>
      <c r="DKJ133" s="86"/>
      <c r="DKK133" s="86"/>
      <c r="DKL133" s="86"/>
      <c r="DKM133" s="86"/>
      <c r="DKN133" s="86"/>
      <c r="DKO133" s="86"/>
      <c r="DKP133" s="86"/>
      <c r="DKQ133" s="86"/>
      <c r="DKR133" s="86"/>
      <c r="DKS133" s="86"/>
      <c r="DKT133" s="86"/>
      <c r="DKU133" s="86"/>
      <c r="DKV133" s="86"/>
      <c r="DKW133" s="86"/>
      <c r="DKX133" s="86"/>
      <c r="DKY133" s="86"/>
      <c r="DKZ133" s="86"/>
      <c r="DLA133" s="86"/>
      <c r="DLB133" s="86"/>
      <c r="DLC133" s="86"/>
      <c r="DLD133" s="86"/>
      <c r="DLE133" s="86"/>
      <c r="DLF133" s="86"/>
      <c r="DLG133" s="86"/>
      <c r="DLH133" s="86"/>
      <c r="DLI133" s="86"/>
      <c r="DLJ133" s="86"/>
      <c r="DLQ133" s="86"/>
      <c r="DLR133" s="86"/>
      <c r="DLS133" s="86"/>
      <c r="DLT133" s="86"/>
      <c r="DLU133" s="86"/>
      <c r="DLV133" s="86"/>
      <c r="DLW133" s="86"/>
      <c r="DLX133" s="86"/>
      <c r="DLY133" s="86"/>
      <c r="DLZ133" s="86"/>
      <c r="DMA133" s="86"/>
      <c r="DMB133" s="86"/>
      <c r="DMC133" s="86"/>
      <c r="DMD133" s="86"/>
      <c r="DME133" s="86"/>
      <c r="DMF133" s="86"/>
      <c r="DMG133" s="86"/>
      <c r="DMH133" s="86"/>
      <c r="DMI133" s="86"/>
      <c r="DMJ133" s="86"/>
      <c r="DMK133" s="86"/>
      <c r="DML133" s="86"/>
      <c r="DMM133" s="86"/>
      <c r="DMN133" s="86"/>
      <c r="DMO133" s="86"/>
      <c r="DMP133" s="86"/>
      <c r="DMQ133" s="86"/>
      <c r="DMR133" s="86"/>
      <c r="DMS133" s="86"/>
      <c r="DMT133" s="86"/>
      <c r="DMU133" s="86"/>
      <c r="DMV133" s="86"/>
      <c r="DMW133" s="86"/>
      <c r="DMX133" s="86"/>
      <c r="DMY133" s="86"/>
      <c r="DMZ133" s="86"/>
      <c r="DNA133" s="86"/>
      <c r="DNB133" s="86"/>
      <c r="DNC133" s="86"/>
      <c r="DND133" s="86"/>
      <c r="DNE133" s="86"/>
      <c r="DNF133" s="86"/>
      <c r="DNG133" s="86"/>
      <c r="DNH133" s="86"/>
      <c r="DNI133" s="86"/>
      <c r="DNJ133" s="86"/>
      <c r="DNK133" s="86"/>
      <c r="DNL133" s="86"/>
      <c r="DNM133" s="86"/>
      <c r="DNN133" s="86"/>
      <c r="DNO133" s="86"/>
      <c r="DNP133" s="86"/>
      <c r="DNQ133" s="86"/>
      <c r="DNR133" s="86"/>
      <c r="DNS133" s="86"/>
      <c r="DNT133" s="86"/>
      <c r="DNU133" s="86"/>
      <c r="DNV133" s="86"/>
      <c r="DNW133" s="86"/>
      <c r="DNX133" s="86"/>
      <c r="DNY133" s="86"/>
      <c r="DNZ133" s="86"/>
      <c r="DOA133" s="86"/>
      <c r="DOB133" s="86"/>
      <c r="DOC133" s="86"/>
      <c r="DOD133" s="86"/>
      <c r="DOE133" s="86"/>
      <c r="DOF133" s="86"/>
      <c r="DOG133" s="86"/>
      <c r="DOH133" s="86"/>
      <c r="DOI133" s="86"/>
      <c r="DOJ133" s="86"/>
      <c r="DOK133" s="86"/>
      <c r="DOL133" s="86"/>
      <c r="DOM133" s="86"/>
      <c r="DON133" s="86"/>
      <c r="DOO133" s="86"/>
      <c r="DOP133" s="86"/>
      <c r="DOQ133" s="86"/>
      <c r="DOR133" s="86"/>
      <c r="DOS133" s="86"/>
      <c r="DOT133" s="86"/>
      <c r="DOU133" s="86"/>
      <c r="DOV133" s="86"/>
      <c r="DOW133" s="86"/>
      <c r="DOX133" s="86"/>
      <c r="DOY133" s="86"/>
      <c r="DOZ133" s="86"/>
      <c r="DPA133" s="86"/>
      <c r="DPB133" s="86"/>
      <c r="DPC133" s="86"/>
      <c r="DPD133" s="86"/>
      <c r="DPE133" s="86"/>
      <c r="DPF133" s="86"/>
      <c r="DPG133" s="86"/>
      <c r="DPH133" s="86"/>
      <c r="DPI133" s="86"/>
      <c r="DPJ133" s="86"/>
      <c r="DPK133" s="86"/>
      <c r="DPL133" s="86"/>
      <c r="DPM133" s="86"/>
      <c r="DPN133" s="86"/>
      <c r="DPO133" s="86"/>
      <c r="DPP133" s="86"/>
      <c r="DPQ133" s="86"/>
      <c r="DPR133" s="86"/>
      <c r="DPS133" s="86"/>
      <c r="DPT133" s="86"/>
      <c r="DPU133" s="86"/>
      <c r="DPV133" s="86"/>
      <c r="DPW133" s="86"/>
      <c r="DPX133" s="86"/>
      <c r="DPY133" s="86"/>
      <c r="DPZ133" s="86"/>
      <c r="DQA133" s="86"/>
      <c r="DQB133" s="86"/>
      <c r="DQC133" s="86"/>
      <c r="DQD133" s="86"/>
      <c r="DQE133" s="86"/>
      <c r="DQF133" s="86"/>
      <c r="DQG133" s="86"/>
      <c r="DQH133" s="86"/>
      <c r="DQI133" s="86"/>
      <c r="DQJ133" s="86"/>
      <c r="DQK133" s="86"/>
      <c r="DQL133" s="86"/>
      <c r="DQM133" s="86"/>
      <c r="DQN133" s="86"/>
      <c r="DQO133" s="86"/>
      <c r="DQP133" s="86"/>
      <c r="DQQ133" s="86"/>
      <c r="DQR133" s="86"/>
      <c r="DQS133" s="86"/>
      <c r="DQT133" s="86"/>
      <c r="DQU133" s="86"/>
      <c r="DQV133" s="86"/>
      <c r="DQW133" s="86"/>
      <c r="DQX133" s="86"/>
      <c r="DQY133" s="86"/>
      <c r="DQZ133" s="86"/>
      <c r="DRA133" s="86"/>
      <c r="DRB133" s="86"/>
      <c r="DRC133" s="86"/>
      <c r="DRD133" s="86"/>
      <c r="DRE133" s="86"/>
      <c r="DRF133" s="86"/>
      <c r="DRG133" s="86"/>
      <c r="DRH133" s="86"/>
      <c r="DRI133" s="86"/>
      <c r="DRJ133" s="86"/>
      <c r="DRK133" s="86"/>
      <c r="DRL133" s="86"/>
      <c r="DRM133" s="86"/>
      <c r="DRN133" s="86"/>
      <c r="DRO133" s="86"/>
      <c r="DRP133" s="86"/>
      <c r="DRQ133" s="86"/>
      <c r="DRR133" s="86"/>
      <c r="DRS133" s="86"/>
      <c r="DRT133" s="86"/>
      <c r="DRU133" s="86"/>
      <c r="DRV133" s="86"/>
      <c r="DRW133" s="86"/>
      <c r="DRX133" s="86"/>
      <c r="DRY133" s="86"/>
      <c r="DRZ133" s="86"/>
      <c r="DSA133" s="86"/>
      <c r="DSB133" s="86"/>
      <c r="DSC133" s="86"/>
      <c r="DSD133" s="86"/>
      <c r="DSE133" s="86"/>
      <c r="DSF133" s="86"/>
      <c r="DSG133" s="86"/>
      <c r="DSH133" s="86"/>
      <c r="DSI133" s="86"/>
      <c r="DSJ133" s="86"/>
      <c r="DSK133" s="86"/>
      <c r="DSL133" s="86"/>
      <c r="DSM133" s="86"/>
      <c r="DSN133" s="86"/>
      <c r="DSO133" s="86"/>
      <c r="DSP133" s="86"/>
      <c r="DSQ133" s="86"/>
      <c r="DSR133" s="86"/>
      <c r="DSS133" s="86"/>
      <c r="DST133" s="86"/>
      <c r="DSU133" s="86"/>
      <c r="DSV133" s="86"/>
      <c r="DSW133" s="86"/>
      <c r="DSX133" s="86"/>
      <c r="DSY133" s="86"/>
      <c r="DSZ133" s="86"/>
      <c r="DTA133" s="86"/>
      <c r="DTB133" s="86"/>
      <c r="DTC133" s="86"/>
      <c r="DTD133" s="86"/>
      <c r="DTE133" s="86"/>
      <c r="DTF133" s="86"/>
      <c r="DTG133" s="86"/>
      <c r="DTH133" s="86"/>
      <c r="DTI133" s="86"/>
      <c r="DTJ133" s="86"/>
      <c r="DTK133" s="86"/>
      <c r="DTL133" s="86"/>
      <c r="DTM133" s="86"/>
      <c r="DTN133" s="86"/>
      <c r="DTO133" s="86"/>
      <c r="DTP133" s="86"/>
      <c r="DTQ133" s="86"/>
      <c r="DTR133" s="86"/>
      <c r="DTS133" s="86"/>
      <c r="DTT133" s="86"/>
      <c r="DTU133" s="86"/>
      <c r="DTV133" s="86"/>
      <c r="DTW133" s="86"/>
      <c r="DTX133" s="86"/>
      <c r="DTY133" s="86"/>
      <c r="DTZ133" s="86"/>
      <c r="DUA133" s="86"/>
      <c r="DUB133" s="86"/>
      <c r="DUC133" s="86"/>
      <c r="DUD133" s="86"/>
      <c r="DUE133" s="86"/>
      <c r="DUF133" s="86"/>
      <c r="DUG133" s="86"/>
      <c r="DUH133" s="86"/>
      <c r="DUI133" s="86"/>
      <c r="DUJ133" s="86"/>
      <c r="DUK133" s="86"/>
      <c r="DUL133" s="86"/>
      <c r="DUM133" s="86"/>
      <c r="DUN133" s="86"/>
      <c r="DUO133" s="86"/>
      <c r="DUP133" s="86"/>
      <c r="DUQ133" s="86"/>
      <c r="DUR133" s="86"/>
      <c r="DUS133" s="86"/>
      <c r="DUT133" s="86"/>
      <c r="DUU133" s="86"/>
      <c r="DUV133" s="86"/>
      <c r="DUW133" s="86"/>
      <c r="DUX133" s="86"/>
      <c r="DUY133" s="86"/>
      <c r="DUZ133" s="86"/>
      <c r="DVA133" s="86"/>
      <c r="DVB133" s="86"/>
      <c r="DVC133" s="86"/>
      <c r="DVD133" s="86"/>
      <c r="DVE133" s="86"/>
      <c r="DVF133" s="86"/>
      <c r="DVM133" s="86"/>
      <c r="DVN133" s="86"/>
      <c r="DVO133" s="86"/>
      <c r="DVP133" s="86"/>
      <c r="DVQ133" s="86"/>
      <c r="DVR133" s="86"/>
      <c r="DVS133" s="86"/>
      <c r="DVT133" s="86"/>
      <c r="DVU133" s="86"/>
      <c r="DVV133" s="86"/>
      <c r="DVW133" s="86"/>
      <c r="DVX133" s="86"/>
      <c r="DVY133" s="86"/>
      <c r="DVZ133" s="86"/>
      <c r="DWA133" s="86"/>
      <c r="DWB133" s="86"/>
      <c r="DWC133" s="86"/>
      <c r="DWD133" s="86"/>
      <c r="DWE133" s="86"/>
      <c r="DWF133" s="86"/>
      <c r="DWG133" s="86"/>
      <c r="DWH133" s="86"/>
      <c r="DWI133" s="86"/>
      <c r="DWJ133" s="86"/>
      <c r="DWK133" s="86"/>
      <c r="DWL133" s="86"/>
      <c r="DWM133" s="86"/>
      <c r="DWN133" s="86"/>
      <c r="DWO133" s="86"/>
      <c r="DWP133" s="86"/>
      <c r="DWQ133" s="86"/>
      <c r="DWR133" s="86"/>
      <c r="DWS133" s="86"/>
      <c r="DWT133" s="86"/>
      <c r="DWU133" s="86"/>
      <c r="DWV133" s="86"/>
      <c r="DWW133" s="86"/>
      <c r="DWX133" s="86"/>
      <c r="DWY133" s="86"/>
      <c r="DWZ133" s="86"/>
      <c r="DXA133" s="86"/>
      <c r="DXB133" s="86"/>
      <c r="DXC133" s="86"/>
      <c r="DXD133" s="86"/>
      <c r="DXE133" s="86"/>
      <c r="DXF133" s="86"/>
      <c r="DXG133" s="86"/>
      <c r="DXH133" s="86"/>
      <c r="DXI133" s="86"/>
      <c r="DXJ133" s="86"/>
      <c r="DXK133" s="86"/>
      <c r="DXL133" s="86"/>
      <c r="DXM133" s="86"/>
      <c r="DXN133" s="86"/>
      <c r="DXO133" s="86"/>
      <c r="DXP133" s="86"/>
      <c r="DXQ133" s="86"/>
      <c r="DXR133" s="86"/>
      <c r="DXS133" s="86"/>
      <c r="DXT133" s="86"/>
      <c r="DXU133" s="86"/>
      <c r="DXV133" s="86"/>
      <c r="DXW133" s="86"/>
      <c r="DXX133" s="86"/>
      <c r="DXY133" s="86"/>
      <c r="DXZ133" s="86"/>
      <c r="DYA133" s="86"/>
      <c r="DYB133" s="86"/>
      <c r="DYC133" s="86"/>
      <c r="DYD133" s="86"/>
      <c r="DYE133" s="86"/>
      <c r="DYF133" s="86"/>
      <c r="DYG133" s="86"/>
      <c r="DYH133" s="86"/>
      <c r="DYI133" s="86"/>
      <c r="DYJ133" s="86"/>
      <c r="DYK133" s="86"/>
      <c r="DYL133" s="86"/>
      <c r="DYM133" s="86"/>
      <c r="DYN133" s="86"/>
      <c r="DYO133" s="86"/>
      <c r="DYP133" s="86"/>
      <c r="DYQ133" s="86"/>
      <c r="DYR133" s="86"/>
      <c r="DYS133" s="86"/>
      <c r="DYT133" s="86"/>
      <c r="DYU133" s="86"/>
      <c r="DYV133" s="86"/>
      <c r="DYW133" s="86"/>
      <c r="DYX133" s="86"/>
      <c r="DYY133" s="86"/>
      <c r="DYZ133" s="86"/>
      <c r="DZA133" s="86"/>
      <c r="DZB133" s="86"/>
      <c r="DZC133" s="86"/>
      <c r="DZD133" s="86"/>
      <c r="DZE133" s="86"/>
      <c r="DZF133" s="86"/>
      <c r="DZG133" s="86"/>
      <c r="DZH133" s="86"/>
      <c r="DZI133" s="86"/>
      <c r="DZJ133" s="86"/>
      <c r="DZK133" s="86"/>
      <c r="DZL133" s="86"/>
      <c r="DZM133" s="86"/>
      <c r="DZN133" s="86"/>
      <c r="DZO133" s="86"/>
      <c r="DZP133" s="86"/>
      <c r="DZQ133" s="86"/>
      <c r="DZR133" s="86"/>
      <c r="DZS133" s="86"/>
      <c r="DZT133" s="86"/>
      <c r="DZU133" s="86"/>
      <c r="DZV133" s="86"/>
      <c r="DZW133" s="86"/>
      <c r="DZX133" s="86"/>
      <c r="DZY133" s="86"/>
      <c r="DZZ133" s="86"/>
      <c r="EAA133" s="86"/>
      <c r="EAB133" s="86"/>
      <c r="EAC133" s="86"/>
      <c r="EAD133" s="86"/>
      <c r="EAE133" s="86"/>
      <c r="EAF133" s="86"/>
      <c r="EAG133" s="86"/>
      <c r="EAH133" s="86"/>
      <c r="EAI133" s="86"/>
      <c r="EAJ133" s="86"/>
      <c r="EAK133" s="86"/>
      <c r="EAL133" s="86"/>
      <c r="EAM133" s="86"/>
      <c r="EAN133" s="86"/>
      <c r="EAO133" s="86"/>
      <c r="EAP133" s="86"/>
      <c r="EAQ133" s="86"/>
      <c r="EAR133" s="86"/>
      <c r="EAS133" s="86"/>
      <c r="EAT133" s="86"/>
      <c r="EAU133" s="86"/>
      <c r="EAV133" s="86"/>
      <c r="EAW133" s="86"/>
      <c r="EAX133" s="86"/>
      <c r="EAY133" s="86"/>
      <c r="EAZ133" s="86"/>
      <c r="EBA133" s="86"/>
      <c r="EBB133" s="86"/>
      <c r="EBC133" s="86"/>
      <c r="EBD133" s="86"/>
      <c r="EBE133" s="86"/>
      <c r="EBF133" s="86"/>
      <c r="EBG133" s="86"/>
      <c r="EBH133" s="86"/>
      <c r="EBI133" s="86"/>
      <c r="EBJ133" s="86"/>
      <c r="EBK133" s="86"/>
      <c r="EBL133" s="86"/>
      <c r="EBM133" s="86"/>
      <c r="EBN133" s="86"/>
      <c r="EBO133" s="86"/>
      <c r="EBP133" s="86"/>
      <c r="EBQ133" s="86"/>
      <c r="EBR133" s="86"/>
      <c r="EBS133" s="86"/>
      <c r="EBT133" s="86"/>
      <c r="EBU133" s="86"/>
      <c r="EBV133" s="86"/>
      <c r="EBW133" s="86"/>
      <c r="EBX133" s="86"/>
      <c r="EBY133" s="86"/>
      <c r="EBZ133" s="86"/>
      <c r="ECA133" s="86"/>
      <c r="ECB133" s="86"/>
      <c r="ECC133" s="86"/>
      <c r="ECD133" s="86"/>
      <c r="ECE133" s="86"/>
      <c r="ECF133" s="86"/>
      <c r="ECG133" s="86"/>
      <c r="ECH133" s="86"/>
      <c r="ECI133" s="86"/>
      <c r="ECJ133" s="86"/>
      <c r="ECK133" s="86"/>
      <c r="ECL133" s="86"/>
      <c r="ECM133" s="86"/>
      <c r="ECN133" s="86"/>
      <c r="ECO133" s="86"/>
      <c r="ECP133" s="86"/>
      <c r="ECQ133" s="86"/>
      <c r="ECR133" s="86"/>
      <c r="ECS133" s="86"/>
      <c r="ECT133" s="86"/>
      <c r="ECU133" s="86"/>
      <c r="ECV133" s="86"/>
      <c r="ECW133" s="86"/>
      <c r="ECX133" s="86"/>
      <c r="ECY133" s="86"/>
      <c r="ECZ133" s="86"/>
      <c r="EDA133" s="86"/>
      <c r="EDB133" s="86"/>
      <c r="EDC133" s="86"/>
      <c r="EDD133" s="86"/>
      <c r="EDE133" s="86"/>
      <c r="EDF133" s="86"/>
      <c r="EDG133" s="86"/>
      <c r="EDH133" s="86"/>
      <c r="EDI133" s="86"/>
      <c r="EDJ133" s="86"/>
      <c r="EDK133" s="86"/>
      <c r="EDL133" s="86"/>
      <c r="EDM133" s="86"/>
      <c r="EDN133" s="86"/>
      <c r="EDO133" s="86"/>
      <c r="EDP133" s="86"/>
      <c r="EDQ133" s="86"/>
      <c r="EDR133" s="86"/>
      <c r="EDS133" s="86"/>
      <c r="EDT133" s="86"/>
      <c r="EDU133" s="86"/>
      <c r="EDV133" s="86"/>
      <c r="EDW133" s="86"/>
      <c r="EDX133" s="86"/>
      <c r="EDY133" s="86"/>
      <c r="EDZ133" s="86"/>
      <c r="EEA133" s="86"/>
      <c r="EEB133" s="86"/>
      <c r="EEC133" s="86"/>
      <c r="EED133" s="86"/>
      <c r="EEE133" s="86"/>
      <c r="EEF133" s="86"/>
      <c r="EEG133" s="86"/>
      <c r="EEH133" s="86"/>
      <c r="EEI133" s="86"/>
      <c r="EEJ133" s="86"/>
      <c r="EEK133" s="86"/>
      <c r="EEL133" s="86"/>
      <c r="EEM133" s="86"/>
      <c r="EEN133" s="86"/>
      <c r="EEO133" s="86"/>
      <c r="EEP133" s="86"/>
      <c r="EEQ133" s="86"/>
      <c r="EER133" s="86"/>
      <c r="EES133" s="86"/>
      <c r="EET133" s="86"/>
      <c r="EEU133" s="86"/>
      <c r="EEV133" s="86"/>
      <c r="EEW133" s="86"/>
      <c r="EEX133" s="86"/>
      <c r="EEY133" s="86"/>
      <c r="EEZ133" s="86"/>
      <c r="EFA133" s="86"/>
      <c r="EFB133" s="86"/>
      <c r="EFI133" s="86"/>
      <c r="EFJ133" s="86"/>
      <c r="EFK133" s="86"/>
      <c r="EFL133" s="86"/>
      <c r="EFM133" s="86"/>
      <c r="EFN133" s="86"/>
      <c r="EFO133" s="86"/>
      <c r="EFP133" s="86"/>
      <c r="EFQ133" s="86"/>
      <c r="EFR133" s="86"/>
      <c r="EFS133" s="86"/>
      <c r="EFT133" s="86"/>
      <c r="EFU133" s="86"/>
      <c r="EFV133" s="86"/>
      <c r="EFW133" s="86"/>
      <c r="EFX133" s="86"/>
      <c r="EFY133" s="86"/>
      <c r="EFZ133" s="86"/>
      <c r="EGA133" s="86"/>
      <c r="EGB133" s="86"/>
      <c r="EGC133" s="86"/>
      <c r="EGD133" s="86"/>
      <c r="EGE133" s="86"/>
      <c r="EGF133" s="86"/>
      <c r="EGG133" s="86"/>
      <c r="EGH133" s="86"/>
      <c r="EGI133" s="86"/>
      <c r="EGJ133" s="86"/>
      <c r="EGK133" s="86"/>
      <c r="EGL133" s="86"/>
      <c r="EGM133" s="86"/>
      <c r="EGN133" s="86"/>
      <c r="EGO133" s="86"/>
      <c r="EGP133" s="86"/>
      <c r="EGQ133" s="86"/>
      <c r="EGR133" s="86"/>
      <c r="EGS133" s="86"/>
      <c r="EGT133" s="86"/>
      <c r="EGU133" s="86"/>
      <c r="EGV133" s="86"/>
      <c r="EGW133" s="86"/>
      <c r="EGX133" s="86"/>
      <c r="EGY133" s="86"/>
      <c r="EGZ133" s="86"/>
      <c r="EHA133" s="86"/>
      <c r="EHB133" s="86"/>
      <c r="EHC133" s="86"/>
      <c r="EHD133" s="86"/>
      <c r="EHE133" s="86"/>
      <c r="EHF133" s="86"/>
      <c r="EHG133" s="86"/>
      <c r="EHH133" s="86"/>
      <c r="EHI133" s="86"/>
      <c r="EHJ133" s="86"/>
      <c r="EHK133" s="86"/>
      <c r="EHL133" s="86"/>
      <c r="EHM133" s="86"/>
      <c r="EHN133" s="86"/>
      <c r="EHO133" s="86"/>
      <c r="EHP133" s="86"/>
      <c r="EHQ133" s="86"/>
      <c r="EHR133" s="86"/>
      <c r="EHS133" s="86"/>
      <c r="EHT133" s="86"/>
      <c r="EHU133" s="86"/>
      <c r="EHV133" s="86"/>
      <c r="EHW133" s="86"/>
      <c r="EHX133" s="86"/>
      <c r="EHY133" s="86"/>
      <c r="EHZ133" s="86"/>
      <c r="EIA133" s="86"/>
      <c r="EIB133" s="86"/>
      <c r="EIC133" s="86"/>
      <c r="EID133" s="86"/>
      <c r="EIE133" s="86"/>
      <c r="EIF133" s="86"/>
      <c r="EIG133" s="86"/>
      <c r="EIH133" s="86"/>
      <c r="EII133" s="86"/>
      <c r="EIJ133" s="86"/>
      <c r="EIK133" s="86"/>
      <c r="EIL133" s="86"/>
      <c r="EIM133" s="86"/>
      <c r="EIN133" s="86"/>
      <c r="EIO133" s="86"/>
      <c r="EIP133" s="86"/>
      <c r="EIQ133" s="86"/>
      <c r="EIR133" s="86"/>
      <c r="EIS133" s="86"/>
      <c r="EIT133" s="86"/>
      <c r="EIU133" s="86"/>
      <c r="EIV133" s="86"/>
      <c r="EIW133" s="86"/>
      <c r="EIX133" s="86"/>
      <c r="EIY133" s="86"/>
      <c r="EIZ133" s="86"/>
      <c r="EJA133" s="86"/>
      <c r="EJB133" s="86"/>
      <c r="EJC133" s="86"/>
      <c r="EJD133" s="86"/>
      <c r="EJE133" s="86"/>
      <c r="EJF133" s="86"/>
      <c r="EJG133" s="86"/>
      <c r="EJH133" s="86"/>
      <c r="EJI133" s="86"/>
      <c r="EJJ133" s="86"/>
      <c r="EJK133" s="86"/>
      <c r="EJL133" s="86"/>
      <c r="EJM133" s="86"/>
      <c r="EJN133" s="86"/>
      <c r="EJO133" s="86"/>
      <c r="EJP133" s="86"/>
      <c r="EJQ133" s="86"/>
      <c r="EJR133" s="86"/>
      <c r="EJS133" s="86"/>
      <c r="EJT133" s="86"/>
      <c r="EJU133" s="86"/>
      <c r="EJV133" s="86"/>
      <c r="EJW133" s="86"/>
      <c r="EJX133" s="86"/>
      <c r="EJY133" s="86"/>
      <c r="EJZ133" s="86"/>
      <c r="EKA133" s="86"/>
      <c r="EKB133" s="86"/>
      <c r="EKC133" s="86"/>
      <c r="EKD133" s="86"/>
      <c r="EKE133" s="86"/>
      <c r="EKF133" s="86"/>
      <c r="EKG133" s="86"/>
      <c r="EKH133" s="86"/>
      <c r="EKI133" s="86"/>
      <c r="EKJ133" s="86"/>
      <c r="EKK133" s="86"/>
      <c r="EKL133" s="86"/>
      <c r="EKM133" s="86"/>
      <c r="EKN133" s="86"/>
      <c r="EKO133" s="86"/>
      <c r="EKP133" s="86"/>
      <c r="EKQ133" s="86"/>
      <c r="EKR133" s="86"/>
      <c r="EKS133" s="86"/>
      <c r="EKT133" s="86"/>
      <c r="EKU133" s="86"/>
      <c r="EKV133" s="86"/>
      <c r="EKW133" s="86"/>
      <c r="EKX133" s="86"/>
      <c r="EKY133" s="86"/>
      <c r="EKZ133" s="86"/>
      <c r="ELA133" s="86"/>
      <c r="ELB133" s="86"/>
      <c r="ELC133" s="86"/>
      <c r="ELD133" s="86"/>
      <c r="ELE133" s="86"/>
      <c r="ELF133" s="86"/>
      <c r="ELG133" s="86"/>
      <c r="ELH133" s="86"/>
      <c r="ELI133" s="86"/>
      <c r="ELJ133" s="86"/>
      <c r="ELK133" s="86"/>
      <c r="ELL133" s="86"/>
      <c r="ELM133" s="86"/>
      <c r="ELN133" s="86"/>
      <c r="ELO133" s="86"/>
      <c r="ELP133" s="86"/>
      <c r="ELQ133" s="86"/>
      <c r="ELR133" s="86"/>
      <c r="ELS133" s="86"/>
      <c r="ELT133" s="86"/>
      <c r="ELU133" s="86"/>
      <c r="ELV133" s="86"/>
      <c r="ELW133" s="86"/>
      <c r="ELX133" s="86"/>
      <c r="ELY133" s="86"/>
      <c r="ELZ133" s="86"/>
      <c r="EMA133" s="86"/>
      <c r="EMB133" s="86"/>
      <c r="EMC133" s="86"/>
      <c r="EMD133" s="86"/>
      <c r="EME133" s="86"/>
      <c r="EMF133" s="86"/>
      <c r="EMG133" s="86"/>
      <c r="EMH133" s="86"/>
      <c r="EMI133" s="86"/>
      <c r="EMJ133" s="86"/>
      <c r="EMK133" s="86"/>
      <c r="EML133" s="86"/>
      <c r="EMM133" s="86"/>
      <c r="EMN133" s="86"/>
      <c r="EMO133" s="86"/>
      <c r="EMP133" s="86"/>
      <c r="EMQ133" s="86"/>
      <c r="EMR133" s="86"/>
      <c r="EMS133" s="86"/>
      <c r="EMT133" s="86"/>
      <c r="EMU133" s="86"/>
      <c r="EMV133" s="86"/>
      <c r="EMW133" s="86"/>
      <c r="EMX133" s="86"/>
      <c r="EMY133" s="86"/>
      <c r="EMZ133" s="86"/>
      <c r="ENA133" s="86"/>
      <c r="ENB133" s="86"/>
      <c r="ENC133" s="86"/>
      <c r="END133" s="86"/>
      <c r="ENE133" s="86"/>
      <c r="ENF133" s="86"/>
      <c r="ENG133" s="86"/>
      <c r="ENH133" s="86"/>
      <c r="ENI133" s="86"/>
      <c r="ENJ133" s="86"/>
      <c r="ENK133" s="86"/>
      <c r="ENL133" s="86"/>
      <c r="ENM133" s="86"/>
      <c r="ENN133" s="86"/>
      <c r="ENO133" s="86"/>
      <c r="ENP133" s="86"/>
      <c r="ENQ133" s="86"/>
      <c r="ENR133" s="86"/>
      <c r="ENS133" s="86"/>
      <c r="ENT133" s="86"/>
      <c r="ENU133" s="86"/>
      <c r="ENV133" s="86"/>
      <c r="ENW133" s="86"/>
      <c r="ENX133" s="86"/>
      <c r="ENY133" s="86"/>
      <c r="ENZ133" s="86"/>
      <c r="EOA133" s="86"/>
      <c r="EOB133" s="86"/>
      <c r="EOC133" s="86"/>
      <c r="EOD133" s="86"/>
      <c r="EOE133" s="86"/>
      <c r="EOF133" s="86"/>
      <c r="EOG133" s="86"/>
      <c r="EOH133" s="86"/>
      <c r="EOI133" s="86"/>
      <c r="EOJ133" s="86"/>
      <c r="EOK133" s="86"/>
      <c r="EOL133" s="86"/>
      <c r="EOM133" s="86"/>
      <c r="EON133" s="86"/>
      <c r="EOO133" s="86"/>
      <c r="EOP133" s="86"/>
      <c r="EOQ133" s="86"/>
      <c r="EOR133" s="86"/>
      <c r="EOS133" s="86"/>
      <c r="EOT133" s="86"/>
      <c r="EOU133" s="86"/>
      <c r="EOV133" s="86"/>
      <c r="EOW133" s="86"/>
      <c r="EOX133" s="86"/>
      <c r="EPE133" s="86"/>
      <c r="EPF133" s="86"/>
      <c r="EPG133" s="86"/>
      <c r="EPH133" s="86"/>
      <c r="EPI133" s="86"/>
      <c r="EPJ133" s="86"/>
      <c r="EPK133" s="86"/>
      <c r="EPL133" s="86"/>
      <c r="EPM133" s="86"/>
      <c r="EPN133" s="86"/>
      <c r="EPO133" s="86"/>
      <c r="EPP133" s="86"/>
      <c r="EPQ133" s="86"/>
      <c r="EPR133" s="86"/>
      <c r="EPS133" s="86"/>
      <c r="EPT133" s="86"/>
      <c r="EPU133" s="86"/>
      <c r="EPV133" s="86"/>
      <c r="EPW133" s="86"/>
      <c r="EPX133" s="86"/>
      <c r="EPY133" s="86"/>
      <c r="EPZ133" s="86"/>
      <c r="EQA133" s="86"/>
      <c r="EQB133" s="86"/>
      <c r="EQC133" s="86"/>
      <c r="EQD133" s="86"/>
      <c r="EQE133" s="86"/>
      <c r="EQF133" s="86"/>
      <c r="EQG133" s="86"/>
      <c r="EQH133" s="86"/>
      <c r="EQI133" s="86"/>
      <c r="EQJ133" s="86"/>
      <c r="EQK133" s="86"/>
      <c r="EQL133" s="86"/>
      <c r="EQM133" s="86"/>
      <c r="EQN133" s="86"/>
      <c r="EQO133" s="86"/>
      <c r="EQP133" s="86"/>
      <c r="EQQ133" s="86"/>
      <c r="EQR133" s="86"/>
      <c r="EQS133" s="86"/>
      <c r="EQT133" s="86"/>
      <c r="EQU133" s="86"/>
      <c r="EQV133" s="86"/>
      <c r="EQW133" s="86"/>
      <c r="EQX133" s="86"/>
      <c r="EQY133" s="86"/>
      <c r="EQZ133" s="86"/>
      <c r="ERA133" s="86"/>
      <c r="ERB133" s="86"/>
      <c r="ERC133" s="86"/>
      <c r="ERD133" s="86"/>
      <c r="ERE133" s="86"/>
      <c r="ERF133" s="86"/>
      <c r="ERG133" s="86"/>
      <c r="ERH133" s="86"/>
      <c r="ERI133" s="86"/>
      <c r="ERJ133" s="86"/>
      <c r="ERK133" s="86"/>
      <c r="ERL133" s="86"/>
      <c r="ERM133" s="86"/>
      <c r="ERN133" s="86"/>
      <c r="ERO133" s="86"/>
      <c r="ERP133" s="86"/>
      <c r="ERQ133" s="86"/>
      <c r="ERR133" s="86"/>
      <c r="ERS133" s="86"/>
      <c r="ERT133" s="86"/>
      <c r="ERU133" s="86"/>
      <c r="ERV133" s="86"/>
      <c r="ERW133" s="86"/>
      <c r="ERX133" s="86"/>
      <c r="ERY133" s="86"/>
      <c r="ERZ133" s="86"/>
      <c r="ESA133" s="86"/>
      <c r="ESB133" s="86"/>
      <c r="ESC133" s="86"/>
      <c r="ESD133" s="86"/>
      <c r="ESE133" s="86"/>
      <c r="ESF133" s="86"/>
      <c r="ESG133" s="86"/>
      <c r="ESH133" s="86"/>
      <c r="ESI133" s="86"/>
      <c r="ESJ133" s="86"/>
      <c r="ESK133" s="86"/>
      <c r="ESL133" s="86"/>
      <c r="ESM133" s="86"/>
      <c r="ESN133" s="86"/>
      <c r="ESO133" s="86"/>
      <c r="ESP133" s="86"/>
      <c r="ESQ133" s="86"/>
      <c r="ESR133" s="86"/>
      <c r="ESS133" s="86"/>
      <c r="EST133" s="86"/>
      <c r="ESU133" s="86"/>
      <c r="ESV133" s="86"/>
      <c r="ESW133" s="86"/>
      <c r="ESX133" s="86"/>
      <c r="ESY133" s="86"/>
      <c r="ESZ133" s="86"/>
      <c r="ETA133" s="86"/>
      <c r="ETB133" s="86"/>
      <c r="ETC133" s="86"/>
      <c r="ETD133" s="86"/>
      <c r="ETE133" s="86"/>
      <c r="ETF133" s="86"/>
      <c r="ETG133" s="86"/>
      <c r="ETH133" s="86"/>
      <c r="ETI133" s="86"/>
      <c r="ETJ133" s="86"/>
      <c r="ETK133" s="86"/>
      <c r="ETL133" s="86"/>
      <c r="ETM133" s="86"/>
      <c r="ETN133" s="86"/>
      <c r="ETO133" s="86"/>
      <c r="ETP133" s="86"/>
      <c r="ETQ133" s="86"/>
      <c r="ETR133" s="86"/>
      <c r="ETS133" s="86"/>
      <c r="ETT133" s="86"/>
      <c r="ETU133" s="86"/>
      <c r="ETV133" s="86"/>
      <c r="ETW133" s="86"/>
      <c r="ETX133" s="86"/>
      <c r="ETY133" s="86"/>
      <c r="ETZ133" s="86"/>
      <c r="EUA133" s="86"/>
      <c r="EUB133" s="86"/>
      <c r="EUC133" s="86"/>
      <c r="EUD133" s="86"/>
      <c r="EUE133" s="86"/>
      <c r="EUF133" s="86"/>
      <c r="EUG133" s="86"/>
      <c r="EUH133" s="86"/>
      <c r="EUI133" s="86"/>
      <c r="EUJ133" s="86"/>
      <c r="EUK133" s="86"/>
      <c r="EUL133" s="86"/>
      <c r="EUM133" s="86"/>
      <c r="EUN133" s="86"/>
      <c r="EUO133" s="86"/>
      <c r="EUP133" s="86"/>
      <c r="EUQ133" s="86"/>
      <c r="EUR133" s="86"/>
      <c r="EUS133" s="86"/>
      <c r="EUT133" s="86"/>
      <c r="EUU133" s="86"/>
      <c r="EUV133" s="86"/>
      <c r="EUW133" s="86"/>
      <c r="EUX133" s="86"/>
      <c r="EUY133" s="86"/>
      <c r="EUZ133" s="86"/>
      <c r="EVA133" s="86"/>
      <c r="EVB133" s="86"/>
      <c r="EVC133" s="86"/>
      <c r="EVD133" s="86"/>
      <c r="EVE133" s="86"/>
      <c r="EVF133" s="86"/>
      <c r="EVG133" s="86"/>
      <c r="EVH133" s="86"/>
      <c r="EVI133" s="86"/>
      <c r="EVJ133" s="86"/>
      <c r="EVK133" s="86"/>
      <c r="EVL133" s="86"/>
      <c r="EVM133" s="86"/>
      <c r="EVN133" s="86"/>
      <c r="EVO133" s="86"/>
      <c r="EVP133" s="86"/>
      <c r="EVQ133" s="86"/>
      <c r="EVR133" s="86"/>
      <c r="EVS133" s="86"/>
      <c r="EVT133" s="86"/>
      <c r="EVU133" s="86"/>
      <c r="EVV133" s="86"/>
      <c r="EVW133" s="86"/>
      <c r="EVX133" s="86"/>
      <c r="EVY133" s="86"/>
      <c r="EVZ133" s="86"/>
      <c r="EWA133" s="86"/>
      <c r="EWB133" s="86"/>
      <c r="EWC133" s="86"/>
      <c r="EWD133" s="86"/>
      <c r="EWE133" s="86"/>
      <c r="EWF133" s="86"/>
      <c r="EWG133" s="86"/>
      <c r="EWH133" s="86"/>
      <c r="EWI133" s="86"/>
      <c r="EWJ133" s="86"/>
      <c r="EWK133" s="86"/>
      <c r="EWL133" s="86"/>
      <c r="EWM133" s="86"/>
      <c r="EWN133" s="86"/>
      <c r="EWO133" s="86"/>
      <c r="EWP133" s="86"/>
      <c r="EWQ133" s="86"/>
      <c r="EWR133" s="86"/>
      <c r="EWS133" s="86"/>
      <c r="EWT133" s="86"/>
      <c r="EWU133" s="86"/>
      <c r="EWV133" s="86"/>
      <c r="EWW133" s="86"/>
      <c r="EWX133" s="86"/>
      <c r="EWY133" s="86"/>
      <c r="EWZ133" s="86"/>
      <c r="EXA133" s="86"/>
      <c r="EXB133" s="86"/>
      <c r="EXC133" s="86"/>
      <c r="EXD133" s="86"/>
      <c r="EXE133" s="86"/>
      <c r="EXF133" s="86"/>
      <c r="EXG133" s="86"/>
      <c r="EXH133" s="86"/>
      <c r="EXI133" s="86"/>
      <c r="EXJ133" s="86"/>
      <c r="EXK133" s="86"/>
      <c r="EXL133" s="86"/>
      <c r="EXM133" s="86"/>
      <c r="EXN133" s="86"/>
      <c r="EXO133" s="86"/>
      <c r="EXP133" s="86"/>
      <c r="EXQ133" s="86"/>
      <c r="EXR133" s="86"/>
      <c r="EXS133" s="86"/>
      <c r="EXT133" s="86"/>
      <c r="EXU133" s="86"/>
      <c r="EXV133" s="86"/>
      <c r="EXW133" s="86"/>
      <c r="EXX133" s="86"/>
      <c r="EXY133" s="86"/>
      <c r="EXZ133" s="86"/>
      <c r="EYA133" s="86"/>
      <c r="EYB133" s="86"/>
      <c r="EYC133" s="86"/>
      <c r="EYD133" s="86"/>
      <c r="EYE133" s="86"/>
      <c r="EYF133" s="86"/>
      <c r="EYG133" s="86"/>
      <c r="EYH133" s="86"/>
      <c r="EYI133" s="86"/>
      <c r="EYJ133" s="86"/>
      <c r="EYK133" s="86"/>
      <c r="EYL133" s="86"/>
      <c r="EYM133" s="86"/>
      <c r="EYN133" s="86"/>
      <c r="EYO133" s="86"/>
      <c r="EYP133" s="86"/>
      <c r="EYQ133" s="86"/>
      <c r="EYR133" s="86"/>
      <c r="EYS133" s="86"/>
      <c r="EYT133" s="86"/>
      <c r="EZA133" s="86"/>
      <c r="EZB133" s="86"/>
      <c r="EZC133" s="86"/>
      <c r="EZD133" s="86"/>
      <c r="EZE133" s="86"/>
      <c r="EZF133" s="86"/>
      <c r="EZG133" s="86"/>
      <c r="EZH133" s="86"/>
      <c r="EZI133" s="86"/>
      <c r="EZJ133" s="86"/>
      <c r="EZK133" s="86"/>
      <c r="EZL133" s="86"/>
      <c r="EZM133" s="86"/>
      <c r="EZN133" s="86"/>
      <c r="EZO133" s="86"/>
      <c r="EZP133" s="86"/>
      <c r="EZQ133" s="86"/>
      <c r="EZR133" s="86"/>
      <c r="EZS133" s="86"/>
      <c r="EZT133" s="86"/>
      <c r="EZU133" s="86"/>
      <c r="EZV133" s="86"/>
      <c r="EZW133" s="86"/>
      <c r="EZX133" s="86"/>
      <c r="EZY133" s="86"/>
      <c r="EZZ133" s="86"/>
      <c r="FAA133" s="86"/>
      <c r="FAB133" s="86"/>
      <c r="FAC133" s="86"/>
      <c r="FAD133" s="86"/>
      <c r="FAE133" s="86"/>
      <c r="FAF133" s="86"/>
      <c r="FAG133" s="86"/>
      <c r="FAH133" s="86"/>
      <c r="FAI133" s="86"/>
      <c r="FAJ133" s="86"/>
      <c r="FAK133" s="86"/>
      <c r="FAL133" s="86"/>
      <c r="FAM133" s="86"/>
      <c r="FAN133" s="86"/>
      <c r="FAO133" s="86"/>
      <c r="FAP133" s="86"/>
      <c r="FAQ133" s="86"/>
      <c r="FAR133" s="86"/>
      <c r="FAS133" s="86"/>
      <c r="FAT133" s="86"/>
      <c r="FAU133" s="86"/>
      <c r="FAV133" s="86"/>
      <c r="FAW133" s="86"/>
      <c r="FAX133" s="86"/>
      <c r="FAY133" s="86"/>
      <c r="FAZ133" s="86"/>
      <c r="FBA133" s="86"/>
      <c r="FBB133" s="86"/>
      <c r="FBC133" s="86"/>
      <c r="FBD133" s="86"/>
      <c r="FBE133" s="86"/>
      <c r="FBF133" s="86"/>
      <c r="FBG133" s="86"/>
      <c r="FBH133" s="86"/>
      <c r="FBI133" s="86"/>
      <c r="FBJ133" s="86"/>
      <c r="FBK133" s="86"/>
      <c r="FBL133" s="86"/>
      <c r="FBM133" s="86"/>
      <c r="FBN133" s="86"/>
      <c r="FBO133" s="86"/>
      <c r="FBP133" s="86"/>
      <c r="FBQ133" s="86"/>
      <c r="FBR133" s="86"/>
      <c r="FBS133" s="86"/>
      <c r="FBT133" s="86"/>
      <c r="FBU133" s="86"/>
      <c r="FBV133" s="86"/>
      <c r="FBW133" s="86"/>
      <c r="FBX133" s="86"/>
      <c r="FBY133" s="86"/>
      <c r="FBZ133" s="86"/>
      <c r="FCA133" s="86"/>
      <c r="FCB133" s="86"/>
      <c r="FCC133" s="86"/>
      <c r="FCD133" s="86"/>
      <c r="FCE133" s="86"/>
      <c r="FCF133" s="86"/>
      <c r="FCG133" s="86"/>
      <c r="FCH133" s="86"/>
      <c r="FCI133" s="86"/>
      <c r="FCJ133" s="86"/>
      <c r="FCK133" s="86"/>
      <c r="FCL133" s="86"/>
      <c r="FCM133" s="86"/>
      <c r="FCN133" s="86"/>
      <c r="FCO133" s="86"/>
      <c r="FCP133" s="86"/>
      <c r="FCQ133" s="86"/>
      <c r="FCR133" s="86"/>
      <c r="FCS133" s="86"/>
      <c r="FCT133" s="86"/>
      <c r="FCU133" s="86"/>
      <c r="FCV133" s="86"/>
      <c r="FCW133" s="86"/>
      <c r="FCX133" s="86"/>
      <c r="FCY133" s="86"/>
      <c r="FCZ133" s="86"/>
      <c r="FDA133" s="86"/>
      <c r="FDB133" s="86"/>
      <c r="FDC133" s="86"/>
      <c r="FDD133" s="86"/>
      <c r="FDE133" s="86"/>
      <c r="FDF133" s="86"/>
      <c r="FDG133" s="86"/>
      <c r="FDH133" s="86"/>
      <c r="FDI133" s="86"/>
      <c r="FDJ133" s="86"/>
      <c r="FDK133" s="86"/>
      <c r="FDL133" s="86"/>
      <c r="FDM133" s="86"/>
      <c r="FDN133" s="86"/>
      <c r="FDO133" s="86"/>
      <c r="FDP133" s="86"/>
      <c r="FDQ133" s="86"/>
      <c r="FDR133" s="86"/>
      <c r="FDS133" s="86"/>
      <c r="FDT133" s="86"/>
      <c r="FDU133" s="86"/>
      <c r="FDV133" s="86"/>
      <c r="FDW133" s="86"/>
      <c r="FDX133" s="86"/>
      <c r="FDY133" s="86"/>
      <c r="FDZ133" s="86"/>
      <c r="FEA133" s="86"/>
      <c r="FEB133" s="86"/>
      <c r="FEC133" s="86"/>
      <c r="FED133" s="86"/>
      <c r="FEE133" s="86"/>
      <c r="FEF133" s="86"/>
      <c r="FEG133" s="86"/>
      <c r="FEH133" s="86"/>
      <c r="FEI133" s="86"/>
      <c r="FEJ133" s="86"/>
      <c r="FEK133" s="86"/>
      <c r="FEL133" s="86"/>
      <c r="FEM133" s="86"/>
      <c r="FEN133" s="86"/>
      <c r="FEO133" s="86"/>
      <c r="FEP133" s="86"/>
      <c r="FEQ133" s="86"/>
      <c r="FER133" s="86"/>
      <c r="FES133" s="86"/>
      <c r="FET133" s="86"/>
      <c r="FEU133" s="86"/>
      <c r="FEV133" s="86"/>
      <c r="FEW133" s="86"/>
      <c r="FEX133" s="86"/>
      <c r="FEY133" s="86"/>
      <c r="FEZ133" s="86"/>
      <c r="FFA133" s="86"/>
      <c r="FFB133" s="86"/>
      <c r="FFC133" s="86"/>
      <c r="FFD133" s="86"/>
      <c r="FFE133" s="86"/>
      <c r="FFF133" s="86"/>
      <c r="FFG133" s="86"/>
      <c r="FFH133" s="86"/>
      <c r="FFI133" s="86"/>
      <c r="FFJ133" s="86"/>
      <c r="FFK133" s="86"/>
      <c r="FFL133" s="86"/>
      <c r="FFM133" s="86"/>
      <c r="FFN133" s="86"/>
      <c r="FFO133" s="86"/>
      <c r="FFP133" s="86"/>
      <c r="FFQ133" s="86"/>
      <c r="FFR133" s="86"/>
      <c r="FFS133" s="86"/>
      <c r="FFT133" s="86"/>
      <c r="FFU133" s="86"/>
      <c r="FFV133" s="86"/>
      <c r="FFW133" s="86"/>
      <c r="FFX133" s="86"/>
      <c r="FFY133" s="86"/>
      <c r="FFZ133" s="86"/>
      <c r="FGA133" s="86"/>
      <c r="FGB133" s="86"/>
      <c r="FGC133" s="86"/>
      <c r="FGD133" s="86"/>
      <c r="FGE133" s="86"/>
      <c r="FGF133" s="86"/>
      <c r="FGG133" s="86"/>
      <c r="FGH133" s="86"/>
      <c r="FGI133" s="86"/>
      <c r="FGJ133" s="86"/>
      <c r="FGK133" s="86"/>
      <c r="FGL133" s="86"/>
      <c r="FGM133" s="86"/>
      <c r="FGN133" s="86"/>
      <c r="FGO133" s="86"/>
      <c r="FGP133" s="86"/>
      <c r="FGQ133" s="86"/>
      <c r="FGR133" s="86"/>
      <c r="FGS133" s="86"/>
      <c r="FGT133" s="86"/>
      <c r="FGU133" s="86"/>
      <c r="FGV133" s="86"/>
      <c r="FGW133" s="86"/>
      <c r="FGX133" s="86"/>
      <c r="FGY133" s="86"/>
      <c r="FGZ133" s="86"/>
      <c r="FHA133" s="86"/>
      <c r="FHB133" s="86"/>
      <c r="FHC133" s="86"/>
      <c r="FHD133" s="86"/>
      <c r="FHE133" s="86"/>
      <c r="FHF133" s="86"/>
      <c r="FHG133" s="86"/>
      <c r="FHH133" s="86"/>
      <c r="FHI133" s="86"/>
      <c r="FHJ133" s="86"/>
      <c r="FHK133" s="86"/>
      <c r="FHL133" s="86"/>
      <c r="FHM133" s="86"/>
      <c r="FHN133" s="86"/>
      <c r="FHO133" s="86"/>
      <c r="FHP133" s="86"/>
      <c r="FHQ133" s="86"/>
      <c r="FHR133" s="86"/>
      <c r="FHS133" s="86"/>
      <c r="FHT133" s="86"/>
      <c r="FHU133" s="86"/>
      <c r="FHV133" s="86"/>
      <c r="FHW133" s="86"/>
      <c r="FHX133" s="86"/>
      <c r="FHY133" s="86"/>
      <c r="FHZ133" s="86"/>
      <c r="FIA133" s="86"/>
      <c r="FIB133" s="86"/>
      <c r="FIC133" s="86"/>
      <c r="FID133" s="86"/>
      <c r="FIE133" s="86"/>
      <c r="FIF133" s="86"/>
      <c r="FIG133" s="86"/>
      <c r="FIH133" s="86"/>
      <c r="FII133" s="86"/>
      <c r="FIJ133" s="86"/>
      <c r="FIK133" s="86"/>
      <c r="FIL133" s="86"/>
      <c r="FIM133" s="86"/>
      <c r="FIN133" s="86"/>
      <c r="FIO133" s="86"/>
      <c r="FIP133" s="86"/>
      <c r="FIW133" s="86"/>
      <c r="FIX133" s="86"/>
      <c r="FIY133" s="86"/>
      <c r="FIZ133" s="86"/>
      <c r="FJA133" s="86"/>
      <c r="FJB133" s="86"/>
      <c r="FJC133" s="86"/>
      <c r="FJD133" s="86"/>
      <c r="FJE133" s="86"/>
      <c r="FJF133" s="86"/>
      <c r="FJG133" s="86"/>
      <c r="FJH133" s="86"/>
      <c r="FJI133" s="86"/>
      <c r="FJJ133" s="86"/>
      <c r="FJK133" s="86"/>
      <c r="FJL133" s="86"/>
      <c r="FJM133" s="86"/>
      <c r="FJN133" s="86"/>
      <c r="FJO133" s="86"/>
      <c r="FJP133" s="86"/>
      <c r="FJQ133" s="86"/>
      <c r="FJR133" s="86"/>
      <c r="FJS133" s="86"/>
      <c r="FJT133" s="86"/>
      <c r="FJU133" s="86"/>
      <c r="FJV133" s="86"/>
      <c r="FJW133" s="86"/>
      <c r="FJX133" s="86"/>
      <c r="FJY133" s="86"/>
      <c r="FJZ133" s="86"/>
      <c r="FKA133" s="86"/>
      <c r="FKB133" s="86"/>
      <c r="FKC133" s="86"/>
      <c r="FKD133" s="86"/>
      <c r="FKE133" s="86"/>
      <c r="FKF133" s="86"/>
      <c r="FKG133" s="86"/>
      <c r="FKH133" s="86"/>
      <c r="FKI133" s="86"/>
      <c r="FKJ133" s="86"/>
      <c r="FKK133" s="86"/>
      <c r="FKL133" s="86"/>
      <c r="FKM133" s="86"/>
      <c r="FKN133" s="86"/>
      <c r="FKO133" s="86"/>
      <c r="FKP133" s="86"/>
      <c r="FKQ133" s="86"/>
      <c r="FKR133" s="86"/>
      <c r="FKS133" s="86"/>
      <c r="FKT133" s="86"/>
      <c r="FKU133" s="86"/>
      <c r="FKV133" s="86"/>
      <c r="FKW133" s="86"/>
      <c r="FKX133" s="86"/>
      <c r="FKY133" s="86"/>
      <c r="FKZ133" s="86"/>
      <c r="FLA133" s="86"/>
      <c r="FLB133" s="86"/>
      <c r="FLC133" s="86"/>
      <c r="FLD133" s="86"/>
      <c r="FLE133" s="86"/>
      <c r="FLF133" s="86"/>
      <c r="FLG133" s="86"/>
      <c r="FLH133" s="86"/>
      <c r="FLI133" s="86"/>
      <c r="FLJ133" s="86"/>
      <c r="FLK133" s="86"/>
      <c r="FLL133" s="86"/>
      <c r="FLM133" s="86"/>
      <c r="FLN133" s="86"/>
      <c r="FLO133" s="86"/>
      <c r="FLP133" s="86"/>
      <c r="FLQ133" s="86"/>
      <c r="FLR133" s="86"/>
      <c r="FLS133" s="86"/>
      <c r="FLT133" s="86"/>
      <c r="FLU133" s="86"/>
      <c r="FLV133" s="86"/>
      <c r="FLW133" s="86"/>
      <c r="FLX133" s="86"/>
      <c r="FLY133" s="86"/>
      <c r="FLZ133" s="86"/>
      <c r="FMA133" s="86"/>
      <c r="FMB133" s="86"/>
      <c r="FMC133" s="86"/>
      <c r="FMD133" s="86"/>
      <c r="FME133" s="86"/>
      <c r="FMF133" s="86"/>
      <c r="FMG133" s="86"/>
      <c r="FMH133" s="86"/>
      <c r="FMI133" s="86"/>
      <c r="FMJ133" s="86"/>
      <c r="FMK133" s="86"/>
      <c r="FML133" s="86"/>
      <c r="FMM133" s="86"/>
      <c r="FMN133" s="86"/>
      <c r="FMO133" s="86"/>
      <c r="FMP133" s="86"/>
      <c r="FMQ133" s="86"/>
      <c r="FMR133" s="86"/>
      <c r="FMS133" s="86"/>
      <c r="FMT133" s="86"/>
      <c r="FMU133" s="86"/>
      <c r="FMV133" s="86"/>
      <c r="FMW133" s="86"/>
      <c r="FMX133" s="86"/>
      <c r="FMY133" s="86"/>
      <c r="FMZ133" s="86"/>
      <c r="FNA133" s="86"/>
      <c r="FNB133" s="86"/>
      <c r="FNC133" s="86"/>
      <c r="FND133" s="86"/>
      <c r="FNE133" s="86"/>
      <c r="FNF133" s="86"/>
      <c r="FNG133" s="86"/>
      <c r="FNH133" s="86"/>
      <c r="FNI133" s="86"/>
      <c r="FNJ133" s="86"/>
      <c r="FNK133" s="86"/>
      <c r="FNL133" s="86"/>
      <c r="FNM133" s="86"/>
      <c r="FNN133" s="86"/>
      <c r="FNO133" s="86"/>
      <c r="FNP133" s="86"/>
      <c r="FNQ133" s="86"/>
      <c r="FNR133" s="86"/>
      <c r="FNS133" s="86"/>
      <c r="FNT133" s="86"/>
      <c r="FNU133" s="86"/>
      <c r="FNV133" s="86"/>
      <c r="FNW133" s="86"/>
      <c r="FNX133" s="86"/>
      <c r="FNY133" s="86"/>
      <c r="FNZ133" s="86"/>
      <c r="FOA133" s="86"/>
      <c r="FOB133" s="86"/>
      <c r="FOC133" s="86"/>
      <c r="FOD133" s="86"/>
      <c r="FOE133" s="86"/>
      <c r="FOF133" s="86"/>
      <c r="FOG133" s="86"/>
      <c r="FOH133" s="86"/>
      <c r="FOI133" s="86"/>
      <c r="FOJ133" s="86"/>
      <c r="FOK133" s="86"/>
      <c r="FOL133" s="86"/>
      <c r="FOM133" s="86"/>
      <c r="FON133" s="86"/>
      <c r="FOO133" s="86"/>
      <c r="FOP133" s="86"/>
      <c r="FOQ133" s="86"/>
      <c r="FOR133" s="86"/>
      <c r="FOS133" s="86"/>
      <c r="FOT133" s="86"/>
      <c r="FOU133" s="86"/>
      <c r="FOV133" s="86"/>
      <c r="FOW133" s="86"/>
      <c r="FOX133" s="86"/>
      <c r="FOY133" s="86"/>
      <c r="FOZ133" s="86"/>
      <c r="FPA133" s="86"/>
      <c r="FPB133" s="86"/>
      <c r="FPC133" s="86"/>
      <c r="FPD133" s="86"/>
      <c r="FPE133" s="86"/>
      <c r="FPF133" s="86"/>
      <c r="FPG133" s="86"/>
      <c r="FPH133" s="86"/>
      <c r="FPI133" s="86"/>
      <c r="FPJ133" s="86"/>
      <c r="FPK133" s="86"/>
      <c r="FPL133" s="86"/>
      <c r="FPM133" s="86"/>
      <c r="FPN133" s="86"/>
      <c r="FPO133" s="86"/>
      <c r="FPP133" s="86"/>
      <c r="FPQ133" s="86"/>
      <c r="FPR133" s="86"/>
      <c r="FPS133" s="86"/>
      <c r="FPT133" s="86"/>
      <c r="FPU133" s="86"/>
      <c r="FPV133" s="86"/>
      <c r="FPW133" s="86"/>
      <c r="FPX133" s="86"/>
      <c r="FPY133" s="86"/>
      <c r="FPZ133" s="86"/>
      <c r="FQA133" s="86"/>
      <c r="FQB133" s="86"/>
      <c r="FQC133" s="86"/>
      <c r="FQD133" s="86"/>
      <c r="FQE133" s="86"/>
      <c r="FQF133" s="86"/>
      <c r="FQG133" s="86"/>
      <c r="FQH133" s="86"/>
      <c r="FQI133" s="86"/>
      <c r="FQJ133" s="86"/>
      <c r="FQK133" s="86"/>
      <c r="FQL133" s="86"/>
      <c r="FQM133" s="86"/>
      <c r="FQN133" s="86"/>
      <c r="FQO133" s="86"/>
      <c r="FQP133" s="86"/>
      <c r="FQQ133" s="86"/>
      <c r="FQR133" s="86"/>
      <c r="FQS133" s="86"/>
      <c r="FQT133" s="86"/>
      <c r="FQU133" s="86"/>
      <c r="FQV133" s="86"/>
      <c r="FQW133" s="86"/>
      <c r="FQX133" s="86"/>
      <c r="FQY133" s="86"/>
      <c r="FQZ133" s="86"/>
      <c r="FRA133" s="86"/>
      <c r="FRB133" s="86"/>
      <c r="FRC133" s="86"/>
      <c r="FRD133" s="86"/>
      <c r="FRE133" s="86"/>
      <c r="FRF133" s="86"/>
      <c r="FRG133" s="86"/>
      <c r="FRH133" s="86"/>
      <c r="FRI133" s="86"/>
      <c r="FRJ133" s="86"/>
      <c r="FRK133" s="86"/>
      <c r="FRL133" s="86"/>
      <c r="FRM133" s="86"/>
      <c r="FRN133" s="86"/>
      <c r="FRO133" s="86"/>
      <c r="FRP133" s="86"/>
      <c r="FRQ133" s="86"/>
      <c r="FRR133" s="86"/>
      <c r="FRS133" s="86"/>
      <c r="FRT133" s="86"/>
      <c r="FRU133" s="86"/>
      <c r="FRV133" s="86"/>
      <c r="FRW133" s="86"/>
      <c r="FRX133" s="86"/>
      <c r="FRY133" s="86"/>
      <c r="FRZ133" s="86"/>
      <c r="FSA133" s="86"/>
      <c r="FSB133" s="86"/>
      <c r="FSC133" s="86"/>
      <c r="FSD133" s="86"/>
      <c r="FSE133" s="86"/>
      <c r="FSF133" s="86"/>
      <c r="FSG133" s="86"/>
      <c r="FSH133" s="86"/>
      <c r="FSI133" s="86"/>
      <c r="FSJ133" s="86"/>
      <c r="FSK133" s="86"/>
      <c r="FSL133" s="86"/>
      <c r="FSS133" s="86"/>
      <c r="FST133" s="86"/>
      <c r="FSU133" s="86"/>
      <c r="FSV133" s="86"/>
      <c r="FSW133" s="86"/>
      <c r="FSX133" s="86"/>
      <c r="FSY133" s="86"/>
      <c r="FSZ133" s="86"/>
      <c r="FTA133" s="86"/>
      <c r="FTB133" s="86"/>
      <c r="FTC133" s="86"/>
      <c r="FTD133" s="86"/>
      <c r="FTE133" s="86"/>
      <c r="FTF133" s="86"/>
      <c r="FTG133" s="86"/>
      <c r="FTH133" s="86"/>
      <c r="FTI133" s="86"/>
      <c r="FTJ133" s="86"/>
      <c r="FTK133" s="86"/>
      <c r="FTL133" s="86"/>
      <c r="FTM133" s="86"/>
      <c r="FTN133" s="86"/>
      <c r="FTO133" s="86"/>
      <c r="FTP133" s="86"/>
      <c r="FTQ133" s="86"/>
      <c r="FTR133" s="86"/>
      <c r="FTS133" s="86"/>
      <c r="FTT133" s="86"/>
      <c r="FTU133" s="86"/>
      <c r="FTV133" s="86"/>
      <c r="FTW133" s="86"/>
      <c r="FTX133" s="86"/>
      <c r="FTY133" s="86"/>
      <c r="FTZ133" s="86"/>
      <c r="FUA133" s="86"/>
      <c r="FUB133" s="86"/>
      <c r="FUC133" s="86"/>
      <c r="FUD133" s="86"/>
      <c r="FUE133" s="86"/>
      <c r="FUF133" s="86"/>
      <c r="FUG133" s="86"/>
      <c r="FUH133" s="86"/>
      <c r="FUI133" s="86"/>
      <c r="FUJ133" s="86"/>
      <c r="FUK133" s="86"/>
      <c r="FUL133" s="86"/>
      <c r="FUM133" s="86"/>
      <c r="FUN133" s="86"/>
      <c r="FUO133" s="86"/>
      <c r="FUP133" s="86"/>
      <c r="FUQ133" s="86"/>
      <c r="FUR133" s="86"/>
      <c r="FUS133" s="86"/>
      <c r="FUT133" s="86"/>
      <c r="FUU133" s="86"/>
      <c r="FUV133" s="86"/>
      <c r="FUW133" s="86"/>
      <c r="FUX133" s="86"/>
      <c r="FUY133" s="86"/>
      <c r="FUZ133" s="86"/>
      <c r="FVA133" s="86"/>
      <c r="FVB133" s="86"/>
      <c r="FVC133" s="86"/>
      <c r="FVD133" s="86"/>
      <c r="FVE133" s="86"/>
      <c r="FVF133" s="86"/>
      <c r="FVG133" s="86"/>
      <c r="FVH133" s="86"/>
      <c r="FVI133" s="86"/>
      <c r="FVJ133" s="86"/>
      <c r="FVK133" s="86"/>
      <c r="FVL133" s="86"/>
      <c r="FVM133" s="86"/>
      <c r="FVN133" s="86"/>
      <c r="FVO133" s="86"/>
      <c r="FVP133" s="86"/>
      <c r="FVQ133" s="86"/>
      <c r="FVR133" s="86"/>
      <c r="FVS133" s="86"/>
      <c r="FVT133" s="86"/>
      <c r="FVU133" s="86"/>
      <c r="FVV133" s="86"/>
      <c r="FVW133" s="86"/>
      <c r="FVX133" s="86"/>
      <c r="FVY133" s="86"/>
      <c r="FVZ133" s="86"/>
      <c r="FWA133" s="86"/>
      <c r="FWB133" s="86"/>
      <c r="FWC133" s="86"/>
      <c r="FWD133" s="86"/>
      <c r="FWE133" s="86"/>
      <c r="FWF133" s="86"/>
      <c r="FWG133" s="86"/>
      <c r="FWH133" s="86"/>
      <c r="FWI133" s="86"/>
      <c r="FWJ133" s="86"/>
      <c r="FWK133" s="86"/>
      <c r="FWL133" s="86"/>
      <c r="FWM133" s="86"/>
      <c r="FWN133" s="86"/>
      <c r="FWO133" s="86"/>
      <c r="FWP133" s="86"/>
      <c r="FWQ133" s="86"/>
      <c r="FWR133" s="86"/>
      <c r="FWS133" s="86"/>
      <c r="FWT133" s="86"/>
      <c r="FWU133" s="86"/>
      <c r="FWV133" s="86"/>
      <c r="FWW133" s="86"/>
      <c r="FWX133" s="86"/>
      <c r="FWY133" s="86"/>
      <c r="FWZ133" s="86"/>
      <c r="FXA133" s="86"/>
      <c r="FXB133" s="86"/>
      <c r="FXC133" s="86"/>
      <c r="FXD133" s="86"/>
      <c r="FXE133" s="86"/>
      <c r="FXF133" s="86"/>
      <c r="FXG133" s="86"/>
      <c r="FXH133" s="86"/>
      <c r="FXI133" s="86"/>
      <c r="FXJ133" s="86"/>
      <c r="FXK133" s="86"/>
      <c r="FXL133" s="86"/>
      <c r="FXM133" s="86"/>
      <c r="FXN133" s="86"/>
      <c r="FXO133" s="86"/>
      <c r="FXP133" s="86"/>
      <c r="FXQ133" s="86"/>
      <c r="FXR133" s="86"/>
      <c r="FXS133" s="86"/>
      <c r="FXT133" s="86"/>
      <c r="FXU133" s="86"/>
      <c r="FXV133" s="86"/>
      <c r="FXW133" s="86"/>
      <c r="FXX133" s="86"/>
      <c r="FXY133" s="86"/>
      <c r="FXZ133" s="86"/>
      <c r="FYA133" s="86"/>
      <c r="FYB133" s="86"/>
      <c r="FYC133" s="86"/>
      <c r="FYD133" s="86"/>
      <c r="FYE133" s="86"/>
      <c r="FYF133" s="86"/>
      <c r="FYG133" s="86"/>
      <c r="FYH133" s="86"/>
      <c r="FYI133" s="86"/>
      <c r="FYJ133" s="86"/>
      <c r="FYK133" s="86"/>
      <c r="FYL133" s="86"/>
      <c r="FYM133" s="86"/>
      <c r="FYN133" s="86"/>
      <c r="FYO133" s="86"/>
      <c r="FYP133" s="86"/>
      <c r="FYQ133" s="86"/>
      <c r="FYR133" s="86"/>
      <c r="FYS133" s="86"/>
      <c r="FYT133" s="86"/>
      <c r="FYU133" s="86"/>
      <c r="FYV133" s="86"/>
      <c r="FYW133" s="86"/>
      <c r="FYX133" s="86"/>
      <c r="FYY133" s="86"/>
      <c r="FYZ133" s="86"/>
      <c r="FZA133" s="86"/>
      <c r="FZB133" s="86"/>
      <c r="FZC133" s="86"/>
      <c r="FZD133" s="86"/>
      <c r="FZE133" s="86"/>
      <c r="FZF133" s="86"/>
      <c r="FZG133" s="86"/>
      <c r="FZH133" s="86"/>
      <c r="FZI133" s="86"/>
      <c r="FZJ133" s="86"/>
      <c r="FZK133" s="86"/>
      <c r="FZL133" s="86"/>
      <c r="FZM133" s="86"/>
      <c r="FZN133" s="86"/>
      <c r="FZO133" s="86"/>
      <c r="FZP133" s="86"/>
      <c r="FZQ133" s="86"/>
      <c r="FZR133" s="86"/>
      <c r="FZS133" s="86"/>
      <c r="FZT133" s="86"/>
      <c r="FZU133" s="86"/>
      <c r="FZV133" s="86"/>
      <c r="FZW133" s="86"/>
      <c r="FZX133" s="86"/>
      <c r="FZY133" s="86"/>
      <c r="FZZ133" s="86"/>
      <c r="GAA133" s="86"/>
      <c r="GAB133" s="86"/>
      <c r="GAC133" s="86"/>
      <c r="GAD133" s="86"/>
      <c r="GAE133" s="86"/>
      <c r="GAF133" s="86"/>
      <c r="GAG133" s="86"/>
      <c r="GAH133" s="86"/>
      <c r="GAI133" s="86"/>
      <c r="GAJ133" s="86"/>
      <c r="GAK133" s="86"/>
      <c r="GAL133" s="86"/>
      <c r="GAM133" s="86"/>
      <c r="GAN133" s="86"/>
      <c r="GAO133" s="86"/>
      <c r="GAP133" s="86"/>
      <c r="GAQ133" s="86"/>
      <c r="GAR133" s="86"/>
      <c r="GAS133" s="86"/>
      <c r="GAT133" s="86"/>
      <c r="GAU133" s="86"/>
      <c r="GAV133" s="86"/>
      <c r="GAW133" s="86"/>
      <c r="GAX133" s="86"/>
      <c r="GAY133" s="86"/>
      <c r="GAZ133" s="86"/>
      <c r="GBA133" s="86"/>
      <c r="GBB133" s="86"/>
      <c r="GBC133" s="86"/>
      <c r="GBD133" s="86"/>
      <c r="GBE133" s="86"/>
      <c r="GBF133" s="86"/>
      <c r="GBG133" s="86"/>
      <c r="GBH133" s="86"/>
      <c r="GBI133" s="86"/>
      <c r="GBJ133" s="86"/>
      <c r="GBK133" s="86"/>
      <c r="GBL133" s="86"/>
      <c r="GBM133" s="86"/>
      <c r="GBN133" s="86"/>
      <c r="GBO133" s="86"/>
      <c r="GBP133" s="86"/>
      <c r="GBQ133" s="86"/>
      <c r="GBR133" s="86"/>
      <c r="GBS133" s="86"/>
      <c r="GBT133" s="86"/>
      <c r="GBU133" s="86"/>
      <c r="GBV133" s="86"/>
      <c r="GBW133" s="86"/>
      <c r="GBX133" s="86"/>
      <c r="GBY133" s="86"/>
      <c r="GBZ133" s="86"/>
      <c r="GCA133" s="86"/>
      <c r="GCB133" s="86"/>
      <c r="GCC133" s="86"/>
      <c r="GCD133" s="86"/>
      <c r="GCE133" s="86"/>
      <c r="GCF133" s="86"/>
      <c r="GCG133" s="86"/>
      <c r="GCH133" s="86"/>
      <c r="GCO133" s="86"/>
      <c r="GCP133" s="86"/>
      <c r="GCQ133" s="86"/>
      <c r="GCR133" s="86"/>
      <c r="GCS133" s="86"/>
      <c r="GCT133" s="86"/>
      <c r="GCU133" s="86"/>
      <c r="GCV133" s="86"/>
      <c r="GCW133" s="86"/>
      <c r="GCX133" s="86"/>
      <c r="GCY133" s="86"/>
      <c r="GCZ133" s="86"/>
      <c r="GDA133" s="86"/>
      <c r="GDB133" s="86"/>
      <c r="GDC133" s="86"/>
      <c r="GDD133" s="86"/>
      <c r="GDE133" s="86"/>
      <c r="GDF133" s="86"/>
      <c r="GDG133" s="86"/>
      <c r="GDH133" s="86"/>
      <c r="GDI133" s="86"/>
      <c r="GDJ133" s="86"/>
      <c r="GDK133" s="86"/>
      <c r="GDL133" s="86"/>
      <c r="GDM133" s="86"/>
      <c r="GDN133" s="86"/>
      <c r="GDO133" s="86"/>
      <c r="GDP133" s="86"/>
      <c r="GDQ133" s="86"/>
      <c r="GDR133" s="86"/>
      <c r="GDS133" s="86"/>
      <c r="GDT133" s="86"/>
      <c r="GDU133" s="86"/>
      <c r="GDV133" s="86"/>
      <c r="GDW133" s="86"/>
      <c r="GDX133" s="86"/>
      <c r="GDY133" s="86"/>
      <c r="GDZ133" s="86"/>
      <c r="GEA133" s="86"/>
      <c r="GEB133" s="86"/>
      <c r="GEC133" s="86"/>
      <c r="GED133" s="86"/>
      <c r="GEE133" s="86"/>
      <c r="GEF133" s="86"/>
      <c r="GEG133" s="86"/>
      <c r="GEH133" s="86"/>
      <c r="GEI133" s="86"/>
      <c r="GEJ133" s="86"/>
      <c r="GEK133" s="86"/>
      <c r="GEL133" s="86"/>
      <c r="GEM133" s="86"/>
      <c r="GEN133" s="86"/>
      <c r="GEO133" s="86"/>
      <c r="GEP133" s="86"/>
      <c r="GEQ133" s="86"/>
      <c r="GER133" s="86"/>
      <c r="GES133" s="86"/>
      <c r="GET133" s="86"/>
      <c r="GEU133" s="86"/>
      <c r="GEV133" s="86"/>
      <c r="GEW133" s="86"/>
      <c r="GEX133" s="86"/>
      <c r="GEY133" s="86"/>
      <c r="GEZ133" s="86"/>
      <c r="GFA133" s="86"/>
      <c r="GFB133" s="86"/>
      <c r="GFC133" s="86"/>
      <c r="GFD133" s="86"/>
      <c r="GFE133" s="86"/>
      <c r="GFF133" s="86"/>
      <c r="GFG133" s="86"/>
      <c r="GFH133" s="86"/>
      <c r="GFI133" s="86"/>
      <c r="GFJ133" s="86"/>
      <c r="GFK133" s="86"/>
      <c r="GFL133" s="86"/>
      <c r="GFM133" s="86"/>
      <c r="GFN133" s="86"/>
      <c r="GFO133" s="86"/>
      <c r="GFP133" s="86"/>
      <c r="GFQ133" s="86"/>
      <c r="GFR133" s="86"/>
      <c r="GFS133" s="86"/>
      <c r="GFT133" s="86"/>
      <c r="GFU133" s="86"/>
      <c r="GFV133" s="86"/>
      <c r="GFW133" s="86"/>
      <c r="GFX133" s="86"/>
      <c r="GFY133" s="86"/>
      <c r="GFZ133" s="86"/>
      <c r="GGA133" s="86"/>
      <c r="GGB133" s="86"/>
      <c r="GGC133" s="86"/>
      <c r="GGD133" s="86"/>
      <c r="GGE133" s="86"/>
      <c r="GGF133" s="86"/>
      <c r="GGG133" s="86"/>
      <c r="GGH133" s="86"/>
      <c r="GGI133" s="86"/>
      <c r="GGJ133" s="86"/>
      <c r="GGK133" s="86"/>
      <c r="GGL133" s="86"/>
      <c r="GGM133" s="86"/>
      <c r="GGN133" s="86"/>
      <c r="GGO133" s="86"/>
      <c r="GGP133" s="86"/>
      <c r="GGQ133" s="86"/>
      <c r="GGR133" s="86"/>
      <c r="GGS133" s="86"/>
      <c r="GGT133" s="86"/>
      <c r="GGU133" s="86"/>
      <c r="GGV133" s="86"/>
      <c r="GGW133" s="86"/>
      <c r="GGX133" s="86"/>
      <c r="GGY133" s="86"/>
      <c r="GGZ133" s="86"/>
      <c r="GHA133" s="86"/>
      <c r="GHB133" s="86"/>
      <c r="GHC133" s="86"/>
      <c r="GHD133" s="86"/>
      <c r="GHE133" s="86"/>
      <c r="GHF133" s="86"/>
      <c r="GHG133" s="86"/>
      <c r="GHH133" s="86"/>
      <c r="GHI133" s="86"/>
      <c r="GHJ133" s="86"/>
      <c r="GHK133" s="86"/>
      <c r="GHL133" s="86"/>
      <c r="GHM133" s="86"/>
      <c r="GHN133" s="86"/>
      <c r="GHO133" s="86"/>
      <c r="GHP133" s="86"/>
      <c r="GHQ133" s="86"/>
      <c r="GHR133" s="86"/>
      <c r="GHS133" s="86"/>
      <c r="GHT133" s="86"/>
      <c r="GHU133" s="86"/>
      <c r="GHV133" s="86"/>
      <c r="GHW133" s="86"/>
      <c r="GHX133" s="86"/>
      <c r="GHY133" s="86"/>
      <c r="GHZ133" s="86"/>
      <c r="GIA133" s="86"/>
      <c r="GIB133" s="86"/>
      <c r="GIC133" s="86"/>
      <c r="GID133" s="86"/>
      <c r="GIE133" s="86"/>
      <c r="GIF133" s="86"/>
      <c r="GIG133" s="86"/>
      <c r="GIH133" s="86"/>
      <c r="GII133" s="86"/>
      <c r="GIJ133" s="86"/>
      <c r="GIK133" s="86"/>
      <c r="GIL133" s="86"/>
      <c r="GIM133" s="86"/>
      <c r="GIN133" s="86"/>
      <c r="GIO133" s="86"/>
      <c r="GIP133" s="86"/>
      <c r="GIQ133" s="86"/>
      <c r="GIR133" s="86"/>
      <c r="GIS133" s="86"/>
      <c r="GIT133" s="86"/>
      <c r="GIU133" s="86"/>
      <c r="GIV133" s="86"/>
      <c r="GIW133" s="86"/>
      <c r="GIX133" s="86"/>
      <c r="GIY133" s="86"/>
      <c r="GIZ133" s="86"/>
      <c r="GJA133" s="86"/>
      <c r="GJB133" s="86"/>
      <c r="GJC133" s="86"/>
      <c r="GJD133" s="86"/>
      <c r="GJE133" s="86"/>
      <c r="GJF133" s="86"/>
      <c r="GJG133" s="86"/>
      <c r="GJH133" s="86"/>
      <c r="GJI133" s="86"/>
      <c r="GJJ133" s="86"/>
      <c r="GJK133" s="86"/>
      <c r="GJL133" s="86"/>
      <c r="GJM133" s="86"/>
      <c r="GJN133" s="86"/>
      <c r="GJO133" s="86"/>
      <c r="GJP133" s="86"/>
      <c r="GJQ133" s="86"/>
      <c r="GJR133" s="86"/>
      <c r="GJS133" s="86"/>
      <c r="GJT133" s="86"/>
      <c r="GJU133" s="86"/>
      <c r="GJV133" s="86"/>
      <c r="GJW133" s="86"/>
      <c r="GJX133" s="86"/>
      <c r="GJY133" s="86"/>
      <c r="GJZ133" s="86"/>
      <c r="GKA133" s="86"/>
      <c r="GKB133" s="86"/>
      <c r="GKC133" s="86"/>
      <c r="GKD133" s="86"/>
      <c r="GKE133" s="86"/>
      <c r="GKF133" s="86"/>
      <c r="GKG133" s="86"/>
      <c r="GKH133" s="86"/>
      <c r="GKI133" s="86"/>
      <c r="GKJ133" s="86"/>
      <c r="GKK133" s="86"/>
      <c r="GKL133" s="86"/>
      <c r="GKM133" s="86"/>
      <c r="GKN133" s="86"/>
      <c r="GKO133" s="86"/>
      <c r="GKP133" s="86"/>
      <c r="GKQ133" s="86"/>
      <c r="GKR133" s="86"/>
      <c r="GKS133" s="86"/>
      <c r="GKT133" s="86"/>
      <c r="GKU133" s="86"/>
      <c r="GKV133" s="86"/>
      <c r="GKW133" s="86"/>
      <c r="GKX133" s="86"/>
      <c r="GKY133" s="86"/>
      <c r="GKZ133" s="86"/>
      <c r="GLA133" s="86"/>
      <c r="GLB133" s="86"/>
      <c r="GLC133" s="86"/>
      <c r="GLD133" s="86"/>
      <c r="GLE133" s="86"/>
      <c r="GLF133" s="86"/>
      <c r="GLG133" s="86"/>
      <c r="GLH133" s="86"/>
      <c r="GLI133" s="86"/>
      <c r="GLJ133" s="86"/>
      <c r="GLK133" s="86"/>
      <c r="GLL133" s="86"/>
      <c r="GLM133" s="86"/>
      <c r="GLN133" s="86"/>
      <c r="GLO133" s="86"/>
      <c r="GLP133" s="86"/>
      <c r="GLQ133" s="86"/>
      <c r="GLR133" s="86"/>
      <c r="GLS133" s="86"/>
      <c r="GLT133" s="86"/>
      <c r="GLU133" s="86"/>
      <c r="GLV133" s="86"/>
      <c r="GLW133" s="86"/>
      <c r="GLX133" s="86"/>
      <c r="GLY133" s="86"/>
      <c r="GLZ133" s="86"/>
      <c r="GMA133" s="86"/>
      <c r="GMB133" s="86"/>
      <c r="GMC133" s="86"/>
      <c r="GMD133" s="86"/>
      <c r="GMK133" s="86"/>
      <c r="GML133" s="86"/>
      <c r="GMM133" s="86"/>
      <c r="GMN133" s="86"/>
      <c r="GMO133" s="86"/>
      <c r="GMP133" s="86"/>
      <c r="GMQ133" s="86"/>
      <c r="GMR133" s="86"/>
      <c r="GMS133" s="86"/>
      <c r="GMT133" s="86"/>
      <c r="GMU133" s="86"/>
      <c r="GMV133" s="86"/>
      <c r="GMW133" s="86"/>
      <c r="GMX133" s="86"/>
      <c r="GMY133" s="86"/>
      <c r="GMZ133" s="86"/>
      <c r="GNA133" s="86"/>
      <c r="GNB133" s="86"/>
      <c r="GNC133" s="86"/>
      <c r="GND133" s="86"/>
      <c r="GNE133" s="86"/>
      <c r="GNF133" s="86"/>
      <c r="GNG133" s="86"/>
      <c r="GNH133" s="86"/>
      <c r="GNI133" s="86"/>
      <c r="GNJ133" s="86"/>
      <c r="GNK133" s="86"/>
      <c r="GNL133" s="86"/>
      <c r="GNM133" s="86"/>
      <c r="GNN133" s="86"/>
      <c r="GNO133" s="86"/>
      <c r="GNP133" s="86"/>
      <c r="GNQ133" s="86"/>
      <c r="GNR133" s="86"/>
      <c r="GNS133" s="86"/>
      <c r="GNT133" s="86"/>
      <c r="GNU133" s="86"/>
      <c r="GNV133" s="86"/>
      <c r="GNW133" s="86"/>
      <c r="GNX133" s="86"/>
      <c r="GNY133" s="86"/>
      <c r="GNZ133" s="86"/>
      <c r="GOA133" s="86"/>
      <c r="GOB133" s="86"/>
      <c r="GOC133" s="86"/>
      <c r="GOD133" s="86"/>
      <c r="GOE133" s="86"/>
      <c r="GOF133" s="86"/>
      <c r="GOG133" s="86"/>
      <c r="GOH133" s="86"/>
      <c r="GOI133" s="86"/>
      <c r="GOJ133" s="86"/>
      <c r="GOK133" s="86"/>
      <c r="GOL133" s="86"/>
      <c r="GOM133" s="86"/>
      <c r="GON133" s="86"/>
      <c r="GOO133" s="86"/>
      <c r="GOP133" s="86"/>
      <c r="GOQ133" s="86"/>
      <c r="GOR133" s="86"/>
      <c r="GOS133" s="86"/>
      <c r="GOT133" s="86"/>
      <c r="GOU133" s="86"/>
      <c r="GOV133" s="86"/>
      <c r="GOW133" s="86"/>
      <c r="GOX133" s="86"/>
      <c r="GOY133" s="86"/>
      <c r="GOZ133" s="86"/>
      <c r="GPA133" s="86"/>
      <c r="GPB133" s="86"/>
      <c r="GPC133" s="86"/>
      <c r="GPD133" s="86"/>
      <c r="GPE133" s="86"/>
      <c r="GPF133" s="86"/>
      <c r="GPG133" s="86"/>
      <c r="GPH133" s="86"/>
      <c r="GPI133" s="86"/>
      <c r="GPJ133" s="86"/>
      <c r="GPK133" s="86"/>
      <c r="GPL133" s="86"/>
      <c r="GPM133" s="86"/>
      <c r="GPN133" s="86"/>
      <c r="GPO133" s="86"/>
      <c r="GPP133" s="86"/>
      <c r="GPQ133" s="86"/>
      <c r="GPR133" s="86"/>
      <c r="GPS133" s="86"/>
      <c r="GPT133" s="86"/>
      <c r="GPU133" s="86"/>
      <c r="GPV133" s="86"/>
      <c r="GPW133" s="86"/>
      <c r="GPX133" s="86"/>
      <c r="GPY133" s="86"/>
      <c r="GPZ133" s="86"/>
      <c r="GQA133" s="86"/>
      <c r="GQB133" s="86"/>
      <c r="GQC133" s="86"/>
      <c r="GQD133" s="86"/>
      <c r="GQE133" s="86"/>
      <c r="GQF133" s="86"/>
      <c r="GQG133" s="86"/>
      <c r="GQH133" s="86"/>
      <c r="GQI133" s="86"/>
      <c r="GQJ133" s="86"/>
      <c r="GQK133" s="86"/>
      <c r="GQL133" s="86"/>
      <c r="GQM133" s="86"/>
      <c r="GQN133" s="86"/>
      <c r="GQO133" s="86"/>
      <c r="GQP133" s="86"/>
      <c r="GQQ133" s="86"/>
      <c r="GQR133" s="86"/>
      <c r="GQS133" s="86"/>
      <c r="GQT133" s="86"/>
      <c r="GQU133" s="86"/>
      <c r="GQV133" s="86"/>
      <c r="GQW133" s="86"/>
      <c r="GQX133" s="86"/>
      <c r="GQY133" s="86"/>
      <c r="GQZ133" s="86"/>
      <c r="GRA133" s="86"/>
      <c r="GRB133" s="86"/>
      <c r="GRC133" s="86"/>
      <c r="GRD133" s="86"/>
      <c r="GRE133" s="86"/>
      <c r="GRF133" s="86"/>
      <c r="GRG133" s="86"/>
      <c r="GRH133" s="86"/>
      <c r="GRI133" s="86"/>
      <c r="GRJ133" s="86"/>
      <c r="GRK133" s="86"/>
      <c r="GRL133" s="86"/>
      <c r="GRM133" s="86"/>
      <c r="GRN133" s="86"/>
      <c r="GRO133" s="86"/>
      <c r="GRP133" s="86"/>
      <c r="GRQ133" s="86"/>
      <c r="GRR133" s="86"/>
      <c r="GRS133" s="86"/>
      <c r="GRT133" s="86"/>
      <c r="GRU133" s="86"/>
      <c r="GRV133" s="86"/>
      <c r="GRW133" s="86"/>
      <c r="GRX133" s="86"/>
      <c r="GRY133" s="86"/>
      <c r="GRZ133" s="86"/>
      <c r="GSA133" s="86"/>
      <c r="GSB133" s="86"/>
      <c r="GSC133" s="86"/>
      <c r="GSD133" s="86"/>
      <c r="GSE133" s="86"/>
      <c r="GSF133" s="86"/>
      <c r="GSG133" s="86"/>
      <c r="GSH133" s="86"/>
      <c r="GSI133" s="86"/>
      <c r="GSJ133" s="86"/>
      <c r="GSK133" s="86"/>
      <c r="GSL133" s="86"/>
      <c r="GSM133" s="86"/>
      <c r="GSN133" s="86"/>
      <c r="GSO133" s="86"/>
      <c r="GSP133" s="86"/>
      <c r="GSQ133" s="86"/>
      <c r="GSR133" s="86"/>
      <c r="GSS133" s="86"/>
      <c r="GST133" s="86"/>
      <c r="GSU133" s="86"/>
      <c r="GSV133" s="86"/>
      <c r="GSW133" s="86"/>
      <c r="GSX133" s="86"/>
      <c r="GSY133" s="86"/>
      <c r="GSZ133" s="86"/>
      <c r="GTA133" s="86"/>
      <c r="GTB133" s="86"/>
      <c r="GTC133" s="86"/>
      <c r="GTD133" s="86"/>
      <c r="GTE133" s="86"/>
      <c r="GTF133" s="86"/>
      <c r="GTG133" s="86"/>
      <c r="GTH133" s="86"/>
      <c r="GTI133" s="86"/>
      <c r="GTJ133" s="86"/>
      <c r="GTK133" s="86"/>
      <c r="GTL133" s="86"/>
      <c r="GTM133" s="86"/>
      <c r="GTN133" s="86"/>
      <c r="GTO133" s="86"/>
      <c r="GTP133" s="86"/>
      <c r="GTQ133" s="86"/>
      <c r="GTR133" s="86"/>
      <c r="GTS133" s="86"/>
      <c r="GTT133" s="86"/>
      <c r="GTU133" s="86"/>
      <c r="GTV133" s="86"/>
      <c r="GTW133" s="86"/>
      <c r="GTX133" s="86"/>
      <c r="GTY133" s="86"/>
      <c r="GTZ133" s="86"/>
      <c r="GUA133" s="86"/>
      <c r="GUB133" s="86"/>
      <c r="GUC133" s="86"/>
      <c r="GUD133" s="86"/>
      <c r="GUE133" s="86"/>
      <c r="GUF133" s="86"/>
      <c r="GUG133" s="86"/>
      <c r="GUH133" s="86"/>
      <c r="GUI133" s="86"/>
      <c r="GUJ133" s="86"/>
      <c r="GUK133" s="86"/>
      <c r="GUL133" s="86"/>
      <c r="GUM133" s="86"/>
      <c r="GUN133" s="86"/>
      <c r="GUO133" s="86"/>
      <c r="GUP133" s="86"/>
      <c r="GUQ133" s="86"/>
      <c r="GUR133" s="86"/>
      <c r="GUS133" s="86"/>
      <c r="GUT133" s="86"/>
      <c r="GUU133" s="86"/>
      <c r="GUV133" s="86"/>
      <c r="GUW133" s="86"/>
      <c r="GUX133" s="86"/>
      <c r="GUY133" s="86"/>
      <c r="GUZ133" s="86"/>
      <c r="GVA133" s="86"/>
      <c r="GVB133" s="86"/>
      <c r="GVC133" s="86"/>
      <c r="GVD133" s="86"/>
      <c r="GVE133" s="86"/>
      <c r="GVF133" s="86"/>
      <c r="GVG133" s="86"/>
      <c r="GVH133" s="86"/>
      <c r="GVI133" s="86"/>
      <c r="GVJ133" s="86"/>
      <c r="GVK133" s="86"/>
      <c r="GVL133" s="86"/>
      <c r="GVM133" s="86"/>
      <c r="GVN133" s="86"/>
      <c r="GVO133" s="86"/>
      <c r="GVP133" s="86"/>
      <c r="GVQ133" s="86"/>
      <c r="GVR133" s="86"/>
      <c r="GVS133" s="86"/>
      <c r="GVT133" s="86"/>
      <c r="GVU133" s="86"/>
      <c r="GVV133" s="86"/>
      <c r="GVW133" s="86"/>
      <c r="GVX133" s="86"/>
      <c r="GVY133" s="86"/>
      <c r="GVZ133" s="86"/>
      <c r="GWG133" s="86"/>
      <c r="GWH133" s="86"/>
      <c r="GWI133" s="86"/>
      <c r="GWJ133" s="86"/>
      <c r="GWK133" s="86"/>
      <c r="GWL133" s="86"/>
      <c r="GWM133" s="86"/>
      <c r="GWN133" s="86"/>
      <c r="GWO133" s="86"/>
      <c r="GWP133" s="86"/>
      <c r="GWQ133" s="86"/>
      <c r="GWR133" s="86"/>
      <c r="GWS133" s="86"/>
      <c r="GWT133" s="86"/>
      <c r="GWU133" s="86"/>
      <c r="GWV133" s="86"/>
      <c r="GWW133" s="86"/>
      <c r="GWX133" s="86"/>
      <c r="GWY133" s="86"/>
      <c r="GWZ133" s="86"/>
      <c r="GXA133" s="86"/>
      <c r="GXB133" s="86"/>
      <c r="GXC133" s="86"/>
      <c r="GXD133" s="86"/>
      <c r="GXE133" s="86"/>
      <c r="GXF133" s="86"/>
      <c r="GXG133" s="86"/>
      <c r="GXH133" s="86"/>
      <c r="GXI133" s="86"/>
      <c r="GXJ133" s="86"/>
      <c r="GXK133" s="86"/>
      <c r="GXL133" s="86"/>
      <c r="GXM133" s="86"/>
      <c r="GXN133" s="86"/>
      <c r="GXO133" s="86"/>
      <c r="GXP133" s="86"/>
      <c r="GXQ133" s="86"/>
      <c r="GXR133" s="86"/>
      <c r="GXS133" s="86"/>
      <c r="GXT133" s="86"/>
      <c r="GXU133" s="86"/>
      <c r="GXV133" s="86"/>
      <c r="GXW133" s="86"/>
      <c r="GXX133" s="86"/>
      <c r="GXY133" s="86"/>
      <c r="GXZ133" s="86"/>
      <c r="GYA133" s="86"/>
      <c r="GYB133" s="86"/>
      <c r="GYC133" s="86"/>
      <c r="GYD133" s="86"/>
      <c r="GYE133" s="86"/>
      <c r="GYF133" s="86"/>
      <c r="GYG133" s="86"/>
      <c r="GYH133" s="86"/>
      <c r="GYI133" s="86"/>
      <c r="GYJ133" s="86"/>
      <c r="GYK133" s="86"/>
      <c r="GYL133" s="86"/>
      <c r="GYM133" s="86"/>
      <c r="GYN133" s="86"/>
      <c r="GYO133" s="86"/>
      <c r="GYP133" s="86"/>
      <c r="GYQ133" s="86"/>
      <c r="GYR133" s="86"/>
      <c r="GYS133" s="86"/>
      <c r="GYT133" s="86"/>
      <c r="GYU133" s="86"/>
      <c r="GYV133" s="86"/>
      <c r="GYW133" s="86"/>
      <c r="GYX133" s="86"/>
      <c r="GYY133" s="86"/>
      <c r="GYZ133" s="86"/>
      <c r="GZA133" s="86"/>
      <c r="GZB133" s="86"/>
      <c r="GZC133" s="86"/>
      <c r="GZD133" s="86"/>
      <c r="GZE133" s="86"/>
      <c r="GZF133" s="86"/>
      <c r="GZG133" s="86"/>
      <c r="GZH133" s="86"/>
      <c r="GZI133" s="86"/>
      <c r="GZJ133" s="86"/>
      <c r="GZK133" s="86"/>
      <c r="GZL133" s="86"/>
      <c r="GZM133" s="86"/>
      <c r="GZN133" s="86"/>
      <c r="GZO133" s="86"/>
      <c r="GZP133" s="86"/>
      <c r="GZQ133" s="86"/>
      <c r="GZR133" s="86"/>
      <c r="GZS133" s="86"/>
      <c r="GZT133" s="86"/>
      <c r="GZU133" s="86"/>
      <c r="GZV133" s="86"/>
      <c r="GZW133" s="86"/>
      <c r="GZX133" s="86"/>
      <c r="GZY133" s="86"/>
      <c r="GZZ133" s="86"/>
      <c r="HAA133" s="86"/>
      <c r="HAB133" s="86"/>
      <c r="HAC133" s="86"/>
      <c r="HAD133" s="86"/>
      <c r="HAE133" s="86"/>
      <c r="HAF133" s="86"/>
      <c r="HAG133" s="86"/>
      <c r="HAH133" s="86"/>
      <c r="HAI133" s="86"/>
      <c r="HAJ133" s="86"/>
      <c r="HAK133" s="86"/>
      <c r="HAL133" s="86"/>
      <c r="HAM133" s="86"/>
      <c r="HAN133" s="86"/>
      <c r="HAO133" s="86"/>
      <c r="HAP133" s="86"/>
      <c r="HAQ133" s="86"/>
      <c r="HAR133" s="86"/>
      <c r="HAS133" s="86"/>
      <c r="HAT133" s="86"/>
      <c r="HAU133" s="86"/>
      <c r="HAV133" s="86"/>
      <c r="HAW133" s="86"/>
      <c r="HAX133" s="86"/>
      <c r="HAY133" s="86"/>
      <c r="HAZ133" s="86"/>
      <c r="HBA133" s="86"/>
      <c r="HBB133" s="86"/>
      <c r="HBC133" s="86"/>
      <c r="HBD133" s="86"/>
      <c r="HBE133" s="86"/>
      <c r="HBF133" s="86"/>
      <c r="HBG133" s="86"/>
      <c r="HBH133" s="86"/>
      <c r="HBI133" s="86"/>
      <c r="HBJ133" s="86"/>
      <c r="HBK133" s="86"/>
      <c r="HBL133" s="86"/>
      <c r="HBM133" s="86"/>
      <c r="HBN133" s="86"/>
      <c r="HBO133" s="86"/>
      <c r="HBP133" s="86"/>
      <c r="HBQ133" s="86"/>
      <c r="HBR133" s="86"/>
      <c r="HBS133" s="86"/>
      <c r="HBT133" s="86"/>
      <c r="HBU133" s="86"/>
      <c r="HBV133" s="86"/>
      <c r="HBW133" s="86"/>
      <c r="HBX133" s="86"/>
      <c r="HBY133" s="86"/>
      <c r="HBZ133" s="86"/>
      <c r="HCA133" s="86"/>
      <c r="HCB133" s="86"/>
      <c r="HCC133" s="86"/>
      <c r="HCD133" s="86"/>
      <c r="HCE133" s="86"/>
      <c r="HCF133" s="86"/>
      <c r="HCG133" s="86"/>
      <c r="HCH133" s="86"/>
      <c r="HCI133" s="86"/>
      <c r="HCJ133" s="86"/>
      <c r="HCK133" s="86"/>
      <c r="HCL133" s="86"/>
      <c r="HCM133" s="86"/>
      <c r="HCN133" s="86"/>
      <c r="HCO133" s="86"/>
      <c r="HCP133" s="86"/>
      <c r="HCQ133" s="86"/>
      <c r="HCR133" s="86"/>
      <c r="HCS133" s="86"/>
      <c r="HCT133" s="86"/>
      <c r="HCU133" s="86"/>
      <c r="HCV133" s="86"/>
      <c r="HCW133" s="86"/>
      <c r="HCX133" s="86"/>
      <c r="HCY133" s="86"/>
      <c r="HCZ133" s="86"/>
      <c r="HDA133" s="86"/>
      <c r="HDB133" s="86"/>
      <c r="HDC133" s="86"/>
      <c r="HDD133" s="86"/>
      <c r="HDE133" s="86"/>
      <c r="HDF133" s="86"/>
      <c r="HDG133" s="86"/>
      <c r="HDH133" s="86"/>
      <c r="HDI133" s="86"/>
      <c r="HDJ133" s="86"/>
      <c r="HDK133" s="86"/>
      <c r="HDL133" s="86"/>
      <c r="HDM133" s="86"/>
      <c r="HDN133" s="86"/>
      <c r="HDO133" s="86"/>
      <c r="HDP133" s="86"/>
      <c r="HDQ133" s="86"/>
      <c r="HDR133" s="86"/>
      <c r="HDS133" s="86"/>
      <c r="HDT133" s="86"/>
      <c r="HDU133" s="86"/>
      <c r="HDV133" s="86"/>
      <c r="HDW133" s="86"/>
      <c r="HDX133" s="86"/>
      <c r="HDY133" s="86"/>
      <c r="HDZ133" s="86"/>
      <c r="HEA133" s="86"/>
      <c r="HEB133" s="86"/>
      <c r="HEC133" s="86"/>
      <c r="HED133" s="86"/>
      <c r="HEE133" s="86"/>
      <c r="HEF133" s="86"/>
      <c r="HEG133" s="86"/>
      <c r="HEH133" s="86"/>
      <c r="HEI133" s="86"/>
      <c r="HEJ133" s="86"/>
      <c r="HEK133" s="86"/>
      <c r="HEL133" s="86"/>
      <c r="HEM133" s="86"/>
      <c r="HEN133" s="86"/>
      <c r="HEO133" s="86"/>
      <c r="HEP133" s="86"/>
      <c r="HEQ133" s="86"/>
      <c r="HER133" s="86"/>
      <c r="HES133" s="86"/>
      <c r="HET133" s="86"/>
      <c r="HEU133" s="86"/>
      <c r="HEV133" s="86"/>
      <c r="HEW133" s="86"/>
      <c r="HEX133" s="86"/>
      <c r="HEY133" s="86"/>
      <c r="HEZ133" s="86"/>
      <c r="HFA133" s="86"/>
      <c r="HFB133" s="86"/>
      <c r="HFC133" s="86"/>
      <c r="HFD133" s="86"/>
      <c r="HFE133" s="86"/>
      <c r="HFF133" s="86"/>
      <c r="HFG133" s="86"/>
      <c r="HFH133" s="86"/>
      <c r="HFI133" s="86"/>
      <c r="HFJ133" s="86"/>
      <c r="HFK133" s="86"/>
      <c r="HFL133" s="86"/>
      <c r="HFM133" s="86"/>
      <c r="HFN133" s="86"/>
      <c r="HFO133" s="86"/>
      <c r="HFP133" s="86"/>
      <c r="HFQ133" s="86"/>
      <c r="HFR133" s="86"/>
      <c r="HFS133" s="86"/>
      <c r="HFT133" s="86"/>
      <c r="HFU133" s="86"/>
      <c r="HFV133" s="86"/>
      <c r="HGC133" s="86"/>
      <c r="HGD133" s="86"/>
      <c r="HGE133" s="86"/>
      <c r="HGF133" s="86"/>
      <c r="HGG133" s="86"/>
      <c r="HGH133" s="86"/>
      <c r="HGI133" s="86"/>
      <c r="HGJ133" s="86"/>
      <c r="HGK133" s="86"/>
      <c r="HGL133" s="86"/>
      <c r="HGM133" s="86"/>
      <c r="HGN133" s="86"/>
      <c r="HGO133" s="86"/>
      <c r="HGP133" s="86"/>
      <c r="HGQ133" s="86"/>
      <c r="HGR133" s="86"/>
      <c r="HGS133" s="86"/>
      <c r="HGT133" s="86"/>
      <c r="HGU133" s="86"/>
      <c r="HGV133" s="86"/>
      <c r="HGW133" s="86"/>
      <c r="HGX133" s="86"/>
      <c r="HGY133" s="86"/>
      <c r="HGZ133" s="86"/>
      <c r="HHA133" s="86"/>
      <c r="HHB133" s="86"/>
      <c r="HHC133" s="86"/>
      <c r="HHD133" s="86"/>
      <c r="HHE133" s="86"/>
      <c r="HHF133" s="86"/>
      <c r="HHG133" s="86"/>
      <c r="HHH133" s="86"/>
      <c r="HHI133" s="86"/>
      <c r="HHJ133" s="86"/>
      <c r="HHK133" s="86"/>
      <c r="HHL133" s="86"/>
      <c r="HHM133" s="86"/>
      <c r="HHN133" s="86"/>
      <c r="HHO133" s="86"/>
      <c r="HHP133" s="86"/>
      <c r="HHQ133" s="86"/>
      <c r="HHR133" s="86"/>
      <c r="HHS133" s="86"/>
      <c r="HHT133" s="86"/>
      <c r="HHU133" s="86"/>
      <c r="HHV133" s="86"/>
      <c r="HHW133" s="86"/>
      <c r="HHX133" s="86"/>
      <c r="HHY133" s="86"/>
      <c r="HHZ133" s="86"/>
      <c r="HIA133" s="86"/>
      <c r="HIB133" s="86"/>
      <c r="HIC133" s="86"/>
      <c r="HID133" s="86"/>
      <c r="HIE133" s="86"/>
      <c r="HIF133" s="86"/>
      <c r="HIG133" s="86"/>
      <c r="HIH133" s="86"/>
      <c r="HII133" s="86"/>
      <c r="HIJ133" s="86"/>
      <c r="HIK133" s="86"/>
      <c r="HIL133" s="86"/>
      <c r="HIM133" s="86"/>
      <c r="HIN133" s="86"/>
      <c r="HIO133" s="86"/>
      <c r="HIP133" s="86"/>
      <c r="HIQ133" s="86"/>
      <c r="HIR133" s="86"/>
      <c r="HIS133" s="86"/>
      <c r="HIT133" s="86"/>
      <c r="HIU133" s="86"/>
      <c r="HIV133" s="86"/>
      <c r="HIW133" s="86"/>
      <c r="HIX133" s="86"/>
      <c r="HIY133" s="86"/>
      <c r="HIZ133" s="86"/>
      <c r="HJA133" s="86"/>
      <c r="HJB133" s="86"/>
      <c r="HJC133" s="86"/>
      <c r="HJD133" s="86"/>
      <c r="HJE133" s="86"/>
      <c r="HJF133" s="86"/>
      <c r="HJG133" s="86"/>
      <c r="HJH133" s="86"/>
      <c r="HJI133" s="86"/>
      <c r="HJJ133" s="86"/>
      <c r="HJK133" s="86"/>
      <c r="HJL133" s="86"/>
      <c r="HJM133" s="86"/>
      <c r="HJN133" s="86"/>
      <c r="HJO133" s="86"/>
      <c r="HJP133" s="86"/>
      <c r="HJQ133" s="86"/>
      <c r="HJR133" s="86"/>
      <c r="HJS133" s="86"/>
      <c r="HJT133" s="86"/>
      <c r="HJU133" s="86"/>
      <c r="HJV133" s="86"/>
      <c r="HJW133" s="86"/>
      <c r="HJX133" s="86"/>
      <c r="HJY133" s="86"/>
      <c r="HJZ133" s="86"/>
      <c r="HKA133" s="86"/>
      <c r="HKB133" s="86"/>
      <c r="HKC133" s="86"/>
      <c r="HKD133" s="86"/>
      <c r="HKE133" s="86"/>
      <c r="HKF133" s="86"/>
      <c r="HKG133" s="86"/>
      <c r="HKH133" s="86"/>
      <c r="HKI133" s="86"/>
      <c r="HKJ133" s="86"/>
      <c r="HKK133" s="86"/>
      <c r="HKL133" s="86"/>
      <c r="HKM133" s="86"/>
      <c r="HKN133" s="86"/>
      <c r="HKO133" s="86"/>
      <c r="HKP133" s="86"/>
      <c r="HKQ133" s="86"/>
      <c r="HKR133" s="86"/>
      <c r="HKS133" s="86"/>
      <c r="HKT133" s="86"/>
      <c r="HKU133" s="86"/>
      <c r="HKV133" s="86"/>
      <c r="HKW133" s="86"/>
      <c r="HKX133" s="86"/>
      <c r="HKY133" s="86"/>
      <c r="HKZ133" s="86"/>
      <c r="HLA133" s="86"/>
      <c r="HLB133" s="86"/>
      <c r="HLC133" s="86"/>
      <c r="HLD133" s="86"/>
      <c r="HLE133" s="86"/>
      <c r="HLF133" s="86"/>
      <c r="HLG133" s="86"/>
      <c r="HLH133" s="86"/>
      <c r="HLI133" s="86"/>
      <c r="HLJ133" s="86"/>
      <c r="HLK133" s="86"/>
      <c r="HLL133" s="86"/>
      <c r="HLM133" s="86"/>
      <c r="HLN133" s="86"/>
      <c r="HLO133" s="86"/>
      <c r="HLP133" s="86"/>
      <c r="HLQ133" s="86"/>
      <c r="HLR133" s="86"/>
      <c r="HLS133" s="86"/>
      <c r="HLT133" s="86"/>
      <c r="HLU133" s="86"/>
      <c r="HLV133" s="86"/>
      <c r="HLW133" s="86"/>
      <c r="HLX133" s="86"/>
      <c r="HLY133" s="86"/>
      <c r="HLZ133" s="86"/>
      <c r="HMA133" s="86"/>
      <c r="HMB133" s="86"/>
      <c r="HMC133" s="86"/>
      <c r="HMD133" s="86"/>
      <c r="HME133" s="86"/>
      <c r="HMF133" s="86"/>
      <c r="HMG133" s="86"/>
      <c r="HMH133" s="86"/>
      <c r="HMI133" s="86"/>
      <c r="HMJ133" s="86"/>
      <c r="HMK133" s="86"/>
      <c r="HML133" s="86"/>
      <c r="HMM133" s="86"/>
      <c r="HMN133" s="86"/>
      <c r="HMO133" s="86"/>
      <c r="HMP133" s="86"/>
      <c r="HMQ133" s="86"/>
      <c r="HMR133" s="86"/>
      <c r="HMS133" s="86"/>
      <c r="HMT133" s="86"/>
      <c r="HMU133" s="86"/>
      <c r="HMV133" s="86"/>
      <c r="HMW133" s="86"/>
      <c r="HMX133" s="86"/>
      <c r="HMY133" s="86"/>
      <c r="HMZ133" s="86"/>
      <c r="HNA133" s="86"/>
      <c r="HNB133" s="86"/>
      <c r="HNC133" s="86"/>
      <c r="HND133" s="86"/>
      <c r="HNE133" s="86"/>
      <c r="HNF133" s="86"/>
      <c r="HNG133" s="86"/>
      <c r="HNH133" s="86"/>
      <c r="HNI133" s="86"/>
      <c r="HNJ133" s="86"/>
      <c r="HNK133" s="86"/>
      <c r="HNL133" s="86"/>
      <c r="HNM133" s="86"/>
      <c r="HNN133" s="86"/>
      <c r="HNO133" s="86"/>
      <c r="HNP133" s="86"/>
      <c r="HNQ133" s="86"/>
      <c r="HNR133" s="86"/>
      <c r="HNS133" s="86"/>
      <c r="HNT133" s="86"/>
      <c r="HNU133" s="86"/>
      <c r="HNV133" s="86"/>
      <c r="HNW133" s="86"/>
      <c r="HNX133" s="86"/>
      <c r="HNY133" s="86"/>
      <c r="HNZ133" s="86"/>
      <c r="HOA133" s="86"/>
      <c r="HOB133" s="86"/>
      <c r="HOC133" s="86"/>
      <c r="HOD133" s="86"/>
      <c r="HOE133" s="86"/>
      <c r="HOF133" s="86"/>
      <c r="HOG133" s="86"/>
      <c r="HOH133" s="86"/>
      <c r="HOI133" s="86"/>
      <c r="HOJ133" s="86"/>
      <c r="HOK133" s="86"/>
      <c r="HOL133" s="86"/>
      <c r="HOM133" s="86"/>
      <c r="HON133" s="86"/>
      <c r="HOO133" s="86"/>
      <c r="HOP133" s="86"/>
      <c r="HOQ133" s="86"/>
      <c r="HOR133" s="86"/>
      <c r="HOS133" s="86"/>
      <c r="HOT133" s="86"/>
      <c r="HOU133" s="86"/>
      <c r="HOV133" s="86"/>
      <c r="HOW133" s="86"/>
      <c r="HOX133" s="86"/>
      <c r="HOY133" s="86"/>
      <c r="HOZ133" s="86"/>
      <c r="HPA133" s="86"/>
      <c r="HPB133" s="86"/>
      <c r="HPC133" s="86"/>
      <c r="HPD133" s="86"/>
      <c r="HPE133" s="86"/>
      <c r="HPF133" s="86"/>
      <c r="HPG133" s="86"/>
      <c r="HPH133" s="86"/>
      <c r="HPI133" s="86"/>
      <c r="HPJ133" s="86"/>
      <c r="HPK133" s="86"/>
      <c r="HPL133" s="86"/>
      <c r="HPM133" s="86"/>
      <c r="HPN133" s="86"/>
      <c r="HPO133" s="86"/>
      <c r="HPP133" s="86"/>
      <c r="HPQ133" s="86"/>
      <c r="HPR133" s="86"/>
      <c r="HPY133" s="86"/>
      <c r="HPZ133" s="86"/>
      <c r="HQA133" s="86"/>
      <c r="HQB133" s="86"/>
      <c r="HQC133" s="86"/>
      <c r="HQD133" s="86"/>
      <c r="HQE133" s="86"/>
      <c r="HQF133" s="86"/>
      <c r="HQG133" s="86"/>
      <c r="HQH133" s="86"/>
      <c r="HQI133" s="86"/>
      <c r="HQJ133" s="86"/>
      <c r="HQK133" s="86"/>
      <c r="HQL133" s="86"/>
      <c r="HQM133" s="86"/>
      <c r="HQN133" s="86"/>
      <c r="HQO133" s="86"/>
      <c r="HQP133" s="86"/>
      <c r="HQQ133" s="86"/>
      <c r="HQR133" s="86"/>
      <c r="HQS133" s="86"/>
      <c r="HQT133" s="86"/>
      <c r="HQU133" s="86"/>
      <c r="HQV133" s="86"/>
      <c r="HQW133" s="86"/>
      <c r="HQX133" s="86"/>
      <c r="HQY133" s="86"/>
      <c r="HQZ133" s="86"/>
      <c r="HRA133" s="86"/>
      <c r="HRB133" s="86"/>
      <c r="HRC133" s="86"/>
      <c r="HRD133" s="86"/>
      <c r="HRE133" s="86"/>
      <c r="HRF133" s="86"/>
      <c r="HRG133" s="86"/>
      <c r="HRH133" s="86"/>
      <c r="HRI133" s="86"/>
      <c r="HRJ133" s="86"/>
      <c r="HRK133" s="86"/>
      <c r="HRL133" s="86"/>
      <c r="HRM133" s="86"/>
      <c r="HRN133" s="86"/>
      <c r="HRO133" s="86"/>
      <c r="HRP133" s="86"/>
      <c r="HRQ133" s="86"/>
      <c r="HRR133" s="86"/>
      <c r="HRS133" s="86"/>
      <c r="HRT133" s="86"/>
      <c r="HRU133" s="86"/>
      <c r="HRV133" s="86"/>
      <c r="HRW133" s="86"/>
      <c r="HRX133" s="86"/>
      <c r="HRY133" s="86"/>
      <c r="HRZ133" s="86"/>
      <c r="HSA133" s="86"/>
      <c r="HSB133" s="86"/>
      <c r="HSC133" s="86"/>
      <c r="HSD133" s="86"/>
      <c r="HSE133" s="86"/>
      <c r="HSF133" s="86"/>
      <c r="HSG133" s="86"/>
      <c r="HSH133" s="86"/>
      <c r="HSI133" s="86"/>
      <c r="HSJ133" s="86"/>
      <c r="HSK133" s="86"/>
      <c r="HSL133" s="86"/>
      <c r="HSM133" s="86"/>
      <c r="HSN133" s="86"/>
      <c r="HSO133" s="86"/>
      <c r="HSP133" s="86"/>
      <c r="HSQ133" s="86"/>
      <c r="HSR133" s="86"/>
      <c r="HSS133" s="86"/>
      <c r="HST133" s="86"/>
      <c r="HSU133" s="86"/>
      <c r="HSV133" s="86"/>
      <c r="HSW133" s="86"/>
      <c r="HSX133" s="86"/>
      <c r="HSY133" s="86"/>
      <c r="HSZ133" s="86"/>
      <c r="HTA133" s="86"/>
      <c r="HTB133" s="86"/>
      <c r="HTC133" s="86"/>
      <c r="HTD133" s="86"/>
      <c r="HTE133" s="86"/>
      <c r="HTF133" s="86"/>
      <c r="HTG133" s="86"/>
      <c r="HTH133" s="86"/>
      <c r="HTI133" s="86"/>
      <c r="HTJ133" s="86"/>
      <c r="HTK133" s="86"/>
      <c r="HTL133" s="86"/>
      <c r="HTM133" s="86"/>
      <c r="HTN133" s="86"/>
      <c r="HTO133" s="86"/>
      <c r="HTP133" s="86"/>
      <c r="HTQ133" s="86"/>
      <c r="HTR133" s="86"/>
      <c r="HTS133" s="86"/>
      <c r="HTT133" s="86"/>
      <c r="HTU133" s="86"/>
      <c r="HTV133" s="86"/>
      <c r="HTW133" s="86"/>
      <c r="HTX133" s="86"/>
      <c r="HTY133" s="86"/>
      <c r="HTZ133" s="86"/>
      <c r="HUA133" s="86"/>
      <c r="HUB133" s="86"/>
      <c r="HUC133" s="86"/>
      <c r="HUD133" s="86"/>
      <c r="HUE133" s="86"/>
      <c r="HUF133" s="86"/>
      <c r="HUG133" s="86"/>
      <c r="HUH133" s="86"/>
      <c r="HUI133" s="86"/>
      <c r="HUJ133" s="86"/>
      <c r="HUK133" s="86"/>
      <c r="HUL133" s="86"/>
      <c r="HUM133" s="86"/>
      <c r="HUN133" s="86"/>
      <c r="HUO133" s="86"/>
      <c r="HUP133" s="86"/>
      <c r="HUQ133" s="86"/>
      <c r="HUR133" s="86"/>
      <c r="HUS133" s="86"/>
      <c r="HUT133" s="86"/>
      <c r="HUU133" s="86"/>
      <c r="HUV133" s="86"/>
      <c r="HUW133" s="86"/>
      <c r="HUX133" s="86"/>
      <c r="HUY133" s="86"/>
      <c r="HUZ133" s="86"/>
      <c r="HVA133" s="86"/>
      <c r="HVB133" s="86"/>
      <c r="HVC133" s="86"/>
      <c r="HVD133" s="86"/>
      <c r="HVE133" s="86"/>
      <c r="HVF133" s="86"/>
      <c r="HVG133" s="86"/>
      <c r="HVH133" s="86"/>
      <c r="HVI133" s="86"/>
      <c r="HVJ133" s="86"/>
      <c r="HVK133" s="86"/>
      <c r="HVL133" s="86"/>
      <c r="HVM133" s="86"/>
      <c r="HVN133" s="86"/>
      <c r="HVO133" s="86"/>
      <c r="HVP133" s="86"/>
      <c r="HVQ133" s="86"/>
      <c r="HVR133" s="86"/>
      <c r="HVS133" s="86"/>
      <c r="HVT133" s="86"/>
      <c r="HVU133" s="86"/>
      <c r="HVV133" s="86"/>
      <c r="HVW133" s="86"/>
      <c r="HVX133" s="86"/>
      <c r="HVY133" s="86"/>
      <c r="HVZ133" s="86"/>
      <c r="HWA133" s="86"/>
      <c r="HWB133" s="86"/>
      <c r="HWC133" s="86"/>
      <c r="HWD133" s="86"/>
      <c r="HWE133" s="86"/>
      <c r="HWF133" s="86"/>
      <c r="HWG133" s="86"/>
      <c r="HWH133" s="86"/>
      <c r="HWI133" s="86"/>
      <c r="HWJ133" s="86"/>
      <c r="HWK133" s="86"/>
      <c r="HWL133" s="86"/>
      <c r="HWM133" s="86"/>
      <c r="HWN133" s="86"/>
      <c r="HWO133" s="86"/>
      <c r="HWP133" s="86"/>
      <c r="HWQ133" s="86"/>
      <c r="HWR133" s="86"/>
      <c r="HWS133" s="86"/>
      <c r="HWT133" s="86"/>
      <c r="HWU133" s="86"/>
      <c r="HWV133" s="86"/>
      <c r="HWW133" s="86"/>
      <c r="HWX133" s="86"/>
      <c r="HWY133" s="86"/>
      <c r="HWZ133" s="86"/>
      <c r="HXA133" s="86"/>
      <c r="HXB133" s="86"/>
      <c r="HXC133" s="86"/>
      <c r="HXD133" s="86"/>
      <c r="HXE133" s="86"/>
      <c r="HXF133" s="86"/>
      <c r="HXG133" s="86"/>
      <c r="HXH133" s="86"/>
      <c r="HXI133" s="86"/>
      <c r="HXJ133" s="86"/>
      <c r="HXK133" s="86"/>
      <c r="HXL133" s="86"/>
      <c r="HXM133" s="86"/>
      <c r="HXN133" s="86"/>
      <c r="HXO133" s="86"/>
      <c r="HXP133" s="86"/>
      <c r="HXQ133" s="86"/>
      <c r="HXR133" s="86"/>
      <c r="HXS133" s="86"/>
      <c r="HXT133" s="86"/>
      <c r="HXU133" s="86"/>
      <c r="HXV133" s="86"/>
      <c r="HXW133" s="86"/>
      <c r="HXX133" s="86"/>
      <c r="HXY133" s="86"/>
      <c r="HXZ133" s="86"/>
      <c r="HYA133" s="86"/>
      <c r="HYB133" s="86"/>
      <c r="HYC133" s="86"/>
      <c r="HYD133" s="86"/>
      <c r="HYE133" s="86"/>
      <c r="HYF133" s="86"/>
      <c r="HYG133" s="86"/>
      <c r="HYH133" s="86"/>
      <c r="HYI133" s="86"/>
      <c r="HYJ133" s="86"/>
      <c r="HYK133" s="86"/>
      <c r="HYL133" s="86"/>
      <c r="HYM133" s="86"/>
      <c r="HYN133" s="86"/>
      <c r="HYO133" s="86"/>
      <c r="HYP133" s="86"/>
      <c r="HYQ133" s="86"/>
      <c r="HYR133" s="86"/>
      <c r="HYS133" s="86"/>
      <c r="HYT133" s="86"/>
      <c r="HYU133" s="86"/>
      <c r="HYV133" s="86"/>
      <c r="HYW133" s="86"/>
      <c r="HYX133" s="86"/>
      <c r="HYY133" s="86"/>
      <c r="HYZ133" s="86"/>
      <c r="HZA133" s="86"/>
      <c r="HZB133" s="86"/>
      <c r="HZC133" s="86"/>
      <c r="HZD133" s="86"/>
      <c r="HZE133" s="86"/>
      <c r="HZF133" s="86"/>
      <c r="HZG133" s="86"/>
      <c r="HZH133" s="86"/>
      <c r="HZI133" s="86"/>
      <c r="HZJ133" s="86"/>
      <c r="HZK133" s="86"/>
      <c r="HZL133" s="86"/>
      <c r="HZM133" s="86"/>
      <c r="HZN133" s="86"/>
      <c r="HZU133" s="86"/>
      <c r="HZV133" s="86"/>
      <c r="HZW133" s="86"/>
      <c r="HZX133" s="86"/>
      <c r="HZY133" s="86"/>
      <c r="HZZ133" s="86"/>
      <c r="IAA133" s="86"/>
      <c r="IAB133" s="86"/>
      <c r="IAC133" s="86"/>
      <c r="IAD133" s="86"/>
      <c r="IAE133" s="86"/>
      <c r="IAF133" s="86"/>
      <c r="IAG133" s="86"/>
      <c r="IAH133" s="86"/>
      <c r="IAI133" s="86"/>
      <c r="IAJ133" s="86"/>
      <c r="IAK133" s="86"/>
      <c r="IAL133" s="86"/>
      <c r="IAM133" s="86"/>
      <c r="IAN133" s="86"/>
      <c r="IAO133" s="86"/>
      <c r="IAP133" s="86"/>
      <c r="IAQ133" s="86"/>
      <c r="IAR133" s="86"/>
      <c r="IAS133" s="86"/>
      <c r="IAT133" s="86"/>
      <c r="IAU133" s="86"/>
      <c r="IAV133" s="86"/>
      <c r="IAW133" s="86"/>
      <c r="IAX133" s="86"/>
      <c r="IAY133" s="86"/>
      <c r="IAZ133" s="86"/>
      <c r="IBA133" s="86"/>
      <c r="IBB133" s="86"/>
      <c r="IBC133" s="86"/>
      <c r="IBD133" s="86"/>
      <c r="IBE133" s="86"/>
      <c r="IBF133" s="86"/>
      <c r="IBG133" s="86"/>
      <c r="IBH133" s="86"/>
      <c r="IBI133" s="86"/>
      <c r="IBJ133" s="86"/>
      <c r="IBK133" s="86"/>
      <c r="IBL133" s="86"/>
      <c r="IBM133" s="86"/>
      <c r="IBN133" s="86"/>
      <c r="IBO133" s="86"/>
      <c r="IBP133" s="86"/>
      <c r="IBQ133" s="86"/>
      <c r="IBR133" s="86"/>
      <c r="IBS133" s="86"/>
      <c r="IBT133" s="86"/>
      <c r="IBU133" s="86"/>
      <c r="IBV133" s="86"/>
      <c r="IBW133" s="86"/>
      <c r="IBX133" s="86"/>
      <c r="IBY133" s="86"/>
      <c r="IBZ133" s="86"/>
      <c r="ICA133" s="86"/>
      <c r="ICB133" s="86"/>
      <c r="ICC133" s="86"/>
      <c r="ICD133" s="86"/>
      <c r="ICE133" s="86"/>
      <c r="ICF133" s="86"/>
      <c r="ICG133" s="86"/>
      <c r="ICH133" s="86"/>
      <c r="ICI133" s="86"/>
      <c r="ICJ133" s="86"/>
      <c r="ICK133" s="86"/>
      <c r="ICL133" s="86"/>
      <c r="ICM133" s="86"/>
      <c r="ICN133" s="86"/>
      <c r="ICO133" s="86"/>
      <c r="ICP133" s="86"/>
      <c r="ICQ133" s="86"/>
      <c r="ICR133" s="86"/>
      <c r="ICS133" s="86"/>
      <c r="ICT133" s="86"/>
      <c r="ICU133" s="86"/>
      <c r="ICV133" s="86"/>
      <c r="ICW133" s="86"/>
      <c r="ICX133" s="86"/>
      <c r="ICY133" s="86"/>
      <c r="ICZ133" s="86"/>
      <c r="IDA133" s="86"/>
      <c r="IDB133" s="86"/>
      <c r="IDC133" s="86"/>
      <c r="IDD133" s="86"/>
      <c r="IDE133" s="86"/>
      <c r="IDF133" s="86"/>
      <c r="IDG133" s="86"/>
      <c r="IDH133" s="86"/>
      <c r="IDI133" s="86"/>
      <c r="IDJ133" s="86"/>
      <c r="IDK133" s="86"/>
      <c r="IDL133" s="86"/>
      <c r="IDM133" s="86"/>
      <c r="IDN133" s="86"/>
      <c r="IDO133" s="86"/>
      <c r="IDP133" s="86"/>
      <c r="IDQ133" s="86"/>
      <c r="IDR133" s="86"/>
      <c r="IDS133" s="86"/>
      <c r="IDT133" s="86"/>
      <c r="IDU133" s="86"/>
      <c r="IDV133" s="86"/>
      <c r="IDW133" s="86"/>
      <c r="IDX133" s="86"/>
      <c r="IDY133" s="86"/>
      <c r="IDZ133" s="86"/>
      <c r="IEA133" s="86"/>
      <c r="IEB133" s="86"/>
      <c r="IEC133" s="86"/>
      <c r="IED133" s="86"/>
      <c r="IEE133" s="86"/>
      <c r="IEF133" s="86"/>
      <c r="IEG133" s="86"/>
      <c r="IEH133" s="86"/>
      <c r="IEI133" s="86"/>
      <c r="IEJ133" s="86"/>
      <c r="IEK133" s="86"/>
      <c r="IEL133" s="86"/>
      <c r="IEM133" s="86"/>
      <c r="IEN133" s="86"/>
      <c r="IEO133" s="86"/>
      <c r="IEP133" s="86"/>
      <c r="IEQ133" s="86"/>
      <c r="IER133" s="86"/>
      <c r="IES133" s="86"/>
      <c r="IET133" s="86"/>
      <c r="IEU133" s="86"/>
      <c r="IEV133" s="86"/>
      <c r="IEW133" s="86"/>
      <c r="IEX133" s="86"/>
      <c r="IEY133" s="86"/>
      <c r="IEZ133" s="86"/>
      <c r="IFA133" s="86"/>
      <c r="IFB133" s="86"/>
      <c r="IFC133" s="86"/>
      <c r="IFD133" s="86"/>
      <c r="IFE133" s="86"/>
      <c r="IFF133" s="86"/>
      <c r="IFG133" s="86"/>
      <c r="IFH133" s="86"/>
      <c r="IFI133" s="86"/>
      <c r="IFJ133" s="86"/>
      <c r="IFK133" s="86"/>
      <c r="IFL133" s="86"/>
      <c r="IFM133" s="86"/>
      <c r="IFN133" s="86"/>
      <c r="IFO133" s="86"/>
      <c r="IFP133" s="86"/>
      <c r="IFQ133" s="86"/>
      <c r="IFR133" s="86"/>
      <c r="IFS133" s="86"/>
      <c r="IFT133" s="86"/>
      <c r="IFU133" s="86"/>
      <c r="IFV133" s="86"/>
      <c r="IFW133" s="86"/>
      <c r="IFX133" s="86"/>
      <c r="IFY133" s="86"/>
      <c r="IFZ133" s="86"/>
      <c r="IGA133" s="86"/>
      <c r="IGB133" s="86"/>
      <c r="IGC133" s="86"/>
      <c r="IGD133" s="86"/>
      <c r="IGE133" s="86"/>
      <c r="IGF133" s="86"/>
      <c r="IGG133" s="86"/>
      <c r="IGH133" s="86"/>
      <c r="IGI133" s="86"/>
      <c r="IGJ133" s="86"/>
      <c r="IGK133" s="86"/>
      <c r="IGL133" s="86"/>
      <c r="IGM133" s="86"/>
      <c r="IGN133" s="86"/>
      <c r="IGO133" s="86"/>
      <c r="IGP133" s="86"/>
      <c r="IGQ133" s="86"/>
      <c r="IGR133" s="86"/>
      <c r="IGS133" s="86"/>
      <c r="IGT133" s="86"/>
      <c r="IGU133" s="86"/>
      <c r="IGV133" s="86"/>
      <c r="IGW133" s="86"/>
      <c r="IGX133" s="86"/>
      <c r="IGY133" s="86"/>
      <c r="IGZ133" s="86"/>
      <c r="IHA133" s="86"/>
      <c r="IHB133" s="86"/>
      <c r="IHC133" s="86"/>
      <c r="IHD133" s="86"/>
      <c r="IHE133" s="86"/>
      <c r="IHF133" s="86"/>
      <c r="IHG133" s="86"/>
      <c r="IHH133" s="86"/>
      <c r="IHI133" s="86"/>
      <c r="IHJ133" s="86"/>
      <c r="IHK133" s="86"/>
      <c r="IHL133" s="86"/>
      <c r="IHM133" s="86"/>
      <c r="IHN133" s="86"/>
      <c r="IHO133" s="86"/>
      <c r="IHP133" s="86"/>
      <c r="IHQ133" s="86"/>
      <c r="IHR133" s="86"/>
      <c r="IHS133" s="86"/>
      <c r="IHT133" s="86"/>
      <c r="IHU133" s="86"/>
      <c r="IHV133" s="86"/>
      <c r="IHW133" s="86"/>
      <c r="IHX133" s="86"/>
      <c r="IHY133" s="86"/>
      <c r="IHZ133" s="86"/>
      <c r="IIA133" s="86"/>
      <c r="IIB133" s="86"/>
      <c r="IIC133" s="86"/>
      <c r="IID133" s="86"/>
      <c r="IIE133" s="86"/>
      <c r="IIF133" s="86"/>
      <c r="IIG133" s="86"/>
      <c r="IIH133" s="86"/>
      <c r="III133" s="86"/>
      <c r="IIJ133" s="86"/>
      <c r="IIK133" s="86"/>
      <c r="IIL133" s="86"/>
      <c r="IIM133" s="86"/>
      <c r="IIN133" s="86"/>
      <c r="IIO133" s="86"/>
      <c r="IIP133" s="86"/>
      <c r="IIQ133" s="86"/>
      <c r="IIR133" s="86"/>
      <c r="IIS133" s="86"/>
      <c r="IIT133" s="86"/>
      <c r="IIU133" s="86"/>
      <c r="IIV133" s="86"/>
      <c r="IIW133" s="86"/>
      <c r="IIX133" s="86"/>
      <c r="IIY133" s="86"/>
      <c r="IIZ133" s="86"/>
      <c r="IJA133" s="86"/>
      <c r="IJB133" s="86"/>
      <c r="IJC133" s="86"/>
      <c r="IJD133" s="86"/>
      <c r="IJE133" s="86"/>
      <c r="IJF133" s="86"/>
      <c r="IJG133" s="86"/>
      <c r="IJH133" s="86"/>
      <c r="IJI133" s="86"/>
      <c r="IJJ133" s="86"/>
      <c r="IJQ133" s="86"/>
      <c r="IJR133" s="86"/>
      <c r="IJS133" s="86"/>
      <c r="IJT133" s="86"/>
      <c r="IJU133" s="86"/>
      <c r="IJV133" s="86"/>
      <c r="IJW133" s="86"/>
      <c r="IJX133" s="86"/>
      <c r="IJY133" s="86"/>
      <c r="IJZ133" s="86"/>
      <c r="IKA133" s="86"/>
      <c r="IKB133" s="86"/>
      <c r="IKC133" s="86"/>
      <c r="IKD133" s="86"/>
      <c r="IKE133" s="86"/>
      <c r="IKF133" s="86"/>
      <c r="IKG133" s="86"/>
      <c r="IKH133" s="86"/>
      <c r="IKI133" s="86"/>
      <c r="IKJ133" s="86"/>
      <c r="IKK133" s="86"/>
      <c r="IKL133" s="86"/>
      <c r="IKM133" s="86"/>
      <c r="IKN133" s="86"/>
      <c r="IKO133" s="86"/>
      <c r="IKP133" s="86"/>
      <c r="IKQ133" s="86"/>
      <c r="IKR133" s="86"/>
      <c r="IKS133" s="86"/>
      <c r="IKT133" s="86"/>
      <c r="IKU133" s="86"/>
      <c r="IKV133" s="86"/>
      <c r="IKW133" s="86"/>
      <c r="IKX133" s="86"/>
      <c r="IKY133" s="86"/>
      <c r="IKZ133" s="86"/>
      <c r="ILA133" s="86"/>
      <c r="ILB133" s="86"/>
      <c r="ILC133" s="86"/>
      <c r="ILD133" s="86"/>
      <c r="ILE133" s="86"/>
      <c r="ILF133" s="86"/>
      <c r="ILG133" s="86"/>
      <c r="ILH133" s="86"/>
      <c r="ILI133" s="86"/>
      <c r="ILJ133" s="86"/>
      <c r="ILK133" s="86"/>
      <c r="ILL133" s="86"/>
      <c r="ILM133" s="86"/>
      <c r="ILN133" s="86"/>
      <c r="ILO133" s="86"/>
      <c r="ILP133" s="86"/>
      <c r="ILQ133" s="86"/>
      <c r="ILR133" s="86"/>
      <c r="ILS133" s="86"/>
      <c r="ILT133" s="86"/>
      <c r="ILU133" s="86"/>
      <c r="ILV133" s="86"/>
      <c r="ILW133" s="86"/>
      <c r="ILX133" s="86"/>
      <c r="ILY133" s="86"/>
      <c r="ILZ133" s="86"/>
      <c r="IMA133" s="86"/>
      <c r="IMB133" s="86"/>
      <c r="IMC133" s="86"/>
      <c r="IMD133" s="86"/>
      <c r="IME133" s="86"/>
      <c r="IMF133" s="86"/>
      <c r="IMG133" s="86"/>
      <c r="IMH133" s="86"/>
      <c r="IMI133" s="86"/>
      <c r="IMJ133" s="86"/>
      <c r="IMK133" s="86"/>
      <c r="IML133" s="86"/>
      <c r="IMM133" s="86"/>
      <c r="IMN133" s="86"/>
      <c r="IMO133" s="86"/>
      <c r="IMP133" s="86"/>
      <c r="IMQ133" s="86"/>
      <c r="IMR133" s="86"/>
      <c r="IMS133" s="86"/>
      <c r="IMT133" s="86"/>
      <c r="IMU133" s="86"/>
      <c r="IMV133" s="86"/>
      <c r="IMW133" s="86"/>
      <c r="IMX133" s="86"/>
      <c r="IMY133" s="86"/>
      <c r="IMZ133" s="86"/>
      <c r="INA133" s="86"/>
      <c r="INB133" s="86"/>
      <c r="INC133" s="86"/>
      <c r="IND133" s="86"/>
      <c r="INE133" s="86"/>
      <c r="INF133" s="86"/>
      <c r="ING133" s="86"/>
      <c r="INH133" s="86"/>
      <c r="INI133" s="86"/>
      <c r="INJ133" s="86"/>
      <c r="INK133" s="86"/>
      <c r="INL133" s="86"/>
      <c r="INM133" s="86"/>
      <c r="INN133" s="86"/>
      <c r="INO133" s="86"/>
      <c r="INP133" s="86"/>
      <c r="INQ133" s="86"/>
      <c r="INR133" s="86"/>
      <c r="INS133" s="86"/>
      <c r="INT133" s="86"/>
      <c r="INU133" s="86"/>
      <c r="INV133" s="86"/>
      <c r="INW133" s="86"/>
      <c r="INX133" s="86"/>
      <c r="INY133" s="86"/>
      <c r="INZ133" s="86"/>
      <c r="IOA133" s="86"/>
      <c r="IOB133" s="86"/>
      <c r="IOC133" s="86"/>
      <c r="IOD133" s="86"/>
      <c r="IOE133" s="86"/>
      <c r="IOF133" s="86"/>
      <c r="IOG133" s="86"/>
      <c r="IOH133" s="86"/>
      <c r="IOI133" s="86"/>
      <c r="IOJ133" s="86"/>
      <c r="IOK133" s="86"/>
      <c r="IOL133" s="86"/>
      <c r="IOM133" s="86"/>
      <c r="ION133" s="86"/>
      <c r="IOO133" s="86"/>
      <c r="IOP133" s="86"/>
      <c r="IOQ133" s="86"/>
      <c r="IOR133" s="86"/>
      <c r="IOS133" s="86"/>
      <c r="IOT133" s="86"/>
      <c r="IOU133" s="86"/>
      <c r="IOV133" s="86"/>
      <c r="IOW133" s="86"/>
      <c r="IOX133" s="86"/>
      <c r="IOY133" s="86"/>
      <c r="IOZ133" s="86"/>
      <c r="IPA133" s="86"/>
      <c r="IPB133" s="86"/>
      <c r="IPC133" s="86"/>
      <c r="IPD133" s="86"/>
      <c r="IPE133" s="86"/>
      <c r="IPF133" s="86"/>
      <c r="IPG133" s="86"/>
      <c r="IPH133" s="86"/>
      <c r="IPI133" s="86"/>
      <c r="IPJ133" s="86"/>
      <c r="IPK133" s="86"/>
      <c r="IPL133" s="86"/>
      <c r="IPM133" s="86"/>
      <c r="IPN133" s="86"/>
      <c r="IPO133" s="86"/>
      <c r="IPP133" s="86"/>
      <c r="IPQ133" s="86"/>
      <c r="IPR133" s="86"/>
      <c r="IPS133" s="86"/>
      <c r="IPT133" s="86"/>
      <c r="IPU133" s="86"/>
      <c r="IPV133" s="86"/>
      <c r="IPW133" s="86"/>
      <c r="IPX133" s="86"/>
      <c r="IPY133" s="86"/>
      <c r="IPZ133" s="86"/>
      <c r="IQA133" s="86"/>
      <c r="IQB133" s="86"/>
      <c r="IQC133" s="86"/>
      <c r="IQD133" s="86"/>
      <c r="IQE133" s="86"/>
      <c r="IQF133" s="86"/>
      <c r="IQG133" s="86"/>
      <c r="IQH133" s="86"/>
      <c r="IQI133" s="86"/>
      <c r="IQJ133" s="86"/>
      <c r="IQK133" s="86"/>
      <c r="IQL133" s="86"/>
      <c r="IQM133" s="86"/>
      <c r="IQN133" s="86"/>
      <c r="IQO133" s="86"/>
      <c r="IQP133" s="86"/>
      <c r="IQQ133" s="86"/>
      <c r="IQR133" s="86"/>
      <c r="IQS133" s="86"/>
      <c r="IQT133" s="86"/>
      <c r="IQU133" s="86"/>
      <c r="IQV133" s="86"/>
      <c r="IQW133" s="86"/>
      <c r="IQX133" s="86"/>
      <c r="IQY133" s="86"/>
      <c r="IQZ133" s="86"/>
      <c r="IRA133" s="86"/>
      <c r="IRB133" s="86"/>
      <c r="IRC133" s="86"/>
      <c r="IRD133" s="86"/>
      <c r="IRE133" s="86"/>
      <c r="IRF133" s="86"/>
      <c r="IRG133" s="86"/>
      <c r="IRH133" s="86"/>
      <c r="IRI133" s="86"/>
      <c r="IRJ133" s="86"/>
      <c r="IRK133" s="86"/>
      <c r="IRL133" s="86"/>
      <c r="IRM133" s="86"/>
      <c r="IRN133" s="86"/>
      <c r="IRO133" s="86"/>
      <c r="IRP133" s="86"/>
      <c r="IRQ133" s="86"/>
      <c r="IRR133" s="86"/>
      <c r="IRS133" s="86"/>
      <c r="IRT133" s="86"/>
      <c r="IRU133" s="86"/>
      <c r="IRV133" s="86"/>
      <c r="IRW133" s="86"/>
      <c r="IRX133" s="86"/>
      <c r="IRY133" s="86"/>
      <c r="IRZ133" s="86"/>
      <c r="ISA133" s="86"/>
      <c r="ISB133" s="86"/>
      <c r="ISC133" s="86"/>
      <c r="ISD133" s="86"/>
      <c r="ISE133" s="86"/>
      <c r="ISF133" s="86"/>
      <c r="ISG133" s="86"/>
      <c r="ISH133" s="86"/>
      <c r="ISI133" s="86"/>
      <c r="ISJ133" s="86"/>
      <c r="ISK133" s="86"/>
      <c r="ISL133" s="86"/>
      <c r="ISM133" s="86"/>
      <c r="ISN133" s="86"/>
      <c r="ISO133" s="86"/>
      <c r="ISP133" s="86"/>
      <c r="ISQ133" s="86"/>
      <c r="ISR133" s="86"/>
      <c r="ISS133" s="86"/>
      <c r="IST133" s="86"/>
      <c r="ISU133" s="86"/>
      <c r="ISV133" s="86"/>
      <c r="ISW133" s="86"/>
      <c r="ISX133" s="86"/>
      <c r="ISY133" s="86"/>
      <c r="ISZ133" s="86"/>
      <c r="ITA133" s="86"/>
      <c r="ITB133" s="86"/>
      <c r="ITC133" s="86"/>
      <c r="ITD133" s="86"/>
      <c r="ITE133" s="86"/>
      <c r="ITF133" s="86"/>
      <c r="ITM133" s="86"/>
      <c r="ITN133" s="86"/>
      <c r="ITO133" s="86"/>
      <c r="ITP133" s="86"/>
      <c r="ITQ133" s="86"/>
      <c r="ITR133" s="86"/>
      <c r="ITS133" s="86"/>
      <c r="ITT133" s="86"/>
      <c r="ITU133" s="86"/>
      <c r="ITV133" s="86"/>
      <c r="ITW133" s="86"/>
      <c r="ITX133" s="86"/>
      <c r="ITY133" s="86"/>
      <c r="ITZ133" s="86"/>
      <c r="IUA133" s="86"/>
      <c r="IUB133" s="86"/>
      <c r="IUC133" s="86"/>
      <c r="IUD133" s="86"/>
      <c r="IUE133" s="86"/>
      <c r="IUF133" s="86"/>
      <c r="IUG133" s="86"/>
      <c r="IUH133" s="86"/>
      <c r="IUI133" s="86"/>
      <c r="IUJ133" s="86"/>
      <c r="IUK133" s="86"/>
      <c r="IUL133" s="86"/>
      <c r="IUM133" s="86"/>
      <c r="IUN133" s="86"/>
      <c r="IUO133" s="86"/>
      <c r="IUP133" s="86"/>
      <c r="IUQ133" s="86"/>
      <c r="IUR133" s="86"/>
      <c r="IUS133" s="86"/>
      <c r="IUT133" s="86"/>
      <c r="IUU133" s="86"/>
      <c r="IUV133" s="86"/>
      <c r="IUW133" s="86"/>
      <c r="IUX133" s="86"/>
      <c r="IUY133" s="86"/>
      <c r="IUZ133" s="86"/>
      <c r="IVA133" s="86"/>
      <c r="IVB133" s="86"/>
      <c r="IVC133" s="86"/>
      <c r="IVD133" s="86"/>
      <c r="IVE133" s="86"/>
      <c r="IVF133" s="86"/>
      <c r="IVG133" s="86"/>
      <c r="IVH133" s="86"/>
      <c r="IVI133" s="86"/>
      <c r="IVJ133" s="86"/>
      <c r="IVK133" s="86"/>
      <c r="IVL133" s="86"/>
      <c r="IVM133" s="86"/>
      <c r="IVN133" s="86"/>
      <c r="IVO133" s="86"/>
      <c r="IVP133" s="86"/>
      <c r="IVQ133" s="86"/>
      <c r="IVR133" s="86"/>
      <c r="IVS133" s="86"/>
      <c r="IVT133" s="86"/>
      <c r="IVU133" s="86"/>
      <c r="IVV133" s="86"/>
      <c r="IVW133" s="86"/>
      <c r="IVX133" s="86"/>
      <c r="IVY133" s="86"/>
      <c r="IVZ133" s="86"/>
      <c r="IWA133" s="86"/>
      <c r="IWB133" s="86"/>
      <c r="IWC133" s="86"/>
      <c r="IWD133" s="86"/>
      <c r="IWE133" s="86"/>
      <c r="IWF133" s="86"/>
      <c r="IWG133" s="86"/>
      <c r="IWH133" s="86"/>
      <c r="IWI133" s="86"/>
      <c r="IWJ133" s="86"/>
      <c r="IWK133" s="86"/>
      <c r="IWL133" s="86"/>
      <c r="IWM133" s="86"/>
      <c r="IWN133" s="86"/>
      <c r="IWO133" s="86"/>
      <c r="IWP133" s="86"/>
      <c r="IWQ133" s="86"/>
      <c r="IWR133" s="86"/>
      <c r="IWS133" s="86"/>
      <c r="IWT133" s="86"/>
      <c r="IWU133" s="86"/>
      <c r="IWV133" s="86"/>
      <c r="IWW133" s="86"/>
      <c r="IWX133" s="86"/>
      <c r="IWY133" s="86"/>
      <c r="IWZ133" s="86"/>
      <c r="IXA133" s="86"/>
      <c r="IXB133" s="86"/>
      <c r="IXC133" s="86"/>
      <c r="IXD133" s="86"/>
      <c r="IXE133" s="86"/>
      <c r="IXF133" s="86"/>
      <c r="IXG133" s="86"/>
      <c r="IXH133" s="86"/>
      <c r="IXI133" s="86"/>
      <c r="IXJ133" s="86"/>
      <c r="IXK133" s="86"/>
      <c r="IXL133" s="86"/>
      <c r="IXM133" s="86"/>
      <c r="IXN133" s="86"/>
      <c r="IXO133" s="86"/>
      <c r="IXP133" s="86"/>
      <c r="IXQ133" s="86"/>
      <c r="IXR133" s="86"/>
      <c r="IXS133" s="86"/>
      <c r="IXT133" s="86"/>
      <c r="IXU133" s="86"/>
      <c r="IXV133" s="86"/>
      <c r="IXW133" s="86"/>
      <c r="IXX133" s="86"/>
      <c r="IXY133" s="86"/>
      <c r="IXZ133" s="86"/>
      <c r="IYA133" s="86"/>
      <c r="IYB133" s="86"/>
      <c r="IYC133" s="86"/>
      <c r="IYD133" s="86"/>
      <c r="IYE133" s="86"/>
      <c r="IYF133" s="86"/>
      <c r="IYG133" s="86"/>
      <c r="IYH133" s="86"/>
      <c r="IYI133" s="86"/>
      <c r="IYJ133" s="86"/>
      <c r="IYK133" s="86"/>
      <c r="IYL133" s="86"/>
      <c r="IYM133" s="86"/>
      <c r="IYN133" s="86"/>
      <c r="IYO133" s="86"/>
      <c r="IYP133" s="86"/>
      <c r="IYQ133" s="86"/>
      <c r="IYR133" s="86"/>
      <c r="IYS133" s="86"/>
      <c r="IYT133" s="86"/>
      <c r="IYU133" s="86"/>
      <c r="IYV133" s="86"/>
      <c r="IYW133" s="86"/>
      <c r="IYX133" s="86"/>
      <c r="IYY133" s="86"/>
      <c r="IYZ133" s="86"/>
      <c r="IZA133" s="86"/>
      <c r="IZB133" s="86"/>
      <c r="IZC133" s="86"/>
      <c r="IZD133" s="86"/>
      <c r="IZE133" s="86"/>
      <c r="IZF133" s="86"/>
      <c r="IZG133" s="86"/>
      <c r="IZH133" s="86"/>
      <c r="IZI133" s="86"/>
      <c r="IZJ133" s="86"/>
      <c r="IZK133" s="86"/>
      <c r="IZL133" s="86"/>
      <c r="IZM133" s="86"/>
      <c r="IZN133" s="86"/>
      <c r="IZO133" s="86"/>
      <c r="IZP133" s="86"/>
      <c r="IZQ133" s="86"/>
      <c r="IZR133" s="86"/>
      <c r="IZS133" s="86"/>
      <c r="IZT133" s="86"/>
      <c r="IZU133" s="86"/>
      <c r="IZV133" s="86"/>
      <c r="IZW133" s="86"/>
      <c r="IZX133" s="86"/>
      <c r="IZY133" s="86"/>
      <c r="IZZ133" s="86"/>
      <c r="JAA133" s="86"/>
      <c r="JAB133" s="86"/>
      <c r="JAC133" s="86"/>
      <c r="JAD133" s="86"/>
      <c r="JAE133" s="86"/>
      <c r="JAF133" s="86"/>
      <c r="JAG133" s="86"/>
      <c r="JAH133" s="86"/>
      <c r="JAI133" s="86"/>
      <c r="JAJ133" s="86"/>
      <c r="JAK133" s="86"/>
      <c r="JAL133" s="86"/>
      <c r="JAM133" s="86"/>
      <c r="JAN133" s="86"/>
      <c r="JAO133" s="86"/>
      <c r="JAP133" s="86"/>
      <c r="JAQ133" s="86"/>
      <c r="JAR133" s="86"/>
      <c r="JAS133" s="86"/>
      <c r="JAT133" s="86"/>
      <c r="JAU133" s="86"/>
      <c r="JAV133" s="86"/>
      <c r="JAW133" s="86"/>
      <c r="JAX133" s="86"/>
      <c r="JAY133" s="86"/>
      <c r="JAZ133" s="86"/>
      <c r="JBA133" s="86"/>
      <c r="JBB133" s="86"/>
      <c r="JBC133" s="86"/>
      <c r="JBD133" s="86"/>
      <c r="JBE133" s="86"/>
      <c r="JBF133" s="86"/>
      <c r="JBG133" s="86"/>
      <c r="JBH133" s="86"/>
      <c r="JBI133" s="86"/>
      <c r="JBJ133" s="86"/>
      <c r="JBK133" s="86"/>
      <c r="JBL133" s="86"/>
      <c r="JBM133" s="86"/>
      <c r="JBN133" s="86"/>
      <c r="JBO133" s="86"/>
      <c r="JBP133" s="86"/>
      <c r="JBQ133" s="86"/>
      <c r="JBR133" s="86"/>
      <c r="JBS133" s="86"/>
      <c r="JBT133" s="86"/>
      <c r="JBU133" s="86"/>
      <c r="JBV133" s="86"/>
      <c r="JBW133" s="86"/>
      <c r="JBX133" s="86"/>
      <c r="JBY133" s="86"/>
      <c r="JBZ133" s="86"/>
      <c r="JCA133" s="86"/>
      <c r="JCB133" s="86"/>
      <c r="JCC133" s="86"/>
      <c r="JCD133" s="86"/>
      <c r="JCE133" s="86"/>
      <c r="JCF133" s="86"/>
      <c r="JCG133" s="86"/>
      <c r="JCH133" s="86"/>
      <c r="JCI133" s="86"/>
      <c r="JCJ133" s="86"/>
      <c r="JCK133" s="86"/>
      <c r="JCL133" s="86"/>
      <c r="JCM133" s="86"/>
      <c r="JCN133" s="86"/>
      <c r="JCO133" s="86"/>
      <c r="JCP133" s="86"/>
      <c r="JCQ133" s="86"/>
      <c r="JCR133" s="86"/>
      <c r="JCS133" s="86"/>
      <c r="JCT133" s="86"/>
      <c r="JCU133" s="86"/>
      <c r="JCV133" s="86"/>
      <c r="JCW133" s="86"/>
      <c r="JCX133" s="86"/>
      <c r="JCY133" s="86"/>
      <c r="JCZ133" s="86"/>
      <c r="JDA133" s="86"/>
      <c r="JDB133" s="86"/>
      <c r="JDI133" s="86"/>
      <c r="JDJ133" s="86"/>
      <c r="JDK133" s="86"/>
      <c r="JDL133" s="86"/>
      <c r="JDM133" s="86"/>
      <c r="JDN133" s="86"/>
      <c r="JDO133" s="86"/>
      <c r="JDP133" s="86"/>
      <c r="JDQ133" s="86"/>
      <c r="JDR133" s="86"/>
      <c r="JDS133" s="86"/>
      <c r="JDT133" s="86"/>
      <c r="JDU133" s="86"/>
      <c r="JDV133" s="86"/>
      <c r="JDW133" s="86"/>
      <c r="JDX133" s="86"/>
      <c r="JDY133" s="86"/>
      <c r="JDZ133" s="86"/>
      <c r="JEA133" s="86"/>
      <c r="JEB133" s="86"/>
      <c r="JEC133" s="86"/>
      <c r="JED133" s="86"/>
      <c r="JEE133" s="86"/>
      <c r="JEF133" s="86"/>
      <c r="JEG133" s="86"/>
      <c r="JEH133" s="86"/>
      <c r="JEI133" s="86"/>
      <c r="JEJ133" s="86"/>
      <c r="JEK133" s="86"/>
      <c r="JEL133" s="86"/>
      <c r="JEM133" s="86"/>
      <c r="JEN133" s="86"/>
      <c r="JEO133" s="86"/>
      <c r="JEP133" s="86"/>
      <c r="JEQ133" s="86"/>
      <c r="JER133" s="86"/>
      <c r="JES133" s="86"/>
      <c r="JET133" s="86"/>
      <c r="JEU133" s="86"/>
      <c r="JEV133" s="86"/>
      <c r="JEW133" s="86"/>
      <c r="JEX133" s="86"/>
      <c r="JEY133" s="86"/>
      <c r="JEZ133" s="86"/>
      <c r="JFA133" s="86"/>
      <c r="JFB133" s="86"/>
      <c r="JFC133" s="86"/>
      <c r="JFD133" s="86"/>
      <c r="JFE133" s="86"/>
      <c r="JFF133" s="86"/>
      <c r="JFG133" s="86"/>
      <c r="JFH133" s="86"/>
      <c r="JFI133" s="86"/>
      <c r="JFJ133" s="86"/>
      <c r="JFK133" s="86"/>
      <c r="JFL133" s="86"/>
      <c r="JFM133" s="86"/>
      <c r="JFN133" s="86"/>
      <c r="JFO133" s="86"/>
      <c r="JFP133" s="86"/>
      <c r="JFQ133" s="86"/>
      <c r="JFR133" s="86"/>
      <c r="JFS133" s="86"/>
      <c r="JFT133" s="86"/>
      <c r="JFU133" s="86"/>
      <c r="JFV133" s="86"/>
      <c r="JFW133" s="86"/>
      <c r="JFX133" s="86"/>
      <c r="JFY133" s="86"/>
      <c r="JFZ133" s="86"/>
      <c r="JGA133" s="86"/>
      <c r="JGB133" s="86"/>
      <c r="JGC133" s="86"/>
      <c r="JGD133" s="86"/>
      <c r="JGE133" s="86"/>
      <c r="JGF133" s="86"/>
      <c r="JGG133" s="86"/>
      <c r="JGH133" s="86"/>
      <c r="JGI133" s="86"/>
      <c r="JGJ133" s="86"/>
      <c r="JGK133" s="86"/>
      <c r="JGL133" s="86"/>
      <c r="JGM133" s="86"/>
      <c r="JGN133" s="86"/>
      <c r="JGO133" s="86"/>
      <c r="JGP133" s="86"/>
      <c r="JGQ133" s="86"/>
      <c r="JGR133" s="86"/>
      <c r="JGS133" s="86"/>
      <c r="JGT133" s="86"/>
      <c r="JGU133" s="86"/>
      <c r="JGV133" s="86"/>
      <c r="JGW133" s="86"/>
      <c r="JGX133" s="86"/>
      <c r="JGY133" s="86"/>
      <c r="JGZ133" s="86"/>
      <c r="JHA133" s="86"/>
      <c r="JHB133" s="86"/>
      <c r="JHC133" s="86"/>
      <c r="JHD133" s="86"/>
      <c r="JHE133" s="86"/>
      <c r="JHF133" s="86"/>
      <c r="JHG133" s="86"/>
      <c r="JHH133" s="86"/>
      <c r="JHI133" s="86"/>
      <c r="JHJ133" s="86"/>
      <c r="JHK133" s="86"/>
      <c r="JHL133" s="86"/>
      <c r="JHM133" s="86"/>
      <c r="JHN133" s="86"/>
      <c r="JHO133" s="86"/>
      <c r="JHP133" s="86"/>
      <c r="JHQ133" s="86"/>
      <c r="JHR133" s="86"/>
      <c r="JHS133" s="86"/>
      <c r="JHT133" s="86"/>
      <c r="JHU133" s="86"/>
      <c r="JHV133" s="86"/>
      <c r="JHW133" s="86"/>
      <c r="JHX133" s="86"/>
      <c r="JHY133" s="86"/>
      <c r="JHZ133" s="86"/>
      <c r="JIA133" s="86"/>
      <c r="JIB133" s="86"/>
      <c r="JIC133" s="86"/>
      <c r="JID133" s="86"/>
      <c r="JIE133" s="86"/>
      <c r="JIF133" s="86"/>
      <c r="JIG133" s="86"/>
      <c r="JIH133" s="86"/>
      <c r="JII133" s="86"/>
      <c r="JIJ133" s="86"/>
      <c r="JIK133" s="86"/>
      <c r="JIL133" s="86"/>
      <c r="JIM133" s="86"/>
      <c r="JIN133" s="86"/>
      <c r="JIO133" s="86"/>
      <c r="JIP133" s="86"/>
      <c r="JIQ133" s="86"/>
      <c r="JIR133" s="86"/>
      <c r="JIS133" s="86"/>
      <c r="JIT133" s="86"/>
      <c r="JIU133" s="86"/>
      <c r="JIV133" s="86"/>
      <c r="JIW133" s="86"/>
      <c r="JIX133" s="86"/>
      <c r="JIY133" s="86"/>
      <c r="JIZ133" s="86"/>
      <c r="JJA133" s="86"/>
      <c r="JJB133" s="86"/>
      <c r="JJC133" s="86"/>
      <c r="JJD133" s="86"/>
      <c r="JJE133" s="86"/>
      <c r="JJF133" s="86"/>
      <c r="JJG133" s="86"/>
      <c r="JJH133" s="86"/>
      <c r="JJI133" s="86"/>
      <c r="JJJ133" s="86"/>
      <c r="JJK133" s="86"/>
      <c r="JJL133" s="86"/>
      <c r="JJM133" s="86"/>
      <c r="JJN133" s="86"/>
      <c r="JJO133" s="86"/>
      <c r="JJP133" s="86"/>
      <c r="JJQ133" s="86"/>
      <c r="JJR133" s="86"/>
      <c r="JJS133" s="86"/>
      <c r="JJT133" s="86"/>
      <c r="JJU133" s="86"/>
      <c r="JJV133" s="86"/>
      <c r="JJW133" s="86"/>
      <c r="JJX133" s="86"/>
      <c r="JJY133" s="86"/>
      <c r="JJZ133" s="86"/>
      <c r="JKA133" s="86"/>
      <c r="JKB133" s="86"/>
      <c r="JKC133" s="86"/>
      <c r="JKD133" s="86"/>
      <c r="JKE133" s="86"/>
      <c r="JKF133" s="86"/>
      <c r="JKG133" s="86"/>
      <c r="JKH133" s="86"/>
      <c r="JKI133" s="86"/>
      <c r="JKJ133" s="86"/>
      <c r="JKK133" s="86"/>
      <c r="JKL133" s="86"/>
      <c r="JKM133" s="86"/>
      <c r="JKN133" s="86"/>
      <c r="JKO133" s="86"/>
      <c r="JKP133" s="86"/>
      <c r="JKQ133" s="86"/>
      <c r="JKR133" s="86"/>
      <c r="JKS133" s="86"/>
      <c r="JKT133" s="86"/>
      <c r="JKU133" s="86"/>
      <c r="JKV133" s="86"/>
      <c r="JKW133" s="86"/>
      <c r="JKX133" s="86"/>
      <c r="JKY133" s="86"/>
      <c r="JKZ133" s="86"/>
      <c r="JLA133" s="86"/>
      <c r="JLB133" s="86"/>
      <c r="JLC133" s="86"/>
      <c r="JLD133" s="86"/>
      <c r="JLE133" s="86"/>
      <c r="JLF133" s="86"/>
      <c r="JLG133" s="86"/>
      <c r="JLH133" s="86"/>
      <c r="JLI133" s="86"/>
      <c r="JLJ133" s="86"/>
      <c r="JLK133" s="86"/>
      <c r="JLL133" s="86"/>
      <c r="JLM133" s="86"/>
      <c r="JLN133" s="86"/>
      <c r="JLO133" s="86"/>
      <c r="JLP133" s="86"/>
      <c r="JLQ133" s="86"/>
      <c r="JLR133" s="86"/>
      <c r="JLS133" s="86"/>
      <c r="JLT133" s="86"/>
      <c r="JLU133" s="86"/>
      <c r="JLV133" s="86"/>
      <c r="JLW133" s="86"/>
      <c r="JLX133" s="86"/>
      <c r="JLY133" s="86"/>
      <c r="JLZ133" s="86"/>
      <c r="JMA133" s="86"/>
      <c r="JMB133" s="86"/>
      <c r="JMC133" s="86"/>
      <c r="JMD133" s="86"/>
      <c r="JME133" s="86"/>
      <c r="JMF133" s="86"/>
      <c r="JMG133" s="86"/>
      <c r="JMH133" s="86"/>
      <c r="JMI133" s="86"/>
      <c r="JMJ133" s="86"/>
      <c r="JMK133" s="86"/>
      <c r="JML133" s="86"/>
      <c r="JMM133" s="86"/>
      <c r="JMN133" s="86"/>
      <c r="JMO133" s="86"/>
      <c r="JMP133" s="86"/>
      <c r="JMQ133" s="86"/>
      <c r="JMR133" s="86"/>
      <c r="JMS133" s="86"/>
      <c r="JMT133" s="86"/>
      <c r="JMU133" s="86"/>
      <c r="JMV133" s="86"/>
      <c r="JMW133" s="86"/>
      <c r="JMX133" s="86"/>
      <c r="JNE133" s="86"/>
      <c r="JNF133" s="86"/>
      <c r="JNG133" s="86"/>
      <c r="JNH133" s="86"/>
      <c r="JNI133" s="86"/>
      <c r="JNJ133" s="86"/>
      <c r="JNK133" s="86"/>
      <c r="JNL133" s="86"/>
      <c r="JNM133" s="86"/>
      <c r="JNN133" s="86"/>
      <c r="JNO133" s="86"/>
      <c r="JNP133" s="86"/>
      <c r="JNQ133" s="86"/>
      <c r="JNR133" s="86"/>
      <c r="JNS133" s="86"/>
      <c r="JNT133" s="86"/>
      <c r="JNU133" s="86"/>
      <c r="JNV133" s="86"/>
      <c r="JNW133" s="86"/>
      <c r="JNX133" s="86"/>
      <c r="JNY133" s="86"/>
      <c r="JNZ133" s="86"/>
      <c r="JOA133" s="86"/>
      <c r="JOB133" s="86"/>
      <c r="JOC133" s="86"/>
      <c r="JOD133" s="86"/>
      <c r="JOE133" s="86"/>
      <c r="JOF133" s="86"/>
      <c r="JOG133" s="86"/>
      <c r="JOH133" s="86"/>
      <c r="JOI133" s="86"/>
      <c r="JOJ133" s="86"/>
      <c r="JOK133" s="86"/>
      <c r="JOL133" s="86"/>
      <c r="JOM133" s="86"/>
      <c r="JON133" s="86"/>
      <c r="JOO133" s="86"/>
      <c r="JOP133" s="86"/>
      <c r="JOQ133" s="86"/>
      <c r="JOR133" s="86"/>
      <c r="JOS133" s="86"/>
      <c r="JOT133" s="86"/>
      <c r="JOU133" s="86"/>
      <c r="JOV133" s="86"/>
      <c r="JOW133" s="86"/>
      <c r="JOX133" s="86"/>
      <c r="JOY133" s="86"/>
      <c r="JOZ133" s="86"/>
      <c r="JPA133" s="86"/>
      <c r="JPB133" s="86"/>
      <c r="JPC133" s="86"/>
      <c r="JPD133" s="86"/>
      <c r="JPE133" s="86"/>
      <c r="JPF133" s="86"/>
      <c r="JPG133" s="86"/>
      <c r="JPH133" s="86"/>
      <c r="JPI133" s="86"/>
      <c r="JPJ133" s="86"/>
      <c r="JPK133" s="86"/>
      <c r="JPL133" s="86"/>
      <c r="JPM133" s="86"/>
      <c r="JPN133" s="86"/>
      <c r="JPO133" s="86"/>
      <c r="JPP133" s="86"/>
      <c r="JPQ133" s="86"/>
      <c r="JPR133" s="86"/>
      <c r="JPS133" s="86"/>
      <c r="JPT133" s="86"/>
      <c r="JPU133" s="86"/>
      <c r="JPV133" s="86"/>
      <c r="JPW133" s="86"/>
      <c r="JPX133" s="86"/>
      <c r="JPY133" s="86"/>
      <c r="JPZ133" s="86"/>
      <c r="JQA133" s="86"/>
      <c r="JQB133" s="86"/>
      <c r="JQC133" s="86"/>
      <c r="JQD133" s="86"/>
      <c r="JQE133" s="86"/>
      <c r="JQF133" s="86"/>
      <c r="JQG133" s="86"/>
      <c r="JQH133" s="86"/>
      <c r="JQI133" s="86"/>
      <c r="JQJ133" s="86"/>
      <c r="JQK133" s="86"/>
      <c r="JQL133" s="86"/>
      <c r="JQM133" s="86"/>
      <c r="JQN133" s="86"/>
      <c r="JQO133" s="86"/>
      <c r="JQP133" s="86"/>
      <c r="JQQ133" s="86"/>
      <c r="JQR133" s="86"/>
      <c r="JQS133" s="86"/>
      <c r="JQT133" s="86"/>
      <c r="JQU133" s="86"/>
      <c r="JQV133" s="86"/>
      <c r="JQW133" s="86"/>
      <c r="JQX133" s="86"/>
      <c r="JQY133" s="86"/>
      <c r="JQZ133" s="86"/>
      <c r="JRA133" s="86"/>
      <c r="JRB133" s="86"/>
      <c r="JRC133" s="86"/>
      <c r="JRD133" s="86"/>
      <c r="JRE133" s="86"/>
      <c r="JRF133" s="86"/>
      <c r="JRG133" s="86"/>
      <c r="JRH133" s="86"/>
      <c r="JRI133" s="86"/>
      <c r="JRJ133" s="86"/>
      <c r="JRK133" s="86"/>
      <c r="JRL133" s="86"/>
      <c r="JRM133" s="86"/>
      <c r="JRN133" s="86"/>
      <c r="JRO133" s="86"/>
      <c r="JRP133" s="86"/>
      <c r="JRQ133" s="86"/>
      <c r="JRR133" s="86"/>
      <c r="JRS133" s="86"/>
      <c r="JRT133" s="86"/>
      <c r="JRU133" s="86"/>
      <c r="JRV133" s="86"/>
      <c r="JRW133" s="86"/>
      <c r="JRX133" s="86"/>
      <c r="JRY133" s="86"/>
      <c r="JRZ133" s="86"/>
      <c r="JSA133" s="86"/>
      <c r="JSB133" s="86"/>
      <c r="JSC133" s="86"/>
      <c r="JSD133" s="86"/>
      <c r="JSE133" s="86"/>
      <c r="JSF133" s="86"/>
      <c r="JSG133" s="86"/>
      <c r="JSH133" s="86"/>
      <c r="JSI133" s="86"/>
      <c r="JSJ133" s="86"/>
      <c r="JSK133" s="86"/>
      <c r="JSL133" s="86"/>
      <c r="JSM133" s="86"/>
      <c r="JSN133" s="86"/>
      <c r="JSO133" s="86"/>
      <c r="JSP133" s="86"/>
      <c r="JSQ133" s="86"/>
      <c r="JSR133" s="86"/>
      <c r="JSS133" s="86"/>
      <c r="JST133" s="86"/>
      <c r="JSU133" s="86"/>
      <c r="JSV133" s="86"/>
      <c r="JSW133" s="86"/>
      <c r="JSX133" s="86"/>
      <c r="JSY133" s="86"/>
      <c r="JSZ133" s="86"/>
      <c r="JTA133" s="86"/>
      <c r="JTB133" s="86"/>
      <c r="JTC133" s="86"/>
      <c r="JTD133" s="86"/>
      <c r="JTE133" s="86"/>
      <c r="JTF133" s="86"/>
      <c r="JTG133" s="86"/>
      <c r="JTH133" s="86"/>
      <c r="JTI133" s="86"/>
      <c r="JTJ133" s="86"/>
      <c r="JTK133" s="86"/>
      <c r="JTL133" s="86"/>
      <c r="JTM133" s="86"/>
      <c r="JTN133" s="86"/>
      <c r="JTO133" s="86"/>
      <c r="JTP133" s="86"/>
      <c r="JTQ133" s="86"/>
      <c r="JTR133" s="86"/>
      <c r="JTS133" s="86"/>
      <c r="JTT133" s="86"/>
      <c r="JTU133" s="86"/>
      <c r="JTV133" s="86"/>
      <c r="JTW133" s="86"/>
      <c r="JTX133" s="86"/>
      <c r="JTY133" s="86"/>
      <c r="JTZ133" s="86"/>
      <c r="JUA133" s="86"/>
      <c r="JUB133" s="86"/>
      <c r="JUC133" s="86"/>
      <c r="JUD133" s="86"/>
      <c r="JUE133" s="86"/>
      <c r="JUF133" s="86"/>
      <c r="JUG133" s="86"/>
      <c r="JUH133" s="86"/>
      <c r="JUI133" s="86"/>
      <c r="JUJ133" s="86"/>
      <c r="JUK133" s="86"/>
      <c r="JUL133" s="86"/>
      <c r="JUM133" s="86"/>
      <c r="JUN133" s="86"/>
      <c r="JUO133" s="86"/>
      <c r="JUP133" s="86"/>
      <c r="JUQ133" s="86"/>
      <c r="JUR133" s="86"/>
      <c r="JUS133" s="86"/>
      <c r="JUT133" s="86"/>
      <c r="JUU133" s="86"/>
      <c r="JUV133" s="86"/>
      <c r="JUW133" s="86"/>
      <c r="JUX133" s="86"/>
      <c r="JUY133" s="86"/>
      <c r="JUZ133" s="86"/>
      <c r="JVA133" s="86"/>
      <c r="JVB133" s="86"/>
      <c r="JVC133" s="86"/>
      <c r="JVD133" s="86"/>
      <c r="JVE133" s="86"/>
      <c r="JVF133" s="86"/>
      <c r="JVG133" s="86"/>
      <c r="JVH133" s="86"/>
      <c r="JVI133" s="86"/>
      <c r="JVJ133" s="86"/>
      <c r="JVK133" s="86"/>
      <c r="JVL133" s="86"/>
      <c r="JVM133" s="86"/>
      <c r="JVN133" s="86"/>
      <c r="JVO133" s="86"/>
      <c r="JVP133" s="86"/>
      <c r="JVQ133" s="86"/>
      <c r="JVR133" s="86"/>
      <c r="JVS133" s="86"/>
      <c r="JVT133" s="86"/>
      <c r="JVU133" s="86"/>
      <c r="JVV133" s="86"/>
      <c r="JVW133" s="86"/>
      <c r="JVX133" s="86"/>
      <c r="JVY133" s="86"/>
      <c r="JVZ133" s="86"/>
      <c r="JWA133" s="86"/>
      <c r="JWB133" s="86"/>
      <c r="JWC133" s="86"/>
      <c r="JWD133" s="86"/>
      <c r="JWE133" s="86"/>
      <c r="JWF133" s="86"/>
      <c r="JWG133" s="86"/>
      <c r="JWH133" s="86"/>
      <c r="JWI133" s="86"/>
      <c r="JWJ133" s="86"/>
      <c r="JWK133" s="86"/>
      <c r="JWL133" s="86"/>
      <c r="JWM133" s="86"/>
      <c r="JWN133" s="86"/>
      <c r="JWO133" s="86"/>
      <c r="JWP133" s="86"/>
      <c r="JWQ133" s="86"/>
      <c r="JWR133" s="86"/>
      <c r="JWS133" s="86"/>
      <c r="JWT133" s="86"/>
      <c r="JXA133" s="86"/>
      <c r="JXB133" s="86"/>
      <c r="JXC133" s="86"/>
      <c r="JXD133" s="86"/>
      <c r="JXE133" s="86"/>
      <c r="JXF133" s="86"/>
      <c r="JXG133" s="86"/>
      <c r="JXH133" s="86"/>
      <c r="JXI133" s="86"/>
      <c r="JXJ133" s="86"/>
      <c r="JXK133" s="86"/>
      <c r="JXL133" s="86"/>
      <c r="JXM133" s="86"/>
      <c r="JXN133" s="86"/>
      <c r="JXO133" s="86"/>
      <c r="JXP133" s="86"/>
      <c r="JXQ133" s="86"/>
      <c r="JXR133" s="86"/>
      <c r="JXS133" s="86"/>
      <c r="JXT133" s="86"/>
      <c r="JXU133" s="86"/>
      <c r="JXV133" s="86"/>
      <c r="JXW133" s="86"/>
      <c r="JXX133" s="86"/>
      <c r="JXY133" s="86"/>
      <c r="JXZ133" s="86"/>
      <c r="JYA133" s="86"/>
      <c r="JYB133" s="86"/>
      <c r="JYC133" s="86"/>
      <c r="JYD133" s="86"/>
      <c r="JYE133" s="86"/>
      <c r="JYF133" s="86"/>
      <c r="JYG133" s="86"/>
      <c r="JYH133" s="86"/>
      <c r="JYI133" s="86"/>
      <c r="JYJ133" s="86"/>
      <c r="JYK133" s="86"/>
      <c r="JYL133" s="86"/>
      <c r="JYM133" s="86"/>
      <c r="JYN133" s="86"/>
      <c r="JYO133" s="86"/>
      <c r="JYP133" s="86"/>
      <c r="JYQ133" s="86"/>
      <c r="JYR133" s="86"/>
      <c r="JYS133" s="86"/>
      <c r="JYT133" s="86"/>
      <c r="JYU133" s="86"/>
      <c r="JYV133" s="86"/>
      <c r="JYW133" s="86"/>
      <c r="JYX133" s="86"/>
      <c r="JYY133" s="86"/>
      <c r="JYZ133" s="86"/>
      <c r="JZA133" s="86"/>
      <c r="JZB133" s="86"/>
      <c r="JZC133" s="86"/>
      <c r="JZD133" s="86"/>
      <c r="JZE133" s="86"/>
      <c r="JZF133" s="86"/>
      <c r="JZG133" s="86"/>
      <c r="JZH133" s="86"/>
      <c r="JZI133" s="86"/>
      <c r="JZJ133" s="86"/>
      <c r="JZK133" s="86"/>
      <c r="JZL133" s="86"/>
      <c r="JZM133" s="86"/>
      <c r="JZN133" s="86"/>
      <c r="JZO133" s="86"/>
      <c r="JZP133" s="86"/>
      <c r="JZQ133" s="86"/>
      <c r="JZR133" s="86"/>
      <c r="JZS133" s="86"/>
      <c r="JZT133" s="86"/>
      <c r="JZU133" s="86"/>
      <c r="JZV133" s="86"/>
      <c r="JZW133" s="86"/>
      <c r="JZX133" s="86"/>
      <c r="JZY133" s="86"/>
      <c r="JZZ133" s="86"/>
      <c r="KAA133" s="86"/>
      <c r="KAB133" s="86"/>
      <c r="KAC133" s="86"/>
      <c r="KAD133" s="86"/>
      <c r="KAE133" s="86"/>
      <c r="KAF133" s="86"/>
      <c r="KAG133" s="86"/>
      <c r="KAH133" s="86"/>
      <c r="KAI133" s="86"/>
      <c r="KAJ133" s="86"/>
      <c r="KAK133" s="86"/>
      <c r="KAL133" s="86"/>
      <c r="KAM133" s="86"/>
      <c r="KAN133" s="86"/>
      <c r="KAO133" s="86"/>
      <c r="KAP133" s="86"/>
      <c r="KAQ133" s="86"/>
      <c r="KAR133" s="86"/>
      <c r="KAS133" s="86"/>
      <c r="KAT133" s="86"/>
      <c r="KAU133" s="86"/>
      <c r="KAV133" s="86"/>
      <c r="KAW133" s="86"/>
      <c r="KAX133" s="86"/>
      <c r="KAY133" s="86"/>
      <c r="KAZ133" s="86"/>
      <c r="KBA133" s="86"/>
      <c r="KBB133" s="86"/>
      <c r="KBC133" s="86"/>
      <c r="KBD133" s="86"/>
      <c r="KBE133" s="86"/>
      <c r="KBF133" s="86"/>
      <c r="KBG133" s="86"/>
      <c r="KBH133" s="86"/>
      <c r="KBI133" s="86"/>
      <c r="KBJ133" s="86"/>
      <c r="KBK133" s="86"/>
      <c r="KBL133" s="86"/>
      <c r="KBM133" s="86"/>
      <c r="KBN133" s="86"/>
      <c r="KBO133" s="86"/>
      <c r="KBP133" s="86"/>
      <c r="KBQ133" s="86"/>
      <c r="KBR133" s="86"/>
      <c r="KBS133" s="86"/>
      <c r="KBT133" s="86"/>
      <c r="KBU133" s="86"/>
      <c r="KBV133" s="86"/>
      <c r="KBW133" s="86"/>
      <c r="KBX133" s="86"/>
      <c r="KBY133" s="86"/>
      <c r="KBZ133" s="86"/>
      <c r="KCA133" s="86"/>
      <c r="KCB133" s="86"/>
      <c r="KCC133" s="86"/>
      <c r="KCD133" s="86"/>
      <c r="KCE133" s="86"/>
      <c r="KCF133" s="86"/>
      <c r="KCG133" s="86"/>
      <c r="KCH133" s="86"/>
      <c r="KCI133" s="86"/>
      <c r="KCJ133" s="86"/>
      <c r="KCK133" s="86"/>
      <c r="KCL133" s="86"/>
      <c r="KCM133" s="86"/>
      <c r="KCN133" s="86"/>
      <c r="KCO133" s="86"/>
      <c r="KCP133" s="86"/>
      <c r="KCQ133" s="86"/>
      <c r="KCR133" s="86"/>
      <c r="KCS133" s="86"/>
      <c r="KCT133" s="86"/>
      <c r="KCU133" s="86"/>
      <c r="KCV133" s="86"/>
      <c r="KCW133" s="86"/>
      <c r="KCX133" s="86"/>
      <c r="KCY133" s="86"/>
      <c r="KCZ133" s="86"/>
      <c r="KDA133" s="86"/>
      <c r="KDB133" s="86"/>
      <c r="KDC133" s="86"/>
      <c r="KDD133" s="86"/>
      <c r="KDE133" s="86"/>
      <c r="KDF133" s="86"/>
      <c r="KDG133" s="86"/>
      <c r="KDH133" s="86"/>
      <c r="KDI133" s="86"/>
      <c r="KDJ133" s="86"/>
      <c r="KDK133" s="86"/>
      <c r="KDL133" s="86"/>
      <c r="KDM133" s="86"/>
      <c r="KDN133" s="86"/>
      <c r="KDO133" s="86"/>
      <c r="KDP133" s="86"/>
      <c r="KDQ133" s="86"/>
      <c r="KDR133" s="86"/>
      <c r="KDS133" s="86"/>
      <c r="KDT133" s="86"/>
      <c r="KDU133" s="86"/>
      <c r="KDV133" s="86"/>
      <c r="KDW133" s="86"/>
      <c r="KDX133" s="86"/>
      <c r="KDY133" s="86"/>
      <c r="KDZ133" s="86"/>
      <c r="KEA133" s="86"/>
      <c r="KEB133" s="86"/>
      <c r="KEC133" s="86"/>
      <c r="KED133" s="86"/>
      <c r="KEE133" s="86"/>
      <c r="KEF133" s="86"/>
      <c r="KEG133" s="86"/>
      <c r="KEH133" s="86"/>
      <c r="KEI133" s="86"/>
      <c r="KEJ133" s="86"/>
      <c r="KEK133" s="86"/>
      <c r="KEL133" s="86"/>
      <c r="KEM133" s="86"/>
      <c r="KEN133" s="86"/>
      <c r="KEO133" s="86"/>
      <c r="KEP133" s="86"/>
      <c r="KEQ133" s="86"/>
      <c r="KER133" s="86"/>
      <c r="KES133" s="86"/>
      <c r="KET133" s="86"/>
      <c r="KEU133" s="86"/>
      <c r="KEV133" s="86"/>
      <c r="KEW133" s="86"/>
      <c r="KEX133" s="86"/>
      <c r="KEY133" s="86"/>
      <c r="KEZ133" s="86"/>
      <c r="KFA133" s="86"/>
      <c r="KFB133" s="86"/>
      <c r="KFC133" s="86"/>
      <c r="KFD133" s="86"/>
      <c r="KFE133" s="86"/>
      <c r="KFF133" s="86"/>
      <c r="KFG133" s="86"/>
      <c r="KFH133" s="86"/>
      <c r="KFI133" s="86"/>
      <c r="KFJ133" s="86"/>
      <c r="KFK133" s="86"/>
      <c r="KFL133" s="86"/>
      <c r="KFM133" s="86"/>
      <c r="KFN133" s="86"/>
      <c r="KFO133" s="86"/>
      <c r="KFP133" s="86"/>
      <c r="KFQ133" s="86"/>
      <c r="KFR133" s="86"/>
      <c r="KFS133" s="86"/>
      <c r="KFT133" s="86"/>
      <c r="KFU133" s="86"/>
      <c r="KFV133" s="86"/>
      <c r="KFW133" s="86"/>
      <c r="KFX133" s="86"/>
      <c r="KFY133" s="86"/>
      <c r="KFZ133" s="86"/>
      <c r="KGA133" s="86"/>
      <c r="KGB133" s="86"/>
      <c r="KGC133" s="86"/>
      <c r="KGD133" s="86"/>
      <c r="KGE133" s="86"/>
      <c r="KGF133" s="86"/>
      <c r="KGG133" s="86"/>
      <c r="KGH133" s="86"/>
      <c r="KGI133" s="86"/>
      <c r="KGJ133" s="86"/>
      <c r="KGK133" s="86"/>
      <c r="KGL133" s="86"/>
      <c r="KGM133" s="86"/>
      <c r="KGN133" s="86"/>
      <c r="KGO133" s="86"/>
      <c r="KGP133" s="86"/>
      <c r="KGW133" s="86"/>
      <c r="KGX133" s="86"/>
      <c r="KGY133" s="86"/>
      <c r="KGZ133" s="86"/>
      <c r="KHA133" s="86"/>
      <c r="KHB133" s="86"/>
      <c r="KHC133" s="86"/>
      <c r="KHD133" s="86"/>
      <c r="KHE133" s="86"/>
      <c r="KHF133" s="86"/>
      <c r="KHG133" s="86"/>
      <c r="KHH133" s="86"/>
      <c r="KHI133" s="86"/>
      <c r="KHJ133" s="86"/>
      <c r="KHK133" s="86"/>
      <c r="KHL133" s="86"/>
      <c r="KHM133" s="86"/>
      <c r="KHN133" s="86"/>
      <c r="KHO133" s="86"/>
      <c r="KHP133" s="86"/>
      <c r="KHQ133" s="86"/>
      <c r="KHR133" s="86"/>
      <c r="KHS133" s="86"/>
      <c r="KHT133" s="86"/>
      <c r="KHU133" s="86"/>
      <c r="KHV133" s="86"/>
      <c r="KHW133" s="86"/>
      <c r="KHX133" s="86"/>
      <c r="KHY133" s="86"/>
      <c r="KHZ133" s="86"/>
      <c r="KIA133" s="86"/>
      <c r="KIB133" s="86"/>
      <c r="KIC133" s="86"/>
      <c r="KID133" s="86"/>
      <c r="KIE133" s="86"/>
      <c r="KIF133" s="86"/>
      <c r="KIG133" s="86"/>
      <c r="KIH133" s="86"/>
      <c r="KII133" s="86"/>
      <c r="KIJ133" s="86"/>
      <c r="KIK133" s="86"/>
      <c r="KIL133" s="86"/>
      <c r="KIM133" s="86"/>
      <c r="KIN133" s="86"/>
      <c r="KIO133" s="86"/>
      <c r="KIP133" s="86"/>
      <c r="KIQ133" s="86"/>
      <c r="KIR133" s="86"/>
      <c r="KIS133" s="86"/>
      <c r="KIT133" s="86"/>
      <c r="KIU133" s="86"/>
      <c r="KIV133" s="86"/>
      <c r="KIW133" s="86"/>
      <c r="KIX133" s="86"/>
      <c r="KIY133" s="86"/>
      <c r="KIZ133" s="86"/>
      <c r="KJA133" s="86"/>
      <c r="KJB133" s="86"/>
      <c r="KJC133" s="86"/>
      <c r="KJD133" s="86"/>
      <c r="KJE133" s="86"/>
      <c r="KJF133" s="86"/>
      <c r="KJG133" s="86"/>
      <c r="KJH133" s="86"/>
      <c r="KJI133" s="86"/>
      <c r="KJJ133" s="86"/>
      <c r="KJK133" s="86"/>
      <c r="KJL133" s="86"/>
      <c r="KJM133" s="86"/>
      <c r="KJN133" s="86"/>
      <c r="KJO133" s="86"/>
      <c r="KJP133" s="86"/>
      <c r="KJQ133" s="86"/>
      <c r="KJR133" s="86"/>
      <c r="KJS133" s="86"/>
      <c r="KJT133" s="86"/>
      <c r="KJU133" s="86"/>
      <c r="KJV133" s="86"/>
      <c r="KJW133" s="86"/>
      <c r="KJX133" s="86"/>
      <c r="KJY133" s="86"/>
      <c r="KJZ133" s="86"/>
      <c r="KKA133" s="86"/>
      <c r="KKB133" s="86"/>
      <c r="KKC133" s="86"/>
      <c r="KKD133" s="86"/>
      <c r="KKE133" s="86"/>
      <c r="KKF133" s="86"/>
      <c r="KKG133" s="86"/>
      <c r="KKH133" s="86"/>
      <c r="KKI133" s="86"/>
      <c r="KKJ133" s="86"/>
      <c r="KKK133" s="86"/>
      <c r="KKL133" s="86"/>
      <c r="KKM133" s="86"/>
      <c r="KKN133" s="86"/>
      <c r="KKO133" s="86"/>
      <c r="KKP133" s="86"/>
      <c r="KKQ133" s="86"/>
      <c r="KKR133" s="86"/>
      <c r="KKS133" s="86"/>
      <c r="KKT133" s="86"/>
      <c r="KKU133" s="86"/>
      <c r="KKV133" s="86"/>
      <c r="KKW133" s="86"/>
      <c r="KKX133" s="86"/>
      <c r="KKY133" s="86"/>
      <c r="KKZ133" s="86"/>
      <c r="KLA133" s="86"/>
      <c r="KLB133" s="86"/>
      <c r="KLC133" s="86"/>
      <c r="KLD133" s="86"/>
      <c r="KLE133" s="86"/>
      <c r="KLF133" s="86"/>
      <c r="KLG133" s="86"/>
      <c r="KLH133" s="86"/>
      <c r="KLI133" s="86"/>
      <c r="KLJ133" s="86"/>
      <c r="KLK133" s="86"/>
      <c r="KLL133" s="86"/>
      <c r="KLM133" s="86"/>
      <c r="KLN133" s="86"/>
      <c r="KLO133" s="86"/>
      <c r="KLP133" s="86"/>
      <c r="KLQ133" s="86"/>
      <c r="KLR133" s="86"/>
      <c r="KLS133" s="86"/>
      <c r="KLT133" s="86"/>
      <c r="KLU133" s="86"/>
      <c r="KLV133" s="86"/>
      <c r="KLW133" s="86"/>
      <c r="KLX133" s="86"/>
      <c r="KLY133" s="86"/>
      <c r="KLZ133" s="86"/>
      <c r="KMA133" s="86"/>
      <c r="KMB133" s="86"/>
      <c r="KMC133" s="86"/>
      <c r="KMD133" s="86"/>
      <c r="KME133" s="86"/>
      <c r="KMF133" s="86"/>
      <c r="KMG133" s="86"/>
      <c r="KMH133" s="86"/>
      <c r="KMI133" s="86"/>
      <c r="KMJ133" s="86"/>
      <c r="KMK133" s="86"/>
      <c r="KML133" s="86"/>
      <c r="KMM133" s="86"/>
      <c r="KMN133" s="86"/>
      <c r="KMO133" s="86"/>
      <c r="KMP133" s="86"/>
      <c r="KMQ133" s="86"/>
      <c r="KMR133" s="86"/>
      <c r="KMS133" s="86"/>
      <c r="KMT133" s="86"/>
      <c r="KMU133" s="86"/>
      <c r="KMV133" s="86"/>
      <c r="KMW133" s="86"/>
      <c r="KMX133" s="86"/>
      <c r="KMY133" s="86"/>
      <c r="KMZ133" s="86"/>
      <c r="KNA133" s="86"/>
      <c r="KNB133" s="86"/>
      <c r="KNC133" s="86"/>
      <c r="KND133" s="86"/>
      <c r="KNE133" s="86"/>
      <c r="KNF133" s="86"/>
      <c r="KNG133" s="86"/>
      <c r="KNH133" s="86"/>
      <c r="KNI133" s="86"/>
      <c r="KNJ133" s="86"/>
      <c r="KNK133" s="86"/>
      <c r="KNL133" s="86"/>
      <c r="KNM133" s="86"/>
      <c r="KNN133" s="86"/>
      <c r="KNO133" s="86"/>
      <c r="KNP133" s="86"/>
      <c r="KNQ133" s="86"/>
      <c r="KNR133" s="86"/>
      <c r="KNS133" s="86"/>
      <c r="KNT133" s="86"/>
      <c r="KNU133" s="86"/>
      <c r="KNV133" s="86"/>
      <c r="KNW133" s="86"/>
      <c r="KNX133" s="86"/>
      <c r="KNY133" s="86"/>
      <c r="KNZ133" s="86"/>
      <c r="KOA133" s="86"/>
      <c r="KOB133" s="86"/>
      <c r="KOC133" s="86"/>
      <c r="KOD133" s="86"/>
      <c r="KOE133" s="86"/>
      <c r="KOF133" s="86"/>
      <c r="KOG133" s="86"/>
      <c r="KOH133" s="86"/>
      <c r="KOI133" s="86"/>
      <c r="KOJ133" s="86"/>
      <c r="KOK133" s="86"/>
      <c r="KOL133" s="86"/>
      <c r="KOM133" s="86"/>
      <c r="KON133" s="86"/>
      <c r="KOO133" s="86"/>
      <c r="KOP133" s="86"/>
      <c r="KOQ133" s="86"/>
      <c r="KOR133" s="86"/>
      <c r="KOS133" s="86"/>
      <c r="KOT133" s="86"/>
      <c r="KOU133" s="86"/>
      <c r="KOV133" s="86"/>
      <c r="KOW133" s="86"/>
      <c r="KOX133" s="86"/>
      <c r="KOY133" s="86"/>
      <c r="KOZ133" s="86"/>
      <c r="KPA133" s="86"/>
      <c r="KPB133" s="86"/>
      <c r="KPC133" s="86"/>
      <c r="KPD133" s="86"/>
      <c r="KPE133" s="86"/>
      <c r="KPF133" s="86"/>
      <c r="KPG133" s="86"/>
      <c r="KPH133" s="86"/>
      <c r="KPI133" s="86"/>
      <c r="KPJ133" s="86"/>
      <c r="KPK133" s="86"/>
      <c r="KPL133" s="86"/>
      <c r="KPM133" s="86"/>
      <c r="KPN133" s="86"/>
      <c r="KPO133" s="86"/>
      <c r="KPP133" s="86"/>
      <c r="KPQ133" s="86"/>
      <c r="KPR133" s="86"/>
      <c r="KPS133" s="86"/>
      <c r="KPT133" s="86"/>
      <c r="KPU133" s="86"/>
      <c r="KPV133" s="86"/>
      <c r="KPW133" s="86"/>
      <c r="KPX133" s="86"/>
      <c r="KPY133" s="86"/>
      <c r="KPZ133" s="86"/>
      <c r="KQA133" s="86"/>
      <c r="KQB133" s="86"/>
      <c r="KQC133" s="86"/>
      <c r="KQD133" s="86"/>
      <c r="KQE133" s="86"/>
      <c r="KQF133" s="86"/>
      <c r="KQG133" s="86"/>
      <c r="KQH133" s="86"/>
      <c r="KQI133" s="86"/>
      <c r="KQJ133" s="86"/>
      <c r="KQK133" s="86"/>
      <c r="KQL133" s="86"/>
      <c r="KQS133" s="86"/>
      <c r="KQT133" s="86"/>
      <c r="KQU133" s="86"/>
      <c r="KQV133" s="86"/>
      <c r="KQW133" s="86"/>
      <c r="KQX133" s="86"/>
      <c r="KQY133" s="86"/>
      <c r="KQZ133" s="86"/>
      <c r="KRA133" s="86"/>
      <c r="KRB133" s="86"/>
      <c r="KRC133" s="86"/>
      <c r="KRD133" s="86"/>
      <c r="KRE133" s="86"/>
      <c r="KRF133" s="86"/>
      <c r="KRG133" s="86"/>
      <c r="KRH133" s="86"/>
      <c r="KRI133" s="86"/>
      <c r="KRJ133" s="86"/>
      <c r="KRK133" s="86"/>
      <c r="KRL133" s="86"/>
      <c r="KRM133" s="86"/>
      <c r="KRN133" s="86"/>
      <c r="KRO133" s="86"/>
      <c r="KRP133" s="86"/>
      <c r="KRQ133" s="86"/>
      <c r="KRR133" s="86"/>
      <c r="KRS133" s="86"/>
      <c r="KRT133" s="86"/>
      <c r="KRU133" s="86"/>
      <c r="KRV133" s="86"/>
      <c r="KRW133" s="86"/>
      <c r="KRX133" s="86"/>
      <c r="KRY133" s="86"/>
      <c r="KRZ133" s="86"/>
      <c r="KSA133" s="86"/>
      <c r="KSB133" s="86"/>
      <c r="KSC133" s="86"/>
      <c r="KSD133" s="86"/>
      <c r="KSE133" s="86"/>
      <c r="KSF133" s="86"/>
      <c r="KSG133" s="86"/>
      <c r="KSH133" s="86"/>
      <c r="KSI133" s="86"/>
      <c r="KSJ133" s="86"/>
      <c r="KSK133" s="86"/>
      <c r="KSL133" s="86"/>
      <c r="KSM133" s="86"/>
      <c r="KSN133" s="86"/>
      <c r="KSO133" s="86"/>
      <c r="KSP133" s="86"/>
      <c r="KSQ133" s="86"/>
      <c r="KSR133" s="86"/>
      <c r="KSS133" s="86"/>
      <c r="KST133" s="86"/>
      <c r="KSU133" s="86"/>
      <c r="KSV133" s="86"/>
      <c r="KSW133" s="86"/>
      <c r="KSX133" s="86"/>
      <c r="KSY133" s="86"/>
      <c r="KSZ133" s="86"/>
      <c r="KTA133" s="86"/>
      <c r="KTB133" s="86"/>
      <c r="KTC133" s="86"/>
      <c r="KTD133" s="86"/>
      <c r="KTE133" s="86"/>
      <c r="KTF133" s="86"/>
      <c r="KTG133" s="86"/>
      <c r="KTH133" s="86"/>
      <c r="KTI133" s="86"/>
      <c r="KTJ133" s="86"/>
      <c r="KTK133" s="86"/>
      <c r="KTL133" s="86"/>
      <c r="KTM133" s="86"/>
      <c r="KTN133" s="86"/>
      <c r="KTO133" s="86"/>
      <c r="KTP133" s="86"/>
      <c r="KTQ133" s="86"/>
      <c r="KTR133" s="86"/>
      <c r="KTS133" s="86"/>
      <c r="KTT133" s="86"/>
      <c r="KTU133" s="86"/>
      <c r="KTV133" s="86"/>
      <c r="KTW133" s="86"/>
      <c r="KTX133" s="86"/>
      <c r="KTY133" s="86"/>
      <c r="KTZ133" s="86"/>
      <c r="KUA133" s="86"/>
      <c r="KUB133" s="86"/>
      <c r="KUC133" s="86"/>
      <c r="KUD133" s="86"/>
      <c r="KUE133" s="86"/>
      <c r="KUF133" s="86"/>
      <c r="KUG133" s="86"/>
      <c r="KUH133" s="86"/>
      <c r="KUI133" s="86"/>
      <c r="KUJ133" s="86"/>
      <c r="KUK133" s="86"/>
      <c r="KUL133" s="86"/>
      <c r="KUM133" s="86"/>
      <c r="KUN133" s="86"/>
      <c r="KUO133" s="86"/>
      <c r="KUP133" s="86"/>
      <c r="KUQ133" s="86"/>
      <c r="KUR133" s="86"/>
      <c r="KUS133" s="86"/>
      <c r="KUT133" s="86"/>
      <c r="KUU133" s="86"/>
      <c r="KUV133" s="86"/>
      <c r="KUW133" s="86"/>
      <c r="KUX133" s="86"/>
      <c r="KUY133" s="86"/>
      <c r="KUZ133" s="86"/>
      <c r="KVA133" s="86"/>
      <c r="KVB133" s="86"/>
      <c r="KVC133" s="86"/>
      <c r="KVD133" s="86"/>
      <c r="KVE133" s="86"/>
      <c r="KVF133" s="86"/>
      <c r="KVG133" s="86"/>
      <c r="KVH133" s="86"/>
      <c r="KVI133" s="86"/>
      <c r="KVJ133" s="86"/>
      <c r="KVK133" s="86"/>
      <c r="KVL133" s="86"/>
      <c r="KVM133" s="86"/>
      <c r="KVN133" s="86"/>
      <c r="KVO133" s="86"/>
      <c r="KVP133" s="86"/>
      <c r="KVQ133" s="86"/>
      <c r="KVR133" s="86"/>
      <c r="KVS133" s="86"/>
      <c r="KVT133" s="86"/>
      <c r="KVU133" s="86"/>
      <c r="KVV133" s="86"/>
      <c r="KVW133" s="86"/>
      <c r="KVX133" s="86"/>
      <c r="KVY133" s="86"/>
      <c r="KVZ133" s="86"/>
      <c r="KWA133" s="86"/>
      <c r="KWB133" s="86"/>
      <c r="KWC133" s="86"/>
      <c r="KWD133" s="86"/>
      <c r="KWE133" s="86"/>
      <c r="KWF133" s="86"/>
      <c r="KWG133" s="86"/>
      <c r="KWH133" s="86"/>
      <c r="KWI133" s="86"/>
      <c r="KWJ133" s="86"/>
      <c r="KWK133" s="86"/>
      <c r="KWL133" s="86"/>
      <c r="KWM133" s="86"/>
      <c r="KWN133" s="86"/>
      <c r="KWO133" s="86"/>
      <c r="KWP133" s="86"/>
      <c r="KWQ133" s="86"/>
      <c r="KWR133" s="86"/>
      <c r="KWS133" s="86"/>
      <c r="KWT133" s="86"/>
      <c r="KWU133" s="86"/>
      <c r="KWV133" s="86"/>
      <c r="KWW133" s="86"/>
      <c r="KWX133" s="86"/>
      <c r="KWY133" s="86"/>
      <c r="KWZ133" s="86"/>
      <c r="KXA133" s="86"/>
      <c r="KXB133" s="86"/>
      <c r="KXC133" s="86"/>
      <c r="KXD133" s="86"/>
      <c r="KXE133" s="86"/>
      <c r="KXF133" s="86"/>
      <c r="KXG133" s="86"/>
      <c r="KXH133" s="86"/>
      <c r="KXI133" s="86"/>
      <c r="KXJ133" s="86"/>
      <c r="KXK133" s="86"/>
      <c r="KXL133" s="86"/>
      <c r="KXM133" s="86"/>
      <c r="KXN133" s="86"/>
      <c r="KXO133" s="86"/>
      <c r="KXP133" s="86"/>
      <c r="KXQ133" s="86"/>
      <c r="KXR133" s="86"/>
      <c r="KXS133" s="86"/>
      <c r="KXT133" s="86"/>
      <c r="KXU133" s="86"/>
      <c r="KXV133" s="86"/>
      <c r="KXW133" s="86"/>
      <c r="KXX133" s="86"/>
      <c r="KXY133" s="86"/>
      <c r="KXZ133" s="86"/>
      <c r="KYA133" s="86"/>
      <c r="KYB133" s="86"/>
      <c r="KYC133" s="86"/>
      <c r="KYD133" s="86"/>
      <c r="KYE133" s="86"/>
      <c r="KYF133" s="86"/>
      <c r="KYG133" s="86"/>
      <c r="KYH133" s="86"/>
      <c r="KYI133" s="86"/>
      <c r="KYJ133" s="86"/>
      <c r="KYK133" s="86"/>
      <c r="KYL133" s="86"/>
      <c r="KYM133" s="86"/>
      <c r="KYN133" s="86"/>
      <c r="KYO133" s="86"/>
      <c r="KYP133" s="86"/>
      <c r="KYQ133" s="86"/>
      <c r="KYR133" s="86"/>
      <c r="KYS133" s="86"/>
      <c r="KYT133" s="86"/>
      <c r="KYU133" s="86"/>
      <c r="KYV133" s="86"/>
      <c r="KYW133" s="86"/>
      <c r="KYX133" s="86"/>
      <c r="KYY133" s="86"/>
      <c r="KYZ133" s="86"/>
      <c r="KZA133" s="86"/>
      <c r="KZB133" s="86"/>
      <c r="KZC133" s="86"/>
      <c r="KZD133" s="86"/>
      <c r="KZE133" s="86"/>
      <c r="KZF133" s="86"/>
      <c r="KZG133" s="86"/>
      <c r="KZH133" s="86"/>
      <c r="KZI133" s="86"/>
      <c r="KZJ133" s="86"/>
      <c r="KZK133" s="86"/>
      <c r="KZL133" s="86"/>
      <c r="KZM133" s="86"/>
      <c r="KZN133" s="86"/>
      <c r="KZO133" s="86"/>
      <c r="KZP133" s="86"/>
      <c r="KZQ133" s="86"/>
      <c r="KZR133" s="86"/>
      <c r="KZS133" s="86"/>
      <c r="KZT133" s="86"/>
      <c r="KZU133" s="86"/>
      <c r="KZV133" s="86"/>
      <c r="KZW133" s="86"/>
      <c r="KZX133" s="86"/>
      <c r="KZY133" s="86"/>
      <c r="KZZ133" s="86"/>
      <c r="LAA133" s="86"/>
      <c r="LAB133" s="86"/>
      <c r="LAC133" s="86"/>
      <c r="LAD133" s="86"/>
      <c r="LAE133" s="86"/>
      <c r="LAF133" s="86"/>
      <c r="LAG133" s="86"/>
      <c r="LAH133" s="86"/>
      <c r="LAO133" s="86"/>
      <c r="LAP133" s="86"/>
      <c r="LAQ133" s="86"/>
      <c r="LAR133" s="86"/>
      <c r="LAS133" s="86"/>
      <c r="LAT133" s="86"/>
      <c r="LAU133" s="86"/>
      <c r="LAV133" s="86"/>
      <c r="LAW133" s="86"/>
      <c r="LAX133" s="86"/>
      <c r="LAY133" s="86"/>
      <c r="LAZ133" s="86"/>
      <c r="LBA133" s="86"/>
      <c r="LBB133" s="86"/>
      <c r="LBC133" s="86"/>
      <c r="LBD133" s="86"/>
      <c r="LBE133" s="86"/>
      <c r="LBF133" s="86"/>
      <c r="LBG133" s="86"/>
      <c r="LBH133" s="86"/>
      <c r="LBI133" s="86"/>
      <c r="LBJ133" s="86"/>
      <c r="LBK133" s="86"/>
      <c r="LBL133" s="86"/>
      <c r="LBM133" s="86"/>
      <c r="LBN133" s="86"/>
      <c r="LBO133" s="86"/>
      <c r="LBP133" s="86"/>
      <c r="LBQ133" s="86"/>
      <c r="LBR133" s="86"/>
      <c r="LBS133" s="86"/>
      <c r="LBT133" s="86"/>
      <c r="LBU133" s="86"/>
      <c r="LBV133" s="86"/>
      <c r="LBW133" s="86"/>
      <c r="LBX133" s="86"/>
      <c r="LBY133" s="86"/>
      <c r="LBZ133" s="86"/>
      <c r="LCA133" s="86"/>
      <c r="LCB133" s="86"/>
      <c r="LCC133" s="86"/>
      <c r="LCD133" s="86"/>
      <c r="LCE133" s="86"/>
      <c r="LCF133" s="86"/>
      <c r="LCG133" s="86"/>
      <c r="LCH133" s="86"/>
      <c r="LCI133" s="86"/>
      <c r="LCJ133" s="86"/>
      <c r="LCK133" s="86"/>
      <c r="LCL133" s="86"/>
      <c r="LCM133" s="86"/>
      <c r="LCN133" s="86"/>
      <c r="LCO133" s="86"/>
      <c r="LCP133" s="86"/>
      <c r="LCQ133" s="86"/>
      <c r="LCR133" s="86"/>
      <c r="LCS133" s="86"/>
      <c r="LCT133" s="86"/>
      <c r="LCU133" s="86"/>
      <c r="LCV133" s="86"/>
      <c r="LCW133" s="86"/>
      <c r="LCX133" s="86"/>
      <c r="LCY133" s="86"/>
      <c r="LCZ133" s="86"/>
      <c r="LDA133" s="86"/>
      <c r="LDB133" s="86"/>
      <c r="LDC133" s="86"/>
      <c r="LDD133" s="86"/>
      <c r="LDE133" s="86"/>
      <c r="LDF133" s="86"/>
      <c r="LDG133" s="86"/>
      <c r="LDH133" s="86"/>
      <c r="LDI133" s="86"/>
      <c r="LDJ133" s="86"/>
      <c r="LDK133" s="86"/>
      <c r="LDL133" s="86"/>
      <c r="LDM133" s="86"/>
      <c r="LDN133" s="86"/>
      <c r="LDO133" s="86"/>
      <c r="LDP133" s="86"/>
      <c r="LDQ133" s="86"/>
      <c r="LDR133" s="86"/>
      <c r="LDS133" s="86"/>
      <c r="LDT133" s="86"/>
      <c r="LDU133" s="86"/>
      <c r="LDV133" s="86"/>
      <c r="LDW133" s="86"/>
      <c r="LDX133" s="86"/>
      <c r="LDY133" s="86"/>
      <c r="LDZ133" s="86"/>
      <c r="LEA133" s="86"/>
      <c r="LEB133" s="86"/>
      <c r="LEC133" s="86"/>
      <c r="LED133" s="86"/>
      <c r="LEE133" s="86"/>
      <c r="LEF133" s="86"/>
      <c r="LEG133" s="86"/>
      <c r="LEH133" s="86"/>
      <c r="LEI133" s="86"/>
      <c r="LEJ133" s="86"/>
      <c r="LEK133" s="86"/>
      <c r="LEL133" s="86"/>
      <c r="LEM133" s="86"/>
      <c r="LEN133" s="86"/>
      <c r="LEO133" s="86"/>
      <c r="LEP133" s="86"/>
      <c r="LEQ133" s="86"/>
      <c r="LER133" s="86"/>
      <c r="LES133" s="86"/>
      <c r="LET133" s="86"/>
      <c r="LEU133" s="86"/>
      <c r="LEV133" s="86"/>
      <c r="LEW133" s="86"/>
      <c r="LEX133" s="86"/>
      <c r="LEY133" s="86"/>
      <c r="LEZ133" s="86"/>
      <c r="LFA133" s="86"/>
      <c r="LFB133" s="86"/>
      <c r="LFC133" s="86"/>
      <c r="LFD133" s="86"/>
      <c r="LFE133" s="86"/>
      <c r="LFF133" s="86"/>
      <c r="LFG133" s="86"/>
      <c r="LFH133" s="86"/>
      <c r="LFI133" s="86"/>
      <c r="LFJ133" s="86"/>
      <c r="LFK133" s="86"/>
      <c r="LFL133" s="86"/>
      <c r="LFM133" s="86"/>
      <c r="LFN133" s="86"/>
      <c r="LFO133" s="86"/>
      <c r="LFP133" s="86"/>
      <c r="LFQ133" s="86"/>
      <c r="LFR133" s="86"/>
      <c r="LFS133" s="86"/>
      <c r="LFT133" s="86"/>
      <c r="LFU133" s="86"/>
      <c r="LFV133" s="86"/>
      <c r="LFW133" s="86"/>
      <c r="LFX133" s="86"/>
      <c r="LFY133" s="86"/>
      <c r="LFZ133" s="86"/>
      <c r="LGA133" s="86"/>
      <c r="LGB133" s="86"/>
      <c r="LGC133" s="86"/>
      <c r="LGD133" s="86"/>
      <c r="LGE133" s="86"/>
      <c r="LGF133" s="86"/>
      <c r="LGG133" s="86"/>
      <c r="LGH133" s="86"/>
      <c r="LGI133" s="86"/>
      <c r="LGJ133" s="86"/>
      <c r="LGK133" s="86"/>
      <c r="LGL133" s="86"/>
      <c r="LGM133" s="86"/>
      <c r="LGN133" s="86"/>
      <c r="LGO133" s="86"/>
      <c r="LGP133" s="86"/>
      <c r="LGQ133" s="86"/>
      <c r="LGR133" s="86"/>
      <c r="LGS133" s="86"/>
      <c r="LGT133" s="86"/>
      <c r="LGU133" s="86"/>
      <c r="LGV133" s="86"/>
      <c r="LGW133" s="86"/>
      <c r="LGX133" s="86"/>
      <c r="LGY133" s="86"/>
      <c r="LGZ133" s="86"/>
      <c r="LHA133" s="86"/>
      <c r="LHB133" s="86"/>
      <c r="LHC133" s="86"/>
      <c r="LHD133" s="86"/>
      <c r="LHE133" s="86"/>
      <c r="LHF133" s="86"/>
      <c r="LHG133" s="86"/>
      <c r="LHH133" s="86"/>
      <c r="LHI133" s="86"/>
      <c r="LHJ133" s="86"/>
      <c r="LHK133" s="86"/>
      <c r="LHL133" s="86"/>
      <c r="LHM133" s="86"/>
      <c r="LHN133" s="86"/>
      <c r="LHO133" s="86"/>
      <c r="LHP133" s="86"/>
      <c r="LHQ133" s="86"/>
      <c r="LHR133" s="86"/>
      <c r="LHS133" s="86"/>
      <c r="LHT133" s="86"/>
      <c r="LHU133" s="86"/>
      <c r="LHV133" s="86"/>
      <c r="LHW133" s="86"/>
      <c r="LHX133" s="86"/>
      <c r="LHY133" s="86"/>
      <c r="LHZ133" s="86"/>
      <c r="LIA133" s="86"/>
      <c r="LIB133" s="86"/>
      <c r="LIC133" s="86"/>
      <c r="LID133" s="86"/>
      <c r="LIE133" s="86"/>
      <c r="LIF133" s="86"/>
      <c r="LIG133" s="86"/>
      <c r="LIH133" s="86"/>
      <c r="LII133" s="86"/>
      <c r="LIJ133" s="86"/>
      <c r="LIK133" s="86"/>
      <c r="LIL133" s="86"/>
      <c r="LIM133" s="86"/>
      <c r="LIN133" s="86"/>
      <c r="LIO133" s="86"/>
      <c r="LIP133" s="86"/>
      <c r="LIQ133" s="86"/>
      <c r="LIR133" s="86"/>
      <c r="LIS133" s="86"/>
      <c r="LIT133" s="86"/>
      <c r="LIU133" s="86"/>
      <c r="LIV133" s="86"/>
      <c r="LIW133" s="86"/>
      <c r="LIX133" s="86"/>
      <c r="LIY133" s="86"/>
      <c r="LIZ133" s="86"/>
      <c r="LJA133" s="86"/>
      <c r="LJB133" s="86"/>
      <c r="LJC133" s="86"/>
      <c r="LJD133" s="86"/>
      <c r="LJE133" s="86"/>
      <c r="LJF133" s="86"/>
      <c r="LJG133" s="86"/>
      <c r="LJH133" s="86"/>
      <c r="LJI133" s="86"/>
      <c r="LJJ133" s="86"/>
      <c r="LJK133" s="86"/>
      <c r="LJL133" s="86"/>
      <c r="LJM133" s="86"/>
      <c r="LJN133" s="86"/>
      <c r="LJO133" s="86"/>
      <c r="LJP133" s="86"/>
      <c r="LJQ133" s="86"/>
      <c r="LJR133" s="86"/>
      <c r="LJS133" s="86"/>
      <c r="LJT133" s="86"/>
      <c r="LJU133" s="86"/>
      <c r="LJV133" s="86"/>
      <c r="LJW133" s="86"/>
      <c r="LJX133" s="86"/>
      <c r="LJY133" s="86"/>
      <c r="LJZ133" s="86"/>
      <c r="LKA133" s="86"/>
      <c r="LKB133" s="86"/>
      <c r="LKC133" s="86"/>
      <c r="LKD133" s="86"/>
      <c r="LKK133" s="86"/>
      <c r="LKL133" s="86"/>
      <c r="LKM133" s="86"/>
      <c r="LKN133" s="86"/>
      <c r="LKO133" s="86"/>
      <c r="LKP133" s="86"/>
      <c r="LKQ133" s="86"/>
      <c r="LKR133" s="86"/>
      <c r="LKS133" s="86"/>
      <c r="LKT133" s="86"/>
      <c r="LKU133" s="86"/>
      <c r="LKV133" s="86"/>
      <c r="LKW133" s="86"/>
      <c r="LKX133" s="86"/>
      <c r="LKY133" s="86"/>
      <c r="LKZ133" s="86"/>
      <c r="LLA133" s="86"/>
      <c r="LLB133" s="86"/>
      <c r="LLC133" s="86"/>
      <c r="LLD133" s="86"/>
      <c r="LLE133" s="86"/>
      <c r="LLF133" s="86"/>
      <c r="LLG133" s="86"/>
      <c r="LLH133" s="86"/>
      <c r="LLI133" s="86"/>
      <c r="LLJ133" s="86"/>
      <c r="LLK133" s="86"/>
      <c r="LLL133" s="86"/>
      <c r="LLM133" s="86"/>
      <c r="LLN133" s="86"/>
      <c r="LLO133" s="86"/>
      <c r="LLP133" s="86"/>
      <c r="LLQ133" s="86"/>
      <c r="LLR133" s="86"/>
      <c r="LLS133" s="86"/>
      <c r="LLT133" s="86"/>
      <c r="LLU133" s="86"/>
      <c r="LLV133" s="86"/>
      <c r="LLW133" s="86"/>
      <c r="LLX133" s="86"/>
      <c r="LLY133" s="86"/>
      <c r="LLZ133" s="86"/>
      <c r="LMA133" s="86"/>
      <c r="LMB133" s="86"/>
      <c r="LMC133" s="86"/>
      <c r="LMD133" s="86"/>
      <c r="LME133" s="86"/>
      <c r="LMF133" s="86"/>
      <c r="LMG133" s="86"/>
      <c r="LMH133" s="86"/>
      <c r="LMI133" s="86"/>
      <c r="LMJ133" s="86"/>
      <c r="LMK133" s="86"/>
      <c r="LML133" s="86"/>
      <c r="LMM133" s="86"/>
      <c r="LMN133" s="86"/>
      <c r="LMO133" s="86"/>
      <c r="LMP133" s="86"/>
      <c r="LMQ133" s="86"/>
      <c r="LMR133" s="86"/>
      <c r="LMS133" s="86"/>
      <c r="LMT133" s="86"/>
      <c r="LMU133" s="86"/>
      <c r="LMV133" s="86"/>
      <c r="LMW133" s="86"/>
      <c r="LMX133" s="86"/>
      <c r="LMY133" s="86"/>
      <c r="LMZ133" s="86"/>
      <c r="LNA133" s="86"/>
      <c r="LNB133" s="86"/>
      <c r="LNC133" s="86"/>
      <c r="LND133" s="86"/>
      <c r="LNE133" s="86"/>
      <c r="LNF133" s="86"/>
      <c r="LNG133" s="86"/>
      <c r="LNH133" s="86"/>
      <c r="LNI133" s="86"/>
      <c r="LNJ133" s="86"/>
      <c r="LNK133" s="86"/>
      <c r="LNL133" s="86"/>
      <c r="LNM133" s="86"/>
      <c r="LNN133" s="86"/>
      <c r="LNO133" s="86"/>
      <c r="LNP133" s="86"/>
      <c r="LNQ133" s="86"/>
      <c r="LNR133" s="86"/>
      <c r="LNS133" s="86"/>
      <c r="LNT133" s="86"/>
      <c r="LNU133" s="86"/>
      <c r="LNV133" s="86"/>
      <c r="LNW133" s="86"/>
      <c r="LNX133" s="86"/>
      <c r="LNY133" s="86"/>
      <c r="LNZ133" s="86"/>
      <c r="LOA133" s="86"/>
      <c r="LOB133" s="86"/>
      <c r="LOC133" s="86"/>
      <c r="LOD133" s="86"/>
      <c r="LOE133" s="86"/>
      <c r="LOF133" s="86"/>
      <c r="LOG133" s="86"/>
      <c r="LOH133" s="86"/>
      <c r="LOI133" s="86"/>
      <c r="LOJ133" s="86"/>
      <c r="LOK133" s="86"/>
      <c r="LOL133" s="86"/>
      <c r="LOM133" s="86"/>
      <c r="LON133" s="86"/>
      <c r="LOO133" s="86"/>
      <c r="LOP133" s="86"/>
      <c r="LOQ133" s="86"/>
      <c r="LOR133" s="86"/>
      <c r="LOS133" s="86"/>
      <c r="LOT133" s="86"/>
      <c r="LOU133" s="86"/>
      <c r="LOV133" s="86"/>
      <c r="LOW133" s="86"/>
      <c r="LOX133" s="86"/>
      <c r="LOY133" s="86"/>
      <c r="LOZ133" s="86"/>
      <c r="LPA133" s="86"/>
      <c r="LPB133" s="86"/>
      <c r="LPC133" s="86"/>
      <c r="LPD133" s="86"/>
      <c r="LPE133" s="86"/>
      <c r="LPF133" s="86"/>
      <c r="LPG133" s="86"/>
      <c r="LPH133" s="86"/>
      <c r="LPI133" s="86"/>
      <c r="LPJ133" s="86"/>
      <c r="LPK133" s="86"/>
      <c r="LPL133" s="86"/>
      <c r="LPM133" s="86"/>
      <c r="LPN133" s="86"/>
      <c r="LPO133" s="86"/>
      <c r="LPP133" s="86"/>
      <c r="LPQ133" s="86"/>
      <c r="LPR133" s="86"/>
      <c r="LPS133" s="86"/>
      <c r="LPT133" s="86"/>
      <c r="LPU133" s="86"/>
      <c r="LPV133" s="86"/>
      <c r="LPW133" s="86"/>
      <c r="LPX133" s="86"/>
      <c r="LPY133" s="86"/>
      <c r="LPZ133" s="86"/>
      <c r="LQA133" s="86"/>
      <c r="LQB133" s="86"/>
      <c r="LQC133" s="86"/>
      <c r="LQD133" s="86"/>
      <c r="LQE133" s="86"/>
      <c r="LQF133" s="86"/>
      <c r="LQG133" s="86"/>
      <c r="LQH133" s="86"/>
      <c r="LQI133" s="86"/>
      <c r="LQJ133" s="86"/>
      <c r="LQK133" s="86"/>
      <c r="LQL133" s="86"/>
      <c r="LQM133" s="86"/>
      <c r="LQN133" s="86"/>
      <c r="LQO133" s="86"/>
      <c r="LQP133" s="86"/>
      <c r="LQQ133" s="86"/>
      <c r="LQR133" s="86"/>
      <c r="LQS133" s="86"/>
      <c r="LQT133" s="86"/>
      <c r="LQU133" s="86"/>
      <c r="LQV133" s="86"/>
      <c r="LQW133" s="86"/>
      <c r="LQX133" s="86"/>
      <c r="LQY133" s="86"/>
      <c r="LQZ133" s="86"/>
      <c r="LRA133" s="86"/>
      <c r="LRB133" s="86"/>
      <c r="LRC133" s="86"/>
      <c r="LRD133" s="86"/>
      <c r="LRE133" s="86"/>
      <c r="LRF133" s="86"/>
      <c r="LRG133" s="86"/>
      <c r="LRH133" s="86"/>
      <c r="LRI133" s="86"/>
      <c r="LRJ133" s="86"/>
      <c r="LRK133" s="86"/>
      <c r="LRL133" s="86"/>
      <c r="LRM133" s="86"/>
      <c r="LRN133" s="86"/>
      <c r="LRO133" s="86"/>
      <c r="LRP133" s="86"/>
      <c r="LRQ133" s="86"/>
      <c r="LRR133" s="86"/>
      <c r="LRS133" s="86"/>
      <c r="LRT133" s="86"/>
      <c r="LRU133" s="86"/>
      <c r="LRV133" s="86"/>
      <c r="LRW133" s="86"/>
      <c r="LRX133" s="86"/>
      <c r="LRY133" s="86"/>
      <c r="LRZ133" s="86"/>
      <c r="LSA133" s="86"/>
      <c r="LSB133" s="86"/>
      <c r="LSC133" s="86"/>
      <c r="LSD133" s="86"/>
      <c r="LSE133" s="86"/>
      <c r="LSF133" s="86"/>
      <c r="LSG133" s="86"/>
      <c r="LSH133" s="86"/>
      <c r="LSI133" s="86"/>
      <c r="LSJ133" s="86"/>
      <c r="LSK133" s="86"/>
      <c r="LSL133" s="86"/>
      <c r="LSM133" s="86"/>
      <c r="LSN133" s="86"/>
      <c r="LSO133" s="86"/>
      <c r="LSP133" s="86"/>
      <c r="LSQ133" s="86"/>
      <c r="LSR133" s="86"/>
      <c r="LSS133" s="86"/>
      <c r="LST133" s="86"/>
      <c r="LSU133" s="86"/>
      <c r="LSV133" s="86"/>
      <c r="LSW133" s="86"/>
      <c r="LSX133" s="86"/>
      <c r="LSY133" s="86"/>
      <c r="LSZ133" s="86"/>
      <c r="LTA133" s="86"/>
      <c r="LTB133" s="86"/>
      <c r="LTC133" s="86"/>
      <c r="LTD133" s="86"/>
      <c r="LTE133" s="86"/>
      <c r="LTF133" s="86"/>
      <c r="LTG133" s="86"/>
      <c r="LTH133" s="86"/>
      <c r="LTI133" s="86"/>
      <c r="LTJ133" s="86"/>
      <c r="LTK133" s="86"/>
      <c r="LTL133" s="86"/>
      <c r="LTM133" s="86"/>
      <c r="LTN133" s="86"/>
      <c r="LTO133" s="86"/>
      <c r="LTP133" s="86"/>
      <c r="LTQ133" s="86"/>
      <c r="LTR133" s="86"/>
      <c r="LTS133" s="86"/>
      <c r="LTT133" s="86"/>
      <c r="LTU133" s="86"/>
      <c r="LTV133" s="86"/>
      <c r="LTW133" s="86"/>
      <c r="LTX133" s="86"/>
      <c r="LTY133" s="86"/>
      <c r="LTZ133" s="86"/>
      <c r="LUG133" s="86"/>
      <c r="LUH133" s="86"/>
      <c r="LUI133" s="86"/>
      <c r="LUJ133" s="86"/>
      <c r="LUK133" s="86"/>
      <c r="LUL133" s="86"/>
      <c r="LUM133" s="86"/>
      <c r="LUN133" s="86"/>
      <c r="LUO133" s="86"/>
      <c r="LUP133" s="86"/>
      <c r="LUQ133" s="86"/>
      <c r="LUR133" s="86"/>
      <c r="LUS133" s="86"/>
      <c r="LUT133" s="86"/>
      <c r="LUU133" s="86"/>
      <c r="LUV133" s="86"/>
      <c r="LUW133" s="86"/>
      <c r="LUX133" s="86"/>
      <c r="LUY133" s="86"/>
      <c r="LUZ133" s="86"/>
      <c r="LVA133" s="86"/>
      <c r="LVB133" s="86"/>
      <c r="LVC133" s="86"/>
      <c r="LVD133" s="86"/>
      <c r="LVE133" s="86"/>
      <c r="LVF133" s="86"/>
      <c r="LVG133" s="86"/>
      <c r="LVH133" s="86"/>
      <c r="LVI133" s="86"/>
      <c r="LVJ133" s="86"/>
      <c r="LVK133" s="86"/>
      <c r="LVL133" s="86"/>
      <c r="LVM133" s="86"/>
      <c r="LVN133" s="86"/>
      <c r="LVO133" s="86"/>
      <c r="LVP133" s="86"/>
      <c r="LVQ133" s="86"/>
      <c r="LVR133" s="86"/>
      <c r="LVS133" s="86"/>
      <c r="LVT133" s="86"/>
      <c r="LVU133" s="86"/>
      <c r="LVV133" s="86"/>
      <c r="LVW133" s="86"/>
      <c r="LVX133" s="86"/>
      <c r="LVY133" s="86"/>
      <c r="LVZ133" s="86"/>
      <c r="LWA133" s="86"/>
      <c r="LWB133" s="86"/>
      <c r="LWC133" s="86"/>
      <c r="LWD133" s="86"/>
      <c r="LWE133" s="86"/>
      <c r="LWF133" s="86"/>
      <c r="LWG133" s="86"/>
      <c r="LWH133" s="86"/>
      <c r="LWI133" s="86"/>
      <c r="LWJ133" s="86"/>
      <c r="LWK133" s="86"/>
      <c r="LWL133" s="86"/>
      <c r="LWM133" s="86"/>
      <c r="LWN133" s="86"/>
      <c r="LWO133" s="86"/>
      <c r="LWP133" s="86"/>
      <c r="LWQ133" s="86"/>
      <c r="LWR133" s="86"/>
      <c r="LWS133" s="86"/>
      <c r="LWT133" s="86"/>
      <c r="LWU133" s="86"/>
      <c r="LWV133" s="86"/>
      <c r="LWW133" s="86"/>
      <c r="LWX133" s="86"/>
      <c r="LWY133" s="86"/>
      <c r="LWZ133" s="86"/>
      <c r="LXA133" s="86"/>
      <c r="LXB133" s="86"/>
      <c r="LXC133" s="86"/>
      <c r="LXD133" s="86"/>
      <c r="LXE133" s="86"/>
      <c r="LXF133" s="86"/>
      <c r="LXG133" s="86"/>
      <c r="LXH133" s="86"/>
      <c r="LXI133" s="86"/>
      <c r="LXJ133" s="86"/>
      <c r="LXK133" s="86"/>
      <c r="LXL133" s="86"/>
      <c r="LXM133" s="86"/>
      <c r="LXN133" s="86"/>
      <c r="LXO133" s="86"/>
      <c r="LXP133" s="86"/>
      <c r="LXQ133" s="86"/>
      <c r="LXR133" s="86"/>
      <c r="LXS133" s="86"/>
      <c r="LXT133" s="86"/>
      <c r="LXU133" s="86"/>
      <c r="LXV133" s="86"/>
      <c r="LXW133" s="86"/>
      <c r="LXX133" s="86"/>
      <c r="LXY133" s="86"/>
      <c r="LXZ133" s="86"/>
      <c r="LYA133" s="86"/>
      <c r="LYB133" s="86"/>
      <c r="LYC133" s="86"/>
      <c r="LYD133" s="86"/>
      <c r="LYE133" s="86"/>
      <c r="LYF133" s="86"/>
      <c r="LYG133" s="86"/>
      <c r="LYH133" s="86"/>
      <c r="LYI133" s="86"/>
      <c r="LYJ133" s="86"/>
      <c r="LYK133" s="86"/>
      <c r="LYL133" s="86"/>
      <c r="LYM133" s="86"/>
      <c r="LYN133" s="86"/>
      <c r="LYO133" s="86"/>
      <c r="LYP133" s="86"/>
      <c r="LYQ133" s="86"/>
      <c r="LYR133" s="86"/>
      <c r="LYS133" s="86"/>
      <c r="LYT133" s="86"/>
      <c r="LYU133" s="86"/>
      <c r="LYV133" s="86"/>
      <c r="LYW133" s="86"/>
      <c r="LYX133" s="86"/>
      <c r="LYY133" s="86"/>
      <c r="LYZ133" s="86"/>
      <c r="LZA133" s="86"/>
      <c r="LZB133" s="86"/>
      <c r="LZC133" s="86"/>
      <c r="LZD133" s="86"/>
      <c r="LZE133" s="86"/>
      <c r="LZF133" s="86"/>
      <c r="LZG133" s="86"/>
      <c r="LZH133" s="86"/>
      <c r="LZI133" s="86"/>
      <c r="LZJ133" s="86"/>
      <c r="LZK133" s="86"/>
      <c r="LZL133" s="86"/>
      <c r="LZM133" s="86"/>
      <c r="LZN133" s="86"/>
      <c r="LZO133" s="86"/>
      <c r="LZP133" s="86"/>
      <c r="LZQ133" s="86"/>
      <c r="LZR133" s="86"/>
      <c r="LZS133" s="86"/>
      <c r="LZT133" s="86"/>
      <c r="LZU133" s="86"/>
      <c r="LZV133" s="86"/>
      <c r="LZW133" s="86"/>
      <c r="LZX133" s="86"/>
      <c r="LZY133" s="86"/>
      <c r="LZZ133" s="86"/>
      <c r="MAA133" s="86"/>
      <c r="MAB133" s="86"/>
      <c r="MAC133" s="86"/>
      <c r="MAD133" s="86"/>
      <c r="MAE133" s="86"/>
      <c r="MAF133" s="86"/>
      <c r="MAG133" s="86"/>
      <c r="MAH133" s="86"/>
      <c r="MAI133" s="86"/>
      <c r="MAJ133" s="86"/>
      <c r="MAK133" s="86"/>
      <c r="MAL133" s="86"/>
      <c r="MAM133" s="86"/>
      <c r="MAN133" s="86"/>
      <c r="MAO133" s="86"/>
      <c r="MAP133" s="86"/>
      <c r="MAQ133" s="86"/>
      <c r="MAR133" s="86"/>
      <c r="MAS133" s="86"/>
      <c r="MAT133" s="86"/>
      <c r="MAU133" s="86"/>
      <c r="MAV133" s="86"/>
      <c r="MAW133" s="86"/>
      <c r="MAX133" s="86"/>
      <c r="MAY133" s="86"/>
      <c r="MAZ133" s="86"/>
      <c r="MBA133" s="86"/>
      <c r="MBB133" s="86"/>
      <c r="MBC133" s="86"/>
      <c r="MBD133" s="86"/>
      <c r="MBE133" s="86"/>
      <c r="MBF133" s="86"/>
      <c r="MBG133" s="86"/>
      <c r="MBH133" s="86"/>
      <c r="MBI133" s="86"/>
      <c r="MBJ133" s="86"/>
      <c r="MBK133" s="86"/>
      <c r="MBL133" s="86"/>
      <c r="MBM133" s="86"/>
      <c r="MBN133" s="86"/>
      <c r="MBO133" s="86"/>
      <c r="MBP133" s="86"/>
      <c r="MBQ133" s="86"/>
      <c r="MBR133" s="86"/>
      <c r="MBS133" s="86"/>
      <c r="MBT133" s="86"/>
      <c r="MBU133" s="86"/>
      <c r="MBV133" s="86"/>
      <c r="MBW133" s="86"/>
      <c r="MBX133" s="86"/>
      <c r="MBY133" s="86"/>
      <c r="MBZ133" s="86"/>
      <c r="MCA133" s="86"/>
      <c r="MCB133" s="86"/>
      <c r="MCC133" s="86"/>
      <c r="MCD133" s="86"/>
      <c r="MCE133" s="86"/>
      <c r="MCF133" s="86"/>
      <c r="MCG133" s="86"/>
      <c r="MCH133" s="86"/>
      <c r="MCI133" s="86"/>
      <c r="MCJ133" s="86"/>
      <c r="MCK133" s="86"/>
      <c r="MCL133" s="86"/>
      <c r="MCM133" s="86"/>
      <c r="MCN133" s="86"/>
      <c r="MCO133" s="86"/>
      <c r="MCP133" s="86"/>
      <c r="MCQ133" s="86"/>
      <c r="MCR133" s="86"/>
      <c r="MCS133" s="86"/>
      <c r="MCT133" s="86"/>
      <c r="MCU133" s="86"/>
      <c r="MCV133" s="86"/>
      <c r="MCW133" s="86"/>
      <c r="MCX133" s="86"/>
      <c r="MCY133" s="86"/>
      <c r="MCZ133" s="86"/>
      <c r="MDA133" s="86"/>
      <c r="MDB133" s="86"/>
      <c r="MDC133" s="86"/>
      <c r="MDD133" s="86"/>
      <c r="MDE133" s="86"/>
      <c r="MDF133" s="86"/>
      <c r="MDG133" s="86"/>
      <c r="MDH133" s="86"/>
      <c r="MDI133" s="86"/>
      <c r="MDJ133" s="86"/>
      <c r="MDK133" s="86"/>
      <c r="MDL133" s="86"/>
      <c r="MDM133" s="86"/>
      <c r="MDN133" s="86"/>
      <c r="MDO133" s="86"/>
      <c r="MDP133" s="86"/>
      <c r="MDQ133" s="86"/>
      <c r="MDR133" s="86"/>
      <c r="MDS133" s="86"/>
      <c r="MDT133" s="86"/>
      <c r="MDU133" s="86"/>
      <c r="MDV133" s="86"/>
      <c r="MEC133" s="86"/>
      <c r="MED133" s="86"/>
      <c r="MEE133" s="86"/>
      <c r="MEF133" s="86"/>
      <c r="MEG133" s="86"/>
      <c r="MEH133" s="86"/>
      <c r="MEI133" s="86"/>
      <c r="MEJ133" s="86"/>
      <c r="MEK133" s="86"/>
      <c r="MEL133" s="86"/>
      <c r="MEM133" s="86"/>
      <c r="MEN133" s="86"/>
      <c r="MEO133" s="86"/>
      <c r="MEP133" s="86"/>
      <c r="MEQ133" s="86"/>
      <c r="MER133" s="86"/>
      <c r="MES133" s="86"/>
      <c r="MET133" s="86"/>
      <c r="MEU133" s="86"/>
      <c r="MEV133" s="86"/>
      <c r="MEW133" s="86"/>
      <c r="MEX133" s="86"/>
      <c r="MEY133" s="86"/>
      <c r="MEZ133" s="86"/>
      <c r="MFA133" s="86"/>
      <c r="MFB133" s="86"/>
      <c r="MFC133" s="86"/>
      <c r="MFD133" s="86"/>
      <c r="MFE133" s="86"/>
      <c r="MFF133" s="86"/>
      <c r="MFG133" s="86"/>
      <c r="MFH133" s="86"/>
      <c r="MFI133" s="86"/>
      <c r="MFJ133" s="86"/>
      <c r="MFK133" s="86"/>
      <c r="MFL133" s="86"/>
      <c r="MFM133" s="86"/>
      <c r="MFN133" s="86"/>
      <c r="MFO133" s="86"/>
      <c r="MFP133" s="86"/>
      <c r="MFQ133" s="86"/>
      <c r="MFR133" s="86"/>
      <c r="MFS133" s="86"/>
      <c r="MFT133" s="86"/>
      <c r="MFU133" s="86"/>
      <c r="MFV133" s="86"/>
      <c r="MFW133" s="86"/>
      <c r="MFX133" s="86"/>
      <c r="MFY133" s="86"/>
      <c r="MFZ133" s="86"/>
      <c r="MGA133" s="86"/>
      <c r="MGB133" s="86"/>
      <c r="MGC133" s="86"/>
      <c r="MGD133" s="86"/>
      <c r="MGE133" s="86"/>
      <c r="MGF133" s="86"/>
      <c r="MGG133" s="86"/>
      <c r="MGH133" s="86"/>
      <c r="MGI133" s="86"/>
      <c r="MGJ133" s="86"/>
      <c r="MGK133" s="86"/>
      <c r="MGL133" s="86"/>
      <c r="MGM133" s="86"/>
      <c r="MGN133" s="86"/>
      <c r="MGO133" s="86"/>
      <c r="MGP133" s="86"/>
      <c r="MGQ133" s="86"/>
      <c r="MGR133" s="86"/>
      <c r="MGS133" s="86"/>
      <c r="MGT133" s="86"/>
      <c r="MGU133" s="86"/>
      <c r="MGV133" s="86"/>
      <c r="MGW133" s="86"/>
      <c r="MGX133" s="86"/>
      <c r="MGY133" s="86"/>
      <c r="MGZ133" s="86"/>
      <c r="MHA133" s="86"/>
      <c r="MHB133" s="86"/>
      <c r="MHC133" s="86"/>
      <c r="MHD133" s="86"/>
      <c r="MHE133" s="86"/>
      <c r="MHF133" s="86"/>
      <c r="MHG133" s="86"/>
      <c r="MHH133" s="86"/>
      <c r="MHI133" s="86"/>
      <c r="MHJ133" s="86"/>
      <c r="MHK133" s="86"/>
      <c r="MHL133" s="86"/>
      <c r="MHM133" s="86"/>
      <c r="MHN133" s="86"/>
      <c r="MHO133" s="86"/>
      <c r="MHP133" s="86"/>
      <c r="MHQ133" s="86"/>
      <c r="MHR133" s="86"/>
      <c r="MHS133" s="86"/>
      <c r="MHT133" s="86"/>
      <c r="MHU133" s="86"/>
      <c r="MHV133" s="86"/>
      <c r="MHW133" s="86"/>
      <c r="MHX133" s="86"/>
      <c r="MHY133" s="86"/>
      <c r="MHZ133" s="86"/>
      <c r="MIA133" s="86"/>
      <c r="MIB133" s="86"/>
      <c r="MIC133" s="86"/>
      <c r="MID133" s="86"/>
      <c r="MIE133" s="86"/>
      <c r="MIF133" s="86"/>
      <c r="MIG133" s="86"/>
      <c r="MIH133" s="86"/>
      <c r="MII133" s="86"/>
      <c r="MIJ133" s="86"/>
      <c r="MIK133" s="86"/>
      <c r="MIL133" s="86"/>
      <c r="MIM133" s="86"/>
      <c r="MIN133" s="86"/>
      <c r="MIO133" s="86"/>
      <c r="MIP133" s="86"/>
      <c r="MIQ133" s="86"/>
      <c r="MIR133" s="86"/>
      <c r="MIS133" s="86"/>
      <c r="MIT133" s="86"/>
      <c r="MIU133" s="86"/>
      <c r="MIV133" s="86"/>
      <c r="MIW133" s="86"/>
      <c r="MIX133" s="86"/>
      <c r="MIY133" s="86"/>
      <c r="MIZ133" s="86"/>
      <c r="MJA133" s="86"/>
      <c r="MJB133" s="86"/>
      <c r="MJC133" s="86"/>
      <c r="MJD133" s="86"/>
      <c r="MJE133" s="86"/>
      <c r="MJF133" s="86"/>
      <c r="MJG133" s="86"/>
      <c r="MJH133" s="86"/>
      <c r="MJI133" s="86"/>
      <c r="MJJ133" s="86"/>
      <c r="MJK133" s="86"/>
      <c r="MJL133" s="86"/>
      <c r="MJM133" s="86"/>
      <c r="MJN133" s="86"/>
      <c r="MJO133" s="86"/>
      <c r="MJP133" s="86"/>
      <c r="MJQ133" s="86"/>
      <c r="MJR133" s="86"/>
      <c r="MJS133" s="86"/>
      <c r="MJT133" s="86"/>
      <c r="MJU133" s="86"/>
      <c r="MJV133" s="86"/>
      <c r="MJW133" s="86"/>
      <c r="MJX133" s="86"/>
      <c r="MJY133" s="86"/>
      <c r="MJZ133" s="86"/>
      <c r="MKA133" s="86"/>
      <c r="MKB133" s="86"/>
      <c r="MKC133" s="86"/>
      <c r="MKD133" s="86"/>
      <c r="MKE133" s="86"/>
      <c r="MKF133" s="86"/>
      <c r="MKG133" s="86"/>
      <c r="MKH133" s="86"/>
      <c r="MKI133" s="86"/>
      <c r="MKJ133" s="86"/>
      <c r="MKK133" s="86"/>
      <c r="MKL133" s="86"/>
      <c r="MKM133" s="86"/>
      <c r="MKN133" s="86"/>
      <c r="MKO133" s="86"/>
      <c r="MKP133" s="86"/>
      <c r="MKQ133" s="86"/>
      <c r="MKR133" s="86"/>
      <c r="MKS133" s="86"/>
      <c r="MKT133" s="86"/>
      <c r="MKU133" s="86"/>
      <c r="MKV133" s="86"/>
      <c r="MKW133" s="86"/>
      <c r="MKX133" s="86"/>
      <c r="MKY133" s="86"/>
      <c r="MKZ133" s="86"/>
      <c r="MLA133" s="86"/>
      <c r="MLB133" s="86"/>
      <c r="MLC133" s="86"/>
      <c r="MLD133" s="86"/>
      <c r="MLE133" s="86"/>
      <c r="MLF133" s="86"/>
      <c r="MLG133" s="86"/>
      <c r="MLH133" s="86"/>
      <c r="MLI133" s="86"/>
      <c r="MLJ133" s="86"/>
      <c r="MLK133" s="86"/>
      <c r="MLL133" s="86"/>
      <c r="MLM133" s="86"/>
      <c r="MLN133" s="86"/>
      <c r="MLO133" s="86"/>
      <c r="MLP133" s="86"/>
      <c r="MLQ133" s="86"/>
      <c r="MLR133" s="86"/>
      <c r="MLS133" s="86"/>
      <c r="MLT133" s="86"/>
      <c r="MLU133" s="86"/>
      <c r="MLV133" s="86"/>
      <c r="MLW133" s="86"/>
      <c r="MLX133" s="86"/>
      <c r="MLY133" s="86"/>
      <c r="MLZ133" s="86"/>
      <c r="MMA133" s="86"/>
      <c r="MMB133" s="86"/>
      <c r="MMC133" s="86"/>
      <c r="MMD133" s="86"/>
      <c r="MME133" s="86"/>
      <c r="MMF133" s="86"/>
      <c r="MMG133" s="86"/>
      <c r="MMH133" s="86"/>
      <c r="MMI133" s="86"/>
      <c r="MMJ133" s="86"/>
      <c r="MMK133" s="86"/>
      <c r="MML133" s="86"/>
      <c r="MMM133" s="86"/>
      <c r="MMN133" s="86"/>
      <c r="MMO133" s="86"/>
      <c r="MMP133" s="86"/>
      <c r="MMQ133" s="86"/>
      <c r="MMR133" s="86"/>
      <c r="MMS133" s="86"/>
      <c r="MMT133" s="86"/>
      <c r="MMU133" s="86"/>
      <c r="MMV133" s="86"/>
      <c r="MMW133" s="86"/>
      <c r="MMX133" s="86"/>
      <c r="MMY133" s="86"/>
      <c r="MMZ133" s="86"/>
      <c r="MNA133" s="86"/>
      <c r="MNB133" s="86"/>
      <c r="MNC133" s="86"/>
      <c r="MND133" s="86"/>
      <c r="MNE133" s="86"/>
      <c r="MNF133" s="86"/>
      <c r="MNG133" s="86"/>
      <c r="MNH133" s="86"/>
      <c r="MNI133" s="86"/>
      <c r="MNJ133" s="86"/>
      <c r="MNK133" s="86"/>
      <c r="MNL133" s="86"/>
      <c r="MNM133" s="86"/>
      <c r="MNN133" s="86"/>
      <c r="MNO133" s="86"/>
      <c r="MNP133" s="86"/>
      <c r="MNQ133" s="86"/>
      <c r="MNR133" s="86"/>
      <c r="MNY133" s="86"/>
      <c r="MNZ133" s="86"/>
      <c r="MOA133" s="86"/>
      <c r="MOB133" s="86"/>
      <c r="MOC133" s="86"/>
      <c r="MOD133" s="86"/>
      <c r="MOE133" s="86"/>
      <c r="MOF133" s="86"/>
      <c r="MOG133" s="86"/>
      <c r="MOH133" s="86"/>
      <c r="MOI133" s="86"/>
      <c r="MOJ133" s="86"/>
      <c r="MOK133" s="86"/>
      <c r="MOL133" s="86"/>
      <c r="MOM133" s="86"/>
      <c r="MON133" s="86"/>
      <c r="MOO133" s="86"/>
      <c r="MOP133" s="86"/>
      <c r="MOQ133" s="86"/>
      <c r="MOR133" s="86"/>
      <c r="MOS133" s="86"/>
      <c r="MOT133" s="86"/>
      <c r="MOU133" s="86"/>
      <c r="MOV133" s="86"/>
      <c r="MOW133" s="86"/>
      <c r="MOX133" s="86"/>
      <c r="MOY133" s="86"/>
      <c r="MOZ133" s="86"/>
      <c r="MPA133" s="86"/>
      <c r="MPB133" s="86"/>
      <c r="MPC133" s="86"/>
      <c r="MPD133" s="86"/>
      <c r="MPE133" s="86"/>
      <c r="MPF133" s="86"/>
      <c r="MPG133" s="86"/>
      <c r="MPH133" s="86"/>
      <c r="MPI133" s="86"/>
      <c r="MPJ133" s="86"/>
      <c r="MPK133" s="86"/>
      <c r="MPL133" s="86"/>
      <c r="MPM133" s="86"/>
      <c r="MPN133" s="86"/>
      <c r="MPO133" s="86"/>
      <c r="MPP133" s="86"/>
      <c r="MPQ133" s="86"/>
      <c r="MPR133" s="86"/>
      <c r="MPS133" s="86"/>
      <c r="MPT133" s="86"/>
      <c r="MPU133" s="86"/>
      <c r="MPV133" s="86"/>
      <c r="MPW133" s="86"/>
      <c r="MPX133" s="86"/>
      <c r="MPY133" s="86"/>
      <c r="MPZ133" s="86"/>
      <c r="MQA133" s="86"/>
      <c r="MQB133" s="86"/>
      <c r="MQC133" s="86"/>
      <c r="MQD133" s="86"/>
      <c r="MQE133" s="86"/>
      <c r="MQF133" s="86"/>
      <c r="MQG133" s="86"/>
      <c r="MQH133" s="86"/>
      <c r="MQI133" s="86"/>
      <c r="MQJ133" s="86"/>
      <c r="MQK133" s="86"/>
      <c r="MQL133" s="86"/>
      <c r="MQM133" s="86"/>
      <c r="MQN133" s="86"/>
      <c r="MQO133" s="86"/>
      <c r="MQP133" s="86"/>
      <c r="MQQ133" s="86"/>
      <c r="MQR133" s="86"/>
      <c r="MQS133" s="86"/>
      <c r="MQT133" s="86"/>
      <c r="MQU133" s="86"/>
      <c r="MQV133" s="86"/>
      <c r="MQW133" s="86"/>
      <c r="MQX133" s="86"/>
      <c r="MQY133" s="86"/>
      <c r="MQZ133" s="86"/>
      <c r="MRA133" s="86"/>
      <c r="MRB133" s="86"/>
      <c r="MRC133" s="86"/>
      <c r="MRD133" s="86"/>
      <c r="MRE133" s="86"/>
      <c r="MRF133" s="86"/>
      <c r="MRG133" s="86"/>
      <c r="MRH133" s="86"/>
      <c r="MRI133" s="86"/>
      <c r="MRJ133" s="86"/>
      <c r="MRK133" s="86"/>
      <c r="MRL133" s="86"/>
      <c r="MRM133" s="86"/>
      <c r="MRN133" s="86"/>
      <c r="MRO133" s="86"/>
      <c r="MRP133" s="86"/>
      <c r="MRQ133" s="86"/>
      <c r="MRR133" s="86"/>
      <c r="MRS133" s="86"/>
      <c r="MRT133" s="86"/>
      <c r="MRU133" s="86"/>
      <c r="MRV133" s="86"/>
      <c r="MRW133" s="86"/>
      <c r="MRX133" s="86"/>
      <c r="MRY133" s="86"/>
      <c r="MRZ133" s="86"/>
      <c r="MSA133" s="86"/>
      <c r="MSB133" s="86"/>
      <c r="MSC133" s="86"/>
      <c r="MSD133" s="86"/>
      <c r="MSE133" s="86"/>
      <c r="MSF133" s="86"/>
      <c r="MSG133" s="86"/>
      <c r="MSH133" s="86"/>
      <c r="MSI133" s="86"/>
      <c r="MSJ133" s="86"/>
      <c r="MSK133" s="86"/>
      <c r="MSL133" s="86"/>
      <c r="MSM133" s="86"/>
      <c r="MSN133" s="86"/>
      <c r="MSO133" s="86"/>
      <c r="MSP133" s="86"/>
      <c r="MSQ133" s="86"/>
      <c r="MSR133" s="86"/>
      <c r="MSS133" s="86"/>
      <c r="MST133" s="86"/>
      <c r="MSU133" s="86"/>
      <c r="MSV133" s="86"/>
      <c r="MSW133" s="86"/>
      <c r="MSX133" s="86"/>
      <c r="MSY133" s="86"/>
      <c r="MSZ133" s="86"/>
      <c r="MTA133" s="86"/>
      <c r="MTB133" s="86"/>
      <c r="MTC133" s="86"/>
      <c r="MTD133" s="86"/>
      <c r="MTE133" s="86"/>
      <c r="MTF133" s="86"/>
      <c r="MTG133" s="86"/>
      <c r="MTH133" s="86"/>
      <c r="MTI133" s="86"/>
      <c r="MTJ133" s="86"/>
      <c r="MTK133" s="86"/>
      <c r="MTL133" s="86"/>
      <c r="MTM133" s="86"/>
      <c r="MTN133" s="86"/>
      <c r="MTO133" s="86"/>
      <c r="MTP133" s="86"/>
      <c r="MTQ133" s="86"/>
      <c r="MTR133" s="86"/>
      <c r="MTS133" s="86"/>
      <c r="MTT133" s="86"/>
      <c r="MTU133" s="86"/>
      <c r="MTV133" s="86"/>
      <c r="MTW133" s="86"/>
      <c r="MTX133" s="86"/>
      <c r="MTY133" s="86"/>
      <c r="MTZ133" s="86"/>
      <c r="MUA133" s="86"/>
      <c r="MUB133" s="86"/>
      <c r="MUC133" s="86"/>
      <c r="MUD133" s="86"/>
      <c r="MUE133" s="86"/>
      <c r="MUF133" s="86"/>
      <c r="MUG133" s="86"/>
      <c r="MUH133" s="86"/>
      <c r="MUI133" s="86"/>
      <c r="MUJ133" s="86"/>
      <c r="MUK133" s="86"/>
      <c r="MUL133" s="86"/>
      <c r="MUM133" s="86"/>
      <c r="MUN133" s="86"/>
      <c r="MUO133" s="86"/>
      <c r="MUP133" s="86"/>
      <c r="MUQ133" s="86"/>
      <c r="MUR133" s="86"/>
      <c r="MUS133" s="86"/>
      <c r="MUT133" s="86"/>
      <c r="MUU133" s="86"/>
      <c r="MUV133" s="86"/>
      <c r="MUW133" s="86"/>
      <c r="MUX133" s="86"/>
      <c r="MUY133" s="86"/>
      <c r="MUZ133" s="86"/>
      <c r="MVA133" s="86"/>
      <c r="MVB133" s="86"/>
      <c r="MVC133" s="86"/>
      <c r="MVD133" s="86"/>
      <c r="MVE133" s="86"/>
      <c r="MVF133" s="86"/>
      <c r="MVG133" s="86"/>
      <c r="MVH133" s="86"/>
      <c r="MVI133" s="86"/>
      <c r="MVJ133" s="86"/>
      <c r="MVK133" s="86"/>
      <c r="MVL133" s="86"/>
      <c r="MVM133" s="86"/>
      <c r="MVN133" s="86"/>
      <c r="MVO133" s="86"/>
      <c r="MVP133" s="86"/>
      <c r="MVQ133" s="86"/>
      <c r="MVR133" s="86"/>
      <c r="MVS133" s="86"/>
      <c r="MVT133" s="86"/>
      <c r="MVU133" s="86"/>
      <c r="MVV133" s="86"/>
      <c r="MVW133" s="86"/>
      <c r="MVX133" s="86"/>
      <c r="MVY133" s="86"/>
      <c r="MVZ133" s="86"/>
      <c r="MWA133" s="86"/>
      <c r="MWB133" s="86"/>
      <c r="MWC133" s="86"/>
      <c r="MWD133" s="86"/>
      <c r="MWE133" s="86"/>
      <c r="MWF133" s="86"/>
      <c r="MWG133" s="86"/>
      <c r="MWH133" s="86"/>
      <c r="MWI133" s="86"/>
      <c r="MWJ133" s="86"/>
      <c r="MWK133" s="86"/>
      <c r="MWL133" s="86"/>
      <c r="MWM133" s="86"/>
      <c r="MWN133" s="86"/>
      <c r="MWO133" s="86"/>
      <c r="MWP133" s="86"/>
      <c r="MWQ133" s="86"/>
      <c r="MWR133" s="86"/>
      <c r="MWS133" s="86"/>
      <c r="MWT133" s="86"/>
      <c r="MWU133" s="86"/>
      <c r="MWV133" s="86"/>
      <c r="MWW133" s="86"/>
      <c r="MWX133" s="86"/>
      <c r="MWY133" s="86"/>
      <c r="MWZ133" s="86"/>
      <c r="MXA133" s="86"/>
      <c r="MXB133" s="86"/>
      <c r="MXC133" s="86"/>
      <c r="MXD133" s="86"/>
      <c r="MXE133" s="86"/>
      <c r="MXF133" s="86"/>
      <c r="MXG133" s="86"/>
      <c r="MXH133" s="86"/>
      <c r="MXI133" s="86"/>
      <c r="MXJ133" s="86"/>
      <c r="MXK133" s="86"/>
      <c r="MXL133" s="86"/>
      <c r="MXM133" s="86"/>
      <c r="MXN133" s="86"/>
      <c r="MXU133" s="86"/>
      <c r="MXV133" s="86"/>
      <c r="MXW133" s="86"/>
      <c r="MXX133" s="86"/>
      <c r="MXY133" s="86"/>
      <c r="MXZ133" s="86"/>
      <c r="MYA133" s="86"/>
      <c r="MYB133" s="86"/>
      <c r="MYC133" s="86"/>
      <c r="MYD133" s="86"/>
      <c r="MYE133" s="86"/>
      <c r="MYF133" s="86"/>
      <c r="MYG133" s="86"/>
      <c r="MYH133" s="86"/>
      <c r="MYI133" s="86"/>
      <c r="MYJ133" s="86"/>
      <c r="MYK133" s="86"/>
      <c r="MYL133" s="86"/>
      <c r="MYM133" s="86"/>
      <c r="MYN133" s="86"/>
      <c r="MYO133" s="86"/>
      <c r="MYP133" s="86"/>
      <c r="MYQ133" s="86"/>
      <c r="MYR133" s="86"/>
      <c r="MYS133" s="86"/>
      <c r="MYT133" s="86"/>
      <c r="MYU133" s="86"/>
      <c r="MYV133" s="86"/>
      <c r="MYW133" s="86"/>
      <c r="MYX133" s="86"/>
      <c r="MYY133" s="86"/>
      <c r="MYZ133" s="86"/>
      <c r="MZA133" s="86"/>
      <c r="MZB133" s="86"/>
      <c r="MZC133" s="86"/>
      <c r="MZD133" s="86"/>
      <c r="MZE133" s="86"/>
      <c r="MZF133" s="86"/>
      <c r="MZG133" s="86"/>
      <c r="MZH133" s="86"/>
      <c r="MZI133" s="86"/>
      <c r="MZJ133" s="86"/>
      <c r="MZK133" s="86"/>
      <c r="MZL133" s="86"/>
      <c r="MZM133" s="86"/>
      <c r="MZN133" s="86"/>
      <c r="MZO133" s="86"/>
      <c r="MZP133" s="86"/>
      <c r="MZQ133" s="86"/>
      <c r="MZR133" s="86"/>
      <c r="MZS133" s="86"/>
      <c r="MZT133" s="86"/>
      <c r="MZU133" s="86"/>
      <c r="MZV133" s="86"/>
      <c r="MZW133" s="86"/>
      <c r="MZX133" s="86"/>
      <c r="MZY133" s="86"/>
      <c r="MZZ133" s="86"/>
      <c r="NAA133" s="86"/>
      <c r="NAB133" s="86"/>
      <c r="NAC133" s="86"/>
      <c r="NAD133" s="86"/>
      <c r="NAE133" s="86"/>
      <c r="NAF133" s="86"/>
      <c r="NAG133" s="86"/>
      <c r="NAH133" s="86"/>
      <c r="NAI133" s="86"/>
      <c r="NAJ133" s="86"/>
      <c r="NAK133" s="86"/>
      <c r="NAL133" s="86"/>
      <c r="NAM133" s="86"/>
      <c r="NAN133" s="86"/>
      <c r="NAO133" s="86"/>
      <c r="NAP133" s="86"/>
      <c r="NAQ133" s="86"/>
      <c r="NAR133" s="86"/>
      <c r="NAS133" s="86"/>
      <c r="NAT133" s="86"/>
      <c r="NAU133" s="86"/>
      <c r="NAV133" s="86"/>
      <c r="NAW133" s="86"/>
      <c r="NAX133" s="86"/>
      <c r="NAY133" s="86"/>
      <c r="NAZ133" s="86"/>
      <c r="NBA133" s="86"/>
      <c r="NBB133" s="86"/>
      <c r="NBC133" s="86"/>
      <c r="NBD133" s="86"/>
      <c r="NBE133" s="86"/>
      <c r="NBF133" s="86"/>
      <c r="NBG133" s="86"/>
      <c r="NBH133" s="86"/>
      <c r="NBI133" s="86"/>
      <c r="NBJ133" s="86"/>
      <c r="NBK133" s="86"/>
      <c r="NBL133" s="86"/>
      <c r="NBM133" s="86"/>
      <c r="NBN133" s="86"/>
      <c r="NBO133" s="86"/>
      <c r="NBP133" s="86"/>
      <c r="NBQ133" s="86"/>
      <c r="NBR133" s="86"/>
      <c r="NBS133" s="86"/>
      <c r="NBT133" s="86"/>
      <c r="NBU133" s="86"/>
      <c r="NBV133" s="86"/>
      <c r="NBW133" s="86"/>
      <c r="NBX133" s="86"/>
      <c r="NBY133" s="86"/>
      <c r="NBZ133" s="86"/>
      <c r="NCA133" s="86"/>
      <c r="NCB133" s="86"/>
      <c r="NCC133" s="86"/>
      <c r="NCD133" s="86"/>
      <c r="NCE133" s="86"/>
      <c r="NCF133" s="86"/>
      <c r="NCG133" s="86"/>
      <c r="NCH133" s="86"/>
      <c r="NCI133" s="86"/>
      <c r="NCJ133" s="86"/>
      <c r="NCK133" s="86"/>
      <c r="NCL133" s="86"/>
      <c r="NCM133" s="86"/>
      <c r="NCN133" s="86"/>
      <c r="NCO133" s="86"/>
      <c r="NCP133" s="86"/>
      <c r="NCQ133" s="86"/>
      <c r="NCR133" s="86"/>
      <c r="NCS133" s="86"/>
      <c r="NCT133" s="86"/>
      <c r="NCU133" s="86"/>
      <c r="NCV133" s="86"/>
      <c r="NCW133" s="86"/>
      <c r="NCX133" s="86"/>
      <c r="NCY133" s="86"/>
      <c r="NCZ133" s="86"/>
      <c r="NDA133" s="86"/>
      <c r="NDB133" s="86"/>
      <c r="NDC133" s="86"/>
      <c r="NDD133" s="86"/>
      <c r="NDE133" s="86"/>
      <c r="NDF133" s="86"/>
      <c r="NDG133" s="86"/>
      <c r="NDH133" s="86"/>
      <c r="NDI133" s="86"/>
      <c r="NDJ133" s="86"/>
      <c r="NDK133" s="86"/>
      <c r="NDL133" s="86"/>
      <c r="NDM133" s="86"/>
      <c r="NDN133" s="86"/>
      <c r="NDO133" s="86"/>
      <c r="NDP133" s="86"/>
      <c r="NDQ133" s="86"/>
      <c r="NDR133" s="86"/>
      <c r="NDS133" s="86"/>
      <c r="NDT133" s="86"/>
      <c r="NDU133" s="86"/>
      <c r="NDV133" s="86"/>
      <c r="NDW133" s="86"/>
      <c r="NDX133" s="86"/>
      <c r="NDY133" s="86"/>
      <c r="NDZ133" s="86"/>
      <c r="NEA133" s="86"/>
      <c r="NEB133" s="86"/>
      <c r="NEC133" s="86"/>
      <c r="NED133" s="86"/>
      <c r="NEE133" s="86"/>
      <c r="NEF133" s="86"/>
      <c r="NEG133" s="86"/>
      <c r="NEH133" s="86"/>
      <c r="NEI133" s="86"/>
      <c r="NEJ133" s="86"/>
      <c r="NEK133" s="86"/>
      <c r="NEL133" s="86"/>
      <c r="NEM133" s="86"/>
      <c r="NEN133" s="86"/>
      <c r="NEO133" s="86"/>
      <c r="NEP133" s="86"/>
      <c r="NEQ133" s="86"/>
      <c r="NER133" s="86"/>
      <c r="NES133" s="86"/>
      <c r="NET133" s="86"/>
      <c r="NEU133" s="86"/>
      <c r="NEV133" s="86"/>
      <c r="NEW133" s="86"/>
      <c r="NEX133" s="86"/>
      <c r="NEY133" s="86"/>
      <c r="NEZ133" s="86"/>
      <c r="NFA133" s="86"/>
      <c r="NFB133" s="86"/>
      <c r="NFC133" s="86"/>
      <c r="NFD133" s="86"/>
      <c r="NFE133" s="86"/>
      <c r="NFF133" s="86"/>
      <c r="NFG133" s="86"/>
      <c r="NFH133" s="86"/>
      <c r="NFI133" s="86"/>
      <c r="NFJ133" s="86"/>
      <c r="NFK133" s="86"/>
      <c r="NFL133" s="86"/>
      <c r="NFM133" s="86"/>
      <c r="NFN133" s="86"/>
      <c r="NFO133" s="86"/>
      <c r="NFP133" s="86"/>
      <c r="NFQ133" s="86"/>
      <c r="NFR133" s="86"/>
      <c r="NFS133" s="86"/>
      <c r="NFT133" s="86"/>
      <c r="NFU133" s="86"/>
      <c r="NFV133" s="86"/>
      <c r="NFW133" s="86"/>
      <c r="NFX133" s="86"/>
      <c r="NFY133" s="86"/>
      <c r="NFZ133" s="86"/>
      <c r="NGA133" s="86"/>
      <c r="NGB133" s="86"/>
      <c r="NGC133" s="86"/>
      <c r="NGD133" s="86"/>
      <c r="NGE133" s="86"/>
      <c r="NGF133" s="86"/>
      <c r="NGG133" s="86"/>
      <c r="NGH133" s="86"/>
      <c r="NGI133" s="86"/>
      <c r="NGJ133" s="86"/>
      <c r="NGK133" s="86"/>
      <c r="NGL133" s="86"/>
      <c r="NGM133" s="86"/>
      <c r="NGN133" s="86"/>
      <c r="NGO133" s="86"/>
      <c r="NGP133" s="86"/>
      <c r="NGQ133" s="86"/>
      <c r="NGR133" s="86"/>
      <c r="NGS133" s="86"/>
      <c r="NGT133" s="86"/>
      <c r="NGU133" s="86"/>
      <c r="NGV133" s="86"/>
      <c r="NGW133" s="86"/>
      <c r="NGX133" s="86"/>
      <c r="NGY133" s="86"/>
      <c r="NGZ133" s="86"/>
      <c r="NHA133" s="86"/>
      <c r="NHB133" s="86"/>
      <c r="NHC133" s="86"/>
      <c r="NHD133" s="86"/>
      <c r="NHE133" s="86"/>
      <c r="NHF133" s="86"/>
      <c r="NHG133" s="86"/>
      <c r="NHH133" s="86"/>
      <c r="NHI133" s="86"/>
      <c r="NHJ133" s="86"/>
      <c r="NHQ133" s="86"/>
      <c r="NHR133" s="86"/>
      <c r="NHS133" s="86"/>
      <c r="NHT133" s="86"/>
      <c r="NHU133" s="86"/>
      <c r="NHV133" s="86"/>
      <c r="NHW133" s="86"/>
      <c r="NHX133" s="86"/>
      <c r="NHY133" s="86"/>
      <c r="NHZ133" s="86"/>
      <c r="NIA133" s="86"/>
      <c r="NIB133" s="86"/>
      <c r="NIC133" s="86"/>
      <c r="NID133" s="86"/>
      <c r="NIE133" s="86"/>
      <c r="NIF133" s="86"/>
      <c r="NIG133" s="86"/>
      <c r="NIH133" s="86"/>
      <c r="NII133" s="86"/>
      <c r="NIJ133" s="86"/>
      <c r="NIK133" s="86"/>
      <c r="NIL133" s="86"/>
      <c r="NIM133" s="86"/>
      <c r="NIN133" s="86"/>
      <c r="NIO133" s="86"/>
      <c r="NIP133" s="86"/>
      <c r="NIQ133" s="86"/>
      <c r="NIR133" s="86"/>
      <c r="NIS133" s="86"/>
      <c r="NIT133" s="86"/>
      <c r="NIU133" s="86"/>
      <c r="NIV133" s="86"/>
      <c r="NIW133" s="86"/>
      <c r="NIX133" s="86"/>
      <c r="NIY133" s="86"/>
      <c r="NIZ133" s="86"/>
      <c r="NJA133" s="86"/>
      <c r="NJB133" s="86"/>
      <c r="NJC133" s="86"/>
      <c r="NJD133" s="86"/>
      <c r="NJE133" s="86"/>
      <c r="NJF133" s="86"/>
      <c r="NJG133" s="86"/>
      <c r="NJH133" s="86"/>
      <c r="NJI133" s="86"/>
      <c r="NJJ133" s="86"/>
      <c r="NJK133" s="86"/>
      <c r="NJL133" s="86"/>
      <c r="NJM133" s="86"/>
      <c r="NJN133" s="86"/>
      <c r="NJO133" s="86"/>
      <c r="NJP133" s="86"/>
      <c r="NJQ133" s="86"/>
      <c r="NJR133" s="86"/>
      <c r="NJS133" s="86"/>
      <c r="NJT133" s="86"/>
      <c r="NJU133" s="86"/>
      <c r="NJV133" s="86"/>
      <c r="NJW133" s="86"/>
      <c r="NJX133" s="86"/>
      <c r="NJY133" s="86"/>
      <c r="NJZ133" s="86"/>
      <c r="NKA133" s="86"/>
      <c r="NKB133" s="86"/>
      <c r="NKC133" s="86"/>
      <c r="NKD133" s="86"/>
      <c r="NKE133" s="86"/>
      <c r="NKF133" s="86"/>
      <c r="NKG133" s="86"/>
      <c r="NKH133" s="86"/>
      <c r="NKI133" s="86"/>
      <c r="NKJ133" s="86"/>
      <c r="NKK133" s="86"/>
      <c r="NKL133" s="86"/>
      <c r="NKM133" s="86"/>
      <c r="NKN133" s="86"/>
      <c r="NKO133" s="86"/>
      <c r="NKP133" s="86"/>
      <c r="NKQ133" s="86"/>
      <c r="NKR133" s="86"/>
      <c r="NKS133" s="86"/>
      <c r="NKT133" s="86"/>
      <c r="NKU133" s="86"/>
      <c r="NKV133" s="86"/>
      <c r="NKW133" s="86"/>
      <c r="NKX133" s="86"/>
      <c r="NKY133" s="86"/>
      <c r="NKZ133" s="86"/>
      <c r="NLA133" s="86"/>
      <c r="NLB133" s="86"/>
      <c r="NLC133" s="86"/>
      <c r="NLD133" s="86"/>
      <c r="NLE133" s="86"/>
      <c r="NLF133" s="86"/>
      <c r="NLG133" s="86"/>
      <c r="NLH133" s="86"/>
      <c r="NLI133" s="86"/>
      <c r="NLJ133" s="86"/>
      <c r="NLK133" s="86"/>
      <c r="NLL133" s="86"/>
      <c r="NLM133" s="86"/>
      <c r="NLN133" s="86"/>
      <c r="NLO133" s="86"/>
      <c r="NLP133" s="86"/>
      <c r="NLQ133" s="86"/>
      <c r="NLR133" s="86"/>
      <c r="NLS133" s="86"/>
      <c r="NLT133" s="86"/>
      <c r="NLU133" s="86"/>
      <c r="NLV133" s="86"/>
      <c r="NLW133" s="86"/>
      <c r="NLX133" s="86"/>
      <c r="NLY133" s="86"/>
      <c r="NLZ133" s="86"/>
      <c r="NMA133" s="86"/>
      <c r="NMB133" s="86"/>
      <c r="NMC133" s="86"/>
      <c r="NMD133" s="86"/>
      <c r="NME133" s="86"/>
      <c r="NMF133" s="86"/>
      <c r="NMG133" s="86"/>
      <c r="NMH133" s="86"/>
      <c r="NMI133" s="86"/>
      <c r="NMJ133" s="86"/>
      <c r="NMK133" s="86"/>
      <c r="NML133" s="86"/>
      <c r="NMM133" s="86"/>
      <c r="NMN133" s="86"/>
      <c r="NMO133" s="86"/>
      <c r="NMP133" s="86"/>
      <c r="NMQ133" s="86"/>
      <c r="NMR133" s="86"/>
      <c r="NMS133" s="86"/>
      <c r="NMT133" s="86"/>
      <c r="NMU133" s="86"/>
      <c r="NMV133" s="86"/>
      <c r="NMW133" s="86"/>
      <c r="NMX133" s="86"/>
      <c r="NMY133" s="86"/>
      <c r="NMZ133" s="86"/>
      <c r="NNA133" s="86"/>
      <c r="NNB133" s="86"/>
      <c r="NNC133" s="86"/>
      <c r="NND133" s="86"/>
      <c r="NNE133" s="86"/>
      <c r="NNF133" s="86"/>
      <c r="NNG133" s="86"/>
      <c r="NNH133" s="86"/>
      <c r="NNI133" s="86"/>
      <c r="NNJ133" s="86"/>
      <c r="NNK133" s="86"/>
      <c r="NNL133" s="86"/>
      <c r="NNM133" s="86"/>
      <c r="NNN133" s="86"/>
      <c r="NNO133" s="86"/>
      <c r="NNP133" s="86"/>
      <c r="NNQ133" s="86"/>
      <c r="NNR133" s="86"/>
      <c r="NNS133" s="86"/>
      <c r="NNT133" s="86"/>
      <c r="NNU133" s="86"/>
      <c r="NNV133" s="86"/>
      <c r="NNW133" s="86"/>
      <c r="NNX133" s="86"/>
      <c r="NNY133" s="86"/>
      <c r="NNZ133" s="86"/>
      <c r="NOA133" s="86"/>
      <c r="NOB133" s="86"/>
      <c r="NOC133" s="86"/>
      <c r="NOD133" s="86"/>
      <c r="NOE133" s="86"/>
      <c r="NOF133" s="86"/>
      <c r="NOG133" s="86"/>
      <c r="NOH133" s="86"/>
      <c r="NOI133" s="86"/>
      <c r="NOJ133" s="86"/>
      <c r="NOK133" s="86"/>
      <c r="NOL133" s="86"/>
      <c r="NOM133" s="86"/>
      <c r="NON133" s="86"/>
      <c r="NOO133" s="86"/>
      <c r="NOP133" s="86"/>
      <c r="NOQ133" s="86"/>
      <c r="NOR133" s="86"/>
      <c r="NOS133" s="86"/>
      <c r="NOT133" s="86"/>
      <c r="NOU133" s="86"/>
      <c r="NOV133" s="86"/>
      <c r="NOW133" s="86"/>
      <c r="NOX133" s="86"/>
      <c r="NOY133" s="86"/>
      <c r="NOZ133" s="86"/>
      <c r="NPA133" s="86"/>
      <c r="NPB133" s="86"/>
      <c r="NPC133" s="86"/>
      <c r="NPD133" s="86"/>
      <c r="NPE133" s="86"/>
      <c r="NPF133" s="86"/>
      <c r="NPG133" s="86"/>
      <c r="NPH133" s="86"/>
      <c r="NPI133" s="86"/>
      <c r="NPJ133" s="86"/>
      <c r="NPK133" s="86"/>
      <c r="NPL133" s="86"/>
      <c r="NPM133" s="86"/>
      <c r="NPN133" s="86"/>
      <c r="NPO133" s="86"/>
      <c r="NPP133" s="86"/>
      <c r="NPQ133" s="86"/>
      <c r="NPR133" s="86"/>
      <c r="NPS133" s="86"/>
      <c r="NPT133" s="86"/>
      <c r="NPU133" s="86"/>
      <c r="NPV133" s="86"/>
      <c r="NPW133" s="86"/>
      <c r="NPX133" s="86"/>
      <c r="NPY133" s="86"/>
      <c r="NPZ133" s="86"/>
      <c r="NQA133" s="86"/>
      <c r="NQB133" s="86"/>
      <c r="NQC133" s="86"/>
      <c r="NQD133" s="86"/>
      <c r="NQE133" s="86"/>
      <c r="NQF133" s="86"/>
      <c r="NQG133" s="86"/>
      <c r="NQH133" s="86"/>
      <c r="NQI133" s="86"/>
      <c r="NQJ133" s="86"/>
      <c r="NQK133" s="86"/>
      <c r="NQL133" s="86"/>
      <c r="NQM133" s="86"/>
      <c r="NQN133" s="86"/>
      <c r="NQO133" s="86"/>
      <c r="NQP133" s="86"/>
      <c r="NQQ133" s="86"/>
      <c r="NQR133" s="86"/>
      <c r="NQS133" s="86"/>
      <c r="NQT133" s="86"/>
      <c r="NQU133" s="86"/>
      <c r="NQV133" s="86"/>
      <c r="NQW133" s="86"/>
      <c r="NQX133" s="86"/>
      <c r="NQY133" s="86"/>
      <c r="NQZ133" s="86"/>
      <c r="NRA133" s="86"/>
      <c r="NRB133" s="86"/>
      <c r="NRC133" s="86"/>
      <c r="NRD133" s="86"/>
      <c r="NRE133" s="86"/>
      <c r="NRF133" s="86"/>
      <c r="NRM133" s="86"/>
      <c r="NRN133" s="86"/>
      <c r="NRO133" s="86"/>
      <c r="NRP133" s="86"/>
      <c r="NRQ133" s="86"/>
      <c r="NRR133" s="86"/>
      <c r="NRS133" s="86"/>
      <c r="NRT133" s="86"/>
      <c r="NRU133" s="86"/>
      <c r="NRV133" s="86"/>
      <c r="NRW133" s="86"/>
      <c r="NRX133" s="86"/>
      <c r="NRY133" s="86"/>
      <c r="NRZ133" s="86"/>
      <c r="NSA133" s="86"/>
      <c r="NSB133" s="86"/>
      <c r="NSC133" s="86"/>
      <c r="NSD133" s="86"/>
      <c r="NSE133" s="86"/>
      <c r="NSF133" s="86"/>
      <c r="NSG133" s="86"/>
      <c r="NSH133" s="86"/>
      <c r="NSI133" s="86"/>
      <c r="NSJ133" s="86"/>
      <c r="NSK133" s="86"/>
      <c r="NSL133" s="86"/>
      <c r="NSM133" s="86"/>
      <c r="NSN133" s="86"/>
      <c r="NSO133" s="86"/>
      <c r="NSP133" s="86"/>
      <c r="NSQ133" s="86"/>
      <c r="NSR133" s="86"/>
      <c r="NSS133" s="86"/>
      <c r="NST133" s="86"/>
      <c r="NSU133" s="86"/>
      <c r="NSV133" s="86"/>
      <c r="NSW133" s="86"/>
      <c r="NSX133" s="86"/>
      <c r="NSY133" s="86"/>
      <c r="NSZ133" s="86"/>
      <c r="NTA133" s="86"/>
      <c r="NTB133" s="86"/>
      <c r="NTC133" s="86"/>
      <c r="NTD133" s="86"/>
      <c r="NTE133" s="86"/>
      <c r="NTF133" s="86"/>
      <c r="NTG133" s="86"/>
      <c r="NTH133" s="86"/>
      <c r="NTI133" s="86"/>
      <c r="NTJ133" s="86"/>
      <c r="NTK133" s="86"/>
      <c r="NTL133" s="86"/>
      <c r="NTM133" s="86"/>
      <c r="NTN133" s="86"/>
      <c r="NTO133" s="86"/>
      <c r="NTP133" s="86"/>
      <c r="NTQ133" s="86"/>
      <c r="NTR133" s="86"/>
      <c r="NTS133" s="86"/>
      <c r="NTT133" s="86"/>
      <c r="NTU133" s="86"/>
      <c r="NTV133" s="86"/>
      <c r="NTW133" s="86"/>
      <c r="NTX133" s="86"/>
      <c r="NTY133" s="86"/>
      <c r="NTZ133" s="86"/>
      <c r="NUA133" s="86"/>
      <c r="NUB133" s="86"/>
      <c r="NUC133" s="86"/>
      <c r="NUD133" s="86"/>
      <c r="NUE133" s="86"/>
      <c r="NUF133" s="86"/>
      <c r="NUG133" s="86"/>
      <c r="NUH133" s="86"/>
      <c r="NUI133" s="86"/>
      <c r="NUJ133" s="86"/>
      <c r="NUK133" s="86"/>
      <c r="NUL133" s="86"/>
      <c r="NUM133" s="86"/>
      <c r="NUN133" s="86"/>
      <c r="NUO133" s="86"/>
      <c r="NUP133" s="86"/>
      <c r="NUQ133" s="86"/>
      <c r="NUR133" s="86"/>
      <c r="NUS133" s="86"/>
      <c r="NUT133" s="86"/>
      <c r="NUU133" s="86"/>
      <c r="NUV133" s="86"/>
      <c r="NUW133" s="86"/>
      <c r="NUX133" s="86"/>
      <c r="NUY133" s="86"/>
      <c r="NUZ133" s="86"/>
      <c r="NVA133" s="86"/>
      <c r="NVB133" s="86"/>
      <c r="NVC133" s="86"/>
      <c r="NVD133" s="86"/>
      <c r="NVE133" s="86"/>
      <c r="NVF133" s="86"/>
      <c r="NVG133" s="86"/>
      <c r="NVH133" s="86"/>
      <c r="NVI133" s="86"/>
      <c r="NVJ133" s="86"/>
      <c r="NVK133" s="86"/>
      <c r="NVL133" s="86"/>
      <c r="NVM133" s="86"/>
      <c r="NVN133" s="86"/>
      <c r="NVO133" s="86"/>
      <c r="NVP133" s="86"/>
      <c r="NVQ133" s="86"/>
      <c r="NVR133" s="86"/>
      <c r="NVS133" s="86"/>
      <c r="NVT133" s="86"/>
      <c r="NVU133" s="86"/>
      <c r="NVV133" s="86"/>
      <c r="NVW133" s="86"/>
      <c r="NVX133" s="86"/>
      <c r="NVY133" s="86"/>
      <c r="NVZ133" s="86"/>
      <c r="NWA133" s="86"/>
      <c r="NWB133" s="86"/>
      <c r="NWC133" s="86"/>
      <c r="NWD133" s="86"/>
      <c r="NWE133" s="86"/>
      <c r="NWF133" s="86"/>
      <c r="NWG133" s="86"/>
      <c r="NWH133" s="86"/>
      <c r="NWI133" s="86"/>
      <c r="NWJ133" s="86"/>
      <c r="NWK133" s="86"/>
      <c r="NWL133" s="86"/>
      <c r="NWM133" s="86"/>
      <c r="NWN133" s="86"/>
      <c r="NWO133" s="86"/>
      <c r="NWP133" s="86"/>
      <c r="NWQ133" s="86"/>
      <c r="NWR133" s="86"/>
      <c r="NWS133" s="86"/>
      <c r="NWT133" s="86"/>
      <c r="NWU133" s="86"/>
      <c r="NWV133" s="86"/>
      <c r="NWW133" s="86"/>
      <c r="NWX133" s="86"/>
      <c r="NWY133" s="86"/>
      <c r="NWZ133" s="86"/>
      <c r="NXA133" s="86"/>
      <c r="NXB133" s="86"/>
      <c r="NXC133" s="86"/>
      <c r="NXD133" s="86"/>
      <c r="NXE133" s="86"/>
      <c r="NXF133" s="86"/>
      <c r="NXG133" s="86"/>
      <c r="NXH133" s="86"/>
      <c r="NXI133" s="86"/>
      <c r="NXJ133" s="86"/>
      <c r="NXK133" s="86"/>
      <c r="NXL133" s="86"/>
      <c r="NXM133" s="86"/>
      <c r="NXN133" s="86"/>
      <c r="NXO133" s="86"/>
      <c r="NXP133" s="86"/>
      <c r="NXQ133" s="86"/>
      <c r="NXR133" s="86"/>
      <c r="NXS133" s="86"/>
      <c r="NXT133" s="86"/>
      <c r="NXU133" s="86"/>
      <c r="NXV133" s="86"/>
      <c r="NXW133" s="86"/>
      <c r="NXX133" s="86"/>
      <c r="NXY133" s="86"/>
      <c r="NXZ133" s="86"/>
      <c r="NYA133" s="86"/>
      <c r="NYB133" s="86"/>
      <c r="NYC133" s="86"/>
      <c r="NYD133" s="86"/>
      <c r="NYE133" s="86"/>
      <c r="NYF133" s="86"/>
      <c r="NYG133" s="86"/>
      <c r="NYH133" s="86"/>
      <c r="NYI133" s="86"/>
      <c r="NYJ133" s="86"/>
      <c r="NYK133" s="86"/>
      <c r="NYL133" s="86"/>
      <c r="NYM133" s="86"/>
      <c r="NYN133" s="86"/>
      <c r="NYO133" s="86"/>
      <c r="NYP133" s="86"/>
      <c r="NYQ133" s="86"/>
      <c r="NYR133" s="86"/>
      <c r="NYS133" s="86"/>
      <c r="NYT133" s="86"/>
      <c r="NYU133" s="86"/>
      <c r="NYV133" s="86"/>
      <c r="NYW133" s="86"/>
      <c r="NYX133" s="86"/>
      <c r="NYY133" s="86"/>
      <c r="NYZ133" s="86"/>
      <c r="NZA133" s="86"/>
      <c r="NZB133" s="86"/>
      <c r="NZC133" s="86"/>
      <c r="NZD133" s="86"/>
      <c r="NZE133" s="86"/>
      <c r="NZF133" s="86"/>
      <c r="NZG133" s="86"/>
      <c r="NZH133" s="86"/>
      <c r="NZI133" s="86"/>
      <c r="NZJ133" s="86"/>
      <c r="NZK133" s="86"/>
      <c r="NZL133" s="86"/>
      <c r="NZM133" s="86"/>
      <c r="NZN133" s="86"/>
      <c r="NZO133" s="86"/>
      <c r="NZP133" s="86"/>
      <c r="NZQ133" s="86"/>
      <c r="NZR133" s="86"/>
      <c r="NZS133" s="86"/>
      <c r="NZT133" s="86"/>
      <c r="NZU133" s="86"/>
      <c r="NZV133" s="86"/>
      <c r="NZW133" s="86"/>
      <c r="NZX133" s="86"/>
      <c r="NZY133" s="86"/>
      <c r="NZZ133" s="86"/>
      <c r="OAA133" s="86"/>
      <c r="OAB133" s="86"/>
      <c r="OAC133" s="86"/>
      <c r="OAD133" s="86"/>
      <c r="OAE133" s="86"/>
      <c r="OAF133" s="86"/>
      <c r="OAG133" s="86"/>
      <c r="OAH133" s="86"/>
      <c r="OAI133" s="86"/>
      <c r="OAJ133" s="86"/>
      <c r="OAK133" s="86"/>
      <c r="OAL133" s="86"/>
      <c r="OAM133" s="86"/>
      <c r="OAN133" s="86"/>
      <c r="OAO133" s="86"/>
      <c r="OAP133" s="86"/>
      <c r="OAQ133" s="86"/>
      <c r="OAR133" s="86"/>
      <c r="OAS133" s="86"/>
      <c r="OAT133" s="86"/>
      <c r="OAU133" s="86"/>
      <c r="OAV133" s="86"/>
      <c r="OAW133" s="86"/>
      <c r="OAX133" s="86"/>
      <c r="OAY133" s="86"/>
      <c r="OAZ133" s="86"/>
      <c r="OBA133" s="86"/>
      <c r="OBB133" s="86"/>
      <c r="OBI133" s="86"/>
      <c r="OBJ133" s="86"/>
      <c r="OBK133" s="86"/>
      <c r="OBL133" s="86"/>
      <c r="OBM133" s="86"/>
      <c r="OBN133" s="86"/>
      <c r="OBO133" s="86"/>
      <c r="OBP133" s="86"/>
      <c r="OBQ133" s="86"/>
      <c r="OBR133" s="86"/>
      <c r="OBS133" s="86"/>
      <c r="OBT133" s="86"/>
      <c r="OBU133" s="86"/>
      <c r="OBV133" s="86"/>
      <c r="OBW133" s="86"/>
      <c r="OBX133" s="86"/>
      <c r="OBY133" s="86"/>
      <c r="OBZ133" s="86"/>
      <c r="OCA133" s="86"/>
      <c r="OCB133" s="86"/>
      <c r="OCC133" s="86"/>
      <c r="OCD133" s="86"/>
      <c r="OCE133" s="86"/>
      <c r="OCF133" s="86"/>
      <c r="OCG133" s="86"/>
      <c r="OCH133" s="86"/>
      <c r="OCI133" s="86"/>
      <c r="OCJ133" s="86"/>
      <c r="OCK133" s="86"/>
      <c r="OCL133" s="86"/>
      <c r="OCM133" s="86"/>
      <c r="OCN133" s="86"/>
      <c r="OCO133" s="86"/>
      <c r="OCP133" s="86"/>
      <c r="OCQ133" s="86"/>
      <c r="OCR133" s="86"/>
      <c r="OCS133" s="86"/>
      <c r="OCT133" s="86"/>
      <c r="OCU133" s="86"/>
      <c r="OCV133" s="86"/>
      <c r="OCW133" s="86"/>
      <c r="OCX133" s="86"/>
      <c r="OCY133" s="86"/>
      <c r="OCZ133" s="86"/>
      <c r="ODA133" s="86"/>
      <c r="ODB133" s="86"/>
      <c r="ODC133" s="86"/>
      <c r="ODD133" s="86"/>
      <c r="ODE133" s="86"/>
      <c r="ODF133" s="86"/>
      <c r="ODG133" s="86"/>
      <c r="ODH133" s="86"/>
      <c r="ODI133" s="86"/>
      <c r="ODJ133" s="86"/>
      <c r="ODK133" s="86"/>
      <c r="ODL133" s="86"/>
      <c r="ODM133" s="86"/>
      <c r="ODN133" s="86"/>
      <c r="ODO133" s="86"/>
      <c r="ODP133" s="86"/>
      <c r="ODQ133" s="86"/>
      <c r="ODR133" s="86"/>
      <c r="ODS133" s="86"/>
      <c r="ODT133" s="86"/>
      <c r="ODU133" s="86"/>
      <c r="ODV133" s="86"/>
      <c r="ODW133" s="86"/>
      <c r="ODX133" s="86"/>
      <c r="ODY133" s="86"/>
      <c r="ODZ133" s="86"/>
      <c r="OEA133" s="86"/>
      <c r="OEB133" s="86"/>
      <c r="OEC133" s="86"/>
      <c r="OED133" s="86"/>
      <c r="OEE133" s="86"/>
      <c r="OEF133" s="86"/>
      <c r="OEG133" s="86"/>
      <c r="OEH133" s="86"/>
      <c r="OEI133" s="86"/>
      <c r="OEJ133" s="86"/>
      <c r="OEK133" s="86"/>
      <c r="OEL133" s="86"/>
      <c r="OEM133" s="86"/>
      <c r="OEN133" s="86"/>
      <c r="OEO133" s="86"/>
      <c r="OEP133" s="86"/>
      <c r="OEQ133" s="86"/>
      <c r="OER133" s="86"/>
      <c r="OES133" s="86"/>
      <c r="OET133" s="86"/>
      <c r="OEU133" s="86"/>
      <c r="OEV133" s="86"/>
      <c r="OEW133" s="86"/>
      <c r="OEX133" s="86"/>
      <c r="OEY133" s="86"/>
      <c r="OEZ133" s="86"/>
      <c r="OFA133" s="86"/>
      <c r="OFB133" s="86"/>
      <c r="OFC133" s="86"/>
      <c r="OFD133" s="86"/>
      <c r="OFE133" s="86"/>
      <c r="OFF133" s="86"/>
      <c r="OFG133" s="86"/>
      <c r="OFH133" s="86"/>
      <c r="OFI133" s="86"/>
      <c r="OFJ133" s="86"/>
      <c r="OFK133" s="86"/>
      <c r="OFL133" s="86"/>
      <c r="OFM133" s="86"/>
      <c r="OFN133" s="86"/>
      <c r="OFO133" s="86"/>
      <c r="OFP133" s="86"/>
      <c r="OFQ133" s="86"/>
      <c r="OFR133" s="86"/>
      <c r="OFS133" s="86"/>
      <c r="OFT133" s="86"/>
      <c r="OFU133" s="86"/>
      <c r="OFV133" s="86"/>
      <c r="OFW133" s="86"/>
      <c r="OFX133" s="86"/>
      <c r="OFY133" s="86"/>
      <c r="OFZ133" s="86"/>
      <c r="OGA133" s="86"/>
      <c r="OGB133" s="86"/>
      <c r="OGC133" s="86"/>
      <c r="OGD133" s="86"/>
      <c r="OGE133" s="86"/>
      <c r="OGF133" s="86"/>
      <c r="OGG133" s="86"/>
      <c r="OGH133" s="86"/>
      <c r="OGI133" s="86"/>
      <c r="OGJ133" s="86"/>
      <c r="OGK133" s="86"/>
      <c r="OGL133" s="86"/>
      <c r="OGM133" s="86"/>
      <c r="OGN133" s="86"/>
      <c r="OGO133" s="86"/>
      <c r="OGP133" s="86"/>
      <c r="OGQ133" s="86"/>
      <c r="OGR133" s="86"/>
      <c r="OGS133" s="86"/>
      <c r="OGT133" s="86"/>
      <c r="OGU133" s="86"/>
      <c r="OGV133" s="86"/>
      <c r="OGW133" s="86"/>
      <c r="OGX133" s="86"/>
      <c r="OGY133" s="86"/>
      <c r="OGZ133" s="86"/>
      <c r="OHA133" s="86"/>
      <c r="OHB133" s="86"/>
      <c r="OHC133" s="86"/>
      <c r="OHD133" s="86"/>
      <c r="OHE133" s="86"/>
      <c r="OHF133" s="86"/>
      <c r="OHG133" s="86"/>
      <c r="OHH133" s="86"/>
      <c r="OHI133" s="86"/>
      <c r="OHJ133" s="86"/>
      <c r="OHK133" s="86"/>
      <c r="OHL133" s="86"/>
      <c r="OHM133" s="86"/>
      <c r="OHN133" s="86"/>
      <c r="OHO133" s="86"/>
      <c r="OHP133" s="86"/>
      <c r="OHQ133" s="86"/>
      <c r="OHR133" s="86"/>
      <c r="OHS133" s="86"/>
      <c r="OHT133" s="86"/>
      <c r="OHU133" s="86"/>
      <c r="OHV133" s="86"/>
      <c r="OHW133" s="86"/>
      <c r="OHX133" s="86"/>
      <c r="OHY133" s="86"/>
      <c r="OHZ133" s="86"/>
      <c r="OIA133" s="86"/>
      <c r="OIB133" s="86"/>
      <c r="OIC133" s="86"/>
      <c r="OID133" s="86"/>
      <c r="OIE133" s="86"/>
      <c r="OIF133" s="86"/>
      <c r="OIG133" s="86"/>
      <c r="OIH133" s="86"/>
      <c r="OII133" s="86"/>
      <c r="OIJ133" s="86"/>
      <c r="OIK133" s="86"/>
      <c r="OIL133" s="86"/>
      <c r="OIM133" s="86"/>
      <c r="OIN133" s="86"/>
      <c r="OIO133" s="86"/>
      <c r="OIP133" s="86"/>
      <c r="OIQ133" s="86"/>
      <c r="OIR133" s="86"/>
      <c r="OIS133" s="86"/>
      <c r="OIT133" s="86"/>
      <c r="OIU133" s="86"/>
      <c r="OIV133" s="86"/>
      <c r="OIW133" s="86"/>
      <c r="OIX133" s="86"/>
      <c r="OIY133" s="86"/>
      <c r="OIZ133" s="86"/>
      <c r="OJA133" s="86"/>
      <c r="OJB133" s="86"/>
      <c r="OJC133" s="86"/>
      <c r="OJD133" s="86"/>
      <c r="OJE133" s="86"/>
      <c r="OJF133" s="86"/>
      <c r="OJG133" s="86"/>
      <c r="OJH133" s="86"/>
      <c r="OJI133" s="86"/>
      <c r="OJJ133" s="86"/>
      <c r="OJK133" s="86"/>
      <c r="OJL133" s="86"/>
      <c r="OJM133" s="86"/>
      <c r="OJN133" s="86"/>
      <c r="OJO133" s="86"/>
      <c r="OJP133" s="86"/>
      <c r="OJQ133" s="86"/>
      <c r="OJR133" s="86"/>
      <c r="OJS133" s="86"/>
      <c r="OJT133" s="86"/>
      <c r="OJU133" s="86"/>
      <c r="OJV133" s="86"/>
      <c r="OJW133" s="86"/>
      <c r="OJX133" s="86"/>
      <c r="OJY133" s="86"/>
      <c r="OJZ133" s="86"/>
      <c r="OKA133" s="86"/>
      <c r="OKB133" s="86"/>
      <c r="OKC133" s="86"/>
      <c r="OKD133" s="86"/>
      <c r="OKE133" s="86"/>
      <c r="OKF133" s="86"/>
      <c r="OKG133" s="86"/>
      <c r="OKH133" s="86"/>
      <c r="OKI133" s="86"/>
      <c r="OKJ133" s="86"/>
      <c r="OKK133" s="86"/>
      <c r="OKL133" s="86"/>
      <c r="OKM133" s="86"/>
      <c r="OKN133" s="86"/>
      <c r="OKO133" s="86"/>
      <c r="OKP133" s="86"/>
      <c r="OKQ133" s="86"/>
      <c r="OKR133" s="86"/>
      <c r="OKS133" s="86"/>
      <c r="OKT133" s="86"/>
      <c r="OKU133" s="86"/>
      <c r="OKV133" s="86"/>
      <c r="OKW133" s="86"/>
      <c r="OKX133" s="86"/>
      <c r="OLE133" s="86"/>
      <c r="OLF133" s="86"/>
      <c r="OLG133" s="86"/>
      <c r="OLH133" s="86"/>
      <c r="OLI133" s="86"/>
      <c r="OLJ133" s="86"/>
      <c r="OLK133" s="86"/>
      <c r="OLL133" s="86"/>
      <c r="OLM133" s="86"/>
      <c r="OLN133" s="86"/>
      <c r="OLO133" s="86"/>
      <c r="OLP133" s="86"/>
      <c r="OLQ133" s="86"/>
      <c r="OLR133" s="86"/>
      <c r="OLS133" s="86"/>
      <c r="OLT133" s="86"/>
      <c r="OLU133" s="86"/>
      <c r="OLV133" s="86"/>
      <c r="OLW133" s="86"/>
      <c r="OLX133" s="86"/>
      <c r="OLY133" s="86"/>
      <c r="OLZ133" s="86"/>
      <c r="OMA133" s="86"/>
      <c r="OMB133" s="86"/>
      <c r="OMC133" s="86"/>
      <c r="OMD133" s="86"/>
      <c r="OME133" s="86"/>
      <c r="OMF133" s="86"/>
      <c r="OMG133" s="86"/>
      <c r="OMH133" s="86"/>
      <c r="OMI133" s="86"/>
      <c r="OMJ133" s="86"/>
      <c r="OMK133" s="86"/>
      <c r="OML133" s="86"/>
      <c r="OMM133" s="86"/>
      <c r="OMN133" s="86"/>
      <c r="OMO133" s="86"/>
      <c r="OMP133" s="86"/>
      <c r="OMQ133" s="86"/>
      <c r="OMR133" s="86"/>
      <c r="OMS133" s="86"/>
      <c r="OMT133" s="86"/>
      <c r="OMU133" s="86"/>
      <c r="OMV133" s="86"/>
      <c r="OMW133" s="86"/>
      <c r="OMX133" s="86"/>
      <c r="OMY133" s="86"/>
      <c r="OMZ133" s="86"/>
      <c r="ONA133" s="86"/>
      <c r="ONB133" s="86"/>
      <c r="ONC133" s="86"/>
      <c r="OND133" s="86"/>
      <c r="ONE133" s="86"/>
      <c r="ONF133" s="86"/>
      <c r="ONG133" s="86"/>
      <c r="ONH133" s="86"/>
      <c r="ONI133" s="86"/>
      <c r="ONJ133" s="86"/>
      <c r="ONK133" s="86"/>
      <c r="ONL133" s="86"/>
      <c r="ONM133" s="86"/>
      <c r="ONN133" s="86"/>
      <c r="ONO133" s="86"/>
      <c r="ONP133" s="86"/>
      <c r="ONQ133" s="86"/>
      <c r="ONR133" s="86"/>
      <c r="ONS133" s="86"/>
      <c r="ONT133" s="86"/>
      <c r="ONU133" s="86"/>
      <c r="ONV133" s="86"/>
      <c r="ONW133" s="86"/>
      <c r="ONX133" s="86"/>
      <c r="ONY133" s="86"/>
      <c r="ONZ133" s="86"/>
      <c r="OOA133" s="86"/>
      <c r="OOB133" s="86"/>
      <c r="OOC133" s="86"/>
      <c r="OOD133" s="86"/>
      <c r="OOE133" s="86"/>
      <c r="OOF133" s="86"/>
      <c r="OOG133" s="86"/>
      <c r="OOH133" s="86"/>
      <c r="OOI133" s="86"/>
      <c r="OOJ133" s="86"/>
      <c r="OOK133" s="86"/>
      <c r="OOL133" s="86"/>
      <c r="OOM133" s="86"/>
      <c r="OON133" s="86"/>
      <c r="OOO133" s="86"/>
      <c r="OOP133" s="86"/>
      <c r="OOQ133" s="86"/>
      <c r="OOR133" s="86"/>
      <c r="OOS133" s="86"/>
      <c r="OOT133" s="86"/>
      <c r="OOU133" s="86"/>
      <c r="OOV133" s="86"/>
      <c r="OOW133" s="86"/>
      <c r="OOX133" s="86"/>
      <c r="OOY133" s="86"/>
      <c r="OOZ133" s="86"/>
      <c r="OPA133" s="86"/>
      <c r="OPB133" s="86"/>
      <c r="OPC133" s="86"/>
      <c r="OPD133" s="86"/>
      <c r="OPE133" s="86"/>
      <c r="OPF133" s="86"/>
      <c r="OPG133" s="86"/>
      <c r="OPH133" s="86"/>
      <c r="OPI133" s="86"/>
      <c r="OPJ133" s="86"/>
      <c r="OPK133" s="86"/>
      <c r="OPL133" s="86"/>
      <c r="OPM133" s="86"/>
      <c r="OPN133" s="86"/>
      <c r="OPO133" s="86"/>
      <c r="OPP133" s="86"/>
      <c r="OPQ133" s="86"/>
      <c r="OPR133" s="86"/>
      <c r="OPS133" s="86"/>
      <c r="OPT133" s="86"/>
      <c r="OPU133" s="86"/>
      <c r="OPV133" s="86"/>
      <c r="OPW133" s="86"/>
      <c r="OPX133" s="86"/>
      <c r="OPY133" s="86"/>
      <c r="OPZ133" s="86"/>
      <c r="OQA133" s="86"/>
      <c r="OQB133" s="86"/>
      <c r="OQC133" s="86"/>
      <c r="OQD133" s="86"/>
      <c r="OQE133" s="86"/>
      <c r="OQF133" s="86"/>
      <c r="OQG133" s="86"/>
      <c r="OQH133" s="86"/>
      <c r="OQI133" s="86"/>
      <c r="OQJ133" s="86"/>
      <c r="OQK133" s="86"/>
      <c r="OQL133" s="86"/>
      <c r="OQM133" s="86"/>
      <c r="OQN133" s="86"/>
      <c r="OQO133" s="86"/>
      <c r="OQP133" s="86"/>
      <c r="OQQ133" s="86"/>
      <c r="OQR133" s="86"/>
      <c r="OQS133" s="86"/>
      <c r="OQT133" s="86"/>
      <c r="OQU133" s="86"/>
      <c r="OQV133" s="86"/>
      <c r="OQW133" s="86"/>
      <c r="OQX133" s="86"/>
      <c r="OQY133" s="86"/>
      <c r="OQZ133" s="86"/>
      <c r="ORA133" s="86"/>
      <c r="ORB133" s="86"/>
      <c r="ORC133" s="86"/>
      <c r="ORD133" s="86"/>
      <c r="ORE133" s="86"/>
      <c r="ORF133" s="86"/>
      <c r="ORG133" s="86"/>
      <c r="ORH133" s="86"/>
      <c r="ORI133" s="86"/>
      <c r="ORJ133" s="86"/>
      <c r="ORK133" s="86"/>
      <c r="ORL133" s="86"/>
      <c r="ORM133" s="86"/>
      <c r="ORN133" s="86"/>
      <c r="ORO133" s="86"/>
      <c r="ORP133" s="86"/>
      <c r="ORQ133" s="86"/>
      <c r="ORR133" s="86"/>
      <c r="ORS133" s="86"/>
      <c r="ORT133" s="86"/>
      <c r="ORU133" s="86"/>
      <c r="ORV133" s="86"/>
      <c r="ORW133" s="86"/>
      <c r="ORX133" s="86"/>
      <c r="ORY133" s="86"/>
      <c r="ORZ133" s="86"/>
      <c r="OSA133" s="86"/>
      <c r="OSB133" s="86"/>
      <c r="OSC133" s="86"/>
      <c r="OSD133" s="86"/>
      <c r="OSE133" s="86"/>
      <c r="OSF133" s="86"/>
      <c r="OSG133" s="86"/>
      <c r="OSH133" s="86"/>
      <c r="OSI133" s="86"/>
      <c r="OSJ133" s="86"/>
      <c r="OSK133" s="86"/>
      <c r="OSL133" s="86"/>
      <c r="OSM133" s="86"/>
      <c r="OSN133" s="86"/>
      <c r="OSO133" s="86"/>
      <c r="OSP133" s="86"/>
      <c r="OSQ133" s="86"/>
      <c r="OSR133" s="86"/>
      <c r="OSS133" s="86"/>
      <c r="OST133" s="86"/>
      <c r="OSU133" s="86"/>
      <c r="OSV133" s="86"/>
      <c r="OSW133" s="86"/>
      <c r="OSX133" s="86"/>
      <c r="OSY133" s="86"/>
      <c r="OSZ133" s="86"/>
      <c r="OTA133" s="86"/>
      <c r="OTB133" s="86"/>
      <c r="OTC133" s="86"/>
      <c r="OTD133" s="86"/>
      <c r="OTE133" s="86"/>
      <c r="OTF133" s="86"/>
      <c r="OTG133" s="86"/>
      <c r="OTH133" s="86"/>
      <c r="OTI133" s="86"/>
      <c r="OTJ133" s="86"/>
      <c r="OTK133" s="86"/>
      <c r="OTL133" s="86"/>
      <c r="OTM133" s="86"/>
      <c r="OTN133" s="86"/>
      <c r="OTO133" s="86"/>
      <c r="OTP133" s="86"/>
      <c r="OTQ133" s="86"/>
      <c r="OTR133" s="86"/>
      <c r="OTS133" s="86"/>
      <c r="OTT133" s="86"/>
      <c r="OTU133" s="86"/>
      <c r="OTV133" s="86"/>
      <c r="OTW133" s="86"/>
      <c r="OTX133" s="86"/>
      <c r="OTY133" s="86"/>
      <c r="OTZ133" s="86"/>
      <c r="OUA133" s="86"/>
      <c r="OUB133" s="86"/>
      <c r="OUC133" s="86"/>
      <c r="OUD133" s="86"/>
      <c r="OUE133" s="86"/>
      <c r="OUF133" s="86"/>
      <c r="OUG133" s="86"/>
      <c r="OUH133" s="86"/>
      <c r="OUI133" s="86"/>
      <c r="OUJ133" s="86"/>
      <c r="OUK133" s="86"/>
      <c r="OUL133" s="86"/>
      <c r="OUM133" s="86"/>
      <c r="OUN133" s="86"/>
      <c r="OUO133" s="86"/>
      <c r="OUP133" s="86"/>
      <c r="OUQ133" s="86"/>
      <c r="OUR133" s="86"/>
      <c r="OUS133" s="86"/>
      <c r="OUT133" s="86"/>
      <c r="OVA133" s="86"/>
      <c r="OVB133" s="86"/>
      <c r="OVC133" s="86"/>
      <c r="OVD133" s="86"/>
      <c r="OVE133" s="86"/>
      <c r="OVF133" s="86"/>
      <c r="OVG133" s="86"/>
      <c r="OVH133" s="86"/>
      <c r="OVI133" s="86"/>
      <c r="OVJ133" s="86"/>
      <c r="OVK133" s="86"/>
      <c r="OVL133" s="86"/>
      <c r="OVM133" s="86"/>
      <c r="OVN133" s="86"/>
      <c r="OVO133" s="86"/>
      <c r="OVP133" s="86"/>
      <c r="OVQ133" s="86"/>
      <c r="OVR133" s="86"/>
      <c r="OVS133" s="86"/>
      <c r="OVT133" s="86"/>
      <c r="OVU133" s="86"/>
      <c r="OVV133" s="86"/>
      <c r="OVW133" s="86"/>
      <c r="OVX133" s="86"/>
      <c r="OVY133" s="86"/>
      <c r="OVZ133" s="86"/>
      <c r="OWA133" s="86"/>
      <c r="OWB133" s="86"/>
      <c r="OWC133" s="86"/>
      <c r="OWD133" s="86"/>
      <c r="OWE133" s="86"/>
      <c r="OWF133" s="86"/>
      <c r="OWG133" s="86"/>
      <c r="OWH133" s="86"/>
      <c r="OWI133" s="86"/>
      <c r="OWJ133" s="86"/>
      <c r="OWK133" s="86"/>
      <c r="OWL133" s="86"/>
      <c r="OWM133" s="86"/>
      <c r="OWN133" s="86"/>
      <c r="OWO133" s="86"/>
      <c r="OWP133" s="86"/>
      <c r="OWQ133" s="86"/>
      <c r="OWR133" s="86"/>
      <c r="OWS133" s="86"/>
      <c r="OWT133" s="86"/>
      <c r="OWU133" s="86"/>
      <c r="OWV133" s="86"/>
      <c r="OWW133" s="86"/>
      <c r="OWX133" s="86"/>
      <c r="OWY133" s="86"/>
      <c r="OWZ133" s="86"/>
      <c r="OXA133" s="86"/>
      <c r="OXB133" s="86"/>
      <c r="OXC133" s="86"/>
      <c r="OXD133" s="86"/>
      <c r="OXE133" s="86"/>
      <c r="OXF133" s="86"/>
      <c r="OXG133" s="86"/>
      <c r="OXH133" s="86"/>
      <c r="OXI133" s="86"/>
      <c r="OXJ133" s="86"/>
      <c r="OXK133" s="86"/>
      <c r="OXL133" s="86"/>
      <c r="OXM133" s="86"/>
      <c r="OXN133" s="86"/>
      <c r="OXO133" s="86"/>
      <c r="OXP133" s="86"/>
      <c r="OXQ133" s="86"/>
      <c r="OXR133" s="86"/>
      <c r="OXS133" s="86"/>
      <c r="OXT133" s="86"/>
      <c r="OXU133" s="86"/>
      <c r="OXV133" s="86"/>
      <c r="OXW133" s="86"/>
      <c r="OXX133" s="86"/>
      <c r="OXY133" s="86"/>
      <c r="OXZ133" s="86"/>
      <c r="OYA133" s="86"/>
      <c r="OYB133" s="86"/>
      <c r="OYC133" s="86"/>
      <c r="OYD133" s="86"/>
      <c r="OYE133" s="86"/>
      <c r="OYF133" s="86"/>
      <c r="OYG133" s="86"/>
      <c r="OYH133" s="86"/>
      <c r="OYI133" s="86"/>
      <c r="OYJ133" s="86"/>
      <c r="OYK133" s="86"/>
      <c r="OYL133" s="86"/>
      <c r="OYM133" s="86"/>
      <c r="OYN133" s="86"/>
      <c r="OYO133" s="86"/>
      <c r="OYP133" s="86"/>
      <c r="OYQ133" s="86"/>
      <c r="OYR133" s="86"/>
      <c r="OYS133" s="86"/>
      <c r="OYT133" s="86"/>
      <c r="OYU133" s="86"/>
      <c r="OYV133" s="86"/>
      <c r="OYW133" s="86"/>
      <c r="OYX133" s="86"/>
      <c r="OYY133" s="86"/>
      <c r="OYZ133" s="86"/>
      <c r="OZA133" s="86"/>
      <c r="OZB133" s="86"/>
      <c r="OZC133" s="86"/>
      <c r="OZD133" s="86"/>
      <c r="OZE133" s="86"/>
      <c r="OZF133" s="86"/>
      <c r="OZG133" s="86"/>
      <c r="OZH133" s="86"/>
      <c r="OZI133" s="86"/>
      <c r="OZJ133" s="86"/>
      <c r="OZK133" s="86"/>
      <c r="OZL133" s="86"/>
      <c r="OZM133" s="86"/>
      <c r="OZN133" s="86"/>
      <c r="OZO133" s="86"/>
      <c r="OZP133" s="86"/>
      <c r="OZQ133" s="86"/>
      <c r="OZR133" s="86"/>
      <c r="OZS133" s="86"/>
      <c r="OZT133" s="86"/>
      <c r="OZU133" s="86"/>
      <c r="OZV133" s="86"/>
      <c r="OZW133" s="86"/>
      <c r="OZX133" s="86"/>
      <c r="OZY133" s="86"/>
      <c r="OZZ133" s="86"/>
      <c r="PAA133" s="86"/>
      <c r="PAB133" s="86"/>
      <c r="PAC133" s="86"/>
      <c r="PAD133" s="86"/>
      <c r="PAE133" s="86"/>
      <c r="PAF133" s="86"/>
      <c r="PAG133" s="86"/>
      <c r="PAH133" s="86"/>
      <c r="PAI133" s="86"/>
      <c r="PAJ133" s="86"/>
      <c r="PAK133" s="86"/>
      <c r="PAL133" s="86"/>
      <c r="PAM133" s="86"/>
      <c r="PAN133" s="86"/>
      <c r="PAO133" s="86"/>
      <c r="PAP133" s="86"/>
      <c r="PAQ133" s="86"/>
      <c r="PAR133" s="86"/>
      <c r="PAS133" s="86"/>
      <c r="PAT133" s="86"/>
      <c r="PAU133" s="86"/>
      <c r="PAV133" s="86"/>
      <c r="PAW133" s="86"/>
      <c r="PAX133" s="86"/>
      <c r="PAY133" s="86"/>
      <c r="PAZ133" s="86"/>
      <c r="PBA133" s="86"/>
      <c r="PBB133" s="86"/>
      <c r="PBC133" s="86"/>
      <c r="PBD133" s="86"/>
      <c r="PBE133" s="86"/>
      <c r="PBF133" s="86"/>
      <c r="PBG133" s="86"/>
      <c r="PBH133" s="86"/>
      <c r="PBI133" s="86"/>
      <c r="PBJ133" s="86"/>
      <c r="PBK133" s="86"/>
      <c r="PBL133" s="86"/>
      <c r="PBM133" s="86"/>
      <c r="PBN133" s="86"/>
      <c r="PBO133" s="86"/>
      <c r="PBP133" s="86"/>
      <c r="PBQ133" s="86"/>
      <c r="PBR133" s="86"/>
      <c r="PBS133" s="86"/>
      <c r="PBT133" s="86"/>
      <c r="PBU133" s="86"/>
      <c r="PBV133" s="86"/>
      <c r="PBW133" s="86"/>
      <c r="PBX133" s="86"/>
      <c r="PBY133" s="86"/>
      <c r="PBZ133" s="86"/>
      <c r="PCA133" s="86"/>
      <c r="PCB133" s="86"/>
      <c r="PCC133" s="86"/>
      <c r="PCD133" s="86"/>
      <c r="PCE133" s="86"/>
      <c r="PCF133" s="86"/>
      <c r="PCG133" s="86"/>
      <c r="PCH133" s="86"/>
      <c r="PCI133" s="86"/>
      <c r="PCJ133" s="86"/>
      <c r="PCK133" s="86"/>
      <c r="PCL133" s="86"/>
      <c r="PCM133" s="86"/>
      <c r="PCN133" s="86"/>
      <c r="PCO133" s="86"/>
      <c r="PCP133" s="86"/>
      <c r="PCQ133" s="86"/>
      <c r="PCR133" s="86"/>
      <c r="PCS133" s="86"/>
      <c r="PCT133" s="86"/>
      <c r="PCU133" s="86"/>
      <c r="PCV133" s="86"/>
      <c r="PCW133" s="86"/>
      <c r="PCX133" s="86"/>
      <c r="PCY133" s="86"/>
      <c r="PCZ133" s="86"/>
      <c r="PDA133" s="86"/>
      <c r="PDB133" s="86"/>
      <c r="PDC133" s="86"/>
      <c r="PDD133" s="86"/>
      <c r="PDE133" s="86"/>
      <c r="PDF133" s="86"/>
      <c r="PDG133" s="86"/>
      <c r="PDH133" s="86"/>
      <c r="PDI133" s="86"/>
      <c r="PDJ133" s="86"/>
      <c r="PDK133" s="86"/>
      <c r="PDL133" s="86"/>
      <c r="PDM133" s="86"/>
      <c r="PDN133" s="86"/>
      <c r="PDO133" s="86"/>
      <c r="PDP133" s="86"/>
      <c r="PDQ133" s="86"/>
      <c r="PDR133" s="86"/>
      <c r="PDS133" s="86"/>
      <c r="PDT133" s="86"/>
      <c r="PDU133" s="86"/>
      <c r="PDV133" s="86"/>
      <c r="PDW133" s="86"/>
      <c r="PDX133" s="86"/>
      <c r="PDY133" s="86"/>
      <c r="PDZ133" s="86"/>
      <c r="PEA133" s="86"/>
      <c r="PEB133" s="86"/>
      <c r="PEC133" s="86"/>
      <c r="PED133" s="86"/>
      <c r="PEE133" s="86"/>
      <c r="PEF133" s="86"/>
      <c r="PEG133" s="86"/>
      <c r="PEH133" s="86"/>
      <c r="PEI133" s="86"/>
      <c r="PEJ133" s="86"/>
      <c r="PEK133" s="86"/>
      <c r="PEL133" s="86"/>
      <c r="PEM133" s="86"/>
      <c r="PEN133" s="86"/>
      <c r="PEO133" s="86"/>
      <c r="PEP133" s="86"/>
      <c r="PEW133" s="86"/>
      <c r="PEX133" s="86"/>
      <c r="PEY133" s="86"/>
      <c r="PEZ133" s="86"/>
      <c r="PFA133" s="86"/>
      <c r="PFB133" s="86"/>
      <c r="PFC133" s="86"/>
      <c r="PFD133" s="86"/>
      <c r="PFE133" s="86"/>
      <c r="PFF133" s="86"/>
      <c r="PFG133" s="86"/>
      <c r="PFH133" s="86"/>
      <c r="PFI133" s="86"/>
      <c r="PFJ133" s="86"/>
      <c r="PFK133" s="86"/>
      <c r="PFL133" s="86"/>
      <c r="PFM133" s="86"/>
      <c r="PFN133" s="86"/>
      <c r="PFO133" s="86"/>
      <c r="PFP133" s="86"/>
      <c r="PFQ133" s="86"/>
      <c r="PFR133" s="86"/>
      <c r="PFS133" s="86"/>
      <c r="PFT133" s="86"/>
      <c r="PFU133" s="86"/>
      <c r="PFV133" s="86"/>
      <c r="PFW133" s="86"/>
      <c r="PFX133" s="86"/>
      <c r="PFY133" s="86"/>
      <c r="PFZ133" s="86"/>
      <c r="PGA133" s="86"/>
      <c r="PGB133" s="86"/>
      <c r="PGC133" s="86"/>
      <c r="PGD133" s="86"/>
      <c r="PGE133" s="86"/>
      <c r="PGF133" s="86"/>
      <c r="PGG133" s="86"/>
      <c r="PGH133" s="86"/>
      <c r="PGI133" s="86"/>
      <c r="PGJ133" s="86"/>
      <c r="PGK133" s="86"/>
      <c r="PGL133" s="86"/>
      <c r="PGM133" s="86"/>
      <c r="PGN133" s="86"/>
      <c r="PGO133" s="86"/>
      <c r="PGP133" s="86"/>
      <c r="PGQ133" s="86"/>
      <c r="PGR133" s="86"/>
      <c r="PGS133" s="86"/>
      <c r="PGT133" s="86"/>
      <c r="PGU133" s="86"/>
      <c r="PGV133" s="86"/>
      <c r="PGW133" s="86"/>
      <c r="PGX133" s="86"/>
      <c r="PGY133" s="86"/>
      <c r="PGZ133" s="86"/>
      <c r="PHA133" s="86"/>
      <c r="PHB133" s="86"/>
      <c r="PHC133" s="86"/>
      <c r="PHD133" s="86"/>
      <c r="PHE133" s="86"/>
      <c r="PHF133" s="86"/>
      <c r="PHG133" s="86"/>
      <c r="PHH133" s="86"/>
      <c r="PHI133" s="86"/>
      <c r="PHJ133" s="86"/>
      <c r="PHK133" s="86"/>
      <c r="PHL133" s="86"/>
      <c r="PHM133" s="86"/>
      <c r="PHN133" s="86"/>
      <c r="PHO133" s="86"/>
      <c r="PHP133" s="86"/>
      <c r="PHQ133" s="86"/>
      <c r="PHR133" s="86"/>
      <c r="PHS133" s="86"/>
      <c r="PHT133" s="86"/>
      <c r="PHU133" s="86"/>
      <c r="PHV133" s="86"/>
      <c r="PHW133" s="86"/>
      <c r="PHX133" s="86"/>
      <c r="PHY133" s="86"/>
      <c r="PHZ133" s="86"/>
      <c r="PIA133" s="86"/>
      <c r="PIB133" s="86"/>
      <c r="PIC133" s="86"/>
      <c r="PID133" s="86"/>
      <c r="PIE133" s="86"/>
      <c r="PIF133" s="86"/>
      <c r="PIG133" s="86"/>
      <c r="PIH133" s="86"/>
      <c r="PII133" s="86"/>
      <c r="PIJ133" s="86"/>
      <c r="PIK133" s="86"/>
      <c r="PIL133" s="86"/>
      <c r="PIM133" s="86"/>
      <c r="PIN133" s="86"/>
      <c r="PIO133" s="86"/>
      <c r="PIP133" s="86"/>
      <c r="PIQ133" s="86"/>
      <c r="PIR133" s="86"/>
      <c r="PIS133" s="86"/>
      <c r="PIT133" s="86"/>
      <c r="PIU133" s="86"/>
      <c r="PIV133" s="86"/>
      <c r="PIW133" s="86"/>
      <c r="PIX133" s="86"/>
      <c r="PIY133" s="86"/>
      <c r="PIZ133" s="86"/>
      <c r="PJA133" s="86"/>
      <c r="PJB133" s="86"/>
      <c r="PJC133" s="86"/>
      <c r="PJD133" s="86"/>
      <c r="PJE133" s="86"/>
      <c r="PJF133" s="86"/>
      <c r="PJG133" s="86"/>
      <c r="PJH133" s="86"/>
      <c r="PJI133" s="86"/>
      <c r="PJJ133" s="86"/>
      <c r="PJK133" s="86"/>
      <c r="PJL133" s="86"/>
      <c r="PJM133" s="86"/>
      <c r="PJN133" s="86"/>
      <c r="PJO133" s="86"/>
      <c r="PJP133" s="86"/>
      <c r="PJQ133" s="86"/>
      <c r="PJR133" s="86"/>
      <c r="PJS133" s="86"/>
      <c r="PJT133" s="86"/>
      <c r="PJU133" s="86"/>
      <c r="PJV133" s="86"/>
      <c r="PJW133" s="86"/>
      <c r="PJX133" s="86"/>
      <c r="PJY133" s="86"/>
      <c r="PJZ133" s="86"/>
      <c r="PKA133" s="86"/>
      <c r="PKB133" s="86"/>
      <c r="PKC133" s="86"/>
      <c r="PKD133" s="86"/>
      <c r="PKE133" s="86"/>
      <c r="PKF133" s="86"/>
      <c r="PKG133" s="86"/>
      <c r="PKH133" s="86"/>
      <c r="PKI133" s="86"/>
      <c r="PKJ133" s="86"/>
      <c r="PKK133" s="86"/>
      <c r="PKL133" s="86"/>
      <c r="PKM133" s="86"/>
      <c r="PKN133" s="86"/>
      <c r="PKO133" s="86"/>
      <c r="PKP133" s="86"/>
      <c r="PKQ133" s="86"/>
      <c r="PKR133" s="86"/>
      <c r="PKS133" s="86"/>
      <c r="PKT133" s="86"/>
      <c r="PKU133" s="86"/>
      <c r="PKV133" s="86"/>
      <c r="PKW133" s="86"/>
      <c r="PKX133" s="86"/>
      <c r="PKY133" s="86"/>
      <c r="PKZ133" s="86"/>
      <c r="PLA133" s="86"/>
      <c r="PLB133" s="86"/>
      <c r="PLC133" s="86"/>
      <c r="PLD133" s="86"/>
      <c r="PLE133" s="86"/>
      <c r="PLF133" s="86"/>
      <c r="PLG133" s="86"/>
      <c r="PLH133" s="86"/>
      <c r="PLI133" s="86"/>
      <c r="PLJ133" s="86"/>
      <c r="PLK133" s="86"/>
      <c r="PLL133" s="86"/>
      <c r="PLM133" s="86"/>
      <c r="PLN133" s="86"/>
      <c r="PLO133" s="86"/>
      <c r="PLP133" s="86"/>
      <c r="PLQ133" s="86"/>
      <c r="PLR133" s="86"/>
      <c r="PLS133" s="86"/>
      <c r="PLT133" s="86"/>
      <c r="PLU133" s="86"/>
      <c r="PLV133" s="86"/>
      <c r="PLW133" s="86"/>
      <c r="PLX133" s="86"/>
      <c r="PLY133" s="86"/>
      <c r="PLZ133" s="86"/>
      <c r="PMA133" s="86"/>
      <c r="PMB133" s="86"/>
      <c r="PMC133" s="86"/>
      <c r="PMD133" s="86"/>
      <c r="PME133" s="86"/>
      <c r="PMF133" s="86"/>
      <c r="PMG133" s="86"/>
      <c r="PMH133" s="86"/>
      <c r="PMI133" s="86"/>
      <c r="PMJ133" s="86"/>
      <c r="PMK133" s="86"/>
      <c r="PML133" s="86"/>
      <c r="PMM133" s="86"/>
      <c r="PMN133" s="86"/>
      <c r="PMO133" s="86"/>
      <c r="PMP133" s="86"/>
      <c r="PMQ133" s="86"/>
      <c r="PMR133" s="86"/>
      <c r="PMS133" s="86"/>
      <c r="PMT133" s="86"/>
      <c r="PMU133" s="86"/>
      <c r="PMV133" s="86"/>
      <c r="PMW133" s="86"/>
      <c r="PMX133" s="86"/>
      <c r="PMY133" s="86"/>
      <c r="PMZ133" s="86"/>
      <c r="PNA133" s="86"/>
      <c r="PNB133" s="86"/>
      <c r="PNC133" s="86"/>
      <c r="PND133" s="86"/>
      <c r="PNE133" s="86"/>
      <c r="PNF133" s="86"/>
      <c r="PNG133" s="86"/>
      <c r="PNH133" s="86"/>
      <c r="PNI133" s="86"/>
      <c r="PNJ133" s="86"/>
      <c r="PNK133" s="86"/>
      <c r="PNL133" s="86"/>
      <c r="PNM133" s="86"/>
      <c r="PNN133" s="86"/>
      <c r="PNO133" s="86"/>
      <c r="PNP133" s="86"/>
      <c r="PNQ133" s="86"/>
      <c r="PNR133" s="86"/>
      <c r="PNS133" s="86"/>
      <c r="PNT133" s="86"/>
      <c r="PNU133" s="86"/>
      <c r="PNV133" s="86"/>
      <c r="PNW133" s="86"/>
      <c r="PNX133" s="86"/>
      <c r="PNY133" s="86"/>
      <c r="PNZ133" s="86"/>
      <c r="POA133" s="86"/>
      <c r="POB133" s="86"/>
      <c r="POC133" s="86"/>
      <c r="POD133" s="86"/>
      <c r="POE133" s="86"/>
      <c r="POF133" s="86"/>
      <c r="POG133" s="86"/>
      <c r="POH133" s="86"/>
      <c r="POI133" s="86"/>
      <c r="POJ133" s="86"/>
      <c r="POK133" s="86"/>
      <c r="POL133" s="86"/>
      <c r="POS133" s="86"/>
      <c r="POT133" s="86"/>
      <c r="POU133" s="86"/>
      <c r="POV133" s="86"/>
      <c r="POW133" s="86"/>
      <c r="POX133" s="86"/>
      <c r="POY133" s="86"/>
      <c r="POZ133" s="86"/>
      <c r="PPA133" s="86"/>
      <c r="PPB133" s="86"/>
      <c r="PPC133" s="86"/>
      <c r="PPD133" s="86"/>
      <c r="PPE133" s="86"/>
      <c r="PPF133" s="86"/>
      <c r="PPG133" s="86"/>
      <c r="PPH133" s="86"/>
      <c r="PPI133" s="86"/>
      <c r="PPJ133" s="86"/>
      <c r="PPK133" s="86"/>
      <c r="PPL133" s="86"/>
      <c r="PPM133" s="86"/>
      <c r="PPN133" s="86"/>
      <c r="PPO133" s="86"/>
      <c r="PPP133" s="86"/>
      <c r="PPQ133" s="86"/>
      <c r="PPR133" s="86"/>
      <c r="PPS133" s="86"/>
      <c r="PPT133" s="86"/>
      <c r="PPU133" s="86"/>
      <c r="PPV133" s="86"/>
      <c r="PPW133" s="86"/>
      <c r="PPX133" s="86"/>
      <c r="PPY133" s="86"/>
      <c r="PPZ133" s="86"/>
      <c r="PQA133" s="86"/>
      <c r="PQB133" s="86"/>
      <c r="PQC133" s="86"/>
      <c r="PQD133" s="86"/>
      <c r="PQE133" s="86"/>
      <c r="PQF133" s="86"/>
      <c r="PQG133" s="86"/>
      <c r="PQH133" s="86"/>
      <c r="PQI133" s="86"/>
      <c r="PQJ133" s="86"/>
      <c r="PQK133" s="86"/>
      <c r="PQL133" s="86"/>
      <c r="PQM133" s="86"/>
      <c r="PQN133" s="86"/>
      <c r="PQO133" s="86"/>
      <c r="PQP133" s="86"/>
      <c r="PQQ133" s="86"/>
      <c r="PQR133" s="86"/>
      <c r="PQS133" s="86"/>
      <c r="PQT133" s="86"/>
      <c r="PQU133" s="86"/>
      <c r="PQV133" s="86"/>
      <c r="PQW133" s="86"/>
      <c r="PQX133" s="86"/>
      <c r="PQY133" s="86"/>
      <c r="PQZ133" s="86"/>
      <c r="PRA133" s="86"/>
      <c r="PRB133" s="86"/>
      <c r="PRC133" s="86"/>
      <c r="PRD133" s="86"/>
      <c r="PRE133" s="86"/>
      <c r="PRF133" s="86"/>
      <c r="PRG133" s="86"/>
      <c r="PRH133" s="86"/>
      <c r="PRI133" s="86"/>
      <c r="PRJ133" s="86"/>
      <c r="PRK133" s="86"/>
      <c r="PRL133" s="86"/>
      <c r="PRM133" s="86"/>
      <c r="PRN133" s="86"/>
      <c r="PRO133" s="86"/>
      <c r="PRP133" s="86"/>
      <c r="PRQ133" s="86"/>
      <c r="PRR133" s="86"/>
      <c r="PRS133" s="86"/>
      <c r="PRT133" s="86"/>
      <c r="PRU133" s="86"/>
      <c r="PRV133" s="86"/>
      <c r="PRW133" s="86"/>
      <c r="PRX133" s="86"/>
      <c r="PRY133" s="86"/>
      <c r="PRZ133" s="86"/>
      <c r="PSA133" s="86"/>
      <c r="PSB133" s="86"/>
      <c r="PSC133" s="86"/>
      <c r="PSD133" s="86"/>
      <c r="PSE133" s="86"/>
      <c r="PSF133" s="86"/>
      <c r="PSG133" s="86"/>
      <c r="PSH133" s="86"/>
      <c r="PSI133" s="86"/>
      <c r="PSJ133" s="86"/>
      <c r="PSK133" s="86"/>
      <c r="PSL133" s="86"/>
      <c r="PSM133" s="86"/>
      <c r="PSN133" s="86"/>
      <c r="PSO133" s="86"/>
      <c r="PSP133" s="86"/>
      <c r="PSQ133" s="86"/>
      <c r="PSR133" s="86"/>
      <c r="PSS133" s="86"/>
      <c r="PST133" s="86"/>
      <c r="PSU133" s="86"/>
      <c r="PSV133" s="86"/>
      <c r="PSW133" s="86"/>
      <c r="PSX133" s="86"/>
      <c r="PSY133" s="86"/>
      <c r="PSZ133" s="86"/>
      <c r="PTA133" s="86"/>
      <c r="PTB133" s="86"/>
      <c r="PTC133" s="86"/>
      <c r="PTD133" s="86"/>
      <c r="PTE133" s="86"/>
      <c r="PTF133" s="86"/>
      <c r="PTG133" s="86"/>
      <c r="PTH133" s="86"/>
      <c r="PTI133" s="86"/>
      <c r="PTJ133" s="86"/>
      <c r="PTK133" s="86"/>
      <c r="PTL133" s="86"/>
      <c r="PTM133" s="86"/>
      <c r="PTN133" s="86"/>
      <c r="PTO133" s="86"/>
      <c r="PTP133" s="86"/>
      <c r="PTQ133" s="86"/>
      <c r="PTR133" s="86"/>
      <c r="PTS133" s="86"/>
      <c r="PTT133" s="86"/>
      <c r="PTU133" s="86"/>
      <c r="PTV133" s="86"/>
      <c r="PTW133" s="86"/>
      <c r="PTX133" s="86"/>
      <c r="PTY133" s="86"/>
      <c r="PTZ133" s="86"/>
      <c r="PUA133" s="86"/>
      <c r="PUB133" s="86"/>
      <c r="PUC133" s="86"/>
      <c r="PUD133" s="86"/>
      <c r="PUE133" s="86"/>
      <c r="PUF133" s="86"/>
      <c r="PUG133" s="86"/>
      <c r="PUH133" s="86"/>
      <c r="PUI133" s="86"/>
      <c r="PUJ133" s="86"/>
      <c r="PUK133" s="86"/>
      <c r="PUL133" s="86"/>
      <c r="PUM133" s="86"/>
      <c r="PUN133" s="86"/>
      <c r="PUO133" s="86"/>
      <c r="PUP133" s="86"/>
      <c r="PUQ133" s="86"/>
      <c r="PUR133" s="86"/>
      <c r="PUS133" s="86"/>
      <c r="PUT133" s="86"/>
      <c r="PUU133" s="86"/>
      <c r="PUV133" s="86"/>
      <c r="PUW133" s="86"/>
      <c r="PUX133" s="86"/>
      <c r="PUY133" s="86"/>
      <c r="PUZ133" s="86"/>
      <c r="PVA133" s="86"/>
      <c r="PVB133" s="86"/>
      <c r="PVC133" s="86"/>
      <c r="PVD133" s="86"/>
      <c r="PVE133" s="86"/>
      <c r="PVF133" s="86"/>
      <c r="PVG133" s="86"/>
      <c r="PVH133" s="86"/>
      <c r="PVI133" s="86"/>
      <c r="PVJ133" s="86"/>
      <c r="PVK133" s="86"/>
      <c r="PVL133" s="86"/>
      <c r="PVM133" s="86"/>
      <c r="PVN133" s="86"/>
      <c r="PVO133" s="86"/>
      <c r="PVP133" s="86"/>
      <c r="PVQ133" s="86"/>
      <c r="PVR133" s="86"/>
      <c r="PVS133" s="86"/>
      <c r="PVT133" s="86"/>
      <c r="PVU133" s="86"/>
      <c r="PVV133" s="86"/>
      <c r="PVW133" s="86"/>
      <c r="PVX133" s="86"/>
      <c r="PVY133" s="86"/>
      <c r="PVZ133" s="86"/>
      <c r="PWA133" s="86"/>
      <c r="PWB133" s="86"/>
      <c r="PWC133" s="86"/>
      <c r="PWD133" s="86"/>
      <c r="PWE133" s="86"/>
      <c r="PWF133" s="86"/>
      <c r="PWG133" s="86"/>
      <c r="PWH133" s="86"/>
      <c r="PWI133" s="86"/>
      <c r="PWJ133" s="86"/>
      <c r="PWK133" s="86"/>
      <c r="PWL133" s="86"/>
      <c r="PWM133" s="86"/>
      <c r="PWN133" s="86"/>
      <c r="PWO133" s="86"/>
      <c r="PWP133" s="86"/>
      <c r="PWQ133" s="86"/>
      <c r="PWR133" s="86"/>
      <c r="PWS133" s="86"/>
      <c r="PWT133" s="86"/>
      <c r="PWU133" s="86"/>
      <c r="PWV133" s="86"/>
      <c r="PWW133" s="86"/>
      <c r="PWX133" s="86"/>
      <c r="PWY133" s="86"/>
      <c r="PWZ133" s="86"/>
      <c r="PXA133" s="86"/>
      <c r="PXB133" s="86"/>
      <c r="PXC133" s="86"/>
      <c r="PXD133" s="86"/>
      <c r="PXE133" s="86"/>
      <c r="PXF133" s="86"/>
      <c r="PXG133" s="86"/>
      <c r="PXH133" s="86"/>
      <c r="PXI133" s="86"/>
      <c r="PXJ133" s="86"/>
      <c r="PXK133" s="86"/>
      <c r="PXL133" s="86"/>
      <c r="PXM133" s="86"/>
      <c r="PXN133" s="86"/>
      <c r="PXO133" s="86"/>
      <c r="PXP133" s="86"/>
      <c r="PXQ133" s="86"/>
      <c r="PXR133" s="86"/>
      <c r="PXS133" s="86"/>
      <c r="PXT133" s="86"/>
      <c r="PXU133" s="86"/>
      <c r="PXV133" s="86"/>
      <c r="PXW133" s="86"/>
      <c r="PXX133" s="86"/>
      <c r="PXY133" s="86"/>
      <c r="PXZ133" s="86"/>
      <c r="PYA133" s="86"/>
      <c r="PYB133" s="86"/>
      <c r="PYC133" s="86"/>
      <c r="PYD133" s="86"/>
      <c r="PYE133" s="86"/>
      <c r="PYF133" s="86"/>
      <c r="PYG133" s="86"/>
      <c r="PYH133" s="86"/>
      <c r="PYO133" s="86"/>
      <c r="PYP133" s="86"/>
      <c r="PYQ133" s="86"/>
      <c r="PYR133" s="86"/>
      <c r="PYS133" s="86"/>
      <c r="PYT133" s="86"/>
      <c r="PYU133" s="86"/>
      <c r="PYV133" s="86"/>
      <c r="PYW133" s="86"/>
      <c r="PYX133" s="86"/>
      <c r="PYY133" s="86"/>
      <c r="PYZ133" s="86"/>
      <c r="PZA133" s="86"/>
      <c r="PZB133" s="86"/>
      <c r="PZC133" s="86"/>
      <c r="PZD133" s="86"/>
      <c r="PZE133" s="86"/>
      <c r="PZF133" s="86"/>
      <c r="PZG133" s="86"/>
      <c r="PZH133" s="86"/>
      <c r="PZI133" s="86"/>
      <c r="PZJ133" s="86"/>
      <c r="PZK133" s="86"/>
      <c r="PZL133" s="86"/>
      <c r="PZM133" s="86"/>
      <c r="PZN133" s="86"/>
      <c r="PZO133" s="86"/>
      <c r="PZP133" s="86"/>
      <c r="PZQ133" s="86"/>
      <c r="PZR133" s="86"/>
      <c r="PZS133" s="86"/>
      <c r="PZT133" s="86"/>
      <c r="PZU133" s="86"/>
      <c r="PZV133" s="86"/>
      <c r="PZW133" s="86"/>
      <c r="PZX133" s="86"/>
      <c r="PZY133" s="86"/>
      <c r="PZZ133" s="86"/>
      <c r="QAA133" s="86"/>
      <c r="QAB133" s="86"/>
      <c r="QAC133" s="86"/>
      <c r="QAD133" s="86"/>
      <c r="QAE133" s="86"/>
      <c r="QAF133" s="86"/>
      <c r="QAG133" s="86"/>
      <c r="QAH133" s="86"/>
      <c r="QAI133" s="86"/>
      <c r="QAJ133" s="86"/>
      <c r="QAK133" s="86"/>
      <c r="QAL133" s="86"/>
      <c r="QAM133" s="86"/>
      <c r="QAN133" s="86"/>
      <c r="QAO133" s="86"/>
      <c r="QAP133" s="86"/>
      <c r="QAQ133" s="86"/>
      <c r="QAR133" s="86"/>
      <c r="QAS133" s="86"/>
      <c r="QAT133" s="86"/>
      <c r="QAU133" s="86"/>
      <c r="QAV133" s="86"/>
      <c r="QAW133" s="86"/>
      <c r="QAX133" s="86"/>
      <c r="QAY133" s="86"/>
      <c r="QAZ133" s="86"/>
      <c r="QBA133" s="86"/>
      <c r="QBB133" s="86"/>
      <c r="QBC133" s="86"/>
      <c r="QBD133" s="86"/>
      <c r="QBE133" s="86"/>
      <c r="QBF133" s="86"/>
      <c r="QBG133" s="86"/>
      <c r="QBH133" s="86"/>
      <c r="QBI133" s="86"/>
      <c r="QBJ133" s="86"/>
      <c r="QBK133" s="86"/>
      <c r="QBL133" s="86"/>
      <c r="QBM133" s="86"/>
      <c r="QBN133" s="86"/>
      <c r="QBO133" s="86"/>
      <c r="QBP133" s="86"/>
      <c r="QBQ133" s="86"/>
      <c r="QBR133" s="86"/>
      <c r="QBS133" s="86"/>
      <c r="QBT133" s="86"/>
      <c r="QBU133" s="86"/>
      <c r="QBV133" s="86"/>
      <c r="QBW133" s="86"/>
      <c r="QBX133" s="86"/>
      <c r="QBY133" s="86"/>
      <c r="QBZ133" s="86"/>
      <c r="QCA133" s="86"/>
      <c r="QCB133" s="86"/>
      <c r="QCC133" s="86"/>
      <c r="QCD133" s="86"/>
      <c r="QCE133" s="86"/>
      <c r="QCF133" s="86"/>
      <c r="QCG133" s="86"/>
      <c r="QCH133" s="86"/>
      <c r="QCI133" s="86"/>
      <c r="QCJ133" s="86"/>
      <c r="QCK133" s="86"/>
      <c r="QCL133" s="86"/>
      <c r="QCM133" s="86"/>
      <c r="QCN133" s="86"/>
      <c r="QCO133" s="86"/>
      <c r="QCP133" s="86"/>
      <c r="QCQ133" s="86"/>
      <c r="QCR133" s="86"/>
      <c r="QCS133" s="86"/>
      <c r="QCT133" s="86"/>
      <c r="QCU133" s="86"/>
      <c r="QCV133" s="86"/>
      <c r="QCW133" s="86"/>
      <c r="QCX133" s="86"/>
      <c r="QCY133" s="86"/>
      <c r="QCZ133" s="86"/>
      <c r="QDA133" s="86"/>
      <c r="QDB133" s="86"/>
      <c r="QDC133" s="86"/>
      <c r="QDD133" s="86"/>
      <c r="QDE133" s="86"/>
      <c r="QDF133" s="86"/>
      <c r="QDG133" s="86"/>
      <c r="QDH133" s="86"/>
      <c r="QDI133" s="86"/>
      <c r="QDJ133" s="86"/>
      <c r="QDK133" s="86"/>
      <c r="QDL133" s="86"/>
      <c r="QDM133" s="86"/>
      <c r="QDN133" s="86"/>
      <c r="QDO133" s="86"/>
      <c r="QDP133" s="86"/>
      <c r="QDQ133" s="86"/>
      <c r="QDR133" s="86"/>
      <c r="QDS133" s="86"/>
      <c r="QDT133" s="86"/>
      <c r="QDU133" s="86"/>
      <c r="QDV133" s="86"/>
      <c r="QDW133" s="86"/>
      <c r="QDX133" s="86"/>
      <c r="QDY133" s="86"/>
      <c r="QDZ133" s="86"/>
      <c r="QEA133" s="86"/>
      <c r="QEB133" s="86"/>
      <c r="QEC133" s="86"/>
      <c r="QED133" s="86"/>
      <c r="QEE133" s="86"/>
      <c r="QEF133" s="86"/>
      <c r="QEG133" s="86"/>
      <c r="QEH133" s="86"/>
      <c r="QEI133" s="86"/>
      <c r="QEJ133" s="86"/>
      <c r="QEK133" s="86"/>
      <c r="QEL133" s="86"/>
      <c r="QEM133" s="86"/>
      <c r="QEN133" s="86"/>
      <c r="QEO133" s="86"/>
      <c r="QEP133" s="86"/>
      <c r="QEQ133" s="86"/>
      <c r="QER133" s="86"/>
      <c r="QES133" s="86"/>
      <c r="QET133" s="86"/>
      <c r="QEU133" s="86"/>
      <c r="QEV133" s="86"/>
      <c r="QEW133" s="86"/>
      <c r="QEX133" s="86"/>
      <c r="QEY133" s="86"/>
      <c r="QEZ133" s="86"/>
      <c r="QFA133" s="86"/>
      <c r="QFB133" s="86"/>
      <c r="QFC133" s="86"/>
      <c r="QFD133" s="86"/>
      <c r="QFE133" s="86"/>
      <c r="QFF133" s="86"/>
      <c r="QFG133" s="86"/>
      <c r="QFH133" s="86"/>
      <c r="QFI133" s="86"/>
      <c r="QFJ133" s="86"/>
      <c r="QFK133" s="86"/>
      <c r="QFL133" s="86"/>
      <c r="QFM133" s="86"/>
      <c r="QFN133" s="86"/>
      <c r="QFO133" s="86"/>
      <c r="QFP133" s="86"/>
      <c r="QFQ133" s="86"/>
      <c r="QFR133" s="86"/>
      <c r="QFS133" s="86"/>
      <c r="QFT133" s="86"/>
      <c r="QFU133" s="86"/>
      <c r="QFV133" s="86"/>
      <c r="QFW133" s="86"/>
      <c r="QFX133" s="86"/>
      <c r="QFY133" s="86"/>
      <c r="QFZ133" s="86"/>
      <c r="QGA133" s="86"/>
      <c r="QGB133" s="86"/>
      <c r="QGC133" s="86"/>
      <c r="QGD133" s="86"/>
      <c r="QGE133" s="86"/>
      <c r="QGF133" s="86"/>
      <c r="QGG133" s="86"/>
      <c r="QGH133" s="86"/>
      <c r="QGI133" s="86"/>
      <c r="QGJ133" s="86"/>
      <c r="QGK133" s="86"/>
      <c r="QGL133" s="86"/>
      <c r="QGM133" s="86"/>
      <c r="QGN133" s="86"/>
      <c r="QGO133" s="86"/>
      <c r="QGP133" s="86"/>
      <c r="QGQ133" s="86"/>
      <c r="QGR133" s="86"/>
      <c r="QGS133" s="86"/>
      <c r="QGT133" s="86"/>
      <c r="QGU133" s="86"/>
      <c r="QGV133" s="86"/>
      <c r="QGW133" s="86"/>
      <c r="QGX133" s="86"/>
      <c r="QGY133" s="86"/>
      <c r="QGZ133" s="86"/>
      <c r="QHA133" s="86"/>
      <c r="QHB133" s="86"/>
      <c r="QHC133" s="86"/>
      <c r="QHD133" s="86"/>
      <c r="QHE133" s="86"/>
      <c r="QHF133" s="86"/>
      <c r="QHG133" s="86"/>
      <c r="QHH133" s="86"/>
      <c r="QHI133" s="86"/>
      <c r="QHJ133" s="86"/>
      <c r="QHK133" s="86"/>
      <c r="QHL133" s="86"/>
      <c r="QHM133" s="86"/>
      <c r="QHN133" s="86"/>
      <c r="QHO133" s="86"/>
      <c r="QHP133" s="86"/>
      <c r="QHQ133" s="86"/>
      <c r="QHR133" s="86"/>
      <c r="QHS133" s="86"/>
      <c r="QHT133" s="86"/>
      <c r="QHU133" s="86"/>
      <c r="QHV133" s="86"/>
      <c r="QHW133" s="86"/>
      <c r="QHX133" s="86"/>
      <c r="QHY133" s="86"/>
      <c r="QHZ133" s="86"/>
      <c r="QIA133" s="86"/>
      <c r="QIB133" s="86"/>
      <c r="QIC133" s="86"/>
      <c r="QID133" s="86"/>
      <c r="QIK133" s="86"/>
      <c r="QIL133" s="86"/>
      <c r="QIM133" s="86"/>
      <c r="QIN133" s="86"/>
      <c r="QIO133" s="86"/>
      <c r="QIP133" s="86"/>
      <c r="QIQ133" s="86"/>
      <c r="QIR133" s="86"/>
      <c r="QIS133" s="86"/>
      <c r="QIT133" s="86"/>
      <c r="QIU133" s="86"/>
      <c r="QIV133" s="86"/>
      <c r="QIW133" s="86"/>
      <c r="QIX133" s="86"/>
      <c r="QIY133" s="86"/>
      <c r="QIZ133" s="86"/>
      <c r="QJA133" s="86"/>
      <c r="QJB133" s="86"/>
      <c r="QJC133" s="86"/>
      <c r="QJD133" s="86"/>
      <c r="QJE133" s="86"/>
      <c r="QJF133" s="86"/>
      <c r="QJG133" s="86"/>
      <c r="QJH133" s="86"/>
      <c r="QJI133" s="86"/>
      <c r="QJJ133" s="86"/>
      <c r="QJK133" s="86"/>
      <c r="QJL133" s="86"/>
      <c r="QJM133" s="86"/>
      <c r="QJN133" s="86"/>
      <c r="QJO133" s="86"/>
      <c r="QJP133" s="86"/>
      <c r="QJQ133" s="86"/>
      <c r="QJR133" s="86"/>
      <c r="QJS133" s="86"/>
      <c r="QJT133" s="86"/>
      <c r="QJU133" s="86"/>
      <c r="QJV133" s="86"/>
      <c r="QJW133" s="86"/>
      <c r="QJX133" s="86"/>
      <c r="QJY133" s="86"/>
      <c r="QJZ133" s="86"/>
      <c r="QKA133" s="86"/>
      <c r="QKB133" s="86"/>
      <c r="QKC133" s="86"/>
      <c r="QKD133" s="86"/>
      <c r="QKE133" s="86"/>
      <c r="QKF133" s="86"/>
      <c r="QKG133" s="86"/>
      <c r="QKH133" s="86"/>
      <c r="QKI133" s="86"/>
      <c r="QKJ133" s="86"/>
      <c r="QKK133" s="86"/>
      <c r="QKL133" s="86"/>
      <c r="QKM133" s="86"/>
      <c r="QKN133" s="86"/>
      <c r="QKO133" s="86"/>
      <c r="QKP133" s="86"/>
      <c r="QKQ133" s="86"/>
      <c r="QKR133" s="86"/>
      <c r="QKS133" s="86"/>
      <c r="QKT133" s="86"/>
      <c r="QKU133" s="86"/>
      <c r="QKV133" s="86"/>
      <c r="QKW133" s="86"/>
      <c r="QKX133" s="86"/>
      <c r="QKY133" s="86"/>
      <c r="QKZ133" s="86"/>
      <c r="QLA133" s="86"/>
      <c r="QLB133" s="86"/>
      <c r="QLC133" s="86"/>
      <c r="QLD133" s="86"/>
      <c r="QLE133" s="86"/>
      <c r="QLF133" s="86"/>
      <c r="QLG133" s="86"/>
      <c r="QLH133" s="86"/>
      <c r="QLI133" s="86"/>
      <c r="QLJ133" s="86"/>
      <c r="QLK133" s="86"/>
      <c r="QLL133" s="86"/>
      <c r="QLM133" s="86"/>
      <c r="QLN133" s="86"/>
      <c r="QLO133" s="86"/>
      <c r="QLP133" s="86"/>
      <c r="QLQ133" s="86"/>
      <c r="QLR133" s="86"/>
      <c r="QLS133" s="86"/>
      <c r="QLT133" s="86"/>
      <c r="QLU133" s="86"/>
      <c r="QLV133" s="86"/>
      <c r="QLW133" s="86"/>
      <c r="QLX133" s="86"/>
      <c r="QLY133" s="86"/>
      <c r="QLZ133" s="86"/>
      <c r="QMA133" s="86"/>
      <c r="QMB133" s="86"/>
      <c r="QMC133" s="86"/>
      <c r="QMD133" s="86"/>
      <c r="QME133" s="86"/>
      <c r="QMF133" s="86"/>
      <c r="QMG133" s="86"/>
      <c r="QMH133" s="86"/>
      <c r="QMI133" s="86"/>
      <c r="QMJ133" s="86"/>
      <c r="QMK133" s="86"/>
      <c r="QML133" s="86"/>
      <c r="QMM133" s="86"/>
      <c r="QMN133" s="86"/>
      <c r="QMO133" s="86"/>
      <c r="QMP133" s="86"/>
      <c r="QMQ133" s="86"/>
      <c r="QMR133" s="86"/>
      <c r="QMS133" s="86"/>
      <c r="QMT133" s="86"/>
      <c r="QMU133" s="86"/>
      <c r="QMV133" s="86"/>
      <c r="QMW133" s="86"/>
      <c r="QMX133" s="86"/>
      <c r="QMY133" s="86"/>
      <c r="QMZ133" s="86"/>
      <c r="QNA133" s="86"/>
      <c r="QNB133" s="86"/>
      <c r="QNC133" s="86"/>
      <c r="QND133" s="86"/>
      <c r="QNE133" s="86"/>
      <c r="QNF133" s="86"/>
      <c r="QNG133" s="86"/>
      <c r="QNH133" s="86"/>
      <c r="QNI133" s="86"/>
      <c r="QNJ133" s="86"/>
      <c r="QNK133" s="86"/>
      <c r="QNL133" s="86"/>
      <c r="QNM133" s="86"/>
      <c r="QNN133" s="86"/>
      <c r="QNO133" s="86"/>
      <c r="QNP133" s="86"/>
      <c r="QNQ133" s="86"/>
      <c r="QNR133" s="86"/>
      <c r="QNS133" s="86"/>
      <c r="QNT133" s="86"/>
      <c r="QNU133" s="86"/>
      <c r="QNV133" s="86"/>
      <c r="QNW133" s="86"/>
      <c r="QNX133" s="86"/>
      <c r="QNY133" s="86"/>
      <c r="QNZ133" s="86"/>
      <c r="QOA133" s="86"/>
      <c r="QOB133" s="86"/>
      <c r="QOC133" s="86"/>
      <c r="QOD133" s="86"/>
      <c r="QOE133" s="86"/>
      <c r="QOF133" s="86"/>
      <c r="QOG133" s="86"/>
      <c r="QOH133" s="86"/>
      <c r="QOI133" s="86"/>
      <c r="QOJ133" s="86"/>
      <c r="QOK133" s="86"/>
      <c r="QOL133" s="86"/>
      <c r="QOM133" s="86"/>
      <c r="QON133" s="86"/>
      <c r="QOO133" s="86"/>
      <c r="QOP133" s="86"/>
      <c r="QOQ133" s="86"/>
      <c r="QOR133" s="86"/>
      <c r="QOS133" s="86"/>
      <c r="QOT133" s="86"/>
      <c r="QOU133" s="86"/>
      <c r="QOV133" s="86"/>
      <c r="QOW133" s="86"/>
      <c r="QOX133" s="86"/>
      <c r="QOY133" s="86"/>
      <c r="QOZ133" s="86"/>
      <c r="QPA133" s="86"/>
      <c r="QPB133" s="86"/>
      <c r="QPC133" s="86"/>
      <c r="QPD133" s="86"/>
      <c r="QPE133" s="86"/>
      <c r="QPF133" s="86"/>
      <c r="QPG133" s="86"/>
      <c r="QPH133" s="86"/>
      <c r="QPI133" s="86"/>
      <c r="QPJ133" s="86"/>
      <c r="QPK133" s="86"/>
      <c r="QPL133" s="86"/>
      <c r="QPM133" s="86"/>
      <c r="QPN133" s="86"/>
      <c r="QPO133" s="86"/>
      <c r="QPP133" s="86"/>
      <c r="QPQ133" s="86"/>
      <c r="QPR133" s="86"/>
      <c r="QPS133" s="86"/>
      <c r="QPT133" s="86"/>
      <c r="QPU133" s="86"/>
      <c r="QPV133" s="86"/>
      <c r="QPW133" s="86"/>
      <c r="QPX133" s="86"/>
      <c r="QPY133" s="86"/>
      <c r="QPZ133" s="86"/>
      <c r="QQA133" s="86"/>
      <c r="QQB133" s="86"/>
      <c r="QQC133" s="86"/>
      <c r="QQD133" s="86"/>
      <c r="QQE133" s="86"/>
      <c r="QQF133" s="86"/>
      <c r="QQG133" s="86"/>
      <c r="QQH133" s="86"/>
      <c r="QQI133" s="86"/>
      <c r="QQJ133" s="86"/>
      <c r="QQK133" s="86"/>
      <c r="QQL133" s="86"/>
      <c r="QQM133" s="86"/>
      <c r="QQN133" s="86"/>
      <c r="QQO133" s="86"/>
      <c r="QQP133" s="86"/>
      <c r="QQQ133" s="86"/>
      <c r="QQR133" s="86"/>
      <c r="QQS133" s="86"/>
      <c r="QQT133" s="86"/>
      <c r="QQU133" s="86"/>
      <c r="QQV133" s="86"/>
      <c r="QQW133" s="86"/>
      <c r="QQX133" s="86"/>
      <c r="QQY133" s="86"/>
      <c r="QQZ133" s="86"/>
      <c r="QRA133" s="86"/>
      <c r="QRB133" s="86"/>
      <c r="QRC133" s="86"/>
      <c r="QRD133" s="86"/>
      <c r="QRE133" s="86"/>
      <c r="QRF133" s="86"/>
      <c r="QRG133" s="86"/>
      <c r="QRH133" s="86"/>
      <c r="QRI133" s="86"/>
      <c r="QRJ133" s="86"/>
      <c r="QRK133" s="86"/>
      <c r="QRL133" s="86"/>
      <c r="QRM133" s="86"/>
      <c r="QRN133" s="86"/>
      <c r="QRO133" s="86"/>
      <c r="QRP133" s="86"/>
      <c r="QRQ133" s="86"/>
      <c r="QRR133" s="86"/>
      <c r="QRS133" s="86"/>
      <c r="QRT133" s="86"/>
      <c r="QRU133" s="86"/>
      <c r="QRV133" s="86"/>
      <c r="QRW133" s="86"/>
      <c r="QRX133" s="86"/>
      <c r="QRY133" s="86"/>
      <c r="QRZ133" s="86"/>
      <c r="QSG133" s="86"/>
      <c r="QSH133" s="86"/>
      <c r="QSI133" s="86"/>
      <c r="QSJ133" s="86"/>
      <c r="QSK133" s="86"/>
      <c r="QSL133" s="86"/>
      <c r="QSM133" s="86"/>
      <c r="QSN133" s="86"/>
      <c r="QSO133" s="86"/>
      <c r="QSP133" s="86"/>
      <c r="QSQ133" s="86"/>
      <c r="QSR133" s="86"/>
      <c r="QSS133" s="86"/>
      <c r="QST133" s="86"/>
      <c r="QSU133" s="86"/>
      <c r="QSV133" s="86"/>
      <c r="QSW133" s="86"/>
      <c r="QSX133" s="86"/>
      <c r="QSY133" s="86"/>
      <c r="QSZ133" s="86"/>
      <c r="QTA133" s="86"/>
      <c r="QTB133" s="86"/>
      <c r="QTC133" s="86"/>
      <c r="QTD133" s="86"/>
      <c r="QTE133" s="86"/>
      <c r="QTF133" s="86"/>
      <c r="QTG133" s="86"/>
      <c r="QTH133" s="86"/>
      <c r="QTI133" s="86"/>
      <c r="QTJ133" s="86"/>
      <c r="QTK133" s="86"/>
      <c r="QTL133" s="86"/>
      <c r="QTM133" s="86"/>
      <c r="QTN133" s="86"/>
      <c r="QTO133" s="86"/>
      <c r="QTP133" s="86"/>
      <c r="QTQ133" s="86"/>
      <c r="QTR133" s="86"/>
      <c r="QTS133" s="86"/>
      <c r="QTT133" s="86"/>
      <c r="QTU133" s="86"/>
      <c r="QTV133" s="86"/>
      <c r="QTW133" s="86"/>
      <c r="QTX133" s="86"/>
      <c r="QTY133" s="86"/>
      <c r="QTZ133" s="86"/>
      <c r="QUA133" s="86"/>
      <c r="QUB133" s="86"/>
      <c r="QUC133" s="86"/>
      <c r="QUD133" s="86"/>
      <c r="QUE133" s="86"/>
      <c r="QUF133" s="86"/>
      <c r="QUG133" s="86"/>
      <c r="QUH133" s="86"/>
      <c r="QUI133" s="86"/>
      <c r="QUJ133" s="86"/>
      <c r="QUK133" s="86"/>
      <c r="QUL133" s="86"/>
      <c r="QUM133" s="86"/>
      <c r="QUN133" s="86"/>
      <c r="QUO133" s="86"/>
      <c r="QUP133" s="86"/>
      <c r="QUQ133" s="86"/>
      <c r="QUR133" s="86"/>
      <c r="QUS133" s="86"/>
      <c r="QUT133" s="86"/>
      <c r="QUU133" s="86"/>
      <c r="QUV133" s="86"/>
      <c r="QUW133" s="86"/>
      <c r="QUX133" s="86"/>
      <c r="QUY133" s="86"/>
      <c r="QUZ133" s="86"/>
      <c r="QVA133" s="86"/>
      <c r="QVB133" s="86"/>
      <c r="QVC133" s="86"/>
      <c r="QVD133" s="86"/>
      <c r="QVE133" s="86"/>
      <c r="QVF133" s="86"/>
      <c r="QVG133" s="86"/>
      <c r="QVH133" s="86"/>
      <c r="QVI133" s="86"/>
      <c r="QVJ133" s="86"/>
      <c r="QVK133" s="86"/>
      <c r="QVL133" s="86"/>
      <c r="QVM133" s="86"/>
      <c r="QVN133" s="86"/>
      <c r="QVO133" s="86"/>
      <c r="QVP133" s="86"/>
      <c r="QVQ133" s="86"/>
      <c r="QVR133" s="86"/>
      <c r="QVS133" s="86"/>
      <c r="QVT133" s="86"/>
      <c r="QVU133" s="86"/>
      <c r="QVV133" s="86"/>
      <c r="QVW133" s="86"/>
      <c r="QVX133" s="86"/>
      <c r="QVY133" s="86"/>
      <c r="QVZ133" s="86"/>
      <c r="QWA133" s="86"/>
      <c r="QWB133" s="86"/>
      <c r="QWC133" s="86"/>
      <c r="QWD133" s="86"/>
      <c r="QWE133" s="86"/>
      <c r="QWF133" s="86"/>
      <c r="QWG133" s="86"/>
      <c r="QWH133" s="86"/>
      <c r="QWI133" s="86"/>
      <c r="QWJ133" s="86"/>
      <c r="QWK133" s="86"/>
      <c r="QWL133" s="86"/>
      <c r="QWM133" s="86"/>
      <c r="QWN133" s="86"/>
      <c r="QWO133" s="86"/>
      <c r="QWP133" s="86"/>
      <c r="QWQ133" s="86"/>
      <c r="QWR133" s="86"/>
      <c r="QWS133" s="86"/>
      <c r="QWT133" s="86"/>
      <c r="QWU133" s="86"/>
      <c r="QWV133" s="86"/>
      <c r="QWW133" s="86"/>
      <c r="QWX133" s="86"/>
      <c r="QWY133" s="86"/>
      <c r="QWZ133" s="86"/>
      <c r="QXA133" s="86"/>
      <c r="QXB133" s="86"/>
      <c r="QXC133" s="86"/>
      <c r="QXD133" s="86"/>
      <c r="QXE133" s="86"/>
      <c r="QXF133" s="86"/>
      <c r="QXG133" s="86"/>
      <c r="QXH133" s="86"/>
      <c r="QXI133" s="86"/>
      <c r="QXJ133" s="86"/>
      <c r="QXK133" s="86"/>
      <c r="QXL133" s="86"/>
      <c r="QXM133" s="86"/>
      <c r="QXN133" s="86"/>
      <c r="QXO133" s="86"/>
      <c r="QXP133" s="86"/>
      <c r="QXQ133" s="86"/>
      <c r="QXR133" s="86"/>
      <c r="QXS133" s="86"/>
      <c r="QXT133" s="86"/>
      <c r="QXU133" s="86"/>
      <c r="QXV133" s="86"/>
      <c r="QXW133" s="86"/>
      <c r="QXX133" s="86"/>
      <c r="QXY133" s="86"/>
      <c r="QXZ133" s="86"/>
      <c r="QYA133" s="86"/>
      <c r="QYB133" s="86"/>
      <c r="QYC133" s="86"/>
      <c r="QYD133" s="86"/>
      <c r="QYE133" s="86"/>
      <c r="QYF133" s="86"/>
      <c r="QYG133" s="86"/>
      <c r="QYH133" s="86"/>
      <c r="QYI133" s="86"/>
      <c r="QYJ133" s="86"/>
      <c r="QYK133" s="86"/>
      <c r="QYL133" s="86"/>
      <c r="QYM133" s="86"/>
      <c r="QYN133" s="86"/>
      <c r="QYO133" s="86"/>
      <c r="QYP133" s="86"/>
      <c r="QYQ133" s="86"/>
      <c r="QYR133" s="86"/>
      <c r="QYS133" s="86"/>
      <c r="QYT133" s="86"/>
      <c r="QYU133" s="86"/>
      <c r="QYV133" s="86"/>
      <c r="QYW133" s="86"/>
      <c r="QYX133" s="86"/>
      <c r="QYY133" s="86"/>
      <c r="QYZ133" s="86"/>
      <c r="QZA133" s="86"/>
      <c r="QZB133" s="86"/>
      <c r="QZC133" s="86"/>
      <c r="QZD133" s="86"/>
      <c r="QZE133" s="86"/>
      <c r="QZF133" s="86"/>
      <c r="QZG133" s="86"/>
      <c r="QZH133" s="86"/>
      <c r="QZI133" s="86"/>
      <c r="QZJ133" s="86"/>
      <c r="QZK133" s="86"/>
      <c r="QZL133" s="86"/>
      <c r="QZM133" s="86"/>
      <c r="QZN133" s="86"/>
      <c r="QZO133" s="86"/>
      <c r="QZP133" s="86"/>
      <c r="QZQ133" s="86"/>
      <c r="QZR133" s="86"/>
      <c r="QZS133" s="86"/>
      <c r="QZT133" s="86"/>
      <c r="QZU133" s="86"/>
      <c r="QZV133" s="86"/>
      <c r="QZW133" s="86"/>
      <c r="QZX133" s="86"/>
      <c r="QZY133" s="86"/>
      <c r="QZZ133" s="86"/>
      <c r="RAA133" s="86"/>
      <c r="RAB133" s="86"/>
      <c r="RAC133" s="86"/>
      <c r="RAD133" s="86"/>
      <c r="RAE133" s="86"/>
      <c r="RAF133" s="86"/>
      <c r="RAG133" s="86"/>
      <c r="RAH133" s="86"/>
      <c r="RAI133" s="86"/>
      <c r="RAJ133" s="86"/>
      <c r="RAK133" s="86"/>
      <c r="RAL133" s="86"/>
      <c r="RAM133" s="86"/>
      <c r="RAN133" s="86"/>
      <c r="RAO133" s="86"/>
      <c r="RAP133" s="86"/>
      <c r="RAQ133" s="86"/>
      <c r="RAR133" s="86"/>
      <c r="RAS133" s="86"/>
      <c r="RAT133" s="86"/>
      <c r="RAU133" s="86"/>
      <c r="RAV133" s="86"/>
      <c r="RAW133" s="86"/>
      <c r="RAX133" s="86"/>
      <c r="RAY133" s="86"/>
      <c r="RAZ133" s="86"/>
      <c r="RBA133" s="86"/>
      <c r="RBB133" s="86"/>
      <c r="RBC133" s="86"/>
      <c r="RBD133" s="86"/>
      <c r="RBE133" s="86"/>
      <c r="RBF133" s="86"/>
      <c r="RBG133" s="86"/>
      <c r="RBH133" s="86"/>
      <c r="RBI133" s="86"/>
      <c r="RBJ133" s="86"/>
      <c r="RBK133" s="86"/>
      <c r="RBL133" s="86"/>
      <c r="RBM133" s="86"/>
      <c r="RBN133" s="86"/>
      <c r="RBO133" s="86"/>
      <c r="RBP133" s="86"/>
      <c r="RBQ133" s="86"/>
      <c r="RBR133" s="86"/>
      <c r="RBS133" s="86"/>
      <c r="RBT133" s="86"/>
      <c r="RBU133" s="86"/>
      <c r="RBV133" s="86"/>
      <c r="RCC133" s="86"/>
      <c r="RCD133" s="86"/>
      <c r="RCE133" s="86"/>
      <c r="RCF133" s="86"/>
      <c r="RCG133" s="86"/>
      <c r="RCH133" s="86"/>
      <c r="RCI133" s="86"/>
      <c r="RCJ133" s="86"/>
      <c r="RCK133" s="86"/>
      <c r="RCL133" s="86"/>
      <c r="RCM133" s="86"/>
      <c r="RCN133" s="86"/>
      <c r="RCO133" s="86"/>
      <c r="RCP133" s="86"/>
      <c r="RCQ133" s="86"/>
      <c r="RCR133" s="86"/>
      <c r="RCS133" s="86"/>
      <c r="RCT133" s="86"/>
      <c r="RCU133" s="86"/>
      <c r="RCV133" s="86"/>
      <c r="RCW133" s="86"/>
      <c r="RCX133" s="86"/>
      <c r="RCY133" s="86"/>
      <c r="RCZ133" s="86"/>
      <c r="RDA133" s="86"/>
      <c r="RDB133" s="86"/>
      <c r="RDC133" s="86"/>
      <c r="RDD133" s="86"/>
      <c r="RDE133" s="86"/>
      <c r="RDF133" s="86"/>
      <c r="RDG133" s="86"/>
      <c r="RDH133" s="86"/>
      <c r="RDI133" s="86"/>
      <c r="RDJ133" s="86"/>
      <c r="RDK133" s="86"/>
      <c r="RDL133" s="86"/>
      <c r="RDM133" s="86"/>
      <c r="RDN133" s="86"/>
      <c r="RDO133" s="86"/>
      <c r="RDP133" s="86"/>
      <c r="RDQ133" s="86"/>
      <c r="RDR133" s="86"/>
      <c r="RDS133" s="86"/>
      <c r="RDT133" s="86"/>
      <c r="RDU133" s="86"/>
      <c r="RDV133" s="86"/>
      <c r="RDW133" s="86"/>
      <c r="RDX133" s="86"/>
      <c r="RDY133" s="86"/>
      <c r="RDZ133" s="86"/>
      <c r="REA133" s="86"/>
      <c r="REB133" s="86"/>
      <c r="REC133" s="86"/>
      <c r="RED133" s="86"/>
      <c r="REE133" s="86"/>
      <c r="REF133" s="86"/>
      <c r="REG133" s="86"/>
      <c r="REH133" s="86"/>
      <c r="REI133" s="86"/>
      <c r="REJ133" s="86"/>
      <c r="REK133" s="86"/>
      <c r="REL133" s="86"/>
      <c r="REM133" s="86"/>
      <c r="REN133" s="86"/>
      <c r="REO133" s="86"/>
      <c r="REP133" s="86"/>
      <c r="REQ133" s="86"/>
      <c r="RER133" s="86"/>
      <c r="RES133" s="86"/>
      <c r="RET133" s="86"/>
      <c r="REU133" s="86"/>
      <c r="REV133" s="86"/>
      <c r="REW133" s="86"/>
      <c r="REX133" s="86"/>
      <c r="REY133" s="86"/>
      <c r="REZ133" s="86"/>
      <c r="RFA133" s="86"/>
      <c r="RFB133" s="86"/>
      <c r="RFC133" s="86"/>
      <c r="RFD133" s="86"/>
      <c r="RFE133" s="86"/>
      <c r="RFF133" s="86"/>
      <c r="RFG133" s="86"/>
      <c r="RFH133" s="86"/>
      <c r="RFI133" s="86"/>
      <c r="RFJ133" s="86"/>
      <c r="RFK133" s="86"/>
      <c r="RFL133" s="86"/>
      <c r="RFM133" s="86"/>
      <c r="RFN133" s="86"/>
      <c r="RFO133" s="86"/>
      <c r="RFP133" s="86"/>
      <c r="RFQ133" s="86"/>
      <c r="RFR133" s="86"/>
      <c r="RFS133" s="86"/>
      <c r="RFT133" s="86"/>
      <c r="RFU133" s="86"/>
      <c r="RFV133" s="86"/>
      <c r="RFW133" s="86"/>
      <c r="RFX133" s="86"/>
      <c r="RFY133" s="86"/>
      <c r="RFZ133" s="86"/>
      <c r="RGA133" s="86"/>
      <c r="RGB133" s="86"/>
      <c r="RGC133" s="86"/>
      <c r="RGD133" s="86"/>
      <c r="RGE133" s="86"/>
      <c r="RGF133" s="86"/>
      <c r="RGG133" s="86"/>
      <c r="RGH133" s="86"/>
      <c r="RGI133" s="86"/>
      <c r="RGJ133" s="86"/>
      <c r="RGK133" s="86"/>
      <c r="RGL133" s="86"/>
      <c r="RGM133" s="86"/>
      <c r="RGN133" s="86"/>
      <c r="RGO133" s="86"/>
      <c r="RGP133" s="86"/>
      <c r="RGQ133" s="86"/>
      <c r="RGR133" s="86"/>
      <c r="RGS133" s="86"/>
      <c r="RGT133" s="86"/>
      <c r="RGU133" s="86"/>
      <c r="RGV133" s="86"/>
      <c r="RGW133" s="86"/>
      <c r="RGX133" s="86"/>
      <c r="RGY133" s="86"/>
      <c r="RGZ133" s="86"/>
      <c r="RHA133" s="86"/>
      <c r="RHB133" s="86"/>
      <c r="RHC133" s="86"/>
      <c r="RHD133" s="86"/>
      <c r="RHE133" s="86"/>
      <c r="RHF133" s="86"/>
      <c r="RHG133" s="86"/>
      <c r="RHH133" s="86"/>
      <c r="RHI133" s="86"/>
      <c r="RHJ133" s="86"/>
      <c r="RHK133" s="86"/>
      <c r="RHL133" s="86"/>
      <c r="RHM133" s="86"/>
      <c r="RHN133" s="86"/>
      <c r="RHO133" s="86"/>
      <c r="RHP133" s="86"/>
      <c r="RHQ133" s="86"/>
      <c r="RHR133" s="86"/>
      <c r="RHS133" s="86"/>
      <c r="RHT133" s="86"/>
      <c r="RHU133" s="86"/>
      <c r="RHV133" s="86"/>
      <c r="RHW133" s="86"/>
      <c r="RHX133" s="86"/>
      <c r="RHY133" s="86"/>
      <c r="RHZ133" s="86"/>
      <c r="RIA133" s="86"/>
      <c r="RIB133" s="86"/>
      <c r="RIC133" s="86"/>
      <c r="RID133" s="86"/>
      <c r="RIE133" s="86"/>
      <c r="RIF133" s="86"/>
      <c r="RIG133" s="86"/>
      <c r="RIH133" s="86"/>
      <c r="RII133" s="86"/>
      <c r="RIJ133" s="86"/>
      <c r="RIK133" s="86"/>
      <c r="RIL133" s="86"/>
      <c r="RIM133" s="86"/>
      <c r="RIN133" s="86"/>
      <c r="RIO133" s="86"/>
      <c r="RIP133" s="86"/>
      <c r="RIQ133" s="86"/>
      <c r="RIR133" s="86"/>
      <c r="RIS133" s="86"/>
      <c r="RIT133" s="86"/>
      <c r="RIU133" s="86"/>
      <c r="RIV133" s="86"/>
      <c r="RIW133" s="86"/>
      <c r="RIX133" s="86"/>
      <c r="RIY133" s="86"/>
      <c r="RIZ133" s="86"/>
      <c r="RJA133" s="86"/>
      <c r="RJB133" s="86"/>
      <c r="RJC133" s="86"/>
      <c r="RJD133" s="86"/>
      <c r="RJE133" s="86"/>
      <c r="RJF133" s="86"/>
      <c r="RJG133" s="86"/>
      <c r="RJH133" s="86"/>
      <c r="RJI133" s="86"/>
      <c r="RJJ133" s="86"/>
      <c r="RJK133" s="86"/>
      <c r="RJL133" s="86"/>
      <c r="RJM133" s="86"/>
      <c r="RJN133" s="86"/>
      <c r="RJO133" s="86"/>
      <c r="RJP133" s="86"/>
      <c r="RJQ133" s="86"/>
      <c r="RJR133" s="86"/>
      <c r="RJS133" s="86"/>
      <c r="RJT133" s="86"/>
      <c r="RJU133" s="86"/>
      <c r="RJV133" s="86"/>
      <c r="RJW133" s="86"/>
      <c r="RJX133" s="86"/>
      <c r="RJY133" s="86"/>
      <c r="RJZ133" s="86"/>
      <c r="RKA133" s="86"/>
      <c r="RKB133" s="86"/>
      <c r="RKC133" s="86"/>
      <c r="RKD133" s="86"/>
      <c r="RKE133" s="86"/>
      <c r="RKF133" s="86"/>
      <c r="RKG133" s="86"/>
      <c r="RKH133" s="86"/>
      <c r="RKI133" s="86"/>
      <c r="RKJ133" s="86"/>
      <c r="RKK133" s="86"/>
      <c r="RKL133" s="86"/>
      <c r="RKM133" s="86"/>
      <c r="RKN133" s="86"/>
      <c r="RKO133" s="86"/>
      <c r="RKP133" s="86"/>
      <c r="RKQ133" s="86"/>
      <c r="RKR133" s="86"/>
      <c r="RKS133" s="86"/>
      <c r="RKT133" s="86"/>
      <c r="RKU133" s="86"/>
      <c r="RKV133" s="86"/>
      <c r="RKW133" s="86"/>
      <c r="RKX133" s="86"/>
      <c r="RKY133" s="86"/>
      <c r="RKZ133" s="86"/>
      <c r="RLA133" s="86"/>
      <c r="RLB133" s="86"/>
      <c r="RLC133" s="86"/>
      <c r="RLD133" s="86"/>
      <c r="RLE133" s="86"/>
      <c r="RLF133" s="86"/>
      <c r="RLG133" s="86"/>
      <c r="RLH133" s="86"/>
      <c r="RLI133" s="86"/>
      <c r="RLJ133" s="86"/>
      <c r="RLK133" s="86"/>
      <c r="RLL133" s="86"/>
      <c r="RLM133" s="86"/>
      <c r="RLN133" s="86"/>
      <c r="RLO133" s="86"/>
      <c r="RLP133" s="86"/>
      <c r="RLQ133" s="86"/>
      <c r="RLR133" s="86"/>
      <c r="RLY133" s="86"/>
      <c r="RLZ133" s="86"/>
      <c r="RMA133" s="86"/>
      <c r="RMB133" s="86"/>
      <c r="RMC133" s="86"/>
      <c r="RMD133" s="86"/>
      <c r="RME133" s="86"/>
      <c r="RMF133" s="86"/>
      <c r="RMG133" s="86"/>
      <c r="RMH133" s="86"/>
      <c r="RMI133" s="86"/>
      <c r="RMJ133" s="86"/>
      <c r="RMK133" s="86"/>
      <c r="RML133" s="86"/>
      <c r="RMM133" s="86"/>
      <c r="RMN133" s="86"/>
      <c r="RMO133" s="86"/>
      <c r="RMP133" s="86"/>
      <c r="RMQ133" s="86"/>
      <c r="RMR133" s="86"/>
      <c r="RMS133" s="86"/>
      <c r="RMT133" s="86"/>
      <c r="RMU133" s="86"/>
      <c r="RMV133" s="86"/>
      <c r="RMW133" s="86"/>
      <c r="RMX133" s="86"/>
      <c r="RMY133" s="86"/>
      <c r="RMZ133" s="86"/>
      <c r="RNA133" s="86"/>
      <c r="RNB133" s="86"/>
      <c r="RNC133" s="86"/>
      <c r="RND133" s="86"/>
      <c r="RNE133" s="86"/>
      <c r="RNF133" s="86"/>
      <c r="RNG133" s="86"/>
      <c r="RNH133" s="86"/>
      <c r="RNI133" s="86"/>
      <c r="RNJ133" s="86"/>
      <c r="RNK133" s="86"/>
      <c r="RNL133" s="86"/>
      <c r="RNM133" s="86"/>
      <c r="RNN133" s="86"/>
      <c r="RNO133" s="86"/>
      <c r="RNP133" s="86"/>
      <c r="RNQ133" s="86"/>
      <c r="RNR133" s="86"/>
      <c r="RNS133" s="86"/>
      <c r="RNT133" s="86"/>
      <c r="RNU133" s="86"/>
      <c r="RNV133" s="86"/>
      <c r="RNW133" s="86"/>
      <c r="RNX133" s="86"/>
      <c r="RNY133" s="86"/>
      <c r="RNZ133" s="86"/>
      <c r="ROA133" s="86"/>
      <c r="ROB133" s="86"/>
      <c r="ROC133" s="86"/>
      <c r="ROD133" s="86"/>
      <c r="ROE133" s="86"/>
      <c r="ROF133" s="86"/>
      <c r="ROG133" s="86"/>
      <c r="ROH133" s="86"/>
      <c r="ROI133" s="86"/>
      <c r="ROJ133" s="86"/>
      <c r="ROK133" s="86"/>
      <c r="ROL133" s="86"/>
      <c r="ROM133" s="86"/>
      <c r="RON133" s="86"/>
      <c r="ROO133" s="86"/>
      <c r="ROP133" s="86"/>
      <c r="ROQ133" s="86"/>
      <c r="ROR133" s="86"/>
      <c r="ROS133" s="86"/>
      <c r="ROT133" s="86"/>
      <c r="ROU133" s="86"/>
      <c r="ROV133" s="86"/>
      <c r="ROW133" s="86"/>
      <c r="ROX133" s="86"/>
      <c r="ROY133" s="86"/>
      <c r="ROZ133" s="86"/>
      <c r="RPA133" s="86"/>
      <c r="RPB133" s="86"/>
      <c r="RPC133" s="86"/>
      <c r="RPD133" s="86"/>
      <c r="RPE133" s="86"/>
      <c r="RPF133" s="86"/>
      <c r="RPG133" s="86"/>
      <c r="RPH133" s="86"/>
      <c r="RPI133" s="86"/>
      <c r="RPJ133" s="86"/>
      <c r="RPK133" s="86"/>
      <c r="RPL133" s="86"/>
      <c r="RPM133" s="86"/>
      <c r="RPN133" s="86"/>
      <c r="RPO133" s="86"/>
      <c r="RPP133" s="86"/>
      <c r="RPQ133" s="86"/>
      <c r="RPR133" s="86"/>
      <c r="RPS133" s="86"/>
      <c r="RPT133" s="86"/>
      <c r="RPU133" s="86"/>
      <c r="RPV133" s="86"/>
      <c r="RPW133" s="86"/>
      <c r="RPX133" s="86"/>
      <c r="RPY133" s="86"/>
      <c r="RPZ133" s="86"/>
      <c r="RQA133" s="86"/>
      <c r="RQB133" s="86"/>
      <c r="RQC133" s="86"/>
      <c r="RQD133" s="86"/>
      <c r="RQE133" s="86"/>
      <c r="RQF133" s="86"/>
      <c r="RQG133" s="86"/>
      <c r="RQH133" s="86"/>
      <c r="RQI133" s="86"/>
      <c r="RQJ133" s="86"/>
      <c r="RQK133" s="86"/>
      <c r="RQL133" s="86"/>
      <c r="RQM133" s="86"/>
      <c r="RQN133" s="86"/>
      <c r="RQO133" s="86"/>
      <c r="RQP133" s="86"/>
      <c r="RQQ133" s="86"/>
      <c r="RQR133" s="86"/>
      <c r="RQS133" s="86"/>
      <c r="RQT133" s="86"/>
      <c r="RQU133" s="86"/>
      <c r="RQV133" s="86"/>
      <c r="RQW133" s="86"/>
      <c r="RQX133" s="86"/>
      <c r="RQY133" s="86"/>
      <c r="RQZ133" s="86"/>
      <c r="RRA133" s="86"/>
      <c r="RRB133" s="86"/>
      <c r="RRC133" s="86"/>
      <c r="RRD133" s="86"/>
      <c r="RRE133" s="86"/>
      <c r="RRF133" s="86"/>
      <c r="RRG133" s="86"/>
      <c r="RRH133" s="86"/>
      <c r="RRI133" s="86"/>
      <c r="RRJ133" s="86"/>
      <c r="RRK133" s="86"/>
      <c r="RRL133" s="86"/>
      <c r="RRM133" s="86"/>
      <c r="RRN133" s="86"/>
      <c r="RRO133" s="86"/>
      <c r="RRP133" s="86"/>
      <c r="RRQ133" s="86"/>
      <c r="RRR133" s="86"/>
      <c r="RRS133" s="86"/>
      <c r="RRT133" s="86"/>
      <c r="RRU133" s="86"/>
      <c r="RRV133" s="86"/>
      <c r="RRW133" s="86"/>
      <c r="RRX133" s="86"/>
      <c r="RRY133" s="86"/>
      <c r="RRZ133" s="86"/>
      <c r="RSA133" s="86"/>
      <c r="RSB133" s="86"/>
      <c r="RSC133" s="86"/>
      <c r="RSD133" s="86"/>
      <c r="RSE133" s="86"/>
      <c r="RSF133" s="86"/>
      <c r="RSG133" s="86"/>
      <c r="RSH133" s="86"/>
      <c r="RSI133" s="86"/>
      <c r="RSJ133" s="86"/>
      <c r="RSK133" s="86"/>
      <c r="RSL133" s="86"/>
      <c r="RSM133" s="86"/>
      <c r="RSN133" s="86"/>
      <c r="RSO133" s="86"/>
      <c r="RSP133" s="86"/>
      <c r="RSQ133" s="86"/>
      <c r="RSR133" s="86"/>
      <c r="RSS133" s="86"/>
      <c r="RST133" s="86"/>
      <c r="RSU133" s="86"/>
      <c r="RSV133" s="86"/>
      <c r="RSW133" s="86"/>
      <c r="RSX133" s="86"/>
      <c r="RSY133" s="86"/>
      <c r="RSZ133" s="86"/>
      <c r="RTA133" s="86"/>
      <c r="RTB133" s="86"/>
      <c r="RTC133" s="86"/>
      <c r="RTD133" s="86"/>
      <c r="RTE133" s="86"/>
      <c r="RTF133" s="86"/>
      <c r="RTG133" s="86"/>
      <c r="RTH133" s="86"/>
      <c r="RTI133" s="86"/>
      <c r="RTJ133" s="86"/>
      <c r="RTK133" s="86"/>
      <c r="RTL133" s="86"/>
      <c r="RTM133" s="86"/>
      <c r="RTN133" s="86"/>
      <c r="RTO133" s="86"/>
      <c r="RTP133" s="86"/>
      <c r="RTQ133" s="86"/>
      <c r="RTR133" s="86"/>
      <c r="RTS133" s="86"/>
      <c r="RTT133" s="86"/>
      <c r="RTU133" s="86"/>
      <c r="RTV133" s="86"/>
      <c r="RTW133" s="86"/>
      <c r="RTX133" s="86"/>
      <c r="RTY133" s="86"/>
      <c r="RTZ133" s="86"/>
      <c r="RUA133" s="86"/>
      <c r="RUB133" s="86"/>
      <c r="RUC133" s="86"/>
      <c r="RUD133" s="86"/>
      <c r="RUE133" s="86"/>
      <c r="RUF133" s="86"/>
      <c r="RUG133" s="86"/>
      <c r="RUH133" s="86"/>
      <c r="RUI133" s="86"/>
      <c r="RUJ133" s="86"/>
      <c r="RUK133" s="86"/>
      <c r="RUL133" s="86"/>
      <c r="RUM133" s="86"/>
      <c r="RUN133" s="86"/>
      <c r="RUO133" s="86"/>
      <c r="RUP133" s="86"/>
      <c r="RUQ133" s="86"/>
      <c r="RUR133" s="86"/>
      <c r="RUS133" s="86"/>
      <c r="RUT133" s="86"/>
      <c r="RUU133" s="86"/>
      <c r="RUV133" s="86"/>
      <c r="RUW133" s="86"/>
      <c r="RUX133" s="86"/>
      <c r="RUY133" s="86"/>
      <c r="RUZ133" s="86"/>
      <c r="RVA133" s="86"/>
      <c r="RVB133" s="86"/>
      <c r="RVC133" s="86"/>
      <c r="RVD133" s="86"/>
      <c r="RVE133" s="86"/>
      <c r="RVF133" s="86"/>
      <c r="RVG133" s="86"/>
      <c r="RVH133" s="86"/>
      <c r="RVI133" s="86"/>
      <c r="RVJ133" s="86"/>
      <c r="RVK133" s="86"/>
      <c r="RVL133" s="86"/>
      <c r="RVM133" s="86"/>
      <c r="RVN133" s="86"/>
      <c r="RVU133" s="86"/>
      <c r="RVV133" s="86"/>
      <c r="RVW133" s="86"/>
      <c r="RVX133" s="86"/>
      <c r="RVY133" s="86"/>
      <c r="RVZ133" s="86"/>
      <c r="RWA133" s="86"/>
      <c r="RWB133" s="86"/>
      <c r="RWC133" s="86"/>
      <c r="RWD133" s="86"/>
      <c r="RWE133" s="86"/>
      <c r="RWF133" s="86"/>
      <c r="RWG133" s="86"/>
      <c r="RWH133" s="86"/>
      <c r="RWI133" s="86"/>
      <c r="RWJ133" s="86"/>
      <c r="RWK133" s="86"/>
      <c r="RWL133" s="86"/>
      <c r="RWM133" s="86"/>
      <c r="RWN133" s="86"/>
      <c r="RWO133" s="86"/>
      <c r="RWP133" s="86"/>
      <c r="RWQ133" s="86"/>
      <c r="RWR133" s="86"/>
      <c r="RWS133" s="86"/>
      <c r="RWT133" s="86"/>
      <c r="RWU133" s="86"/>
      <c r="RWV133" s="86"/>
      <c r="RWW133" s="86"/>
      <c r="RWX133" s="86"/>
      <c r="RWY133" s="86"/>
      <c r="RWZ133" s="86"/>
      <c r="RXA133" s="86"/>
      <c r="RXB133" s="86"/>
      <c r="RXC133" s="86"/>
      <c r="RXD133" s="86"/>
      <c r="RXE133" s="86"/>
      <c r="RXF133" s="86"/>
      <c r="RXG133" s="86"/>
      <c r="RXH133" s="86"/>
      <c r="RXI133" s="86"/>
      <c r="RXJ133" s="86"/>
      <c r="RXK133" s="86"/>
      <c r="RXL133" s="86"/>
      <c r="RXM133" s="86"/>
      <c r="RXN133" s="86"/>
      <c r="RXO133" s="86"/>
      <c r="RXP133" s="86"/>
      <c r="RXQ133" s="86"/>
      <c r="RXR133" s="86"/>
      <c r="RXS133" s="86"/>
      <c r="RXT133" s="86"/>
      <c r="RXU133" s="86"/>
      <c r="RXV133" s="86"/>
      <c r="RXW133" s="86"/>
      <c r="RXX133" s="86"/>
      <c r="RXY133" s="86"/>
      <c r="RXZ133" s="86"/>
      <c r="RYA133" s="86"/>
      <c r="RYB133" s="86"/>
      <c r="RYC133" s="86"/>
      <c r="RYD133" s="86"/>
      <c r="RYE133" s="86"/>
      <c r="RYF133" s="86"/>
      <c r="RYG133" s="86"/>
      <c r="RYH133" s="86"/>
      <c r="RYI133" s="86"/>
      <c r="RYJ133" s="86"/>
      <c r="RYK133" s="86"/>
      <c r="RYL133" s="86"/>
      <c r="RYM133" s="86"/>
      <c r="RYN133" s="86"/>
      <c r="RYO133" s="86"/>
      <c r="RYP133" s="86"/>
      <c r="RYQ133" s="86"/>
      <c r="RYR133" s="86"/>
      <c r="RYS133" s="86"/>
      <c r="RYT133" s="86"/>
      <c r="RYU133" s="86"/>
      <c r="RYV133" s="86"/>
      <c r="RYW133" s="86"/>
      <c r="RYX133" s="86"/>
      <c r="RYY133" s="86"/>
      <c r="RYZ133" s="86"/>
      <c r="RZA133" s="86"/>
      <c r="RZB133" s="86"/>
      <c r="RZC133" s="86"/>
      <c r="RZD133" s="86"/>
      <c r="RZE133" s="86"/>
      <c r="RZF133" s="86"/>
      <c r="RZG133" s="86"/>
      <c r="RZH133" s="86"/>
      <c r="RZI133" s="86"/>
      <c r="RZJ133" s="86"/>
      <c r="RZK133" s="86"/>
      <c r="RZL133" s="86"/>
      <c r="RZM133" s="86"/>
      <c r="RZN133" s="86"/>
      <c r="RZO133" s="86"/>
      <c r="RZP133" s="86"/>
      <c r="RZQ133" s="86"/>
      <c r="RZR133" s="86"/>
      <c r="RZS133" s="86"/>
      <c r="RZT133" s="86"/>
      <c r="RZU133" s="86"/>
      <c r="RZV133" s="86"/>
      <c r="RZW133" s="86"/>
      <c r="RZX133" s="86"/>
      <c r="RZY133" s="86"/>
      <c r="RZZ133" s="86"/>
      <c r="SAA133" s="86"/>
      <c r="SAB133" s="86"/>
      <c r="SAC133" s="86"/>
      <c r="SAD133" s="86"/>
      <c r="SAE133" s="86"/>
      <c r="SAF133" s="86"/>
      <c r="SAG133" s="86"/>
      <c r="SAH133" s="86"/>
      <c r="SAI133" s="86"/>
      <c r="SAJ133" s="86"/>
      <c r="SAK133" s="86"/>
      <c r="SAL133" s="86"/>
      <c r="SAM133" s="86"/>
      <c r="SAN133" s="86"/>
      <c r="SAO133" s="86"/>
      <c r="SAP133" s="86"/>
      <c r="SAQ133" s="86"/>
      <c r="SAR133" s="86"/>
      <c r="SAS133" s="86"/>
      <c r="SAT133" s="86"/>
      <c r="SAU133" s="86"/>
      <c r="SAV133" s="86"/>
      <c r="SAW133" s="86"/>
      <c r="SAX133" s="86"/>
      <c r="SAY133" s="86"/>
      <c r="SAZ133" s="86"/>
      <c r="SBA133" s="86"/>
      <c r="SBB133" s="86"/>
      <c r="SBC133" s="86"/>
      <c r="SBD133" s="86"/>
      <c r="SBE133" s="86"/>
      <c r="SBF133" s="86"/>
      <c r="SBG133" s="86"/>
      <c r="SBH133" s="86"/>
      <c r="SBI133" s="86"/>
      <c r="SBJ133" s="86"/>
      <c r="SBK133" s="86"/>
      <c r="SBL133" s="86"/>
      <c r="SBM133" s="86"/>
      <c r="SBN133" s="86"/>
      <c r="SBO133" s="86"/>
      <c r="SBP133" s="86"/>
      <c r="SBQ133" s="86"/>
      <c r="SBR133" s="86"/>
      <c r="SBS133" s="86"/>
      <c r="SBT133" s="86"/>
      <c r="SBU133" s="86"/>
      <c r="SBV133" s="86"/>
      <c r="SBW133" s="86"/>
      <c r="SBX133" s="86"/>
      <c r="SBY133" s="86"/>
      <c r="SBZ133" s="86"/>
      <c r="SCA133" s="86"/>
      <c r="SCB133" s="86"/>
      <c r="SCC133" s="86"/>
      <c r="SCD133" s="86"/>
      <c r="SCE133" s="86"/>
      <c r="SCF133" s="86"/>
      <c r="SCG133" s="86"/>
      <c r="SCH133" s="86"/>
      <c r="SCI133" s="86"/>
      <c r="SCJ133" s="86"/>
      <c r="SCK133" s="86"/>
      <c r="SCL133" s="86"/>
      <c r="SCM133" s="86"/>
      <c r="SCN133" s="86"/>
      <c r="SCO133" s="86"/>
      <c r="SCP133" s="86"/>
      <c r="SCQ133" s="86"/>
      <c r="SCR133" s="86"/>
      <c r="SCS133" s="86"/>
      <c r="SCT133" s="86"/>
      <c r="SCU133" s="86"/>
      <c r="SCV133" s="86"/>
      <c r="SCW133" s="86"/>
      <c r="SCX133" s="86"/>
      <c r="SCY133" s="86"/>
      <c r="SCZ133" s="86"/>
      <c r="SDA133" s="86"/>
      <c r="SDB133" s="86"/>
      <c r="SDC133" s="86"/>
      <c r="SDD133" s="86"/>
      <c r="SDE133" s="86"/>
      <c r="SDF133" s="86"/>
      <c r="SDG133" s="86"/>
      <c r="SDH133" s="86"/>
      <c r="SDI133" s="86"/>
      <c r="SDJ133" s="86"/>
      <c r="SDK133" s="86"/>
      <c r="SDL133" s="86"/>
      <c r="SDM133" s="86"/>
      <c r="SDN133" s="86"/>
      <c r="SDO133" s="86"/>
      <c r="SDP133" s="86"/>
      <c r="SDQ133" s="86"/>
      <c r="SDR133" s="86"/>
      <c r="SDS133" s="86"/>
      <c r="SDT133" s="86"/>
      <c r="SDU133" s="86"/>
      <c r="SDV133" s="86"/>
      <c r="SDW133" s="86"/>
      <c r="SDX133" s="86"/>
      <c r="SDY133" s="86"/>
      <c r="SDZ133" s="86"/>
      <c r="SEA133" s="86"/>
      <c r="SEB133" s="86"/>
      <c r="SEC133" s="86"/>
      <c r="SED133" s="86"/>
      <c r="SEE133" s="86"/>
      <c r="SEF133" s="86"/>
      <c r="SEG133" s="86"/>
      <c r="SEH133" s="86"/>
      <c r="SEI133" s="86"/>
      <c r="SEJ133" s="86"/>
      <c r="SEK133" s="86"/>
      <c r="SEL133" s="86"/>
      <c r="SEM133" s="86"/>
      <c r="SEN133" s="86"/>
      <c r="SEO133" s="86"/>
      <c r="SEP133" s="86"/>
      <c r="SEQ133" s="86"/>
      <c r="SER133" s="86"/>
      <c r="SES133" s="86"/>
      <c r="SET133" s="86"/>
      <c r="SEU133" s="86"/>
      <c r="SEV133" s="86"/>
      <c r="SEW133" s="86"/>
      <c r="SEX133" s="86"/>
      <c r="SEY133" s="86"/>
      <c r="SEZ133" s="86"/>
      <c r="SFA133" s="86"/>
      <c r="SFB133" s="86"/>
      <c r="SFC133" s="86"/>
      <c r="SFD133" s="86"/>
      <c r="SFE133" s="86"/>
      <c r="SFF133" s="86"/>
      <c r="SFG133" s="86"/>
      <c r="SFH133" s="86"/>
      <c r="SFI133" s="86"/>
      <c r="SFJ133" s="86"/>
      <c r="SFQ133" s="86"/>
      <c r="SFR133" s="86"/>
      <c r="SFS133" s="86"/>
      <c r="SFT133" s="86"/>
      <c r="SFU133" s="86"/>
      <c r="SFV133" s="86"/>
      <c r="SFW133" s="86"/>
      <c r="SFX133" s="86"/>
      <c r="SFY133" s="86"/>
      <c r="SFZ133" s="86"/>
      <c r="SGA133" s="86"/>
      <c r="SGB133" s="86"/>
      <c r="SGC133" s="86"/>
      <c r="SGD133" s="86"/>
      <c r="SGE133" s="86"/>
      <c r="SGF133" s="86"/>
      <c r="SGG133" s="86"/>
      <c r="SGH133" s="86"/>
      <c r="SGI133" s="86"/>
      <c r="SGJ133" s="86"/>
      <c r="SGK133" s="86"/>
      <c r="SGL133" s="86"/>
      <c r="SGM133" s="86"/>
      <c r="SGN133" s="86"/>
      <c r="SGO133" s="86"/>
      <c r="SGP133" s="86"/>
      <c r="SGQ133" s="86"/>
      <c r="SGR133" s="86"/>
      <c r="SGS133" s="86"/>
      <c r="SGT133" s="86"/>
      <c r="SGU133" s="86"/>
      <c r="SGV133" s="86"/>
      <c r="SGW133" s="86"/>
      <c r="SGX133" s="86"/>
      <c r="SGY133" s="86"/>
      <c r="SGZ133" s="86"/>
      <c r="SHA133" s="86"/>
      <c r="SHB133" s="86"/>
      <c r="SHC133" s="86"/>
      <c r="SHD133" s="86"/>
      <c r="SHE133" s="86"/>
      <c r="SHF133" s="86"/>
      <c r="SHG133" s="86"/>
      <c r="SHH133" s="86"/>
      <c r="SHI133" s="86"/>
      <c r="SHJ133" s="86"/>
      <c r="SHK133" s="86"/>
      <c r="SHL133" s="86"/>
      <c r="SHM133" s="86"/>
      <c r="SHN133" s="86"/>
      <c r="SHO133" s="86"/>
      <c r="SHP133" s="86"/>
      <c r="SHQ133" s="86"/>
      <c r="SHR133" s="86"/>
      <c r="SHS133" s="86"/>
      <c r="SHT133" s="86"/>
      <c r="SHU133" s="86"/>
      <c r="SHV133" s="86"/>
      <c r="SHW133" s="86"/>
      <c r="SHX133" s="86"/>
      <c r="SHY133" s="86"/>
      <c r="SHZ133" s="86"/>
      <c r="SIA133" s="86"/>
      <c r="SIB133" s="86"/>
      <c r="SIC133" s="86"/>
      <c r="SID133" s="86"/>
      <c r="SIE133" s="86"/>
      <c r="SIF133" s="86"/>
      <c r="SIG133" s="86"/>
      <c r="SIH133" s="86"/>
      <c r="SII133" s="86"/>
      <c r="SIJ133" s="86"/>
      <c r="SIK133" s="86"/>
      <c r="SIL133" s="86"/>
      <c r="SIM133" s="86"/>
      <c r="SIN133" s="86"/>
      <c r="SIO133" s="86"/>
      <c r="SIP133" s="86"/>
      <c r="SIQ133" s="86"/>
      <c r="SIR133" s="86"/>
      <c r="SIS133" s="86"/>
      <c r="SIT133" s="86"/>
      <c r="SIU133" s="86"/>
      <c r="SIV133" s="86"/>
      <c r="SIW133" s="86"/>
      <c r="SIX133" s="86"/>
      <c r="SIY133" s="86"/>
      <c r="SIZ133" s="86"/>
      <c r="SJA133" s="86"/>
      <c r="SJB133" s="86"/>
      <c r="SJC133" s="86"/>
      <c r="SJD133" s="86"/>
      <c r="SJE133" s="86"/>
      <c r="SJF133" s="86"/>
      <c r="SJG133" s="86"/>
      <c r="SJH133" s="86"/>
      <c r="SJI133" s="86"/>
      <c r="SJJ133" s="86"/>
      <c r="SJK133" s="86"/>
      <c r="SJL133" s="86"/>
      <c r="SJM133" s="86"/>
      <c r="SJN133" s="86"/>
      <c r="SJO133" s="86"/>
      <c r="SJP133" s="86"/>
      <c r="SJQ133" s="86"/>
      <c r="SJR133" s="86"/>
      <c r="SJS133" s="86"/>
      <c r="SJT133" s="86"/>
      <c r="SJU133" s="86"/>
      <c r="SJV133" s="86"/>
      <c r="SJW133" s="86"/>
      <c r="SJX133" s="86"/>
      <c r="SJY133" s="86"/>
      <c r="SJZ133" s="86"/>
      <c r="SKA133" s="86"/>
      <c r="SKB133" s="86"/>
      <c r="SKC133" s="86"/>
      <c r="SKD133" s="86"/>
      <c r="SKE133" s="86"/>
      <c r="SKF133" s="86"/>
      <c r="SKG133" s="86"/>
      <c r="SKH133" s="86"/>
      <c r="SKI133" s="86"/>
      <c r="SKJ133" s="86"/>
      <c r="SKK133" s="86"/>
      <c r="SKL133" s="86"/>
      <c r="SKM133" s="86"/>
      <c r="SKN133" s="86"/>
      <c r="SKO133" s="86"/>
      <c r="SKP133" s="86"/>
      <c r="SKQ133" s="86"/>
      <c r="SKR133" s="86"/>
      <c r="SKS133" s="86"/>
      <c r="SKT133" s="86"/>
      <c r="SKU133" s="86"/>
      <c r="SKV133" s="86"/>
      <c r="SKW133" s="86"/>
      <c r="SKX133" s="86"/>
      <c r="SKY133" s="86"/>
      <c r="SKZ133" s="86"/>
      <c r="SLA133" s="86"/>
      <c r="SLB133" s="86"/>
      <c r="SLC133" s="86"/>
      <c r="SLD133" s="86"/>
      <c r="SLE133" s="86"/>
      <c r="SLF133" s="86"/>
      <c r="SLG133" s="86"/>
      <c r="SLH133" s="86"/>
      <c r="SLI133" s="86"/>
      <c r="SLJ133" s="86"/>
      <c r="SLK133" s="86"/>
      <c r="SLL133" s="86"/>
      <c r="SLM133" s="86"/>
      <c r="SLN133" s="86"/>
      <c r="SLO133" s="86"/>
      <c r="SLP133" s="86"/>
      <c r="SLQ133" s="86"/>
      <c r="SLR133" s="86"/>
      <c r="SLS133" s="86"/>
      <c r="SLT133" s="86"/>
      <c r="SLU133" s="86"/>
      <c r="SLV133" s="86"/>
      <c r="SLW133" s="86"/>
      <c r="SLX133" s="86"/>
      <c r="SLY133" s="86"/>
      <c r="SLZ133" s="86"/>
      <c r="SMA133" s="86"/>
      <c r="SMB133" s="86"/>
      <c r="SMC133" s="86"/>
      <c r="SMD133" s="86"/>
      <c r="SME133" s="86"/>
      <c r="SMF133" s="86"/>
      <c r="SMG133" s="86"/>
      <c r="SMH133" s="86"/>
      <c r="SMI133" s="86"/>
      <c r="SMJ133" s="86"/>
      <c r="SMK133" s="86"/>
      <c r="SML133" s="86"/>
      <c r="SMM133" s="86"/>
      <c r="SMN133" s="86"/>
      <c r="SMO133" s="86"/>
      <c r="SMP133" s="86"/>
      <c r="SMQ133" s="86"/>
      <c r="SMR133" s="86"/>
      <c r="SMS133" s="86"/>
      <c r="SMT133" s="86"/>
      <c r="SMU133" s="86"/>
      <c r="SMV133" s="86"/>
      <c r="SMW133" s="86"/>
      <c r="SMX133" s="86"/>
      <c r="SMY133" s="86"/>
      <c r="SMZ133" s="86"/>
      <c r="SNA133" s="86"/>
      <c r="SNB133" s="86"/>
      <c r="SNC133" s="86"/>
      <c r="SND133" s="86"/>
      <c r="SNE133" s="86"/>
      <c r="SNF133" s="86"/>
      <c r="SNG133" s="86"/>
      <c r="SNH133" s="86"/>
      <c r="SNI133" s="86"/>
      <c r="SNJ133" s="86"/>
      <c r="SNK133" s="86"/>
      <c r="SNL133" s="86"/>
      <c r="SNM133" s="86"/>
      <c r="SNN133" s="86"/>
      <c r="SNO133" s="86"/>
      <c r="SNP133" s="86"/>
      <c r="SNQ133" s="86"/>
      <c r="SNR133" s="86"/>
      <c r="SNS133" s="86"/>
      <c r="SNT133" s="86"/>
      <c r="SNU133" s="86"/>
      <c r="SNV133" s="86"/>
      <c r="SNW133" s="86"/>
      <c r="SNX133" s="86"/>
      <c r="SNY133" s="86"/>
      <c r="SNZ133" s="86"/>
      <c r="SOA133" s="86"/>
      <c r="SOB133" s="86"/>
      <c r="SOC133" s="86"/>
      <c r="SOD133" s="86"/>
      <c r="SOE133" s="86"/>
      <c r="SOF133" s="86"/>
      <c r="SOG133" s="86"/>
      <c r="SOH133" s="86"/>
      <c r="SOI133" s="86"/>
      <c r="SOJ133" s="86"/>
      <c r="SOK133" s="86"/>
      <c r="SOL133" s="86"/>
      <c r="SOM133" s="86"/>
      <c r="SON133" s="86"/>
      <c r="SOO133" s="86"/>
      <c r="SOP133" s="86"/>
      <c r="SOQ133" s="86"/>
      <c r="SOR133" s="86"/>
      <c r="SOS133" s="86"/>
      <c r="SOT133" s="86"/>
      <c r="SOU133" s="86"/>
      <c r="SOV133" s="86"/>
      <c r="SOW133" s="86"/>
      <c r="SOX133" s="86"/>
      <c r="SOY133" s="86"/>
      <c r="SOZ133" s="86"/>
      <c r="SPA133" s="86"/>
      <c r="SPB133" s="86"/>
      <c r="SPC133" s="86"/>
      <c r="SPD133" s="86"/>
      <c r="SPE133" s="86"/>
      <c r="SPF133" s="86"/>
      <c r="SPM133" s="86"/>
      <c r="SPN133" s="86"/>
      <c r="SPO133" s="86"/>
      <c r="SPP133" s="86"/>
      <c r="SPQ133" s="86"/>
      <c r="SPR133" s="86"/>
      <c r="SPS133" s="86"/>
      <c r="SPT133" s="86"/>
      <c r="SPU133" s="86"/>
      <c r="SPV133" s="86"/>
      <c r="SPW133" s="86"/>
      <c r="SPX133" s="86"/>
      <c r="SPY133" s="86"/>
      <c r="SPZ133" s="86"/>
      <c r="SQA133" s="86"/>
      <c r="SQB133" s="86"/>
      <c r="SQC133" s="86"/>
      <c r="SQD133" s="86"/>
      <c r="SQE133" s="86"/>
      <c r="SQF133" s="86"/>
      <c r="SQG133" s="86"/>
      <c r="SQH133" s="86"/>
      <c r="SQI133" s="86"/>
      <c r="SQJ133" s="86"/>
      <c r="SQK133" s="86"/>
      <c r="SQL133" s="86"/>
      <c r="SQM133" s="86"/>
      <c r="SQN133" s="86"/>
      <c r="SQO133" s="86"/>
      <c r="SQP133" s="86"/>
      <c r="SQQ133" s="86"/>
      <c r="SQR133" s="86"/>
      <c r="SQS133" s="86"/>
      <c r="SQT133" s="86"/>
      <c r="SQU133" s="86"/>
      <c r="SQV133" s="86"/>
      <c r="SQW133" s="86"/>
      <c r="SQX133" s="86"/>
      <c r="SQY133" s="86"/>
      <c r="SQZ133" s="86"/>
      <c r="SRA133" s="86"/>
      <c r="SRB133" s="86"/>
      <c r="SRC133" s="86"/>
      <c r="SRD133" s="86"/>
      <c r="SRE133" s="86"/>
      <c r="SRF133" s="86"/>
      <c r="SRG133" s="86"/>
      <c r="SRH133" s="86"/>
      <c r="SRI133" s="86"/>
      <c r="SRJ133" s="86"/>
      <c r="SRK133" s="86"/>
      <c r="SRL133" s="86"/>
      <c r="SRM133" s="86"/>
      <c r="SRN133" s="86"/>
      <c r="SRO133" s="86"/>
      <c r="SRP133" s="86"/>
      <c r="SRQ133" s="86"/>
      <c r="SRR133" s="86"/>
      <c r="SRS133" s="86"/>
      <c r="SRT133" s="86"/>
      <c r="SRU133" s="86"/>
      <c r="SRV133" s="86"/>
      <c r="SRW133" s="86"/>
      <c r="SRX133" s="86"/>
      <c r="SRY133" s="86"/>
      <c r="SRZ133" s="86"/>
      <c r="SSA133" s="86"/>
      <c r="SSB133" s="86"/>
      <c r="SSC133" s="86"/>
      <c r="SSD133" s="86"/>
      <c r="SSE133" s="86"/>
      <c r="SSF133" s="86"/>
      <c r="SSG133" s="86"/>
      <c r="SSH133" s="86"/>
      <c r="SSI133" s="86"/>
      <c r="SSJ133" s="86"/>
      <c r="SSK133" s="86"/>
      <c r="SSL133" s="86"/>
      <c r="SSM133" s="86"/>
      <c r="SSN133" s="86"/>
      <c r="SSO133" s="86"/>
      <c r="SSP133" s="86"/>
      <c r="SSQ133" s="86"/>
      <c r="SSR133" s="86"/>
      <c r="SSS133" s="86"/>
      <c r="SST133" s="86"/>
      <c r="SSU133" s="86"/>
      <c r="SSV133" s="86"/>
      <c r="SSW133" s="86"/>
      <c r="SSX133" s="86"/>
      <c r="SSY133" s="86"/>
      <c r="SSZ133" s="86"/>
      <c r="STA133" s="86"/>
      <c r="STB133" s="86"/>
      <c r="STC133" s="86"/>
      <c r="STD133" s="86"/>
      <c r="STE133" s="86"/>
      <c r="STF133" s="86"/>
      <c r="STG133" s="86"/>
      <c r="STH133" s="86"/>
      <c r="STI133" s="86"/>
      <c r="STJ133" s="86"/>
      <c r="STK133" s="86"/>
      <c r="STL133" s="86"/>
      <c r="STM133" s="86"/>
      <c r="STN133" s="86"/>
      <c r="STO133" s="86"/>
      <c r="STP133" s="86"/>
      <c r="STQ133" s="86"/>
      <c r="STR133" s="86"/>
      <c r="STS133" s="86"/>
      <c r="STT133" s="86"/>
      <c r="STU133" s="86"/>
      <c r="STV133" s="86"/>
      <c r="STW133" s="86"/>
      <c r="STX133" s="86"/>
      <c r="STY133" s="86"/>
      <c r="STZ133" s="86"/>
      <c r="SUA133" s="86"/>
      <c r="SUB133" s="86"/>
      <c r="SUC133" s="86"/>
      <c r="SUD133" s="86"/>
      <c r="SUE133" s="86"/>
      <c r="SUF133" s="86"/>
      <c r="SUG133" s="86"/>
      <c r="SUH133" s="86"/>
      <c r="SUI133" s="86"/>
      <c r="SUJ133" s="86"/>
      <c r="SUK133" s="86"/>
      <c r="SUL133" s="86"/>
      <c r="SUM133" s="86"/>
      <c r="SUN133" s="86"/>
      <c r="SUO133" s="86"/>
      <c r="SUP133" s="86"/>
      <c r="SUQ133" s="86"/>
      <c r="SUR133" s="86"/>
      <c r="SUS133" s="86"/>
      <c r="SUT133" s="86"/>
      <c r="SUU133" s="86"/>
      <c r="SUV133" s="86"/>
      <c r="SUW133" s="86"/>
      <c r="SUX133" s="86"/>
      <c r="SUY133" s="86"/>
      <c r="SUZ133" s="86"/>
      <c r="SVA133" s="86"/>
      <c r="SVB133" s="86"/>
      <c r="SVC133" s="86"/>
      <c r="SVD133" s="86"/>
      <c r="SVE133" s="86"/>
      <c r="SVF133" s="86"/>
      <c r="SVG133" s="86"/>
      <c r="SVH133" s="86"/>
      <c r="SVI133" s="86"/>
      <c r="SVJ133" s="86"/>
      <c r="SVK133" s="86"/>
      <c r="SVL133" s="86"/>
      <c r="SVM133" s="86"/>
      <c r="SVN133" s="86"/>
      <c r="SVO133" s="86"/>
      <c r="SVP133" s="86"/>
      <c r="SVQ133" s="86"/>
      <c r="SVR133" s="86"/>
      <c r="SVS133" s="86"/>
      <c r="SVT133" s="86"/>
      <c r="SVU133" s="86"/>
      <c r="SVV133" s="86"/>
      <c r="SVW133" s="86"/>
      <c r="SVX133" s="86"/>
      <c r="SVY133" s="86"/>
      <c r="SVZ133" s="86"/>
      <c r="SWA133" s="86"/>
      <c r="SWB133" s="86"/>
      <c r="SWC133" s="86"/>
      <c r="SWD133" s="86"/>
      <c r="SWE133" s="86"/>
      <c r="SWF133" s="86"/>
      <c r="SWG133" s="86"/>
      <c r="SWH133" s="86"/>
      <c r="SWI133" s="86"/>
      <c r="SWJ133" s="86"/>
      <c r="SWK133" s="86"/>
      <c r="SWL133" s="86"/>
      <c r="SWM133" s="86"/>
      <c r="SWN133" s="86"/>
      <c r="SWO133" s="86"/>
      <c r="SWP133" s="86"/>
      <c r="SWQ133" s="86"/>
      <c r="SWR133" s="86"/>
      <c r="SWS133" s="86"/>
      <c r="SWT133" s="86"/>
      <c r="SWU133" s="86"/>
      <c r="SWV133" s="86"/>
      <c r="SWW133" s="86"/>
      <c r="SWX133" s="86"/>
      <c r="SWY133" s="86"/>
      <c r="SWZ133" s="86"/>
      <c r="SXA133" s="86"/>
      <c r="SXB133" s="86"/>
      <c r="SXC133" s="86"/>
      <c r="SXD133" s="86"/>
      <c r="SXE133" s="86"/>
      <c r="SXF133" s="86"/>
      <c r="SXG133" s="86"/>
      <c r="SXH133" s="86"/>
      <c r="SXI133" s="86"/>
      <c r="SXJ133" s="86"/>
      <c r="SXK133" s="86"/>
      <c r="SXL133" s="86"/>
      <c r="SXM133" s="86"/>
      <c r="SXN133" s="86"/>
      <c r="SXO133" s="86"/>
      <c r="SXP133" s="86"/>
      <c r="SXQ133" s="86"/>
      <c r="SXR133" s="86"/>
      <c r="SXS133" s="86"/>
      <c r="SXT133" s="86"/>
      <c r="SXU133" s="86"/>
      <c r="SXV133" s="86"/>
      <c r="SXW133" s="86"/>
      <c r="SXX133" s="86"/>
      <c r="SXY133" s="86"/>
      <c r="SXZ133" s="86"/>
      <c r="SYA133" s="86"/>
      <c r="SYB133" s="86"/>
      <c r="SYC133" s="86"/>
      <c r="SYD133" s="86"/>
      <c r="SYE133" s="86"/>
      <c r="SYF133" s="86"/>
      <c r="SYG133" s="86"/>
      <c r="SYH133" s="86"/>
      <c r="SYI133" s="86"/>
      <c r="SYJ133" s="86"/>
      <c r="SYK133" s="86"/>
      <c r="SYL133" s="86"/>
      <c r="SYM133" s="86"/>
      <c r="SYN133" s="86"/>
      <c r="SYO133" s="86"/>
      <c r="SYP133" s="86"/>
      <c r="SYQ133" s="86"/>
      <c r="SYR133" s="86"/>
      <c r="SYS133" s="86"/>
      <c r="SYT133" s="86"/>
      <c r="SYU133" s="86"/>
      <c r="SYV133" s="86"/>
      <c r="SYW133" s="86"/>
      <c r="SYX133" s="86"/>
      <c r="SYY133" s="86"/>
      <c r="SYZ133" s="86"/>
      <c r="SZA133" s="86"/>
      <c r="SZB133" s="86"/>
      <c r="SZI133" s="86"/>
      <c r="SZJ133" s="86"/>
      <c r="SZK133" s="86"/>
      <c r="SZL133" s="86"/>
      <c r="SZM133" s="86"/>
      <c r="SZN133" s="86"/>
      <c r="SZO133" s="86"/>
      <c r="SZP133" s="86"/>
      <c r="SZQ133" s="86"/>
      <c r="SZR133" s="86"/>
      <c r="SZS133" s="86"/>
      <c r="SZT133" s="86"/>
      <c r="SZU133" s="86"/>
      <c r="SZV133" s="86"/>
      <c r="SZW133" s="86"/>
      <c r="SZX133" s="86"/>
      <c r="SZY133" s="86"/>
      <c r="SZZ133" s="86"/>
      <c r="TAA133" s="86"/>
      <c r="TAB133" s="86"/>
      <c r="TAC133" s="86"/>
      <c r="TAD133" s="86"/>
      <c r="TAE133" s="86"/>
      <c r="TAF133" s="86"/>
      <c r="TAG133" s="86"/>
      <c r="TAH133" s="86"/>
      <c r="TAI133" s="86"/>
      <c r="TAJ133" s="86"/>
      <c r="TAK133" s="86"/>
      <c r="TAL133" s="86"/>
      <c r="TAM133" s="86"/>
      <c r="TAN133" s="86"/>
      <c r="TAO133" s="86"/>
      <c r="TAP133" s="86"/>
      <c r="TAQ133" s="86"/>
      <c r="TAR133" s="86"/>
      <c r="TAS133" s="86"/>
      <c r="TAT133" s="86"/>
      <c r="TAU133" s="86"/>
      <c r="TAV133" s="86"/>
      <c r="TAW133" s="86"/>
      <c r="TAX133" s="86"/>
      <c r="TAY133" s="86"/>
      <c r="TAZ133" s="86"/>
      <c r="TBA133" s="86"/>
      <c r="TBB133" s="86"/>
      <c r="TBC133" s="86"/>
      <c r="TBD133" s="86"/>
      <c r="TBE133" s="86"/>
      <c r="TBF133" s="86"/>
      <c r="TBG133" s="86"/>
      <c r="TBH133" s="86"/>
      <c r="TBI133" s="86"/>
      <c r="TBJ133" s="86"/>
      <c r="TBK133" s="86"/>
      <c r="TBL133" s="86"/>
      <c r="TBM133" s="86"/>
      <c r="TBN133" s="86"/>
      <c r="TBO133" s="86"/>
      <c r="TBP133" s="86"/>
      <c r="TBQ133" s="86"/>
      <c r="TBR133" s="86"/>
      <c r="TBS133" s="86"/>
      <c r="TBT133" s="86"/>
      <c r="TBU133" s="86"/>
      <c r="TBV133" s="86"/>
      <c r="TBW133" s="86"/>
      <c r="TBX133" s="86"/>
      <c r="TBY133" s="86"/>
      <c r="TBZ133" s="86"/>
      <c r="TCA133" s="86"/>
      <c r="TCB133" s="86"/>
      <c r="TCC133" s="86"/>
      <c r="TCD133" s="86"/>
      <c r="TCE133" s="86"/>
      <c r="TCF133" s="86"/>
      <c r="TCG133" s="86"/>
      <c r="TCH133" s="86"/>
      <c r="TCI133" s="86"/>
      <c r="TCJ133" s="86"/>
      <c r="TCK133" s="86"/>
      <c r="TCL133" s="86"/>
      <c r="TCM133" s="86"/>
      <c r="TCN133" s="86"/>
      <c r="TCO133" s="86"/>
      <c r="TCP133" s="86"/>
      <c r="TCQ133" s="86"/>
      <c r="TCR133" s="86"/>
      <c r="TCS133" s="86"/>
      <c r="TCT133" s="86"/>
      <c r="TCU133" s="86"/>
      <c r="TCV133" s="86"/>
      <c r="TCW133" s="86"/>
      <c r="TCX133" s="86"/>
      <c r="TCY133" s="86"/>
      <c r="TCZ133" s="86"/>
      <c r="TDA133" s="86"/>
      <c r="TDB133" s="86"/>
      <c r="TDC133" s="86"/>
      <c r="TDD133" s="86"/>
      <c r="TDE133" s="86"/>
      <c r="TDF133" s="86"/>
      <c r="TDG133" s="86"/>
      <c r="TDH133" s="86"/>
      <c r="TDI133" s="86"/>
      <c r="TDJ133" s="86"/>
      <c r="TDK133" s="86"/>
      <c r="TDL133" s="86"/>
      <c r="TDM133" s="86"/>
      <c r="TDN133" s="86"/>
      <c r="TDO133" s="86"/>
      <c r="TDP133" s="86"/>
      <c r="TDQ133" s="86"/>
      <c r="TDR133" s="86"/>
      <c r="TDS133" s="86"/>
      <c r="TDT133" s="86"/>
      <c r="TDU133" s="86"/>
      <c r="TDV133" s="86"/>
      <c r="TDW133" s="86"/>
      <c r="TDX133" s="86"/>
      <c r="TDY133" s="86"/>
      <c r="TDZ133" s="86"/>
      <c r="TEA133" s="86"/>
      <c r="TEB133" s="86"/>
      <c r="TEC133" s="86"/>
      <c r="TED133" s="86"/>
      <c r="TEE133" s="86"/>
      <c r="TEF133" s="86"/>
      <c r="TEG133" s="86"/>
      <c r="TEH133" s="86"/>
      <c r="TEI133" s="86"/>
      <c r="TEJ133" s="86"/>
      <c r="TEK133" s="86"/>
      <c r="TEL133" s="86"/>
      <c r="TEM133" s="86"/>
      <c r="TEN133" s="86"/>
      <c r="TEO133" s="86"/>
      <c r="TEP133" s="86"/>
      <c r="TEQ133" s="86"/>
      <c r="TER133" s="86"/>
      <c r="TES133" s="86"/>
      <c r="TET133" s="86"/>
      <c r="TEU133" s="86"/>
      <c r="TEV133" s="86"/>
      <c r="TEW133" s="86"/>
      <c r="TEX133" s="86"/>
      <c r="TEY133" s="86"/>
      <c r="TEZ133" s="86"/>
      <c r="TFA133" s="86"/>
      <c r="TFB133" s="86"/>
      <c r="TFC133" s="86"/>
      <c r="TFD133" s="86"/>
      <c r="TFE133" s="86"/>
      <c r="TFF133" s="86"/>
      <c r="TFG133" s="86"/>
      <c r="TFH133" s="86"/>
      <c r="TFI133" s="86"/>
      <c r="TFJ133" s="86"/>
      <c r="TFK133" s="86"/>
      <c r="TFL133" s="86"/>
      <c r="TFM133" s="86"/>
      <c r="TFN133" s="86"/>
      <c r="TFO133" s="86"/>
      <c r="TFP133" s="86"/>
      <c r="TFQ133" s="86"/>
      <c r="TFR133" s="86"/>
      <c r="TFS133" s="86"/>
      <c r="TFT133" s="86"/>
      <c r="TFU133" s="86"/>
      <c r="TFV133" s="86"/>
      <c r="TFW133" s="86"/>
      <c r="TFX133" s="86"/>
      <c r="TFY133" s="86"/>
      <c r="TFZ133" s="86"/>
      <c r="TGA133" s="86"/>
      <c r="TGB133" s="86"/>
      <c r="TGC133" s="86"/>
      <c r="TGD133" s="86"/>
      <c r="TGE133" s="86"/>
      <c r="TGF133" s="86"/>
      <c r="TGG133" s="86"/>
      <c r="TGH133" s="86"/>
      <c r="TGI133" s="86"/>
      <c r="TGJ133" s="86"/>
      <c r="TGK133" s="86"/>
      <c r="TGL133" s="86"/>
      <c r="TGM133" s="86"/>
      <c r="TGN133" s="86"/>
      <c r="TGO133" s="86"/>
      <c r="TGP133" s="86"/>
      <c r="TGQ133" s="86"/>
      <c r="TGR133" s="86"/>
      <c r="TGS133" s="86"/>
      <c r="TGT133" s="86"/>
      <c r="TGU133" s="86"/>
      <c r="TGV133" s="86"/>
      <c r="TGW133" s="86"/>
      <c r="TGX133" s="86"/>
      <c r="TGY133" s="86"/>
      <c r="TGZ133" s="86"/>
      <c r="THA133" s="86"/>
      <c r="THB133" s="86"/>
      <c r="THC133" s="86"/>
      <c r="THD133" s="86"/>
      <c r="THE133" s="86"/>
      <c r="THF133" s="86"/>
      <c r="THG133" s="86"/>
      <c r="THH133" s="86"/>
      <c r="THI133" s="86"/>
      <c r="THJ133" s="86"/>
      <c r="THK133" s="86"/>
      <c r="THL133" s="86"/>
      <c r="THM133" s="86"/>
      <c r="THN133" s="86"/>
      <c r="THO133" s="86"/>
      <c r="THP133" s="86"/>
      <c r="THQ133" s="86"/>
      <c r="THR133" s="86"/>
      <c r="THS133" s="86"/>
      <c r="THT133" s="86"/>
      <c r="THU133" s="86"/>
      <c r="THV133" s="86"/>
      <c r="THW133" s="86"/>
      <c r="THX133" s="86"/>
      <c r="THY133" s="86"/>
      <c r="THZ133" s="86"/>
      <c r="TIA133" s="86"/>
      <c r="TIB133" s="86"/>
      <c r="TIC133" s="86"/>
      <c r="TID133" s="86"/>
      <c r="TIE133" s="86"/>
      <c r="TIF133" s="86"/>
      <c r="TIG133" s="86"/>
      <c r="TIH133" s="86"/>
      <c r="TII133" s="86"/>
      <c r="TIJ133" s="86"/>
      <c r="TIK133" s="86"/>
      <c r="TIL133" s="86"/>
      <c r="TIM133" s="86"/>
      <c r="TIN133" s="86"/>
      <c r="TIO133" s="86"/>
      <c r="TIP133" s="86"/>
      <c r="TIQ133" s="86"/>
      <c r="TIR133" s="86"/>
      <c r="TIS133" s="86"/>
      <c r="TIT133" s="86"/>
      <c r="TIU133" s="86"/>
      <c r="TIV133" s="86"/>
      <c r="TIW133" s="86"/>
      <c r="TIX133" s="86"/>
      <c r="TJE133" s="86"/>
      <c r="TJF133" s="86"/>
      <c r="TJG133" s="86"/>
      <c r="TJH133" s="86"/>
      <c r="TJI133" s="86"/>
      <c r="TJJ133" s="86"/>
      <c r="TJK133" s="86"/>
      <c r="TJL133" s="86"/>
      <c r="TJM133" s="86"/>
      <c r="TJN133" s="86"/>
      <c r="TJO133" s="86"/>
      <c r="TJP133" s="86"/>
      <c r="TJQ133" s="86"/>
      <c r="TJR133" s="86"/>
      <c r="TJS133" s="86"/>
      <c r="TJT133" s="86"/>
      <c r="TJU133" s="86"/>
      <c r="TJV133" s="86"/>
      <c r="TJW133" s="86"/>
      <c r="TJX133" s="86"/>
      <c r="TJY133" s="86"/>
      <c r="TJZ133" s="86"/>
      <c r="TKA133" s="86"/>
      <c r="TKB133" s="86"/>
      <c r="TKC133" s="86"/>
      <c r="TKD133" s="86"/>
      <c r="TKE133" s="86"/>
      <c r="TKF133" s="86"/>
      <c r="TKG133" s="86"/>
      <c r="TKH133" s="86"/>
      <c r="TKI133" s="86"/>
      <c r="TKJ133" s="86"/>
      <c r="TKK133" s="86"/>
      <c r="TKL133" s="86"/>
      <c r="TKM133" s="86"/>
      <c r="TKN133" s="86"/>
      <c r="TKO133" s="86"/>
      <c r="TKP133" s="86"/>
      <c r="TKQ133" s="86"/>
      <c r="TKR133" s="86"/>
      <c r="TKS133" s="86"/>
      <c r="TKT133" s="86"/>
      <c r="TKU133" s="86"/>
      <c r="TKV133" s="86"/>
      <c r="TKW133" s="86"/>
      <c r="TKX133" s="86"/>
      <c r="TKY133" s="86"/>
      <c r="TKZ133" s="86"/>
      <c r="TLA133" s="86"/>
      <c r="TLB133" s="86"/>
      <c r="TLC133" s="86"/>
      <c r="TLD133" s="86"/>
      <c r="TLE133" s="86"/>
      <c r="TLF133" s="86"/>
      <c r="TLG133" s="86"/>
      <c r="TLH133" s="86"/>
      <c r="TLI133" s="86"/>
      <c r="TLJ133" s="86"/>
      <c r="TLK133" s="86"/>
      <c r="TLL133" s="86"/>
      <c r="TLM133" s="86"/>
      <c r="TLN133" s="86"/>
      <c r="TLO133" s="86"/>
      <c r="TLP133" s="86"/>
      <c r="TLQ133" s="86"/>
      <c r="TLR133" s="86"/>
      <c r="TLS133" s="86"/>
      <c r="TLT133" s="86"/>
      <c r="TLU133" s="86"/>
      <c r="TLV133" s="86"/>
      <c r="TLW133" s="86"/>
      <c r="TLX133" s="86"/>
      <c r="TLY133" s="86"/>
      <c r="TLZ133" s="86"/>
      <c r="TMA133" s="86"/>
      <c r="TMB133" s="86"/>
      <c r="TMC133" s="86"/>
      <c r="TMD133" s="86"/>
      <c r="TME133" s="86"/>
      <c r="TMF133" s="86"/>
      <c r="TMG133" s="86"/>
      <c r="TMH133" s="86"/>
      <c r="TMI133" s="86"/>
      <c r="TMJ133" s="86"/>
      <c r="TMK133" s="86"/>
      <c r="TML133" s="86"/>
      <c r="TMM133" s="86"/>
      <c r="TMN133" s="86"/>
      <c r="TMO133" s="86"/>
      <c r="TMP133" s="86"/>
      <c r="TMQ133" s="86"/>
      <c r="TMR133" s="86"/>
      <c r="TMS133" s="86"/>
      <c r="TMT133" s="86"/>
      <c r="TMU133" s="86"/>
      <c r="TMV133" s="86"/>
      <c r="TMW133" s="86"/>
      <c r="TMX133" s="86"/>
      <c r="TMY133" s="86"/>
      <c r="TMZ133" s="86"/>
      <c r="TNA133" s="86"/>
      <c r="TNB133" s="86"/>
      <c r="TNC133" s="86"/>
      <c r="TND133" s="86"/>
      <c r="TNE133" s="86"/>
      <c r="TNF133" s="86"/>
      <c r="TNG133" s="86"/>
      <c r="TNH133" s="86"/>
      <c r="TNI133" s="86"/>
      <c r="TNJ133" s="86"/>
      <c r="TNK133" s="86"/>
      <c r="TNL133" s="86"/>
      <c r="TNM133" s="86"/>
      <c r="TNN133" s="86"/>
      <c r="TNO133" s="86"/>
      <c r="TNP133" s="86"/>
      <c r="TNQ133" s="86"/>
      <c r="TNR133" s="86"/>
      <c r="TNS133" s="86"/>
      <c r="TNT133" s="86"/>
      <c r="TNU133" s="86"/>
      <c r="TNV133" s="86"/>
      <c r="TNW133" s="86"/>
      <c r="TNX133" s="86"/>
      <c r="TNY133" s="86"/>
      <c r="TNZ133" s="86"/>
      <c r="TOA133" s="86"/>
      <c r="TOB133" s="86"/>
      <c r="TOC133" s="86"/>
      <c r="TOD133" s="86"/>
      <c r="TOE133" s="86"/>
      <c r="TOF133" s="86"/>
      <c r="TOG133" s="86"/>
      <c r="TOH133" s="86"/>
      <c r="TOI133" s="86"/>
      <c r="TOJ133" s="86"/>
      <c r="TOK133" s="86"/>
      <c r="TOL133" s="86"/>
      <c r="TOM133" s="86"/>
      <c r="TON133" s="86"/>
      <c r="TOO133" s="86"/>
      <c r="TOP133" s="86"/>
      <c r="TOQ133" s="86"/>
      <c r="TOR133" s="86"/>
      <c r="TOS133" s="86"/>
      <c r="TOT133" s="86"/>
      <c r="TOU133" s="86"/>
      <c r="TOV133" s="86"/>
      <c r="TOW133" s="86"/>
      <c r="TOX133" s="86"/>
      <c r="TOY133" s="86"/>
      <c r="TOZ133" s="86"/>
      <c r="TPA133" s="86"/>
      <c r="TPB133" s="86"/>
      <c r="TPC133" s="86"/>
      <c r="TPD133" s="86"/>
      <c r="TPE133" s="86"/>
      <c r="TPF133" s="86"/>
      <c r="TPG133" s="86"/>
      <c r="TPH133" s="86"/>
      <c r="TPI133" s="86"/>
      <c r="TPJ133" s="86"/>
      <c r="TPK133" s="86"/>
      <c r="TPL133" s="86"/>
      <c r="TPM133" s="86"/>
      <c r="TPN133" s="86"/>
      <c r="TPO133" s="86"/>
      <c r="TPP133" s="86"/>
      <c r="TPQ133" s="86"/>
      <c r="TPR133" s="86"/>
      <c r="TPS133" s="86"/>
      <c r="TPT133" s="86"/>
      <c r="TPU133" s="86"/>
      <c r="TPV133" s="86"/>
      <c r="TPW133" s="86"/>
      <c r="TPX133" s="86"/>
      <c r="TPY133" s="86"/>
      <c r="TPZ133" s="86"/>
      <c r="TQA133" s="86"/>
      <c r="TQB133" s="86"/>
      <c r="TQC133" s="86"/>
      <c r="TQD133" s="86"/>
      <c r="TQE133" s="86"/>
      <c r="TQF133" s="86"/>
      <c r="TQG133" s="86"/>
      <c r="TQH133" s="86"/>
      <c r="TQI133" s="86"/>
      <c r="TQJ133" s="86"/>
      <c r="TQK133" s="86"/>
      <c r="TQL133" s="86"/>
      <c r="TQM133" s="86"/>
      <c r="TQN133" s="86"/>
      <c r="TQO133" s="86"/>
      <c r="TQP133" s="86"/>
      <c r="TQQ133" s="86"/>
      <c r="TQR133" s="86"/>
      <c r="TQS133" s="86"/>
      <c r="TQT133" s="86"/>
      <c r="TQU133" s="86"/>
      <c r="TQV133" s="86"/>
      <c r="TQW133" s="86"/>
      <c r="TQX133" s="86"/>
      <c r="TQY133" s="86"/>
      <c r="TQZ133" s="86"/>
      <c r="TRA133" s="86"/>
      <c r="TRB133" s="86"/>
      <c r="TRC133" s="86"/>
      <c r="TRD133" s="86"/>
      <c r="TRE133" s="86"/>
      <c r="TRF133" s="86"/>
      <c r="TRG133" s="86"/>
      <c r="TRH133" s="86"/>
      <c r="TRI133" s="86"/>
      <c r="TRJ133" s="86"/>
      <c r="TRK133" s="86"/>
      <c r="TRL133" s="86"/>
      <c r="TRM133" s="86"/>
      <c r="TRN133" s="86"/>
      <c r="TRO133" s="86"/>
      <c r="TRP133" s="86"/>
      <c r="TRQ133" s="86"/>
      <c r="TRR133" s="86"/>
      <c r="TRS133" s="86"/>
      <c r="TRT133" s="86"/>
      <c r="TRU133" s="86"/>
      <c r="TRV133" s="86"/>
      <c r="TRW133" s="86"/>
      <c r="TRX133" s="86"/>
      <c r="TRY133" s="86"/>
      <c r="TRZ133" s="86"/>
      <c r="TSA133" s="86"/>
      <c r="TSB133" s="86"/>
      <c r="TSC133" s="86"/>
      <c r="TSD133" s="86"/>
      <c r="TSE133" s="86"/>
      <c r="TSF133" s="86"/>
      <c r="TSG133" s="86"/>
      <c r="TSH133" s="86"/>
      <c r="TSI133" s="86"/>
      <c r="TSJ133" s="86"/>
      <c r="TSK133" s="86"/>
      <c r="TSL133" s="86"/>
      <c r="TSM133" s="86"/>
      <c r="TSN133" s="86"/>
      <c r="TSO133" s="86"/>
      <c r="TSP133" s="86"/>
      <c r="TSQ133" s="86"/>
      <c r="TSR133" s="86"/>
      <c r="TSS133" s="86"/>
      <c r="TST133" s="86"/>
      <c r="TTA133" s="86"/>
      <c r="TTB133" s="86"/>
      <c r="TTC133" s="86"/>
      <c r="TTD133" s="86"/>
      <c r="TTE133" s="86"/>
      <c r="TTF133" s="86"/>
      <c r="TTG133" s="86"/>
      <c r="TTH133" s="86"/>
      <c r="TTI133" s="86"/>
      <c r="TTJ133" s="86"/>
      <c r="TTK133" s="86"/>
      <c r="TTL133" s="86"/>
      <c r="TTM133" s="86"/>
      <c r="TTN133" s="86"/>
      <c r="TTO133" s="86"/>
      <c r="TTP133" s="86"/>
      <c r="TTQ133" s="86"/>
      <c r="TTR133" s="86"/>
      <c r="TTS133" s="86"/>
      <c r="TTT133" s="86"/>
      <c r="TTU133" s="86"/>
      <c r="TTV133" s="86"/>
      <c r="TTW133" s="86"/>
      <c r="TTX133" s="86"/>
      <c r="TTY133" s="86"/>
      <c r="TTZ133" s="86"/>
      <c r="TUA133" s="86"/>
      <c r="TUB133" s="86"/>
      <c r="TUC133" s="86"/>
      <c r="TUD133" s="86"/>
      <c r="TUE133" s="86"/>
      <c r="TUF133" s="86"/>
      <c r="TUG133" s="86"/>
      <c r="TUH133" s="86"/>
      <c r="TUI133" s="86"/>
      <c r="TUJ133" s="86"/>
      <c r="TUK133" s="86"/>
      <c r="TUL133" s="86"/>
      <c r="TUM133" s="86"/>
      <c r="TUN133" s="86"/>
      <c r="TUO133" s="86"/>
      <c r="TUP133" s="86"/>
      <c r="TUQ133" s="86"/>
      <c r="TUR133" s="86"/>
      <c r="TUS133" s="86"/>
      <c r="TUT133" s="86"/>
      <c r="TUU133" s="86"/>
      <c r="TUV133" s="86"/>
      <c r="TUW133" s="86"/>
      <c r="TUX133" s="86"/>
      <c r="TUY133" s="86"/>
      <c r="TUZ133" s="86"/>
      <c r="TVA133" s="86"/>
      <c r="TVB133" s="86"/>
      <c r="TVC133" s="86"/>
      <c r="TVD133" s="86"/>
      <c r="TVE133" s="86"/>
      <c r="TVF133" s="86"/>
      <c r="TVG133" s="86"/>
      <c r="TVH133" s="86"/>
      <c r="TVI133" s="86"/>
      <c r="TVJ133" s="86"/>
      <c r="TVK133" s="86"/>
      <c r="TVL133" s="86"/>
      <c r="TVM133" s="86"/>
      <c r="TVN133" s="86"/>
      <c r="TVO133" s="86"/>
      <c r="TVP133" s="86"/>
      <c r="TVQ133" s="86"/>
      <c r="TVR133" s="86"/>
      <c r="TVS133" s="86"/>
      <c r="TVT133" s="86"/>
      <c r="TVU133" s="86"/>
      <c r="TVV133" s="86"/>
      <c r="TVW133" s="86"/>
      <c r="TVX133" s="86"/>
      <c r="TVY133" s="86"/>
      <c r="TVZ133" s="86"/>
      <c r="TWA133" s="86"/>
      <c r="TWB133" s="86"/>
      <c r="TWC133" s="86"/>
      <c r="TWD133" s="86"/>
      <c r="TWE133" s="86"/>
      <c r="TWF133" s="86"/>
      <c r="TWG133" s="86"/>
      <c r="TWH133" s="86"/>
      <c r="TWI133" s="86"/>
      <c r="TWJ133" s="86"/>
      <c r="TWK133" s="86"/>
      <c r="TWL133" s="86"/>
      <c r="TWM133" s="86"/>
      <c r="TWN133" s="86"/>
      <c r="TWO133" s="86"/>
      <c r="TWP133" s="86"/>
      <c r="TWQ133" s="86"/>
      <c r="TWR133" s="86"/>
      <c r="TWS133" s="86"/>
      <c r="TWT133" s="86"/>
      <c r="TWU133" s="86"/>
      <c r="TWV133" s="86"/>
      <c r="TWW133" s="86"/>
      <c r="TWX133" s="86"/>
      <c r="TWY133" s="86"/>
      <c r="TWZ133" s="86"/>
      <c r="TXA133" s="86"/>
      <c r="TXB133" s="86"/>
      <c r="TXC133" s="86"/>
      <c r="TXD133" s="86"/>
      <c r="TXE133" s="86"/>
      <c r="TXF133" s="86"/>
      <c r="TXG133" s="86"/>
      <c r="TXH133" s="86"/>
      <c r="TXI133" s="86"/>
      <c r="TXJ133" s="86"/>
      <c r="TXK133" s="86"/>
      <c r="TXL133" s="86"/>
      <c r="TXM133" s="86"/>
      <c r="TXN133" s="86"/>
      <c r="TXO133" s="86"/>
      <c r="TXP133" s="86"/>
      <c r="TXQ133" s="86"/>
      <c r="TXR133" s="86"/>
      <c r="TXS133" s="86"/>
      <c r="TXT133" s="86"/>
      <c r="TXU133" s="86"/>
      <c r="TXV133" s="86"/>
      <c r="TXW133" s="86"/>
      <c r="TXX133" s="86"/>
      <c r="TXY133" s="86"/>
      <c r="TXZ133" s="86"/>
      <c r="TYA133" s="86"/>
      <c r="TYB133" s="86"/>
      <c r="TYC133" s="86"/>
      <c r="TYD133" s="86"/>
      <c r="TYE133" s="86"/>
      <c r="TYF133" s="86"/>
      <c r="TYG133" s="86"/>
      <c r="TYH133" s="86"/>
      <c r="TYI133" s="86"/>
      <c r="TYJ133" s="86"/>
      <c r="TYK133" s="86"/>
      <c r="TYL133" s="86"/>
      <c r="TYM133" s="86"/>
      <c r="TYN133" s="86"/>
      <c r="TYO133" s="86"/>
      <c r="TYP133" s="86"/>
      <c r="TYQ133" s="86"/>
      <c r="TYR133" s="86"/>
      <c r="TYS133" s="86"/>
      <c r="TYT133" s="86"/>
      <c r="TYU133" s="86"/>
      <c r="TYV133" s="86"/>
      <c r="TYW133" s="86"/>
      <c r="TYX133" s="86"/>
      <c r="TYY133" s="86"/>
      <c r="TYZ133" s="86"/>
      <c r="TZA133" s="86"/>
      <c r="TZB133" s="86"/>
      <c r="TZC133" s="86"/>
      <c r="TZD133" s="86"/>
      <c r="TZE133" s="86"/>
      <c r="TZF133" s="86"/>
      <c r="TZG133" s="86"/>
      <c r="TZH133" s="86"/>
      <c r="TZI133" s="86"/>
      <c r="TZJ133" s="86"/>
      <c r="TZK133" s="86"/>
      <c r="TZL133" s="86"/>
      <c r="TZM133" s="86"/>
      <c r="TZN133" s="86"/>
      <c r="TZO133" s="86"/>
      <c r="TZP133" s="86"/>
      <c r="TZQ133" s="86"/>
      <c r="TZR133" s="86"/>
      <c r="TZS133" s="86"/>
      <c r="TZT133" s="86"/>
      <c r="TZU133" s="86"/>
      <c r="TZV133" s="86"/>
      <c r="TZW133" s="86"/>
      <c r="TZX133" s="86"/>
      <c r="TZY133" s="86"/>
      <c r="TZZ133" s="86"/>
      <c r="UAA133" s="86"/>
      <c r="UAB133" s="86"/>
      <c r="UAC133" s="86"/>
      <c r="UAD133" s="86"/>
      <c r="UAE133" s="86"/>
      <c r="UAF133" s="86"/>
      <c r="UAG133" s="86"/>
      <c r="UAH133" s="86"/>
      <c r="UAI133" s="86"/>
      <c r="UAJ133" s="86"/>
      <c r="UAK133" s="86"/>
      <c r="UAL133" s="86"/>
      <c r="UAM133" s="86"/>
      <c r="UAN133" s="86"/>
      <c r="UAO133" s="86"/>
      <c r="UAP133" s="86"/>
      <c r="UAQ133" s="86"/>
      <c r="UAR133" s="86"/>
      <c r="UAS133" s="86"/>
      <c r="UAT133" s="86"/>
      <c r="UAU133" s="86"/>
      <c r="UAV133" s="86"/>
      <c r="UAW133" s="86"/>
      <c r="UAX133" s="86"/>
      <c r="UAY133" s="86"/>
      <c r="UAZ133" s="86"/>
      <c r="UBA133" s="86"/>
      <c r="UBB133" s="86"/>
      <c r="UBC133" s="86"/>
      <c r="UBD133" s="86"/>
      <c r="UBE133" s="86"/>
      <c r="UBF133" s="86"/>
      <c r="UBG133" s="86"/>
      <c r="UBH133" s="86"/>
      <c r="UBI133" s="86"/>
      <c r="UBJ133" s="86"/>
      <c r="UBK133" s="86"/>
      <c r="UBL133" s="86"/>
      <c r="UBM133" s="86"/>
      <c r="UBN133" s="86"/>
      <c r="UBO133" s="86"/>
      <c r="UBP133" s="86"/>
      <c r="UBQ133" s="86"/>
      <c r="UBR133" s="86"/>
      <c r="UBS133" s="86"/>
      <c r="UBT133" s="86"/>
      <c r="UBU133" s="86"/>
      <c r="UBV133" s="86"/>
      <c r="UBW133" s="86"/>
      <c r="UBX133" s="86"/>
      <c r="UBY133" s="86"/>
      <c r="UBZ133" s="86"/>
      <c r="UCA133" s="86"/>
      <c r="UCB133" s="86"/>
      <c r="UCC133" s="86"/>
      <c r="UCD133" s="86"/>
      <c r="UCE133" s="86"/>
      <c r="UCF133" s="86"/>
      <c r="UCG133" s="86"/>
      <c r="UCH133" s="86"/>
      <c r="UCI133" s="86"/>
      <c r="UCJ133" s="86"/>
      <c r="UCK133" s="86"/>
      <c r="UCL133" s="86"/>
      <c r="UCM133" s="86"/>
      <c r="UCN133" s="86"/>
      <c r="UCO133" s="86"/>
      <c r="UCP133" s="86"/>
      <c r="UCW133" s="86"/>
      <c r="UCX133" s="86"/>
      <c r="UCY133" s="86"/>
      <c r="UCZ133" s="86"/>
      <c r="UDA133" s="86"/>
      <c r="UDB133" s="86"/>
      <c r="UDC133" s="86"/>
      <c r="UDD133" s="86"/>
      <c r="UDE133" s="86"/>
      <c r="UDF133" s="86"/>
      <c r="UDG133" s="86"/>
      <c r="UDH133" s="86"/>
      <c r="UDI133" s="86"/>
      <c r="UDJ133" s="86"/>
      <c r="UDK133" s="86"/>
      <c r="UDL133" s="86"/>
      <c r="UDM133" s="86"/>
      <c r="UDN133" s="86"/>
      <c r="UDO133" s="86"/>
      <c r="UDP133" s="86"/>
      <c r="UDQ133" s="86"/>
      <c r="UDR133" s="86"/>
      <c r="UDS133" s="86"/>
      <c r="UDT133" s="86"/>
      <c r="UDU133" s="86"/>
      <c r="UDV133" s="86"/>
      <c r="UDW133" s="86"/>
      <c r="UDX133" s="86"/>
      <c r="UDY133" s="86"/>
      <c r="UDZ133" s="86"/>
      <c r="UEA133" s="86"/>
      <c r="UEB133" s="86"/>
      <c r="UEC133" s="86"/>
      <c r="UED133" s="86"/>
      <c r="UEE133" s="86"/>
      <c r="UEF133" s="86"/>
      <c r="UEG133" s="86"/>
      <c r="UEH133" s="86"/>
      <c r="UEI133" s="86"/>
      <c r="UEJ133" s="86"/>
      <c r="UEK133" s="86"/>
      <c r="UEL133" s="86"/>
      <c r="UEM133" s="86"/>
      <c r="UEN133" s="86"/>
      <c r="UEO133" s="86"/>
      <c r="UEP133" s="86"/>
      <c r="UEQ133" s="86"/>
      <c r="UER133" s="86"/>
      <c r="UES133" s="86"/>
      <c r="UET133" s="86"/>
      <c r="UEU133" s="86"/>
      <c r="UEV133" s="86"/>
      <c r="UEW133" s="86"/>
      <c r="UEX133" s="86"/>
      <c r="UEY133" s="86"/>
      <c r="UEZ133" s="86"/>
      <c r="UFA133" s="86"/>
      <c r="UFB133" s="86"/>
      <c r="UFC133" s="86"/>
      <c r="UFD133" s="86"/>
      <c r="UFE133" s="86"/>
      <c r="UFF133" s="86"/>
      <c r="UFG133" s="86"/>
      <c r="UFH133" s="86"/>
      <c r="UFI133" s="86"/>
      <c r="UFJ133" s="86"/>
      <c r="UFK133" s="86"/>
      <c r="UFL133" s="86"/>
      <c r="UFM133" s="86"/>
      <c r="UFN133" s="86"/>
      <c r="UFO133" s="86"/>
      <c r="UFP133" s="86"/>
      <c r="UFQ133" s="86"/>
      <c r="UFR133" s="86"/>
      <c r="UFS133" s="86"/>
      <c r="UFT133" s="86"/>
      <c r="UFU133" s="86"/>
      <c r="UFV133" s="86"/>
      <c r="UFW133" s="86"/>
      <c r="UFX133" s="86"/>
      <c r="UFY133" s="86"/>
      <c r="UFZ133" s="86"/>
      <c r="UGA133" s="86"/>
      <c r="UGB133" s="86"/>
      <c r="UGC133" s="86"/>
      <c r="UGD133" s="86"/>
      <c r="UGE133" s="86"/>
      <c r="UGF133" s="86"/>
      <c r="UGG133" s="86"/>
      <c r="UGH133" s="86"/>
      <c r="UGI133" s="86"/>
      <c r="UGJ133" s="86"/>
      <c r="UGK133" s="86"/>
      <c r="UGL133" s="86"/>
      <c r="UGM133" s="86"/>
      <c r="UGN133" s="86"/>
      <c r="UGO133" s="86"/>
      <c r="UGP133" s="86"/>
      <c r="UGQ133" s="86"/>
      <c r="UGR133" s="86"/>
      <c r="UGS133" s="86"/>
      <c r="UGT133" s="86"/>
      <c r="UGU133" s="86"/>
      <c r="UGV133" s="86"/>
      <c r="UGW133" s="86"/>
      <c r="UGX133" s="86"/>
      <c r="UGY133" s="86"/>
      <c r="UGZ133" s="86"/>
      <c r="UHA133" s="86"/>
      <c r="UHB133" s="86"/>
      <c r="UHC133" s="86"/>
      <c r="UHD133" s="86"/>
      <c r="UHE133" s="86"/>
      <c r="UHF133" s="86"/>
      <c r="UHG133" s="86"/>
      <c r="UHH133" s="86"/>
      <c r="UHI133" s="86"/>
      <c r="UHJ133" s="86"/>
      <c r="UHK133" s="86"/>
      <c r="UHL133" s="86"/>
      <c r="UHM133" s="86"/>
      <c r="UHN133" s="86"/>
      <c r="UHO133" s="86"/>
      <c r="UHP133" s="86"/>
      <c r="UHQ133" s="86"/>
      <c r="UHR133" s="86"/>
      <c r="UHS133" s="86"/>
      <c r="UHT133" s="86"/>
      <c r="UHU133" s="86"/>
      <c r="UHV133" s="86"/>
      <c r="UHW133" s="86"/>
      <c r="UHX133" s="86"/>
      <c r="UHY133" s="86"/>
      <c r="UHZ133" s="86"/>
      <c r="UIA133" s="86"/>
      <c r="UIB133" s="86"/>
      <c r="UIC133" s="86"/>
      <c r="UID133" s="86"/>
      <c r="UIE133" s="86"/>
      <c r="UIF133" s="86"/>
      <c r="UIG133" s="86"/>
      <c r="UIH133" s="86"/>
      <c r="UII133" s="86"/>
      <c r="UIJ133" s="86"/>
      <c r="UIK133" s="86"/>
      <c r="UIL133" s="86"/>
      <c r="UIM133" s="86"/>
      <c r="UIN133" s="86"/>
      <c r="UIO133" s="86"/>
      <c r="UIP133" s="86"/>
      <c r="UIQ133" s="86"/>
      <c r="UIR133" s="86"/>
      <c r="UIS133" s="86"/>
      <c r="UIT133" s="86"/>
      <c r="UIU133" s="86"/>
      <c r="UIV133" s="86"/>
      <c r="UIW133" s="86"/>
      <c r="UIX133" s="86"/>
      <c r="UIY133" s="86"/>
      <c r="UIZ133" s="86"/>
      <c r="UJA133" s="86"/>
      <c r="UJB133" s="86"/>
      <c r="UJC133" s="86"/>
      <c r="UJD133" s="86"/>
      <c r="UJE133" s="86"/>
      <c r="UJF133" s="86"/>
      <c r="UJG133" s="86"/>
      <c r="UJH133" s="86"/>
      <c r="UJI133" s="86"/>
      <c r="UJJ133" s="86"/>
      <c r="UJK133" s="86"/>
      <c r="UJL133" s="86"/>
      <c r="UJM133" s="86"/>
      <c r="UJN133" s="86"/>
      <c r="UJO133" s="86"/>
      <c r="UJP133" s="86"/>
      <c r="UJQ133" s="86"/>
      <c r="UJR133" s="86"/>
      <c r="UJS133" s="86"/>
      <c r="UJT133" s="86"/>
      <c r="UJU133" s="86"/>
      <c r="UJV133" s="86"/>
      <c r="UJW133" s="86"/>
      <c r="UJX133" s="86"/>
      <c r="UJY133" s="86"/>
      <c r="UJZ133" s="86"/>
      <c r="UKA133" s="86"/>
      <c r="UKB133" s="86"/>
      <c r="UKC133" s="86"/>
      <c r="UKD133" s="86"/>
      <c r="UKE133" s="86"/>
      <c r="UKF133" s="86"/>
      <c r="UKG133" s="86"/>
      <c r="UKH133" s="86"/>
      <c r="UKI133" s="86"/>
      <c r="UKJ133" s="86"/>
      <c r="UKK133" s="86"/>
      <c r="UKL133" s="86"/>
      <c r="UKM133" s="86"/>
      <c r="UKN133" s="86"/>
      <c r="UKO133" s="86"/>
      <c r="UKP133" s="86"/>
      <c r="UKQ133" s="86"/>
      <c r="UKR133" s="86"/>
      <c r="UKS133" s="86"/>
      <c r="UKT133" s="86"/>
      <c r="UKU133" s="86"/>
      <c r="UKV133" s="86"/>
      <c r="UKW133" s="86"/>
      <c r="UKX133" s="86"/>
      <c r="UKY133" s="86"/>
      <c r="UKZ133" s="86"/>
      <c r="ULA133" s="86"/>
      <c r="ULB133" s="86"/>
      <c r="ULC133" s="86"/>
      <c r="ULD133" s="86"/>
      <c r="ULE133" s="86"/>
      <c r="ULF133" s="86"/>
      <c r="ULG133" s="86"/>
      <c r="ULH133" s="86"/>
      <c r="ULI133" s="86"/>
      <c r="ULJ133" s="86"/>
      <c r="ULK133" s="86"/>
      <c r="ULL133" s="86"/>
      <c r="ULM133" s="86"/>
      <c r="ULN133" s="86"/>
      <c r="ULO133" s="86"/>
      <c r="ULP133" s="86"/>
      <c r="ULQ133" s="86"/>
      <c r="ULR133" s="86"/>
      <c r="ULS133" s="86"/>
      <c r="ULT133" s="86"/>
      <c r="ULU133" s="86"/>
      <c r="ULV133" s="86"/>
      <c r="ULW133" s="86"/>
      <c r="ULX133" s="86"/>
      <c r="ULY133" s="86"/>
      <c r="ULZ133" s="86"/>
      <c r="UMA133" s="86"/>
      <c r="UMB133" s="86"/>
      <c r="UMC133" s="86"/>
      <c r="UMD133" s="86"/>
      <c r="UME133" s="86"/>
      <c r="UMF133" s="86"/>
      <c r="UMG133" s="86"/>
      <c r="UMH133" s="86"/>
      <c r="UMI133" s="86"/>
      <c r="UMJ133" s="86"/>
      <c r="UMK133" s="86"/>
      <c r="UML133" s="86"/>
      <c r="UMS133" s="86"/>
      <c r="UMT133" s="86"/>
      <c r="UMU133" s="86"/>
      <c r="UMV133" s="86"/>
      <c r="UMW133" s="86"/>
      <c r="UMX133" s="86"/>
      <c r="UMY133" s="86"/>
      <c r="UMZ133" s="86"/>
      <c r="UNA133" s="86"/>
      <c r="UNB133" s="86"/>
      <c r="UNC133" s="86"/>
      <c r="UND133" s="86"/>
      <c r="UNE133" s="86"/>
      <c r="UNF133" s="86"/>
      <c r="UNG133" s="86"/>
      <c r="UNH133" s="86"/>
      <c r="UNI133" s="86"/>
      <c r="UNJ133" s="86"/>
      <c r="UNK133" s="86"/>
      <c r="UNL133" s="86"/>
      <c r="UNM133" s="86"/>
      <c r="UNN133" s="86"/>
      <c r="UNO133" s="86"/>
      <c r="UNP133" s="86"/>
      <c r="UNQ133" s="86"/>
      <c r="UNR133" s="86"/>
      <c r="UNS133" s="86"/>
      <c r="UNT133" s="86"/>
      <c r="UNU133" s="86"/>
      <c r="UNV133" s="86"/>
      <c r="UNW133" s="86"/>
      <c r="UNX133" s="86"/>
      <c r="UNY133" s="86"/>
      <c r="UNZ133" s="86"/>
      <c r="UOA133" s="86"/>
      <c r="UOB133" s="86"/>
      <c r="UOC133" s="86"/>
      <c r="UOD133" s="86"/>
      <c r="UOE133" s="86"/>
      <c r="UOF133" s="86"/>
      <c r="UOG133" s="86"/>
      <c r="UOH133" s="86"/>
      <c r="UOI133" s="86"/>
      <c r="UOJ133" s="86"/>
      <c r="UOK133" s="86"/>
      <c r="UOL133" s="86"/>
      <c r="UOM133" s="86"/>
      <c r="UON133" s="86"/>
      <c r="UOO133" s="86"/>
      <c r="UOP133" s="86"/>
      <c r="UOQ133" s="86"/>
      <c r="UOR133" s="86"/>
      <c r="UOS133" s="86"/>
      <c r="UOT133" s="86"/>
      <c r="UOU133" s="86"/>
      <c r="UOV133" s="86"/>
      <c r="UOW133" s="86"/>
      <c r="UOX133" s="86"/>
      <c r="UOY133" s="86"/>
      <c r="UOZ133" s="86"/>
      <c r="UPA133" s="86"/>
      <c r="UPB133" s="86"/>
      <c r="UPC133" s="86"/>
      <c r="UPD133" s="86"/>
      <c r="UPE133" s="86"/>
      <c r="UPF133" s="86"/>
      <c r="UPG133" s="86"/>
      <c r="UPH133" s="86"/>
      <c r="UPI133" s="86"/>
      <c r="UPJ133" s="86"/>
      <c r="UPK133" s="86"/>
      <c r="UPL133" s="86"/>
      <c r="UPM133" s="86"/>
      <c r="UPN133" s="86"/>
      <c r="UPO133" s="86"/>
      <c r="UPP133" s="86"/>
      <c r="UPQ133" s="86"/>
      <c r="UPR133" s="86"/>
      <c r="UPS133" s="86"/>
      <c r="UPT133" s="86"/>
      <c r="UPU133" s="86"/>
      <c r="UPV133" s="86"/>
      <c r="UPW133" s="86"/>
      <c r="UPX133" s="86"/>
      <c r="UPY133" s="86"/>
      <c r="UPZ133" s="86"/>
      <c r="UQA133" s="86"/>
      <c r="UQB133" s="86"/>
      <c r="UQC133" s="86"/>
      <c r="UQD133" s="86"/>
      <c r="UQE133" s="86"/>
      <c r="UQF133" s="86"/>
      <c r="UQG133" s="86"/>
      <c r="UQH133" s="86"/>
      <c r="UQI133" s="86"/>
      <c r="UQJ133" s="86"/>
      <c r="UQK133" s="86"/>
      <c r="UQL133" s="86"/>
      <c r="UQM133" s="86"/>
      <c r="UQN133" s="86"/>
      <c r="UQO133" s="86"/>
      <c r="UQP133" s="86"/>
      <c r="UQQ133" s="86"/>
      <c r="UQR133" s="86"/>
      <c r="UQS133" s="86"/>
      <c r="UQT133" s="86"/>
      <c r="UQU133" s="86"/>
      <c r="UQV133" s="86"/>
      <c r="UQW133" s="86"/>
      <c r="UQX133" s="86"/>
      <c r="UQY133" s="86"/>
      <c r="UQZ133" s="86"/>
      <c r="URA133" s="86"/>
      <c r="URB133" s="86"/>
      <c r="URC133" s="86"/>
      <c r="URD133" s="86"/>
      <c r="URE133" s="86"/>
      <c r="URF133" s="86"/>
      <c r="URG133" s="86"/>
      <c r="URH133" s="86"/>
      <c r="URI133" s="86"/>
      <c r="URJ133" s="86"/>
      <c r="URK133" s="86"/>
      <c r="URL133" s="86"/>
      <c r="URM133" s="86"/>
      <c r="URN133" s="86"/>
      <c r="URO133" s="86"/>
      <c r="URP133" s="86"/>
      <c r="URQ133" s="86"/>
      <c r="URR133" s="86"/>
      <c r="URS133" s="86"/>
      <c r="URT133" s="86"/>
      <c r="URU133" s="86"/>
      <c r="URV133" s="86"/>
      <c r="URW133" s="86"/>
      <c r="URX133" s="86"/>
      <c r="URY133" s="86"/>
      <c r="URZ133" s="86"/>
      <c r="USA133" s="86"/>
      <c r="USB133" s="86"/>
      <c r="USC133" s="86"/>
      <c r="USD133" s="86"/>
      <c r="USE133" s="86"/>
      <c r="USF133" s="86"/>
      <c r="USG133" s="86"/>
      <c r="USH133" s="86"/>
      <c r="USI133" s="86"/>
      <c r="USJ133" s="86"/>
      <c r="USK133" s="86"/>
      <c r="USL133" s="86"/>
      <c r="USM133" s="86"/>
      <c r="USN133" s="86"/>
      <c r="USO133" s="86"/>
      <c r="USP133" s="86"/>
      <c r="USQ133" s="86"/>
      <c r="USR133" s="86"/>
      <c r="USS133" s="86"/>
      <c r="UST133" s="86"/>
      <c r="USU133" s="86"/>
      <c r="USV133" s="86"/>
      <c r="USW133" s="86"/>
      <c r="USX133" s="86"/>
      <c r="USY133" s="86"/>
      <c r="USZ133" s="86"/>
      <c r="UTA133" s="86"/>
      <c r="UTB133" s="86"/>
      <c r="UTC133" s="86"/>
      <c r="UTD133" s="86"/>
      <c r="UTE133" s="86"/>
      <c r="UTF133" s="86"/>
      <c r="UTG133" s="86"/>
      <c r="UTH133" s="86"/>
      <c r="UTI133" s="86"/>
      <c r="UTJ133" s="86"/>
      <c r="UTK133" s="86"/>
      <c r="UTL133" s="86"/>
      <c r="UTM133" s="86"/>
      <c r="UTN133" s="86"/>
      <c r="UTO133" s="86"/>
      <c r="UTP133" s="86"/>
      <c r="UTQ133" s="86"/>
      <c r="UTR133" s="86"/>
      <c r="UTS133" s="86"/>
      <c r="UTT133" s="86"/>
      <c r="UTU133" s="86"/>
      <c r="UTV133" s="86"/>
      <c r="UTW133" s="86"/>
      <c r="UTX133" s="86"/>
      <c r="UTY133" s="86"/>
      <c r="UTZ133" s="86"/>
      <c r="UUA133" s="86"/>
      <c r="UUB133" s="86"/>
      <c r="UUC133" s="86"/>
      <c r="UUD133" s="86"/>
      <c r="UUE133" s="86"/>
      <c r="UUF133" s="86"/>
      <c r="UUG133" s="86"/>
      <c r="UUH133" s="86"/>
      <c r="UUI133" s="86"/>
      <c r="UUJ133" s="86"/>
      <c r="UUK133" s="86"/>
      <c r="UUL133" s="86"/>
      <c r="UUM133" s="86"/>
      <c r="UUN133" s="86"/>
      <c r="UUO133" s="86"/>
      <c r="UUP133" s="86"/>
      <c r="UUQ133" s="86"/>
      <c r="UUR133" s="86"/>
      <c r="UUS133" s="86"/>
      <c r="UUT133" s="86"/>
      <c r="UUU133" s="86"/>
      <c r="UUV133" s="86"/>
      <c r="UUW133" s="86"/>
      <c r="UUX133" s="86"/>
      <c r="UUY133" s="86"/>
      <c r="UUZ133" s="86"/>
      <c r="UVA133" s="86"/>
      <c r="UVB133" s="86"/>
      <c r="UVC133" s="86"/>
      <c r="UVD133" s="86"/>
      <c r="UVE133" s="86"/>
      <c r="UVF133" s="86"/>
      <c r="UVG133" s="86"/>
      <c r="UVH133" s="86"/>
      <c r="UVI133" s="86"/>
      <c r="UVJ133" s="86"/>
      <c r="UVK133" s="86"/>
      <c r="UVL133" s="86"/>
      <c r="UVM133" s="86"/>
      <c r="UVN133" s="86"/>
      <c r="UVO133" s="86"/>
      <c r="UVP133" s="86"/>
      <c r="UVQ133" s="86"/>
      <c r="UVR133" s="86"/>
      <c r="UVS133" s="86"/>
      <c r="UVT133" s="86"/>
      <c r="UVU133" s="86"/>
      <c r="UVV133" s="86"/>
      <c r="UVW133" s="86"/>
      <c r="UVX133" s="86"/>
      <c r="UVY133" s="86"/>
      <c r="UVZ133" s="86"/>
      <c r="UWA133" s="86"/>
      <c r="UWB133" s="86"/>
      <c r="UWC133" s="86"/>
      <c r="UWD133" s="86"/>
      <c r="UWE133" s="86"/>
      <c r="UWF133" s="86"/>
      <c r="UWG133" s="86"/>
      <c r="UWH133" s="86"/>
      <c r="UWO133" s="86"/>
      <c r="UWP133" s="86"/>
      <c r="UWQ133" s="86"/>
      <c r="UWR133" s="86"/>
      <c r="UWS133" s="86"/>
      <c r="UWT133" s="86"/>
      <c r="UWU133" s="86"/>
      <c r="UWV133" s="86"/>
      <c r="UWW133" s="86"/>
      <c r="UWX133" s="86"/>
      <c r="UWY133" s="86"/>
      <c r="UWZ133" s="86"/>
      <c r="UXA133" s="86"/>
      <c r="UXB133" s="86"/>
      <c r="UXC133" s="86"/>
      <c r="UXD133" s="86"/>
      <c r="UXE133" s="86"/>
      <c r="UXF133" s="86"/>
      <c r="UXG133" s="86"/>
      <c r="UXH133" s="86"/>
      <c r="UXI133" s="86"/>
      <c r="UXJ133" s="86"/>
      <c r="UXK133" s="86"/>
      <c r="UXL133" s="86"/>
      <c r="UXM133" s="86"/>
      <c r="UXN133" s="86"/>
      <c r="UXO133" s="86"/>
      <c r="UXP133" s="86"/>
      <c r="UXQ133" s="86"/>
      <c r="UXR133" s="86"/>
      <c r="UXS133" s="86"/>
      <c r="UXT133" s="86"/>
      <c r="UXU133" s="86"/>
      <c r="UXV133" s="86"/>
      <c r="UXW133" s="86"/>
      <c r="UXX133" s="86"/>
      <c r="UXY133" s="86"/>
      <c r="UXZ133" s="86"/>
      <c r="UYA133" s="86"/>
      <c r="UYB133" s="86"/>
      <c r="UYC133" s="86"/>
      <c r="UYD133" s="86"/>
      <c r="UYE133" s="86"/>
      <c r="UYF133" s="86"/>
      <c r="UYG133" s="86"/>
      <c r="UYH133" s="86"/>
      <c r="UYI133" s="86"/>
      <c r="UYJ133" s="86"/>
      <c r="UYK133" s="86"/>
      <c r="UYL133" s="86"/>
      <c r="UYM133" s="86"/>
      <c r="UYN133" s="86"/>
      <c r="UYO133" s="86"/>
      <c r="UYP133" s="86"/>
      <c r="UYQ133" s="86"/>
      <c r="UYR133" s="86"/>
      <c r="UYS133" s="86"/>
      <c r="UYT133" s="86"/>
      <c r="UYU133" s="86"/>
      <c r="UYV133" s="86"/>
      <c r="UYW133" s="86"/>
      <c r="UYX133" s="86"/>
      <c r="UYY133" s="86"/>
      <c r="UYZ133" s="86"/>
      <c r="UZA133" s="86"/>
      <c r="UZB133" s="86"/>
      <c r="UZC133" s="86"/>
      <c r="UZD133" s="86"/>
      <c r="UZE133" s="86"/>
      <c r="UZF133" s="86"/>
      <c r="UZG133" s="86"/>
      <c r="UZH133" s="86"/>
      <c r="UZI133" s="86"/>
      <c r="UZJ133" s="86"/>
      <c r="UZK133" s="86"/>
      <c r="UZL133" s="86"/>
      <c r="UZM133" s="86"/>
      <c r="UZN133" s="86"/>
      <c r="UZO133" s="86"/>
      <c r="UZP133" s="86"/>
      <c r="UZQ133" s="86"/>
      <c r="UZR133" s="86"/>
      <c r="UZS133" s="86"/>
      <c r="UZT133" s="86"/>
      <c r="UZU133" s="86"/>
      <c r="UZV133" s="86"/>
      <c r="UZW133" s="86"/>
      <c r="UZX133" s="86"/>
      <c r="UZY133" s="86"/>
      <c r="UZZ133" s="86"/>
      <c r="VAA133" s="86"/>
      <c r="VAB133" s="86"/>
      <c r="VAC133" s="86"/>
      <c r="VAD133" s="86"/>
      <c r="VAE133" s="86"/>
      <c r="VAF133" s="86"/>
      <c r="VAG133" s="86"/>
      <c r="VAH133" s="86"/>
      <c r="VAI133" s="86"/>
      <c r="VAJ133" s="86"/>
      <c r="VAK133" s="86"/>
      <c r="VAL133" s="86"/>
      <c r="VAM133" s="86"/>
      <c r="VAN133" s="86"/>
      <c r="VAO133" s="86"/>
      <c r="VAP133" s="86"/>
      <c r="VAQ133" s="86"/>
      <c r="VAR133" s="86"/>
      <c r="VAS133" s="86"/>
      <c r="VAT133" s="86"/>
      <c r="VAU133" s="86"/>
      <c r="VAV133" s="86"/>
      <c r="VAW133" s="86"/>
      <c r="VAX133" s="86"/>
      <c r="VAY133" s="86"/>
      <c r="VAZ133" s="86"/>
      <c r="VBA133" s="86"/>
      <c r="VBB133" s="86"/>
      <c r="VBC133" s="86"/>
      <c r="VBD133" s="86"/>
      <c r="VBE133" s="86"/>
      <c r="VBF133" s="86"/>
      <c r="VBG133" s="86"/>
      <c r="VBH133" s="86"/>
      <c r="VBI133" s="86"/>
      <c r="VBJ133" s="86"/>
      <c r="VBK133" s="86"/>
      <c r="VBL133" s="86"/>
      <c r="VBM133" s="86"/>
      <c r="VBN133" s="86"/>
      <c r="VBO133" s="86"/>
      <c r="VBP133" s="86"/>
      <c r="VBQ133" s="86"/>
      <c r="VBR133" s="86"/>
      <c r="VBS133" s="86"/>
      <c r="VBT133" s="86"/>
      <c r="VBU133" s="86"/>
      <c r="VBV133" s="86"/>
      <c r="VBW133" s="86"/>
      <c r="VBX133" s="86"/>
      <c r="VBY133" s="86"/>
      <c r="VBZ133" s="86"/>
      <c r="VCA133" s="86"/>
      <c r="VCB133" s="86"/>
      <c r="VCC133" s="86"/>
      <c r="VCD133" s="86"/>
      <c r="VCE133" s="86"/>
      <c r="VCF133" s="86"/>
      <c r="VCG133" s="86"/>
      <c r="VCH133" s="86"/>
      <c r="VCI133" s="86"/>
      <c r="VCJ133" s="86"/>
      <c r="VCK133" s="86"/>
      <c r="VCL133" s="86"/>
      <c r="VCM133" s="86"/>
      <c r="VCN133" s="86"/>
      <c r="VCO133" s="86"/>
      <c r="VCP133" s="86"/>
      <c r="VCQ133" s="86"/>
      <c r="VCR133" s="86"/>
      <c r="VCS133" s="86"/>
      <c r="VCT133" s="86"/>
      <c r="VCU133" s="86"/>
      <c r="VCV133" s="86"/>
      <c r="VCW133" s="86"/>
      <c r="VCX133" s="86"/>
      <c r="VCY133" s="86"/>
      <c r="VCZ133" s="86"/>
      <c r="VDA133" s="86"/>
      <c r="VDB133" s="86"/>
      <c r="VDC133" s="86"/>
      <c r="VDD133" s="86"/>
      <c r="VDE133" s="86"/>
      <c r="VDF133" s="86"/>
      <c r="VDG133" s="86"/>
      <c r="VDH133" s="86"/>
      <c r="VDI133" s="86"/>
      <c r="VDJ133" s="86"/>
      <c r="VDK133" s="86"/>
      <c r="VDL133" s="86"/>
      <c r="VDM133" s="86"/>
      <c r="VDN133" s="86"/>
      <c r="VDO133" s="86"/>
      <c r="VDP133" s="86"/>
      <c r="VDQ133" s="86"/>
      <c r="VDR133" s="86"/>
      <c r="VDS133" s="86"/>
      <c r="VDT133" s="86"/>
      <c r="VDU133" s="86"/>
      <c r="VDV133" s="86"/>
      <c r="VDW133" s="86"/>
      <c r="VDX133" s="86"/>
      <c r="VDY133" s="86"/>
      <c r="VDZ133" s="86"/>
      <c r="VEA133" s="86"/>
      <c r="VEB133" s="86"/>
      <c r="VEC133" s="86"/>
      <c r="VED133" s="86"/>
      <c r="VEE133" s="86"/>
      <c r="VEF133" s="86"/>
      <c r="VEG133" s="86"/>
      <c r="VEH133" s="86"/>
      <c r="VEI133" s="86"/>
      <c r="VEJ133" s="86"/>
      <c r="VEK133" s="86"/>
      <c r="VEL133" s="86"/>
      <c r="VEM133" s="86"/>
      <c r="VEN133" s="86"/>
      <c r="VEO133" s="86"/>
      <c r="VEP133" s="86"/>
      <c r="VEQ133" s="86"/>
      <c r="VER133" s="86"/>
      <c r="VES133" s="86"/>
      <c r="VET133" s="86"/>
      <c r="VEU133" s="86"/>
      <c r="VEV133" s="86"/>
      <c r="VEW133" s="86"/>
      <c r="VEX133" s="86"/>
      <c r="VEY133" s="86"/>
      <c r="VEZ133" s="86"/>
      <c r="VFA133" s="86"/>
      <c r="VFB133" s="86"/>
      <c r="VFC133" s="86"/>
      <c r="VFD133" s="86"/>
      <c r="VFE133" s="86"/>
      <c r="VFF133" s="86"/>
      <c r="VFG133" s="86"/>
      <c r="VFH133" s="86"/>
      <c r="VFI133" s="86"/>
      <c r="VFJ133" s="86"/>
      <c r="VFK133" s="86"/>
      <c r="VFL133" s="86"/>
      <c r="VFM133" s="86"/>
      <c r="VFN133" s="86"/>
      <c r="VFO133" s="86"/>
      <c r="VFP133" s="86"/>
      <c r="VFQ133" s="86"/>
      <c r="VFR133" s="86"/>
      <c r="VFS133" s="86"/>
      <c r="VFT133" s="86"/>
      <c r="VFU133" s="86"/>
      <c r="VFV133" s="86"/>
      <c r="VFW133" s="86"/>
      <c r="VFX133" s="86"/>
      <c r="VFY133" s="86"/>
      <c r="VFZ133" s="86"/>
      <c r="VGA133" s="86"/>
      <c r="VGB133" s="86"/>
      <c r="VGC133" s="86"/>
      <c r="VGD133" s="86"/>
      <c r="VGK133" s="86"/>
      <c r="VGL133" s="86"/>
      <c r="VGM133" s="86"/>
      <c r="VGN133" s="86"/>
      <c r="VGO133" s="86"/>
      <c r="VGP133" s="86"/>
      <c r="VGQ133" s="86"/>
      <c r="VGR133" s="86"/>
      <c r="VGS133" s="86"/>
      <c r="VGT133" s="86"/>
      <c r="VGU133" s="86"/>
      <c r="VGV133" s="86"/>
      <c r="VGW133" s="86"/>
      <c r="VGX133" s="86"/>
      <c r="VGY133" s="86"/>
      <c r="VGZ133" s="86"/>
      <c r="VHA133" s="86"/>
      <c r="VHB133" s="86"/>
      <c r="VHC133" s="86"/>
      <c r="VHD133" s="86"/>
      <c r="VHE133" s="86"/>
      <c r="VHF133" s="86"/>
      <c r="VHG133" s="86"/>
      <c r="VHH133" s="86"/>
      <c r="VHI133" s="86"/>
      <c r="VHJ133" s="86"/>
      <c r="VHK133" s="86"/>
      <c r="VHL133" s="86"/>
      <c r="VHM133" s="86"/>
      <c r="VHN133" s="86"/>
      <c r="VHO133" s="86"/>
      <c r="VHP133" s="86"/>
      <c r="VHQ133" s="86"/>
      <c r="VHR133" s="86"/>
      <c r="VHS133" s="86"/>
      <c r="VHT133" s="86"/>
      <c r="VHU133" s="86"/>
      <c r="VHV133" s="86"/>
      <c r="VHW133" s="86"/>
      <c r="VHX133" s="86"/>
      <c r="VHY133" s="86"/>
      <c r="VHZ133" s="86"/>
      <c r="VIA133" s="86"/>
      <c r="VIB133" s="86"/>
      <c r="VIC133" s="86"/>
      <c r="VID133" s="86"/>
      <c r="VIE133" s="86"/>
      <c r="VIF133" s="86"/>
      <c r="VIG133" s="86"/>
      <c r="VIH133" s="86"/>
      <c r="VII133" s="86"/>
      <c r="VIJ133" s="86"/>
      <c r="VIK133" s="86"/>
      <c r="VIL133" s="86"/>
      <c r="VIM133" s="86"/>
      <c r="VIN133" s="86"/>
      <c r="VIO133" s="86"/>
      <c r="VIP133" s="86"/>
      <c r="VIQ133" s="86"/>
      <c r="VIR133" s="86"/>
      <c r="VIS133" s="86"/>
      <c r="VIT133" s="86"/>
      <c r="VIU133" s="86"/>
      <c r="VIV133" s="86"/>
      <c r="VIW133" s="86"/>
      <c r="VIX133" s="86"/>
      <c r="VIY133" s="86"/>
      <c r="VIZ133" s="86"/>
      <c r="VJA133" s="86"/>
      <c r="VJB133" s="86"/>
      <c r="VJC133" s="86"/>
      <c r="VJD133" s="86"/>
      <c r="VJE133" s="86"/>
      <c r="VJF133" s="86"/>
      <c r="VJG133" s="86"/>
      <c r="VJH133" s="86"/>
      <c r="VJI133" s="86"/>
      <c r="VJJ133" s="86"/>
      <c r="VJK133" s="86"/>
      <c r="VJL133" s="86"/>
      <c r="VJM133" s="86"/>
      <c r="VJN133" s="86"/>
      <c r="VJO133" s="86"/>
      <c r="VJP133" s="86"/>
      <c r="VJQ133" s="86"/>
      <c r="VJR133" s="86"/>
      <c r="VJS133" s="86"/>
      <c r="VJT133" s="86"/>
      <c r="VJU133" s="86"/>
      <c r="VJV133" s="86"/>
      <c r="VJW133" s="86"/>
      <c r="VJX133" s="86"/>
      <c r="VJY133" s="86"/>
      <c r="VJZ133" s="86"/>
      <c r="VKA133" s="86"/>
      <c r="VKB133" s="86"/>
      <c r="VKC133" s="86"/>
      <c r="VKD133" s="86"/>
      <c r="VKE133" s="86"/>
      <c r="VKF133" s="86"/>
      <c r="VKG133" s="86"/>
      <c r="VKH133" s="86"/>
      <c r="VKI133" s="86"/>
      <c r="VKJ133" s="86"/>
      <c r="VKK133" s="86"/>
      <c r="VKL133" s="86"/>
      <c r="VKM133" s="86"/>
      <c r="VKN133" s="86"/>
      <c r="VKO133" s="86"/>
      <c r="VKP133" s="86"/>
      <c r="VKQ133" s="86"/>
      <c r="VKR133" s="86"/>
      <c r="VKS133" s="86"/>
      <c r="VKT133" s="86"/>
      <c r="VKU133" s="86"/>
      <c r="VKV133" s="86"/>
      <c r="VKW133" s="86"/>
      <c r="VKX133" s="86"/>
      <c r="VKY133" s="86"/>
      <c r="VKZ133" s="86"/>
      <c r="VLA133" s="86"/>
      <c r="VLB133" s="86"/>
      <c r="VLC133" s="86"/>
      <c r="VLD133" s="86"/>
      <c r="VLE133" s="86"/>
      <c r="VLF133" s="86"/>
      <c r="VLG133" s="86"/>
      <c r="VLH133" s="86"/>
      <c r="VLI133" s="86"/>
      <c r="VLJ133" s="86"/>
      <c r="VLK133" s="86"/>
      <c r="VLL133" s="86"/>
      <c r="VLM133" s="86"/>
      <c r="VLN133" s="86"/>
      <c r="VLO133" s="86"/>
      <c r="VLP133" s="86"/>
      <c r="VLQ133" s="86"/>
      <c r="VLR133" s="86"/>
      <c r="VLS133" s="86"/>
      <c r="VLT133" s="86"/>
      <c r="VLU133" s="86"/>
      <c r="VLV133" s="86"/>
      <c r="VLW133" s="86"/>
      <c r="VLX133" s="86"/>
      <c r="VLY133" s="86"/>
      <c r="VLZ133" s="86"/>
      <c r="VMA133" s="86"/>
      <c r="VMB133" s="86"/>
      <c r="VMC133" s="86"/>
      <c r="VMD133" s="86"/>
      <c r="VME133" s="86"/>
      <c r="VMF133" s="86"/>
      <c r="VMG133" s="86"/>
      <c r="VMH133" s="86"/>
      <c r="VMI133" s="86"/>
      <c r="VMJ133" s="86"/>
      <c r="VMK133" s="86"/>
      <c r="VML133" s="86"/>
      <c r="VMM133" s="86"/>
      <c r="VMN133" s="86"/>
      <c r="VMO133" s="86"/>
      <c r="VMP133" s="86"/>
      <c r="VMQ133" s="86"/>
      <c r="VMR133" s="86"/>
      <c r="VMS133" s="86"/>
      <c r="VMT133" s="86"/>
      <c r="VMU133" s="86"/>
      <c r="VMV133" s="86"/>
      <c r="VMW133" s="86"/>
      <c r="VMX133" s="86"/>
      <c r="VMY133" s="86"/>
      <c r="VMZ133" s="86"/>
      <c r="VNA133" s="86"/>
      <c r="VNB133" s="86"/>
      <c r="VNC133" s="86"/>
      <c r="VND133" s="86"/>
      <c r="VNE133" s="86"/>
      <c r="VNF133" s="86"/>
      <c r="VNG133" s="86"/>
      <c r="VNH133" s="86"/>
      <c r="VNI133" s="86"/>
      <c r="VNJ133" s="86"/>
      <c r="VNK133" s="86"/>
      <c r="VNL133" s="86"/>
      <c r="VNM133" s="86"/>
      <c r="VNN133" s="86"/>
      <c r="VNO133" s="86"/>
      <c r="VNP133" s="86"/>
      <c r="VNQ133" s="86"/>
      <c r="VNR133" s="86"/>
      <c r="VNS133" s="86"/>
      <c r="VNT133" s="86"/>
      <c r="VNU133" s="86"/>
      <c r="VNV133" s="86"/>
      <c r="VNW133" s="86"/>
      <c r="VNX133" s="86"/>
      <c r="VNY133" s="86"/>
      <c r="VNZ133" s="86"/>
      <c r="VOA133" s="86"/>
      <c r="VOB133" s="86"/>
      <c r="VOC133" s="86"/>
      <c r="VOD133" s="86"/>
      <c r="VOE133" s="86"/>
      <c r="VOF133" s="86"/>
      <c r="VOG133" s="86"/>
      <c r="VOH133" s="86"/>
      <c r="VOI133" s="86"/>
      <c r="VOJ133" s="86"/>
      <c r="VOK133" s="86"/>
      <c r="VOL133" s="86"/>
      <c r="VOM133" s="86"/>
      <c r="VON133" s="86"/>
      <c r="VOO133" s="86"/>
      <c r="VOP133" s="86"/>
      <c r="VOQ133" s="86"/>
      <c r="VOR133" s="86"/>
      <c r="VOS133" s="86"/>
      <c r="VOT133" s="86"/>
      <c r="VOU133" s="86"/>
      <c r="VOV133" s="86"/>
      <c r="VOW133" s="86"/>
      <c r="VOX133" s="86"/>
      <c r="VOY133" s="86"/>
      <c r="VOZ133" s="86"/>
      <c r="VPA133" s="86"/>
      <c r="VPB133" s="86"/>
      <c r="VPC133" s="86"/>
      <c r="VPD133" s="86"/>
      <c r="VPE133" s="86"/>
      <c r="VPF133" s="86"/>
      <c r="VPG133" s="86"/>
      <c r="VPH133" s="86"/>
      <c r="VPI133" s="86"/>
      <c r="VPJ133" s="86"/>
      <c r="VPK133" s="86"/>
      <c r="VPL133" s="86"/>
      <c r="VPM133" s="86"/>
      <c r="VPN133" s="86"/>
      <c r="VPO133" s="86"/>
      <c r="VPP133" s="86"/>
      <c r="VPQ133" s="86"/>
      <c r="VPR133" s="86"/>
      <c r="VPS133" s="86"/>
      <c r="VPT133" s="86"/>
      <c r="VPU133" s="86"/>
      <c r="VPV133" s="86"/>
      <c r="VPW133" s="86"/>
      <c r="VPX133" s="86"/>
      <c r="VPY133" s="86"/>
      <c r="VPZ133" s="86"/>
      <c r="VQG133" s="86"/>
      <c r="VQH133" s="86"/>
      <c r="VQI133" s="86"/>
      <c r="VQJ133" s="86"/>
      <c r="VQK133" s="86"/>
      <c r="VQL133" s="86"/>
      <c r="VQM133" s="86"/>
      <c r="VQN133" s="86"/>
      <c r="VQO133" s="86"/>
      <c r="VQP133" s="86"/>
      <c r="VQQ133" s="86"/>
      <c r="VQR133" s="86"/>
      <c r="VQS133" s="86"/>
      <c r="VQT133" s="86"/>
      <c r="VQU133" s="86"/>
      <c r="VQV133" s="86"/>
      <c r="VQW133" s="86"/>
      <c r="VQX133" s="86"/>
      <c r="VQY133" s="86"/>
      <c r="VQZ133" s="86"/>
      <c r="VRA133" s="86"/>
      <c r="VRB133" s="86"/>
      <c r="VRC133" s="86"/>
      <c r="VRD133" s="86"/>
      <c r="VRE133" s="86"/>
      <c r="VRF133" s="86"/>
      <c r="VRG133" s="86"/>
      <c r="VRH133" s="86"/>
      <c r="VRI133" s="86"/>
      <c r="VRJ133" s="86"/>
      <c r="VRK133" s="86"/>
      <c r="VRL133" s="86"/>
      <c r="VRM133" s="86"/>
      <c r="VRN133" s="86"/>
      <c r="VRO133" s="86"/>
      <c r="VRP133" s="86"/>
      <c r="VRQ133" s="86"/>
      <c r="VRR133" s="86"/>
      <c r="VRS133" s="86"/>
      <c r="VRT133" s="86"/>
      <c r="VRU133" s="86"/>
      <c r="VRV133" s="86"/>
      <c r="VRW133" s="86"/>
      <c r="VRX133" s="86"/>
      <c r="VRY133" s="86"/>
      <c r="VRZ133" s="86"/>
      <c r="VSA133" s="86"/>
      <c r="VSB133" s="86"/>
      <c r="VSC133" s="86"/>
      <c r="VSD133" s="86"/>
      <c r="VSE133" s="86"/>
      <c r="VSF133" s="86"/>
      <c r="VSG133" s="86"/>
      <c r="VSH133" s="86"/>
      <c r="VSI133" s="86"/>
      <c r="VSJ133" s="86"/>
      <c r="VSK133" s="86"/>
      <c r="VSL133" s="86"/>
      <c r="VSM133" s="86"/>
      <c r="VSN133" s="86"/>
      <c r="VSO133" s="86"/>
      <c r="VSP133" s="86"/>
      <c r="VSQ133" s="86"/>
      <c r="VSR133" s="86"/>
      <c r="VSS133" s="86"/>
      <c r="VST133" s="86"/>
      <c r="VSU133" s="86"/>
      <c r="VSV133" s="86"/>
      <c r="VSW133" s="86"/>
      <c r="VSX133" s="86"/>
      <c r="VSY133" s="86"/>
      <c r="VSZ133" s="86"/>
      <c r="VTA133" s="86"/>
      <c r="VTB133" s="86"/>
      <c r="VTC133" s="86"/>
      <c r="VTD133" s="86"/>
      <c r="VTE133" s="86"/>
      <c r="VTF133" s="86"/>
      <c r="VTG133" s="86"/>
      <c r="VTH133" s="86"/>
      <c r="VTI133" s="86"/>
      <c r="VTJ133" s="86"/>
      <c r="VTK133" s="86"/>
      <c r="VTL133" s="86"/>
      <c r="VTM133" s="86"/>
      <c r="VTN133" s="86"/>
      <c r="VTO133" s="86"/>
      <c r="VTP133" s="86"/>
      <c r="VTQ133" s="86"/>
      <c r="VTR133" s="86"/>
      <c r="VTS133" s="86"/>
      <c r="VTT133" s="86"/>
      <c r="VTU133" s="86"/>
      <c r="VTV133" s="86"/>
      <c r="VTW133" s="86"/>
      <c r="VTX133" s="86"/>
      <c r="VTY133" s="86"/>
      <c r="VTZ133" s="86"/>
      <c r="VUA133" s="86"/>
      <c r="VUB133" s="86"/>
      <c r="VUC133" s="86"/>
      <c r="VUD133" s="86"/>
      <c r="VUE133" s="86"/>
      <c r="VUF133" s="86"/>
      <c r="VUG133" s="86"/>
      <c r="VUH133" s="86"/>
      <c r="VUI133" s="86"/>
      <c r="VUJ133" s="86"/>
      <c r="VUK133" s="86"/>
      <c r="VUL133" s="86"/>
      <c r="VUM133" s="86"/>
      <c r="VUN133" s="86"/>
      <c r="VUO133" s="86"/>
      <c r="VUP133" s="86"/>
      <c r="VUQ133" s="86"/>
      <c r="VUR133" s="86"/>
      <c r="VUS133" s="86"/>
      <c r="VUT133" s="86"/>
      <c r="VUU133" s="86"/>
      <c r="VUV133" s="86"/>
      <c r="VUW133" s="86"/>
      <c r="VUX133" s="86"/>
      <c r="VUY133" s="86"/>
      <c r="VUZ133" s="86"/>
      <c r="VVA133" s="86"/>
      <c r="VVB133" s="86"/>
      <c r="VVC133" s="86"/>
      <c r="VVD133" s="86"/>
      <c r="VVE133" s="86"/>
      <c r="VVF133" s="86"/>
      <c r="VVG133" s="86"/>
      <c r="VVH133" s="86"/>
      <c r="VVI133" s="86"/>
      <c r="VVJ133" s="86"/>
      <c r="VVK133" s="86"/>
      <c r="VVL133" s="86"/>
      <c r="VVM133" s="86"/>
      <c r="VVN133" s="86"/>
      <c r="VVO133" s="86"/>
      <c r="VVP133" s="86"/>
      <c r="VVQ133" s="86"/>
      <c r="VVR133" s="86"/>
      <c r="VVS133" s="86"/>
      <c r="VVT133" s="86"/>
      <c r="VVU133" s="86"/>
      <c r="VVV133" s="86"/>
      <c r="VVW133" s="86"/>
      <c r="VVX133" s="86"/>
      <c r="VVY133" s="86"/>
      <c r="VVZ133" s="86"/>
      <c r="VWA133" s="86"/>
      <c r="VWB133" s="86"/>
      <c r="VWC133" s="86"/>
      <c r="VWD133" s="86"/>
      <c r="VWE133" s="86"/>
      <c r="VWF133" s="86"/>
      <c r="VWG133" s="86"/>
      <c r="VWH133" s="86"/>
      <c r="VWI133" s="86"/>
      <c r="VWJ133" s="86"/>
      <c r="VWK133" s="86"/>
      <c r="VWL133" s="86"/>
      <c r="VWM133" s="86"/>
      <c r="VWN133" s="86"/>
      <c r="VWO133" s="86"/>
      <c r="VWP133" s="86"/>
      <c r="VWQ133" s="86"/>
      <c r="VWR133" s="86"/>
      <c r="VWS133" s="86"/>
      <c r="VWT133" s="86"/>
      <c r="VWU133" s="86"/>
      <c r="VWV133" s="86"/>
      <c r="VWW133" s="86"/>
      <c r="VWX133" s="86"/>
      <c r="VWY133" s="86"/>
      <c r="VWZ133" s="86"/>
      <c r="VXA133" s="86"/>
      <c r="VXB133" s="86"/>
      <c r="VXC133" s="86"/>
      <c r="VXD133" s="86"/>
      <c r="VXE133" s="86"/>
      <c r="VXF133" s="86"/>
      <c r="VXG133" s="86"/>
      <c r="VXH133" s="86"/>
      <c r="VXI133" s="86"/>
      <c r="VXJ133" s="86"/>
      <c r="VXK133" s="86"/>
      <c r="VXL133" s="86"/>
      <c r="VXM133" s="86"/>
      <c r="VXN133" s="86"/>
      <c r="VXO133" s="86"/>
      <c r="VXP133" s="86"/>
      <c r="VXQ133" s="86"/>
      <c r="VXR133" s="86"/>
      <c r="VXS133" s="86"/>
      <c r="VXT133" s="86"/>
      <c r="VXU133" s="86"/>
      <c r="VXV133" s="86"/>
      <c r="VXW133" s="86"/>
      <c r="VXX133" s="86"/>
      <c r="VXY133" s="86"/>
      <c r="VXZ133" s="86"/>
      <c r="VYA133" s="86"/>
      <c r="VYB133" s="86"/>
      <c r="VYC133" s="86"/>
      <c r="VYD133" s="86"/>
      <c r="VYE133" s="86"/>
      <c r="VYF133" s="86"/>
      <c r="VYG133" s="86"/>
      <c r="VYH133" s="86"/>
      <c r="VYI133" s="86"/>
      <c r="VYJ133" s="86"/>
      <c r="VYK133" s="86"/>
      <c r="VYL133" s="86"/>
      <c r="VYM133" s="86"/>
      <c r="VYN133" s="86"/>
      <c r="VYO133" s="86"/>
      <c r="VYP133" s="86"/>
      <c r="VYQ133" s="86"/>
      <c r="VYR133" s="86"/>
      <c r="VYS133" s="86"/>
      <c r="VYT133" s="86"/>
      <c r="VYU133" s="86"/>
      <c r="VYV133" s="86"/>
      <c r="VYW133" s="86"/>
      <c r="VYX133" s="86"/>
      <c r="VYY133" s="86"/>
      <c r="VYZ133" s="86"/>
      <c r="VZA133" s="86"/>
      <c r="VZB133" s="86"/>
      <c r="VZC133" s="86"/>
      <c r="VZD133" s="86"/>
      <c r="VZE133" s="86"/>
      <c r="VZF133" s="86"/>
      <c r="VZG133" s="86"/>
      <c r="VZH133" s="86"/>
      <c r="VZI133" s="86"/>
      <c r="VZJ133" s="86"/>
      <c r="VZK133" s="86"/>
      <c r="VZL133" s="86"/>
      <c r="VZM133" s="86"/>
      <c r="VZN133" s="86"/>
      <c r="VZO133" s="86"/>
      <c r="VZP133" s="86"/>
      <c r="VZQ133" s="86"/>
      <c r="VZR133" s="86"/>
      <c r="VZS133" s="86"/>
      <c r="VZT133" s="86"/>
      <c r="VZU133" s="86"/>
      <c r="VZV133" s="86"/>
      <c r="WAC133" s="86"/>
      <c r="WAD133" s="86"/>
      <c r="WAE133" s="86"/>
      <c r="WAF133" s="86"/>
      <c r="WAG133" s="86"/>
      <c r="WAH133" s="86"/>
      <c r="WAI133" s="86"/>
      <c r="WAJ133" s="86"/>
      <c r="WAK133" s="86"/>
      <c r="WAL133" s="86"/>
      <c r="WAM133" s="86"/>
      <c r="WAN133" s="86"/>
      <c r="WAO133" s="86"/>
      <c r="WAP133" s="86"/>
      <c r="WAQ133" s="86"/>
      <c r="WAR133" s="86"/>
      <c r="WAS133" s="86"/>
      <c r="WAT133" s="86"/>
      <c r="WAU133" s="86"/>
      <c r="WAV133" s="86"/>
      <c r="WAW133" s="86"/>
      <c r="WAX133" s="86"/>
      <c r="WAY133" s="86"/>
      <c r="WAZ133" s="86"/>
      <c r="WBA133" s="86"/>
      <c r="WBB133" s="86"/>
      <c r="WBC133" s="86"/>
      <c r="WBD133" s="86"/>
      <c r="WBE133" s="86"/>
      <c r="WBF133" s="86"/>
      <c r="WBG133" s="86"/>
      <c r="WBH133" s="86"/>
      <c r="WBI133" s="86"/>
      <c r="WBJ133" s="86"/>
      <c r="WBK133" s="86"/>
      <c r="WBL133" s="86"/>
      <c r="WBM133" s="86"/>
      <c r="WBN133" s="86"/>
      <c r="WBO133" s="86"/>
      <c r="WBP133" s="86"/>
      <c r="WBQ133" s="86"/>
      <c r="WBR133" s="86"/>
      <c r="WBS133" s="86"/>
      <c r="WBT133" s="86"/>
      <c r="WBU133" s="86"/>
      <c r="WBV133" s="86"/>
      <c r="WBW133" s="86"/>
      <c r="WBX133" s="86"/>
      <c r="WBY133" s="86"/>
      <c r="WBZ133" s="86"/>
      <c r="WCA133" s="86"/>
      <c r="WCB133" s="86"/>
      <c r="WCC133" s="86"/>
      <c r="WCD133" s="86"/>
      <c r="WCE133" s="86"/>
      <c r="WCF133" s="86"/>
      <c r="WCG133" s="86"/>
      <c r="WCH133" s="86"/>
      <c r="WCI133" s="86"/>
      <c r="WCJ133" s="86"/>
      <c r="WCK133" s="86"/>
      <c r="WCL133" s="86"/>
      <c r="WCM133" s="86"/>
      <c r="WCN133" s="86"/>
      <c r="WCO133" s="86"/>
      <c r="WCP133" s="86"/>
      <c r="WCQ133" s="86"/>
      <c r="WCR133" s="86"/>
      <c r="WCS133" s="86"/>
      <c r="WCT133" s="86"/>
      <c r="WCU133" s="86"/>
      <c r="WCV133" s="86"/>
      <c r="WCW133" s="86"/>
      <c r="WCX133" s="86"/>
      <c r="WCY133" s="86"/>
      <c r="WCZ133" s="86"/>
      <c r="WDA133" s="86"/>
      <c r="WDB133" s="86"/>
      <c r="WDC133" s="86"/>
      <c r="WDD133" s="86"/>
      <c r="WDE133" s="86"/>
      <c r="WDF133" s="86"/>
      <c r="WDG133" s="86"/>
      <c r="WDH133" s="86"/>
      <c r="WDI133" s="86"/>
      <c r="WDJ133" s="86"/>
      <c r="WDK133" s="86"/>
      <c r="WDL133" s="86"/>
      <c r="WDM133" s="86"/>
      <c r="WDN133" s="86"/>
      <c r="WDO133" s="86"/>
      <c r="WDP133" s="86"/>
      <c r="WDQ133" s="86"/>
      <c r="WDR133" s="86"/>
      <c r="WDS133" s="86"/>
      <c r="WDT133" s="86"/>
      <c r="WDU133" s="86"/>
      <c r="WDV133" s="86"/>
      <c r="WDW133" s="86"/>
      <c r="WDX133" s="86"/>
      <c r="WDY133" s="86"/>
      <c r="WDZ133" s="86"/>
      <c r="WEA133" s="86"/>
      <c r="WEB133" s="86"/>
      <c r="WEC133" s="86"/>
      <c r="WED133" s="86"/>
      <c r="WEE133" s="86"/>
      <c r="WEF133" s="86"/>
      <c r="WEG133" s="86"/>
      <c r="WEH133" s="86"/>
      <c r="WEI133" s="86"/>
      <c r="WEJ133" s="86"/>
      <c r="WEK133" s="86"/>
      <c r="WEL133" s="86"/>
      <c r="WEM133" s="86"/>
      <c r="WEN133" s="86"/>
      <c r="WEO133" s="86"/>
      <c r="WEP133" s="86"/>
      <c r="WEQ133" s="86"/>
      <c r="WER133" s="86"/>
      <c r="WES133" s="86"/>
      <c r="WET133" s="86"/>
      <c r="WEU133" s="86"/>
      <c r="WEV133" s="86"/>
      <c r="WEW133" s="86"/>
      <c r="WEX133" s="86"/>
      <c r="WEY133" s="86"/>
      <c r="WEZ133" s="86"/>
      <c r="WFA133" s="86"/>
      <c r="WFB133" s="86"/>
      <c r="WFC133" s="86"/>
      <c r="WFD133" s="86"/>
      <c r="WFE133" s="86"/>
      <c r="WFF133" s="86"/>
      <c r="WFG133" s="86"/>
      <c r="WFH133" s="86"/>
      <c r="WFI133" s="86"/>
      <c r="WFJ133" s="86"/>
      <c r="WFK133" s="86"/>
      <c r="WFL133" s="86"/>
      <c r="WFM133" s="86"/>
      <c r="WFN133" s="86"/>
      <c r="WFO133" s="86"/>
      <c r="WFP133" s="86"/>
      <c r="WFQ133" s="86"/>
      <c r="WFR133" s="86"/>
      <c r="WFS133" s="86"/>
      <c r="WFT133" s="86"/>
      <c r="WFU133" s="86"/>
      <c r="WFV133" s="86"/>
      <c r="WFW133" s="86"/>
      <c r="WFX133" s="86"/>
      <c r="WFY133" s="86"/>
      <c r="WFZ133" s="86"/>
      <c r="WGA133" s="86"/>
      <c r="WGB133" s="86"/>
      <c r="WGC133" s="86"/>
      <c r="WGD133" s="86"/>
      <c r="WGE133" s="86"/>
      <c r="WGF133" s="86"/>
      <c r="WGG133" s="86"/>
      <c r="WGH133" s="86"/>
      <c r="WGI133" s="86"/>
      <c r="WGJ133" s="86"/>
      <c r="WGK133" s="86"/>
      <c r="WGL133" s="86"/>
      <c r="WGM133" s="86"/>
      <c r="WGN133" s="86"/>
      <c r="WGO133" s="86"/>
      <c r="WGP133" s="86"/>
      <c r="WGQ133" s="86"/>
      <c r="WGR133" s="86"/>
      <c r="WGS133" s="86"/>
      <c r="WGT133" s="86"/>
      <c r="WGU133" s="86"/>
      <c r="WGV133" s="86"/>
      <c r="WGW133" s="86"/>
      <c r="WGX133" s="86"/>
      <c r="WGY133" s="86"/>
      <c r="WGZ133" s="86"/>
      <c r="WHA133" s="86"/>
      <c r="WHB133" s="86"/>
      <c r="WHC133" s="86"/>
      <c r="WHD133" s="86"/>
      <c r="WHE133" s="86"/>
      <c r="WHF133" s="86"/>
      <c r="WHG133" s="86"/>
      <c r="WHH133" s="86"/>
      <c r="WHI133" s="86"/>
      <c r="WHJ133" s="86"/>
      <c r="WHK133" s="86"/>
      <c r="WHL133" s="86"/>
      <c r="WHM133" s="86"/>
      <c r="WHN133" s="86"/>
      <c r="WHO133" s="86"/>
      <c r="WHP133" s="86"/>
      <c r="WHQ133" s="86"/>
      <c r="WHR133" s="86"/>
      <c r="WHS133" s="86"/>
      <c r="WHT133" s="86"/>
      <c r="WHU133" s="86"/>
      <c r="WHV133" s="86"/>
      <c r="WHW133" s="86"/>
      <c r="WHX133" s="86"/>
      <c r="WHY133" s="86"/>
      <c r="WHZ133" s="86"/>
      <c r="WIA133" s="86"/>
      <c r="WIB133" s="86"/>
      <c r="WIC133" s="86"/>
      <c r="WID133" s="86"/>
      <c r="WIE133" s="86"/>
      <c r="WIF133" s="86"/>
      <c r="WIG133" s="86"/>
      <c r="WIH133" s="86"/>
      <c r="WII133" s="86"/>
      <c r="WIJ133" s="86"/>
      <c r="WIK133" s="86"/>
      <c r="WIL133" s="86"/>
      <c r="WIM133" s="86"/>
      <c r="WIN133" s="86"/>
      <c r="WIO133" s="86"/>
      <c r="WIP133" s="86"/>
      <c r="WIQ133" s="86"/>
      <c r="WIR133" s="86"/>
      <c r="WIS133" s="86"/>
      <c r="WIT133" s="86"/>
      <c r="WIU133" s="86"/>
      <c r="WIV133" s="86"/>
      <c r="WIW133" s="86"/>
      <c r="WIX133" s="86"/>
      <c r="WIY133" s="86"/>
      <c r="WIZ133" s="86"/>
      <c r="WJA133" s="86"/>
      <c r="WJB133" s="86"/>
      <c r="WJC133" s="86"/>
      <c r="WJD133" s="86"/>
      <c r="WJE133" s="86"/>
      <c r="WJF133" s="86"/>
      <c r="WJG133" s="86"/>
      <c r="WJH133" s="86"/>
      <c r="WJI133" s="86"/>
      <c r="WJJ133" s="86"/>
      <c r="WJK133" s="86"/>
      <c r="WJL133" s="86"/>
      <c r="WJM133" s="86"/>
      <c r="WJN133" s="86"/>
      <c r="WJO133" s="86"/>
      <c r="WJP133" s="86"/>
      <c r="WJQ133" s="86"/>
      <c r="WJR133" s="86"/>
      <c r="WJY133" s="86"/>
      <c r="WJZ133" s="86"/>
      <c r="WKA133" s="86"/>
      <c r="WKB133" s="86"/>
      <c r="WKC133" s="86"/>
      <c r="WKD133" s="86"/>
      <c r="WKE133" s="86"/>
      <c r="WKF133" s="86"/>
      <c r="WKG133" s="86"/>
      <c r="WKH133" s="86"/>
      <c r="WKI133" s="86"/>
      <c r="WKJ133" s="86"/>
      <c r="WKK133" s="86"/>
      <c r="WKL133" s="86"/>
      <c r="WKM133" s="86"/>
      <c r="WKN133" s="86"/>
      <c r="WKO133" s="86"/>
      <c r="WKP133" s="86"/>
      <c r="WKQ133" s="86"/>
      <c r="WKR133" s="86"/>
      <c r="WKS133" s="86"/>
      <c r="WKT133" s="86"/>
      <c r="WKU133" s="86"/>
      <c r="WKV133" s="86"/>
      <c r="WKW133" s="86"/>
      <c r="WKX133" s="86"/>
      <c r="WKY133" s="86"/>
      <c r="WKZ133" s="86"/>
      <c r="WLA133" s="86"/>
      <c r="WLB133" s="86"/>
      <c r="WLC133" s="86"/>
      <c r="WLD133" s="86"/>
      <c r="WLE133" s="86"/>
      <c r="WLF133" s="86"/>
      <c r="WLG133" s="86"/>
      <c r="WLH133" s="86"/>
      <c r="WLI133" s="86"/>
      <c r="WLJ133" s="86"/>
      <c r="WLK133" s="86"/>
      <c r="WLL133" s="86"/>
      <c r="WLM133" s="86"/>
      <c r="WLN133" s="86"/>
      <c r="WLO133" s="86"/>
      <c r="WLP133" s="86"/>
      <c r="WLQ133" s="86"/>
      <c r="WLR133" s="86"/>
      <c r="WLS133" s="86"/>
      <c r="WLT133" s="86"/>
      <c r="WLU133" s="86"/>
      <c r="WLV133" s="86"/>
      <c r="WLW133" s="86"/>
      <c r="WLX133" s="86"/>
      <c r="WLY133" s="86"/>
      <c r="WLZ133" s="86"/>
      <c r="WMA133" s="86"/>
      <c r="WMB133" s="86"/>
      <c r="WMC133" s="86"/>
      <c r="WMD133" s="86"/>
      <c r="WME133" s="86"/>
      <c r="WMF133" s="86"/>
      <c r="WMG133" s="86"/>
      <c r="WMH133" s="86"/>
      <c r="WMI133" s="86"/>
      <c r="WMJ133" s="86"/>
      <c r="WMK133" s="86"/>
      <c r="WML133" s="86"/>
      <c r="WMM133" s="86"/>
      <c r="WMN133" s="86"/>
      <c r="WMO133" s="86"/>
      <c r="WMP133" s="86"/>
      <c r="WMQ133" s="86"/>
      <c r="WMR133" s="86"/>
      <c r="WMS133" s="86"/>
      <c r="WMT133" s="86"/>
      <c r="WMU133" s="86"/>
      <c r="WMV133" s="86"/>
      <c r="WMW133" s="86"/>
      <c r="WMX133" s="86"/>
      <c r="WMY133" s="86"/>
      <c r="WMZ133" s="86"/>
      <c r="WNA133" s="86"/>
      <c r="WNB133" s="86"/>
      <c r="WNC133" s="86"/>
      <c r="WND133" s="86"/>
      <c r="WNE133" s="86"/>
      <c r="WNF133" s="86"/>
      <c r="WNG133" s="86"/>
      <c r="WNH133" s="86"/>
      <c r="WNI133" s="86"/>
      <c r="WNJ133" s="86"/>
      <c r="WNK133" s="86"/>
      <c r="WNL133" s="86"/>
      <c r="WNM133" s="86"/>
      <c r="WNN133" s="86"/>
      <c r="WNO133" s="86"/>
      <c r="WNP133" s="86"/>
      <c r="WNQ133" s="86"/>
      <c r="WNR133" s="86"/>
      <c r="WNS133" s="86"/>
      <c r="WNT133" s="86"/>
      <c r="WNU133" s="86"/>
      <c r="WNV133" s="86"/>
      <c r="WNW133" s="86"/>
      <c r="WNX133" s="86"/>
      <c r="WNY133" s="86"/>
      <c r="WNZ133" s="86"/>
      <c r="WOA133" s="86"/>
      <c r="WOB133" s="86"/>
      <c r="WOC133" s="86"/>
      <c r="WOD133" s="86"/>
      <c r="WOE133" s="86"/>
      <c r="WOF133" s="86"/>
      <c r="WOG133" s="86"/>
      <c r="WOH133" s="86"/>
      <c r="WOI133" s="86"/>
      <c r="WOJ133" s="86"/>
      <c r="WOK133" s="86"/>
      <c r="WOL133" s="86"/>
      <c r="WOM133" s="86"/>
      <c r="WON133" s="86"/>
      <c r="WOO133" s="86"/>
      <c r="WOP133" s="86"/>
      <c r="WOQ133" s="86"/>
      <c r="WOR133" s="86"/>
      <c r="WOS133" s="86"/>
      <c r="WOT133" s="86"/>
      <c r="WOU133" s="86"/>
      <c r="WOV133" s="86"/>
      <c r="WOW133" s="86"/>
      <c r="WOX133" s="86"/>
      <c r="WOY133" s="86"/>
      <c r="WOZ133" s="86"/>
      <c r="WPA133" s="86"/>
      <c r="WPB133" s="86"/>
      <c r="WPC133" s="86"/>
      <c r="WPD133" s="86"/>
      <c r="WPE133" s="86"/>
      <c r="WPF133" s="86"/>
      <c r="WPG133" s="86"/>
      <c r="WPH133" s="86"/>
      <c r="WPI133" s="86"/>
      <c r="WPJ133" s="86"/>
      <c r="WPK133" s="86"/>
      <c r="WPL133" s="86"/>
      <c r="WPM133" s="86"/>
      <c r="WPN133" s="86"/>
      <c r="WPO133" s="86"/>
      <c r="WPP133" s="86"/>
      <c r="WPQ133" s="86"/>
      <c r="WPR133" s="86"/>
      <c r="WPS133" s="86"/>
      <c r="WPT133" s="86"/>
      <c r="WPU133" s="86"/>
      <c r="WPV133" s="86"/>
      <c r="WPW133" s="86"/>
      <c r="WPX133" s="86"/>
      <c r="WPY133" s="86"/>
      <c r="WPZ133" s="86"/>
      <c r="WQA133" s="86"/>
      <c r="WQB133" s="86"/>
      <c r="WQC133" s="86"/>
      <c r="WQD133" s="86"/>
      <c r="WQE133" s="86"/>
      <c r="WQF133" s="86"/>
      <c r="WQG133" s="86"/>
      <c r="WQH133" s="86"/>
      <c r="WQI133" s="86"/>
      <c r="WQJ133" s="86"/>
      <c r="WQK133" s="86"/>
      <c r="WQL133" s="86"/>
      <c r="WQM133" s="86"/>
      <c r="WQN133" s="86"/>
      <c r="WQO133" s="86"/>
      <c r="WQP133" s="86"/>
      <c r="WQQ133" s="86"/>
      <c r="WQR133" s="86"/>
      <c r="WQS133" s="86"/>
      <c r="WQT133" s="86"/>
      <c r="WQU133" s="86"/>
      <c r="WQV133" s="86"/>
      <c r="WQW133" s="86"/>
      <c r="WQX133" s="86"/>
      <c r="WQY133" s="86"/>
      <c r="WQZ133" s="86"/>
      <c r="WRA133" s="86"/>
      <c r="WRB133" s="86"/>
      <c r="WRC133" s="86"/>
      <c r="WRD133" s="86"/>
      <c r="WRE133" s="86"/>
      <c r="WRF133" s="86"/>
      <c r="WRG133" s="86"/>
      <c r="WRH133" s="86"/>
      <c r="WRI133" s="86"/>
      <c r="WRJ133" s="86"/>
      <c r="WRK133" s="86"/>
      <c r="WRL133" s="86"/>
      <c r="WRM133" s="86"/>
      <c r="WRN133" s="86"/>
      <c r="WRO133" s="86"/>
      <c r="WRP133" s="86"/>
      <c r="WRQ133" s="86"/>
      <c r="WRR133" s="86"/>
      <c r="WRS133" s="86"/>
      <c r="WRT133" s="86"/>
      <c r="WRU133" s="86"/>
      <c r="WRV133" s="86"/>
      <c r="WRW133" s="86"/>
      <c r="WRX133" s="86"/>
      <c r="WRY133" s="86"/>
      <c r="WRZ133" s="86"/>
      <c r="WSA133" s="86"/>
      <c r="WSB133" s="86"/>
      <c r="WSC133" s="86"/>
      <c r="WSD133" s="86"/>
      <c r="WSE133" s="86"/>
      <c r="WSF133" s="86"/>
      <c r="WSG133" s="86"/>
      <c r="WSH133" s="86"/>
      <c r="WSI133" s="86"/>
      <c r="WSJ133" s="86"/>
      <c r="WSK133" s="86"/>
      <c r="WSL133" s="86"/>
      <c r="WSM133" s="86"/>
      <c r="WSN133" s="86"/>
      <c r="WSO133" s="86"/>
      <c r="WSP133" s="86"/>
      <c r="WSQ133" s="86"/>
      <c r="WSR133" s="86"/>
      <c r="WSS133" s="86"/>
      <c r="WST133" s="86"/>
      <c r="WSU133" s="86"/>
      <c r="WSV133" s="86"/>
      <c r="WSW133" s="86"/>
      <c r="WSX133" s="86"/>
      <c r="WSY133" s="86"/>
      <c r="WSZ133" s="86"/>
      <c r="WTA133" s="86"/>
      <c r="WTB133" s="86"/>
      <c r="WTC133" s="86"/>
      <c r="WTD133" s="86"/>
      <c r="WTE133" s="86"/>
      <c r="WTF133" s="86"/>
      <c r="WTG133" s="86"/>
      <c r="WTH133" s="86"/>
      <c r="WTI133" s="86"/>
      <c r="WTJ133" s="86"/>
      <c r="WTK133" s="86"/>
      <c r="WTL133" s="86"/>
      <c r="WTM133" s="86"/>
      <c r="WTN133" s="86"/>
      <c r="WTU133" s="86"/>
      <c r="WTV133" s="86"/>
      <c r="WTW133" s="86"/>
      <c r="WTX133" s="86"/>
      <c r="WTY133" s="86"/>
      <c r="WTZ133" s="86"/>
      <c r="WUA133" s="86"/>
      <c r="WUB133" s="86"/>
      <c r="WUC133" s="86"/>
      <c r="WUD133" s="86"/>
      <c r="WUE133" s="86"/>
      <c r="WUF133" s="86"/>
      <c r="WUG133" s="86"/>
      <c r="WUH133" s="86"/>
      <c r="WUI133" s="86"/>
      <c r="WUJ133" s="86"/>
      <c r="WUK133" s="86"/>
      <c r="WUL133" s="86"/>
      <c r="WUM133" s="86"/>
      <c r="WUN133" s="86"/>
      <c r="WUO133" s="86"/>
      <c r="WUP133" s="86"/>
      <c r="WUQ133" s="86"/>
      <c r="WUR133" s="86"/>
      <c r="WUS133" s="86"/>
      <c r="WUT133" s="86"/>
      <c r="WUU133" s="86"/>
      <c r="WUV133" s="86"/>
      <c r="WUW133" s="86"/>
      <c r="WUX133" s="86"/>
      <c r="WUY133" s="86"/>
      <c r="WUZ133" s="86"/>
      <c r="WVA133" s="86"/>
      <c r="WVB133" s="86"/>
      <c r="WVC133" s="86"/>
      <c r="WVD133" s="86"/>
      <c r="WVE133" s="86"/>
      <c r="WVF133" s="86"/>
      <c r="WVG133" s="86"/>
      <c r="WVH133" s="86"/>
      <c r="WVI133" s="86"/>
      <c r="WVJ133" s="86"/>
      <c r="WVK133" s="86"/>
      <c r="WVL133" s="86"/>
      <c r="WVM133" s="86"/>
      <c r="WVN133" s="86"/>
      <c r="WVO133" s="86"/>
      <c r="WVP133" s="86"/>
      <c r="WVQ133" s="86"/>
      <c r="WVR133" s="86"/>
      <c r="WVS133" s="86"/>
      <c r="WVT133" s="86"/>
      <c r="WVU133" s="86"/>
      <c r="WVV133" s="86"/>
      <c r="WVW133" s="86"/>
      <c r="WVX133" s="86"/>
      <c r="WVY133" s="86"/>
      <c r="WVZ133" s="86"/>
      <c r="WWA133" s="86"/>
      <c r="WWB133" s="86"/>
      <c r="WWC133" s="86"/>
      <c r="WWD133" s="86"/>
      <c r="WWE133" s="86"/>
      <c r="WWF133" s="86"/>
      <c r="WWG133" s="86"/>
      <c r="WWH133" s="86"/>
      <c r="WWI133" s="86"/>
      <c r="WWJ133" s="86"/>
      <c r="WWK133" s="86"/>
      <c r="WWL133" s="86"/>
      <c r="WWM133" s="86"/>
      <c r="WWN133" s="86"/>
      <c r="WWO133" s="86"/>
      <c r="WWP133" s="86"/>
      <c r="WWQ133" s="86"/>
      <c r="WWR133" s="86"/>
      <c r="WWS133" s="86"/>
      <c r="WWT133" s="86"/>
      <c r="WWU133" s="86"/>
      <c r="WWV133" s="86"/>
      <c r="WWW133" s="86"/>
      <c r="WWX133" s="86"/>
      <c r="WWY133" s="86"/>
      <c r="WWZ133" s="86"/>
      <c r="WXA133" s="86"/>
      <c r="WXB133" s="86"/>
      <c r="WXC133" s="86"/>
      <c r="WXD133" s="86"/>
      <c r="WXE133" s="86"/>
      <c r="WXF133" s="86"/>
      <c r="WXG133" s="86"/>
      <c r="WXH133" s="86"/>
      <c r="WXI133" s="86"/>
      <c r="WXJ133" s="86"/>
      <c r="WXK133" s="86"/>
      <c r="WXL133" s="86"/>
      <c r="WXM133" s="86"/>
      <c r="WXN133" s="86"/>
      <c r="WXO133" s="86"/>
      <c r="WXP133" s="86"/>
      <c r="WXQ133" s="86"/>
      <c r="WXR133" s="86"/>
      <c r="WXS133" s="86"/>
      <c r="WXT133" s="86"/>
      <c r="WXU133" s="86"/>
      <c r="WXV133" s="86"/>
      <c r="WXW133" s="86"/>
      <c r="WXX133" s="86"/>
      <c r="WXY133" s="86"/>
      <c r="WXZ133" s="86"/>
      <c r="WYA133" s="86"/>
      <c r="WYB133" s="86"/>
      <c r="WYC133" s="86"/>
      <c r="WYD133" s="86"/>
      <c r="WYE133" s="86"/>
      <c r="WYF133" s="86"/>
      <c r="WYG133" s="86"/>
      <c r="WYH133" s="86"/>
      <c r="WYI133" s="86"/>
      <c r="WYJ133" s="86"/>
      <c r="WYK133" s="86"/>
      <c r="WYL133" s="86"/>
      <c r="WYM133" s="86"/>
      <c r="WYN133" s="86"/>
      <c r="WYO133" s="86"/>
      <c r="WYP133" s="86"/>
      <c r="WYQ133" s="86"/>
      <c r="WYR133" s="86"/>
      <c r="WYS133" s="86"/>
      <c r="WYT133" s="86"/>
      <c r="WYU133" s="86"/>
      <c r="WYV133" s="86"/>
      <c r="WYW133" s="86"/>
      <c r="WYX133" s="86"/>
      <c r="WYY133" s="86"/>
      <c r="WYZ133" s="86"/>
      <c r="WZA133" s="86"/>
      <c r="WZB133" s="86"/>
      <c r="WZC133" s="86"/>
      <c r="WZD133" s="86"/>
      <c r="WZE133" s="86"/>
      <c r="WZF133" s="86"/>
      <c r="WZG133" s="86"/>
      <c r="WZH133" s="86"/>
      <c r="WZI133" s="86"/>
      <c r="WZJ133" s="86"/>
      <c r="WZK133" s="86"/>
      <c r="WZL133" s="86"/>
      <c r="WZM133" s="86"/>
      <c r="WZN133" s="86"/>
      <c r="WZO133" s="86"/>
      <c r="WZP133" s="86"/>
      <c r="WZQ133" s="86"/>
      <c r="WZR133" s="86"/>
      <c r="WZS133" s="86"/>
      <c r="WZT133" s="86"/>
      <c r="WZU133" s="86"/>
      <c r="WZV133" s="86"/>
      <c r="WZW133" s="86"/>
      <c r="WZX133" s="86"/>
      <c r="WZY133" s="86"/>
      <c r="WZZ133" s="86"/>
      <c r="XAA133" s="86"/>
      <c r="XAB133" s="86"/>
      <c r="XAC133" s="86"/>
      <c r="XAD133" s="86"/>
      <c r="XAE133" s="86"/>
      <c r="XAF133" s="86"/>
      <c r="XAG133" s="86"/>
      <c r="XAH133" s="86"/>
      <c r="XAI133" s="86"/>
      <c r="XAJ133" s="86"/>
      <c r="XAK133" s="86"/>
      <c r="XAL133" s="86"/>
      <c r="XAM133" s="86"/>
      <c r="XAN133" s="86"/>
      <c r="XAO133" s="86"/>
      <c r="XAP133" s="86"/>
      <c r="XAQ133" s="86"/>
      <c r="XAR133" s="86"/>
      <c r="XAS133" s="86"/>
      <c r="XAT133" s="86"/>
      <c r="XAU133" s="86"/>
      <c r="XAV133" s="86"/>
      <c r="XAW133" s="86"/>
      <c r="XAX133" s="86"/>
      <c r="XAY133" s="86"/>
      <c r="XAZ133" s="86"/>
      <c r="XBA133" s="86"/>
      <c r="XBB133" s="86"/>
      <c r="XBC133" s="86"/>
      <c r="XBD133" s="86"/>
      <c r="XBE133" s="86"/>
      <c r="XBF133" s="86"/>
      <c r="XBG133" s="86"/>
      <c r="XBH133" s="86"/>
      <c r="XBI133" s="86"/>
      <c r="XBJ133" s="86"/>
      <c r="XBK133" s="86"/>
      <c r="XBL133" s="86"/>
      <c r="XBM133" s="86"/>
      <c r="XBN133" s="86"/>
      <c r="XBO133" s="86"/>
      <c r="XBP133" s="86"/>
      <c r="XBQ133" s="86"/>
      <c r="XBR133" s="86"/>
      <c r="XBS133" s="86"/>
      <c r="XBT133" s="86"/>
      <c r="XBU133" s="86"/>
      <c r="XBV133" s="86"/>
      <c r="XBW133" s="86"/>
      <c r="XBX133" s="86"/>
      <c r="XBY133" s="86"/>
      <c r="XBZ133" s="86"/>
      <c r="XCA133" s="86"/>
      <c r="XCB133" s="86"/>
      <c r="XCC133" s="86"/>
      <c r="XCD133" s="86"/>
      <c r="XCE133" s="86"/>
      <c r="XCF133" s="86"/>
      <c r="XCG133" s="86"/>
      <c r="XCH133" s="86"/>
      <c r="XCI133" s="86"/>
      <c r="XCJ133" s="86"/>
      <c r="XCK133" s="86"/>
      <c r="XCL133" s="86"/>
      <c r="XCM133" s="86"/>
      <c r="XCN133" s="86"/>
      <c r="XCO133" s="86"/>
      <c r="XCP133" s="86"/>
      <c r="XCQ133" s="86"/>
      <c r="XCR133" s="86"/>
      <c r="XCS133" s="86"/>
      <c r="XCT133" s="86"/>
      <c r="XCU133" s="86"/>
      <c r="XCV133" s="86"/>
      <c r="XCW133" s="86"/>
      <c r="XCX133" s="86"/>
      <c r="XCY133" s="86"/>
      <c r="XCZ133" s="86"/>
      <c r="XDA133" s="86"/>
      <c r="XDB133" s="86"/>
      <c r="XDC133" s="86"/>
      <c r="XDD133" s="86"/>
      <c r="XDE133" s="86"/>
    </row>
    <row r="134" spans="1:16333" s="217" customFormat="1" ht="15.75" x14ac:dyDescent="0.25">
      <c r="A134" s="60" t="s">
        <v>199</v>
      </c>
      <c r="B134" s="196" t="s">
        <v>218</v>
      </c>
      <c r="C134" s="138"/>
      <c r="D134" s="205">
        <f>SUM(D135:D137)</f>
        <v>17055592.039999999</v>
      </c>
      <c r="E134" s="205">
        <f>SUM(E135:E137)</f>
        <v>16700130.23</v>
      </c>
      <c r="F134" s="205">
        <f>SUM(F135:F137)</f>
        <v>17354387.690000001</v>
      </c>
      <c r="G134" s="41"/>
      <c r="H134" s="40"/>
      <c r="I134" s="40"/>
      <c r="J134" s="40"/>
      <c r="K134" s="40"/>
      <c r="L134" s="151"/>
      <c r="M134" s="151"/>
      <c r="N134" s="151"/>
      <c r="O134" s="151"/>
      <c r="P134" s="151"/>
      <c r="Q134" s="151"/>
      <c r="R134" s="151"/>
      <c r="S134" s="151"/>
      <c r="T134" s="151"/>
      <c r="U134" s="151"/>
      <c r="V134" s="151"/>
      <c r="W134" s="151"/>
      <c r="X134" s="151"/>
      <c r="Y134" s="151"/>
      <c r="Z134" s="151"/>
      <c r="AA134" s="151"/>
      <c r="AB134" s="151"/>
      <c r="AC134" s="151"/>
      <c r="AD134" s="151"/>
      <c r="AE134" s="151"/>
      <c r="AF134" s="151"/>
      <c r="AG134" s="151"/>
      <c r="AH134" s="151"/>
      <c r="AI134" s="151"/>
      <c r="AJ134" s="151"/>
      <c r="AK134" s="151"/>
      <c r="AL134" s="151"/>
      <c r="AM134" s="151"/>
      <c r="AN134" s="103"/>
      <c r="AO134" s="103"/>
      <c r="AP134" s="103"/>
      <c r="AQ134" s="103"/>
      <c r="AR134" s="103"/>
      <c r="AS134" s="103"/>
      <c r="AT134" s="103"/>
      <c r="AU134" s="103"/>
      <c r="AV134" s="103"/>
      <c r="AW134" s="103"/>
      <c r="AX134" s="103"/>
      <c r="AY134" s="103"/>
      <c r="AZ134" s="103"/>
      <c r="BA134" s="103"/>
      <c r="BB134" s="103"/>
      <c r="BC134" s="103"/>
      <c r="BD134" s="103"/>
      <c r="BE134" s="103"/>
      <c r="BF134" s="103"/>
      <c r="BG134" s="103"/>
      <c r="BH134" s="103"/>
      <c r="BI134" s="103"/>
      <c r="BJ134" s="103"/>
      <c r="BK134" s="103"/>
      <c r="BL134" s="103"/>
      <c r="BM134" s="103"/>
      <c r="BN134" s="103"/>
      <c r="BO134" s="103"/>
      <c r="BP134" s="103"/>
      <c r="BQ134" s="103"/>
      <c r="BR134" s="103"/>
      <c r="BS134" s="103"/>
      <c r="BT134" s="103"/>
      <c r="BU134" s="103"/>
      <c r="BV134" s="103"/>
      <c r="BW134" s="103"/>
      <c r="BX134" s="103"/>
      <c r="BY134" s="103"/>
      <c r="BZ134" s="103"/>
      <c r="CA134" s="103"/>
      <c r="CB134" s="103"/>
      <c r="CC134" s="103"/>
      <c r="CD134" s="103"/>
      <c r="CE134" s="103"/>
      <c r="CF134" s="103"/>
      <c r="CG134" s="103"/>
      <c r="CH134" s="103"/>
      <c r="CI134" s="103"/>
      <c r="CJ134" s="103"/>
      <c r="CK134" s="103"/>
      <c r="CL134" s="103"/>
      <c r="CM134" s="103"/>
      <c r="CN134" s="103"/>
      <c r="CO134" s="103"/>
      <c r="CP134" s="103"/>
      <c r="CQ134" s="103"/>
      <c r="CR134" s="103"/>
      <c r="CS134" s="103"/>
      <c r="CT134" s="103"/>
      <c r="CU134" s="103"/>
      <c r="CV134" s="103"/>
      <c r="CW134" s="103"/>
      <c r="CX134" s="103"/>
      <c r="CY134" s="103"/>
      <c r="CZ134" s="103"/>
      <c r="DA134" s="103"/>
      <c r="DB134" s="103"/>
      <c r="DC134" s="103"/>
      <c r="DD134" s="103"/>
      <c r="DE134" s="103"/>
      <c r="DF134" s="103"/>
      <c r="DG134" s="103"/>
      <c r="DH134" s="103"/>
      <c r="DI134" s="103"/>
      <c r="DJ134" s="103"/>
      <c r="DK134" s="103"/>
      <c r="DL134" s="103"/>
      <c r="DM134" s="103"/>
      <c r="DN134" s="103"/>
      <c r="DO134" s="103"/>
      <c r="DP134" s="103"/>
      <c r="DQ134" s="103"/>
      <c r="DR134" s="103"/>
      <c r="DS134" s="103"/>
      <c r="DT134" s="103"/>
      <c r="DU134" s="103"/>
      <c r="DV134" s="103"/>
      <c r="DW134" s="103"/>
      <c r="DX134" s="103"/>
      <c r="DY134" s="103"/>
      <c r="DZ134" s="103"/>
      <c r="EA134" s="103"/>
      <c r="EB134" s="103"/>
      <c r="EC134" s="103"/>
      <c r="ED134" s="103"/>
      <c r="EE134" s="103"/>
      <c r="EF134" s="103"/>
      <c r="EG134" s="103"/>
      <c r="EH134" s="103"/>
      <c r="EI134" s="103"/>
      <c r="EJ134" s="103"/>
      <c r="EK134" s="103"/>
      <c r="EL134" s="103"/>
      <c r="EM134" s="103"/>
      <c r="EN134" s="103"/>
      <c r="EO134" s="103"/>
      <c r="EP134" s="103"/>
      <c r="EQ134" s="103"/>
      <c r="ER134" s="103"/>
      <c r="ES134" s="103"/>
      <c r="ET134" s="103"/>
      <c r="EU134" s="103"/>
      <c r="EV134" s="103"/>
      <c r="EW134" s="103"/>
      <c r="EX134" s="103"/>
      <c r="EY134" s="103"/>
      <c r="EZ134" s="103"/>
      <c r="FA134" s="103"/>
      <c r="FB134" s="103"/>
      <c r="FC134" s="103"/>
      <c r="FD134" s="103"/>
      <c r="FE134" s="103"/>
      <c r="FF134" s="103"/>
      <c r="FG134" s="103"/>
      <c r="FH134" s="103"/>
      <c r="FI134" s="103"/>
      <c r="FJ134" s="103"/>
      <c r="FK134" s="103"/>
      <c r="FL134" s="103"/>
      <c r="FM134" s="103"/>
      <c r="FN134" s="103"/>
      <c r="FO134" s="103"/>
      <c r="FP134" s="103"/>
      <c r="FQ134" s="103"/>
      <c r="FR134" s="103"/>
      <c r="FS134" s="103"/>
      <c r="FT134" s="103"/>
      <c r="FU134" s="103"/>
      <c r="FV134" s="103"/>
      <c r="FW134" s="103"/>
      <c r="FX134" s="103"/>
      <c r="FY134" s="103"/>
      <c r="FZ134" s="103"/>
      <c r="GA134" s="103"/>
      <c r="GB134" s="103"/>
      <c r="GC134" s="103"/>
      <c r="GD134" s="103"/>
      <c r="GE134" s="103"/>
      <c r="GF134" s="103"/>
      <c r="GG134" s="103"/>
      <c r="GH134" s="103"/>
      <c r="GI134" s="103"/>
      <c r="GJ134" s="103"/>
      <c r="GK134" s="103"/>
      <c r="GL134" s="103"/>
      <c r="GM134" s="103"/>
      <c r="GN134" s="103"/>
      <c r="GO134" s="103"/>
      <c r="GP134" s="103"/>
      <c r="GQ134" s="103"/>
      <c r="GR134" s="103"/>
      <c r="GS134" s="103"/>
      <c r="GT134" s="103"/>
      <c r="GU134" s="103"/>
      <c r="GV134" s="103"/>
      <c r="GW134" s="103"/>
      <c r="GX134" s="103"/>
      <c r="GY134" s="103"/>
      <c r="GZ134" s="103"/>
      <c r="HA134" s="103"/>
      <c r="HB134" s="103"/>
      <c r="HI134" s="103"/>
      <c r="HJ134" s="103"/>
      <c r="HK134" s="103"/>
      <c r="HL134" s="103"/>
      <c r="HM134" s="103"/>
      <c r="HN134" s="103"/>
      <c r="HO134" s="103"/>
      <c r="HP134" s="103"/>
      <c r="HQ134" s="103"/>
      <c r="HR134" s="103"/>
      <c r="HS134" s="103"/>
      <c r="HT134" s="103"/>
      <c r="HU134" s="103"/>
      <c r="HV134" s="103"/>
      <c r="HW134" s="103"/>
      <c r="HX134" s="103"/>
      <c r="HY134" s="103"/>
      <c r="HZ134" s="103"/>
      <c r="IA134" s="103"/>
      <c r="IB134" s="103"/>
      <c r="IC134" s="103"/>
      <c r="ID134" s="103"/>
      <c r="IE134" s="103"/>
      <c r="IF134" s="103"/>
      <c r="IG134" s="103"/>
      <c r="IH134" s="103"/>
      <c r="II134" s="103"/>
      <c r="IJ134" s="103"/>
      <c r="IK134" s="103"/>
      <c r="IL134" s="103"/>
      <c r="IM134" s="103"/>
      <c r="IN134" s="103"/>
      <c r="IO134" s="103"/>
      <c r="IP134" s="103"/>
      <c r="IQ134" s="103"/>
      <c r="IR134" s="103"/>
      <c r="IS134" s="103"/>
      <c r="IT134" s="103"/>
      <c r="IU134" s="103"/>
      <c r="IV134" s="103"/>
      <c r="IW134" s="103"/>
      <c r="IX134" s="103"/>
      <c r="IY134" s="103"/>
      <c r="IZ134" s="103"/>
      <c r="JA134" s="103"/>
      <c r="JB134" s="103"/>
      <c r="JC134" s="103"/>
      <c r="JD134" s="103"/>
      <c r="JE134" s="103"/>
      <c r="JF134" s="103"/>
      <c r="JG134" s="103"/>
      <c r="JH134" s="103"/>
      <c r="JI134" s="103"/>
      <c r="JJ134" s="103"/>
      <c r="JK134" s="103"/>
      <c r="JL134" s="103"/>
      <c r="JM134" s="103"/>
      <c r="JN134" s="103"/>
      <c r="JO134" s="103"/>
      <c r="JP134" s="103"/>
      <c r="JQ134" s="103"/>
      <c r="JR134" s="103"/>
      <c r="JS134" s="103"/>
      <c r="JT134" s="103"/>
      <c r="JU134" s="103"/>
      <c r="JV134" s="103"/>
      <c r="JW134" s="103"/>
      <c r="JX134" s="103"/>
      <c r="JY134" s="103"/>
      <c r="JZ134" s="103"/>
      <c r="KA134" s="103"/>
      <c r="KB134" s="103"/>
      <c r="KC134" s="103"/>
      <c r="KD134" s="103"/>
      <c r="KE134" s="103"/>
      <c r="KF134" s="103"/>
      <c r="KG134" s="103"/>
      <c r="KH134" s="103"/>
      <c r="KI134" s="103"/>
      <c r="KJ134" s="103"/>
      <c r="KK134" s="103"/>
      <c r="KL134" s="103"/>
      <c r="KM134" s="103"/>
      <c r="KN134" s="103"/>
      <c r="KO134" s="103"/>
      <c r="KP134" s="103"/>
      <c r="KQ134" s="103"/>
      <c r="KR134" s="103"/>
      <c r="KS134" s="103"/>
      <c r="KT134" s="103"/>
      <c r="KU134" s="103"/>
      <c r="KV134" s="103"/>
      <c r="KW134" s="103"/>
      <c r="KX134" s="103"/>
      <c r="KY134" s="103"/>
      <c r="KZ134" s="103"/>
      <c r="LA134" s="103"/>
      <c r="LB134" s="103"/>
      <c r="LC134" s="103"/>
      <c r="LD134" s="103"/>
      <c r="LE134" s="103"/>
      <c r="LF134" s="103"/>
      <c r="LG134" s="103"/>
      <c r="LH134" s="103"/>
      <c r="LI134" s="103"/>
      <c r="LJ134" s="103"/>
      <c r="LK134" s="103"/>
      <c r="LL134" s="103"/>
      <c r="LM134" s="103"/>
      <c r="LN134" s="103"/>
      <c r="LO134" s="103"/>
      <c r="LP134" s="103"/>
      <c r="LQ134" s="103"/>
      <c r="LR134" s="103"/>
      <c r="LS134" s="103"/>
      <c r="LT134" s="103"/>
      <c r="LU134" s="103"/>
      <c r="LV134" s="103"/>
      <c r="LW134" s="103"/>
      <c r="LX134" s="103"/>
      <c r="LY134" s="103"/>
      <c r="LZ134" s="103"/>
      <c r="MA134" s="103"/>
      <c r="MB134" s="103"/>
      <c r="MC134" s="103"/>
      <c r="MD134" s="103"/>
      <c r="ME134" s="103"/>
      <c r="MF134" s="103"/>
      <c r="MG134" s="103"/>
      <c r="MH134" s="103"/>
      <c r="MI134" s="103"/>
      <c r="MJ134" s="103"/>
      <c r="MK134" s="103"/>
      <c r="ML134" s="103"/>
      <c r="MM134" s="103"/>
      <c r="MN134" s="103"/>
      <c r="MO134" s="103"/>
      <c r="MP134" s="103"/>
      <c r="MQ134" s="103"/>
      <c r="MR134" s="103"/>
      <c r="MS134" s="103"/>
      <c r="MT134" s="103"/>
      <c r="MU134" s="103"/>
      <c r="MV134" s="103"/>
      <c r="MW134" s="103"/>
      <c r="MX134" s="103"/>
      <c r="MY134" s="103"/>
      <c r="MZ134" s="103"/>
      <c r="NA134" s="103"/>
      <c r="NB134" s="103"/>
      <c r="NC134" s="103"/>
      <c r="ND134" s="103"/>
      <c r="NE134" s="103"/>
      <c r="NF134" s="103"/>
      <c r="NG134" s="103"/>
      <c r="NH134" s="103"/>
      <c r="NI134" s="103"/>
      <c r="NJ134" s="103"/>
      <c r="NK134" s="103"/>
      <c r="NL134" s="103"/>
      <c r="NM134" s="103"/>
      <c r="NN134" s="103"/>
      <c r="NO134" s="103"/>
      <c r="NP134" s="103"/>
      <c r="NQ134" s="103"/>
      <c r="NR134" s="103"/>
      <c r="NS134" s="103"/>
      <c r="NT134" s="103"/>
      <c r="NU134" s="103"/>
      <c r="NV134" s="103"/>
      <c r="NW134" s="103"/>
      <c r="NX134" s="103"/>
      <c r="NY134" s="103"/>
      <c r="NZ134" s="103"/>
      <c r="OA134" s="103"/>
      <c r="OB134" s="103"/>
      <c r="OC134" s="103"/>
      <c r="OD134" s="103"/>
      <c r="OE134" s="103"/>
      <c r="OF134" s="103"/>
      <c r="OG134" s="103"/>
      <c r="OH134" s="103"/>
      <c r="OI134" s="103"/>
      <c r="OJ134" s="103"/>
      <c r="OK134" s="103"/>
      <c r="OL134" s="103"/>
      <c r="OM134" s="103"/>
      <c r="ON134" s="103"/>
      <c r="OO134" s="103"/>
      <c r="OP134" s="103"/>
      <c r="OQ134" s="103"/>
      <c r="OR134" s="103"/>
      <c r="OS134" s="103"/>
      <c r="OT134" s="103"/>
      <c r="OU134" s="103"/>
      <c r="OV134" s="103"/>
      <c r="OW134" s="103"/>
      <c r="OX134" s="103"/>
      <c r="OY134" s="103"/>
      <c r="OZ134" s="103"/>
      <c r="PA134" s="103"/>
      <c r="PB134" s="103"/>
      <c r="PC134" s="103"/>
      <c r="PD134" s="103"/>
      <c r="PE134" s="103"/>
      <c r="PF134" s="103"/>
      <c r="PG134" s="103"/>
      <c r="PH134" s="103"/>
      <c r="PI134" s="103"/>
      <c r="PJ134" s="103"/>
      <c r="PK134" s="103"/>
      <c r="PL134" s="103"/>
      <c r="PM134" s="103"/>
      <c r="PN134" s="103"/>
      <c r="PO134" s="103"/>
      <c r="PP134" s="103"/>
      <c r="PQ134" s="103"/>
      <c r="PR134" s="103"/>
      <c r="PS134" s="103"/>
      <c r="PT134" s="103"/>
      <c r="PU134" s="103"/>
      <c r="PV134" s="103"/>
      <c r="PW134" s="103"/>
      <c r="PX134" s="103"/>
      <c r="PY134" s="103"/>
      <c r="PZ134" s="103"/>
      <c r="QA134" s="103"/>
      <c r="QB134" s="103"/>
      <c r="QC134" s="103"/>
      <c r="QD134" s="103"/>
      <c r="QE134" s="103"/>
      <c r="QF134" s="103"/>
      <c r="QG134" s="103"/>
      <c r="QH134" s="103"/>
      <c r="QI134" s="103"/>
      <c r="QJ134" s="103"/>
      <c r="QK134" s="103"/>
      <c r="QL134" s="103"/>
      <c r="QM134" s="103"/>
      <c r="QN134" s="103"/>
      <c r="QO134" s="103"/>
      <c r="QP134" s="103"/>
      <c r="QQ134" s="103"/>
      <c r="QR134" s="103"/>
      <c r="QS134" s="103"/>
      <c r="QT134" s="103"/>
      <c r="QU134" s="103"/>
      <c r="QV134" s="103"/>
      <c r="QW134" s="103"/>
      <c r="QX134" s="103"/>
      <c r="RE134" s="103"/>
      <c r="RF134" s="103"/>
      <c r="RG134" s="103"/>
      <c r="RH134" s="103"/>
      <c r="RI134" s="103"/>
      <c r="RJ134" s="103"/>
      <c r="RK134" s="103"/>
      <c r="RL134" s="103"/>
      <c r="RM134" s="103"/>
      <c r="RN134" s="103"/>
      <c r="RO134" s="103"/>
      <c r="RP134" s="103"/>
      <c r="RQ134" s="103"/>
      <c r="RR134" s="103"/>
      <c r="RS134" s="103"/>
      <c r="RT134" s="103"/>
      <c r="RU134" s="103"/>
      <c r="RV134" s="103"/>
      <c r="RW134" s="103"/>
      <c r="RX134" s="103"/>
      <c r="RY134" s="103"/>
      <c r="RZ134" s="103"/>
      <c r="SA134" s="103"/>
      <c r="SB134" s="103"/>
      <c r="SC134" s="103"/>
      <c r="SD134" s="103"/>
      <c r="SE134" s="103"/>
      <c r="SF134" s="103"/>
      <c r="SG134" s="103"/>
      <c r="SH134" s="103"/>
      <c r="SI134" s="103"/>
      <c r="SJ134" s="103"/>
      <c r="SK134" s="103"/>
      <c r="SL134" s="103"/>
      <c r="SM134" s="103"/>
      <c r="SN134" s="103"/>
      <c r="SO134" s="103"/>
      <c r="SP134" s="103"/>
      <c r="SQ134" s="103"/>
      <c r="SR134" s="103"/>
      <c r="SS134" s="103"/>
      <c r="ST134" s="103"/>
      <c r="SU134" s="103"/>
      <c r="SV134" s="103"/>
      <c r="SW134" s="103"/>
      <c r="SX134" s="103"/>
      <c r="SY134" s="103"/>
      <c r="SZ134" s="103"/>
      <c r="TA134" s="103"/>
      <c r="TB134" s="103"/>
      <c r="TC134" s="103"/>
      <c r="TD134" s="103"/>
      <c r="TE134" s="103"/>
      <c r="TF134" s="103"/>
      <c r="TG134" s="103"/>
      <c r="TH134" s="103"/>
      <c r="TI134" s="103"/>
      <c r="TJ134" s="103"/>
      <c r="TK134" s="103"/>
      <c r="TL134" s="103"/>
      <c r="TM134" s="103"/>
      <c r="TN134" s="103"/>
      <c r="TO134" s="103"/>
      <c r="TP134" s="103"/>
      <c r="TQ134" s="103"/>
      <c r="TR134" s="103"/>
      <c r="TS134" s="103"/>
      <c r="TT134" s="103"/>
      <c r="TU134" s="103"/>
      <c r="TV134" s="103"/>
      <c r="TW134" s="103"/>
      <c r="TX134" s="103"/>
      <c r="TY134" s="103"/>
      <c r="TZ134" s="103"/>
      <c r="UA134" s="103"/>
      <c r="UB134" s="103"/>
      <c r="UC134" s="103"/>
      <c r="UD134" s="103"/>
      <c r="UE134" s="103"/>
      <c r="UF134" s="103"/>
      <c r="UG134" s="103"/>
      <c r="UH134" s="103"/>
      <c r="UI134" s="103"/>
      <c r="UJ134" s="103"/>
      <c r="UK134" s="103"/>
      <c r="UL134" s="103"/>
      <c r="UM134" s="103"/>
      <c r="UN134" s="103"/>
      <c r="UO134" s="103"/>
      <c r="UP134" s="103"/>
      <c r="UQ134" s="103"/>
      <c r="UR134" s="103"/>
      <c r="US134" s="103"/>
      <c r="UT134" s="103"/>
      <c r="UU134" s="103"/>
      <c r="UV134" s="103"/>
      <c r="UW134" s="103"/>
      <c r="UX134" s="103"/>
      <c r="UY134" s="103"/>
      <c r="UZ134" s="103"/>
      <c r="VA134" s="103"/>
      <c r="VB134" s="103"/>
      <c r="VC134" s="103"/>
      <c r="VD134" s="103"/>
      <c r="VE134" s="103"/>
      <c r="VF134" s="103"/>
      <c r="VG134" s="103"/>
      <c r="VH134" s="103"/>
      <c r="VI134" s="103"/>
      <c r="VJ134" s="103"/>
      <c r="VK134" s="103"/>
      <c r="VL134" s="103"/>
      <c r="VM134" s="103"/>
      <c r="VN134" s="103"/>
      <c r="VO134" s="103"/>
      <c r="VP134" s="103"/>
      <c r="VQ134" s="103"/>
      <c r="VR134" s="103"/>
      <c r="VS134" s="103"/>
      <c r="VT134" s="103"/>
      <c r="VU134" s="103"/>
      <c r="VV134" s="103"/>
      <c r="VW134" s="103"/>
      <c r="VX134" s="103"/>
      <c r="VY134" s="103"/>
      <c r="VZ134" s="103"/>
      <c r="WA134" s="103"/>
      <c r="WB134" s="103"/>
      <c r="WC134" s="103"/>
      <c r="WD134" s="103"/>
      <c r="WE134" s="103"/>
      <c r="WF134" s="103"/>
      <c r="WG134" s="103"/>
      <c r="WH134" s="103"/>
      <c r="WI134" s="103"/>
      <c r="WJ134" s="103"/>
      <c r="WK134" s="103"/>
      <c r="WL134" s="103"/>
      <c r="WM134" s="103"/>
      <c r="WN134" s="103"/>
      <c r="WO134" s="103"/>
      <c r="WP134" s="103"/>
      <c r="WQ134" s="103"/>
      <c r="WR134" s="103"/>
      <c r="WS134" s="103"/>
      <c r="WT134" s="103"/>
      <c r="WU134" s="103"/>
      <c r="WV134" s="103"/>
      <c r="WW134" s="103"/>
      <c r="WX134" s="103"/>
      <c r="WY134" s="103"/>
      <c r="WZ134" s="103"/>
      <c r="XA134" s="103"/>
      <c r="XB134" s="103"/>
      <c r="XC134" s="103"/>
      <c r="XD134" s="103"/>
      <c r="XE134" s="103"/>
      <c r="XF134" s="103"/>
      <c r="XG134" s="103"/>
      <c r="XH134" s="103"/>
      <c r="XI134" s="103"/>
      <c r="XJ134" s="103"/>
      <c r="XK134" s="103"/>
      <c r="XL134" s="103"/>
      <c r="XM134" s="103"/>
      <c r="XN134" s="103"/>
      <c r="XO134" s="103"/>
      <c r="XP134" s="103"/>
      <c r="XQ134" s="103"/>
      <c r="XR134" s="103"/>
      <c r="XS134" s="103"/>
      <c r="XT134" s="103"/>
      <c r="XU134" s="103"/>
      <c r="XV134" s="103"/>
      <c r="XW134" s="103"/>
      <c r="XX134" s="103"/>
      <c r="XY134" s="103"/>
      <c r="XZ134" s="103"/>
      <c r="YA134" s="103"/>
      <c r="YB134" s="103"/>
      <c r="YC134" s="103"/>
      <c r="YD134" s="103"/>
      <c r="YE134" s="103"/>
      <c r="YF134" s="103"/>
      <c r="YG134" s="103"/>
      <c r="YH134" s="103"/>
      <c r="YI134" s="103"/>
      <c r="YJ134" s="103"/>
      <c r="YK134" s="103"/>
      <c r="YL134" s="103"/>
      <c r="YM134" s="103"/>
      <c r="YN134" s="103"/>
      <c r="YO134" s="103"/>
      <c r="YP134" s="103"/>
      <c r="YQ134" s="103"/>
      <c r="YR134" s="103"/>
      <c r="YS134" s="103"/>
      <c r="YT134" s="103"/>
      <c r="YU134" s="103"/>
      <c r="YV134" s="103"/>
      <c r="YW134" s="103"/>
      <c r="YX134" s="103"/>
      <c r="YY134" s="103"/>
      <c r="YZ134" s="103"/>
      <c r="ZA134" s="103"/>
      <c r="ZB134" s="103"/>
      <c r="ZC134" s="103"/>
      <c r="ZD134" s="103"/>
      <c r="ZE134" s="103"/>
      <c r="ZF134" s="103"/>
      <c r="ZG134" s="103"/>
      <c r="ZH134" s="103"/>
      <c r="ZI134" s="103"/>
      <c r="ZJ134" s="103"/>
      <c r="ZK134" s="103"/>
      <c r="ZL134" s="103"/>
      <c r="ZM134" s="103"/>
      <c r="ZN134" s="103"/>
      <c r="ZO134" s="103"/>
      <c r="ZP134" s="103"/>
      <c r="ZQ134" s="103"/>
      <c r="ZR134" s="103"/>
      <c r="ZS134" s="103"/>
      <c r="ZT134" s="103"/>
      <c r="ZU134" s="103"/>
      <c r="ZV134" s="103"/>
      <c r="ZW134" s="103"/>
      <c r="ZX134" s="103"/>
      <c r="ZY134" s="103"/>
      <c r="ZZ134" s="103"/>
      <c r="AAA134" s="103"/>
      <c r="AAB134" s="103"/>
      <c r="AAC134" s="103"/>
      <c r="AAD134" s="103"/>
      <c r="AAE134" s="103"/>
      <c r="AAF134" s="103"/>
      <c r="AAG134" s="103"/>
      <c r="AAH134" s="103"/>
      <c r="AAI134" s="103"/>
      <c r="AAJ134" s="103"/>
      <c r="AAK134" s="103"/>
      <c r="AAL134" s="103"/>
      <c r="AAM134" s="103"/>
      <c r="AAN134" s="103"/>
      <c r="AAO134" s="103"/>
      <c r="AAP134" s="103"/>
      <c r="AAQ134" s="103"/>
      <c r="AAR134" s="103"/>
      <c r="AAS134" s="103"/>
      <c r="AAT134" s="103"/>
      <c r="ABA134" s="103"/>
      <c r="ABB134" s="103"/>
      <c r="ABC134" s="103"/>
      <c r="ABD134" s="103"/>
      <c r="ABE134" s="103"/>
      <c r="ABF134" s="103"/>
      <c r="ABG134" s="103"/>
      <c r="ABH134" s="103"/>
      <c r="ABI134" s="103"/>
      <c r="ABJ134" s="103"/>
      <c r="ABK134" s="103"/>
      <c r="ABL134" s="103"/>
      <c r="ABM134" s="103"/>
      <c r="ABN134" s="103"/>
      <c r="ABO134" s="103"/>
      <c r="ABP134" s="103"/>
      <c r="ABQ134" s="103"/>
      <c r="ABR134" s="103"/>
      <c r="ABS134" s="103"/>
      <c r="ABT134" s="103"/>
      <c r="ABU134" s="103"/>
      <c r="ABV134" s="103"/>
      <c r="ABW134" s="103"/>
      <c r="ABX134" s="103"/>
      <c r="ABY134" s="103"/>
      <c r="ABZ134" s="103"/>
      <c r="ACA134" s="103"/>
      <c r="ACB134" s="103"/>
      <c r="ACC134" s="103"/>
      <c r="ACD134" s="103"/>
      <c r="ACE134" s="103"/>
      <c r="ACF134" s="103"/>
      <c r="ACG134" s="103"/>
      <c r="ACH134" s="103"/>
      <c r="ACI134" s="103"/>
      <c r="ACJ134" s="103"/>
      <c r="ACK134" s="103"/>
      <c r="ACL134" s="103"/>
      <c r="ACM134" s="103"/>
      <c r="ACN134" s="103"/>
      <c r="ACO134" s="103"/>
      <c r="ACP134" s="103"/>
      <c r="ACQ134" s="103"/>
      <c r="ACR134" s="103"/>
      <c r="ACS134" s="103"/>
      <c r="ACT134" s="103"/>
      <c r="ACU134" s="103"/>
      <c r="ACV134" s="103"/>
      <c r="ACW134" s="103"/>
      <c r="ACX134" s="103"/>
      <c r="ACY134" s="103"/>
      <c r="ACZ134" s="103"/>
      <c r="ADA134" s="103"/>
      <c r="ADB134" s="103"/>
      <c r="ADC134" s="103"/>
      <c r="ADD134" s="103"/>
      <c r="ADE134" s="103"/>
      <c r="ADF134" s="103"/>
      <c r="ADG134" s="103"/>
      <c r="ADH134" s="103"/>
      <c r="ADI134" s="103"/>
      <c r="ADJ134" s="103"/>
      <c r="ADK134" s="103"/>
      <c r="ADL134" s="103"/>
      <c r="ADM134" s="103"/>
      <c r="ADN134" s="103"/>
      <c r="ADO134" s="103"/>
      <c r="ADP134" s="103"/>
      <c r="ADQ134" s="103"/>
      <c r="ADR134" s="103"/>
      <c r="ADS134" s="103"/>
      <c r="ADT134" s="103"/>
      <c r="ADU134" s="103"/>
      <c r="ADV134" s="103"/>
      <c r="ADW134" s="103"/>
      <c r="ADX134" s="103"/>
      <c r="ADY134" s="103"/>
      <c r="ADZ134" s="103"/>
      <c r="AEA134" s="103"/>
      <c r="AEB134" s="103"/>
      <c r="AEC134" s="103"/>
      <c r="AED134" s="103"/>
      <c r="AEE134" s="103"/>
      <c r="AEF134" s="103"/>
      <c r="AEG134" s="103"/>
      <c r="AEH134" s="103"/>
      <c r="AEI134" s="103"/>
      <c r="AEJ134" s="103"/>
      <c r="AEK134" s="103"/>
      <c r="AEL134" s="103"/>
      <c r="AEM134" s="103"/>
      <c r="AEN134" s="103"/>
      <c r="AEO134" s="103"/>
      <c r="AEP134" s="103"/>
      <c r="AEQ134" s="103"/>
      <c r="AER134" s="103"/>
      <c r="AES134" s="103"/>
      <c r="AET134" s="103"/>
      <c r="AEU134" s="103"/>
      <c r="AEV134" s="103"/>
      <c r="AEW134" s="103"/>
      <c r="AEX134" s="103"/>
      <c r="AEY134" s="103"/>
      <c r="AEZ134" s="103"/>
      <c r="AFA134" s="103"/>
      <c r="AFB134" s="103"/>
      <c r="AFC134" s="103"/>
      <c r="AFD134" s="103"/>
      <c r="AFE134" s="103"/>
      <c r="AFF134" s="103"/>
      <c r="AFG134" s="103"/>
      <c r="AFH134" s="103"/>
      <c r="AFI134" s="103"/>
      <c r="AFJ134" s="103"/>
      <c r="AFK134" s="103"/>
      <c r="AFL134" s="103"/>
      <c r="AFM134" s="103"/>
      <c r="AFN134" s="103"/>
      <c r="AFO134" s="103"/>
      <c r="AFP134" s="103"/>
      <c r="AFQ134" s="103"/>
      <c r="AFR134" s="103"/>
      <c r="AFS134" s="103"/>
      <c r="AFT134" s="103"/>
      <c r="AFU134" s="103"/>
      <c r="AFV134" s="103"/>
      <c r="AFW134" s="103"/>
      <c r="AFX134" s="103"/>
      <c r="AFY134" s="103"/>
      <c r="AFZ134" s="103"/>
      <c r="AGA134" s="103"/>
      <c r="AGB134" s="103"/>
      <c r="AGC134" s="103"/>
      <c r="AGD134" s="103"/>
      <c r="AGE134" s="103"/>
      <c r="AGF134" s="103"/>
      <c r="AGG134" s="103"/>
      <c r="AGH134" s="103"/>
      <c r="AGI134" s="103"/>
      <c r="AGJ134" s="103"/>
      <c r="AGK134" s="103"/>
      <c r="AGL134" s="103"/>
      <c r="AGM134" s="103"/>
      <c r="AGN134" s="103"/>
      <c r="AGO134" s="103"/>
      <c r="AGP134" s="103"/>
      <c r="AGQ134" s="103"/>
      <c r="AGR134" s="103"/>
      <c r="AGS134" s="103"/>
      <c r="AGT134" s="103"/>
      <c r="AGU134" s="103"/>
      <c r="AGV134" s="103"/>
      <c r="AGW134" s="103"/>
      <c r="AGX134" s="103"/>
      <c r="AGY134" s="103"/>
      <c r="AGZ134" s="103"/>
      <c r="AHA134" s="103"/>
      <c r="AHB134" s="103"/>
      <c r="AHC134" s="103"/>
      <c r="AHD134" s="103"/>
      <c r="AHE134" s="103"/>
      <c r="AHF134" s="103"/>
      <c r="AHG134" s="103"/>
      <c r="AHH134" s="103"/>
      <c r="AHI134" s="103"/>
      <c r="AHJ134" s="103"/>
      <c r="AHK134" s="103"/>
      <c r="AHL134" s="103"/>
      <c r="AHM134" s="103"/>
      <c r="AHN134" s="103"/>
      <c r="AHO134" s="103"/>
      <c r="AHP134" s="103"/>
      <c r="AHQ134" s="103"/>
      <c r="AHR134" s="103"/>
      <c r="AHS134" s="103"/>
      <c r="AHT134" s="103"/>
      <c r="AHU134" s="103"/>
      <c r="AHV134" s="103"/>
      <c r="AHW134" s="103"/>
      <c r="AHX134" s="103"/>
      <c r="AHY134" s="103"/>
      <c r="AHZ134" s="103"/>
      <c r="AIA134" s="103"/>
      <c r="AIB134" s="103"/>
      <c r="AIC134" s="103"/>
      <c r="AID134" s="103"/>
      <c r="AIE134" s="103"/>
      <c r="AIF134" s="103"/>
      <c r="AIG134" s="103"/>
      <c r="AIH134" s="103"/>
      <c r="AII134" s="103"/>
      <c r="AIJ134" s="103"/>
      <c r="AIK134" s="103"/>
      <c r="AIL134" s="103"/>
      <c r="AIM134" s="103"/>
      <c r="AIN134" s="103"/>
      <c r="AIO134" s="103"/>
      <c r="AIP134" s="103"/>
      <c r="AIQ134" s="103"/>
      <c r="AIR134" s="103"/>
      <c r="AIS134" s="103"/>
      <c r="AIT134" s="103"/>
      <c r="AIU134" s="103"/>
      <c r="AIV134" s="103"/>
      <c r="AIW134" s="103"/>
      <c r="AIX134" s="103"/>
      <c r="AIY134" s="103"/>
      <c r="AIZ134" s="103"/>
      <c r="AJA134" s="103"/>
      <c r="AJB134" s="103"/>
      <c r="AJC134" s="103"/>
      <c r="AJD134" s="103"/>
      <c r="AJE134" s="103"/>
      <c r="AJF134" s="103"/>
      <c r="AJG134" s="103"/>
      <c r="AJH134" s="103"/>
      <c r="AJI134" s="103"/>
      <c r="AJJ134" s="103"/>
      <c r="AJK134" s="103"/>
      <c r="AJL134" s="103"/>
      <c r="AJM134" s="103"/>
      <c r="AJN134" s="103"/>
      <c r="AJO134" s="103"/>
      <c r="AJP134" s="103"/>
      <c r="AJQ134" s="103"/>
      <c r="AJR134" s="103"/>
      <c r="AJS134" s="103"/>
      <c r="AJT134" s="103"/>
      <c r="AJU134" s="103"/>
      <c r="AJV134" s="103"/>
      <c r="AJW134" s="103"/>
      <c r="AJX134" s="103"/>
      <c r="AJY134" s="103"/>
      <c r="AJZ134" s="103"/>
      <c r="AKA134" s="103"/>
      <c r="AKB134" s="103"/>
      <c r="AKC134" s="103"/>
      <c r="AKD134" s="103"/>
      <c r="AKE134" s="103"/>
      <c r="AKF134" s="103"/>
      <c r="AKG134" s="103"/>
      <c r="AKH134" s="103"/>
      <c r="AKI134" s="103"/>
      <c r="AKJ134" s="103"/>
      <c r="AKK134" s="103"/>
      <c r="AKL134" s="103"/>
      <c r="AKM134" s="103"/>
      <c r="AKN134" s="103"/>
      <c r="AKO134" s="103"/>
      <c r="AKP134" s="103"/>
      <c r="AKW134" s="103"/>
      <c r="AKX134" s="103"/>
      <c r="AKY134" s="103"/>
      <c r="AKZ134" s="103"/>
      <c r="ALA134" s="103"/>
      <c r="ALB134" s="103"/>
      <c r="ALC134" s="103"/>
      <c r="ALD134" s="103"/>
      <c r="ALE134" s="103"/>
      <c r="ALF134" s="103"/>
      <c r="ALG134" s="103"/>
      <c r="ALH134" s="103"/>
      <c r="ALI134" s="103"/>
      <c r="ALJ134" s="103"/>
      <c r="ALK134" s="103"/>
      <c r="ALL134" s="103"/>
      <c r="ALM134" s="103"/>
      <c r="ALN134" s="103"/>
      <c r="ALO134" s="103"/>
      <c r="ALP134" s="103"/>
      <c r="ALQ134" s="103"/>
      <c r="ALR134" s="103"/>
      <c r="ALS134" s="103"/>
      <c r="ALT134" s="103"/>
      <c r="ALU134" s="103"/>
      <c r="ALV134" s="103"/>
      <c r="ALW134" s="103"/>
      <c r="ALX134" s="103"/>
      <c r="ALY134" s="103"/>
      <c r="ALZ134" s="103"/>
      <c r="AMA134" s="103"/>
      <c r="AMB134" s="103"/>
      <c r="AMC134" s="103"/>
      <c r="AMD134" s="103"/>
      <c r="AME134" s="103"/>
      <c r="AMF134" s="103"/>
      <c r="AMG134" s="103"/>
      <c r="AMH134" s="103"/>
      <c r="AMI134" s="103"/>
      <c r="AMJ134" s="103"/>
      <c r="AMK134" s="103"/>
      <c r="AML134" s="103"/>
      <c r="AMM134" s="103"/>
      <c r="AMN134" s="103"/>
      <c r="AMO134" s="103"/>
      <c r="AMP134" s="103"/>
      <c r="AMQ134" s="103"/>
      <c r="AMR134" s="103"/>
      <c r="AMS134" s="103"/>
      <c r="AMT134" s="103"/>
      <c r="AMU134" s="103"/>
      <c r="AMV134" s="103"/>
      <c r="AMW134" s="103"/>
      <c r="AMX134" s="103"/>
      <c r="AMY134" s="103"/>
      <c r="AMZ134" s="103"/>
      <c r="ANA134" s="103"/>
      <c r="ANB134" s="103"/>
      <c r="ANC134" s="103"/>
      <c r="AND134" s="103"/>
      <c r="ANE134" s="103"/>
      <c r="ANF134" s="103"/>
      <c r="ANG134" s="103"/>
      <c r="ANH134" s="103"/>
      <c r="ANI134" s="103"/>
      <c r="ANJ134" s="103"/>
      <c r="ANK134" s="103"/>
      <c r="ANL134" s="103"/>
      <c r="ANM134" s="103"/>
      <c r="ANN134" s="103"/>
      <c r="ANO134" s="103"/>
      <c r="ANP134" s="103"/>
      <c r="ANQ134" s="103"/>
      <c r="ANR134" s="103"/>
      <c r="ANS134" s="103"/>
      <c r="ANT134" s="103"/>
      <c r="ANU134" s="103"/>
      <c r="ANV134" s="103"/>
      <c r="ANW134" s="103"/>
      <c r="ANX134" s="103"/>
      <c r="ANY134" s="103"/>
      <c r="ANZ134" s="103"/>
      <c r="AOA134" s="103"/>
      <c r="AOB134" s="103"/>
      <c r="AOC134" s="103"/>
      <c r="AOD134" s="103"/>
      <c r="AOE134" s="103"/>
      <c r="AOF134" s="103"/>
      <c r="AOG134" s="103"/>
      <c r="AOH134" s="103"/>
      <c r="AOI134" s="103"/>
      <c r="AOJ134" s="103"/>
      <c r="AOK134" s="103"/>
      <c r="AOL134" s="103"/>
      <c r="AOM134" s="103"/>
      <c r="AON134" s="103"/>
      <c r="AOO134" s="103"/>
      <c r="AOP134" s="103"/>
      <c r="AOQ134" s="103"/>
      <c r="AOR134" s="103"/>
      <c r="AOS134" s="103"/>
      <c r="AOT134" s="103"/>
      <c r="AOU134" s="103"/>
      <c r="AOV134" s="103"/>
      <c r="AOW134" s="103"/>
      <c r="AOX134" s="103"/>
      <c r="AOY134" s="103"/>
      <c r="AOZ134" s="103"/>
      <c r="APA134" s="103"/>
      <c r="APB134" s="103"/>
      <c r="APC134" s="103"/>
      <c r="APD134" s="103"/>
      <c r="APE134" s="103"/>
      <c r="APF134" s="103"/>
      <c r="APG134" s="103"/>
      <c r="APH134" s="103"/>
      <c r="API134" s="103"/>
      <c r="APJ134" s="103"/>
      <c r="APK134" s="103"/>
      <c r="APL134" s="103"/>
      <c r="APM134" s="103"/>
      <c r="APN134" s="103"/>
      <c r="APO134" s="103"/>
      <c r="APP134" s="103"/>
      <c r="APQ134" s="103"/>
      <c r="APR134" s="103"/>
      <c r="APS134" s="103"/>
      <c r="APT134" s="103"/>
      <c r="APU134" s="103"/>
      <c r="APV134" s="103"/>
      <c r="APW134" s="103"/>
      <c r="APX134" s="103"/>
      <c r="APY134" s="103"/>
      <c r="APZ134" s="103"/>
      <c r="AQA134" s="103"/>
      <c r="AQB134" s="103"/>
      <c r="AQC134" s="103"/>
      <c r="AQD134" s="103"/>
      <c r="AQE134" s="103"/>
      <c r="AQF134" s="103"/>
      <c r="AQG134" s="103"/>
      <c r="AQH134" s="103"/>
      <c r="AQI134" s="103"/>
      <c r="AQJ134" s="103"/>
      <c r="AQK134" s="103"/>
      <c r="AQL134" s="103"/>
      <c r="AQM134" s="103"/>
      <c r="AQN134" s="103"/>
      <c r="AQO134" s="103"/>
      <c r="AQP134" s="103"/>
      <c r="AQQ134" s="103"/>
      <c r="AQR134" s="103"/>
      <c r="AQS134" s="103"/>
      <c r="AQT134" s="103"/>
      <c r="AQU134" s="103"/>
      <c r="AQV134" s="103"/>
      <c r="AQW134" s="103"/>
      <c r="AQX134" s="103"/>
      <c r="AQY134" s="103"/>
      <c r="AQZ134" s="103"/>
      <c r="ARA134" s="103"/>
      <c r="ARB134" s="103"/>
      <c r="ARC134" s="103"/>
      <c r="ARD134" s="103"/>
      <c r="ARE134" s="103"/>
      <c r="ARF134" s="103"/>
      <c r="ARG134" s="103"/>
      <c r="ARH134" s="103"/>
      <c r="ARI134" s="103"/>
      <c r="ARJ134" s="103"/>
      <c r="ARK134" s="103"/>
      <c r="ARL134" s="103"/>
      <c r="ARM134" s="103"/>
      <c r="ARN134" s="103"/>
      <c r="ARO134" s="103"/>
      <c r="ARP134" s="103"/>
      <c r="ARQ134" s="103"/>
      <c r="ARR134" s="103"/>
      <c r="ARS134" s="103"/>
      <c r="ART134" s="103"/>
      <c r="ARU134" s="103"/>
      <c r="ARV134" s="103"/>
      <c r="ARW134" s="103"/>
      <c r="ARX134" s="103"/>
      <c r="ARY134" s="103"/>
      <c r="ARZ134" s="103"/>
      <c r="ASA134" s="103"/>
      <c r="ASB134" s="103"/>
      <c r="ASC134" s="103"/>
      <c r="ASD134" s="103"/>
      <c r="ASE134" s="103"/>
      <c r="ASF134" s="103"/>
      <c r="ASG134" s="103"/>
      <c r="ASH134" s="103"/>
      <c r="ASI134" s="103"/>
      <c r="ASJ134" s="103"/>
      <c r="ASK134" s="103"/>
      <c r="ASL134" s="103"/>
      <c r="ASM134" s="103"/>
      <c r="ASN134" s="103"/>
      <c r="ASO134" s="103"/>
      <c r="ASP134" s="103"/>
      <c r="ASQ134" s="103"/>
      <c r="ASR134" s="103"/>
      <c r="ASS134" s="103"/>
      <c r="AST134" s="103"/>
      <c r="ASU134" s="103"/>
      <c r="ASV134" s="103"/>
      <c r="ASW134" s="103"/>
      <c r="ASX134" s="103"/>
      <c r="ASY134" s="103"/>
      <c r="ASZ134" s="103"/>
      <c r="ATA134" s="103"/>
      <c r="ATB134" s="103"/>
      <c r="ATC134" s="103"/>
      <c r="ATD134" s="103"/>
      <c r="ATE134" s="103"/>
      <c r="ATF134" s="103"/>
      <c r="ATG134" s="103"/>
      <c r="ATH134" s="103"/>
      <c r="ATI134" s="103"/>
      <c r="ATJ134" s="103"/>
      <c r="ATK134" s="103"/>
      <c r="ATL134" s="103"/>
      <c r="ATM134" s="103"/>
      <c r="ATN134" s="103"/>
      <c r="ATO134" s="103"/>
      <c r="ATP134" s="103"/>
      <c r="ATQ134" s="103"/>
      <c r="ATR134" s="103"/>
      <c r="ATS134" s="103"/>
      <c r="ATT134" s="103"/>
      <c r="ATU134" s="103"/>
      <c r="ATV134" s="103"/>
      <c r="ATW134" s="103"/>
      <c r="ATX134" s="103"/>
      <c r="ATY134" s="103"/>
      <c r="ATZ134" s="103"/>
      <c r="AUA134" s="103"/>
      <c r="AUB134" s="103"/>
      <c r="AUC134" s="103"/>
      <c r="AUD134" s="103"/>
      <c r="AUE134" s="103"/>
      <c r="AUF134" s="103"/>
      <c r="AUG134" s="103"/>
      <c r="AUH134" s="103"/>
      <c r="AUI134" s="103"/>
      <c r="AUJ134" s="103"/>
      <c r="AUK134" s="103"/>
      <c r="AUL134" s="103"/>
      <c r="AUS134" s="103"/>
      <c r="AUT134" s="103"/>
      <c r="AUU134" s="103"/>
      <c r="AUV134" s="103"/>
      <c r="AUW134" s="103"/>
      <c r="AUX134" s="103"/>
      <c r="AUY134" s="103"/>
      <c r="AUZ134" s="103"/>
      <c r="AVA134" s="103"/>
      <c r="AVB134" s="103"/>
      <c r="AVC134" s="103"/>
      <c r="AVD134" s="103"/>
      <c r="AVE134" s="103"/>
      <c r="AVF134" s="103"/>
      <c r="AVG134" s="103"/>
      <c r="AVH134" s="103"/>
      <c r="AVI134" s="103"/>
      <c r="AVJ134" s="103"/>
      <c r="AVK134" s="103"/>
      <c r="AVL134" s="103"/>
      <c r="AVM134" s="103"/>
      <c r="AVN134" s="103"/>
      <c r="AVO134" s="103"/>
      <c r="AVP134" s="103"/>
      <c r="AVQ134" s="103"/>
      <c r="AVR134" s="103"/>
      <c r="AVS134" s="103"/>
      <c r="AVT134" s="103"/>
      <c r="AVU134" s="103"/>
      <c r="AVV134" s="103"/>
      <c r="AVW134" s="103"/>
      <c r="AVX134" s="103"/>
      <c r="AVY134" s="103"/>
      <c r="AVZ134" s="103"/>
      <c r="AWA134" s="103"/>
      <c r="AWB134" s="103"/>
      <c r="AWC134" s="103"/>
      <c r="AWD134" s="103"/>
      <c r="AWE134" s="103"/>
      <c r="AWF134" s="103"/>
      <c r="AWG134" s="103"/>
      <c r="AWH134" s="103"/>
      <c r="AWI134" s="103"/>
      <c r="AWJ134" s="103"/>
      <c r="AWK134" s="103"/>
      <c r="AWL134" s="103"/>
      <c r="AWM134" s="103"/>
      <c r="AWN134" s="103"/>
      <c r="AWO134" s="103"/>
      <c r="AWP134" s="103"/>
      <c r="AWQ134" s="103"/>
      <c r="AWR134" s="103"/>
      <c r="AWS134" s="103"/>
      <c r="AWT134" s="103"/>
      <c r="AWU134" s="103"/>
      <c r="AWV134" s="103"/>
      <c r="AWW134" s="103"/>
      <c r="AWX134" s="103"/>
      <c r="AWY134" s="103"/>
      <c r="AWZ134" s="103"/>
      <c r="AXA134" s="103"/>
      <c r="AXB134" s="103"/>
      <c r="AXC134" s="103"/>
      <c r="AXD134" s="103"/>
      <c r="AXE134" s="103"/>
      <c r="AXF134" s="103"/>
      <c r="AXG134" s="103"/>
      <c r="AXH134" s="103"/>
      <c r="AXI134" s="103"/>
      <c r="AXJ134" s="103"/>
      <c r="AXK134" s="103"/>
      <c r="AXL134" s="103"/>
      <c r="AXM134" s="103"/>
      <c r="AXN134" s="103"/>
      <c r="AXO134" s="103"/>
      <c r="AXP134" s="103"/>
      <c r="AXQ134" s="103"/>
      <c r="AXR134" s="103"/>
      <c r="AXS134" s="103"/>
      <c r="AXT134" s="103"/>
      <c r="AXU134" s="103"/>
      <c r="AXV134" s="103"/>
      <c r="AXW134" s="103"/>
      <c r="AXX134" s="103"/>
      <c r="AXY134" s="103"/>
      <c r="AXZ134" s="103"/>
      <c r="AYA134" s="103"/>
      <c r="AYB134" s="103"/>
      <c r="AYC134" s="103"/>
      <c r="AYD134" s="103"/>
      <c r="AYE134" s="103"/>
      <c r="AYF134" s="103"/>
      <c r="AYG134" s="103"/>
      <c r="AYH134" s="103"/>
      <c r="AYI134" s="103"/>
      <c r="AYJ134" s="103"/>
      <c r="AYK134" s="103"/>
      <c r="AYL134" s="103"/>
      <c r="AYM134" s="103"/>
      <c r="AYN134" s="103"/>
      <c r="AYO134" s="103"/>
      <c r="AYP134" s="103"/>
      <c r="AYQ134" s="103"/>
      <c r="AYR134" s="103"/>
      <c r="AYS134" s="103"/>
      <c r="AYT134" s="103"/>
      <c r="AYU134" s="103"/>
      <c r="AYV134" s="103"/>
      <c r="AYW134" s="103"/>
      <c r="AYX134" s="103"/>
      <c r="AYY134" s="103"/>
      <c r="AYZ134" s="103"/>
      <c r="AZA134" s="103"/>
      <c r="AZB134" s="103"/>
      <c r="AZC134" s="103"/>
      <c r="AZD134" s="103"/>
      <c r="AZE134" s="103"/>
      <c r="AZF134" s="103"/>
      <c r="AZG134" s="103"/>
      <c r="AZH134" s="103"/>
      <c r="AZI134" s="103"/>
      <c r="AZJ134" s="103"/>
      <c r="AZK134" s="103"/>
      <c r="AZL134" s="103"/>
      <c r="AZM134" s="103"/>
      <c r="AZN134" s="103"/>
      <c r="AZO134" s="103"/>
      <c r="AZP134" s="103"/>
      <c r="AZQ134" s="103"/>
      <c r="AZR134" s="103"/>
      <c r="AZS134" s="103"/>
      <c r="AZT134" s="103"/>
      <c r="AZU134" s="103"/>
      <c r="AZV134" s="103"/>
      <c r="AZW134" s="103"/>
      <c r="AZX134" s="103"/>
      <c r="AZY134" s="103"/>
      <c r="AZZ134" s="103"/>
      <c r="BAA134" s="103"/>
      <c r="BAB134" s="103"/>
      <c r="BAC134" s="103"/>
      <c r="BAD134" s="103"/>
      <c r="BAE134" s="103"/>
      <c r="BAF134" s="103"/>
      <c r="BAG134" s="103"/>
      <c r="BAH134" s="103"/>
      <c r="BAI134" s="103"/>
      <c r="BAJ134" s="103"/>
      <c r="BAK134" s="103"/>
      <c r="BAL134" s="103"/>
      <c r="BAM134" s="103"/>
      <c r="BAN134" s="103"/>
      <c r="BAO134" s="103"/>
      <c r="BAP134" s="103"/>
      <c r="BAQ134" s="103"/>
      <c r="BAR134" s="103"/>
      <c r="BAS134" s="103"/>
      <c r="BAT134" s="103"/>
      <c r="BAU134" s="103"/>
      <c r="BAV134" s="103"/>
      <c r="BAW134" s="103"/>
      <c r="BAX134" s="103"/>
      <c r="BAY134" s="103"/>
      <c r="BAZ134" s="103"/>
      <c r="BBA134" s="103"/>
      <c r="BBB134" s="103"/>
      <c r="BBC134" s="103"/>
      <c r="BBD134" s="103"/>
      <c r="BBE134" s="103"/>
      <c r="BBF134" s="103"/>
      <c r="BBG134" s="103"/>
      <c r="BBH134" s="103"/>
      <c r="BBI134" s="103"/>
      <c r="BBJ134" s="103"/>
      <c r="BBK134" s="103"/>
      <c r="BBL134" s="103"/>
      <c r="BBM134" s="103"/>
      <c r="BBN134" s="103"/>
      <c r="BBO134" s="103"/>
      <c r="BBP134" s="103"/>
      <c r="BBQ134" s="103"/>
      <c r="BBR134" s="103"/>
      <c r="BBS134" s="103"/>
      <c r="BBT134" s="103"/>
      <c r="BBU134" s="103"/>
      <c r="BBV134" s="103"/>
      <c r="BBW134" s="103"/>
      <c r="BBX134" s="103"/>
      <c r="BBY134" s="103"/>
      <c r="BBZ134" s="103"/>
      <c r="BCA134" s="103"/>
      <c r="BCB134" s="103"/>
      <c r="BCC134" s="103"/>
      <c r="BCD134" s="103"/>
      <c r="BCE134" s="103"/>
      <c r="BCF134" s="103"/>
      <c r="BCG134" s="103"/>
      <c r="BCH134" s="103"/>
      <c r="BCI134" s="103"/>
      <c r="BCJ134" s="103"/>
      <c r="BCK134" s="103"/>
      <c r="BCL134" s="103"/>
      <c r="BCM134" s="103"/>
      <c r="BCN134" s="103"/>
      <c r="BCO134" s="103"/>
      <c r="BCP134" s="103"/>
      <c r="BCQ134" s="103"/>
      <c r="BCR134" s="103"/>
      <c r="BCS134" s="103"/>
      <c r="BCT134" s="103"/>
      <c r="BCU134" s="103"/>
      <c r="BCV134" s="103"/>
      <c r="BCW134" s="103"/>
      <c r="BCX134" s="103"/>
      <c r="BCY134" s="103"/>
      <c r="BCZ134" s="103"/>
      <c r="BDA134" s="103"/>
      <c r="BDB134" s="103"/>
      <c r="BDC134" s="103"/>
      <c r="BDD134" s="103"/>
      <c r="BDE134" s="103"/>
      <c r="BDF134" s="103"/>
      <c r="BDG134" s="103"/>
      <c r="BDH134" s="103"/>
      <c r="BDI134" s="103"/>
      <c r="BDJ134" s="103"/>
      <c r="BDK134" s="103"/>
      <c r="BDL134" s="103"/>
      <c r="BDM134" s="103"/>
      <c r="BDN134" s="103"/>
      <c r="BDO134" s="103"/>
      <c r="BDP134" s="103"/>
      <c r="BDQ134" s="103"/>
      <c r="BDR134" s="103"/>
      <c r="BDS134" s="103"/>
      <c r="BDT134" s="103"/>
      <c r="BDU134" s="103"/>
      <c r="BDV134" s="103"/>
      <c r="BDW134" s="103"/>
      <c r="BDX134" s="103"/>
      <c r="BDY134" s="103"/>
      <c r="BDZ134" s="103"/>
      <c r="BEA134" s="103"/>
      <c r="BEB134" s="103"/>
      <c r="BEC134" s="103"/>
      <c r="BED134" s="103"/>
      <c r="BEE134" s="103"/>
      <c r="BEF134" s="103"/>
      <c r="BEG134" s="103"/>
      <c r="BEH134" s="103"/>
      <c r="BEO134" s="103"/>
      <c r="BEP134" s="103"/>
      <c r="BEQ134" s="103"/>
      <c r="BER134" s="103"/>
      <c r="BES134" s="103"/>
      <c r="BET134" s="103"/>
      <c r="BEU134" s="103"/>
      <c r="BEV134" s="103"/>
      <c r="BEW134" s="103"/>
      <c r="BEX134" s="103"/>
      <c r="BEY134" s="103"/>
      <c r="BEZ134" s="103"/>
      <c r="BFA134" s="103"/>
      <c r="BFB134" s="103"/>
      <c r="BFC134" s="103"/>
      <c r="BFD134" s="103"/>
      <c r="BFE134" s="103"/>
      <c r="BFF134" s="103"/>
      <c r="BFG134" s="103"/>
      <c r="BFH134" s="103"/>
      <c r="BFI134" s="103"/>
      <c r="BFJ134" s="103"/>
      <c r="BFK134" s="103"/>
      <c r="BFL134" s="103"/>
      <c r="BFM134" s="103"/>
      <c r="BFN134" s="103"/>
      <c r="BFO134" s="103"/>
      <c r="BFP134" s="103"/>
      <c r="BFQ134" s="103"/>
      <c r="BFR134" s="103"/>
      <c r="BFS134" s="103"/>
      <c r="BFT134" s="103"/>
      <c r="BFU134" s="103"/>
      <c r="BFV134" s="103"/>
      <c r="BFW134" s="103"/>
      <c r="BFX134" s="103"/>
      <c r="BFY134" s="103"/>
      <c r="BFZ134" s="103"/>
      <c r="BGA134" s="103"/>
      <c r="BGB134" s="103"/>
      <c r="BGC134" s="103"/>
      <c r="BGD134" s="103"/>
      <c r="BGE134" s="103"/>
      <c r="BGF134" s="103"/>
      <c r="BGG134" s="103"/>
      <c r="BGH134" s="103"/>
      <c r="BGI134" s="103"/>
      <c r="BGJ134" s="103"/>
      <c r="BGK134" s="103"/>
      <c r="BGL134" s="103"/>
      <c r="BGM134" s="103"/>
      <c r="BGN134" s="103"/>
      <c r="BGO134" s="103"/>
      <c r="BGP134" s="103"/>
      <c r="BGQ134" s="103"/>
      <c r="BGR134" s="103"/>
      <c r="BGS134" s="103"/>
      <c r="BGT134" s="103"/>
      <c r="BGU134" s="103"/>
      <c r="BGV134" s="103"/>
      <c r="BGW134" s="103"/>
      <c r="BGX134" s="103"/>
      <c r="BGY134" s="103"/>
      <c r="BGZ134" s="103"/>
      <c r="BHA134" s="103"/>
      <c r="BHB134" s="103"/>
      <c r="BHC134" s="103"/>
      <c r="BHD134" s="103"/>
      <c r="BHE134" s="103"/>
      <c r="BHF134" s="103"/>
      <c r="BHG134" s="103"/>
      <c r="BHH134" s="103"/>
      <c r="BHI134" s="103"/>
      <c r="BHJ134" s="103"/>
      <c r="BHK134" s="103"/>
      <c r="BHL134" s="103"/>
      <c r="BHM134" s="103"/>
      <c r="BHN134" s="103"/>
      <c r="BHO134" s="103"/>
      <c r="BHP134" s="103"/>
      <c r="BHQ134" s="103"/>
      <c r="BHR134" s="103"/>
      <c r="BHS134" s="103"/>
      <c r="BHT134" s="103"/>
      <c r="BHU134" s="103"/>
      <c r="BHV134" s="103"/>
      <c r="BHW134" s="103"/>
      <c r="BHX134" s="103"/>
      <c r="BHY134" s="103"/>
      <c r="BHZ134" s="103"/>
      <c r="BIA134" s="103"/>
      <c r="BIB134" s="103"/>
      <c r="BIC134" s="103"/>
      <c r="BID134" s="103"/>
      <c r="BIE134" s="103"/>
      <c r="BIF134" s="103"/>
      <c r="BIG134" s="103"/>
      <c r="BIH134" s="103"/>
      <c r="BII134" s="103"/>
      <c r="BIJ134" s="103"/>
      <c r="BIK134" s="103"/>
      <c r="BIL134" s="103"/>
      <c r="BIM134" s="103"/>
      <c r="BIN134" s="103"/>
      <c r="BIO134" s="103"/>
      <c r="BIP134" s="103"/>
      <c r="BIQ134" s="103"/>
      <c r="BIR134" s="103"/>
      <c r="BIS134" s="103"/>
      <c r="BIT134" s="103"/>
      <c r="BIU134" s="103"/>
      <c r="BIV134" s="103"/>
      <c r="BIW134" s="103"/>
      <c r="BIX134" s="103"/>
      <c r="BIY134" s="103"/>
      <c r="BIZ134" s="103"/>
      <c r="BJA134" s="103"/>
      <c r="BJB134" s="103"/>
      <c r="BJC134" s="103"/>
      <c r="BJD134" s="103"/>
      <c r="BJE134" s="103"/>
      <c r="BJF134" s="103"/>
      <c r="BJG134" s="103"/>
      <c r="BJH134" s="103"/>
      <c r="BJI134" s="103"/>
      <c r="BJJ134" s="103"/>
      <c r="BJK134" s="103"/>
      <c r="BJL134" s="103"/>
      <c r="BJM134" s="103"/>
      <c r="BJN134" s="103"/>
      <c r="BJO134" s="103"/>
      <c r="BJP134" s="103"/>
      <c r="BJQ134" s="103"/>
      <c r="BJR134" s="103"/>
      <c r="BJS134" s="103"/>
      <c r="BJT134" s="103"/>
      <c r="BJU134" s="103"/>
      <c r="BJV134" s="103"/>
      <c r="BJW134" s="103"/>
      <c r="BJX134" s="103"/>
      <c r="BJY134" s="103"/>
      <c r="BJZ134" s="103"/>
      <c r="BKA134" s="103"/>
      <c r="BKB134" s="103"/>
      <c r="BKC134" s="103"/>
      <c r="BKD134" s="103"/>
      <c r="BKE134" s="103"/>
      <c r="BKF134" s="103"/>
      <c r="BKG134" s="103"/>
      <c r="BKH134" s="103"/>
      <c r="BKI134" s="103"/>
      <c r="BKJ134" s="103"/>
      <c r="BKK134" s="103"/>
      <c r="BKL134" s="103"/>
      <c r="BKM134" s="103"/>
      <c r="BKN134" s="103"/>
      <c r="BKO134" s="103"/>
      <c r="BKP134" s="103"/>
      <c r="BKQ134" s="103"/>
      <c r="BKR134" s="103"/>
      <c r="BKS134" s="103"/>
      <c r="BKT134" s="103"/>
      <c r="BKU134" s="103"/>
      <c r="BKV134" s="103"/>
      <c r="BKW134" s="103"/>
      <c r="BKX134" s="103"/>
      <c r="BKY134" s="103"/>
      <c r="BKZ134" s="103"/>
      <c r="BLA134" s="103"/>
      <c r="BLB134" s="103"/>
      <c r="BLC134" s="103"/>
      <c r="BLD134" s="103"/>
      <c r="BLE134" s="103"/>
      <c r="BLF134" s="103"/>
      <c r="BLG134" s="103"/>
      <c r="BLH134" s="103"/>
      <c r="BLI134" s="103"/>
      <c r="BLJ134" s="103"/>
      <c r="BLK134" s="103"/>
      <c r="BLL134" s="103"/>
      <c r="BLM134" s="103"/>
      <c r="BLN134" s="103"/>
      <c r="BLO134" s="103"/>
      <c r="BLP134" s="103"/>
      <c r="BLQ134" s="103"/>
      <c r="BLR134" s="103"/>
      <c r="BLS134" s="103"/>
      <c r="BLT134" s="103"/>
      <c r="BLU134" s="103"/>
      <c r="BLV134" s="103"/>
      <c r="BLW134" s="103"/>
      <c r="BLX134" s="103"/>
      <c r="BLY134" s="103"/>
      <c r="BLZ134" s="103"/>
      <c r="BMA134" s="103"/>
      <c r="BMB134" s="103"/>
      <c r="BMC134" s="103"/>
      <c r="BMD134" s="103"/>
      <c r="BME134" s="103"/>
      <c r="BMF134" s="103"/>
      <c r="BMG134" s="103"/>
      <c r="BMH134" s="103"/>
      <c r="BMI134" s="103"/>
      <c r="BMJ134" s="103"/>
      <c r="BMK134" s="103"/>
      <c r="BML134" s="103"/>
      <c r="BMM134" s="103"/>
      <c r="BMN134" s="103"/>
      <c r="BMO134" s="103"/>
      <c r="BMP134" s="103"/>
      <c r="BMQ134" s="103"/>
      <c r="BMR134" s="103"/>
      <c r="BMS134" s="103"/>
      <c r="BMT134" s="103"/>
      <c r="BMU134" s="103"/>
      <c r="BMV134" s="103"/>
      <c r="BMW134" s="103"/>
      <c r="BMX134" s="103"/>
      <c r="BMY134" s="103"/>
      <c r="BMZ134" s="103"/>
      <c r="BNA134" s="103"/>
      <c r="BNB134" s="103"/>
      <c r="BNC134" s="103"/>
      <c r="BND134" s="103"/>
      <c r="BNE134" s="103"/>
      <c r="BNF134" s="103"/>
      <c r="BNG134" s="103"/>
      <c r="BNH134" s="103"/>
      <c r="BNI134" s="103"/>
      <c r="BNJ134" s="103"/>
      <c r="BNK134" s="103"/>
      <c r="BNL134" s="103"/>
      <c r="BNM134" s="103"/>
      <c r="BNN134" s="103"/>
      <c r="BNO134" s="103"/>
      <c r="BNP134" s="103"/>
      <c r="BNQ134" s="103"/>
      <c r="BNR134" s="103"/>
      <c r="BNS134" s="103"/>
      <c r="BNT134" s="103"/>
      <c r="BNU134" s="103"/>
      <c r="BNV134" s="103"/>
      <c r="BNW134" s="103"/>
      <c r="BNX134" s="103"/>
      <c r="BNY134" s="103"/>
      <c r="BNZ134" s="103"/>
      <c r="BOA134" s="103"/>
      <c r="BOB134" s="103"/>
      <c r="BOC134" s="103"/>
      <c r="BOD134" s="103"/>
      <c r="BOK134" s="103"/>
      <c r="BOL134" s="103"/>
      <c r="BOM134" s="103"/>
      <c r="BON134" s="103"/>
      <c r="BOO134" s="103"/>
      <c r="BOP134" s="103"/>
      <c r="BOQ134" s="103"/>
      <c r="BOR134" s="103"/>
      <c r="BOS134" s="103"/>
      <c r="BOT134" s="103"/>
      <c r="BOU134" s="103"/>
      <c r="BOV134" s="103"/>
      <c r="BOW134" s="103"/>
      <c r="BOX134" s="103"/>
      <c r="BOY134" s="103"/>
      <c r="BOZ134" s="103"/>
      <c r="BPA134" s="103"/>
      <c r="BPB134" s="103"/>
      <c r="BPC134" s="103"/>
      <c r="BPD134" s="103"/>
      <c r="BPE134" s="103"/>
      <c r="BPF134" s="103"/>
      <c r="BPG134" s="103"/>
      <c r="BPH134" s="103"/>
      <c r="BPI134" s="103"/>
      <c r="BPJ134" s="103"/>
      <c r="BPK134" s="103"/>
      <c r="BPL134" s="103"/>
      <c r="BPM134" s="103"/>
      <c r="BPN134" s="103"/>
      <c r="BPO134" s="103"/>
      <c r="BPP134" s="103"/>
      <c r="BPQ134" s="103"/>
      <c r="BPR134" s="103"/>
      <c r="BPS134" s="103"/>
      <c r="BPT134" s="103"/>
      <c r="BPU134" s="103"/>
      <c r="BPV134" s="103"/>
      <c r="BPW134" s="103"/>
      <c r="BPX134" s="103"/>
      <c r="BPY134" s="103"/>
      <c r="BPZ134" s="103"/>
      <c r="BQA134" s="103"/>
      <c r="BQB134" s="103"/>
      <c r="BQC134" s="103"/>
      <c r="BQD134" s="103"/>
      <c r="BQE134" s="103"/>
      <c r="BQF134" s="103"/>
      <c r="BQG134" s="103"/>
      <c r="BQH134" s="103"/>
      <c r="BQI134" s="103"/>
      <c r="BQJ134" s="103"/>
      <c r="BQK134" s="103"/>
      <c r="BQL134" s="103"/>
      <c r="BQM134" s="103"/>
      <c r="BQN134" s="103"/>
      <c r="BQO134" s="103"/>
      <c r="BQP134" s="103"/>
      <c r="BQQ134" s="103"/>
      <c r="BQR134" s="103"/>
      <c r="BQS134" s="103"/>
      <c r="BQT134" s="103"/>
      <c r="BQU134" s="103"/>
      <c r="BQV134" s="103"/>
      <c r="BQW134" s="103"/>
      <c r="BQX134" s="103"/>
      <c r="BQY134" s="103"/>
      <c r="BQZ134" s="103"/>
      <c r="BRA134" s="103"/>
      <c r="BRB134" s="103"/>
      <c r="BRC134" s="103"/>
      <c r="BRD134" s="103"/>
      <c r="BRE134" s="103"/>
      <c r="BRF134" s="103"/>
      <c r="BRG134" s="103"/>
      <c r="BRH134" s="103"/>
      <c r="BRI134" s="103"/>
      <c r="BRJ134" s="103"/>
      <c r="BRK134" s="103"/>
      <c r="BRL134" s="103"/>
      <c r="BRM134" s="103"/>
      <c r="BRN134" s="103"/>
      <c r="BRO134" s="103"/>
      <c r="BRP134" s="103"/>
      <c r="BRQ134" s="103"/>
      <c r="BRR134" s="103"/>
      <c r="BRS134" s="103"/>
      <c r="BRT134" s="103"/>
      <c r="BRU134" s="103"/>
      <c r="BRV134" s="103"/>
      <c r="BRW134" s="103"/>
      <c r="BRX134" s="103"/>
      <c r="BRY134" s="103"/>
      <c r="BRZ134" s="103"/>
      <c r="BSA134" s="103"/>
      <c r="BSB134" s="103"/>
      <c r="BSC134" s="103"/>
      <c r="BSD134" s="103"/>
      <c r="BSE134" s="103"/>
      <c r="BSF134" s="103"/>
      <c r="BSG134" s="103"/>
      <c r="BSH134" s="103"/>
      <c r="BSI134" s="103"/>
      <c r="BSJ134" s="103"/>
      <c r="BSK134" s="103"/>
      <c r="BSL134" s="103"/>
      <c r="BSM134" s="103"/>
      <c r="BSN134" s="103"/>
      <c r="BSO134" s="103"/>
      <c r="BSP134" s="103"/>
      <c r="BSQ134" s="103"/>
      <c r="BSR134" s="103"/>
      <c r="BSS134" s="103"/>
      <c r="BST134" s="103"/>
      <c r="BSU134" s="103"/>
      <c r="BSV134" s="103"/>
      <c r="BSW134" s="103"/>
      <c r="BSX134" s="103"/>
      <c r="BSY134" s="103"/>
      <c r="BSZ134" s="103"/>
      <c r="BTA134" s="103"/>
      <c r="BTB134" s="103"/>
      <c r="BTC134" s="103"/>
      <c r="BTD134" s="103"/>
      <c r="BTE134" s="103"/>
      <c r="BTF134" s="103"/>
      <c r="BTG134" s="103"/>
      <c r="BTH134" s="103"/>
      <c r="BTI134" s="103"/>
      <c r="BTJ134" s="103"/>
      <c r="BTK134" s="103"/>
      <c r="BTL134" s="103"/>
      <c r="BTM134" s="103"/>
      <c r="BTN134" s="103"/>
      <c r="BTO134" s="103"/>
      <c r="BTP134" s="103"/>
      <c r="BTQ134" s="103"/>
      <c r="BTR134" s="103"/>
      <c r="BTS134" s="103"/>
      <c r="BTT134" s="103"/>
      <c r="BTU134" s="103"/>
      <c r="BTV134" s="103"/>
      <c r="BTW134" s="103"/>
      <c r="BTX134" s="103"/>
      <c r="BTY134" s="103"/>
      <c r="BTZ134" s="103"/>
      <c r="BUA134" s="103"/>
      <c r="BUB134" s="103"/>
      <c r="BUC134" s="103"/>
      <c r="BUD134" s="103"/>
      <c r="BUE134" s="103"/>
      <c r="BUF134" s="103"/>
      <c r="BUG134" s="103"/>
      <c r="BUH134" s="103"/>
      <c r="BUI134" s="103"/>
      <c r="BUJ134" s="103"/>
      <c r="BUK134" s="103"/>
      <c r="BUL134" s="103"/>
      <c r="BUM134" s="103"/>
      <c r="BUN134" s="103"/>
      <c r="BUO134" s="103"/>
      <c r="BUP134" s="103"/>
      <c r="BUQ134" s="103"/>
      <c r="BUR134" s="103"/>
      <c r="BUS134" s="103"/>
      <c r="BUT134" s="103"/>
      <c r="BUU134" s="103"/>
      <c r="BUV134" s="103"/>
      <c r="BUW134" s="103"/>
      <c r="BUX134" s="103"/>
      <c r="BUY134" s="103"/>
      <c r="BUZ134" s="103"/>
      <c r="BVA134" s="103"/>
      <c r="BVB134" s="103"/>
      <c r="BVC134" s="103"/>
      <c r="BVD134" s="103"/>
      <c r="BVE134" s="103"/>
      <c r="BVF134" s="103"/>
      <c r="BVG134" s="103"/>
      <c r="BVH134" s="103"/>
      <c r="BVI134" s="103"/>
      <c r="BVJ134" s="103"/>
      <c r="BVK134" s="103"/>
      <c r="BVL134" s="103"/>
      <c r="BVM134" s="103"/>
      <c r="BVN134" s="103"/>
      <c r="BVO134" s="103"/>
      <c r="BVP134" s="103"/>
      <c r="BVQ134" s="103"/>
      <c r="BVR134" s="103"/>
      <c r="BVS134" s="103"/>
      <c r="BVT134" s="103"/>
      <c r="BVU134" s="103"/>
      <c r="BVV134" s="103"/>
      <c r="BVW134" s="103"/>
      <c r="BVX134" s="103"/>
      <c r="BVY134" s="103"/>
      <c r="BVZ134" s="103"/>
      <c r="BWA134" s="103"/>
      <c r="BWB134" s="103"/>
      <c r="BWC134" s="103"/>
      <c r="BWD134" s="103"/>
      <c r="BWE134" s="103"/>
      <c r="BWF134" s="103"/>
      <c r="BWG134" s="103"/>
      <c r="BWH134" s="103"/>
      <c r="BWI134" s="103"/>
      <c r="BWJ134" s="103"/>
      <c r="BWK134" s="103"/>
      <c r="BWL134" s="103"/>
      <c r="BWM134" s="103"/>
      <c r="BWN134" s="103"/>
      <c r="BWO134" s="103"/>
      <c r="BWP134" s="103"/>
      <c r="BWQ134" s="103"/>
      <c r="BWR134" s="103"/>
      <c r="BWS134" s="103"/>
      <c r="BWT134" s="103"/>
      <c r="BWU134" s="103"/>
      <c r="BWV134" s="103"/>
      <c r="BWW134" s="103"/>
      <c r="BWX134" s="103"/>
      <c r="BWY134" s="103"/>
      <c r="BWZ134" s="103"/>
      <c r="BXA134" s="103"/>
      <c r="BXB134" s="103"/>
      <c r="BXC134" s="103"/>
      <c r="BXD134" s="103"/>
      <c r="BXE134" s="103"/>
      <c r="BXF134" s="103"/>
      <c r="BXG134" s="103"/>
      <c r="BXH134" s="103"/>
      <c r="BXI134" s="103"/>
      <c r="BXJ134" s="103"/>
      <c r="BXK134" s="103"/>
      <c r="BXL134" s="103"/>
      <c r="BXM134" s="103"/>
      <c r="BXN134" s="103"/>
      <c r="BXO134" s="103"/>
      <c r="BXP134" s="103"/>
      <c r="BXQ134" s="103"/>
      <c r="BXR134" s="103"/>
      <c r="BXS134" s="103"/>
      <c r="BXT134" s="103"/>
      <c r="BXU134" s="103"/>
      <c r="BXV134" s="103"/>
      <c r="BXW134" s="103"/>
      <c r="BXX134" s="103"/>
      <c r="BXY134" s="103"/>
      <c r="BXZ134" s="103"/>
      <c r="BYG134" s="103"/>
      <c r="BYH134" s="103"/>
      <c r="BYI134" s="103"/>
      <c r="BYJ134" s="103"/>
      <c r="BYK134" s="103"/>
      <c r="BYL134" s="103"/>
      <c r="BYM134" s="103"/>
      <c r="BYN134" s="103"/>
      <c r="BYO134" s="103"/>
      <c r="BYP134" s="103"/>
      <c r="BYQ134" s="103"/>
      <c r="BYR134" s="103"/>
      <c r="BYS134" s="103"/>
      <c r="BYT134" s="103"/>
      <c r="BYU134" s="103"/>
      <c r="BYV134" s="103"/>
      <c r="BYW134" s="103"/>
      <c r="BYX134" s="103"/>
      <c r="BYY134" s="103"/>
      <c r="BYZ134" s="103"/>
      <c r="BZA134" s="103"/>
      <c r="BZB134" s="103"/>
      <c r="BZC134" s="103"/>
      <c r="BZD134" s="103"/>
      <c r="BZE134" s="103"/>
      <c r="BZF134" s="103"/>
      <c r="BZG134" s="103"/>
      <c r="BZH134" s="103"/>
      <c r="BZI134" s="103"/>
      <c r="BZJ134" s="103"/>
      <c r="BZK134" s="103"/>
      <c r="BZL134" s="103"/>
      <c r="BZM134" s="103"/>
      <c r="BZN134" s="103"/>
      <c r="BZO134" s="103"/>
      <c r="BZP134" s="103"/>
      <c r="BZQ134" s="103"/>
      <c r="BZR134" s="103"/>
      <c r="BZS134" s="103"/>
      <c r="BZT134" s="103"/>
      <c r="BZU134" s="103"/>
      <c r="BZV134" s="103"/>
      <c r="BZW134" s="103"/>
      <c r="BZX134" s="103"/>
      <c r="BZY134" s="103"/>
      <c r="BZZ134" s="103"/>
      <c r="CAA134" s="103"/>
      <c r="CAB134" s="103"/>
      <c r="CAC134" s="103"/>
      <c r="CAD134" s="103"/>
      <c r="CAE134" s="103"/>
      <c r="CAF134" s="103"/>
      <c r="CAG134" s="103"/>
      <c r="CAH134" s="103"/>
      <c r="CAI134" s="103"/>
      <c r="CAJ134" s="103"/>
      <c r="CAK134" s="103"/>
      <c r="CAL134" s="103"/>
      <c r="CAM134" s="103"/>
      <c r="CAN134" s="103"/>
      <c r="CAO134" s="103"/>
      <c r="CAP134" s="103"/>
      <c r="CAQ134" s="103"/>
      <c r="CAR134" s="103"/>
      <c r="CAS134" s="103"/>
      <c r="CAT134" s="103"/>
      <c r="CAU134" s="103"/>
      <c r="CAV134" s="103"/>
      <c r="CAW134" s="103"/>
      <c r="CAX134" s="103"/>
      <c r="CAY134" s="103"/>
      <c r="CAZ134" s="103"/>
      <c r="CBA134" s="103"/>
      <c r="CBB134" s="103"/>
      <c r="CBC134" s="103"/>
      <c r="CBD134" s="103"/>
      <c r="CBE134" s="103"/>
      <c r="CBF134" s="103"/>
      <c r="CBG134" s="103"/>
      <c r="CBH134" s="103"/>
      <c r="CBI134" s="103"/>
      <c r="CBJ134" s="103"/>
      <c r="CBK134" s="103"/>
      <c r="CBL134" s="103"/>
      <c r="CBM134" s="103"/>
      <c r="CBN134" s="103"/>
      <c r="CBO134" s="103"/>
      <c r="CBP134" s="103"/>
      <c r="CBQ134" s="103"/>
      <c r="CBR134" s="103"/>
      <c r="CBS134" s="103"/>
      <c r="CBT134" s="103"/>
      <c r="CBU134" s="103"/>
      <c r="CBV134" s="103"/>
      <c r="CBW134" s="103"/>
      <c r="CBX134" s="103"/>
      <c r="CBY134" s="103"/>
      <c r="CBZ134" s="103"/>
      <c r="CCA134" s="103"/>
      <c r="CCB134" s="103"/>
      <c r="CCC134" s="103"/>
      <c r="CCD134" s="103"/>
      <c r="CCE134" s="103"/>
      <c r="CCF134" s="103"/>
      <c r="CCG134" s="103"/>
      <c r="CCH134" s="103"/>
      <c r="CCI134" s="103"/>
      <c r="CCJ134" s="103"/>
      <c r="CCK134" s="103"/>
      <c r="CCL134" s="103"/>
      <c r="CCM134" s="103"/>
      <c r="CCN134" s="103"/>
      <c r="CCO134" s="103"/>
      <c r="CCP134" s="103"/>
      <c r="CCQ134" s="103"/>
      <c r="CCR134" s="103"/>
      <c r="CCS134" s="103"/>
      <c r="CCT134" s="103"/>
      <c r="CCU134" s="103"/>
      <c r="CCV134" s="103"/>
      <c r="CCW134" s="103"/>
      <c r="CCX134" s="103"/>
      <c r="CCY134" s="103"/>
      <c r="CCZ134" s="103"/>
      <c r="CDA134" s="103"/>
      <c r="CDB134" s="103"/>
      <c r="CDC134" s="103"/>
      <c r="CDD134" s="103"/>
      <c r="CDE134" s="103"/>
      <c r="CDF134" s="103"/>
      <c r="CDG134" s="103"/>
      <c r="CDH134" s="103"/>
      <c r="CDI134" s="103"/>
      <c r="CDJ134" s="103"/>
      <c r="CDK134" s="103"/>
      <c r="CDL134" s="103"/>
      <c r="CDM134" s="103"/>
      <c r="CDN134" s="103"/>
      <c r="CDO134" s="103"/>
      <c r="CDP134" s="103"/>
      <c r="CDQ134" s="103"/>
      <c r="CDR134" s="103"/>
      <c r="CDS134" s="103"/>
      <c r="CDT134" s="103"/>
      <c r="CDU134" s="103"/>
      <c r="CDV134" s="103"/>
      <c r="CDW134" s="103"/>
      <c r="CDX134" s="103"/>
      <c r="CDY134" s="103"/>
      <c r="CDZ134" s="103"/>
      <c r="CEA134" s="103"/>
      <c r="CEB134" s="103"/>
      <c r="CEC134" s="103"/>
      <c r="CED134" s="103"/>
      <c r="CEE134" s="103"/>
      <c r="CEF134" s="103"/>
      <c r="CEG134" s="103"/>
      <c r="CEH134" s="103"/>
      <c r="CEI134" s="103"/>
      <c r="CEJ134" s="103"/>
      <c r="CEK134" s="103"/>
      <c r="CEL134" s="103"/>
      <c r="CEM134" s="103"/>
      <c r="CEN134" s="103"/>
      <c r="CEO134" s="103"/>
      <c r="CEP134" s="103"/>
      <c r="CEQ134" s="103"/>
      <c r="CER134" s="103"/>
      <c r="CES134" s="103"/>
      <c r="CET134" s="103"/>
      <c r="CEU134" s="103"/>
      <c r="CEV134" s="103"/>
      <c r="CEW134" s="103"/>
      <c r="CEX134" s="103"/>
      <c r="CEY134" s="103"/>
      <c r="CEZ134" s="103"/>
      <c r="CFA134" s="103"/>
      <c r="CFB134" s="103"/>
      <c r="CFC134" s="103"/>
      <c r="CFD134" s="103"/>
      <c r="CFE134" s="103"/>
      <c r="CFF134" s="103"/>
      <c r="CFG134" s="103"/>
      <c r="CFH134" s="103"/>
      <c r="CFI134" s="103"/>
      <c r="CFJ134" s="103"/>
      <c r="CFK134" s="103"/>
      <c r="CFL134" s="103"/>
      <c r="CFM134" s="103"/>
      <c r="CFN134" s="103"/>
      <c r="CFO134" s="103"/>
      <c r="CFP134" s="103"/>
      <c r="CFQ134" s="103"/>
      <c r="CFR134" s="103"/>
      <c r="CFS134" s="103"/>
      <c r="CFT134" s="103"/>
      <c r="CFU134" s="103"/>
      <c r="CFV134" s="103"/>
      <c r="CFW134" s="103"/>
      <c r="CFX134" s="103"/>
      <c r="CFY134" s="103"/>
      <c r="CFZ134" s="103"/>
      <c r="CGA134" s="103"/>
      <c r="CGB134" s="103"/>
      <c r="CGC134" s="103"/>
      <c r="CGD134" s="103"/>
      <c r="CGE134" s="103"/>
      <c r="CGF134" s="103"/>
      <c r="CGG134" s="103"/>
      <c r="CGH134" s="103"/>
      <c r="CGI134" s="103"/>
      <c r="CGJ134" s="103"/>
      <c r="CGK134" s="103"/>
      <c r="CGL134" s="103"/>
      <c r="CGM134" s="103"/>
      <c r="CGN134" s="103"/>
      <c r="CGO134" s="103"/>
      <c r="CGP134" s="103"/>
      <c r="CGQ134" s="103"/>
      <c r="CGR134" s="103"/>
      <c r="CGS134" s="103"/>
      <c r="CGT134" s="103"/>
      <c r="CGU134" s="103"/>
      <c r="CGV134" s="103"/>
      <c r="CGW134" s="103"/>
      <c r="CGX134" s="103"/>
      <c r="CGY134" s="103"/>
      <c r="CGZ134" s="103"/>
      <c r="CHA134" s="103"/>
      <c r="CHB134" s="103"/>
      <c r="CHC134" s="103"/>
      <c r="CHD134" s="103"/>
      <c r="CHE134" s="103"/>
      <c r="CHF134" s="103"/>
      <c r="CHG134" s="103"/>
      <c r="CHH134" s="103"/>
      <c r="CHI134" s="103"/>
      <c r="CHJ134" s="103"/>
      <c r="CHK134" s="103"/>
      <c r="CHL134" s="103"/>
      <c r="CHM134" s="103"/>
      <c r="CHN134" s="103"/>
      <c r="CHO134" s="103"/>
      <c r="CHP134" s="103"/>
      <c r="CHQ134" s="103"/>
      <c r="CHR134" s="103"/>
      <c r="CHS134" s="103"/>
      <c r="CHT134" s="103"/>
      <c r="CHU134" s="103"/>
      <c r="CHV134" s="103"/>
      <c r="CIC134" s="103"/>
      <c r="CID134" s="103"/>
      <c r="CIE134" s="103"/>
      <c r="CIF134" s="103"/>
      <c r="CIG134" s="103"/>
      <c r="CIH134" s="103"/>
      <c r="CII134" s="103"/>
      <c r="CIJ134" s="103"/>
      <c r="CIK134" s="103"/>
      <c r="CIL134" s="103"/>
      <c r="CIM134" s="103"/>
      <c r="CIN134" s="103"/>
      <c r="CIO134" s="103"/>
      <c r="CIP134" s="103"/>
      <c r="CIQ134" s="103"/>
      <c r="CIR134" s="103"/>
      <c r="CIS134" s="103"/>
      <c r="CIT134" s="103"/>
      <c r="CIU134" s="103"/>
      <c r="CIV134" s="103"/>
      <c r="CIW134" s="103"/>
      <c r="CIX134" s="103"/>
      <c r="CIY134" s="103"/>
      <c r="CIZ134" s="103"/>
      <c r="CJA134" s="103"/>
      <c r="CJB134" s="103"/>
      <c r="CJC134" s="103"/>
      <c r="CJD134" s="103"/>
      <c r="CJE134" s="103"/>
      <c r="CJF134" s="103"/>
      <c r="CJG134" s="103"/>
      <c r="CJH134" s="103"/>
      <c r="CJI134" s="103"/>
      <c r="CJJ134" s="103"/>
      <c r="CJK134" s="103"/>
      <c r="CJL134" s="103"/>
      <c r="CJM134" s="103"/>
      <c r="CJN134" s="103"/>
      <c r="CJO134" s="103"/>
      <c r="CJP134" s="103"/>
      <c r="CJQ134" s="103"/>
      <c r="CJR134" s="103"/>
      <c r="CJS134" s="103"/>
      <c r="CJT134" s="103"/>
      <c r="CJU134" s="103"/>
      <c r="CJV134" s="103"/>
      <c r="CJW134" s="103"/>
      <c r="CJX134" s="103"/>
      <c r="CJY134" s="103"/>
      <c r="CJZ134" s="103"/>
      <c r="CKA134" s="103"/>
      <c r="CKB134" s="103"/>
      <c r="CKC134" s="103"/>
      <c r="CKD134" s="103"/>
      <c r="CKE134" s="103"/>
      <c r="CKF134" s="103"/>
      <c r="CKG134" s="103"/>
      <c r="CKH134" s="103"/>
      <c r="CKI134" s="103"/>
      <c r="CKJ134" s="103"/>
      <c r="CKK134" s="103"/>
      <c r="CKL134" s="103"/>
      <c r="CKM134" s="103"/>
      <c r="CKN134" s="103"/>
      <c r="CKO134" s="103"/>
      <c r="CKP134" s="103"/>
      <c r="CKQ134" s="103"/>
      <c r="CKR134" s="103"/>
      <c r="CKS134" s="103"/>
      <c r="CKT134" s="103"/>
      <c r="CKU134" s="103"/>
      <c r="CKV134" s="103"/>
      <c r="CKW134" s="103"/>
      <c r="CKX134" s="103"/>
      <c r="CKY134" s="103"/>
      <c r="CKZ134" s="103"/>
      <c r="CLA134" s="103"/>
      <c r="CLB134" s="103"/>
      <c r="CLC134" s="103"/>
      <c r="CLD134" s="103"/>
      <c r="CLE134" s="103"/>
      <c r="CLF134" s="103"/>
      <c r="CLG134" s="103"/>
      <c r="CLH134" s="103"/>
      <c r="CLI134" s="103"/>
      <c r="CLJ134" s="103"/>
      <c r="CLK134" s="103"/>
      <c r="CLL134" s="103"/>
      <c r="CLM134" s="103"/>
      <c r="CLN134" s="103"/>
      <c r="CLO134" s="103"/>
      <c r="CLP134" s="103"/>
      <c r="CLQ134" s="103"/>
      <c r="CLR134" s="103"/>
      <c r="CLS134" s="103"/>
      <c r="CLT134" s="103"/>
      <c r="CLU134" s="103"/>
      <c r="CLV134" s="103"/>
      <c r="CLW134" s="103"/>
      <c r="CLX134" s="103"/>
      <c r="CLY134" s="103"/>
      <c r="CLZ134" s="103"/>
      <c r="CMA134" s="103"/>
      <c r="CMB134" s="103"/>
      <c r="CMC134" s="103"/>
      <c r="CMD134" s="103"/>
      <c r="CME134" s="103"/>
      <c r="CMF134" s="103"/>
      <c r="CMG134" s="103"/>
      <c r="CMH134" s="103"/>
      <c r="CMI134" s="103"/>
      <c r="CMJ134" s="103"/>
      <c r="CMK134" s="103"/>
      <c r="CML134" s="103"/>
      <c r="CMM134" s="103"/>
      <c r="CMN134" s="103"/>
      <c r="CMO134" s="103"/>
      <c r="CMP134" s="103"/>
      <c r="CMQ134" s="103"/>
      <c r="CMR134" s="103"/>
      <c r="CMS134" s="103"/>
      <c r="CMT134" s="103"/>
      <c r="CMU134" s="103"/>
      <c r="CMV134" s="103"/>
      <c r="CMW134" s="103"/>
      <c r="CMX134" s="103"/>
      <c r="CMY134" s="103"/>
      <c r="CMZ134" s="103"/>
      <c r="CNA134" s="103"/>
      <c r="CNB134" s="103"/>
      <c r="CNC134" s="103"/>
      <c r="CND134" s="103"/>
      <c r="CNE134" s="103"/>
      <c r="CNF134" s="103"/>
      <c r="CNG134" s="103"/>
      <c r="CNH134" s="103"/>
      <c r="CNI134" s="103"/>
      <c r="CNJ134" s="103"/>
      <c r="CNK134" s="103"/>
      <c r="CNL134" s="103"/>
      <c r="CNM134" s="103"/>
      <c r="CNN134" s="103"/>
      <c r="CNO134" s="103"/>
      <c r="CNP134" s="103"/>
      <c r="CNQ134" s="103"/>
      <c r="CNR134" s="103"/>
      <c r="CNS134" s="103"/>
      <c r="CNT134" s="103"/>
      <c r="CNU134" s="103"/>
      <c r="CNV134" s="103"/>
      <c r="CNW134" s="103"/>
      <c r="CNX134" s="103"/>
      <c r="CNY134" s="103"/>
      <c r="CNZ134" s="103"/>
      <c r="COA134" s="103"/>
      <c r="COB134" s="103"/>
      <c r="COC134" s="103"/>
      <c r="COD134" s="103"/>
      <c r="COE134" s="103"/>
      <c r="COF134" s="103"/>
      <c r="COG134" s="103"/>
      <c r="COH134" s="103"/>
      <c r="COI134" s="103"/>
      <c r="COJ134" s="103"/>
      <c r="COK134" s="103"/>
      <c r="COL134" s="103"/>
      <c r="COM134" s="103"/>
      <c r="CON134" s="103"/>
      <c r="COO134" s="103"/>
      <c r="COP134" s="103"/>
      <c r="COQ134" s="103"/>
      <c r="COR134" s="103"/>
      <c r="COS134" s="103"/>
      <c r="COT134" s="103"/>
      <c r="COU134" s="103"/>
      <c r="COV134" s="103"/>
      <c r="COW134" s="103"/>
      <c r="COX134" s="103"/>
      <c r="COY134" s="103"/>
      <c r="COZ134" s="103"/>
      <c r="CPA134" s="103"/>
      <c r="CPB134" s="103"/>
      <c r="CPC134" s="103"/>
      <c r="CPD134" s="103"/>
      <c r="CPE134" s="103"/>
      <c r="CPF134" s="103"/>
      <c r="CPG134" s="103"/>
      <c r="CPH134" s="103"/>
      <c r="CPI134" s="103"/>
      <c r="CPJ134" s="103"/>
      <c r="CPK134" s="103"/>
      <c r="CPL134" s="103"/>
      <c r="CPM134" s="103"/>
      <c r="CPN134" s="103"/>
      <c r="CPO134" s="103"/>
      <c r="CPP134" s="103"/>
      <c r="CPQ134" s="103"/>
      <c r="CPR134" s="103"/>
      <c r="CPS134" s="103"/>
      <c r="CPT134" s="103"/>
      <c r="CPU134" s="103"/>
      <c r="CPV134" s="103"/>
      <c r="CPW134" s="103"/>
      <c r="CPX134" s="103"/>
      <c r="CPY134" s="103"/>
      <c r="CPZ134" s="103"/>
      <c r="CQA134" s="103"/>
      <c r="CQB134" s="103"/>
      <c r="CQC134" s="103"/>
      <c r="CQD134" s="103"/>
      <c r="CQE134" s="103"/>
      <c r="CQF134" s="103"/>
      <c r="CQG134" s="103"/>
      <c r="CQH134" s="103"/>
      <c r="CQI134" s="103"/>
      <c r="CQJ134" s="103"/>
      <c r="CQK134" s="103"/>
      <c r="CQL134" s="103"/>
      <c r="CQM134" s="103"/>
      <c r="CQN134" s="103"/>
      <c r="CQO134" s="103"/>
      <c r="CQP134" s="103"/>
      <c r="CQQ134" s="103"/>
      <c r="CQR134" s="103"/>
      <c r="CQS134" s="103"/>
      <c r="CQT134" s="103"/>
      <c r="CQU134" s="103"/>
      <c r="CQV134" s="103"/>
      <c r="CQW134" s="103"/>
      <c r="CQX134" s="103"/>
      <c r="CQY134" s="103"/>
      <c r="CQZ134" s="103"/>
      <c r="CRA134" s="103"/>
      <c r="CRB134" s="103"/>
      <c r="CRC134" s="103"/>
      <c r="CRD134" s="103"/>
      <c r="CRE134" s="103"/>
      <c r="CRF134" s="103"/>
      <c r="CRG134" s="103"/>
      <c r="CRH134" s="103"/>
      <c r="CRI134" s="103"/>
      <c r="CRJ134" s="103"/>
      <c r="CRK134" s="103"/>
      <c r="CRL134" s="103"/>
      <c r="CRM134" s="103"/>
      <c r="CRN134" s="103"/>
      <c r="CRO134" s="103"/>
      <c r="CRP134" s="103"/>
      <c r="CRQ134" s="103"/>
      <c r="CRR134" s="103"/>
      <c r="CRY134" s="103"/>
      <c r="CRZ134" s="103"/>
      <c r="CSA134" s="103"/>
      <c r="CSB134" s="103"/>
      <c r="CSC134" s="103"/>
      <c r="CSD134" s="103"/>
      <c r="CSE134" s="103"/>
      <c r="CSF134" s="103"/>
      <c r="CSG134" s="103"/>
      <c r="CSH134" s="103"/>
      <c r="CSI134" s="103"/>
      <c r="CSJ134" s="103"/>
      <c r="CSK134" s="103"/>
      <c r="CSL134" s="103"/>
      <c r="CSM134" s="103"/>
      <c r="CSN134" s="103"/>
      <c r="CSO134" s="103"/>
      <c r="CSP134" s="103"/>
      <c r="CSQ134" s="103"/>
      <c r="CSR134" s="103"/>
      <c r="CSS134" s="103"/>
      <c r="CST134" s="103"/>
      <c r="CSU134" s="103"/>
      <c r="CSV134" s="103"/>
      <c r="CSW134" s="103"/>
      <c r="CSX134" s="103"/>
      <c r="CSY134" s="103"/>
      <c r="CSZ134" s="103"/>
      <c r="CTA134" s="103"/>
      <c r="CTB134" s="103"/>
      <c r="CTC134" s="103"/>
      <c r="CTD134" s="103"/>
      <c r="CTE134" s="103"/>
      <c r="CTF134" s="103"/>
      <c r="CTG134" s="103"/>
      <c r="CTH134" s="103"/>
      <c r="CTI134" s="103"/>
      <c r="CTJ134" s="103"/>
      <c r="CTK134" s="103"/>
      <c r="CTL134" s="103"/>
      <c r="CTM134" s="103"/>
      <c r="CTN134" s="103"/>
      <c r="CTO134" s="103"/>
      <c r="CTP134" s="103"/>
      <c r="CTQ134" s="103"/>
      <c r="CTR134" s="103"/>
      <c r="CTS134" s="103"/>
      <c r="CTT134" s="103"/>
      <c r="CTU134" s="103"/>
      <c r="CTV134" s="103"/>
      <c r="CTW134" s="103"/>
      <c r="CTX134" s="103"/>
      <c r="CTY134" s="103"/>
      <c r="CTZ134" s="103"/>
      <c r="CUA134" s="103"/>
      <c r="CUB134" s="103"/>
      <c r="CUC134" s="103"/>
      <c r="CUD134" s="103"/>
      <c r="CUE134" s="103"/>
      <c r="CUF134" s="103"/>
      <c r="CUG134" s="103"/>
      <c r="CUH134" s="103"/>
      <c r="CUI134" s="103"/>
      <c r="CUJ134" s="103"/>
      <c r="CUK134" s="103"/>
      <c r="CUL134" s="103"/>
      <c r="CUM134" s="103"/>
      <c r="CUN134" s="103"/>
      <c r="CUO134" s="103"/>
      <c r="CUP134" s="103"/>
      <c r="CUQ134" s="103"/>
      <c r="CUR134" s="103"/>
      <c r="CUS134" s="103"/>
      <c r="CUT134" s="103"/>
      <c r="CUU134" s="103"/>
      <c r="CUV134" s="103"/>
      <c r="CUW134" s="103"/>
      <c r="CUX134" s="103"/>
      <c r="CUY134" s="103"/>
      <c r="CUZ134" s="103"/>
      <c r="CVA134" s="103"/>
      <c r="CVB134" s="103"/>
      <c r="CVC134" s="103"/>
      <c r="CVD134" s="103"/>
      <c r="CVE134" s="103"/>
      <c r="CVF134" s="103"/>
      <c r="CVG134" s="103"/>
      <c r="CVH134" s="103"/>
      <c r="CVI134" s="103"/>
      <c r="CVJ134" s="103"/>
      <c r="CVK134" s="103"/>
      <c r="CVL134" s="103"/>
      <c r="CVM134" s="103"/>
      <c r="CVN134" s="103"/>
      <c r="CVO134" s="103"/>
      <c r="CVP134" s="103"/>
      <c r="CVQ134" s="103"/>
      <c r="CVR134" s="103"/>
      <c r="CVS134" s="103"/>
      <c r="CVT134" s="103"/>
      <c r="CVU134" s="103"/>
      <c r="CVV134" s="103"/>
      <c r="CVW134" s="103"/>
      <c r="CVX134" s="103"/>
      <c r="CVY134" s="103"/>
      <c r="CVZ134" s="103"/>
      <c r="CWA134" s="103"/>
      <c r="CWB134" s="103"/>
      <c r="CWC134" s="103"/>
      <c r="CWD134" s="103"/>
      <c r="CWE134" s="103"/>
      <c r="CWF134" s="103"/>
      <c r="CWG134" s="103"/>
      <c r="CWH134" s="103"/>
      <c r="CWI134" s="103"/>
      <c r="CWJ134" s="103"/>
      <c r="CWK134" s="103"/>
      <c r="CWL134" s="103"/>
      <c r="CWM134" s="103"/>
      <c r="CWN134" s="103"/>
      <c r="CWO134" s="103"/>
      <c r="CWP134" s="103"/>
      <c r="CWQ134" s="103"/>
      <c r="CWR134" s="103"/>
      <c r="CWS134" s="103"/>
      <c r="CWT134" s="103"/>
      <c r="CWU134" s="103"/>
      <c r="CWV134" s="103"/>
      <c r="CWW134" s="103"/>
      <c r="CWX134" s="103"/>
      <c r="CWY134" s="103"/>
      <c r="CWZ134" s="103"/>
      <c r="CXA134" s="103"/>
      <c r="CXB134" s="103"/>
      <c r="CXC134" s="103"/>
      <c r="CXD134" s="103"/>
      <c r="CXE134" s="103"/>
      <c r="CXF134" s="103"/>
      <c r="CXG134" s="103"/>
      <c r="CXH134" s="103"/>
      <c r="CXI134" s="103"/>
      <c r="CXJ134" s="103"/>
      <c r="CXK134" s="103"/>
      <c r="CXL134" s="103"/>
      <c r="CXM134" s="103"/>
      <c r="CXN134" s="103"/>
      <c r="CXO134" s="103"/>
      <c r="CXP134" s="103"/>
      <c r="CXQ134" s="103"/>
      <c r="CXR134" s="103"/>
      <c r="CXS134" s="103"/>
      <c r="CXT134" s="103"/>
      <c r="CXU134" s="103"/>
      <c r="CXV134" s="103"/>
      <c r="CXW134" s="103"/>
      <c r="CXX134" s="103"/>
      <c r="CXY134" s="103"/>
      <c r="CXZ134" s="103"/>
      <c r="CYA134" s="103"/>
      <c r="CYB134" s="103"/>
      <c r="CYC134" s="103"/>
      <c r="CYD134" s="103"/>
      <c r="CYE134" s="103"/>
      <c r="CYF134" s="103"/>
      <c r="CYG134" s="103"/>
      <c r="CYH134" s="103"/>
      <c r="CYI134" s="103"/>
      <c r="CYJ134" s="103"/>
      <c r="CYK134" s="103"/>
      <c r="CYL134" s="103"/>
      <c r="CYM134" s="103"/>
      <c r="CYN134" s="103"/>
      <c r="CYO134" s="103"/>
      <c r="CYP134" s="103"/>
      <c r="CYQ134" s="103"/>
      <c r="CYR134" s="103"/>
      <c r="CYS134" s="103"/>
      <c r="CYT134" s="103"/>
      <c r="CYU134" s="103"/>
      <c r="CYV134" s="103"/>
      <c r="CYW134" s="103"/>
      <c r="CYX134" s="103"/>
      <c r="CYY134" s="103"/>
      <c r="CYZ134" s="103"/>
      <c r="CZA134" s="103"/>
      <c r="CZB134" s="103"/>
      <c r="CZC134" s="103"/>
      <c r="CZD134" s="103"/>
      <c r="CZE134" s="103"/>
      <c r="CZF134" s="103"/>
      <c r="CZG134" s="103"/>
      <c r="CZH134" s="103"/>
      <c r="CZI134" s="103"/>
      <c r="CZJ134" s="103"/>
      <c r="CZK134" s="103"/>
      <c r="CZL134" s="103"/>
      <c r="CZM134" s="103"/>
      <c r="CZN134" s="103"/>
      <c r="CZO134" s="103"/>
      <c r="CZP134" s="103"/>
      <c r="CZQ134" s="103"/>
      <c r="CZR134" s="103"/>
      <c r="CZS134" s="103"/>
      <c r="CZT134" s="103"/>
      <c r="CZU134" s="103"/>
      <c r="CZV134" s="103"/>
      <c r="CZW134" s="103"/>
      <c r="CZX134" s="103"/>
      <c r="CZY134" s="103"/>
      <c r="CZZ134" s="103"/>
      <c r="DAA134" s="103"/>
      <c r="DAB134" s="103"/>
      <c r="DAC134" s="103"/>
      <c r="DAD134" s="103"/>
      <c r="DAE134" s="103"/>
      <c r="DAF134" s="103"/>
      <c r="DAG134" s="103"/>
      <c r="DAH134" s="103"/>
      <c r="DAI134" s="103"/>
      <c r="DAJ134" s="103"/>
      <c r="DAK134" s="103"/>
      <c r="DAL134" s="103"/>
      <c r="DAM134" s="103"/>
      <c r="DAN134" s="103"/>
      <c r="DAO134" s="103"/>
      <c r="DAP134" s="103"/>
      <c r="DAQ134" s="103"/>
      <c r="DAR134" s="103"/>
      <c r="DAS134" s="103"/>
      <c r="DAT134" s="103"/>
      <c r="DAU134" s="103"/>
      <c r="DAV134" s="103"/>
      <c r="DAW134" s="103"/>
      <c r="DAX134" s="103"/>
      <c r="DAY134" s="103"/>
      <c r="DAZ134" s="103"/>
      <c r="DBA134" s="103"/>
      <c r="DBB134" s="103"/>
      <c r="DBC134" s="103"/>
      <c r="DBD134" s="103"/>
      <c r="DBE134" s="103"/>
      <c r="DBF134" s="103"/>
      <c r="DBG134" s="103"/>
      <c r="DBH134" s="103"/>
      <c r="DBI134" s="103"/>
      <c r="DBJ134" s="103"/>
      <c r="DBK134" s="103"/>
      <c r="DBL134" s="103"/>
      <c r="DBM134" s="103"/>
      <c r="DBN134" s="103"/>
      <c r="DBU134" s="103"/>
      <c r="DBV134" s="103"/>
      <c r="DBW134" s="103"/>
      <c r="DBX134" s="103"/>
      <c r="DBY134" s="103"/>
      <c r="DBZ134" s="103"/>
      <c r="DCA134" s="103"/>
      <c r="DCB134" s="103"/>
      <c r="DCC134" s="103"/>
      <c r="DCD134" s="103"/>
      <c r="DCE134" s="103"/>
      <c r="DCF134" s="103"/>
      <c r="DCG134" s="103"/>
      <c r="DCH134" s="103"/>
      <c r="DCI134" s="103"/>
      <c r="DCJ134" s="103"/>
      <c r="DCK134" s="103"/>
      <c r="DCL134" s="103"/>
      <c r="DCM134" s="103"/>
      <c r="DCN134" s="103"/>
      <c r="DCO134" s="103"/>
      <c r="DCP134" s="103"/>
      <c r="DCQ134" s="103"/>
      <c r="DCR134" s="103"/>
      <c r="DCS134" s="103"/>
      <c r="DCT134" s="103"/>
      <c r="DCU134" s="103"/>
      <c r="DCV134" s="103"/>
      <c r="DCW134" s="103"/>
      <c r="DCX134" s="103"/>
      <c r="DCY134" s="103"/>
      <c r="DCZ134" s="103"/>
      <c r="DDA134" s="103"/>
      <c r="DDB134" s="103"/>
      <c r="DDC134" s="103"/>
      <c r="DDD134" s="103"/>
      <c r="DDE134" s="103"/>
      <c r="DDF134" s="103"/>
      <c r="DDG134" s="103"/>
      <c r="DDH134" s="103"/>
      <c r="DDI134" s="103"/>
      <c r="DDJ134" s="103"/>
      <c r="DDK134" s="103"/>
      <c r="DDL134" s="103"/>
      <c r="DDM134" s="103"/>
      <c r="DDN134" s="103"/>
      <c r="DDO134" s="103"/>
      <c r="DDP134" s="103"/>
      <c r="DDQ134" s="103"/>
      <c r="DDR134" s="103"/>
      <c r="DDS134" s="103"/>
      <c r="DDT134" s="103"/>
      <c r="DDU134" s="103"/>
      <c r="DDV134" s="103"/>
      <c r="DDW134" s="103"/>
      <c r="DDX134" s="103"/>
      <c r="DDY134" s="103"/>
      <c r="DDZ134" s="103"/>
      <c r="DEA134" s="103"/>
      <c r="DEB134" s="103"/>
      <c r="DEC134" s="103"/>
      <c r="DED134" s="103"/>
      <c r="DEE134" s="103"/>
      <c r="DEF134" s="103"/>
      <c r="DEG134" s="103"/>
      <c r="DEH134" s="103"/>
      <c r="DEI134" s="103"/>
      <c r="DEJ134" s="103"/>
      <c r="DEK134" s="103"/>
      <c r="DEL134" s="103"/>
      <c r="DEM134" s="103"/>
      <c r="DEN134" s="103"/>
      <c r="DEO134" s="103"/>
      <c r="DEP134" s="103"/>
      <c r="DEQ134" s="103"/>
      <c r="DER134" s="103"/>
      <c r="DES134" s="103"/>
      <c r="DET134" s="103"/>
      <c r="DEU134" s="103"/>
      <c r="DEV134" s="103"/>
      <c r="DEW134" s="103"/>
      <c r="DEX134" s="103"/>
      <c r="DEY134" s="103"/>
      <c r="DEZ134" s="103"/>
      <c r="DFA134" s="103"/>
      <c r="DFB134" s="103"/>
      <c r="DFC134" s="103"/>
      <c r="DFD134" s="103"/>
      <c r="DFE134" s="103"/>
      <c r="DFF134" s="103"/>
      <c r="DFG134" s="103"/>
      <c r="DFH134" s="103"/>
      <c r="DFI134" s="103"/>
      <c r="DFJ134" s="103"/>
      <c r="DFK134" s="103"/>
      <c r="DFL134" s="103"/>
      <c r="DFM134" s="103"/>
      <c r="DFN134" s="103"/>
      <c r="DFO134" s="103"/>
      <c r="DFP134" s="103"/>
      <c r="DFQ134" s="103"/>
      <c r="DFR134" s="103"/>
      <c r="DFS134" s="103"/>
      <c r="DFT134" s="103"/>
      <c r="DFU134" s="103"/>
      <c r="DFV134" s="103"/>
      <c r="DFW134" s="103"/>
      <c r="DFX134" s="103"/>
      <c r="DFY134" s="103"/>
      <c r="DFZ134" s="103"/>
      <c r="DGA134" s="103"/>
      <c r="DGB134" s="103"/>
      <c r="DGC134" s="103"/>
      <c r="DGD134" s="103"/>
      <c r="DGE134" s="103"/>
      <c r="DGF134" s="103"/>
      <c r="DGG134" s="103"/>
      <c r="DGH134" s="103"/>
      <c r="DGI134" s="103"/>
      <c r="DGJ134" s="103"/>
      <c r="DGK134" s="103"/>
      <c r="DGL134" s="103"/>
      <c r="DGM134" s="103"/>
      <c r="DGN134" s="103"/>
      <c r="DGO134" s="103"/>
      <c r="DGP134" s="103"/>
      <c r="DGQ134" s="103"/>
      <c r="DGR134" s="103"/>
      <c r="DGS134" s="103"/>
      <c r="DGT134" s="103"/>
      <c r="DGU134" s="103"/>
      <c r="DGV134" s="103"/>
      <c r="DGW134" s="103"/>
      <c r="DGX134" s="103"/>
      <c r="DGY134" s="103"/>
      <c r="DGZ134" s="103"/>
      <c r="DHA134" s="103"/>
      <c r="DHB134" s="103"/>
      <c r="DHC134" s="103"/>
      <c r="DHD134" s="103"/>
      <c r="DHE134" s="103"/>
      <c r="DHF134" s="103"/>
      <c r="DHG134" s="103"/>
      <c r="DHH134" s="103"/>
      <c r="DHI134" s="103"/>
      <c r="DHJ134" s="103"/>
      <c r="DHK134" s="103"/>
      <c r="DHL134" s="103"/>
      <c r="DHM134" s="103"/>
      <c r="DHN134" s="103"/>
      <c r="DHO134" s="103"/>
      <c r="DHP134" s="103"/>
      <c r="DHQ134" s="103"/>
      <c r="DHR134" s="103"/>
      <c r="DHS134" s="103"/>
      <c r="DHT134" s="103"/>
      <c r="DHU134" s="103"/>
      <c r="DHV134" s="103"/>
      <c r="DHW134" s="103"/>
      <c r="DHX134" s="103"/>
      <c r="DHY134" s="103"/>
      <c r="DHZ134" s="103"/>
      <c r="DIA134" s="103"/>
      <c r="DIB134" s="103"/>
      <c r="DIC134" s="103"/>
      <c r="DID134" s="103"/>
      <c r="DIE134" s="103"/>
      <c r="DIF134" s="103"/>
      <c r="DIG134" s="103"/>
      <c r="DIH134" s="103"/>
      <c r="DII134" s="103"/>
      <c r="DIJ134" s="103"/>
      <c r="DIK134" s="103"/>
      <c r="DIL134" s="103"/>
      <c r="DIM134" s="103"/>
      <c r="DIN134" s="103"/>
      <c r="DIO134" s="103"/>
      <c r="DIP134" s="103"/>
      <c r="DIQ134" s="103"/>
      <c r="DIR134" s="103"/>
      <c r="DIS134" s="103"/>
      <c r="DIT134" s="103"/>
      <c r="DIU134" s="103"/>
      <c r="DIV134" s="103"/>
      <c r="DIW134" s="103"/>
      <c r="DIX134" s="103"/>
      <c r="DIY134" s="103"/>
      <c r="DIZ134" s="103"/>
      <c r="DJA134" s="103"/>
      <c r="DJB134" s="103"/>
      <c r="DJC134" s="103"/>
      <c r="DJD134" s="103"/>
      <c r="DJE134" s="103"/>
      <c r="DJF134" s="103"/>
      <c r="DJG134" s="103"/>
      <c r="DJH134" s="103"/>
      <c r="DJI134" s="103"/>
      <c r="DJJ134" s="103"/>
      <c r="DJK134" s="103"/>
      <c r="DJL134" s="103"/>
      <c r="DJM134" s="103"/>
      <c r="DJN134" s="103"/>
      <c r="DJO134" s="103"/>
      <c r="DJP134" s="103"/>
      <c r="DJQ134" s="103"/>
      <c r="DJR134" s="103"/>
      <c r="DJS134" s="103"/>
      <c r="DJT134" s="103"/>
      <c r="DJU134" s="103"/>
      <c r="DJV134" s="103"/>
      <c r="DJW134" s="103"/>
      <c r="DJX134" s="103"/>
      <c r="DJY134" s="103"/>
      <c r="DJZ134" s="103"/>
      <c r="DKA134" s="103"/>
      <c r="DKB134" s="103"/>
      <c r="DKC134" s="103"/>
      <c r="DKD134" s="103"/>
      <c r="DKE134" s="103"/>
      <c r="DKF134" s="103"/>
      <c r="DKG134" s="103"/>
      <c r="DKH134" s="103"/>
      <c r="DKI134" s="103"/>
      <c r="DKJ134" s="103"/>
      <c r="DKK134" s="103"/>
      <c r="DKL134" s="103"/>
      <c r="DKM134" s="103"/>
      <c r="DKN134" s="103"/>
      <c r="DKO134" s="103"/>
      <c r="DKP134" s="103"/>
      <c r="DKQ134" s="103"/>
      <c r="DKR134" s="103"/>
      <c r="DKS134" s="103"/>
      <c r="DKT134" s="103"/>
      <c r="DKU134" s="103"/>
      <c r="DKV134" s="103"/>
      <c r="DKW134" s="103"/>
      <c r="DKX134" s="103"/>
      <c r="DKY134" s="103"/>
      <c r="DKZ134" s="103"/>
      <c r="DLA134" s="103"/>
      <c r="DLB134" s="103"/>
      <c r="DLC134" s="103"/>
      <c r="DLD134" s="103"/>
      <c r="DLE134" s="103"/>
      <c r="DLF134" s="103"/>
      <c r="DLG134" s="103"/>
      <c r="DLH134" s="103"/>
      <c r="DLI134" s="103"/>
      <c r="DLJ134" s="103"/>
      <c r="DLQ134" s="103"/>
      <c r="DLR134" s="103"/>
      <c r="DLS134" s="103"/>
      <c r="DLT134" s="103"/>
      <c r="DLU134" s="103"/>
      <c r="DLV134" s="103"/>
      <c r="DLW134" s="103"/>
      <c r="DLX134" s="103"/>
      <c r="DLY134" s="103"/>
      <c r="DLZ134" s="103"/>
      <c r="DMA134" s="103"/>
      <c r="DMB134" s="103"/>
      <c r="DMC134" s="103"/>
      <c r="DMD134" s="103"/>
      <c r="DME134" s="103"/>
      <c r="DMF134" s="103"/>
      <c r="DMG134" s="103"/>
      <c r="DMH134" s="103"/>
      <c r="DMI134" s="103"/>
      <c r="DMJ134" s="103"/>
      <c r="DMK134" s="103"/>
      <c r="DML134" s="103"/>
      <c r="DMM134" s="103"/>
      <c r="DMN134" s="103"/>
      <c r="DMO134" s="103"/>
      <c r="DMP134" s="103"/>
      <c r="DMQ134" s="103"/>
      <c r="DMR134" s="103"/>
      <c r="DMS134" s="103"/>
      <c r="DMT134" s="103"/>
      <c r="DMU134" s="103"/>
      <c r="DMV134" s="103"/>
      <c r="DMW134" s="103"/>
      <c r="DMX134" s="103"/>
      <c r="DMY134" s="103"/>
      <c r="DMZ134" s="103"/>
      <c r="DNA134" s="103"/>
      <c r="DNB134" s="103"/>
      <c r="DNC134" s="103"/>
      <c r="DND134" s="103"/>
      <c r="DNE134" s="103"/>
      <c r="DNF134" s="103"/>
      <c r="DNG134" s="103"/>
      <c r="DNH134" s="103"/>
      <c r="DNI134" s="103"/>
      <c r="DNJ134" s="103"/>
      <c r="DNK134" s="103"/>
      <c r="DNL134" s="103"/>
      <c r="DNM134" s="103"/>
      <c r="DNN134" s="103"/>
      <c r="DNO134" s="103"/>
      <c r="DNP134" s="103"/>
      <c r="DNQ134" s="103"/>
      <c r="DNR134" s="103"/>
      <c r="DNS134" s="103"/>
      <c r="DNT134" s="103"/>
      <c r="DNU134" s="103"/>
      <c r="DNV134" s="103"/>
      <c r="DNW134" s="103"/>
      <c r="DNX134" s="103"/>
      <c r="DNY134" s="103"/>
      <c r="DNZ134" s="103"/>
      <c r="DOA134" s="103"/>
      <c r="DOB134" s="103"/>
      <c r="DOC134" s="103"/>
      <c r="DOD134" s="103"/>
      <c r="DOE134" s="103"/>
      <c r="DOF134" s="103"/>
      <c r="DOG134" s="103"/>
      <c r="DOH134" s="103"/>
      <c r="DOI134" s="103"/>
      <c r="DOJ134" s="103"/>
      <c r="DOK134" s="103"/>
      <c r="DOL134" s="103"/>
      <c r="DOM134" s="103"/>
      <c r="DON134" s="103"/>
      <c r="DOO134" s="103"/>
      <c r="DOP134" s="103"/>
      <c r="DOQ134" s="103"/>
      <c r="DOR134" s="103"/>
      <c r="DOS134" s="103"/>
      <c r="DOT134" s="103"/>
      <c r="DOU134" s="103"/>
      <c r="DOV134" s="103"/>
      <c r="DOW134" s="103"/>
      <c r="DOX134" s="103"/>
      <c r="DOY134" s="103"/>
      <c r="DOZ134" s="103"/>
      <c r="DPA134" s="103"/>
      <c r="DPB134" s="103"/>
      <c r="DPC134" s="103"/>
      <c r="DPD134" s="103"/>
      <c r="DPE134" s="103"/>
      <c r="DPF134" s="103"/>
      <c r="DPG134" s="103"/>
      <c r="DPH134" s="103"/>
      <c r="DPI134" s="103"/>
      <c r="DPJ134" s="103"/>
      <c r="DPK134" s="103"/>
      <c r="DPL134" s="103"/>
      <c r="DPM134" s="103"/>
      <c r="DPN134" s="103"/>
      <c r="DPO134" s="103"/>
      <c r="DPP134" s="103"/>
      <c r="DPQ134" s="103"/>
      <c r="DPR134" s="103"/>
      <c r="DPS134" s="103"/>
      <c r="DPT134" s="103"/>
      <c r="DPU134" s="103"/>
      <c r="DPV134" s="103"/>
      <c r="DPW134" s="103"/>
      <c r="DPX134" s="103"/>
      <c r="DPY134" s="103"/>
      <c r="DPZ134" s="103"/>
      <c r="DQA134" s="103"/>
      <c r="DQB134" s="103"/>
      <c r="DQC134" s="103"/>
      <c r="DQD134" s="103"/>
      <c r="DQE134" s="103"/>
      <c r="DQF134" s="103"/>
      <c r="DQG134" s="103"/>
      <c r="DQH134" s="103"/>
      <c r="DQI134" s="103"/>
      <c r="DQJ134" s="103"/>
      <c r="DQK134" s="103"/>
      <c r="DQL134" s="103"/>
      <c r="DQM134" s="103"/>
      <c r="DQN134" s="103"/>
      <c r="DQO134" s="103"/>
      <c r="DQP134" s="103"/>
      <c r="DQQ134" s="103"/>
      <c r="DQR134" s="103"/>
      <c r="DQS134" s="103"/>
      <c r="DQT134" s="103"/>
      <c r="DQU134" s="103"/>
      <c r="DQV134" s="103"/>
      <c r="DQW134" s="103"/>
      <c r="DQX134" s="103"/>
      <c r="DQY134" s="103"/>
      <c r="DQZ134" s="103"/>
      <c r="DRA134" s="103"/>
      <c r="DRB134" s="103"/>
      <c r="DRC134" s="103"/>
      <c r="DRD134" s="103"/>
      <c r="DRE134" s="103"/>
      <c r="DRF134" s="103"/>
      <c r="DRG134" s="103"/>
      <c r="DRH134" s="103"/>
      <c r="DRI134" s="103"/>
      <c r="DRJ134" s="103"/>
      <c r="DRK134" s="103"/>
      <c r="DRL134" s="103"/>
      <c r="DRM134" s="103"/>
      <c r="DRN134" s="103"/>
      <c r="DRO134" s="103"/>
      <c r="DRP134" s="103"/>
      <c r="DRQ134" s="103"/>
      <c r="DRR134" s="103"/>
      <c r="DRS134" s="103"/>
      <c r="DRT134" s="103"/>
      <c r="DRU134" s="103"/>
      <c r="DRV134" s="103"/>
      <c r="DRW134" s="103"/>
      <c r="DRX134" s="103"/>
      <c r="DRY134" s="103"/>
      <c r="DRZ134" s="103"/>
      <c r="DSA134" s="103"/>
      <c r="DSB134" s="103"/>
      <c r="DSC134" s="103"/>
      <c r="DSD134" s="103"/>
      <c r="DSE134" s="103"/>
      <c r="DSF134" s="103"/>
      <c r="DSG134" s="103"/>
      <c r="DSH134" s="103"/>
      <c r="DSI134" s="103"/>
      <c r="DSJ134" s="103"/>
      <c r="DSK134" s="103"/>
      <c r="DSL134" s="103"/>
      <c r="DSM134" s="103"/>
      <c r="DSN134" s="103"/>
      <c r="DSO134" s="103"/>
      <c r="DSP134" s="103"/>
      <c r="DSQ134" s="103"/>
      <c r="DSR134" s="103"/>
      <c r="DSS134" s="103"/>
      <c r="DST134" s="103"/>
      <c r="DSU134" s="103"/>
      <c r="DSV134" s="103"/>
      <c r="DSW134" s="103"/>
      <c r="DSX134" s="103"/>
      <c r="DSY134" s="103"/>
      <c r="DSZ134" s="103"/>
      <c r="DTA134" s="103"/>
      <c r="DTB134" s="103"/>
      <c r="DTC134" s="103"/>
      <c r="DTD134" s="103"/>
      <c r="DTE134" s="103"/>
      <c r="DTF134" s="103"/>
      <c r="DTG134" s="103"/>
      <c r="DTH134" s="103"/>
      <c r="DTI134" s="103"/>
      <c r="DTJ134" s="103"/>
      <c r="DTK134" s="103"/>
      <c r="DTL134" s="103"/>
      <c r="DTM134" s="103"/>
      <c r="DTN134" s="103"/>
      <c r="DTO134" s="103"/>
      <c r="DTP134" s="103"/>
      <c r="DTQ134" s="103"/>
      <c r="DTR134" s="103"/>
      <c r="DTS134" s="103"/>
      <c r="DTT134" s="103"/>
      <c r="DTU134" s="103"/>
      <c r="DTV134" s="103"/>
      <c r="DTW134" s="103"/>
      <c r="DTX134" s="103"/>
      <c r="DTY134" s="103"/>
      <c r="DTZ134" s="103"/>
      <c r="DUA134" s="103"/>
      <c r="DUB134" s="103"/>
      <c r="DUC134" s="103"/>
      <c r="DUD134" s="103"/>
      <c r="DUE134" s="103"/>
      <c r="DUF134" s="103"/>
      <c r="DUG134" s="103"/>
      <c r="DUH134" s="103"/>
      <c r="DUI134" s="103"/>
      <c r="DUJ134" s="103"/>
      <c r="DUK134" s="103"/>
      <c r="DUL134" s="103"/>
      <c r="DUM134" s="103"/>
      <c r="DUN134" s="103"/>
      <c r="DUO134" s="103"/>
      <c r="DUP134" s="103"/>
      <c r="DUQ134" s="103"/>
      <c r="DUR134" s="103"/>
      <c r="DUS134" s="103"/>
      <c r="DUT134" s="103"/>
      <c r="DUU134" s="103"/>
      <c r="DUV134" s="103"/>
      <c r="DUW134" s="103"/>
      <c r="DUX134" s="103"/>
      <c r="DUY134" s="103"/>
      <c r="DUZ134" s="103"/>
      <c r="DVA134" s="103"/>
      <c r="DVB134" s="103"/>
      <c r="DVC134" s="103"/>
      <c r="DVD134" s="103"/>
      <c r="DVE134" s="103"/>
      <c r="DVF134" s="103"/>
      <c r="DVM134" s="103"/>
      <c r="DVN134" s="103"/>
      <c r="DVO134" s="103"/>
      <c r="DVP134" s="103"/>
      <c r="DVQ134" s="103"/>
      <c r="DVR134" s="103"/>
      <c r="DVS134" s="103"/>
      <c r="DVT134" s="103"/>
      <c r="DVU134" s="103"/>
      <c r="DVV134" s="103"/>
      <c r="DVW134" s="103"/>
      <c r="DVX134" s="103"/>
      <c r="DVY134" s="103"/>
      <c r="DVZ134" s="103"/>
      <c r="DWA134" s="103"/>
      <c r="DWB134" s="103"/>
      <c r="DWC134" s="103"/>
      <c r="DWD134" s="103"/>
      <c r="DWE134" s="103"/>
      <c r="DWF134" s="103"/>
      <c r="DWG134" s="103"/>
      <c r="DWH134" s="103"/>
      <c r="DWI134" s="103"/>
      <c r="DWJ134" s="103"/>
      <c r="DWK134" s="103"/>
      <c r="DWL134" s="103"/>
      <c r="DWM134" s="103"/>
      <c r="DWN134" s="103"/>
      <c r="DWO134" s="103"/>
      <c r="DWP134" s="103"/>
      <c r="DWQ134" s="103"/>
      <c r="DWR134" s="103"/>
      <c r="DWS134" s="103"/>
      <c r="DWT134" s="103"/>
      <c r="DWU134" s="103"/>
      <c r="DWV134" s="103"/>
      <c r="DWW134" s="103"/>
      <c r="DWX134" s="103"/>
      <c r="DWY134" s="103"/>
      <c r="DWZ134" s="103"/>
      <c r="DXA134" s="103"/>
      <c r="DXB134" s="103"/>
      <c r="DXC134" s="103"/>
      <c r="DXD134" s="103"/>
      <c r="DXE134" s="103"/>
      <c r="DXF134" s="103"/>
      <c r="DXG134" s="103"/>
      <c r="DXH134" s="103"/>
      <c r="DXI134" s="103"/>
      <c r="DXJ134" s="103"/>
      <c r="DXK134" s="103"/>
      <c r="DXL134" s="103"/>
      <c r="DXM134" s="103"/>
      <c r="DXN134" s="103"/>
      <c r="DXO134" s="103"/>
      <c r="DXP134" s="103"/>
      <c r="DXQ134" s="103"/>
      <c r="DXR134" s="103"/>
      <c r="DXS134" s="103"/>
      <c r="DXT134" s="103"/>
      <c r="DXU134" s="103"/>
      <c r="DXV134" s="103"/>
      <c r="DXW134" s="103"/>
      <c r="DXX134" s="103"/>
      <c r="DXY134" s="103"/>
      <c r="DXZ134" s="103"/>
      <c r="DYA134" s="103"/>
      <c r="DYB134" s="103"/>
      <c r="DYC134" s="103"/>
      <c r="DYD134" s="103"/>
      <c r="DYE134" s="103"/>
      <c r="DYF134" s="103"/>
      <c r="DYG134" s="103"/>
      <c r="DYH134" s="103"/>
      <c r="DYI134" s="103"/>
      <c r="DYJ134" s="103"/>
      <c r="DYK134" s="103"/>
      <c r="DYL134" s="103"/>
      <c r="DYM134" s="103"/>
      <c r="DYN134" s="103"/>
      <c r="DYO134" s="103"/>
      <c r="DYP134" s="103"/>
      <c r="DYQ134" s="103"/>
      <c r="DYR134" s="103"/>
      <c r="DYS134" s="103"/>
      <c r="DYT134" s="103"/>
      <c r="DYU134" s="103"/>
      <c r="DYV134" s="103"/>
      <c r="DYW134" s="103"/>
      <c r="DYX134" s="103"/>
      <c r="DYY134" s="103"/>
      <c r="DYZ134" s="103"/>
      <c r="DZA134" s="103"/>
      <c r="DZB134" s="103"/>
      <c r="DZC134" s="103"/>
      <c r="DZD134" s="103"/>
      <c r="DZE134" s="103"/>
      <c r="DZF134" s="103"/>
      <c r="DZG134" s="103"/>
      <c r="DZH134" s="103"/>
      <c r="DZI134" s="103"/>
      <c r="DZJ134" s="103"/>
      <c r="DZK134" s="103"/>
      <c r="DZL134" s="103"/>
      <c r="DZM134" s="103"/>
      <c r="DZN134" s="103"/>
      <c r="DZO134" s="103"/>
      <c r="DZP134" s="103"/>
      <c r="DZQ134" s="103"/>
      <c r="DZR134" s="103"/>
      <c r="DZS134" s="103"/>
      <c r="DZT134" s="103"/>
      <c r="DZU134" s="103"/>
      <c r="DZV134" s="103"/>
      <c r="DZW134" s="103"/>
      <c r="DZX134" s="103"/>
      <c r="DZY134" s="103"/>
      <c r="DZZ134" s="103"/>
      <c r="EAA134" s="103"/>
      <c r="EAB134" s="103"/>
      <c r="EAC134" s="103"/>
      <c r="EAD134" s="103"/>
      <c r="EAE134" s="103"/>
      <c r="EAF134" s="103"/>
      <c r="EAG134" s="103"/>
      <c r="EAH134" s="103"/>
      <c r="EAI134" s="103"/>
      <c r="EAJ134" s="103"/>
      <c r="EAK134" s="103"/>
      <c r="EAL134" s="103"/>
      <c r="EAM134" s="103"/>
      <c r="EAN134" s="103"/>
      <c r="EAO134" s="103"/>
      <c r="EAP134" s="103"/>
      <c r="EAQ134" s="103"/>
      <c r="EAR134" s="103"/>
      <c r="EAS134" s="103"/>
      <c r="EAT134" s="103"/>
      <c r="EAU134" s="103"/>
      <c r="EAV134" s="103"/>
      <c r="EAW134" s="103"/>
      <c r="EAX134" s="103"/>
      <c r="EAY134" s="103"/>
      <c r="EAZ134" s="103"/>
      <c r="EBA134" s="103"/>
      <c r="EBB134" s="103"/>
      <c r="EBC134" s="103"/>
      <c r="EBD134" s="103"/>
      <c r="EBE134" s="103"/>
      <c r="EBF134" s="103"/>
      <c r="EBG134" s="103"/>
      <c r="EBH134" s="103"/>
      <c r="EBI134" s="103"/>
      <c r="EBJ134" s="103"/>
      <c r="EBK134" s="103"/>
      <c r="EBL134" s="103"/>
      <c r="EBM134" s="103"/>
      <c r="EBN134" s="103"/>
      <c r="EBO134" s="103"/>
      <c r="EBP134" s="103"/>
      <c r="EBQ134" s="103"/>
      <c r="EBR134" s="103"/>
      <c r="EBS134" s="103"/>
      <c r="EBT134" s="103"/>
      <c r="EBU134" s="103"/>
      <c r="EBV134" s="103"/>
      <c r="EBW134" s="103"/>
      <c r="EBX134" s="103"/>
      <c r="EBY134" s="103"/>
      <c r="EBZ134" s="103"/>
      <c r="ECA134" s="103"/>
      <c r="ECB134" s="103"/>
      <c r="ECC134" s="103"/>
      <c r="ECD134" s="103"/>
      <c r="ECE134" s="103"/>
      <c r="ECF134" s="103"/>
      <c r="ECG134" s="103"/>
      <c r="ECH134" s="103"/>
      <c r="ECI134" s="103"/>
      <c r="ECJ134" s="103"/>
      <c r="ECK134" s="103"/>
      <c r="ECL134" s="103"/>
      <c r="ECM134" s="103"/>
      <c r="ECN134" s="103"/>
      <c r="ECO134" s="103"/>
      <c r="ECP134" s="103"/>
      <c r="ECQ134" s="103"/>
      <c r="ECR134" s="103"/>
      <c r="ECS134" s="103"/>
      <c r="ECT134" s="103"/>
      <c r="ECU134" s="103"/>
      <c r="ECV134" s="103"/>
      <c r="ECW134" s="103"/>
      <c r="ECX134" s="103"/>
      <c r="ECY134" s="103"/>
      <c r="ECZ134" s="103"/>
      <c r="EDA134" s="103"/>
      <c r="EDB134" s="103"/>
      <c r="EDC134" s="103"/>
      <c r="EDD134" s="103"/>
      <c r="EDE134" s="103"/>
      <c r="EDF134" s="103"/>
      <c r="EDG134" s="103"/>
      <c r="EDH134" s="103"/>
      <c r="EDI134" s="103"/>
      <c r="EDJ134" s="103"/>
      <c r="EDK134" s="103"/>
      <c r="EDL134" s="103"/>
      <c r="EDM134" s="103"/>
      <c r="EDN134" s="103"/>
      <c r="EDO134" s="103"/>
      <c r="EDP134" s="103"/>
      <c r="EDQ134" s="103"/>
      <c r="EDR134" s="103"/>
      <c r="EDS134" s="103"/>
      <c r="EDT134" s="103"/>
      <c r="EDU134" s="103"/>
      <c r="EDV134" s="103"/>
      <c r="EDW134" s="103"/>
      <c r="EDX134" s="103"/>
      <c r="EDY134" s="103"/>
      <c r="EDZ134" s="103"/>
      <c r="EEA134" s="103"/>
      <c r="EEB134" s="103"/>
      <c r="EEC134" s="103"/>
      <c r="EED134" s="103"/>
      <c r="EEE134" s="103"/>
      <c r="EEF134" s="103"/>
      <c r="EEG134" s="103"/>
      <c r="EEH134" s="103"/>
      <c r="EEI134" s="103"/>
      <c r="EEJ134" s="103"/>
      <c r="EEK134" s="103"/>
      <c r="EEL134" s="103"/>
      <c r="EEM134" s="103"/>
      <c r="EEN134" s="103"/>
      <c r="EEO134" s="103"/>
      <c r="EEP134" s="103"/>
      <c r="EEQ134" s="103"/>
      <c r="EER134" s="103"/>
      <c r="EES134" s="103"/>
      <c r="EET134" s="103"/>
      <c r="EEU134" s="103"/>
      <c r="EEV134" s="103"/>
      <c r="EEW134" s="103"/>
      <c r="EEX134" s="103"/>
      <c r="EEY134" s="103"/>
      <c r="EEZ134" s="103"/>
      <c r="EFA134" s="103"/>
      <c r="EFB134" s="103"/>
      <c r="EFI134" s="103"/>
      <c r="EFJ134" s="103"/>
      <c r="EFK134" s="103"/>
      <c r="EFL134" s="103"/>
      <c r="EFM134" s="103"/>
      <c r="EFN134" s="103"/>
      <c r="EFO134" s="103"/>
      <c r="EFP134" s="103"/>
      <c r="EFQ134" s="103"/>
      <c r="EFR134" s="103"/>
      <c r="EFS134" s="103"/>
      <c r="EFT134" s="103"/>
      <c r="EFU134" s="103"/>
      <c r="EFV134" s="103"/>
      <c r="EFW134" s="103"/>
      <c r="EFX134" s="103"/>
      <c r="EFY134" s="103"/>
      <c r="EFZ134" s="103"/>
      <c r="EGA134" s="103"/>
      <c r="EGB134" s="103"/>
      <c r="EGC134" s="103"/>
      <c r="EGD134" s="103"/>
      <c r="EGE134" s="103"/>
      <c r="EGF134" s="103"/>
      <c r="EGG134" s="103"/>
      <c r="EGH134" s="103"/>
      <c r="EGI134" s="103"/>
      <c r="EGJ134" s="103"/>
      <c r="EGK134" s="103"/>
      <c r="EGL134" s="103"/>
      <c r="EGM134" s="103"/>
      <c r="EGN134" s="103"/>
      <c r="EGO134" s="103"/>
      <c r="EGP134" s="103"/>
      <c r="EGQ134" s="103"/>
      <c r="EGR134" s="103"/>
      <c r="EGS134" s="103"/>
      <c r="EGT134" s="103"/>
      <c r="EGU134" s="103"/>
      <c r="EGV134" s="103"/>
      <c r="EGW134" s="103"/>
      <c r="EGX134" s="103"/>
      <c r="EGY134" s="103"/>
      <c r="EGZ134" s="103"/>
      <c r="EHA134" s="103"/>
      <c r="EHB134" s="103"/>
      <c r="EHC134" s="103"/>
      <c r="EHD134" s="103"/>
      <c r="EHE134" s="103"/>
      <c r="EHF134" s="103"/>
      <c r="EHG134" s="103"/>
      <c r="EHH134" s="103"/>
      <c r="EHI134" s="103"/>
      <c r="EHJ134" s="103"/>
      <c r="EHK134" s="103"/>
      <c r="EHL134" s="103"/>
      <c r="EHM134" s="103"/>
      <c r="EHN134" s="103"/>
      <c r="EHO134" s="103"/>
      <c r="EHP134" s="103"/>
      <c r="EHQ134" s="103"/>
      <c r="EHR134" s="103"/>
      <c r="EHS134" s="103"/>
      <c r="EHT134" s="103"/>
      <c r="EHU134" s="103"/>
      <c r="EHV134" s="103"/>
      <c r="EHW134" s="103"/>
      <c r="EHX134" s="103"/>
      <c r="EHY134" s="103"/>
      <c r="EHZ134" s="103"/>
      <c r="EIA134" s="103"/>
      <c r="EIB134" s="103"/>
      <c r="EIC134" s="103"/>
      <c r="EID134" s="103"/>
      <c r="EIE134" s="103"/>
      <c r="EIF134" s="103"/>
      <c r="EIG134" s="103"/>
      <c r="EIH134" s="103"/>
      <c r="EII134" s="103"/>
      <c r="EIJ134" s="103"/>
      <c r="EIK134" s="103"/>
      <c r="EIL134" s="103"/>
      <c r="EIM134" s="103"/>
      <c r="EIN134" s="103"/>
      <c r="EIO134" s="103"/>
      <c r="EIP134" s="103"/>
      <c r="EIQ134" s="103"/>
      <c r="EIR134" s="103"/>
      <c r="EIS134" s="103"/>
      <c r="EIT134" s="103"/>
      <c r="EIU134" s="103"/>
      <c r="EIV134" s="103"/>
      <c r="EIW134" s="103"/>
      <c r="EIX134" s="103"/>
      <c r="EIY134" s="103"/>
      <c r="EIZ134" s="103"/>
      <c r="EJA134" s="103"/>
      <c r="EJB134" s="103"/>
      <c r="EJC134" s="103"/>
      <c r="EJD134" s="103"/>
      <c r="EJE134" s="103"/>
      <c r="EJF134" s="103"/>
      <c r="EJG134" s="103"/>
      <c r="EJH134" s="103"/>
      <c r="EJI134" s="103"/>
      <c r="EJJ134" s="103"/>
      <c r="EJK134" s="103"/>
      <c r="EJL134" s="103"/>
      <c r="EJM134" s="103"/>
      <c r="EJN134" s="103"/>
      <c r="EJO134" s="103"/>
      <c r="EJP134" s="103"/>
      <c r="EJQ134" s="103"/>
      <c r="EJR134" s="103"/>
      <c r="EJS134" s="103"/>
      <c r="EJT134" s="103"/>
      <c r="EJU134" s="103"/>
      <c r="EJV134" s="103"/>
      <c r="EJW134" s="103"/>
      <c r="EJX134" s="103"/>
      <c r="EJY134" s="103"/>
      <c r="EJZ134" s="103"/>
      <c r="EKA134" s="103"/>
      <c r="EKB134" s="103"/>
      <c r="EKC134" s="103"/>
      <c r="EKD134" s="103"/>
      <c r="EKE134" s="103"/>
      <c r="EKF134" s="103"/>
      <c r="EKG134" s="103"/>
      <c r="EKH134" s="103"/>
      <c r="EKI134" s="103"/>
      <c r="EKJ134" s="103"/>
      <c r="EKK134" s="103"/>
      <c r="EKL134" s="103"/>
      <c r="EKM134" s="103"/>
      <c r="EKN134" s="103"/>
      <c r="EKO134" s="103"/>
      <c r="EKP134" s="103"/>
      <c r="EKQ134" s="103"/>
      <c r="EKR134" s="103"/>
      <c r="EKS134" s="103"/>
      <c r="EKT134" s="103"/>
      <c r="EKU134" s="103"/>
      <c r="EKV134" s="103"/>
      <c r="EKW134" s="103"/>
      <c r="EKX134" s="103"/>
      <c r="EKY134" s="103"/>
      <c r="EKZ134" s="103"/>
      <c r="ELA134" s="103"/>
      <c r="ELB134" s="103"/>
      <c r="ELC134" s="103"/>
      <c r="ELD134" s="103"/>
      <c r="ELE134" s="103"/>
      <c r="ELF134" s="103"/>
      <c r="ELG134" s="103"/>
      <c r="ELH134" s="103"/>
      <c r="ELI134" s="103"/>
      <c r="ELJ134" s="103"/>
      <c r="ELK134" s="103"/>
      <c r="ELL134" s="103"/>
      <c r="ELM134" s="103"/>
      <c r="ELN134" s="103"/>
      <c r="ELO134" s="103"/>
      <c r="ELP134" s="103"/>
      <c r="ELQ134" s="103"/>
      <c r="ELR134" s="103"/>
      <c r="ELS134" s="103"/>
      <c r="ELT134" s="103"/>
      <c r="ELU134" s="103"/>
      <c r="ELV134" s="103"/>
      <c r="ELW134" s="103"/>
      <c r="ELX134" s="103"/>
      <c r="ELY134" s="103"/>
      <c r="ELZ134" s="103"/>
      <c r="EMA134" s="103"/>
      <c r="EMB134" s="103"/>
      <c r="EMC134" s="103"/>
      <c r="EMD134" s="103"/>
      <c r="EME134" s="103"/>
      <c r="EMF134" s="103"/>
      <c r="EMG134" s="103"/>
      <c r="EMH134" s="103"/>
      <c r="EMI134" s="103"/>
      <c r="EMJ134" s="103"/>
      <c r="EMK134" s="103"/>
      <c r="EML134" s="103"/>
      <c r="EMM134" s="103"/>
      <c r="EMN134" s="103"/>
      <c r="EMO134" s="103"/>
      <c r="EMP134" s="103"/>
      <c r="EMQ134" s="103"/>
      <c r="EMR134" s="103"/>
      <c r="EMS134" s="103"/>
      <c r="EMT134" s="103"/>
      <c r="EMU134" s="103"/>
      <c r="EMV134" s="103"/>
      <c r="EMW134" s="103"/>
      <c r="EMX134" s="103"/>
      <c r="EMY134" s="103"/>
      <c r="EMZ134" s="103"/>
      <c r="ENA134" s="103"/>
      <c r="ENB134" s="103"/>
      <c r="ENC134" s="103"/>
      <c r="END134" s="103"/>
      <c r="ENE134" s="103"/>
      <c r="ENF134" s="103"/>
      <c r="ENG134" s="103"/>
      <c r="ENH134" s="103"/>
      <c r="ENI134" s="103"/>
      <c r="ENJ134" s="103"/>
      <c r="ENK134" s="103"/>
      <c r="ENL134" s="103"/>
      <c r="ENM134" s="103"/>
      <c r="ENN134" s="103"/>
      <c r="ENO134" s="103"/>
      <c r="ENP134" s="103"/>
      <c r="ENQ134" s="103"/>
      <c r="ENR134" s="103"/>
      <c r="ENS134" s="103"/>
      <c r="ENT134" s="103"/>
      <c r="ENU134" s="103"/>
      <c r="ENV134" s="103"/>
      <c r="ENW134" s="103"/>
      <c r="ENX134" s="103"/>
      <c r="ENY134" s="103"/>
      <c r="ENZ134" s="103"/>
      <c r="EOA134" s="103"/>
      <c r="EOB134" s="103"/>
      <c r="EOC134" s="103"/>
      <c r="EOD134" s="103"/>
      <c r="EOE134" s="103"/>
      <c r="EOF134" s="103"/>
      <c r="EOG134" s="103"/>
      <c r="EOH134" s="103"/>
      <c r="EOI134" s="103"/>
      <c r="EOJ134" s="103"/>
      <c r="EOK134" s="103"/>
      <c r="EOL134" s="103"/>
      <c r="EOM134" s="103"/>
      <c r="EON134" s="103"/>
      <c r="EOO134" s="103"/>
      <c r="EOP134" s="103"/>
      <c r="EOQ134" s="103"/>
      <c r="EOR134" s="103"/>
      <c r="EOS134" s="103"/>
      <c r="EOT134" s="103"/>
      <c r="EOU134" s="103"/>
      <c r="EOV134" s="103"/>
      <c r="EOW134" s="103"/>
      <c r="EOX134" s="103"/>
      <c r="EPE134" s="103"/>
      <c r="EPF134" s="103"/>
      <c r="EPG134" s="103"/>
      <c r="EPH134" s="103"/>
      <c r="EPI134" s="103"/>
      <c r="EPJ134" s="103"/>
      <c r="EPK134" s="103"/>
      <c r="EPL134" s="103"/>
      <c r="EPM134" s="103"/>
      <c r="EPN134" s="103"/>
      <c r="EPO134" s="103"/>
      <c r="EPP134" s="103"/>
      <c r="EPQ134" s="103"/>
      <c r="EPR134" s="103"/>
      <c r="EPS134" s="103"/>
      <c r="EPT134" s="103"/>
      <c r="EPU134" s="103"/>
      <c r="EPV134" s="103"/>
      <c r="EPW134" s="103"/>
      <c r="EPX134" s="103"/>
      <c r="EPY134" s="103"/>
      <c r="EPZ134" s="103"/>
      <c r="EQA134" s="103"/>
      <c r="EQB134" s="103"/>
      <c r="EQC134" s="103"/>
      <c r="EQD134" s="103"/>
      <c r="EQE134" s="103"/>
      <c r="EQF134" s="103"/>
      <c r="EQG134" s="103"/>
      <c r="EQH134" s="103"/>
      <c r="EQI134" s="103"/>
      <c r="EQJ134" s="103"/>
      <c r="EQK134" s="103"/>
      <c r="EQL134" s="103"/>
      <c r="EQM134" s="103"/>
      <c r="EQN134" s="103"/>
      <c r="EQO134" s="103"/>
      <c r="EQP134" s="103"/>
      <c r="EQQ134" s="103"/>
      <c r="EQR134" s="103"/>
      <c r="EQS134" s="103"/>
      <c r="EQT134" s="103"/>
      <c r="EQU134" s="103"/>
      <c r="EQV134" s="103"/>
      <c r="EQW134" s="103"/>
      <c r="EQX134" s="103"/>
      <c r="EQY134" s="103"/>
      <c r="EQZ134" s="103"/>
      <c r="ERA134" s="103"/>
      <c r="ERB134" s="103"/>
      <c r="ERC134" s="103"/>
      <c r="ERD134" s="103"/>
      <c r="ERE134" s="103"/>
      <c r="ERF134" s="103"/>
      <c r="ERG134" s="103"/>
      <c r="ERH134" s="103"/>
      <c r="ERI134" s="103"/>
      <c r="ERJ134" s="103"/>
      <c r="ERK134" s="103"/>
      <c r="ERL134" s="103"/>
      <c r="ERM134" s="103"/>
      <c r="ERN134" s="103"/>
      <c r="ERO134" s="103"/>
      <c r="ERP134" s="103"/>
      <c r="ERQ134" s="103"/>
      <c r="ERR134" s="103"/>
      <c r="ERS134" s="103"/>
      <c r="ERT134" s="103"/>
      <c r="ERU134" s="103"/>
      <c r="ERV134" s="103"/>
      <c r="ERW134" s="103"/>
      <c r="ERX134" s="103"/>
      <c r="ERY134" s="103"/>
      <c r="ERZ134" s="103"/>
      <c r="ESA134" s="103"/>
      <c r="ESB134" s="103"/>
      <c r="ESC134" s="103"/>
      <c r="ESD134" s="103"/>
      <c r="ESE134" s="103"/>
      <c r="ESF134" s="103"/>
      <c r="ESG134" s="103"/>
      <c r="ESH134" s="103"/>
      <c r="ESI134" s="103"/>
      <c r="ESJ134" s="103"/>
      <c r="ESK134" s="103"/>
      <c r="ESL134" s="103"/>
      <c r="ESM134" s="103"/>
      <c r="ESN134" s="103"/>
      <c r="ESO134" s="103"/>
      <c r="ESP134" s="103"/>
      <c r="ESQ134" s="103"/>
      <c r="ESR134" s="103"/>
      <c r="ESS134" s="103"/>
      <c r="EST134" s="103"/>
      <c r="ESU134" s="103"/>
      <c r="ESV134" s="103"/>
      <c r="ESW134" s="103"/>
      <c r="ESX134" s="103"/>
      <c r="ESY134" s="103"/>
      <c r="ESZ134" s="103"/>
      <c r="ETA134" s="103"/>
      <c r="ETB134" s="103"/>
      <c r="ETC134" s="103"/>
      <c r="ETD134" s="103"/>
      <c r="ETE134" s="103"/>
      <c r="ETF134" s="103"/>
      <c r="ETG134" s="103"/>
      <c r="ETH134" s="103"/>
      <c r="ETI134" s="103"/>
      <c r="ETJ134" s="103"/>
      <c r="ETK134" s="103"/>
      <c r="ETL134" s="103"/>
      <c r="ETM134" s="103"/>
      <c r="ETN134" s="103"/>
      <c r="ETO134" s="103"/>
      <c r="ETP134" s="103"/>
      <c r="ETQ134" s="103"/>
      <c r="ETR134" s="103"/>
      <c r="ETS134" s="103"/>
      <c r="ETT134" s="103"/>
      <c r="ETU134" s="103"/>
      <c r="ETV134" s="103"/>
      <c r="ETW134" s="103"/>
      <c r="ETX134" s="103"/>
      <c r="ETY134" s="103"/>
      <c r="ETZ134" s="103"/>
      <c r="EUA134" s="103"/>
      <c r="EUB134" s="103"/>
      <c r="EUC134" s="103"/>
      <c r="EUD134" s="103"/>
      <c r="EUE134" s="103"/>
      <c r="EUF134" s="103"/>
      <c r="EUG134" s="103"/>
      <c r="EUH134" s="103"/>
      <c r="EUI134" s="103"/>
      <c r="EUJ134" s="103"/>
      <c r="EUK134" s="103"/>
      <c r="EUL134" s="103"/>
      <c r="EUM134" s="103"/>
      <c r="EUN134" s="103"/>
      <c r="EUO134" s="103"/>
      <c r="EUP134" s="103"/>
      <c r="EUQ134" s="103"/>
      <c r="EUR134" s="103"/>
      <c r="EUS134" s="103"/>
      <c r="EUT134" s="103"/>
      <c r="EUU134" s="103"/>
      <c r="EUV134" s="103"/>
      <c r="EUW134" s="103"/>
      <c r="EUX134" s="103"/>
      <c r="EUY134" s="103"/>
      <c r="EUZ134" s="103"/>
      <c r="EVA134" s="103"/>
      <c r="EVB134" s="103"/>
      <c r="EVC134" s="103"/>
      <c r="EVD134" s="103"/>
      <c r="EVE134" s="103"/>
      <c r="EVF134" s="103"/>
      <c r="EVG134" s="103"/>
      <c r="EVH134" s="103"/>
      <c r="EVI134" s="103"/>
      <c r="EVJ134" s="103"/>
      <c r="EVK134" s="103"/>
      <c r="EVL134" s="103"/>
      <c r="EVM134" s="103"/>
      <c r="EVN134" s="103"/>
      <c r="EVO134" s="103"/>
      <c r="EVP134" s="103"/>
      <c r="EVQ134" s="103"/>
      <c r="EVR134" s="103"/>
      <c r="EVS134" s="103"/>
      <c r="EVT134" s="103"/>
      <c r="EVU134" s="103"/>
      <c r="EVV134" s="103"/>
      <c r="EVW134" s="103"/>
      <c r="EVX134" s="103"/>
      <c r="EVY134" s="103"/>
      <c r="EVZ134" s="103"/>
      <c r="EWA134" s="103"/>
      <c r="EWB134" s="103"/>
      <c r="EWC134" s="103"/>
      <c r="EWD134" s="103"/>
      <c r="EWE134" s="103"/>
      <c r="EWF134" s="103"/>
      <c r="EWG134" s="103"/>
      <c r="EWH134" s="103"/>
      <c r="EWI134" s="103"/>
      <c r="EWJ134" s="103"/>
      <c r="EWK134" s="103"/>
      <c r="EWL134" s="103"/>
      <c r="EWM134" s="103"/>
      <c r="EWN134" s="103"/>
      <c r="EWO134" s="103"/>
      <c r="EWP134" s="103"/>
      <c r="EWQ134" s="103"/>
      <c r="EWR134" s="103"/>
      <c r="EWS134" s="103"/>
      <c r="EWT134" s="103"/>
      <c r="EWU134" s="103"/>
      <c r="EWV134" s="103"/>
      <c r="EWW134" s="103"/>
      <c r="EWX134" s="103"/>
      <c r="EWY134" s="103"/>
      <c r="EWZ134" s="103"/>
      <c r="EXA134" s="103"/>
      <c r="EXB134" s="103"/>
      <c r="EXC134" s="103"/>
      <c r="EXD134" s="103"/>
      <c r="EXE134" s="103"/>
      <c r="EXF134" s="103"/>
      <c r="EXG134" s="103"/>
      <c r="EXH134" s="103"/>
      <c r="EXI134" s="103"/>
      <c r="EXJ134" s="103"/>
      <c r="EXK134" s="103"/>
      <c r="EXL134" s="103"/>
      <c r="EXM134" s="103"/>
      <c r="EXN134" s="103"/>
      <c r="EXO134" s="103"/>
      <c r="EXP134" s="103"/>
      <c r="EXQ134" s="103"/>
      <c r="EXR134" s="103"/>
      <c r="EXS134" s="103"/>
      <c r="EXT134" s="103"/>
      <c r="EXU134" s="103"/>
      <c r="EXV134" s="103"/>
      <c r="EXW134" s="103"/>
      <c r="EXX134" s="103"/>
      <c r="EXY134" s="103"/>
      <c r="EXZ134" s="103"/>
      <c r="EYA134" s="103"/>
      <c r="EYB134" s="103"/>
      <c r="EYC134" s="103"/>
      <c r="EYD134" s="103"/>
      <c r="EYE134" s="103"/>
      <c r="EYF134" s="103"/>
      <c r="EYG134" s="103"/>
      <c r="EYH134" s="103"/>
      <c r="EYI134" s="103"/>
      <c r="EYJ134" s="103"/>
      <c r="EYK134" s="103"/>
      <c r="EYL134" s="103"/>
      <c r="EYM134" s="103"/>
      <c r="EYN134" s="103"/>
      <c r="EYO134" s="103"/>
      <c r="EYP134" s="103"/>
      <c r="EYQ134" s="103"/>
      <c r="EYR134" s="103"/>
      <c r="EYS134" s="103"/>
      <c r="EYT134" s="103"/>
      <c r="EZA134" s="103"/>
      <c r="EZB134" s="103"/>
      <c r="EZC134" s="103"/>
      <c r="EZD134" s="103"/>
      <c r="EZE134" s="103"/>
      <c r="EZF134" s="103"/>
      <c r="EZG134" s="103"/>
      <c r="EZH134" s="103"/>
      <c r="EZI134" s="103"/>
      <c r="EZJ134" s="103"/>
      <c r="EZK134" s="103"/>
      <c r="EZL134" s="103"/>
      <c r="EZM134" s="103"/>
      <c r="EZN134" s="103"/>
      <c r="EZO134" s="103"/>
      <c r="EZP134" s="103"/>
      <c r="EZQ134" s="103"/>
      <c r="EZR134" s="103"/>
      <c r="EZS134" s="103"/>
      <c r="EZT134" s="103"/>
      <c r="EZU134" s="103"/>
      <c r="EZV134" s="103"/>
      <c r="EZW134" s="103"/>
      <c r="EZX134" s="103"/>
      <c r="EZY134" s="103"/>
      <c r="EZZ134" s="103"/>
      <c r="FAA134" s="103"/>
      <c r="FAB134" s="103"/>
      <c r="FAC134" s="103"/>
      <c r="FAD134" s="103"/>
      <c r="FAE134" s="103"/>
      <c r="FAF134" s="103"/>
      <c r="FAG134" s="103"/>
      <c r="FAH134" s="103"/>
      <c r="FAI134" s="103"/>
      <c r="FAJ134" s="103"/>
      <c r="FAK134" s="103"/>
      <c r="FAL134" s="103"/>
      <c r="FAM134" s="103"/>
      <c r="FAN134" s="103"/>
      <c r="FAO134" s="103"/>
      <c r="FAP134" s="103"/>
      <c r="FAQ134" s="103"/>
      <c r="FAR134" s="103"/>
      <c r="FAS134" s="103"/>
      <c r="FAT134" s="103"/>
      <c r="FAU134" s="103"/>
      <c r="FAV134" s="103"/>
      <c r="FAW134" s="103"/>
      <c r="FAX134" s="103"/>
      <c r="FAY134" s="103"/>
      <c r="FAZ134" s="103"/>
      <c r="FBA134" s="103"/>
      <c r="FBB134" s="103"/>
      <c r="FBC134" s="103"/>
      <c r="FBD134" s="103"/>
      <c r="FBE134" s="103"/>
      <c r="FBF134" s="103"/>
      <c r="FBG134" s="103"/>
      <c r="FBH134" s="103"/>
      <c r="FBI134" s="103"/>
      <c r="FBJ134" s="103"/>
      <c r="FBK134" s="103"/>
      <c r="FBL134" s="103"/>
      <c r="FBM134" s="103"/>
      <c r="FBN134" s="103"/>
      <c r="FBO134" s="103"/>
      <c r="FBP134" s="103"/>
      <c r="FBQ134" s="103"/>
      <c r="FBR134" s="103"/>
      <c r="FBS134" s="103"/>
      <c r="FBT134" s="103"/>
      <c r="FBU134" s="103"/>
      <c r="FBV134" s="103"/>
      <c r="FBW134" s="103"/>
      <c r="FBX134" s="103"/>
      <c r="FBY134" s="103"/>
      <c r="FBZ134" s="103"/>
      <c r="FCA134" s="103"/>
      <c r="FCB134" s="103"/>
      <c r="FCC134" s="103"/>
      <c r="FCD134" s="103"/>
      <c r="FCE134" s="103"/>
      <c r="FCF134" s="103"/>
      <c r="FCG134" s="103"/>
      <c r="FCH134" s="103"/>
      <c r="FCI134" s="103"/>
      <c r="FCJ134" s="103"/>
      <c r="FCK134" s="103"/>
      <c r="FCL134" s="103"/>
      <c r="FCM134" s="103"/>
      <c r="FCN134" s="103"/>
      <c r="FCO134" s="103"/>
      <c r="FCP134" s="103"/>
      <c r="FCQ134" s="103"/>
      <c r="FCR134" s="103"/>
      <c r="FCS134" s="103"/>
      <c r="FCT134" s="103"/>
      <c r="FCU134" s="103"/>
      <c r="FCV134" s="103"/>
      <c r="FCW134" s="103"/>
      <c r="FCX134" s="103"/>
      <c r="FCY134" s="103"/>
      <c r="FCZ134" s="103"/>
      <c r="FDA134" s="103"/>
      <c r="FDB134" s="103"/>
      <c r="FDC134" s="103"/>
      <c r="FDD134" s="103"/>
      <c r="FDE134" s="103"/>
      <c r="FDF134" s="103"/>
      <c r="FDG134" s="103"/>
      <c r="FDH134" s="103"/>
      <c r="FDI134" s="103"/>
      <c r="FDJ134" s="103"/>
      <c r="FDK134" s="103"/>
      <c r="FDL134" s="103"/>
      <c r="FDM134" s="103"/>
      <c r="FDN134" s="103"/>
      <c r="FDO134" s="103"/>
      <c r="FDP134" s="103"/>
      <c r="FDQ134" s="103"/>
      <c r="FDR134" s="103"/>
      <c r="FDS134" s="103"/>
      <c r="FDT134" s="103"/>
      <c r="FDU134" s="103"/>
      <c r="FDV134" s="103"/>
      <c r="FDW134" s="103"/>
      <c r="FDX134" s="103"/>
      <c r="FDY134" s="103"/>
      <c r="FDZ134" s="103"/>
      <c r="FEA134" s="103"/>
      <c r="FEB134" s="103"/>
      <c r="FEC134" s="103"/>
      <c r="FED134" s="103"/>
      <c r="FEE134" s="103"/>
      <c r="FEF134" s="103"/>
      <c r="FEG134" s="103"/>
      <c r="FEH134" s="103"/>
      <c r="FEI134" s="103"/>
      <c r="FEJ134" s="103"/>
      <c r="FEK134" s="103"/>
      <c r="FEL134" s="103"/>
      <c r="FEM134" s="103"/>
      <c r="FEN134" s="103"/>
      <c r="FEO134" s="103"/>
      <c r="FEP134" s="103"/>
      <c r="FEQ134" s="103"/>
      <c r="FER134" s="103"/>
      <c r="FES134" s="103"/>
      <c r="FET134" s="103"/>
      <c r="FEU134" s="103"/>
      <c r="FEV134" s="103"/>
      <c r="FEW134" s="103"/>
      <c r="FEX134" s="103"/>
      <c r="FEY134" s="103"/>
      <c r="FEZ134" s="103"/>
      <c r="FFA134" s="103"/>
      <c r="FFB134" s="103"/>
      <c r="FFC134" s="103"/>
      <c r="FFD134" s="103"/>
      <c r="FFE134" s="103"/>
      <c r="FFF134" s="103"/>
      <c r="FFG134" s="103"/>
      <c r="FFH134" s="103"/>
      <c r="FFI134" s="103"/>
      <c r="FFJ134" s="103"/>
      <c r="FFK134" s="103"/>
      <c r="FFL134" s="103"/>
      <c r="FFM134" s="103"/>
      <c r="FFN134" s="103"/>
      <c r="FFO134" s="103"/>
      <c r="FFP134" s="103"/>
      <c r="FFQ134" s="103"/>
      <c r="FFR134" s="103"/>
      <c r="FFS134" s="103"/>
      <c r="FFT134" s="103"/>
      <c r="FFU134" s="103"/>
      <c r="FFV134" s="103"/>
      <c r="FFW134" s="103"/>
      <c r="FFX134" s="103"/>
      <c r="FFY134" s="103"/>
      <c r="FFZ134" s="103"/>
      <c r="FGA134" s="103"/>
      <c r="FGB134" s="103"/>
      <c r="FGC134" s="103"/>
      <c r="FGD134" s="103"/>
      <c r="FGE134" s="103"/>
      <c r="FGF134" s="103"/>
      <c r="FGG134" s="103"/>
      <c r="FGH134" s="103"/>
      <c r="FGI134" s="103"/>
      <c r="FGJ134" s="103"/>
      <c r="FGK134" s="103"/>
      <c r="FGL134" s="103"/>
      <c r="FGM134" s="103"/>
      <c r="FGN134" s="103"/>
      <c r="FGO134" s="103"/>
      <c r="FGP134" s="103"/>
      <c r="FGQ134" s="103"/>
      <c r="FGR134" s="103"/>
      <c r="FGS134" s="103"/>
      <c r="FGT134" s="103"/>
      <c r="FGU134" s="103"/>
      <c r="FGV134" s="103"/>
      <c r="FGW134" s="103"/>
      <c r="FGX134" s="103"/>
      <c r="FGY134" s="103"/>
      <c r="FGZ134" s="103"/>
      <c r="FHA134" s="103"/>
      <c r="FHB134" s="103"/>
      <c r="FHC134" s="103"/>
      <c r="FHD134" s="103"/>
      <c r="FHE134" s="103"/>
      <c r="FHF134" s="103"/>
      <c r="FHG134" s="103"/>
      <c r="FHH134" s="103"/>
      <c r="FHI134" s="103"/>
      <c r="FHJ134" s="103"/>
      <c r="FHK134" s="103"/>
      <c r="FHL134" s="103"/>
      <c r="FHM134" s="103"/>
      <c r="FHN134" s="103"/>
      <c r="FHO134" s="103"/>
      <c r="FHP134" s="103"/>
      <c r="FHQ134" s="103"/>
      <c r="FHR134" s="103"/>
      <c r="FHS134" s="103"/>
      <c r="FHT134" s="103"/>
      <c r="FHU134" s="103"/>
      <c r="FHV134" s="103"/>
      <c r="FHW134" s="103"/>
      <c r="FHX134" s="103"/>
      <c r="FHY134" s="103"/>
      <c r="FHZ134" s="103"/>
      <c r="FIA134" s="103"/>
      <c r="FIB134" s="103"/>
      <c r="FIC134" s="103"/>
      <c r="FID134" s="103"/>
      <c r="FIE134" s="103"/>
      <c r="FIF134" s="103"/>
      <c r="FIG134" s="103"/>
      <c r="FIH134" s="103"/>
      <c r="FII134" s="103"/>
      <c r="FIJ134" s="103"/>
      <c r="FIK134" s="103"/>
      <c r="FIL134" s="103"/>
      <c r="FIM134" s="103"/>
      <c r="FIN134" s="103"/>
      <c r="FIO134" s="103"/>
      <c r="FIP134" s="103"/>
      <c r="FIW134" s="103"/>
      <c r="FIX134" s="103"/>
      <c r="FIY134" s="103"/>
      <c r="FIZ134" s="103"/>
      <c r="FJA134" s="103"/>
      <c r="FJB134" s="103"/>
      <c r="FJC134" s="103"/>
      <c r="FJD134" s="103"/>
      <c r="FJE134" s="103"/>
      <c r="FJF134" s="103"/>
      <c r="FJG134" s="103"/>
      <c r="FJH134" s="103"/>
      <c r="FJI134" s="103"/>
      <c r="FJJ134" s="103"/>
      <c r="FJK134" s="103"/>
      <c r="FJL134" s="103"/>
      <c r="FJM134" s="103"/>
      <c r="FJN134" s="103"/>
      <c r="FJO134" s="103"/>
      <c r="FJP134" s="103"/>
      <c r="FJQ134" s="103"/>
      <c r="FJR134" s="103"/>
      <c r="FJS134" s="103"/>
      <c r="FJT134" s="103"/>
      <c r="FJU134" s="103"/>
      <c r="FJV134" s="103"/>
      <c r="FJW134" s="103"/>
      <c r="FJX134" s="103"/>
      <c r="FJY134" s="103"/>
      <c r="FJZ134" s="103"/>
      <c r="FKA134" s="103"/>
      <c r="FKB134" s="103"/>
      <c r="FKC134" s="103"/>
      <c r="FKD134" s="103"/>
      <c r="FKE134" s="103"/>
      <c r="FKF134" s="103"/>
      <c r="FKG134" s="103"/>
      <c r="FKH134" s="103"/>
      <c r="FKI134" s="103"/>
      <c r="FKJ134" s="103"/>
      <c r="FKK134" s="103"/>
      <c r="FKL134" s="103"/>
      <c r="FKM134" s="103"/>
      <c r="FKN134" s="103"/>
      <c r="FKO134" s="103"/>
      <c r="FKP134" s="103"/>
      <c r="FKQ134" s="103"/>
      <c r="FKR134" s="103"/>
      <c r="FKS134" s="103"/>
      <c r="FKT134" s="103"/>
      <c r="FKU134" s="103"/>
      <c r="FKV134" s="103"/>
      <c r="FKW134" s="103"/>
      <c r="FKX134" s="103"/>
      <c r="FKY134" s="103"/>
      <c r="FKZ134" s="103"/>
      <c r="FLA134" s="103"/>
      <c r="FLB134" s="103"/>
      <c r="FLC134" s="103"/>
      <c r="FLD134" s="103"/>
      <c r="FLE134" s="103"/>
      <c r="FLF134" s="103"/>
      <c r="FLG134" s="103"/>
      <c r="FLH134" s="103"/>
      <c r="FLI134" s="103"/>
      <c r="FLJ134" s="103"/>
      <c r="FLK134" s="103"/>
      <c r="FLL134" s="103"/>
      <c r="FLM134" s="103"/>
      <c r="FLN134" s="103"/>
      <c r="FLO134" s="103"/>
      <c r="FLP134" s="103"/>
      <c r="FLQ134" s="103"/>
      <c r="FLR134" s="103"/>
      <c r="FLS134" s="103"/>
      <c r="FLT134" s="103"/>
      <c r="FLU134" s="103"/>
      <c r="FLV134" s="103"/>
      <c r="FLW134" s="103"/>
      <c r="FLX134" s="103"/>
      <c r="FLY134" s="103"/>
      <c r="FLZ134" s="103"/>
      <c r="FMA134" s="103"/>
      <c r="FMB134" s="103"/>
      <c r="FMC134" s="103"/>
      <c r="FMD134" s="103"/>
      <c r="FME134" s="103"/>
      <c r="FMF134" s="103"/>
      <c r="FMG134" s="103"/>
      <c r="FMH134" s="103"/>
      <c r="FMI134" s="103"/>
      <c r="FMJ134" s="103"/>
      <c r="FMK134" s="103"/>
      <c r="FML134" s="103"/>
      <c r="FMM134" s="103"/>
      <c r="FMN134" s="103"/>
      <c r="FMO134" s="103"/>
      <c r="FMP134" s="103"/>
      <c r="FMQ134" s="103"/>
      <c r="FMR134" s="103"/>
      <c r="FMS134" s="103"/>
      <c r="FMT134" s="103"/>
      <c r="FMU134" s="103"/>
      <c r="FMV134" s="103"/>
      <c r="FMW134" s="103"/>
      <c r="FMX134" s="103"/>
      <c r="FMY134" s="103"/>
      <c r="FMZ134" s="103"/>
      <c r="FNA134" s="103"/>
      <c r="FNB134" s="103"/>
      <c r="FNC134" s="103"/>
      <c r="FND134" s="103"/>
      <c r="FNE134" s="103"/>
      <c r="FNF134" s="103"/>
      <c r="FNG134" s="103"/>
      <c r="FNH134" s="103"/>
      <c r="FNI134" s="103"/>
      <c r="FNJ134" s="103"/>
      <c r="FNK134" s="103"/>
      <c r="FNL134" s="103"/>
      <c r="FNM134" s="103"/>
      <c r="FNN134" s="103"/>
      <c r="FNO134" s="103"/>
      <c r="FNP134" s="103"/>
      <c r="FNQ134" s="103"/>
      <c r="FNR134" s="103"/>
      <c r="FNS134" s="103"/>
      <c r="FNT134" s="103"/>
      <c r="FNU134" s="103"/>
      <c r="FNV134" s="103"/>
      <c r="FNW134" s="103"/>
      <c r="FNX134" s="103"/>
      <c r="FNY134" s="103"/>
      <c r="FNZ134" s="103"/>
      <c r="FOA134" s="103"/>
      <c r="FOB134" s="103"/>
      <c r="FOC134" s="103"/>
      <c r="FOD134" s="103"/>
      <c r="FOE134" s="103"/>
      <c r="FOF134" s="103"/>
      <c r="FOG134" s="103"/>
      <c r="FOH134" s="103"/>
      <c r="FOI134" s="103"/>
      <c r="FOJ134" s="103"/>
      <c r="FOK134" s="103"/>
      <c r="FOL134" s="103"/>
      <c r="FOM134" s="103"/>
      <c r="FON134" s="103"/>
      <c r="FOO134" s="103"/>
      <c r="FOP134" s="103"/>
      <c r="FOQ134" s="103"/>
      <c r="FOR134" s="103"/>
      <c r="FOS134" s="103"/>
      <c r="FOT134" s="103"/>
      <c r="FOU134" s="103"/>
      <c r="FOV134" s="103"/>
      <c r="FOW134" s="103"/>
      <c r="FOX134" s="103"/>
      <c r="FOY134" s="103"/>
      <c r="FOZ134" s="103"/>
      <c r="FPA134" s="103"/>
      <c r="FPB134" s="103"/>
      <c r="FPC134" s="103"/>
      <c r="FPD134" s="103"/>
      <c r="FPE134" s="103"/>
      <c r="FPF134" s="103"/>
      <c r="FPG134" s="103"/>
      <c r="FPH134" s="103"/>
      <c r="FPI134" s="103"/>
      <c r="FPJ134" s="103"/>
      <c r="FPK134" s="103"/>
      <c r="FPL134" s="103"/>
      <c r="FPM134" s="103"/>
      <c r="FPN134" s="103"/>
      <c r="FPO134" s="103"/>
      <c r="FPP134" s="103"/>
      <c r="FPQ134" s="103"/>
      <c r="FPR134" s="103"/>
      <c r="FPS134" s="103"/>
      <c r="FPT134" s="103"/>
      <c r="FPU134" s="103"/>
      <c r="FPV134" s="103"/>
      <c r="FPW134" s="103"/>
      <c r="FPX134" s="103"/>
      <c r="FPY134" s="103"/>
      <c r="FPZ134" s="103"/>
      <c r="FQA134" s="103"/>
      <c r="FQB134" s="103"/>
      <c r="FQC134" s="103"/>
      <c r="FQD134" s="103"/>
      <c r="FQE134" s="103"/>
      <c r="FQF134" s="103"/>
      <c r="FQG134" s="103"/>
      <c r="FQH134" s="103"/>
      <c r="FQI134" s="103"/>
      <c r="FQJ134" s="103"/>
      <c r="FQK134" s="103"/>
      <c r="FQL134" s="103"/>
      <c r="FQM134" s="103"/>
      <c r="FQN134" s="103"/>
      <c r="FQO134" s="103"/>
      <c r="FQP134" s="103"/>
      <c r="FQQ134" s="103"/>
      <c r="FQR134" s="103"/>
      <c r="FQS134" s="103"/>
      <c r="FQT134" s="103"/>
      <c r="FQU134" s="103"/>
      <c r="FQV134" s="103"/>
      <c r="FQW134" s="103"/>
      <c r="FQX134" s="103"/>
      <c r="FQY134" s="103"/>
      <c r="FQZ134" s="103"/>
      <c r="FRA134" s="103"/>
      <c r="FRB134" s="103"/>
      <c r="FRC134" s="103"/>
      <c r="FRD134" s="103"/>
      <c r="FRE134" s="103"/>
      <c r="FRF134" s="103"/>
      <c r="FRG134" s="103"/>
      <c r="FRH134" s="103"/>
      <c r="FRI134" s="103"/>
      <c r="FRJ134" s="103"/>
      <c r="FRK134" s="103"/>
      <c r="FRL134" s="103"/>
      <c r="FRM134" s="103"/>
      <c r="FRN134" s="103"/>
      <c r="FRO134" s="103"/>
      <c r="FRP134" s="103"/>
      <c r="FRQ134" s="103"/>
      <c r="FRR134" s="103"/>
      <c r="FRS134" s="103"/>
      <c r="FRT134" s="103"/>
      <c r="FRU134" s="103"/>
      <c r="FRV134" s="103"/>
      <c r="FRW134" s="103"/>
      <c r="FRX134" s="103"/>
      <c r="FRY134" s="103"/>
      <c r="FRZ134" s="103"/>
      <c r="FSA134" s="103"/>
      <c r="FSB134" s="103"/>
      <c r="FSC134" s="103"/>
      <c r="FSD134" s="103"/>
      <c r="FSE134" s="103"/>
      <c r="FSF134" s="103"/>
      <c r="FSG134" s="103"/>
      <c r="FSH134" s="103"/>
      <c r="FSI134" s="103"/>
      <c r="FSJ134" s="103"/>
      <c r="FSK134" s="103"/>
      <c r="FSL134" s="103"/>
      <c r="FSS134" s="103"/>
      <c r="FST134" s="103"/>
      <c r="FSU134" s="103"/>
      <c r="FSV134" s="103"/>
      <c r="FSW134" s="103"/>
      <c r="FSX134" s="103"/>
      <c r="FSY134" s="103"/>
      <c r="FSZ134" s="103"/>
      <c r="FTA134" s="103"/>
      <c r="FTB134" s="103"/>
      <c r="FTC134" s="103"/>
      <c r="FTD134" s="103"/>
      <c r="FTE134" s="103"/>
      <c r="FTF134" s="103"/>
      <c r="FTG134" s="103"/>
      <c r="FTH134" s="103"/>
      <c r="FTI134" s="103"/>
      <c r="FTJ134" s="103"/>
      <c r="FTK134" s="103"/>
      <c r="FTL134" s="103"/>
      <c r="FTM134" s="103"/>
      <c r="FTN134" s="103"/>
      <c r="FTO134" s="103"/>
      <c r="FTP134" s="103"/>
      <c r="FTQ134" s="103"/>
      <c r="FTR134" s="103"/>
      <c r="FTS134" s="103"/>
      <c r="FTT134" s="103"/>
      <c r="FTU134" s="103"/>
      <c r="FTV134" s="103"/>
      <c r="FTW134" s="103"/>
      <c r="FTX134" s="103"/>
      <c r="FTY134" s="103"/>
      <c r="FTZ134" s="103"/>
      <c r="FUA134" s="103"/>
      <c r="FUB134" s="103"/>
      <c r="FUC134" s="103"/>
      <c r="FUD134" s="103"/>
      <c r="FUE134" s="103"/>
      <c r="FUF134" s="103"/>
      <c r="FUG134" s="103"/>
      <c r="FUH134" s="103"/>
      <c r="FUI134" s="103"/>
      <c r="FUJ134" s="103"/>
      <c r="FUK134" s="103"/>
      <c r="FUL134" s="103"/>
      <c r="FUM134" s="103"/>
      <c r="FUN134" s="103"/>
      <c r="FUO134" s="103"/>
      <c r="FUP134" s="103"/>
      <c r="FUQ134" s="103"/>
      <c r="FUR134" s="103"/>
      <c r="FUS134" s="103"/>
      <c r="FUT134" s="103"/>
      <c r="FUU134" s="103"/>
      <c r="FUV134" s="103"/>
      <c r="FUW134" s="103"/>
      <c r="FUX134" s="103"/>
      <c r="FUY134" s="103"/>
      <c r="FUZ134" s="103"/>
      <c r="FVA134" s="103"/>
      <c r="FVB134" s="103"/>
      <c r="FVC134" s="103"/>
      <c r="FVD134" s="103"/>
      <c r="FVE134" s="103"/>
      <c r="FVF134" s="103"/>
      <c r="FVG134" s="103"/>
      <c r="FVH134" s="103"/>
      <c r="FVI134" s="103"/>
      <c r="FVJ134" s="103"/>
      <c r="FVK134" s="103"/>
      <c r="FVL134" s="103"/>
      <c r="FVM134" s="103"/>
      <c r="FVN134" s="103"/>
      <c r="FVO134" s="103"/>
      <c r="FVP134" s="103"/>
      <c r="FVQ134" s="103"/>
      <c r="FVR134" s="103"/>
      <c r="FVS134" s="103"/>
      <c r="FVT134" s="103"/>
      <c r="FVU134" s="103"/>
      <c r="FVV134" s="103"/>
      <c r="FVW134" s="103"/>
      <c r="FVX134" s="103"/>
      <c r="FVY134" s="103"/>
      <c r="FVZ134" s="103"/>
      <c r="FWA134" s="103"/>
      <c r="FWB134" s="103"/>
      <c r="FWC134" s="103"/>
      <c r="FWD134" s="103"/>
      <c r="FWE134" s="103"/>
      <c r="FWF134" s="103"/>
      <c r="FWG134" s="103"/>
      <c r="FWH134" s="103"/>
      <c r="FWI134" s="103"/>
      <c r="FWJ134" s="103"/>
      <c r="FWK134" s="103"/>
      <c r="FWL134" s="103"/>
      <c r="FWM134" s="103"/>
      <c r="FWN134" s="103"/>
      <c r="FWO134" s="103"/>
      <c r="FWP134" s="103"/>
      <c r="FWQ134" s="103"/>
      <c r="FWR134" s="103"/>
      <c r="FWS134" s="103"/>
      <c r="FWT134" s="103"/>
      <c r="FWU134" s="103"/>
      <c r="FWV134" s="103"/>
      <c r="FWW134" s="103"/>
      <c r="FWX134" s="103"/>
      <c r="FWY134" s="103"/>
      <c r="FWZ134" s="103"/>
      <c r="FXA134" s="103"/>
      <c r="FXB134" s="103"/>
      <c r="FXC134" s="103"/>
      <c r="FXD134" s="103"/>
      <c r="FXE134" s="103"/>
      <c r="FXF134" s="103"/>
      <c r="FXG134" s="103"/>
      <c r="FXH134" s="103"/>
      <c r="FXI134" s="103"/>
      <c r="FXJ134" s="103"/>
      <c r="FXK134" s="103"/>
      <c r="FXL134" s="103"/>
      <c r="FXM134" s="103"/>
      <c r="FXN134" s="103"/>
      <c r="FXO134" s="103"/>
      <c r="FXP134" s="103"/>
      <c r="FXQ134" s="103"/>
      <c r="FXR134" s="103"/>
      <c r="FXS134" s="103"/>
      <c r="FXT134" s="103"/>
      <c r="FXU134" s="103"/>
      <c r="FXV134" s="103"/>
      <c r="FXW134" s="103"/>
      <c r="FXX134" s="103"/>
      <c r="FXY134" s="103"/>
      <c r="FXZ134" s="103"/>
      <c r="FYA134" s="103"/>
      <c r="FYB134" s="103"/>
      <c r="FYC134" s="103"/>
      <c r="FYD134" s="103"/>
      <c r="FYE134" s="103"/>
      <c r="FYF134" s="103"/>
      <c r="FYG134" s="103"/>
      <c r="FYH134" s="103"/>
      <c r="FYI134" s="103"/>
      <c r="FYJ134" s="103"/>
      <c r="FYK134" s="103"/>
      <c r="FYL134" s="103"/>
      <c r="FYM134" s="103"/>
      <c r="FYN134" s="103"/>
      <c r="FYO134" s="103"/>
      <c r="FYP134" s="103"/>
      <c r="FYQ134" s="103"/>
      <c r="FYR134" s="103"/>
      <c r="FYS134" s="103"/>
      <c r="FYT134" s="103"/>
      <c r="FYU134" s="103"/>
      <c r="FYV134" s="103"/>
      <c r="FYW134" s="103"/>
      <c r="FYX134" s="103"/>
      <c r="FYY134" s="103"/>
      <c r="FYZ134" s="103"/>
      <c r="FZA134" s="103"/>
      <c r="FZB134" s="103"/>
      <c r="FZC134" s="103"/>
      <c r="FZD134" s="103"/>
      <c r="FZE134" s="103"/>
      <c r="FZF134" s="103"/>
      <c r="FZG134" s="103"/>
      <c r="FZH134" s="103"/>
      <c r="FZI134" s="103"/>
      <c r="FZJ134" s="103"/>
      <c r="FZK134" s="103"/>
      <c r="FZL134" s="103"/>
      <c r="FZM134" s="103"/>
      <c r="FZN134" s="103"/>
      <c r="FZO134" s="103"/>
      <c r="FZP134" s="103"/>
      <c r="FZQ134" s="103"/>
      <c r="FZR134" s="103"/>
      <c r="FZS134" s="103"/>
      <c r="FZT134" s="103"/>
      <c r="FZU134" s="103"/>
      <c r="FZV134" s="103"/>
      <c r="FZW134" s="103"/>
      <c r="FZX134" s="103"/>
      <c r="FZY134" s="103"/>
      <c r="FZZ134" s="103"/>
      <c r="GAA134" s="103"/>
      <c r="GAB134" s="103"/>
      <c r="GAC134" s="103"/>
      <c r="GAD134" s="103"/>
      <c r="GAE134" s="103"/>
      <c r="GAF134" s="103"/>
      <c r="GAG134" s="103"/>
      <c r="GAH134" s="103"/>
      <c r="GAI134" s="103"/>
      <c r="GAJ134" s="103"/>
      <c r="GAK134" s="103"/>
      <c r="GAL134" s="103"/>
      <c r="GAM134" s="103"/>
      <c r="GAN134" s="103"/>
      <c r="GAO134" s="103"/>
      <c r="GAP134" s="103"/>
      <c r="GAQ134" s="103"/>
      <c r="GAR134" s="103"/>
      <c r="GAS134" s="103"/>
      <c r="GAT134" s="103"/>
      <c r="GAU134" s="103"/>
      <c r="GAV134" s="103"/>
      <c r="GAW134" s="103"/>
      <c r="GAX134" s="103"/>
      <c r="GAY134" s="103"/>
      <c r="GAZ134" s="103"/>
      <c r="GBA134" s="103"/>
      <c r="GBB134" s="103"/>
      <c r="GBC134" s="103"/>
      <c r="GBD134" s="103"/>
      <c r="GBE134" s="103"/>
      <c r="GBF134" s="103"/>
      <c r="GBG134" s="103"/>
      <c r="GBH134" s="103"/>
      <c r="GBI134" s="103"/>
      <c r="GBJ134" s="103"/>
      <c r="GBK134" s="103"/>
      <c r="GBL134" s="103"/>
      <c r="GBM134" s="103"/>
      <c r="GBN134" s="103"/>
      <c r="GBO134" s="103"/>
      <c r="GBP134" s="103"/>
      <c r="GBQ134" s="103"/>
      <c r="GBR134" s="103"/>
      <c r="GBS134" s="103"/>
      <c r="GBT134" s="103"/>
      <c r="GBU134" s="103"/>
      <c r="GBV134" s="103"/>
      <c r="GBW134" s="103"/>
      <c r="GBX134" s="103"/>
      <c r="GBY134" s="103"/>
      <c r="GBZ134" s="103"/>
      <c r="GCA134" s="103"/>
      <c r="GCB134" s="103"/>
      <c r="GCC134" s="103"/>
      <c r="GCD134" s="103"/>
      <c r="GCE134" s="103"/>
      <c r="GCF134" s="103"/>
      <c r="GCG134" s="103"/>
      <c r="GCH134" s="103"/>
      <c r="GCO134" s="103"/>
      <c r="GCP134" s="103"/>
      <c r="GCQ134" s="103"/>
      <c r="GCR134" s="103"/>
      <c r="GCS134" s="103"/>
      <c r="GCT134" s="103"/>
      <c r="GCU134" s="103"/>
      <c r="GCV134" s="103"/>
      <c r="GCW134" s="103"/>
      <c r="GCX134" s="103"/>
      <c r="GCY134" s="103"/>
      <c r="GCZ134" s="103"/>
      <c r="GDA134" s="103"/>
      <c r="GDB134" s="103"/>
      <c r="GDC134" s="103"/>
      <c r="GDD134" s="103"/>
      <c r="GDE134" s="103"/>
      <c r="GDF134" s="103"/>
      <c r="GDG134" s="103"/>
      <c r="GDH134" s="103"/>
      <c r="GDI134" s="103"/>
      <c r="GDJ134" s="103"/>
      <c r="GDK134" s="103"/>
      <c r="GDL134" s="103"/>
      <c r="GDM134" s="103"/>
      <c r="GDN134" s="103"/>
      <c r="GDO134" s="103"/>
      <c r="GDP134" s="103"/>
      <c r="GDQ134" s="103"/>
      <c r="GDR134" s="103"/>
      <c r="GDS134" s="103"/>
      <c r="GDT134" s="103"/>
      <c r="GDU134" s="103"/>
      <c r="GDV134" s="103"/>
      <c r="GDW134" s="103"/>
      <c r="GDX134" s="103"/>
      <c r="GDY134" s="103"/>
      <c r="GDZ134" s="103"/>
      <c r="GEA134" s="103"/>
      <c r="GEB134" s="103"/>
      <c r="GEC134" s="103"/>
      <c r="GED134" s="103"/>
      <c r="GEE134" s="103"/>
      <c r="GEF134" s="103"/>
      <c r="GEG134" s="103"/>
      <c r="GEH134" s="103"/>
      <c r="GEI134" s="103"/>
      <c r="GEJ134" s="103"/>
      <c r="GEK134" s="103"/>
      <c r="GEL134" s="103"/>
      <c r="GEM134" s="103"/>
      <c r="GEN134" s="103"/>
      <c r="GEO134" s="103"/>
      <c r="GEP134" s="103"/>
      <c r="GEQ134" s="103"/>
      <c r="GER134" s="103"/>
      <c r="GES134" s="103"/>
      <c r="GET134" s="103"/>
      <c r="GEU134" s="103"/>
      <c r="GEV134" s="103"/>
      <c r="GEW134" s="103"/>
      <c r="GEX134" s="103"/>
      <c r="GEY134" s="103"/>
      <c r="GEZ134" s="103"/>
      <c r="GFA134" s="103"/>
      <c r="GFB134" s="103"/>
      <c r="GFC134" s="103"/>
      <c r="GFD134" s="103"/>
      <c r="GFE134" s="103"/>
      <c r="GFF134" s="103"/>
      <c r="GFG134" s="103"/>
      <c r="GFH134" s="103"/>
      <c r="GFI134" s="103"/>
      <c r="GFJ134" s="103"/>
      <c r="GFK134" s="103"/>
      <c r="GFL134" s="103"/>
      <c r="GFM134" s="103"/>
      <c r="GFN134" s="103"/>
      <c r="GFO134" s="103"/>
      <c r="GFP134" s="103"/>
      <c r="GFQ134" s="103"/>
      <c r="GFR134" s="103"/>
      <c r="GFS134" s="103"/>
      <c r="GFT134" s="103"/>
      <c r="GFU134" s="103"/>
      <c r="GFV134" s="103"/>
      <c r="GFW134" s="103"/>
      <c r="GFX134" s="103"/>
      <c r="GFY134" s="103"/>
      <c r="GFZ134" s="103"/>
      <c r="GGA134" s="103"/>
      <c r="GGB134" s="103"/>
      <c r="GGC134" s="103"/>
      <c r="GGD134" s="103"/>
      <c r="GGE134" s="103"/>
      <c r="GGF134" s="103"/>
      <c r="GGG134" s="103"/>
      <c r="GGH134" s="103"/>
      <c r="GGI134" s="103"/>
      <c r="GGJ134" s="103"/>
      <c r="GGK134" s="103"/>
      <c r="GGL134" s="103"/>
      <c r="GGM134" s="103"/>
      <c r="GGN134" s="103"/>
      <c r="GGO134" s="103"/>
      <c r="GGP134" s="103"/>
      <c r="GGQ134" s="103"/>
      <c r="GGR134" s="103"/>
      <c r="GGS134" s="103"/>
      <c r="GGT134" s="103"/>
      <c r="GGU134" s="103"/>
      <c r="GGV134" s="103"/>
      <c r="GGW134" s="103"/>
      <c r="GGX134" s="103"/>
      <c r="GGY134" s="103"/>
      <c r="GGZ134" s="103"/>
      <c r="GHA134" s="103"/>
      <c r="GHB134" s="103"/>
      <c r="GHC134" s="103"/>
      <c r="GHD134" s="103"/>
      <c r="GHE134" s="103"/>
      <c r="GHF134" s="103"/>
      <c r="GHG134" s="103"/>
      <c r="GHH134" s="103"/>
      <c r="GHI134" s="103"/>
      <c r="GHJ134" s="103"/>
      <c r="GHK134" s="103"/>
      <c r="GHL134" s="103"/>
      <c r="GHM134" s="103"/>
      <c r="GHN134" s="103"/>
      <c r="GHO134" s="103"/>
      <c r="GHP134" s="103"/>
      <c r="GHQ134" s="103"/>
      <c r="GHR134" s="103"/>
      <c r="GHS134" s="103"/>
      <c r="GHT134" s="103"/>
      <c r="GHU134" s="103"/>
      <c r="GHV134" s="103"/>
      <c r="GHW134" s="103"/>
      <c r="GHX134" s="103"/>
      <c r="GHY134" s="103"/>
      <c r="GHZ134" s="103"/>
      <c r="GIA134" s="103"/>
      <c r="GIB134" s="103"/>
      <c r="GIC134" s="103"/>
      <c r="GID134" s="103"/>
      <c r="GIE134" s="103"/>
      <c r="GIF134" s="103"/>
      <c r="GIG134" s="103"/>
      <c r="GIH134" s="103"/>
      <c r="GII134" s="103"/>
      <c r="GIJ134" s="103"/>
      <c r="GIK134" s="103"/>
      <c r="GIL134" s="103"/>
      <c r="GIM134" s="103"/>
      <c r="GIN134" s="103"/>
      <c r="GIO134" s="103"/>
      <c r="GIP134" s="103"/>
      <c r="GIQ134" s="103"/>
      <c r="GIR134" s="103"/>
      <c r="GIS134" s="103"/>
      <c r="GIT134" s="103"/>
      <c r="GIU134" s="103"/>
      <c r="GIV134" s="103"/>
      <c r="GIW134" s="103"/>
      <c r="GIX134" s="103"/>
      <c r="GIY134" s="103"/>
      <c r="GIZ134" s="103"/>
      <c r="GJA134" s="103"/>
      <c r="GJB134" s="103"/>
      <c r="GJC134" s="103"/>
      <c r="GJD134" s="103"/>
      <c r="GJE134" s="103"/>
      <c r="GJF134" s="103"/>
      <c r="GJG134" s="103"/>
      <c r="GJH134" s="103"/>
      <c r="GJI134" s="103"/>
      <c r="GJJ134" s="103"/>
      <c r="GJK134" s="103"/>
      <c r="GJL134" s="103"/>
      <c r="GJM134" s="103"/>
      <c r="GJN134" s="103"/>
      <c r="GJO134" s="103"/>
      <c r="GJP134" s="103"/>
      <c r="GJQ134" s="103"/>
      <c r="GJR134" s="103"/>
      <c r="GJS134" s="103"/>
      <c r="GJT134" s="103"/>
      <c r="GJU134" s="103"/>
      <c r="GJV134" s="103"/>
      <c r="GJW134" s="103"/>
      <c r="GJX134" s="103"/>
      <c r="GJY134" s="103"/>
      <c r="GJZ134" s="103"/>
      <c r="GKA134" s="103"/>
      <c r="GKB134" s="103"/>
      <c r="GKC134" s="103"/>
      <c r="GKD134" s="103"/>
      <c r="GKE134" s="103"/>
      <c r="GKF134" s="103"/>
      <c r="GKG134" s="103"/>
      <c r="GKH134" s="103"/>
      <c r="GKI134" s="103"/>
      <c r="GKJ134" s="103"/>
      <c r="GKK134" s="103"/>
      <c r="GKL134" s="103"/>
      <c r="GKM134" s="103"/>
      <c r="GKN134" s="103"/>
      <c r="GKO134" s="103"/>
      <c r="GKP134" s="103"/>
      <c r="GKQ134" s="103"/>
      <c r="GKR134" s="103"/>
      <c r="GKS134" s="103"/>
      <c r="GKT134" s="103"/>
      <c r="GKU134" s="103"/>
      <c r="GKV134" s="103"/>
      <c r="GKW134" s="103"/>
      <c r="GKX134" s="103"/>
      <c r="GKY134" s="103"/>
      <c r="GKZ134" s="103"/>
      <c r="GLA134" s="103"/>
      <c r="GLB134" s="103"/>
      <c r="GLC134" s="103"/>
      <c r="GLD134" s="103"/>
      <c r="GLE134" s="103"/>
      <c r="GLF134" s="103"/>
      <c r="GLG134" s="103"/>
      <c r="GLH134" s="103"/>
      <c r="GLI134" s="103"/>
      <c r="GLJ134" s="103"/>
      <c r="GLK134" s="103"/>
      <c r="GLL134" s="103"/>
      <c r="GLM134" s="103"/>
      <c r="GLN134" s="103"/>
      <c r="GLO134" s="103"/>
      <c r="GLP134" s="103"/>
      <c r="GLQ134" s="103"/>
      <c r="GLR134" s="103"/>
      <c r="GLS134" s="103"/>
      <c r="GLT134" s="103"/>
      <c r="GLU134" s="103"/>
      <c r="GLV134" s="103"/>
      <c r="GLW134" s="103"/>
      <c r="GLX134" s="103"/>
      <c r="GLY134" s="103"/>
      <c r="GLZ134" s="103"/>
      <c r="GMA134" s="103"/>
      <c r="GMB134" s="103"/>
      <c r="GMC134" s="103"/>
      <c r="GMD134" s="103"/>
      <c r="GMK134" s="103"/>
      <c r="GML134" s="103"/>
      <c r="GMM134" s="103"/>
      <c r="GMN134" s="103"/>
      <c r="GMO134" s="103"/>
      <c r="GMP134" s="103"/>
      <c r="GMQ134" s="103"/>
      <c r="GMR134" s="103"/>
      <c r="GMS134" s="103"/>
      <c r="GMT134" s="103"/>
      <c r="GMU134" s="103"/>
      <c r="GMV134" s="103"/>
      <c r="GMW134" s="103"/>
      <c r="GMX134" s="103"/>
      <c r="GMY134" s="103"/>
      <c r="GMZ134" s="103"/>
      <c r="GNA134" s="103"/>
      <c r="GNB134" s="103"/>
      <c r="GNC134" s="103"/>
      <c r="GND134" s="103"/>
      <c r="GNE134" s="103"/>
      <c r="GNF134" s="103"/>
      <c r="GNG134" s="103"/>
      <c r="GNH134" s="103"/>
      <c r="GNI134" s="103"/>
      <c r="GNJ134" s="103"/>
      <c r="GNK134" s="103"/>
      <c r="GNL134" s="103"/>
      <c r="GNM134" s="103"/>
      <c r="GNN134" s="103"/>
      <c r="GNO134" s="103"/>
      <c r="GNP134" s="103"/>
      <c r="GNQ134" s="103"/>
      <c r="GNR134" s="103"/>
      <c r="GNS134" s="103"/>
      <c r="GNT134" s="103"/>
      <c r="GNU134" s="103"/>
      <c r="GNV134" s="103"/>
      <c r="GNW134" s="103"/>
      <c r="GNX134" s="103"/>
      <c r="GNY134" s="103"/>
      <c r="GNZ134" s="103"/>
      <c r="GOA134" s="103"/>
      <c r="GOB134" s="103"/>
      <c r="GOC134" s="103"/>
      <c r="GOD134" s="103"/>
      <c r="GOE134" s="103"/>
      <c r="GOF134" s="103"/>
      <c r="GOG134" s="103"/>
      <c r="GOH134" s="103"/>
      <c r="GOI134" s="103"/>
      <c r="GOJ134" s="103"/>
      <c r="GOK134" s="103"/>
      <c r="GOL134" s="103"/>
      <c r="GOM134" s="103"/>
      <c r="GON134" s="103"/>
      <c r="GOO134" s="103"/>
      <c r="GOP134" s="103"/>
      <c r="GOQ134" s="103"/>
      <c r="GOR134" s="103"/>
      <c r="GOS134" s="103"/>
      <c r="GOT134" s="103"/>
      <c r="GOU134" s="103"/>
      <c r="GOV134" s="103"/>
      <c r="GOW134" s="103"/>
      <c r="GOX134" s="103"/>
      <c r="GOY134" s="103"/>
      <c r="GOZ134" s="103"/>
      <c r="GPA134" s="103"/>
      <c r="GPB134" s="103"/>
      <c r="GPC134" s="103"/>
      <c r="GPD134" s="103"/>
      <c r="GPE134" s="103"/>
      <c r="GPF134" s="103"/>
      <c r="GPG134" s="103"/>
      <c r="GPH134" s="103"/>
      <c r="GPI134" s="103"/>
      <c r="GPJ134" s="103"/>
      <c r="GPK134" s="103"/>
      <c r="GPL134" s="103"/>
      <c r="GPM134" s="103"/>
      <c r="GPN134" s="103"/>
      <c r="GPO134" s="103"/>
      <c r="GPP134" s="103"/>
      <c r="GPQ134" s="103"/>
      <c r="GPR134" s="103"/>
      <c r="GPS134" s="103"/>
      <c r="GPT134" s="103"/>
      <c r="GPU134" s="103"/>
      <c r="GPV134" s="103"/>
      <c r="GPW134" s="103"/>
      <c r="GPX134" s="103"/>
      <c r="GPY134" s="103"/>
      <c r="GPZ134" s="103"/>
      <c r="GQA134" s="103"/>
      <c r="GQB134" s="103"/>
      <c r="GQC134" s="103"/>
      <c r="GQD134" s="103"/>
      <c r="GQE134" s="103"/>
      <c r="GQF134" s="103"/>
      <c r="GQG134" s="103"/>
      <c r="GQH134" s="103"/>
      <c r="GQI134" s="103"/>
      <c r="GQJ134" s="103"/>
      <c r="GQK134" s="103"/>
      <c r="GQL134" s="103"/>
      <c r="GQM134" s="103"/>
      <c r="GQN134" s="103"/>
      <c r="GQO134" s="103"/>
      <c r="GQP134" s="103"/>
      <c r="GQQ134" s="103"/>
      <c r="GQR134" s="103"/>
      <c r="GQS134" s="103"/>
      <c r="GQT134" s="103"/>
      <c r="GQU134" s="103"/>
      <c r="GQV134" s="103"/>
      <c r="GQW134" s="103"/>
      <c r="GQX134" s="103"/>
      <c r="GQY134" s="103"/>
      <c r="GQZ134" s="103"/>
      <c r="GRA134" s="103"/>
      <c r="GRB134" s="103"/>
      <c r="GRC134" s="103"/>
      <c r="GRD134" s="103"/>
      <c r="GRE134" s="103"/>
      <c r="GRF134" s="103"/>
      <c r="GRG134" s="103"/>
      <c r="GRH134" s="103"/>
      <c r="GRI134" s="103"/>
      <c r="GRJ134" s="103"/>
      <c r="GRK134" s="103"/>
      <c r="GRL134" s="103"/>
      <c r="GRM134" s="103"/>
      <c r="GRN134" s="103"/>
      <c r="GRO134" s="103"/>
      <c r="GRP134" s="103"/>
      <c r="GRQ134" s="103"/>
      <c r="GRR134" s="103"/>
      <c r="GRS134" s="103"/>
      <c r="GRT134" s="103"/>
      <c r="GRU134" s="103"/>
      <c r="GRV134" s="103"/>
      <c r="GRW134" s="103"/>
      <c r="GRX134" s="103"/>
      <c r="GRY134" s="103"/>
      <c r="GRZ134" s="103"/>
      <c r="GSA134" s="103"/>
      <c r="GSB134" s="103"/>
      <c r="GSC134" s="103"/>
      <c r="GSD134" s="103"/>
      <c r="GSE134" s="103"/>
      <c r="GSF134" s="103"/>
      <c r="GSG134" s="103"/>
      <c r="GSH134" s="103"/>
      <c r="GSI134" s="103"/>
      <c r="GSJ134" s="103"/>
      <c r="GSK134" s="103"/>
      <c r="GSL134" s="103"/>
      <c r="GSM134" s="103"/>
      <c r="GSN134" s="103"/>
      <c r="GSO134" s="103"/>
      <c r="GSP134" s="103"/>
      <c r="GSQ134" s="103"/>
      <c r="GSR134" s="103"/>
      <c r="GSS134" s="103"/>
      <c r="GST134" s="103"/>
      <c r="GSU134" s="103"/>
      <c r="GSV134" s="103"/>
      <c r="GSW134" s="103"/>
      <c r="GSX134" s="103"/>
      <c r="GSY134" s="103"/>
      <c r="GSZ134" s="103"/>
      <c r="GTA134" s="103"/>
      <c r="GTB134" s="103"/>
      <c r="GTC134" s="103"/>
      <c r="GTD134" s="103"/>
      <c r="GTE134" s="103"/>
      <c r="GTF134" s="103"/>
      <c r="GTG134" s="103"/>
      <c r="GTH134" s="103"/>
      <c r="GTI134" s="103"/>
      <c r="GTJ134" s="103"/>
      <c r="GTK134" s="103"/>
      <c r="GTL134" s="103"/>
      <c r="GTM134" s="103"/>
      <c r="GTN134" s="103"/>
      <c r="GTO134" s="103"/>
      <c r="GTP134" s="103"/>
      <c r="GTQ134" s="103"/>
      <c r="GTR134" s="103"/>
      <c r="GTS134" s="103"/>
      <c r="GTT134" s="103"/>
      <c r="GTU134" s="103"/>
      <c r="GTV134" s="103"/>
      <c r="GTW134" s="103"/>
      <c r="GTX134" s="103"/>
      <c r="GTY134" s="103"/>
      <c r="GTZ134" s="103"/>
      <c r="GUA134" s="103"/>
      <c r="GUB134" s="103"/>
      <c r="GUC134" s="103"/>
      <c r="GUD134" s="103"/>
      <c r="GUE134" s="103"/>
      <c r="GUF134" s="103"/>
      <c r="GUG134" s="103"/>
      <c r="GUH134" s="103"/>
      <c r="GUI134" s="103"/>
      <c r="GUJ134" s="103"/>
      <c r="GUK134" s="103"/>
      <c r="GUL134" s="103"/>
      <c r="GUM134" s="103"/>
      <c r="GUN134" s="103"/>
      <c r="GUO134" s="103"/>
      <c r="GUP134" s="103"/>
      <c r="GUQ134" s="103"/>
      <c r="GUR134" s="103"/>
      <c r="GUS134" s="103"/>
      <c r="GUT134" s="103"/>
      <c r="GUU134" s="103"/>
      <c r="GUV134" s="103"/>
      <c r="GUW134" s="103"/>
      <c r="GUX134" s="103"/>
      <c r="GUY134" s="103"/>
      <c r="GUZ134" s="103"/>
      <c r="GVA134" s="103"/>
      <c r="GVB134" s="103"/>
      <c r="GVC134" s="103"/>
      <c r="GVD134" s="103"/>
      <c r="GVE134" s="103"/>
      <c r="GVF134" s="103"/>
      <c r="GVG134" s="103"/>
      <c r="GVH134" s="103"/>
      <c r="GVI134" s="103"/>
      <c r="GVJ134" s="103"/>
      <c r="GVK134" s="103"/>
      <c r="GVL134" s="103"/>
      <c r="GVM134" s="103"/>
      <c r="GVN134" s="103"/>
      <c r="GVO134" s="103"/>
      <c r="GVP134" s="103"/>
      <c r="GVQ134" s="103"/>
      <c r="GVR134" s="103"/>
      <c r="GVS134" s="103"/>
      <c r="GVT134" s="103"/>
      <c r="GVU134" s="103"/>
      <c r="GVV134" s="103"/>
      <c r="GVW134" s="103"/>
      <c r="GVX134" s="103"/>
      <c r="GVY134" s="103"/>
      <c r="GVZ134" s="103"/>
      <c r="GWG134" s="103"/>
      <c r="GWH134" s="103"/>
      <c r="GWI134" s="103"/>
      <c r="GWJ134" s="103"/>
      <c r="GWK134" s="103"/>
      <c r="GWL134" s="103"/>
      <c r="GWM134" s="103"/>
      <c r="GWN134" s="103"/>
      <c r="GWO134" s="103"/>
      <c r="GWP134" s="103"/>
      <c r="GWQ134" s="103"/>
      <c r="GWR134" s="103"/>
      <c r="GWS134" s="103"/>
      <c r="GWT134" s="103"/>
      <c r="GWU134" s="103"/>
      <c r="GWV134" s="103"/>
      <c r="GWW134" s="103"/>
      <c r="GWX134" s="103"/>
      <c r="GWY134" s="103"/>
      <c r="GWZ134" s="103"/>
      <c r="GXA134" s="103"/>
      <c r="GXB134" s="103"/>
      <c r="GXC134" s="103"/>
      <c r="GXD134" s="103"/>
      <c r="GXE134" s="103"/>
      <c r="GXF134" s="103"/>
      <c r="GXG134" s="103"/>
      <c r="GXH134" s="103"/>
      <c r="GXI134" s="103"/>
      <c r="GXJ134" s="103"/>
      <c r="GXK134" s="103"/>
      <c r="GXL134" s="103"/>
      <c r="GXM134" s="103"/>
      <c r="GXN134" s="103"/>
      <c r="GXO134" s="103"/>
      <c r="GXP134" s="103"/>
      <c r="GXQ134" s="103"/>
      <c r="GXR134" s="103"/>
      <c r="GXS134" s="103"/>
      <c r="GXT134" s="103"/>
      <c r="GXU134" s="103"/>
      <c r="GXV134" s="103"/>
      <c r="GXW134" s="103"/>
      <c r="GXX134" s="103"/>
      <c r="GXY134" s="103"/>
      <c r="GXZ134" s="103"/>
      <c r="GYA134" s="103"/>
      <c r="GYB134" s="103"/>
      <c r="GYC134" s="103"/>
      <c r="GYD134" s="103"/>
      <c r="GYE134" s="103"/>
      <c r="GYF134" s="103"/>
      <c r="GYG134" s="103"/>
      <c r="GYH134" s="103"/>
      <c r="GYI134" s="103"/>
      <c r="GYJ134" s="103"/>
      <c r="GYK134" s="103"/>
      <c r="GYL134" s="103"/>
      <c r="GYM134" s="103"/>
      <c r="GYN134" s="103"/>
      <c r="GYO134" s="103"/>
      <c r="GYP134" s="103"/>
      <c r="GYQ134" s="103"/>
      <c r="GYR134" s="103"/>
      <c r="GYS134" s="103"/>
      <c r="GYT134" s="103"/>
      <c r="GYU134" s="103"/>
      <c r="GYV134" s="103"/>
      <c r="GYW134" s="103"/>
      <c r="GYX134" s="103"/>
      <c r="GYY134" s="103"/>
      <c r="GYZ134" s="103"/>
      <c r="GZA134" s="103"/>
      <c r="GZB134" s="103"/>
      <c r="GZC134" s="103"/>
      <c r="GZD134" s="103"/>
      <c r="GZE134" s="103"/>
      <c r="GZF134" s="103"/>
      <c r="GZG134" s="103"/>
      <c r="GZH134" s="103"/>
      <c r="GZI134" s="103"/>
      <c r="GZJ134" s="103"/>
      <c r="GZK134" s="103"/>
      <c r="GZL134" s="103"/>
      <c r="GZM134" s="103"/>
      <c r="GZN134" s="103"/>
      <c r="GZO134" s="103"/>
      <c r="GZP134" s="103"/>
      <c r="GZQ134" s="103"/>
      <c r="GZR134" s="103"/>
      <c r="GZS134" s="103"/>
      <c r="GZT134" s="103"/>
      <c r="GZU134" s="103"/>
      <c r="GZV134" s="103"/>
      <c r="GZW134" s="103"/>
      <c r="GZX134" s="103"/>
      <c r="GZY134" s="103"/>
      <c r="GZZ134" s="103"/>
      <c r="HAA134" s="103"/>
      <c r="HAB134" s="103"/>
      <c r="HAC134" s="103"/>
      <c r="HAD134" s="103"/>
      <c r="HAE134" s="103"/>
      <c r="HAF134" s="103"/>
      <c r="HAG134" s="103"/>
      <c r="HAH134" s="103"/>
      <c r="HAI134" s="103"/>
      <c r="HAJ134" s="103"/>
      <c r="HAK134" s="103"/>
      <c r="HAL134" s="103"/>
      <c r="HAM134" s="103"/>
      <c r="HAN134" s="103"/>
      <c r="HAO134" s="103"/>
      <c r="HAP134" s="103"/>
      <c r="HAQ134" s="103"/>
      <c r="HAR134" s="103"/>
      <c r="HAS134" s="103"/>
      <c r="HAT134" s="103"/>
      <c r="HAU134" s="103"/>
      <c r="HAV134" s="103"/>
      <c r="HAW134" s="103"/>
      <c r="HAX134" s="103"/>
      <c r="HAY134" s="103"/>
      <c r="HAZ134" s="103"/>
      <c r="HBA134" s="103"/>
      <c r="HBB134" s="103"/>
      <c r="HBC134" s="103"/>
      <c r="HBD134" s="103"/>
      <c r="HBE134" s="103"/>
      <c r="HBF134" s="103"/>
      <c r="HBG134" s="103"/>
      <c r="HBH134" s="103"/>
      <c r="HBI134" s="103"/>
      <c r="HBJ134" s="103"/>
      <c r="HBK134" s="103"/>
      <c r="HBL134" s="103"/>
      <c r="HBM134" s="103"/>
      <c r="HBN134" s="103"/>
      <c r="HBO134" s="103"/>
      <c r="HBP134" s="103"/>
      <c r="HBQ134" s="103"/>
      <c r="HBR134" s="103"/>
      <c r="HBS134" s="103"/>
      <c r="HBT134" s="103"/>
      <c r="HBU134" s="103"/>
      <c r="HBV134" s="103"/>
      <c r="HBW134" s="103"/>
      <c r="HBX134" s="103"/>
      <c r="HBY134" s="103"/>
      <c r="HBZ134" s="103"/>
      <c r="HCA134" s="103"/>
      <c r="HCB134" s="103"/>
      <c r="HCC134" s="103"/>
      <c r="HCD134" s="103"/>
      <c r="HCE134" s="103"/>
      <c r="HCF134" s="103"/>
      <c r="HCG134" s="103"/>
      <c r="HCH134" s="103"/>
      <c r="HCI134" s="103"/>
      <c r="HCJ134" s="103"/>
      <c r="HCK134" s="103"/>
      <c r="HCL134" s="103"/>
      <c r="HCM134" s="103"/>
      <c r="HCN134" s="103"/>
      <c r="HCO134" s="103"/>
      <c r="HCP134" s="103"/>
      <c r="HCQ134" s="103"/>
      <c r="HCR134" s="103"/>
      <c r="HCS134" s="103"/>
      <c r="HCT134" s="103"/>
      <c r="HCU134" s="103"/>
      <c r="HCV134" s="103"/>
      <c r="HCW134" s="103"/>
      <c r="HCX134" s="103"/>
      <c r="HCY134" s="103"/>
      <c r="HCZ134" s="103"/>
      <c r="HDA134" s="103"/>
      <c r="HDB134" s="103"/>
      <c r="HDC134" s="103"/>
      <c r="HDD134" s="103"/>
      <c r="HDE134" s="103"/>
      <c r="HDF134" s="103"/>
      <c r="HDG134" s="103"/>
      <c r="HDH134" s="103"/>
      <c r="HDI134" s="103"/>
      <c r="HDJ134" s="103"/>
      <c r="HDK134" s="103"/>
      <c r="HDL134" s="103"/>
      <c r="HDM134" s="103"/>
      <c r="HDN134" s="103"/>
      <c r="HDO134" s="103"/>
      <c r="HDP134" s="103"/>
      <c r="HDQ134" s="103"/>
      <c r="HDR134" s="103"/>
      <c r="HDS134" s="103"/>
      <c r="HDT134" s="103"/>
      <c r="HDU134" s="103"/>
      <c r="HDV134" s="103"/>
      <c r="HDW134" s="103"/>
      <c r="HDX134" s="103"/>
      <c r="HDY134" s="103"/>
      <c r="HDZ134" s="103"/>
      <c r="HEA134" s="103"/>
      <c r="HEB134" s="103"/>
      <c r="HEC134" s="103"/>
      <c r="HED134" s="103"/>
      <c r="HEE134" s="103"/>
      <c r="HEF134" s="103"/>
      <c r="HEG134" s="103"/>
      <c r="HEH134" s="103"/>
      <c r="HEI134" s="103"/>
      <c r="HEJ134" s="103"/>
      <c r="HEK134" s="103"/>
      <c r="HEL134" s="103"/>
      <c r="HEM134" s="103"/>
      <c r="HEN134" s="103"/>
      <c r="HEO134" s="103"/>
      <c r="HEP134" s="103"/>
      <c r="HEQ134" s="103"/>
      <c r="HER134" s="103"/>
      <c r="HES134" s="103"/>
      <c r="HET134" s="103"/>
      <c r="HEU134" s="103"/>
      <c r="HEV134" s="103"/>
      <c r="HEW134" s="103"/>
      <c r="HEX134" s="103"/>
      <c r="HEY134" s="103"/>
      <c r="HEZ134" s="103"/>
      <c r="HFA134" s="103"/>
      <c r="HFB134" s="103"/>
      <c r="HFC134" s="103"/>
      <c r="HFD134" s="103"/>
      <c r="HFE134" s="103"/>
      <c r="HFF134" s="103"/>
      <c r="HFG134" s="103"/>
      <c r="HFH134" s="103"/>
      <c r="HFI134" s="103"/>
      <c r="HFJ134" s="103"/>
      <c r="HFK134" s="103"/>
      <c r="HFL134" s="103"/>
      <c r="HFM134" s="103"/>
      <c r="HFN134" s="103"/>
      <c r="HFO134" s="103"/>
      <c r="HFP134" s="103"/>
      <c r="HFQ134" s="103"/>
      <c r="HFR134" s="103"/>
      <c r="HFS134" s="103"/>
      <c r="HFT134" s="103"/>
      <c r="HFU134" s="103"/>
      <c r="HFV134" s="103"/>
      <c r="HGC134" s="103"/>
      <c r="HGD134" s="103"/>
      <c r="HGE134" s="103"/>
      <c r="HGF134" s="103"/>
      <c r="HGG134" s="103"/>
      <c r="HGH134" s="103"/>
      <c r="HGI134" s="103"/>
      <c r="HGJ134" s="103"/>
      <c r="HGK134" s="103"/>
      <c r="HGL134" s="103"/>
      <c r="HGM134" s="103"/>
      <c r="HGN134" s="103"/>
      <c r="HGO134" s="103"/>
      <c r="HGP134" s="103"/>
      <c r="HGQ134" s="103"/>
      <c r="HGR134" s="103"/>
      <c r="HGS134" s="103"/>
      <c r="HGT134" s="103"/>
      <c r="HGU134" s="103"/>
      <c r="HGV134" s="103"/>
      <c r="HGW134" s="103"/>
      <c r="HGX134" s="103"/>
      <c r="HGY134" s="103"/>
      <c r="HGZ134" s="103"/>
      <c r="HHA134" s="103"/>
      <c r="HHB134" s="103"/>
      <c r="HHC134" s="103"/>
      <c r="HHD134" s="103"/>
      <c r="HHE134" s="103"/>
      <c r="HHF134" s="103"/>
      <c r="HHG134" s="103"/>
      <c r="HHH134" s="103"/>
      <c r="HHI134" s="103"/>
      <c r="HHJ134" s="103"/>
      <c r="HHK134" s="103"/>
      <c r="HHL134" s="103"/>
      <c r="HHM134" s="103"/>
      <c r="HHN134" s="103"/>
      <c r="HHO134" s="103"/>
      <c r="HHP134" s="103"/>
      <c r="HHQ134" s="103"/>
      <c r="HHR134" s="103"/>
      <c r="HHS134" s="103"/>
      <c r="HHT134" s="103"/>
      <c r="HHU134" s="103"/>
      <c r="HHV134" s="103"/>
      <c r="HHW134" s="103"/>
      <c r="HHX134" s="103"/>
      <c r="HHY134" s="103"/>
      <c r="HHZ134" s="103"/>
      <c r="HIA134" s="103"/>
      <c r="HIB134" s="103"/>
      <c r="HIC134" s="103"/>
      <c r="HID134" s="103"/>
      <c r="HIE134" s="103"/>
      <c r="HIF134" s="103"/>
      <c r="HIG134" s="103"/>
      <c r="HIH134" s="103"/>
      <c r="HII134" s="103"/>
      <c r="HIJ134" s="103"/>
      <c r="HIK134" s="103"/>
      <c r="HIL134" s="103"/>
      <c r="HIM134" s="103"/>
      <c r="HIN134" s="103"/>
      <c r="HIO134" s="103"/>
      <c r="HIP134" s="103"/>
      <c r="HIQ134" s="103"/>
      <c r="HIR134" s="103"/>
      <c r="HIS134" s="103"/>
      <c r="HIT134" s="103"/>
      <c r="HIU134" s="103"/>
      <c r="HIV134" s="103"/>
      <c r="HIW134" s="103"/>
      <c r="HIX134" s="103"/>
      <c r="HIY134" s="103"/>
      <c r="HIZ134" s="103"/>
      <c r="HJA134" s="103"/>
      <c r="HJB134" s="103"/>
      <c r="HJC134" s="103"/>
      <c r="HJD134" s="103"/>
      <c r="HJE134" s="103"/>
      <c r="HJF134" s="103"/>
      <c r="HJG134" s="103"/>
      <c r="HJH134" s="103"/>
      <c r="HJI134" s="103"/>
      <c r="HJJ134" s="103"/>
      <c r="HJK134" s="103"/>
      <c r="HJL134" s="103"/>
      <c r="HJM134" s="103"/>
      <c r="HJN134" s="103"/>
      <c r="HJO134" s="103"/>
      <c r="HJP134" s="103"/>
      <c r="HJQ134" s="103"/>
      <c r="HJR134" s="103"/>
      <c r="HJS134" s="103"/>
      <c r="HJT134" s="103"/>
      <c r="HJU134" s="103"/>
      <c r="HJV134" s="103"/>
      <c r="HJW134" s="103"/>
      <c r="HJX134" s="103"/>
      <c r="HJY134" s="103"/>
      <c r="HJZ134" s="103"/>
      <c r="HKA134" s="103"/>
      <c r="HKB134" s="103"/>
      <c r="HKC134" s="103"/>
      <c r="HKD134" s="103"/>
      <c r="HKE134" s="103"/>
      <c r="HKF134" s="103"/>
      <c r="HKG134" s="103"/>
      <c r="HKH134" s="103"/>
      <c r="HKI134" s="103"/>
      <c r="HKJ134" s="103"/>
      <c r="HKK134" s="103"/>
      <c r="HKL134" s="103"/>
      <c r="HKM134" s="103"/>
      <c r="HKN134" s="103"/>
      <c r="HKO134" s="103"/>
      <c r="HKP134" s="103"/>
      <c r="HKQ134" s="103"/>
      <c r="HKR134" s="103"/>
      <c r="HKS134" s="103"/>
      <c r="HKT134" s="103"/>
      <c r="HKU134" s="103"/>
      <c r="HKV134" s="103"/>
      <c r="HKW134" s="103"/>
      <c r="HKX134" s="103"/>
      <c r="HKY134" s="103"/>
      <c r="HKZ134" s="103"/>
      <c r="HLA134" s="103"/>
      <c r="HLB134" s="103"/>
      <c r="HLC134" s="103"/>
      <c r="HLD134" s="103"/>
      <c r="HLE134" s="103"/>
      <c r="HLF134" s="103"/>
      <c r="HLG134" s="103"/>
      <c r="HLH134" s="103"/>
      <c r="HLI134" s="103"/>
      <c r="HLJ134" s="103"/>
      <c r="HLK134" s="103"/>
      <c r="HLL134" s="103"/>
      <c r="HLM134" s="103"/>
      <c r="HLN134" s="103"/>
      <c r="HLO134" s="103"/>
      <c r="HLP134" s="103"/>
      <c r="HLQ134" s="103"/>
      <c r="HLR134" s="103"/>
      <c r="HLS134" s="103"/>
      <c r="HLT134" s="103"/>
      <c r="HLU134" s="103"/>
      <c r="HLV134" s="103"/>
      <c r="HLW134" s="103"/>
      <c r="HLX134" s="103"/>
      <c r="HLY134" s="103"/>
      <c r="HLZ134" s="103"/>
      <c r="HMA134" s="103"/>
      <c r="HMB134" s="103"/>
      <c r="HMC134" s="103"/>
      <c r="HMD134" s="103"/>
      <c r="HME134" s="103"/>
      <c r="HMF134" s="103"/>
      <c r="HMG134" s="103"/>
      <c r="HMH134" s="103"/>
      <c r="HMI134" s="103"/>
      <c r="HMJ134" s="103"/>
      <c r="HMK134" s="103"/>
      <c r="HML134" s="103"/>
      <c r="HMM134" s="103"/>
      <c r="HMN134" s="103"/>
      <c r="HMO134" s="103"/>
      <c r="HMP134" s="103"/>
      <c r="HMQ134" s="103"/>
      <c r="HMR134" s="103"/>
      <c r="HMS134" s="103"/>
      <c r="HMT134" s="103"/>
      <c r="HMU134" s="103"/>
      <c r="HMV134" s="103"/>
      <c r="HMW134" s="103"/>
      <c r="HMX134" s="103"/>
      <c r="HMY134" s="103"/>
      <c r="HMZ134" s="103"/>
      <c r="HNA134" s="103"/>
      <c r="HNB134" s="103"/>
      <c r="HNC134" s="103"/>
      <c r="HND134" s="103"/>
      <c r="HNE134" s="103"/>
      <c r="HNF134" s="103"/>
      <c r="HNG134" s="103"/>
      <c r="HNH134" s="103"/>
      <c r="HNI134" s="103"/>
      <c r="HNJ134" s="103"/>
      <c r="HNK134" s="103"/>
      <c r="HNL134" s="103"/>
      <c r="HNM134" s="103"/>
      <c r="HNN134" s="103"/>
      <c r="HNO134" s="103"/>
      <c r="HNP134" s="103"/>
      <c r="HNQ134" s="103"/>
      <c r="HNR134" s="103"/>
      <c r="HNS134" s="103"/>
      <c r="HNT134" s="103"/>
      <c r="HNU134" s="103"/>
      <c r="HNV134" s="103"/>
      <c r="HNW134" s="103"/>
      <c r="HNX134" s="103"/>
      <c r="HNY134" s="103"/>
      <c r="HNZ134" s="103"/>
      <c r="HOA134" s="103"/>
      <c r="HOB134" s="103"/>
      <c r="HOC134" s="103"/>
      <c r="HOD134" s="103"/>
      <c r="HOE134" s="103"/>
      <c r="HOF134" s="103"/>
      <c r="HOG134" s="103"/>
      <c r="HOH134" s="103"/>
      <c r="HOI134" s="103"/>
      <c r="HOJ134" s="103"/>
      <c r="HOK134" s="103"/>
      <c r="HOL134" s="103"/>
      <c r="HOM134" s="103"/>
      <c r="HON134" s="103"/>
      <c r="HOO134" s="103"/>
      <c r="HOP134" s="103"/>
      <c r="HOQ134" s="103"/>
      <c r="HOR134" s="103"/>
      <c r="HOS134" s="103"/>
      <c r="HOT134" s="103"/>
      <c r="HOU134" s="103"/>
      <c r="HOV134" s="103"/>
      <c r="HOW134" s="103"/>
      <c r="HOX134" s="103"/>
      <c r="HOY134" s="103"/>
      <c r="HOZ134" s="103"/>
      <c r="HPA134" s="103"/>
      <c r="HPB134" s="103"/>
      <c r="HPC134" s="103"/>
      <c r="HPD134" s="103"/>
      <c r="HPE134" s="103"/>
      <c r="HPF134" s="103"/>
      <c r="HPG134" s="103"/>
      <c r="HPH134" s="103"/>
      <c r="HPI134" s="103"/>
      <c r="HPJ134" s="103"/>
      <c r="HPK134" s="103"/>
      <c r="HPL134" s="103"/>
      <c r="HPM134" s="103"/>
      <c r="HPN134" s="103"/>
      <c r="HPO134" s="103"/>
      <c r="HPP134" s="103"/>
      <c r="HPQ134" s="103"/>
      <c r="HPR134" s="103"/>
      <c r="HPY134" s="103"/>
      <c r="HPZ134" s="103"/>
      <c r="HQA134" s="103"/>
      <c r="HQB134" s="103"/>
      <c r="HQC134" s="103"/>
      <c r="HQD134" s="103"/>
      <c r="HQE134" s="103"/>
      <c r="HQF134" s="103"/>
      <c r="HQG134" s="103"/>
      <c r="HQH134" s="103"/>
      <c r="HQI134" s="103"/>
      <c r="HQJ134" s="103"/>
      <c r="HQK134" s="103"/>
      <c r="HQL134" s="103"/>
      <c r="HQM134" s="103"/>
      <c r="HQN134" s="103"/>
      <c r="HQO134" s="103"/>
      <c r="HQP134" s="103"/>
      <c r="HQQ134" s="103"/>
      <c r="HQR134" s="103"/>
      <c r="HQS134" s="103"/>
      <c r="HQT134" s="103"/>
      <c r="HQU134" s="103"/>
      <c r="HQV134" s="103"/>
      <c r="HQW134" s="103"/>
      <c r="HQX134" s="103"/>
      <c r="HQY134" s="103"/>
      <c r="HQZ134" s="103"/>
      <c r="HRA134" s="103"/>
      <c r="HRB134" s="103"/>
      <c r="HRC134" s="103"/>
      <c r="HRD134" s="103"/>
      <c r="HRE134" s="103"/>
      <c r="HRF134" s="103"/>
      <c r="HRG134" s="103"/>
      <c r="HRH134" s="103"/>
      <c r="HRI134" s="103"/>
      <c r="HRJ134" s="103"/>
      <c r="HRK134" s="103"/>
      <c r="HRL134" s="103"/>
      <c r="HRM134" s="103"/>
      <c r="HRN134" s="103"/>
      <c r="HRO134" s="103"/>
      <c r="HRP134" s="103"/>
      <c r="HRQ134" s="103"/>
      <c r="HRR134" s="103"/>
      <c r="HRS134" s="103"/>
      <c r="HRT134" s="103"/>
      <c r="HRU134" s="103"/>
      <c r="HRV134" s="103"/>
      <c r="HRW134" s="103"/>
      <c r="HRX134" s="103"/>
      <c r="HRY134" s="103"/>
      <c r="HRZ134" s="103"/>
      <c r="HSA134" s="103"/>
      <c r="HSB134" s="103"/>
      <c r="HSC134" s="103"/>
      <c r="HSD134" s="103"/>
      <c r="HSE134" s="103"/>
      <c r="HSF134" s="103"/>
      <c r="HSG134" s="103"/>
      <c r="HSH134" s="103"/>
      <c r="HSI134" s="103"/>
      <c r="HSJ134" s="103"/>
      <c r="HSK134" s="103"/>
      <c r="HSL134" s="103"/>
      <c r="HSM134" s="103"/>
      <c r="HSN134" s="103"/>
      <c r="HSO134" s="103"/>
      <c r="HSP134" s="103"/>
      <c r="HSQ134" s="103"/>
      <c r="HSR134" s="103"/>
      <c r="HSS134" s="103"/>
      <c r="HST134" s="103"/>
      <c r="HSU134" s="103"/>
      <c r="HSV134" s="103"/>
      <c r="HSW134" s="103"/>
      <c r="HSX134" s="103"/>
      <c r="HSY134" s="103"/>
      <c r="HSZ134" s="103"/>
      <c r="HTA134" s="103"/>
      <c r="HTB134" s="103"/>
      <c r="HTC134" s="103"/>
      <c r="HTD134" s="103"/>
      <c r="HTE134" s="103"/>
      <c r="HTF134" s="103"/>
      <c r="HTG134" s="103"/>
      <c r="HTH134" s="103"/>
      <c r="HTI134" s="103"/>
      <c r="HTJ134" s="103"/>
      <c r="HTK134" s="103"/>
      <c r="HTL134" s="103"/>
      <c r="HTM134" s="103"/>
      <c r="HTN134" s="103"/>
      <c r="HTO134" s="103"/>
      <c r="HTP134" s="103"/>
      <c r="HTQ134" s="103"/>
      <c r="HTR134" s="103"/>
      <c r="HTS134" s="103"/>
      <c r="HTT134" s="103"/>
      <c r="HTU134" s="103"/>
      <c r="HTV134" s="103"/>
      <c r="HTW134" s="103"/>
      <c r="HTX134" s="103"/>
      <c r="HTY134" s="103"/>
      <c r="HTZ134" s="103"/>
      <c r="HUA134" s="103"/>
      <c r="HUB134" s="103"/>
      <c r="HUC134" s="103"/>
      <c r="HUD134" s="103"/>
      <c r="HUE134" s="103"/>
      <c r="HUF134" s="103"/>
      <c r="HUG134" s="103"/>
      <c r="HUH134" s="103"/>
      <c r="HUI134" s="103"/>
      <c r="HUJ134" s="103"/>
      <c r="HUK134" s="103"/>
      <c r="HUL134" s="103"/>
      <c r="HUM134" s="103"/>
      <c r="HUN134" s="103"/>
      <c r="HUO134" s="103"/>
      <c r="HUP134" s="103"/>
      <c r="HUQ134" s="103"/>
      <c r="HUR134" s="103"/>
      <c r="HUS134" s="103"/>
      <c r="HUT134" s="103"/>
      <c r="HUU134" s="103"/>
      <c r="HUV134" s="103"/>
      <c r="HUW134" s="103"/>
      <c r="HUX134" s="103"/>
      <c r="HUY134" s="103"/>
      <c r="HUZ134" s="103"/>
      <c r="HVA134" s="103"/>
      <c r="HVB134" s="103"/>
      <c r="HVC134" s="103"/>
      <c r="HVD134" s="103"/>
      <c r="HVE134" s="103"/>
      <c r="HVF134" s="103"/>
      <c r="HVG134" s="103"/>
      <c r="HVH134" s="103"/>
      <c r="HVI134" s="103"/>
      <c r="HVJ134" s="103"/>
      <c r="HVK134" s="103"/>
      <c r="HVL134" s="103"/>
      <c r="HVM134" s="103"/>
      <c r="HVN134" s="103"/>
      <c r="HVO134" s="103"/>
      <c r="HVP134" s="103"/>
      <c r="HVQ134" s="103"/>
      <c r="HVR134" s="103"/>
      <c r="HVS134" s="103"/>
      <c r="HVT134" s="103"/>
      <c r="HVU134" s="103"/>
      <c r="HVV134" s="103"/>
      <c r="HVW134" s="103"/>
      <c r="HVX134" s="103"/>
      <c r="HVY134" s="103"/>
      <c r="HVZ134" s="103"/>
      <c r="HWA134" s="103"/>
      <c r="HWB134" s="103"/>
      <c r="HWC134" s="103"/>
      <c r="HWD134" s="103"/>
      <c r="HWE134" s="103"/>
      <c r="HWF134" s="103"/>
      <c r="HWG134" s="103"/>
      <c r="HWH134" s="103"/>
      <c r="HWI134" s="103"/>
      <c r="HWJ134" s="103"/>
      <c r="HWK134" s="103"/>
      <c r="HWL134" s="103"/>
      <c r="HWM134" s="103"/>
      <c r="HWN134" s="103"/>
      <c r="HWO134" s="103"/>
      <c r="HWP134" s="103"/>
      <c r="HWQ134" s="103"/>
      <c r="HWR134" s="103"/>
      <c r="HWS134" s="103"/>
      <c r="HWT134" s="103"/>
      <c r="HWU134" s="103"/>
      <c r="HWV134" s="103"/>
      <c r="HWW134" s="103"/>
      <c r="HWX134" s="103"/>
      <c r="HWY134" s="103"/>
      <c r="HWZ134" s="103"/>
      <c r="HXA134" s="103"/>
      <c r="HXB134" s="103"/>
      <c r="HXC134" s="103"/>
      <c r="HXD134" s="103"/>
      <c r="HXE134" s="103"/>
      <c r="HXF134" s="103"/>
      <c r="HXG134" s="103"/>
      <c r="HXH134" s="103"/>
      <c r="HXI134" s="103"/>
      <c r="HXJ134" s="103"/>
      <c r="HXK134" s="103"/>
      <c r="HXL134" s="103"/>
      <c r="HXM134" s="103"/>
      <c r="HXN134" s="103"/>
      <c r="HXO134" s="103"/>
      <c r="HXP134" s="103"/>
      <c r="HXQ134" s="103"/>
      <c r="HXR134" s="103"/>
      <c r="HXS134" s="103"/>
      <c r="HXT134" s="103"/>
      <c r="HXU134" s="103"/>
      <c r="HXV134" s="103"/>
      <c r="HXW134" s="103"/>
      <c r="HXX134" s="103"/>
      <c r="HXY134" s="103"/>
      <c r="HXZ134" s="103"/>
      <c r="HYA134" s="103"/>
      <c r="HYB134" s="103"/>
      <c r="HYC134" s="103"/>
      <c r="HYD134" s="103"/>
      <c r="HYE134" s="103"/>
      <c r="HYF134" s="103"/>
      <c r="HYG134" s="103"/>
      <c r="HYH134" s="103"/>
      <c r="HYI134" s="103"/>
      <c r="HYJ134" s="103"/>
      <c r="HYK134" s="103"/>
      <c r="HYL134" s="103"/>
      <c r="HYM134" s="103"/>
      <c r="HYN134" s="103"/>
      <c r="HYO134" s="103"/>
      <c r="HYP134" s="103"/>
      <c r="HYQ134" s="103"/>
      <c r="HYR134" s="103"/>
      <c r="HYS134" s="103"/>
      <c r="HYT134" s="103"/>
      <c r="HYU134" s="103"/>
      <c r="HYV134" s="103"/>
      <c r="HYW134" s="103"/>
      <c r="HYX134" s="103"/>
      <c r="HYY134" s="103"/>
      <c r="HYZ134" s="103"/>
      <c r="HZA134" s="103"/>
      <c r="HZB134" s="103"/>
      <c r="HZC134" s="103"/>
      <c r="HZD134" s="103"/>
      <c r="HZE134" s="103"/>
      <c r="HZF134" s="103"/>
      <c r="HZG134" s="103"/>
      <c r="HZH134" s="103"/>
      <c r="HZI134" s="103"/>
      <c r="HZJ134" s="103"/>
      <c r="HZK134" s="103"/>
      <c r="HZL134" s="103"/>
      <c r="HZM134" s="103"/>
      <c r="HZN134" s="103"/>
      <c r="HZU134" s="103"/>
      <c r="HZV134" s="103"/>
      <c r="HZW134" s="103"/>
      <c r="HZX134" s="103"/>
      <c r="HZY134" s="103"/>
      <c r="HZZ134" s="103"/>
      <c r="IAA134" s="103"/>
      <c r="IAB134" s="103"/>
      <c r="IAC134" s="103"/>
      <c r="IAD134" s="103"/>
      <c r="IAE134" s="103"/>
      <c r="IAF134" s="103"/>
      <c r="IAG134" s="103"/>
      <c r="IAH134" s="103"/>
      <c r="IAI134" s="103"/>
      <c r="IAJ134" s="103"/>
      <c r="IAK134" s="103"/>
      <c r="IAL134" s="103"/>
      <c r="IAM134" s="103"/>
      <c r="IAN134" s="103"/>
      <c r="IAO134" s="103"/>
      <c r="IAP134" s="103"/>
      <c r="IAQ134" s="103"/>
      <c r="IAR134" s="103"/>
      <c r="IAS134" s="103"/>
      <c r="IAT134" s="103"/>
      <c r="IAU134" s="103"/>
      <c r="IAV134" s="103"/>
      <c r="IAW134" s="103"/>
      <c r="IAX134" s="103"/>
      <c r="IAY134" s="103"/>
      <c r="IAZ134" s="103"/>
      <c r="IBA134" s="103"/>
      <c r="IBB134" s="103"/>
      <c r="IBC134" s="103"/>
      <c r="IBD134" s="103"/>
      <c r="IBE134" s="103"/>
      <c r="IBF134" s="103"/>
      <c r="IBG134" s="103"/>
      <c r="IBH134" s="103"/>
      <c r="IBI134" s="103"/>
      <c r="IBJ134" s="103"/>
      <c r="IBK134" s="103"/>
      <c r="IBL134" s="103"/>
      <c r="IBM134" s="103"/>
      <c r="IBN134" s="103"/>
      <c r="IBO134" s="103"/>
      <c r="IBP134" s="103"/>
      <c r="IBQ134" s="103"/>
      <c r="IBR134" s="103"/>
      <c r="IBS134" s="103"/>
      <c r="IBT134" s="103"/>
      <c r="IBU134" s="103"/>
      <c r="IBV134" s="103"/>
      <c r="IBW134" s="103"/>
      <c r="IBX134" s="103"/>
      <c r="IBY134" s="103"/>
      <c r="IBZ134" s="103"/>
      <c r="ICA134" s="103"/>
      <c r="ICB134" s="103"/>
      <c r="ICC134" s="103"/>
      <c r="ICD134" s="103"/>
      <c r="ICE134" s="103"/>
      <c r="ICF134" s="103"/>
      <c r="ICG134" s="103"/>
      <c r="ICH134" s="103"/>
      <c r="ICI134" s="103"/>
      <c r="ICJ134" s="103"/>
      <c r="ICK134" s="103"/>
      <c r="ICL134" s="103"/>
      <c r="ICM134" s="103"/>
      <c r="ICN134" s="103"/>
      <c r="ICO134" s="103"/>
      <c r="ICP134" s="103"/>
      <c r="ICQ134" s="103"/>
      <c r="ICR134" s="103"/>
      <c r="ICS134" s="103"/>
      <c r="ICT134" s="103"/>
      <c r="ICU134" s="103"/>
      <c r="ICV134" s="103"/>
      <c r="ICW134" s="103"/>
      <c r="ICX134" s="103"/>
      <c r="ICY134" s="103"/>
      <c r="ICZ134" s="103"/>
      <c r="IDA134" s="103"/>
      <c r="IDB134" s="103"/>
      <c r="IDC134" s="103"/>
      <c r="IDD134" s="103"/>
      <c r="IDE134" s="103"/>
      <c r="IDF134" s="103"/>
      <c r="IDG134" s="103"/>
      <c r="IDH134" s="103"/>
      <c r="IDI134" s="103"/>
      <c r="IDJ134" s="103"/>
      <c r="IDK134" s="103"/>
      <c r="IDL134" s="103"/>
      <c r="IDM134" s="103"/>
      <c r="IDN134" s="103"/>
      <c r="IDO134" s="103"/>
      <c r="IDP134" s="103"/>
      <c r="IDQ134" s="103"/>
      <c r="IDR134" s="103"/>
      <c r="IDS134" s="103"/>
      <c r="IDT134" s="103"/>
      <c r="IDU134" s="103"/>
      <c r="IDV134" s="103"/>
      <c r="IDW134" s="103"/>
      <c r="IDX134" s="103"/>
      <c r="IDY134" s="103"/>
      <c r="IDZ134" s="103"/>
      <c r="IEA134" s="103"/>
      <c r="IEB134" s="103"/>
      <c r="IEC134" s="103"/>
      <c r="IED134" s="103"/>
      <c r="IEE134" s="103"/>
      <c r="IEF134" s="103"/>
      <c r="IEG134" s="103"/>
      <c r="IEH134" s="103"/>
      <c r="IEI134" s="103"/>
      <c r="IEJ134" s="103"/>
      <c r="IEK134" s="103"/>
      <c r="IEL134" s="103"/>
      <c r="IEM134" s="103"/>
      <c r="IEN134" s="103"/>
      <c r="IEO134" s="103"/>
      <c r="IEP134" s="103"/>
      <c r="IEQ134" s="103"/>
      <c r="IER134" s="103"/>
      <c r="IES134" s="103"/>
      <c r="IET134" s="103"/>
      <c r="IEU134" s="103"/>
      <c r="IEV134" s="103"/>
      <c r="IEW134" s="103"/>
      <c r="IEX134" s="103"/>
      <c r="IEY134" s="103"/>
      <c r="IEZ134" s="103"/>
      <c r="IFA134" s="103"/>
      <c r="IFB134" s="103"/>
      <c r="IFC134" s="103"/>
      <c r="IFD134" s="103"/>
      <c r="IFE134" s="103"/>
      <c r="IFF134" s="103"/>
      <c r="IFG134" s="103"/>
      <c r="IFH134" s="103"/>
      <c r="IFI134" s="103"/>
      <c r="IFJ134" s="103"/>
      <c r="IFK134" s="103"/>
      <c r="IFL134" s="103"/>
      <c r="IFM134" s="103"/>
      <c r="IFN134" s="103"/>
      <c r="IFO134" s="103"/>
      <c r="IFP134" s="103"/>
      <c r="IFQ134" s="103"/>
      <c r="IFR134" s="103"/>
      <c r="IFS134" s="103"/>
      <c r="IFT134" s="103"/>
      <c r="IFU134" s="103"/>
      <c r="IFV134" s="103"/>
      <c r="IFW134" s="103"/>
      <c r="IFX134" s="103"/>
      <c r="IFY134" s="103"/>
      <c r="IFZ134" s="103"/>
      <c r="IGA134" s="103"/>
      <c r="IGB134" s="103"/>
      <c r="IGC134" s="103"/>
      <c r="IGD134" s="103"/>
      <c r="IGE134" s="103"/>
      <c r="IGF134" s="103"/>
      <c r="IGG134" s="103"/>
      <c r="IGH134" s="103"/>
      <c r="IGI134" s="103"/>
      <c r="IGJ134" s="103"/>
      <c r="IGK134" s="103"/>
      <c r="IGL134" s="103"/>
      <c r="IGM134" s="103"/>
      <c r="IGN134" s="103"/>
      <c r="IGO134" s="103"/>
      <c r="IGP134" s="103"/>
      <c r="IGQ134" s="103"/>
      <c r="IGR134" s="103"/>
      <c r="IGS134" s="103"/>
      <c r="IGT134" s="103"/>
      <c r="IGU134" s="103"/>
      <c r="IGV134" s="103"/>
      <c r="IGW134" s="103"/>
      <c r="IGX134" s="103"/>
      <c r="IGY134" s="103"/>
      <c r="IGZ134" s="103"/>
      <c r="IHA134" s="103"/>
      <c r="IHB134" s="103"/>
      <c r="IHC134" s="103"/>
      <c r="IHD134" s="103"/>
      <c r="IHE134" s="103"/>
      <c r="IHF134" s="103"/>
      <c r="IHG134" s="103"/>
      <c r="IHH134" s="103"/>
      <c r="IHI134" s="103"/>
      <c r="IHJ134" s="103"/>
      <c r="IHK134" s="103"/>
      <c r="IHL134" s="103"/>
      <c r="IHM134" s="103"/>
      <c r="IHN134" s="103"/>
      <c r="IHO134" s="103"/>
      <c r="IHP134" s="103"/>
      <c r="IHQ134" s="103"/>
      <c r="IHR134" s="103"/>
      <c r="IHS134" s="103"/>
      <c r="IHT134" s="103"/>
      <c r="IHU134" s="103"/>
      <c r="IHV134" s="103"/>
      <c r="IHW134" s="103"/>
      <c r="IHX134" s="103"/>
      <c r="IHY134" s="103"/>
      <c r="IHZ134" s="103"/>
      <c r="IIA134" s="103"/>
      <c r="IIB134" s="103"/>
      <c r="IIC134" s="103"/>
      <c r="IID134" s="103"/>
      <c r="IIE134" s="103"/>
      <c r="IIF134" s="103"/>
      <c r="IIG134" s="103"/>
      <c r="IIH134" s="103"/>
      <c r="III134" s="103"/>
      <c r="IIJ134" s="103"/>
      <c r="IIK134" s="103"/>
      <c r="IIL134" s="103"/>
      <c r="IIM134" s="103"/>
      <c r="IIN134" s="103"/>
      <c r="IIO134" s="103"/>
      <c r="IIP134" s="103"/>
      <c r="IIQ134" s="103"/>
      <c r="IIR134" s="103"/>
      <c r="IIS134" s="103"/>
      <c r="IIT134" s="103"/>
      <c r="IIU134" s="103"/>
      <c r="IIV134" s="103"/>
      <c r="IIW134" s="103"/>
      <c r="IIX134" s="103"/>
      <c r="IIY134" s="103"/>
      <c r="IIZ134" s="103"/>
      <c r="IJA134" s="103"/>
      <c r="IJB134" s="103"/>
      <c r="IJC134" s="103"/>
      <c r="IJD134" s="103"/>
      <c r="IJE134" s="103"/>
      <c r="IJF134" s="103"/>
      <c r="IJG134" s="103"/>
      <c r="IJH134" s="103"/>
      <c r="IJI134" s="103"/>
      <c r="IJJ134" s="103"/>
      <c r="IJQ134" s="103"/>
      <c r="IJR134" s="103"/>
      <c r="IJS134" s="103"/>
      <c r="IJT134" s="103"/>
      <c r="IJU134" s="103"/>
      <c r="IJV134" s="103"/>
      <c r="IJW134" s="103"/>
      <c r="IJX134" s="103"/>
      <c r="IJY134" s="103"/>
      <c r="IJZ134" s="103"/>
      <c r="IKA134" s="103"/>
      <c r="IKB134" s="103"/>
      <c r="IKC134" s="103"/>
      <c r="IKD134" s="103"/>
      <c r="IKE134" s="103"/>
      <c r="IKF134" s="103"/>
      <c r="IKG134" s="103"/>
      <c r="IKH134" s="103"/>
      <c r="IKI134" s="103"/>
      <c r="IKJ134" s="103"/>
      <c r="IKK134" s="103"/>
      <c r="IKL134" s="103"/>
      <c r="IKM134" s="103"/>
      <c r="IKN134" s="103"/>
      <c r="IKO134" s="103"/>
      <c r="IKP134" s="103"/>
      <c r="IKQ134" s="103"/>
      <c r="IKR134" s="103"/>
      <c r="IKS134" s="103"/>
      <c r="IKT134" s="103"/>
      <c r="IKU134" s="103"/>
      <c r="IKV134" s="103"/>
      <c r="IKW134" s="103"/>
      <c r="IKX134" s="103"/>
      <c r="IKY134" s="103"/>
      <c r="IKZ134" s="103"/>
      <c r="ILA134" s="103"/>
      <c r="ILB134" s="103"/>
      <c r="ILC134" s="103"/>
      <c r="ILD134" s="103"/>
      <c r="ILE134" s="103"/>
      <c r="ILF134" s="103"/>
      <c r="ILG134" s="103"/>
      <c r="ILH134" s="103"/>
      <c r="ILI134" s="103"/>
      <c r="ILJ134" s="103"/>
      <c r="ILK134" s="103"/>
      <c r="ILL134" s="103"/>
      <c r="ILM134" s="103"/>
      <c r="ILN134" s="103"/>
      <c r="ILO134" s="103"/>
      <c r="ILP134" s="103"/>
      <c r="ILQ134" s="103"/>
      <c r="ILR134" s="103"/>
      <c r="ILS134" s="103"/>
      <c r="ILT134" s="103"/>
      <c r="ILU134" s="103"/>
      <c r="ILV134" s="103"/>
      <c r="ILW134" s="103"/>
      <c r="ILX134" s="103"/>
      <c r="ILY134" s="103"/>
      <c r="ILZ134" s="103"/>
      <c r="IMA134" s="103"/>
      <c r="IMB134" s="103"/>
      <c r="IMC134" s="103"/>
      <c r="IMD134" s="103"/>
      <c r="IME134" s="103"/>
      <c r="IMF134" s="103"/>
      <c r="IMG134" s="103"/>
      <c r="IMH134" s="103"/>
      <c r="IMI134" s="103"/>
      <c r="IMJ134" s="103"/>
      <c r="IMK134" s="103"/>
      <c r="IML134" s="103"/>
      <c r="IMM134" s="103"/>
      <c r="IMN134" s="103"/>
      <c r="IMO134" s="103"/>
      <c r="IMP134" s="103"/>
      <c r="IMQ134" s="103"/>
      <c r="IMR134" s="103"/>
      <c r="IMS134" s="103"/>
      <c r="IMT134" s="103"/>
      <c r="IMU134" s="103"/>
      <c r="IMV134" s="103"/>
      <c r="IMW134" s="103"/>
      <c r="IMX134" s="103"/>
      <c r="IMY134" s="103"/>
      <c r="IMZ134" s="103"/>
      <c r="INA134" s="103"/>
      <c r="INB134" s="103"/>
      <c r="INC134" s="103"/>
      <c r="IND134" s="103"/>
      <c r="INE134" s="103"/>
      <c r="INF134" s="103"/>
      <c r="ING134" s="103"/>
      <c r="INH134" s="103"/>
      <c r="INI134" s="103"/>
      <c r="INJ134" s="103"/>
      <c r="INK134" s="103"/>
      <c r="INL134" s="103"/>
      <c r="INM134" s="103"/>
      <c r="INN134" s="103"/>
      <c r="INO134" s="103"/>
      <c r="INP134" s="103"/>
      <c r="INQ134" s="103"/>
      <c r="INR134" s="103"/>
      <c r="INS134" s="103"/>
      <c r="INT134" s="103"/>
      <c r="INU134" s="103"/>
      <c r="INV134" s="103"/>
      <c r="INW134" s="103"/>
      <c r="INX134" s="103"/>
      <c r="INY134" s="103"/>
      <c r="INZ134" s="103"/>
      <c r="IOA134" s="103"/>
      <c r="IOB134" s="103"/>
      <c r="IOC134" s="103"/>
      <c r="IOD134" s="103"/>
      <c r="IOE134" s="103"/>
      <c r="IOF134" s="103"/>
      <c r="IOG134" s="103"/>
      <c r="IOH134" s="103"/>
      <c r="IOI134" s="103"/>
      <c r="IOJ134" s="103"/>
      <c r="IOK134" s="103"/>
      <c r="IOL134" s="103"/>
      <c r="IOM134" s="103"/>
      <c r="ION134" s="103"/>
      <c r="IOO134" s="103"/>
      <c r="IOP134" s="103"/>
      <c r="IOQ134" s="103"/>
      <c r="IOR134" s="103"/>
      <c r="IOS134" s="103"/>
      <c r="IOT134" s="103"/>
      <c r="IOU134" s="103"/>
      <c r="IOV134" s="103"/>
      <c r="IOW134" s="103"/>
      <c r="IOX134" s="103"/>
      <c r="IOY134" s="103"/>
      <c r="IOZ134" s="103"/>
      <c r="IPA134" s="103"/>
      <c r="IPB134" s="103"/>
      <c r="IPC134" s="103"/>
      <c r="IPD134" s="103"/>
      <c r="IPE134" s="103"/>
      <c r="IPF134" s="103"/>
      <c r="IPG134" s="103"/>
      <c r="IPH134" s="103"/>
      <c r="IPI134" s="103"/>
      <c r="IPJ134" s="103"/>
      <c r="IPK134" s="103"/>
      <c r="IPL134" s="103"/>
      <c r="IPM134" s="103"/>
      <c r="IPN134" s="103"/>
      <c r="IPO134" s="103"/>
      <c r="IPP134" s="103"/>
      <c r="IPQ134" s="103"/>
      <c r="IPR134" s="103"/>
      <c r="IPS134" s="103"/>
      <c r="IPT134" s="103"/>
      <c r="IPU134" s="103"/>
      <c r="IPV134" s="103"/>
      <c r="IPW134" s="103"/>
      <c r="IPX134" s="103"/>
      <c r="IPY134" s="103"/>
      <c r="IPZ134" s="103"/>
      <c r="IQA134" s="103"/>
      <c r="IQB134" s="103"/>
      <c r="IQC134" s="103"/>
      <c r="IQD134" s="103"/>
      <c r="IQE134" s="103"/>
      <c r="IQF134" s="103"/>
      <c r="IQG134" s="103"/>
      <c r="IQH134" s="103"/>
      <c r="IQI134" s="103"/>
      <c r="IQJ134" s="103"/>
      <c r="IQK134" s="103"/>
      <c r="IQL134" s="103"/>
      <c r="IQM134" s="103"/>
      <c r="IQN134" s="103"/>
      <c r="IQO134" s="103"/>
      <c r="IQP134" s="103"/>
      <c r="IQQ134" s="103"/>
      <c r="IQR134" s="103"/>
      <c r="IQS134" s="103"/>
      <c r="IQT134" s="103"/>
      <c r="IQU134" s="103"/>
      <c r="IQV134" s="103"/>
      <c r="IQW134" s="103"/>
      <c r="IQX134" s="103"/>
      <c r="IQY134" s="103"/>
      <c r="IQZ134" s="103"/>
      <c r="IRA134" s="103"/>
      <c r="IRB134" s="103"/>
      <c r="IRC134" s="103"/>
      <c r="IRD134" s="103"/>
      <c r="IRE134" s="103"/>
      <c r="IRF134" s="103"/>
      <c r="IRG134" s="103"/>
      <c r="IRH134" s="103"/>
      <c r="IRI134" s="103"/>
      <c r="IRJ134" s="103"/>
      <c r="IRK134" s="103"/>
      <c r="IRL134" s="103"/>
      <c r="IRM134" s="103"/>
      <c r="IRN134" s="103"/>
      <c r="IRO134" s="103"/>
      <c r="IRP134" s="103"/>
      <c r="IRQ134" s="103"/>
      <c r="IRR134" s="103"/>
      <c r="IRS134" s="103"/>
      <c r="IRT134" s="103"/>
      <c r="IRU134" s="103"/>
      <c r="IRV134" s="103"/>
      <c r="IRW134" s="103"/>
      <c r="IRX134" s="103"/>
      <c r="IRY134" s="103"/>
      <c r="IRZ134" s="103"/>
      <c r="ISA134" s="103"/>
      <c r="ISB134" s="103"/>
      <c r="ISC134" s="103"/>
      <c r="ISD134" s="103"/>
      <c r="ISE134" s="103"/>
      <c r="ISF134" s="103"/>
      <c r="ISG134" s="103"/>
      <c r="ISH134" s="103"/>
      <c r="ISI134" s="103"/>
      <c r="ISJ134" s="103"/>
      <c r="ISK134" s="103"/>
      <c r="ISL134" s="103"/>
      <c r="ISM134" s="103"/>
      <c r="ISN134" s="103"/>
      <c r="ISO134" s="103"/>
      <c r="ISP134" s="103"/>
      <c r="ISQ134" s="103"/>
      <c r="ISR134" s="103"/>
      <c r="ISS134" s="103"/>
      <c r="IST134" s="103"/>
      <c r="ISU134" s="103"/>
      <c r="ISV134" s="103"/>
      <c r="ISW134" s="103"/>
      <c r="ISX134" s="103"/>
      <c r="ISY134" s="103"/>
      <c r="ISZ134" s="103"/>
      <c r="ITA134" s="103"/>
      <c r="ITB134" s="103"/>
      <c r="ITC134" s="103"/>
      <c r="ITD134" s="103"/>
      <c r="ITE134" s="103"/>
      <c r="ITF134" s="103"/>
      <c r="ITM134" s="103"/>
      <c r="ITN134" s="103"/>
      <c r="ITO134" s="103"/>
      <c r="ITP134" s="103"/>
      <c r="ITQ134" s="103"/>
      <c r="ITR134" s="103"/>
      <c r="ITS134" s="103"/>
      <c r="ITT134" s="103"/>
      <c r="ITU134" s="103"/>
      <c r="ITV134" s="103"/>
      <c r="ITW134" s="103"/>
      <c r="ITX134" s="103"/>
      <c r="ITY134" s="103"/>
      <c r="ITZ134" s="103"/>
      <c r="IUA134" s="103"/>
      <c r="IUB134" s="103"/>
      <c r="IUC134" s="103"/>
      <c r="IUD134" s="103"/>
      <c r="IUE134" s="103"/>
      <c r="IUF134" s="103"/>
      <c r="IUG134" s="103"/>
      <c r="IUH134" s="103"/>
      <c r="IUI134" s="103"/>
      <c r="IUJ134" s="103"/>
      <c r="IUK134" s="103"/>
      <c r="IUL134" s="103"/>
      <c r="IUM134" s="103"/>
      <c r="IUN134" s="103"/>
      <c r="IUO134" s="103"/>
      <c r="IUP134" s="103"/>
      <c r="IUQ134" s="103"/>
      <c r="IUR134" s="103"/>
      <c r="IUS134" s="103"/>
      <c r="IUT134" s="103"/>
      <c r="IUU134" s="103"/>
      <c r="IUV134" s="103"/>
      <c r="IUW134" s="103"/>
      <c r="IUX134" s="103"/>
      <c r="IUY134" s="103"/>
      <c r="IUZ134" s="103"/>
      <c r="IVA134" s="103"/>
      <c r="IVB134" s="103"/>
      <c r="IVC134" s="103"/>
      <c r="IVD134" s="103"/>
      <c r="IVE134" s="103"/>
      <c r="IVF134" s="103"/>
      <c r="IVG134" s="103"/>
      <c r="IVH134" s="103"/>
      <c r="IVI134" s="103"/>
      <c r="IVJ134" s="103"/>
      <c r="IVK134" s="103"/>
      <c r="IVL134" s="103"/>
      <c r="IVM134" s="103"/>
      <c r="IVN134" s="103"/>
      <c r="IVO134" s="103"/>
      <c r="IVP134" s="103"/>
      <c r="IVQ134" s="103"/>
      <c r="IVR134" s="103"/>
      <c r="IVS134" s="103"/>
      <c r="IVT134" s="103"/>
      <c r="IVU134" s="103"/>
      <c r="IVV134" s="103"/>
      <c r="IVW134" s="103"/>
      <c r="IVX134" s="103"/>
      <c r="IVY134" s="103"/>
      <c r="IVZ134" s="103"/>
      <c r="IWA134" s="103"/>
      <c r="IWB134" s="103"/>
      <c r="IWC134" s="103"/>
      <c r="IWD134" s="103"/>
      <c r="IWE134" s="103"/>
      <c r="IWF134" s="103"/>
      <c r="IWG134" s="103"/>
      <c r="IWH134" s="103"/>
      <c r="IWI134" s="103"/>
      <c r="IWJ134" s="103"/>
      <c r="IWK134" s="103"/>
      <c r="IWL134" s="103"/>
      <c r="IWM134" s="103"/>
      <c r="IWN134" s="103"/>
      <c r="IWO134" s="103"/>
      <c r="IWP134" s="103"/>
      <c r="IWQ134" s="103"/>
      <c r="IWR134" s="103"/>
      <c r="IWS134" s="103"/>
      <c r="IWT134" s="103"/>
      <c r="IWU134" s="103"/>
      <c r="IWV134" s="103"/>
      <c r="IWW134" s="103"/>
      <c r="IWX134" s="103"/>
      <c r="IWY134" s="103"/>
      <c r="IWZ134" s="103"/>
      <c r="IXA134" s="103"/>
      <c r="IXB134" s="103"/>
      <c r="IXC134" s="103"/>
      <c r="IXD134" s="103"/>
      <c r="IXE134" s="103"/>
      <c r="IXF134" s="103"/>
      <c r="IXG134" s="103"/>
      <c r="IXH134" s="103"/>
      <c r="IXI134" s="103"/>
      <c r="IXJ134" s="103"/>
      <c r="IXK134" s="103"/>
      <c r="IXL134" s="103"/>
      <c r="IXM134" s="103"/>
      <c r="IXN134" s="103"/>
      <c r="IXO134" s="103"/>
      <c r="IXP134" s="103"/>
      <c r="IXQ134" s="103"/>
      <c r="IXR134" s="103"/>
      <c r="IXS134" s="103"/>
      <c r="IXT134" s="103"/>
      <c r="IXU134" s="103"/>
      <c r="IXV134" s="103"/>
      <c r="IXW134" s="103"/>
      <c r="IXX134" s="103"/>
      <c r="IXY134" s="103"/>
      <c r="IXZ134" s="103"/>
      <c r="IYA134" s="103"/>
      <c r="IYB134" s="103"/>
      <c r="IYC134" s="103"/>
      <c r="IYD134" s="103"/>
      <c r="IYE134" s="103"/>
      <c r="IYF134" s="103"/>
      <c r="IYG134" s="103"/>
      <c r="IYH134" s="103"/>
      <c r="IYI134" s="103"/>
      <c r="IYJ134" s="103"/>
      <c r="IYK134" s="103"/>
      <c r="IYL134" s="103"/>
      <c r="IYM134" s="103"/>
      <c r="IYN134" s="103"/>
      <c r="IYO134" s="103"/>
      <c r="IYP134" s="103"/>
      <c r="IYQ134" s="103"/>
      <c r="IYR134" s="103"/>
      <c r="IYS134" s="103"/>
      <c r="IYT134" s="103"/>
      <c r="IYU134" s="103"/>
      <c r="IYV134" s="103"/>
      <c r="IYW134" s="103"/>
      <c r="IYX134" s="103"/>
      <c r="IYY134" s="103"/>
      <c r="IYZ134" s="103"/>
      <c r="IZA134" s="103"/>
      <c r="IZB134" s="103"/>
      <c r="IZC134" s="103"/>
      <c r="IZD134" s="103"/>
      <c r="IZE134" s="103"/>
      <c r="IZF134" s="103"/>
      <c r="IZG134" s="103"/>
      <c r="IZH134" s="103"/>
      <c r="IZI134" s="103"/>
      <c r="IZJ134" s="103"/>
      <c r="IZK134" s="103"/>
      <c r="IZL134" s="103"/>
      <c r="IZM134" s="103"/>
      <c r="IZN134" s="103"/>
      <c r="IZO134" s="103"/>
      <c r="IZP134" s="103"/>
      <c r="IZQ134" s="103"/>
      <c r="IZR134" s="103"/>
      <c r="IZS134" s="103"/>
      <c r="IZT134" s="103"/>
      <c r="IZU134" s="103"/>
      <c r="IZV134" s="103"/>
      <c r="IZW134" s="103"/>
      <c r="IZX134" s="103"/>
      <c r="IZY134" s="103"/>
      <c r="IZZ134" s="103"/>
      <c r="JAA134" s="103"/>
      <c r="JAB134" s="103"/>
      <c r="JAC134" s="103"/>
      <c r="JAD134" s="103"/>
      <c r="JAE134" s="103"/>
      <c r="JAF134" s="103"/>
      <c r="JAG134" s="103"/>
      <c r="JAH134" s="103"/>
      <c r="JAI134" s="103"/>
      <c r="JAJ134" s="103"/>
      <c r="JAK134" s="103"/>
      <c r="JAL134" s="103"/>
      <c r="JAM134" s="103"/>
      <c r="JAN134" s="103"/>
      <c r="JAO134" s="103"/>
      <c r="JAP134" s="103"/>
      <c r="JAQ134" s="103"/>
      <c r="JAR134" s="103"/>
      <c r="JAS134" s="103"/>
      <c r="JAT134" s="103"/>
      <c r="JAU134" s="103"/>
      <c r="JAV134" s="103"/>
      <c r="JAW134" s="103"/>
      <c r="JAX134" s="103"/>
      <c r="JAY134" s="103"/>
      <c r="JAZ134" s="103"/>
      <c r="JBA134" s="103"/>
      <c r="JBB134" s="103"/>
      <c r="JBC134" s="103"/>
      <c r="JBD134" s="103"/>
      <c r="JBE134" s="103"/>
      <c r="JBF134" s="103"/>
      <c r="JBG134" s="103"/>
      <c r="JBH134" s="103"/>
      <c r="JBI134" s="103"/>
      <c r="JBJ134" s="103"/>
      <c r="JBK134" s="103"/>
      <c r="JBL134" s="103"/>
      <c r="JBM134" s="103"/>
      <c r="JBN134" s="103"/>
      <c r="JBO134" s="103"/>
      <c r="JBP134" s="103"/>
      <c r="JBQ134" s="103"/>
      <c r="JBR134" s="103"/>
      <c r="JBS134" s="103"/>
      <c r="JBT134" s="103"/>
      <c r="JBU134" s="103"/>
      <c r="JBV134" s="103"/>
      <c r="JBW134" s="103"/>
      <c r="JBX134" s="103"/>
      <c r="JBY134" s="103"/>
      <c r="JBZ134" s="103"/>
      <c r="JCA134" s="103"/>
      <c r="JCB134" s="103"/>
      <c r="JCC134" s="103"/>
      <c r="JCD134" s="103"/>
      <c r="JCE134" s="103"/>
      <c r="JCF134" s="103"/>
      <c r="JCG134" s="103"/>
      <c r="JCH134" s="103"/>
      <c r="JCI134" s="103"/>
      <c r="JCJ134" s="103"/>
      <c r="JCK134" s="103"/>
      <c r="JCL134" s="103"/>
      <c r="JCM134" s="103"/>
      <c r="JCN134" s="103"/>
      <c r="JCO134" s="103"/>
      <c r="JCP134" s="103"/>
      <c r="JCQ134" s="103"/>
      <c r="JCR134" s="103"/>
      <c r="JCS134" s="103"/>
      <c r="JCT134" s="103"/>
      <c r="JCU134" s="103"/>
      <c r="JCV134" s="103"/>
      <c r="JCW134" s="103"/>
      <c r="JCX134" s="103"/>
      <c r="JCY134" s="103"/>
      <c r="JCZ134" s="103"/>
      <c r="JDA134" s="103"/>
      <c r="JDB134" s="103"/>
      <c r="JDI134" s="103"/>
      <c r="JDJ134" s="103"/>
      <c r="JDK134" s="103"/>
      <c r="JDL134" s="103"/>
      <c r="JDM134" s="103"/>
      <c r="JDN134" s="103"/>
      <c r="JDO134" s="103"/>
      <c r="JDP134" s="103"/>
      <c r="JDQ134" s="103"/>
      <c r="JDR134" s="103"/>
      <c r="JDS134" s="103"/>
      <c r="JDT134" s="103"/>
      <c r="JDU134" s="103"/>
      <c r="JDV134" s="103"/>
      <c r="JDW134" s="103"/>
      <c r="JDX134" s="103"/>
      <c r="JDY134" s="103"/>
      <c r="JDZ134" s="103"/>
      <c r="JEA134" s="103"/>
      <c r="JEB134" s="103"/>
      <c r="JEC134" s="103"/>
      <c r="JED134" s="103"/>
      <c r="JEE134" s="103"/>
      <c r="JEF134" s="103"/>
      <c r="JEG134" s="103"/>
      <c r="JEH134" s="103"/>
      <c r="JEI134" s="103"/>
      <c r="JEJ134" s="103"/>
      <c r="JEK134" s="103"/>
      <c r="JEL134" s="103"/>
      <c r="JEM134" s="103"/>
      <c r="JEN134" s="103"/>
      <c r="JEO134" s="103"/>
      <c r="JEP134" s="103"/>
      <c r="JEQ134" s="103"/>
      <c r="JER134" s="103"/>
      <c r="JES134" s="103"/>
      <c r="JET134" s="103"/>
      <c r="JEU134" s="103"/>
      <c r="JEV134" s="103"/>
      <c r="JEW134" s="103"/>
      <c r="JEX134" s="103"/>
      <c r="JEY134" s="103"/>
      <c r="JEZ134" s="103"/>
      <c r="JFA134" s="103"/>
      <c r="JFB134" s="103"/>
      <c r="JFC134" s="103"/>
      <c r="JFD134" s="103"/>
      <c r="JFE134" s="103"/>
      <c r="JFF134" s="103"/>
      <c r="JFG134" s="103"/>
      <c r="JFH134" s="103"/>
      <c r="JFI134" s="103"/>
      <c r="JFJ134" s="103"/>
      <c r="JFK134" s="103"/>
      <c r="JFL134" s="103"/>
      <c r="JFM134" s="103"/>
      <c r="JFN134" s="103"/>
      <c r="JFO134" s="103"/>
      <c r="JFP134" s="103"/>
      <c r="JFQ134" s="103"/>
      <c r="JFR134" s="103"/>
      <c r="JFS134" s="103"/>
      <c r="JFT134" s="103"/>
      <c r="JFU134" s="103"/>
      <c r="JFV134" s="103"/>
      <c r="JFW134" s="103"/>
      <c r="JFX134" s="103"/>
      <c r="JFY134" s="103"/>
      <c r="JFZ134" s="103"/>
      <c r="JGA134" s="103"/>
      <c r="JGB134" s="103"/>
      <c r="JGC134" s="103"/>
      <c r="JGD134" s="103"/>
      <c r="JGE134" s="103"/>
      <c r="JGF134" s="103"/>
      <c r="JGG134" s="103"/>
      <c r="JGH134" s="103"/>
      <c r="JGI134" s="103"/>
      <c r="JGJ134" s="103"/>
      <c r="JGK134" s="103"/>
      <c r="JGL134" s="103"/>
      <c r="JGM134" s="103"/>
      <c r="JGN134" s="103"/>
      <c r="JGO134" s="103"/>
      <c r="JGP134" s="103"/>
      <c r="JGQ134" s="103"/>
      <c r="JGR134" s="103"/>
      <c r="JGS134" s="103"/>
      <c r="JGT134" s="103"/>
      <c r="JGU134" s="103"/>
      <c r="JGV134" s="103"/>
      <c r="JGW134" s="103"/>
      <c r="JGX134" s="103"/>
      <c r="JGY134" s="103"/>
      <c r="JGZ134" s="103"/>
      <c r="JHA134" s="103"/>
      <c r="JHB134" s="103"/>
      <c r="JHC134" s="103"/>
      <c r="JHD134" s="103"/>
      <c r="JHE134" s="103"/>
      <c r="JHF134" s="103"/>
      <c r="JHG134" s="103"/>
      <c r="JHH134" s="103"/>
      <c r="JHI134" s="103"/>
      <c r="JHJ134" s="103"/>
      <c r="JHK134" s="103"/>
      <c r="JHL134" s="103"/>
      <c r="JHM134" s="103"/>
      <c r="JHN134" s="103"/>
      <c r="JHO134" s="103"/>
      <c r="JHP134" s="103"/>
      <c r="JHQ134" s="103"/>
      <c r="JHR134" s="103"/>
      <c r="JHS134" s="103"/>
      <c r="JHT134" s="103"/>
      <c r="JHU134" s="103"/>
      <c r="JHV134" s="103"/>
      <c r="JHW134" s="103"/>
      <c r="JHX134" s="103"/>
      <c r="JHY134" s="103"/>
      <c r="JHZ134" s="103"/>
      <c r="JIA134" s="103"/>
      <c r="JIB134" s="103"/>
      <c r="JIC134" s="103"/>
      <c r="JID134" s="103"/>
      <c r="JIE134" s="103"/>
      <c r="JIF134" s="103"/>
      <c r="JIG134" s="103"/>
      <c r="JIH134" s="103"/>
      <c r="JII134" s="103"/>
      <c r="JIJ134" s="103"/>
      <c r="JIK134" s="103"/>
      <c r="JIL134" s="103"/>
      <c r="JIM134" s="103"/>
      <c r="JIN134" s="103"/>
      <c r="JIO134" s="103"/>
      <c r="JIP134" s="103"/>
      <c r="JIQ134" s="103"/>
      <c r="JIR134" s="103"/>
      <c r="JIS134" s="103"/>
      <c r="JIT134" s="103"/>
      <c r="JIU134" s="103"/>
      <c r="JIV134" s="103"/>
      <c r="JIW134" s="103"/>
      <c r="JIX134" s="103"/>
      <c r="JIY134" s="103"/>
      <c r="JIZ134" s="103"/>
      <c r="JJA134" s="103"/>
      <c r="JJB134" s="103"/>
      <c r="JJC134" s="103"/>
      <c r="JJD134" s="103"/>
      <c r="JJE134" s="103"/>
      <c r="JJF134" s="103"/>
      <c r="JJG134" s="103"/>
      <c r="JJH134" s="103"/>
      <c r="JJI134" s="103"/>
      <c r="JJJ134" s="103"/>
      <c r="JJK134" s="103"/>
      <c r="JJL134" s="103"/>
      <c r="JJM134" s="103"/>
      <c r="JJN134" s="103"/>
      <c r="JJO134" s="103"/>
      <c r="JJP134" s="103"/>
      <c r="JJQ134" s="103"/>
      <c r="JJR134" s="103"/>
      <c r="JJS134" s="103"/>
      <c r="JJT134" s="103"/>
      <c r="JJU134" s="103"/>
      <c r="JJV134" s="103"/>
      <c r="JJW134" s="103"/>
      <c r="JJX134" s="103"/>
      <c r="JJY134" s="103"/>
      <c r="JJZ134" s="103"/>
      <c r="JKA134" s="103"/>
      <c r="JKB134" s="103"/>
      <c r="JKC134" s="103"/>
      <c r="JKD134" s="103"/>
      <c r="JKE134" s="103"/>
      <c r="JKF134" s="103"/>
      <c r="JKG134" s="103"/>
      <c r="JKH134" s="103"/>
      <c r="JKI134" s="103"/>
      <c r="JKJ134" s="103"/>
      <c r="JKK134" s="103"/>
      <c r="JKL134" s="103"/>
      <c r="JKM134" s="103"/>
      <c r="JKN134" s="103"/>
      <c r="JKO134" s="103"/>
      <c r="JKP134" s="103"/>
      <c r="JKQ134" s="103"/>
      <c r="JKR134" s="103"/>
      <c r="JKS134" s="103"/>
      <c r="JKT134" s="103"/>
      <c r="JKU134" s="103"/>
      <c r="JKV134" s="103"/>
      <c r="JKW134" s="103"/>
      <c r="JKX134" s="103"/>
      <c r="JKY134" s="103"/>
      <c r="JKZ134" s="103"/>
      <c r="JLA134" s="103"/>
      <c r="JLB134" s="103"/>
      <c r="JLC134" s="103"/>
      <c r="JLD134" s="103"/>
      <c r="JLE134" s="103"/>
      <c r="JLF134" s="103"/>
      <c r="JLG134" s="103"/>
      <c r="JLH134" s="103"/>
      <c r="JLI134" s="103"/>
      <c r="JLJ134" s="103"/>
      <c r="JLK134" s="103"/>
      <c r="JLL134" s="103"/>
      <c r="JLM134" s="103"/>
      <c r="JLN134" s="103"/>
      <c r="JLO134" s="103"/>
      <c r="JLP134" s="103"/>
      <c r="JLQ134" s="103"/>
      <c r="JLR134" s="103"/>
      <c r="JLS134" s="103"/>
      <c r="JLT134" s="103"/>
      <c r="JLU134" s="103"/>
      <c r="JLV134" s="103"/>
      <c r="JLW134" s="103"/>
      <c r="JLX134" s="103"/>
      <c r="JLY134" s="103"/>
      <c r="JLZ134" s="103"/>
      <c r="JMA134" s="103"/>
      <c r="JMB134" s="103"/>
      <c r="JMC134" s="103"/>
      <c r="JMD134" s="103"/>
      <c r="JME134" s="103"/>
      <c r="JMF134" s="103"/>
      <c r="JMG134" s="103"/>
      <c r="JMH134" s="103"/>
      <c r="JMI134" s="103"/>
      <c r="JMJ134" s="103"/>
      <c r="JMK134" s="103"/>
      <c r="JML134" s="103"/>
      <c r="JMM134" s="103"/>
      <c r="JMN134" s="103"/>
      <c r="JMO134" s="103"/>
      <c r="JMP134" s="103"/>
      <c r="JMQ134" s="103"/>
      <c r="JMR134" s="103"/>
      <c r="JMS134" s="103"/>
      <c r="JMT134" s="103"/>
      <c r="JMU134" s="103"/>
      <c r="JMV134" s="103"/>
      <c r="JMW134" s="103"/>
      <c r="JMX134" s="103"/>
      <c r="JNE134" s="103"/>
      <c r="JNF134" s="103"/>
      <c r="JNG134" s="103"/>
      <c r="JNH134" s="103"/>
      <c r="JNI134" s="103"/>
      <c r="JNJ134" s="103"/>
      <c r="JNK134" s="103"/>
      <c r="JNL134" s="103"/>
      <c r="JNM134" s="103"/>
      <c r="JNN134" s="103"/>
      <c r="JNO134" s="103"/>
      <c r="JNP134" s="103"/>
      <c r="JNQ134" s="103"/>
      <c r="JNR134" s="103"/>
      <c r="JNS134" s="103"/>
      <c r="JNT134" s="103"/>
      <c r="JNU134" s="103"/>
      <c r="JNV134" s="103"/>
      <c r="JNW134" s="103"/>
      <c r="JNX134" s="103"/>
      <c r="JNY134" s="103"/>
      <c r="JNZ134" s="103"/>
      <c r="JOA134" s="103"/>
      <c r="JOB134" s="103"/>
      <c r="JOC134" s="103"/>
      <c r="JOD134" s="103"/>
      <c r="JOE134" s="103"/>
      <c r="JOF134" s="103"/>
      <c r="JOG134" s="103"/>
      <c r="JOH134" s="103"/>
      <c r="JOI134" s="103"/>
      <c r="JOJ134" s="103"/>
      <c r="JOK134" s="103"/>
      <c r="JOL134" s="103"/>
      <c r="JOM134" s="103"/>
      <c r="JON134" s="103"/>
      <c r="JOO134" s="103"/>
      <c r="JOP134" s="103"/>
      <c r="JOQ134" s="103"/>
      <c r="JOR134" s="103"/>
      <c r="JOS134" s="103"/>
      <c r="JOT134" s="103"/>
      <c r="JOU134" s="103"/>
      <c r="JOV134" s="103"/>
      <c r="JOW134" s="103"/>
      <c r="JOX134" s="103"/>
      <c r="JOY134" s="103"/>
      <c r="JOZ134" s="103"/>
      <c r="JPA134" s="103"/>
      <c r="JPB134" s="103"/>
      <c r="JPC134" s="103"/>
      <c r="JPD134" s="103"/>
      <c r="JPE134" s="103"/>
      <c r="JPF134" s="103"/>
      <c r="JPG134" s="103"/>
      <c r="JPH134" s="103"/>
      <c r="JPI134" s="103"/>
      <c r="JPJ134" s="103"/>
      <c r="JPK134" s="103"/>
      <c r="JPL134" s="103"/>
      <c r="JPM134" s="103"/>
      <c r="JPN134" s="103"/>
      <c r="JPO134" s="103"/>
      <c r="JPP134" s="103"/>
      <c r="JPQ134" s="103"/>
      <c r="JPR134" s="103"/>
      <c r="JPS134" s="103"/>
      <c r="JPT134" s="103"/>
      <c r="JPU134" s="103"/>
      <c r="JPV134" s="103"/>
      <c r="JPW134" s="103"/>
      <c r="JPX134" s="103"/>
      <c r="JPY134" s="103"/>
      <c r="JPZ134" s="103"/>
      <c r="JQA134" s="103"/>
      <c r="JQB134" s="103"/>
      <c r="JQC134" s="103"/>
      <c r="JQD134" s="103"/>
      <c r="JQE134" s="103"/>
      <c r="JQF134" s="103"/>
      <c r="JQG134" s="103"/>
      <c r="JQH134" s="103"/>
      <c r="JQI134" s="103"/>
      <c r="JQJ134" s="103"/>
      <c r="JQK134" s="103"/>
      <c r="JQL134" s="103"/>
      <c r="JQM134" s="103"/>
      <c r="JQN134" s="103"/>
      <c r="JQO134" s="103"/>
      <c r="JQP134" s="103"/>
      <c r="JQQ134" s="103"/>
      <c r="JQR134" s="103"/>
      <c r="JQS134" s="103"/>
      <c r="JQT134" s="103"/>
      <c r="JQU134" s="103"/>
      <c r="JQV134" s="103"/>
      <c r="JQW134" s="103"/>
      <c r="JQX134" s="103"/>
      <c r="JQY134" s="103"/>
      <c r="JQZ134" s="103"/>
      <c r="JRA134" s="103"/>
      <c r="JRB134" s="103"/>
      <c r="JRC134" s="103"/>
      <c r="JRD134" s="103"/>
      <c r="JRE134" s="103"/>
      <c r="JRF134" s="103"/>
      <c r="JRG134" s="103"/>
      <c r="JRH134" s="103"/>
      <c r="JRI134" s="103"/>
      <c r="JRJ134" s="103"/>
      <c r="JRK134" s="103"/>
      <c r="JRL134" s="103"/>
      <c r="JRM134" s="103"/>
      <c r="JRN134" s="103"/>
      <c r="JRO134" s="103"/>
      <c r="JRP134" s="103"/>
      <c r="JRQ134" s="103"/>
      <c r="JRR134" s="103"/>
      <c r="JRS134" s="103"/>
      <c r="JRT134" s="103"/>
      <c r="JRU134" s="103"/>
      <c r="JRV134" s="103"/>
      <c r="JRW134" s="103"/>
      <c r="JRX134" s="103"/>
      <c r="JRY134" s="103"/>
      <c r="JRZ134" s="103"/>
      <c r="JSA134" s="103"/>
      <c r="JSB134" s="103"/>
      <c r="JSC134" s="103"/>
      <c r="JSD134" s="103"/>
      <c r="JSE134" s="103"/>
      <c r="JSF134" s="103"/>
      <c r="JSG134" s="103"/>
      <c r="JSH134" s="103"/>
      <c r="JSI134" s="103"/>
      <c r="JSJ134" s="103"/>
      <c r="JSK134" s="103"/>
      <c r="JSL134" s="103"/>
      <c r="JSM134" s="103"/>
      <c r="JSN134" s="103"/>
      <c r="JSO134" s="103"/>
      <c r="JSP134" s="103"/>
      <c r="JSQ134" s="103"/>
      <c r="JSR134" s="103"/>
      <c r="JSS134" s="103"/>
      <c r="JST134" s="103"/>
      <c r="JSU134" s="103"/>
      <c r="JSV134" s="103"/>
      <c r="JSW134" s="103"/>
      <c r="JSX134" s="103"/>
      <c r="JSY134" s="103"/>
      <c r="JSZ134" s="103"/>
      <c r="JTA134" s="103"/>
      <c r="JTB134" s="103"/>
      <c r="JTC134" s="103"/>
      <c r="JTD134" s="103"/>
      <c r="JTE134" s="103"/>
      <c r="JTF134" s="103"/>
      <c r="JTG134" s="103"/>
      <c r="JTH134" s="103"/>
      <c r="JTI134" s="103"/>
      <c r="JTJ134" s="103"/>
      <c r="JTK134" s="103"/>
      <c r="JTL134" s="103"/>
      <c r="JTM134" s="103"/>
      <c r="JTN134" s="103"/>
      <c r="JTO134" s="103"/>
      <c r="JTP134" s="103"/>
      <c r="JTQ134" s="103"/>
      <c r="JTR134" s="103"/>
      <c r="JTS134" s="103"/>
      <c r="JTT134" s="103"/>
      <c r="JTU134" s="103"/>
      <c r="JTV134" s="103"/>
      <c r="JTW134" s="103"/>
      <c r="JTX134" s="103"/>
      <c r="JTY134" s="103"/>
      <c r="JTZ134" s="103"/>
      <c r="JUA134" s="103"/>
      <c r="JUB134" s="103"/>
      <c r="JUC134" s="103"/>
      <c r="JUD134" s="103"/>
      <c r="JUE134" s="103"/>
      <c r="JUF134" s="103"/>
      <c r="JUG134" s="103"/>
      <c r="JUH134" s="103"/>
      <c r="JUI134" s="103"/>
      <c r="JUJ134" s="103"/>
      <c r="JUK134" s="103"/>
      <c r="JUL134" s="103"/>
      <c r="JUM134" s="103"/>
      <c r="JUN134" s="103"/>
      <c r="JUO134" s="103"/>
      <c r="JUP134" s="103"/>
      <c r="JUQ134" s="103"/>
      <c r="JUR134" s="103"/>
      <c r="JUS134" s="103"/>
      <c r="JUT134" s="103"/>
      <c r="JUU134" s="103"/>
      <c r="JUV134" s="103"/>
      <c r="JUW134" s="103"/>
      <c r="JUX134" s="103"/>
      <c r="JUY134" s="103"/>
      <c r="JUZ134" s="103"/>
      <c r="JVA134" s="103"/>
      <c r="JVB134" s="103"/>
      <c r="JVC134" s="103"/>
      <c r="JVD134" s="103"/>
      <c r="JVE134" s="103"/>
      <c r="JVF134" s="103"/>
      <c r="JVG134" s="103"/>
      <c r="JVH134" s="103"/>
      <c r="JVI134" s="103"/>
      <c r="JVJ134" s="103"/>
      <c r="JVK134" s="103"/>
      <c r="JVL134" s="103"/>
      <c r="JVM134" s="103"/>
      <c r="JVN134" s="103"/>
      <c r="JVO134" s="103"/>
      <c r="JVP134" s="103"/>
      <c r="JVQ134" s="103"/>
      <c r="JVR134" s="103"/>
      <c r="JVS134" s="103"/>
      <c r="JVT134" s="103"/>
      <c r="JVU134" s="103"/>
      <c r="JVV134" s="103"/>
      <c r="JVW134" s="103"/>
      <c r="JVX134" s="103"/>
      <c r="JVY134" s="103"/>
      <c r="JVZ134" s="103"/>
      <c r="JWA134" s="103"/>
      <c r="JWB134" s="103"/>
      <c r="JWC134" s="103"/>
      <c r="JWD134" s="103"/>
      <c r="JWE134" s="103"/>
      <c r="JWF134" s="103"/>
      <c r="JWG134" s="103"/>
      <c r="JWH134" s="103"/>
      <c r="JWI134" s="103"/>
      <c r="JWJ134" s="103"/>
      <c r="JWK134" s="103"/>
      <c r="JWL134" s="103"/>
      <c r="JWM134" s="103"/>
      <c r="JWN134" s="103"/>
      <c r="JWO134" s="103"/>
      <c r="JWP134" s="103"/>
      <c r="JWQ134" s="103"/>
      <c r="JWR134" s="103"/>
      <c r="JWS134" s="103"/>
      <c r="JWT134" s="103"/>
      <c r="JXA134" s="103"/>
      <c r="JXB134" s="103"/>
      <c r="JXC134" s="103"/>
      <c r="JXD134" s="103"/>
      <c r="JXE134" s="103"/>
      <c r="JXF134" s="103"/>
      <c r="JXG134" s="103"/>
      <c r="JXH134" s="103"/>
      <c r="JXI134" s="103"/>
      <c r="JXJ134" s="103"/>
      <c r="JXK134" s="103"/>
      <c r="JXL134" s="103"/>
      <c r="JXM134" s="103"/>
      <c r="JXN134" s="103"/>
      <c r="JXO134" s="103"/>
      <c r="JXP134" s="103"/>
      <c r="JXQ134" s="103"/>
      <c r="JXR134" s="103"/>
      <c r="JXS134" s="103"/>
      <c r="JXT134" s="103"/>
      <c r="JXU134" s="103"/>
      <c r="JXV134" s="103"/>
      <c r="JXW134" s="103"/>
      <c r="JXX134" s="103"/>
      <c r="JXY134" s="103"/>
      <c r="JXZ134" s="103"/>
      <c r="JYA134" s="103"/>
      <c r="JYB134" s="103"/>
      <c r="JYC134" s="103"/>
      <c r="JYD134" s="103"/>
      <c r="JYE134" s="103"/>
      <c r="JYF134" s="103"/>
      <c r="JYG134" s="103"/>
      <c r="JYH134" s="103"/>
      <c r="JYI134" s="103"/>
      <c r="JYJ134" s="103"/>
      <c r="JYK134" s="103"/>
      <c r="JYL134" s="103"/>
      <c r="JYM134" s="103"/>
      <c r="JYN134" s="103"/>
      <c r="JYO134" s="103"/>
      <c r="JYP134" s="103"/>
      <c r="JYQ134" s="103"/>
      <c r="JYR134" s="103"/>
      <c r="JYS134" s="103"/>
      <c r="JYT134" s="103"/>
      <c r="JYU134" s="103"/>
      <c r="JYV134" s="103"/>
      <c r="JYW134" s="103"/>
      <c r="JYX134" s="103"/>
      <c r="JYY134" s="103"/>
      <c r="JYZ134" s="103"/>
      <c r="JZA134" s="103"/>
      <c r="JZB134" s="103"/>
      <c r="JZC134" s="103"/>
      <c r="JZD134" s="103"/>
      <c r="JZE134" s="103"/>
      <c r="JZF134" s="103"/>
      <c r="JZG134" s="103"/>
      <c r="JZH134" s="103"/>
      <c r="JZI134" s="103"/>
      <c r="JZJ134" s="103"/>
      <c r="JZK134" s="103"/>
      <c r="JZL134" s="103"/>
      <c r="JZM134" s="103"/>
      <c r="JZN134" s="103"/>
      <c r="JZO134" s="103"/>
      <c r="JZP134" s="103"/>
      <c r="JZQ134" s="103"/>
      <c r="JZR134" s="103"/>
      <c r="JZS134" s="103"/>
      <c r="JZT134" s="103"/>
      <c r="JZU134" s="103"/>
      <c r="JZV134" s="103"/>
      <c r="JZW134" s="103"/>
      <c r="JZX134" s="103"/>
      <c r="JZY134" s="103"/>
      <c r="JZZ134" s="103"/>
      <c r="KAA134" s="103"/>
      <c r="KAB134" s="103"/>
      <c r="KAC134" s="103"/>
      <c r="KAD134" s="103"/>
      <c r="KAE134" s="103"/>
      <c r="KAF134" s="103"/>
      <c r="KAG134" s="103"/>
      <c r="KAH134" s="103"/>
      <c r="KAI134" s="103"/>
      <c r="KAJ134" s="103"/>
      <c r="KAK134" s="103"/>
      <c r="KAL134" s="103"/>
      <c r="KAM134" s="103"/>
      <c r="KAN134" s="103"/>
      <c r="KAO134" s="103"/>
      <c r="KAP134" s="103"/>
      <c r="KAQ134" s="103"/>
      <c r="KAR134" s="103"/>
      <c r="KAS134" s="103"/>
      <c r="KAT134" s="103"/>
      <c r="KAU134" s="103"/>
      <c r="KAV134" s="103"/>
      <c r="KAW134" s="103"/>
      <c r="KAX134" s="103"/>
      <c r="KAY134" s="103"/>
      <c r="KAZ134" s="103"/>
      <c r="KBA134" s="103"/>
      <c r="KBB134" s="103"/>
      <c r="KBC134" s="103"/>
      <c r="KBD134" s="103"/>
      <c r="KBE134" s="103"/>
      <c r="KBF134" s="103"/>
      <c r="KBG134" s="103"/>
      <c r="KBH134" s="103"/>
      <c r="KBI134" s="103"/>
      <c r="KBJ134" s="103"/>
      <c r="KBK134" s="103"/>
      <c r="KBL134" s="103"/>
      <c r="KBM134" s="103"/>
      <c r="KBN134" s="103"/>
      <c r="KBO134" s="103"/>
      <c r="KBP134" s="103"/>
      <c r="KBQ134" s="103"/>
      <c r="KBR134" s="103"/>
      <c r="KBS134" s="103"/>
      <c r="KBT134" s="103"/>
      <c r="KBU134" s="103"/>
      <c r="KBV134" s="103"/>
      <c r="KBW134" s="103"/>
      <c r="KBX134" s="103"/>
      <c r="KBY134" s="103"/>
      <c r="KBZ134" s="103"/>
      <c r="KCA134" s="103"/>
      <c r="KCB134" s="103"/>
      <c r="KCC134" s="103"/>
      <c r="KCD134" s="103"/>
      <c r="KCE134" s="103"/>
      <c r="KCF134" s="103"/>
      <c r="KCG134" s="103"/>
      <c r="KCH134" s="103"/>
      <c r="KCI134" s="103"/>
      <c r="KCJ134" s="103"/>
      <c r="KCK134" s="103"/>
      <c r="KCL134" s="103"/>
      <c r="KCM134" s="103"/>
      <c r="KCN134" s="103"/>
      <c r="KCO134" s="103"/>
      <c r="KCP134" s="103"/>
      <c r="KCQ134" s="103"/>
      <c r="KCR134" s="103"/>
      <c r="KCS134" s="103"/>
      <c r="KCT134" s="103"/>
      <c r="KCU134" s="103"/>
      <c r="KCV134" s="103"/>
      <c r="KCW134" s="103"/>
      <c r="KCX134" s="103"/>
      <c r="KCY134" s="103"/>
      <c r="KCZ134" s="103"/>
      <c r="KDA134" s="103"/>
      <c r="KDB134" s="103"/>
      <c r="KDC134" s="103"/>
      <c r="KDD134" s="103"/>
      <c r="KDE134" s="103"/>
      <c r="KDF134" s="103"/>
      <c r="KDG134" s="103"/>
      <c r="KDH134" s="103"/>
      <c r="KDI134" s="103"/>
      <c r="KDJ134" s="103"/>
      <c r="KDK134" s="103"/>
      <c r="KDL134" s="103"/>
      <c r="KDM134" s="103"/>
      <c r="KDN134" s="103"/>
      <c r="KDO134" s="103"/>
      <c r="KDP134" s="103"/>
      <c r="KDQ134" s="103"/>
      <c r="KDR134" s="103"/>
      <c r="KDS134" s="103"/>
      <c r="KDT134" s="103"/>
      <c r="KDU134" s="103"/>
      <c r="KDV134" s="103"/>
      <c r="KDW134" s="103"/>
      <c r="KDX134" s="103"/>
      <c r="KDY134" s="103"/>
      <c r="KDZ134" s="103"/>
      <c r="KEA134" s="103"/>
      <c r="KEB134" s="103"/>
      <c r="KEC134" s="103"/>
      <c r="KED134" s="103"/>
      <c r="KEE134" s="103"/>
      <c r="KEF134" s="103"/>
      <c r="KEG134" s="103"/>
      <c r="KEH134" s="103"/>
      <c r="KEI134" s="103"/>
      <c r="KEJ134" s="103"/>
      <c r="KEK134" s="103"/>
      <c r="KEL134" s="103"/>
      <c r="KEM134" s="103"/>
      <c r="KEN134" s="103"/>
      <c r="KEO134" s="103"/>
      <c r="KEP134" s="103"/>
      <c r="KEQ134" s="103"/>
      <c r="KER134" s="103"/>
      <c r="KES134" s="103"/>
      <c r="KET134" s="103"/>
      <c r="KEU134" s="103"/>
      <c r="KEV134" s="103"/>
      <c r="KEW134" s="103"/>
      <c r="KEX134" s="103"/>
      <c r="KEY134" s="103"/>
      <c r="KEZ134" s="103"/>
      <c r="KFA134" s="103"/>
      <c r="KFB134" s="103"/>
      <c r="KFC134" s="103"/>
      <c r="KFD134" s="103"/>
      <c r="KFE134" s="103"/>
      <c r="KFF134" s="103"/>
      <c r="KFG134" s="103"/>
      <c r="KFH134" s="103"/>
      <c r="KFI134" s="103"/>
      <c r="KFJ134" s="103"/>
      <c r="KFK134" s="103"/>
      <c r="KFL134" s="103"/>
      <c r="KFM134" s="103"/>
      <c r="KFN134" s="103"/>
      <c r="KFO134" s="103"/>
      <c r="KFP134" s="103"/>
      <c r="KFQ134" s="103"/>
      <c r="KFR134" s="103"/>
      <c r="KFS134" s="103"/>
      <c r="KFT134" s="103"/>
      <c r="KFU134" s="103"/>
      <c r="KFV134" s="103"/>
      <c r="KFW134" s="103"/>
      <c r="KFX134" s="103"/>
      <c r="KFY134" s="103"/>
      <c r="KFZ134" s="103"/>
      <c r="KGA134" s="103"/>
      <c r="KGB134" s="103"/>
      <c r="KGC134" s="103"/>
      <c r="KGD134" s="103"/>
      <c r="KGE134" s="103"/>
      <c r="KGF134" s="103"/>
      <c r="KGG134" s="103"/>
      <c r="KGH134" s="103"/>
      <c r="KGI134" s="103"/>
      <c r="KGJ134" s="103"/>
      <c r="KGK134" s="103"/>
      <c r="KGL134" s="103"/>
      <c r="KGM134" s="103"/>
      <c r="KGN134" s="103"/>
      <c r="KGO134" s="103"/>
      <c r="KGP134" s="103"/>
      <c r="KGW134" s="103"/>
      <c r="KGX134" s="103"/>
      <c r="KGY134" s="103"/>
      <c r="KGZ134" s="103"/>
      <c r="KHA134" s="103"/>
      <c r="KHB134" s="103"/>
      <c r="KHC134" s="103"/>
      <c r="KHD134" s="103"/>
      <c r="KHE134" s="103"/>
      <c r="KHF134" s="103"/>
      <c r="KHG134" s="103"/>
      <c r="KHH134" s="103"/>
      <c r="KHI134" s="103"/>
      <c r="KHJ134" s="103"/>
      <c r="KHK134" s="103"/>
      <c r="KHL134" s="103"/>
      <c r="KHM134" s="103"/>
      <c r="KHN134" s="103"/>
      <c r="KHO134" s="103"/>
      <c r="KHP134" s="103"/>
      <c r="KHQ134" s="103"/>
      <c r="KHR134" s="103"/>
      <c r="KHS134" s="103"/>
      <c r="KHT134" s="103"/>
      <c r="KHU134" s="103"/>
      <c r="KHV134" s="103"/>
      <c r="KHW134" s="103"/>
      <c r="KHX134" s="103"/>
      <c r="KHY134" s="103"/>
      <c r="KHZ134" s="103"/>
      <c r="KIA134" s="103"/>
      <c r="KIB134" s="103"/>
      <c r="KIC134" s="103"/>
      <c r="KID134" s="103"/>
      <c r="KIE134" s="103"/>
      <c r="KIF134" s="103"/>
      <c r="KIG134" s="103"/>
      <c r="KIH134" s="103"/>
      <c r="KII134" s="103"/>
      <c r="KIJ134" s="103"/>
      <c r="KIK134" s="103"/>
      <c r="KIL134" s="103"/>
      <c r="KIM134" s="103"/>
      <c r="KIN134" s="103"/>
      <c r="KIO134" s="103"/>
      <c r="KIP134" s="103"/>
      <c r="KIQ134" s="103"/>
      <c r="KIR134" s="103"/>
      <c r="KIS134" s="103"/>
      <c r="KIT134" s="103"/>
      <c r="KIU134" s="103"/>
      <c r="KIV134" s="103"/>
      <c r="KIW134" s="103"/>
      <c r="KIX134" s="103"/>
      <c r="KIY134" s="103"/>
      <c r="KIZ134" s="103"/>
      <c r="KJA134" s="103"/>
      <c r="KJB134" s="103"/>
      <c r="KJC134" s="103"/>
      <c r="KJD134" s="103"/>
      <c r="KJE134" s="103"/>
      <c r="KJF134" s="103"/>
      <c r="KJG134" s="103"/>
      <c r="KJH134" s="103"/>
      <c r="KJI134" s="103"/>
      <c r="KJJ134" s="103"/>
      <c r="KJK134" s="103"/>
      <c r="KJL134" s="103"/>
      <c r="KJM134" s="103"/>
      <c r="KJN134" s="103"/>
      <c r="KJO134" s="103"/>
      <c r="KJP134" s="103"/>
      <c r="KJQ134" s="103"/>
      <c r="KJR134" s="103"/>
      <c r="KJS134" s="103"/>
      <c r="KJT134" s="103"/>
      <c r="KJU134" s="103"/>
      <c r="KJV134" s="103"/>
      <c r="KJW134" s="103"/>
      <c r="KJX134" s="103"/>
      <c r="KJY134" s="103"/>
      <c r="KJZ134" s="103"/>
      <c r="KKA134" s="103"/>
      <c r="KKB134" s="103"/>
      <c r="KKC134" s="103"/>
      <c r="KKD134" s="103"/>
      <c r="KKE134" s="103"/>
      <c r="KKF134" s="103"/>
      <c r="KKG134" s="103"/>
      <c r="KKH134" s="103"/>
      <c r="KKI134" s="103"/>
      <c r="KKJ134" s="103"/>
      <c r="KKK134" s="103"/>
      <c r="KKL134" s="103"/>
      <c r="KKM134" s="103"/>
      <c r="KKN134" s="103"/>
      <c r="KKO134" s="103"/>
      <c r="KKP134" s="103"/>
      <c r="KKQ134" s="103"/>
      <c r="KKR134" s="103"/>
      <c r="KKS134" s="103"/>
      <c r="KKT134" s="103"/>
      <c r="KKU134" s="103"/>
      <c r="KKV134" s="103"/>
      <c r="KKW134" s="103"/>
      <c r="KKX134" s="103"/>
      <c r="KKY134" s="103"/>
      <c r="KKZ134" s="103"/>
      <c r="KLA134" s="103"/>
      <c r="KLB134" s="103"/>
      <c r="KLC134" s="103"/>
      <c r="KLD134" s="103"/>
      <c r="KLE134" s="103"/>
      <c r="KLF134" s="103"/>
      <c r="KLG134" s="103"/>
      <c r="KLH134" s="103"/>
      <c r="KLI134" s="103"/>
      <c r="KLJ134" s="103"/>
      <c r="KLK134" s="103"/>
      <c r="KLL134" s="103"/>
      <c r="KLM134" s="103"/>
      <c r="KLN134" s="103"/>
      <c r="KLO134" s="103"/>
      <c r="KLP134" s="103"/>
      <c r="KLQ134" s="103"/>
      <c r="KLR134" s="103"/>
      <c r="KLS134" s="103"/>
      <c r="KLT134" s="103"/>
      <c r="KLU134" s="103"/>
      <c r="KLV134" s="103"/>
      <c r="KLW134" s="103"/>
      <c r="KLX134" s="103"/>
      <c r="KLY134" s="103"/>
      <c r="KLZ134" s="103"/>
      <c r="KMA134" s="103"/>
      <c r="KMB134" s="103"/>
      <c r="KMC134" s="103"/>
      <c r="KMD134" s="103"/>
      <c r="KME134" s="103"/>
      <c r="KMF134" s="103"/>
      <c r="KMG134" s="103"/>
      <c r="KMH134" s="103"/>
      <c r="KMI134" s="103"/>
      <c r="KMJ134" s="103"/>
      <c r="KMK134" s="103"/>
      <c r="KML134" s="103"/>
      <c r="KMM134" s="103"/>
      <c r="KMN134" s="103"/>
      <c r="KMO134" s="103"/>
      <c r="KMP134" s="103"/>
      <c r="KMQ134" s="103"/>
      <c r="KMR134" s="103"/>
      <c r="KMS134" s="103"/>
      <c r="KMT134" s="103"/>
      <c r="KMU134" s="103"/>
      <c r="KMV134" s="103"/>
      <c r="KMW134" s="103"/>
      <c r="KMX134" s="103"/>
      <c r="KMY134" s="103"/>
      <c r="KMZ134" s="103"/>
      <c r="KNA134" s="103"/>
      <c r="KNB134" s="103"/>
      <c r="KNC134" s="103"/>
      <c r="KND134" s="103"/>
      <c r="KNE134" s="103"/>
      <c r="KNF134" s="103"/>
      <c r="KNG134" s="103"/>
      <c r="KNH134" s="103"/>
      <c r="KNI134" s="103"/>
      <c r="KNJ134" s="103"/>
      <c r="KNK134" s="103"/>
      <c r="KNL134" s="103"/>
      <c r="KNM134" s="103"/>
      <c r="KNN134" s="103"/>
      <c r="KNO134" s="103"/>
      <c r="KNP134" s="103"/>
      <c r="KNQ134" s="103"/>
      <c r="KNR134" s="103"/>
      <c r="KNS134" s="103"/>
      <c r="KNT134" s="103"/>
      <c r="KNU134" s="103"/>
      <c r="KNV134" s="103"/>
      <c r="KNW134" s="103"/>
      <c r="KNX134" s="103"/>
      <c r="KNY134" s="103"/>
      <c r="KNZ134" s="103"/>
      <c r="KOA134" s="103"/>
      <c r="KOB134" s="103"/>
      <c r="KOC134" s="103"/>
      <c r="KOD134" s="103"/>
      <c r="KOE134" s="103"/>
      <c r="KOF134" s="103"/>
      <c r="KOG134" s="103"/>
      <c r="KOH134" s="103"/>
      <c r="KOI134" s="103"/>
      <c r="KOJ134" s="103"/>
      <c r="KOK134" s="103"/>
      <c r="KOL134" s="103"/>
      <c r="KOM134" s="103"/>
      <c r="KON134" s="103"/>
      <c r="KOO134" s="103"/>
      <c r="KOP134" s="103"/>
      <c r="KOQ134" s="103"/>
      <c r="KOR134" s="103"/>
      <c r="KOS134" s="103"/>
      <c r="KOT134" s="103"/>
      <c r="KOU134" s="103"/>
      <c r="KOV134" s="103"/>
      <c r="KOW134" s="103"/>
      <c r="KOX134" s="103"/>
      <c r="KOY134" s="103"/>
      <c r="KOZ134" s="103"/>
      <c r="KPA134" s="103"/>
      <c r="KPB134" s="103"/>
      <c r="KPC134" s="103"/>
      <c r="KPD134" s="103"/>
      <c r="KPE134" s="103"/>
      <c r="KPF134" s="103"/>
      <c r="KPG134" s="103"/>
      <c r="KPH134" s="103"/>
      <c r="KPI134" s="103"/>
      <c r="KPJ134" s="103"/>
      <c r="KPK134" s="103"/>
      <c r="KPL134" s="103"/>
      <c r="KPM134" s="103"/>
      <c r="KPN134" s="103"/>
      <c r="KPO134" s="103"/>
      <c r="KPP134" s="103"/>
      <c r="KPQ134" s="103"/>
      <c r="KPR134" s="103"/>
      <c r="KPS134" s="103"/>
      <c r="KPT134" s="103"/>
      <c r="KPU134" s="103"/>
      <c r="KPV134" s="103"/>
      <c r="KPW134" s="103"/>
      <c r="KPX134" s="103"/>
      <c r="KPY134" s="103"/>
      <c r="KPZ134" s="103"/>
      <c r="KQA134" s="103"/>
      <c r="KQB134" s="103"/>
      <c r="KQC134" s="103"/>
      <c r="KQD134" s="103"/>
      <c r="KQE134" s="103"/>
      <c r="KQF134" s="103"/>
      <c r="KQG134" s="103"/>
      <c r="KQH134" s="103"/>
      <c r="KQI134" s="103"/>
      <c r="KQJ134" s="103"/>
      <c r="KQK134" s="103"/>
      <c r="KQL134" s="103"/>
      <c r="KQS134" s="103"/>
      <c r="KQT134" s="103"/>
      <c r="KQU134" s="103"/>
      <c r="KQV134" s="103"/>
      <c r="KQW134" s="103"/>
      <c r="KQX134" s="103"/>
      <c r="KQY134" s="103"/>
      <c r="KQZ134" s="103"/>
      <c r="KRA134" s="103"/>
      <c r="KRB134" s="103"/>
      <c r="KRC134" s="103"/>
      <c r="KRD134" s="103"/>
      <c r="KRE134" s="103"/>
      <c r="KRF134" s="103"/>
      <c r="KRG134" s="103"/>
      <c r="KRH134" s="103"/>
      <c r="KRI134" s="103"/>
      <c r="KRJ134" s="103"/>
      <c r="KRK134" s="103"/>
      <c r="KRL134" s="103"/>
      <c r="KRM134" s="103"/>
      <c r="KRN134" s="103"/>
      <c r="KRO134" s="103"/>
      <c r="KRP134" s="103"/>
      <c r="KRQ134" s="103"/>
      <c r="KRR134" s="103"/>
      <c r="KRS134" s="103"/>
      <c r="KRT134" s="103"/>
      <c r="KRU134" s="103"/>
      <c r="KRV134" s="103"/>
      <c r="KRW134" s="103"/>
      <c r="KRX134" s="103"/>
      <c r="KRY134" s="103"/>
      <c r="KRZ134" s="103"/>
      <c r="KSA134" s="103"/>
      <c r="KSB134" s="103"/>
      <c r="KSC134" s="103"/>
      <c r="KSD134" s="103"/>
      <c r="KSE134" s="103"/>
      <c r="KSF134" s="103"/>
      <c r="KSG134" s="103"/>
      <c r="KSH134" s="103"/>
      <c r="KSI134" s="103"/>
      <c r="KSJ134" s="103"/>
      <c r="KSK134" s="103"/>
      <c r="KSL134" s="103"/>
      <c r="KSM134" s="103"/>
      <c r="KSN134" s="103"/>
      <c r="KSO134" s="103"/>
      <c r="KSP134" s="103"/>
      <c r="KSQ134" s="103"/>
      <c r="KSR134" s="103"/>
      <c r="KSS134" s="103"/>
      <c r="KST134" s="103"/>
      <c r="KSU134" s="103"/>
      <c r="KSV134" s="103"/>
      <c r="KSW134" s="103"/>
      <c r="KSX134" s="103"/>
      <c r="KSY134" s="103"/>
      <c r="KSZ134" s="103"/>
      <c r="KTA134" s="103"/>
      <c r="KTB134" s="103"/>
      <c r="KTC134" s="103"/>
      <c r="KTD134" s="103"/>
      <c r="KTE134" s="103"/>
      <c r="KTF134" s="103"/>
      <c r="KTG134" s="103"/>
      <c r="KTH134" s="103"/>
      <c r="KTI134" s="103"/>
      <c r="KTJ134" s="103"/>
      <c r="KTK134" s="103"/>
      <c r="KTL134" s="103"/>
      <c r="KTM134" s="103"/>
      <c r="KTN134" s="103"/>
      <c r="KTO134" s="103"/>
      <c r="KTP134" s="103"/>
      <c r="KTQ134" s="103"/>
      <c r="KTR134" s="103"/>
      <c r="KTS134" s="103"/>
      <c r="KTT134" s="103"/>
      <c r="KTU134" s="103"/>
      <c r="KTV134" s="103"/>
      <c r="KTW134" s="103"/>
      <c r="KTX134" s="103"/>
      <c r="KTY134" s="103"/>
      <c r="KTZ134" s="103"/>
      <c r="KUA134" s="103"/>
      <c r="KUB134" s="103"/>
      <c r="KUC134" s="103"/>
      <c r="KUD134" s="103"/>
      <c r="KUE134" s="103"/>
      <c r="KUF134" s="103"/>
      <c r="KUG134" s="103"/>
      <c r="KUH134" s="103"/>
      <c r="KUI134" s="103"/>
      <c r="KUJ134" s="103"/>
      <c r="KUK134" s="103"/>
      <c r="KUL134" s="103"/>
      <c r="KUM134" s="103"/>
      <c r="KUN134" s="103"/>
      <c r="KUO134" s="103"/>
      <c r="KUP134" s="103"/>
      <c r="KUQ134" s="103"/>
      <c r="KUR134" s="103"/>
      <c r="KUS134" s="103"/>
      <c r="KUT134" s="103"/>
      <c r="KUU134" s="103"/>
      <c r="KUV134" s="103"/>
      <c r="KUW134" s="103"/>
      <c r="KUX134" s="103"/>
      <c r="KUY134" s="103"/>
      <c r="KUZ134" s="103"/>
      <c r="KVA134" s="103"/>
      <c r="KVB134" s="103"/>
      <c r="KVC134" s="103"/>
      <c r="KVD134" s="103"/>
      <c r="KVE134" s="103"/>
      <c r="KVF134" s="103"/>
      <c r="KVG134" s="103"/>
      <c r="KVH134" s="103"/>
      <c r="KVI134" s="103"/>
      <c r="KVJ134" s="103"/>
      <c r="KVK134" s="103"/>
      <c r="KVL134" s="103"/>
      <c r="KVM134" s="103"/>
      <c r="KVN134" s="103"/>
      <c r="KVO134" s="103"/>
      <c r="KVP134" s="103"/>
      <c r="KVQ134" s="103"/>
      <c r="KVR134" s="103"/>
      <c r="KVS134" s="103"/>
      <c r="KVT134" s="103"/>
      <c r="KVU134" s="103"/>
      <c r="KVV134" s="103"/>
      <c r="KVW134" s="103"/>
      <c r="KVX134" s="103"/>
      <c r="KVY134" s="103"/>
      <c r="KVZ134" s="103"/>
      <c r="KWA134" s="103"/>
      <c r="KWB134" s="103"/>
      <c r="KWC134" s="103"/>
      <c r="KWD134" s="103"/>
      <c r="KWE134" s="103"/>
      <c r="KWF134" s="103"/>
      <c r="KWG134" s="103"/>
      <c r="KWH134" s="103"/>
      <c r="KWI134" s="103"/>
      <c r="KWJ134" s="103"/>
      <c r="KWK134" s="103"/>
      <c r="KWL134" s="103"/>
      <c r="KWM134" s="103"/>
      <c r="KWN134" s="103"/>
      <c r="KWO134" s="103"/>
      <c r="KWP134" s="103"/>
      <c r="KWQ134" s="103"/>
      <c r="KWR134" s="103"/>
      <c r="KWS134" s="103"/>
      <c r="KWT134" s="103"/>
      <c r="KWU134" s="103"/>
      <c r="KWV134" s="103"/>
      <c r="KWW134" s="103"/>
      <c r="KWX134" s="103"/>
      <c r="KWY134" s="103"/>
      <c r="KWZ134" s="103"/>
      <c r="KXA134" s="103"/>
      <c r="KXB134" s="103"/>
      <c r="KXC134" s="103"/>
      <c r="KXD134" s="103"/>
      <c r="KXE134" s="103"/>
      <c r="KXF134" s="103"/>
      <c r="KXG134" s="103"/>
      <c r="KXH134" s="103"/>
      <c r="KXI134" s="103"/>
      <c r="KXJ134" s="103"/>
      <c r="KXK134" s="103"/>
      <c r="KXL134" s="103"/>
      <c r="KXM134" s="103"/>
      <c r="KXN134" s="103"/>
      <c r="KXO134" s="103"/>
      <c r="KXP134" s="103"/>
      <c r="KXQ134" s="103"/>
      <c r="KXR134" s="103"/>
      <c r="KXS134" s="103"/>
      <c r="KXT134" s="103"/>
      <c r="KXU134" s="103"/>
      <c r="KXV134" s="103"/>
      <c r="KXW134" s="103"/>
      <c r="KXX134" s="103"/>
      <c r="KXY134" s="103"/>
      <c r="KXZ134" s="103"/>
      <c r="KYA134" s="103"/>
      <c r="KYB134" s="103"/>
      <c r="KYC134" s="103"/>
      <c r="KYD134" s="103"/>
      <c r="KYE134" s="103"/>
      <c r="KYF134" s="103"/>
      <c r="KYG134" s="103"/>
      <c r="KYH134" s="103"/>
      <c r="KYI134" s="103"/>
      <c r="KYJ134" s="103"/>
      <c r="KYK134" s="103"/>
      <c r="KYL134" s="103"/>
      <c r="KYM134" s="103"/>
      <c r="KYN134" s="103"/>
      <c r="KYO134" s="103"/>
      <c r="KYP134" s="103"/>
      <c r="KYQ134" s="103"/>
      <c r="KYR134" s="103"/>
      <c r="KYS134" s="103"/>
      <c r="KYT134" s="103"/>
      <c r="KYU134" s="103"/>
      <c r="KYV134" s="103"/>
      <c r="KYW134" s="103"/>
      <c r="KYX134" s="103"/>
      <c r="KYY134" s="103"/>
      <c r="KYZ134" s="103"/>
      <c r="KZA134" s="103"/>
      <c r="KZB134" s="103"/>
      <c r="KZC134" s="103"/>
      <c r="KZD134" s="103"/>
      <c r="KZE134" s="103"/>
      <c r="KZF134" s="103"/>
      <c r="KZG134" s="103"/>
      <c r="KZH134" s="103"/>
      <c r="KZI134" s="103"/>
      <c r="KZJ134" s="103"/>
      <c r="KZK134" s="103"/>
      <c r="KZL134" s="103"/>
      <c r="KZM134" s="103"/>
      <c r="KZN134" s="103"/>
      <c r="KZO134" s="103"/>
      <c r="KZP134" s="103"/>
      <c r="KZQ134" s="103"/>
      <c r="KZR134" s="103"/>
      <c r="KZS134" s="103"/>
      <c r="KZT134" s="103"/>
      <c r="KZU134" s="103"/>
      <c r="KZV134" s="103"/>
      <c r="KZW134" s="103"/>
      <c r="KZX134" s="103"/>
      <c r="KZY134" s="103"/>
      <c r="KZZ134" s="103"/>
      <c r="LAA134" s="103"/>
      <c r="LAB134" s="103"/>
      <c r="LAC134" s="103"/>
      <c r="LAD134" s="103"/>
      <c r="LAE134" s="103"/>
      <c r="LAF134" s="103"/>
      <c r="LAG134" s="103"/>
      <c r="LAH134" s="103"/>
      <c r="LAO134" s="103"/>
      <c r="LAP134" s="103"/>
      <c r="LAQ134" s="103"/>
      <c r="LAR134" s="103"/>
      <c r="LAS134" s="103"/>
      <c r="LAT134" s="103"/>
      <c r="LAU134" s="103"/>
      <c r="LAV134" s="103"/>
      <c r="LAW134" s="103"/>
      <c r="LAX134" s="103"/>
      <c r="LAY134" s="103"/>
      <c r="LAZ134" s="103"/>
      <c r="LBA134" s="103"/>
      <c r="LBB134" s="103"/>
      <c r="LBC134" s="103"/>
      <c r="LBD134" s="103"/>
      <c r="LBE134" s="103"/>
      <c r="LBF134" s="103"/>
      <c r="LBG134" s="103"/>
      <c r="LBH134" s="103"/>
      <c r="LBI134" s="103"/>
      <c r="LBJ134" s="103"/>
      <c r="LBK134" s="103"/>
      <c r="LBL134" s="103"/>
      <c r="LBM134" s="103"/>
      <c r="LBN134" s="103"/>
      <c r="LBO134" s="103"/>
      <c r="LBP134" s="103"/>
      <c r="LBQ134" s="103"/>
      <c r="LBR134" s="103"/>
      <c r="LBS134" s="103"/>
      <c r="LBT134" s="103"/>
      <c r="LBU134" s="103"/>
      <c r="LBV134" s="103"/>
      <c r="LBW134" s="103"/>
      <c r="LBX134" s="103"/>
      <c r="LBY134" s="103"/>
      <c r="LBZ134" s="103"/>
      <c r="LCA134" s="103"/>
      <c r="LCB134" s="103"/>
      <c r="LCC134" s="103"/>
      <c r="LCD134" s="103"/>
      <c r="LCE134" s="103"/>
      <c r="LCF134" s="103"/>
      <c r="LCG134" s="103"/>
      <c r="LCH134" s="103"/>
      <c r="LCI134" s="103"/>
      <c r="LCJ134" s="103"/>
      <c r="LCK134" s="103"/>
      <c r="LCL134" s="103"/>
      <c r="LCM134" s="103"/>
      <c r="LCN134" s="103"/>
      <c r="LCO134" s="103"/>
      <c r="LCP134" s="103"/>
      <c r="LCQ134" s="103"/>
      <c r="LCR134" s="103"/>
      <c r="LCS134" s="103"/>
      <c r="LCT134" s="103"/>
      <c r="LCU134" s="103"/>
      <c r="LCV134" s="103"/>
      <c r="LCW134" s="103"/>
      <c r="LCX134" s="103"/>
      <c r="LCY134" s="103"/>
      <c r="LCZ134" s="103"/>
      <c r="LDA134" s="103"/>
      <c r="LDB134" s="103"/>
      <c r="LDC134" s="103"/>
      <c r="LDD134" s="103"/>
      <c r="LDE134" s="103"/>
      <c r="LDF134" s="103"/>
      <c r="LDG134" s="103"/>
      <c r="LDH134" s="103"/>
      <c r="LDI134" s="103"/>
      <c r="LDJ134" s="103"/>
      <c r="LDK134" s="103"/>
      <c r="LDL134" s="103"/>
      <c r="LDM134" s="103"/>
      <c r="LDN134" s="103"/>
      <c r="LDO134" s="103"/>
      <c r="LDP134" s="103"/>
      <c r="LDQ134" s="103"/>
      <c r="LDR134" s="103"/>
      <c r="LDS134" s="103"/>
      <c r="LDT134" s="103"/>
      <c r="LDU134" s="103"/>
      <c r="LDV134" s="103"/>
      <c r="LDW134" s="103"/>
      <c r="LDX134" s="103"/>
      <c r="LDY134" s="103"/>
      <c r="LDZ134" s="103"/>
      <c r="LEA134" s="103"/>
      <c r="LEB134" s="103"/>
      <c r="LEC134" s="103"/>
      <c r="LED134" s="103"/>
      <c r="LEE134" s="103"/>
      <c r="LEF134" s="103"/>
      <c r="LEG134" s="103"/>
      <c r="LEH134" s="103"/>
      <c r="LEI134" s="103"/>
      <c r="LEJ134" s="103"/>
      <c r="LEK134" s="103"/>
      <c r="LEL134" s="103"/>
      <c r="LEM134" s="103"/>
      <c r="LEN134" s="103"/>
      <c r="LEO134" s="103"/>
      <c r="LEP134" s="103"/>
      <c r="LEQ134" s="103"/>
      <c r="LER134" s="103"/>
      <c r="LES134" s="103"/>
      <c r="LET134" s="103"/>
      <c r="LEU134" s="103"/>
      <c r="LEV134" s="103"/>
      <c r="LEW134" s="103"/>
      <c r="LEX134" s="103"/>
      <c r="LEY134" s="103"/>
      <c r="LEZ134" s="103"/>
      <c r="LFA134" s="103"/>
      <c r="LFB134" s="103"/>
      <c r="LFC134" s="103"/>
      <c r="LFD134" s="103"/>
      <c r="LFE134" s="103"/>
      <c r="LFF134" s="103"/>
      <c r="LFG134" s="103"/>
      <c r="LFH134" s="103"/>
      <c r="LFI134" s="103"/>
      <c r="LFJ134" s="103"/>
      <c r="LFK134" s="103"/>
      <c r="LFL134" s="103"/>
      <c r="LFM134" s="103"/>
      <c r="LFN134" s="103"/>
      <c r="LFO134" s="103"/>
      <c r="LFP134" s="103"/>
      <c r="LFQ134" s="103"/>
      <c r="LFR134" s="103"/>
      <c r="LFS134" s="103"/>
      <c r="LFT134" s="103"/>
      <c r="LFU134" s="103"/>
      <c r="LFV134" s="103"/>
      <c r="LFW134" s="103"/>
      <c r="LFX134" s="103"/>
      <c r="LFY134" s="103"/>
      <c r="LFZ134" s="103"/>
      <c r="LGA134" s="103"/>
      <c r="LGB134" s="103"/>
      <c r="LGC134" s="103"/>
      <c r="LGD134" s="103"/>
      <c r="LGE134" s="103"/>
      <c r="LGF134" s="103"/>
      <c r="LGG134" s="103"/>
      <c r="LGH134" s="103"/>
      <c r="LGI134" s="103"/>
      <c r="LGJ134" s="103"/>
      <c r="LGK134" s="103"/>
      <c r="LGL134" s="103"/>
      <c r="LGM134" s="103"/>
      <c r="LGN134" s="103"/>
      <c r="LGO134" s="103"/>
      <c r="LGP134" s="103"/>
      <c r="LGQ134" s="103"/>
      <c r="LGR134" s="103"/>
      <c r="LGS134" s="103"/>
      <c r="LGT134" s="103"/>
      <c r="LGU134" s="103"/>
      <c r="LGV134" s="103"/>
      <c r="LGW134" s="103"/>
      <c r="LGX134" s="103"/>
      <c r="LGY134" s="103"/>
      <c r="LGZ134" s="103"/>
      <c r="LHA134" s="103"/>
      <c r="LHB134" s="103"/>
      <c r="LHC134" s="103"/>
      <c r="LHD134" s="103"/>
      <c r="LHE134" s="103"/>
      <c r="LHF134" s="103"/>
      <c r="LHG134" s="103"/>
      <c r="LHH134" s="103"/>
      <c r="LHI134" s="103"/>
      <c r="LHJ134" s="103"/>
      <c r="LHK134" s="103"/>
      <c r="LHL134" s="103"/>
      <c r="LHM134" s="103"/>
      <c r="LHN134" s="103"/>
      <c r="LHO134" s="103"/>
      <c r="LHP134" s="103"/>
      <c r="LHQ134" s="103"/>
      <c r="LHR134" s="103"/>
      <c r="LHS134" s="103"/>
      <c r="LHT134" s="103"/>
      <c r="LHU134" s="103"/>
      <c r="LHV134" s="103"/>
      <c r="LHW134" s="103"/>
      <c r="LHX134" s="103"/>
      <c r="LHY134" s="103"/>
      <c r="LHZ134" s="103"/>
      <c r="LIA134" s="103"/>
      <c r="LIB134" s="103"/>
      <c r="LIC134" s="103"/>
      <c r="LID134" s="103"/>
      <c r="LIE134" s="103"/>
      <c r="LIF134" s="103"/>
      <c r="LIG134" s="103"/>
      <c r="LIH134" s="103"/>
      <c r="LII134" s="103"/>
      <c r="LIJ134" s="103"/>
      <c r="LIK134" s="103"/>
      <c r="LIL134" s="103"/>
      <c r="LIM134" s="103"/>
      <c r="LIN134" s="103"/>
      <c r="LIO134" s="103"/>
      <c r="LIP134" s="103"/>
      <c r="LIQ134" s="103"/>
      <c r="LIR134" s="103"/>
      <c r="LIS134" s="103"/>
      <c r="LIT134" s="103"/>
      <c r="LIU134" s="103"/>
      <c r="LIV134" s="103"/>
      <c r="LIW134" s="103"/>
      <c r="LIX134" s="103"/>
      <c r="LIY134" s="103"/>
      <c r="LIZ134" s="103"/>
      <c r="LJA134" s="103"/>
      <c r="LJB134" s="103"/>
      <c r="LJC134" s="103"/>
      <c r="LJD134" s="103"/>
      <c r="LJE134" s="103"/>
      <c r="LJF134" s="103"/>
      <c r="LJG134" s="103"/>
      <c r="LJH134" s="103"/>
      <c r="LJI134" s="103"/>
      <c r="LJJ134" s="103"/>
      <c r="LJK134" s="103"/>
      <c r="LJL134" s="103"/>
      <c r="LJM134" s="103"/>
      <c r="LJN134" s="103"/>
      <c r="LJO134" s="103"/>
      <c r="LJP134" s="103"/>
      <c r="LJQ134" s="103"/>
      <c r="LJR134" s="103"/>
      <c r="LJS134" s="103"/>
      <c r="LJT134" s="103"/>
      <c r="LJU134" s="103"/>
      <c r="LJV134" s="103"/>
      <c r="LJW134" s="103"/>
      <c r="LJX134" s="103"/>
      <c r="LJY134" s="103"/>
      <c r="LJZ134" s="103"/>
      <c r="LKA134" s="103"/>
      <c r="LKB134" s="103"/>
      <c r="LKC134" s="103"/>
      <c r="LKD134" s="103"/>
      <c r="LKK134" s="103"/>
      <c r="LKL134" s="103"/>
      <c r="LKM134" s="103"/>
      <c r="LKN134" s="103"/>
      <c r="LKO134" s="103"/>
      <c r="LKP134" s="103"/>
      <c r="LKQ134" s="103"/>
      <c r="LKR134" s="103"/>
      <c r="LKS134" s="103"/>
      <c r="LKT134" s="103"/>
      <c r="LKU134" s="103"/>
      <c r="LKV134" s="103"/>
      <c r="LKW134" s="103"/>
      <c r="LKX134" s="103"/>
      <c r="LKY134" s="103"/>
      <c r="LKZ134" s="103"/>
      <c r="LLA134" s="103"/>
      <c r="LLB134" s="103"/>
      <c r="LLC134" s="103"/>
      <c r="LLD134" s="103"/>
      <c r="LLE134" s="103"/>
      <c r="LLF134" s="103"/>
      <c r="LLG134" s="103"/>
      <c r="LLH134" s="103"/>
      <c r="LLI134" s="103"/>
      <c r="LLJ134" s="103"/>
      <c r="LLK134" s="103"/>
      <c r="LLL134" s="103"/>
      <c r="LLM134" s="103"/>
      <c r="LLN134" s="103"/>
      <c r="LLO134" s="103"/>
      <c r="LLP134" s="103"/>
      <c r="LLQ134" s="103"/>
      <c r="LLR134" s="103"/>
      <c r="LLS134" s="103"/>
      <c r="LLT134" s="103"/>
      <c r="LLU134" s="103"/>
      <c r="LLV134" s="103"/>
      <c r="LLW134" s="103"/>
      <c r="LLX134" s="103"/>
      <c r="LLY134" s="103"/>
      <c r="LLZ134" s="103"/>
      <c r="LMA134" s="103"/>
      <c r="LMB134" s="103"/>
      <c r="LMC134" s="103"/>
      <c r="LMD134" s="103"/>
      <c r="LME134" s="103"/>
      <c r="LMF134" s="103"/>
      <c r="LMG134" s="103"/>
      <c r="LMH134" s="103"/>
      <c r="LMI134" s="103"/>
      <c r="LMJ134" s="103"/>
      <c r="LMK134" s="103"/>
      <c r="LML134" s="103"/>
      <c r="LMM134" s="103"/>
      <c r="LMN134" s="103"/>
      <c r="LMO134" s="103"/>
      <c r="LMP134" s="103"/>
      <c r="LMQ134" s="103"/>
      <c r="LMR134" s="103"/>
      <c r="LMS134" s="103"/>
      <c r="LMT134" s="103"/>
      <c r="LMU134" s="103"/>
      <c r="LMV134" s="103"/>
      <c r="LMW134" s="103"/>
      <c r="LMX134" s="103"/>
      <c r="LMY134" s="103"/>
      <c r="LMZ134" s="103"/>
      <c r="LNA134" s="103"/>
      <c r="LNB134" s="103"/>
      <c r="LNC134" s="103"/>
      <c r="LND134" s="103"/>
      <c r="LNE134" s="103"/>
      <c r="LNF134" s="103"/>
      <c r="LNG134" s="103"/>
      <c r="LNH134" s="103"/>
      <c r="LNI134" s="103"/>
      <c r="LNJ134" s="103"/>
      <c r="LNK134" s="103"/>
      <c r="LNL134" s="103"/>
      <c r="LNM134" s="103"/>
      <c r="LNN134" s="103"/>
      <c r="LNO134" s="103"/>
      <c r="LNP134" s="103"/>
      <c r="LNQ134" s="103"/>
      <c r="LNR134" s="103"/>
      <c r="LNS134" s="103"/>
      <c r="LNT134" s="103"/>
      <c r="LNU134" s="103"/>
      <c r="LNV134" s="103"/>
      <c r="LNW134" s="103"/>
      <c r="LNX134" s="103"/>
      <c r="LNY134" s="103"/>
      <c r="LNZ134" s="103"/>
      <c r="LOA134" s="103"/>
      <c r="LOB134" s="103"/>
      <c r="LOC134" s="103"/>
      <c r="LOD134" s="103"/>
      <c r="LOE134" s="103"/>
      <c r="LOF134" s="103"/>
      <c r="LOG134" s="103"/>
      <c r="LOH134" s="103"/>
      <c r="LOI134" s="103"/>
      <c r="LOJ134" s="103"/>
      <c r="LOK134" s="103"/>
      <c r="LOL134" s="103"/>
      <c r="LOM134" s="103"/>
      <c r="LON134" s="103"/>
      <c r="LOO134" s="103"/>
      <c r="LOP134" s="103"/>
      <c r="LOQ134" s="103"/>
      <c r="LOR134" s="103"/>
      <c r="LOS134" s="103"/>
      <c r="LOT134" s="103"/>
      <c r="LOU134" s="103"/>
      <c r="LOV134" s="103"/>
      <c r="LOW134" s="103"/>
      <c r="LOX134" s="103"/>
      <c r="LOY134" s="103"/>
      <c r="LOZ134" s="103"/>
      <c r="LPA134" s="103"/>
      <c r="LPB134" s="103"/>
      <c r="LPC134" s="103"/>
      <c r="LPD134" s="103"/>
      <c r="LPE134" s="103"/>
      <c r="LPF134" s="103"/>
      <c r="LPG134" s="103"/>
      <c r="LPH134" s="103"/>
      <c r="LPI134" s="103"/>
      <c r="LPJ134" s="103"/>
      <c r="LPK134" s="103"/>
      <c r="LPL134" s="103"/>
      <c r="LPM134" s="103"/>
      <c r="LPN134" s="103"/>
      <c r="LPO134" s="103"/>
      <c r="LPP134" s="103"/>
      <c r="LPQ134" s="103"/>
      <c r="LPR134" s="103"/>
      <c r="LPS134" s="103"/>
      <c r="LPT134" s="103"/>
      <c r="LPU134" s="103"/>
      <c r="LPV134" s="103"/>
      <c r="LPW134" s="103"/>
      <c r="LPX134" s="103"/>
      <c r="LPY134" s="103"/>
      <c r="LPZ134" s="103"/>
      <c r="LQA134" s="103"/>
      <c r="LQB134" s="103"/>
      <c r="LQC134" s="103"/>
      <c r="LQD134" s="103"/>
      <c r="LQE134" s="103"/>
      <c r="LQF134" s="103"/>
      <c r="LQG134" s="103"/>
      <c r="LQH134" s="103"/>
      <c r="LQI134" s="103"/>
      <c r="LQJ134" s="103"/>
      <c r="LQK134" s="103"/>
      <c r="LQL134" s="103"/>
      <c r="LQM134" s="103"/>
      <c r="LQN134" s="103"/>
      <c r="LQO134" s="103"/>
      <c r="LQP134" s="103"/>
      <c r="LQQ134" s="103"/>
      <c r="LQR134" s="103"/>
      <c r="LQS134" s="103"/>
      <c r="LQT134" s="103"/>
      <c r="LQU134" s="103"/>
      <c r="LQV134" s="103"/>
      <c r="LQW134" s="103"/>
      <c r="LQX134" s="103"/>
      <c r="LQY134" s="103"/>
      <c r="LQZ134" s="103"/>
      <c r="LRA134" s="103"/>
      <c r="LRB134" s="103"/>
      <c r="LRC134" s="103"/>
      <c r="LRD134" s="103"/>
      <c r="LRE134" s="103"/>
      <c r="LRF134" s="103"/>
      <c r="LRG134" s="103"/>
      <c r="LRH134" s="103"/>
      <c r="LRI134" s="103"/>
      <c r="LRJ134" s="103"/>
      <c r="LRK134" s="103"/>
      <c r="LRL134" s="103"/>
      <c r="LRM134" s="103"/>
      <c r="LRN134" s="103"/>
      <c r="LRO134" s="103"/>
      <c r="LRP134" s="103"/>
      <c r="LRQ134" s="103"/>
      <c r="LRR134" s="103"/>
      <c r="LRS134" s="103"/>
      <c r="LRT134" s="103"/>
      <c r="LRU134" s="103"/>
      <c r="LRV134" s="103"/>
      <c r="LRW134" s="103"/>
      <c r="LRX134" s="103"/>
      <c r="LRY134" s="103"/>
      <c r="LRZ134" s="103"/>
      <c r="LSA134" s="103"/>
      <c r="LSB134" s="103"/>
      <c r="LSC134" s="103"/>
      <c r="LSD134" s="103"/>
      <c r="LSE134" s="103"/>
      <c r="LSF134" s="103"/>
      <c r="LSG134" s="103"/>
      <c r="LSH134" s="103"/>
      <c r="LSI134" s="103"/>
      <c r="LSJ134" s="103"/>
      <c r="LSK134" s="103"/>
      <c r="LSL134" s="103"/>
      <c r="LSM134" s="103"/>
      <c r="LSN134" s="103"/>
      <c r="LSO134" s="103"/>
      <c r="LSP134" s="103"/>
      <c r="LSQ134" s="103"/>
      <c r="LSR134" s="103"/>
      <c r="LSS134" s="103"/>
      <c r="LST134" s="103"/>
      <c r="LSU134" s="103"/>
      <c r="LSV134" s="103"/>
      <c r="LSW134" s="103"/>
      <c r="LSX134" s="103"/>
      <c r="LSY134" s="103"/>
      <c r="LSZ134" s="103"/>
      <c r="LTA134" s="103"/>
      <c r="LTB134" s="103"/>
      <c r="LTC134" s="103"/>
      <c r="LTD134" s="103"/>
      <c r="LTE134" s="103"/>
      <c r="LTF134" s="103"/>
      <c r="LTG134" s="103"/>
      <c r="LTH134" s="103"/>
      <c r="LTI134" s="103"/>
      <c r="LTJ134" s="103"/>
      <c r="LTK134" s="103"/>
      <c r="LTL134" s="103"/>
      <c r="LTM134" s="103"/>
      <c r="LTN134" s="103"/>
      <c r="LTO134" s="103"/>
      <c r="LTP134" s="103"/>
      <c r="LTQ134" s="103"/>
      <c r="LTR134" s="103"/>
      <c r="LTS134" s="103"/>
      <c r="LTT134" s="103"/>
      <c r="LTU134" s="103"/>
      <c r="LTV134" s="103"/>
      <c r="LTW134" s="103"/>
      <c r="LTX134" s="103"/>
      <c r="LTY134" s="103"/>
      <c r="LTZ134" s="103"/>
      <c r="LUG134" s="103"/>
      <c r="LUH134" s="103"/>
      <c r="LUI134" s="103"/>
      <c r="LUJ134" s="103"/>
      <c r="LUK134" s="103"/>
      <c r="LUL134" s="103"/>
      <c r="LUM134" s="103"/>
      <c r="LUN134" s="103"/>
      <c r="LUO134" s="103"/>
      <c r="LUP134" s="103"/>
      <c r="LUQ134" s="103"/>
      <c r="LUR134" s="103"/>
      <c r="LUS134" s="103"/>
      <c r="LUT134" s="103"/>
      <c r="LUU134" s="103"/>
      <c r="LUV134" s="103"/>
      <c r="LUW134" s="103"/>
      <c r="LUX134" s="103"/>
      <c r="LUY134" s="103"/>
      <c r="LUZ134" s="103"/>
      <c r="LVA134" s="103"/>
      <c r="LVB134" s="103"/>
      <c r="LVC134" s="103"/>
      <c r="LVD134" s="103"/>
      <c r="LVE134" s="103"/>
      <c r="LVF134" s="103"/>
      <c r="LVG134" s="103"/>
      <c r="LVH134" s="103"/>
      <c r="LVI134" s="103"/>
      <c r="LVJ134" s="103"/>
      <c r="LVK134" s="103"/>
      <c r="LVL134" s="103"/>
      <c r="LVM134" s="103"/>
      <c r="LVN134" s="103"/>
      <c r="LVO134" s="103"/>
      <c r="LVP134" s="103"/>
      <c r="LVQ134" s="103"/>
      <c r="LVR134" s="103"/>
      <c r="LVS134" s="103"/>
      <c r="LVT134" s="103"/>
      <c r="LVU134" s="103"/>
      <c r="LVV134" s="103"/>
      <c r="LVW134" s="103"/>
      <c r="LVX134" s="103"/>
      <c r="LVY134" s="103"/>
      <c r="LVZ134" s="103"/>
      <c r="LWA134" s="103"/>
      <c r="LWB134" s="103"/>
      <c r="LWC134" s="103"/>
      <c r="LWD134" s="103"/>
      <c r="LWE134" s="103"/>
      <c r="LWF134" s="103"/>
      <c r="LWG134" s="103"/>
      <c r="LWH134" s="103"/>
      <c r="LWI134" s="103"/>
      <c r="LWJ134" s="103"/>
      <c r="LWK134" s="103"/>
      <c r="LWL134" s="103"/>
      <c r="LWM134" s="103"/>
      <c r="LWN134" s="103"/>
      <c r="LWO134" s="103"/>
      <c r="LWP134" s="103"/>
      <c r="LWQ134" s="103"/>
      <c r="LWR134" s="103"/>
      <c r="LWS134" s="103"/>
      <c r="LWT134" s="103"/>
      <c r="LWU134" s="103"/>
      <c r="LWV134" s="103"/>
      <c r="LWW134" s="103"/>
      <c r="LWX134" s="103"/>
      <c r="LWY134" s="103"/>
      <c r="LWZ134" s="103"/>
      <c r="LXA134" s="103"/>
      <c r="LXB134" s="103"/>
      <c r="LXC134" s="103"/>
      <c r="LXD134" s="103"/>
      <c r="LXE134" s="103"/>
      <c r="LXF134" s="103"/>
      <c r="LXG134" s="103"/>
      <c r="LXH134" s="103"/>
      <c r="LXI134" s="103"/>
      <c r="LXJ134" s="103"/>
      <c r="LXK134" s="103"/>
      <c r="LXL134" s="103"/>
      <c r="LXM134" s="103"/>
      <c r="LXN134" s="103"/>
      <c r="LXO134" s="103"/>
      <c r="LXP134" s="103"/>
      <c r="LXQ134" s="103"/>
      <c r="LXR134" s="103"/>
      <c r="LXS134" s="103"/>
      <c r="LXT134" s="103"/>
      <c r="LXU134" s="103"/>
      <c r="LXV134" s="103"/>
      <c r="LXW134" s="103"/>
      <c r="LXX134" s="103"/>
      <c r="LXY134" s="103"/>
      <c r="LXZ134" s="103"/>
      <c r="LYA134" s="103"/>
      <c r="LYB134" s="103"/>
      <c r="LYC134" s="103"/>
      <c r="LYD134" s="103"/>
      <c r="LYE134" s="103"/>
      <c r="LYF134" s="103"/>
      <c r="LYG134" s="103"/>
      <c r="LYH134" s="103"/>
      <c r="LYI134" s="103"/>
      <c r="LYJ134" s="103"/>
      <c r="LYK134" s="103"/>
      <c r="LYL134" s="103"/>
      <c r="LYM134" s="103"/>
      <c r="LYN134" s="103"/>
      <c r="LYO134" s="103"/>
      <c r="LYP134" s="103"/>
      <c r="LYQ134" s="103"/>
      <c r="LYR134" s="103"/>
      <c r="LYS134" s="103"/>
      <c r="LYT134" s="103"/>
      <c r="LYU134" s="103"/>
      <c r="LYV134" s="103"/>
      <c r="LYW134" s="103"/>
      <c r="LYX134" s="103"/>
      <c r="LYY134" s="103"/>
      <c r="LYZ134" s="103"/>
      <c r="LZA134" s="103"/>
      <c r="LZB134" s="103"/>
      <c r="LZC134" s="103"/>
      <c r="LZD134" s="103"/>
      <c r="LZE134" s="103"/>
      <c r="LZF134" s="103"/>
      <c r="LZG134" s="103"/>
      <c r="LZH134" s="103"/>
      <c r="LZI134" s="103"/>
      <c r="LZJ134" s="103"/>
      <c r="LZK134" s="103"/>
      <c r="LZL134" s="103"/>
      <c r="LZM134" s="103"/>
      <c r="LZN134" s="103"/>
      <c r="LZO134" s="103"/>
      <c r="LZP134" s="103"/>
      <c r="LZQ134" s="103"/>
      <c r="LZR134" s="103"/>
      <c r="LZS134" s="103"/>
      <c r="LZT134" s="103"/>
      <c r="LZU134" s="103"/>
      <c r="LZV134" s="103"/>
      <c r="LZW134" s="103"/>
      <c r="LZX134" s="103"/>
      <c r="LZY134" s="103"/>
      <c r="LZZ134" s="103"/>
      <c r="MAA134" s="103"/>
      <c r="MAB134" s="103"/>
      <c r="MAC134" s="103"/>
      <c r="MAD134" s="103"/>
      <c r="MAE134" s="103"/>
      <c r="MAF134" s="103"/>
      <c r="MAG134" s="103"/>
      <c r="MAH134" s="103"/>
      <c r="MAI134" s="103"/>
      <c r="MAJ134" s="103"/>
      <c r="MAK134" s="103"/>
      <c r="MAL134" s="103"/>
      <c r="MAM134" s="103"/>
      <c r="MAN134" s="103"/>
      <c r="MAO134" s="103"/>
      <c r="MAP134" s="103"/>
      <c r="MAQ134" s="103"/>
      <c r="MAR134" s="103"/>
      <c r="MAS134" s="103"/>
      <c r="MAT134" s="103"/>
      <c r="MAU134" s="103"/>
      <c r="MAV134" s="103"/>
      <c r="MAW134" s="103"/>
      <c r="MAX134" s="103"/>
      <c r="MAY134" s="103"/>
      <c r="MAZ134" s="103"/>
      <c r="MBA134" s="103"/>
      <c r="MBB134" s="103"/>
      <c r="MBC134" s="103"/>
      <c r="MBD134" s="103"/>
      <c r="MBE134" s="103"/>
      <c r="MBF134" s="103"/>
      <c r="MBG134" s="103"/>
      <c r="MBH134" s="103"/>
      <c r="MBI134" s="103"/>
      <c r="MBJ134" s="103"/>
      <c r="MBK134" s="103"/>
      <c r="MBL134" s="103"/>
      <c r="MBM134" s="103"/>
      <c r="MBN134" s="103"/>
      <c r="MBO134" s="103"/>
      <c r="MBP134" s="103"/>
      <c r="MBQ134" s="103"/>
      <c r="MBR134" s="103"/>
      <c r="MBS134" s="103"/>
      <c r="MBT134" s="103"/>
      <c r="MBU134" s="103"/>
      <c r="MBV134" s="103"/>
      <c r="MBW134" s="103"/>
      <c r="MBX134" s="103"/>
      <c r="MBY134" s="103"/>
      <c r="MBZ134" s="103"/>
      <c r="MCA134" s="103"/>
      <c r="MCB134" s="103"/>
      <c r="MCC134" s="103"/>
      <c r="MCD134" s="103"/>
      <c r="MCE134" s="103"/>
      <c r="MCF134" s="103"/>
      <c r="MCG134" s="103"/>
      <c r="MCH134" s="103"/>
      <c r="MCI134" s="103"/>
      <c r="MCJ134" s="103"/>
      <c r="MCK134" s="103"/>
      <c r="MCL134" s="103"/>
      <c r="MCM134" s="103"/>
      <c r="MCN134" s="103"/>
      <c r="MCO134" s="103"/>
      <c r="MCP134" s="103"/>
      <c r="MCQ134" s="103"/>
      <c r="MCR134" s="103"/>
      <c r="MCS134" s="103"/>
      <c r="MCT134" s="103"/>
      <c r="MCU134" s="103"/>
      <c r="MCV134" s="103"/>
      <c r="MCW134" s="103"/>
      <c r="MCX134" s="103"/>
      <c r="MCY134" s="103"/>
      <c r="MCZ134" s="103"/>
      <c r="MDA134" s="103"/>
      <c r="MDB134" s="103"/>
      <c r="MDC134" s="103"/>
      <c r="MDD134" s="103"/>
      <c r="MDE134" s="103"/>
      <c r="MDF134" s="103"/>
      <c r="MDG134" s="103"/>
      <c r="MDH134" s="103"/>
      <c r="MDI134" s="103"/>
      <c r="MDJ134" s="103"/>
      <c r="MDK134" s="103"/>
      <c r="MDL134" s="103"/>
      <c r="MDM134" s="103"/>
      <c r="MDN134" s="103"/>
      <c r="MDO134" s="103"/>
      <c r="MDP134" s="103"/>
      <c r="MDQ134" s="103"/>
      <c r="MDR134" s="103"/>
      <c r="MDS134" s="103"/>
      <c r="MDT134" s="103"/>
      <c r="MDU134" s="103"/>
      <c r="MDV134" s="103"/>
      <c r="MEC134" s="103"/>
      <c r="MED134" s="103"/>
      <c r="MEE134" s="103"/>
      <c r="MEF134" s="103"/>
      <c r="MEG134" s="103"/>
      <c r="MEH134" s="103"/>
      <c r="MEI134" s="103"/>
      <c r="MEJ134" s="103"/>
      <c r="MEK134" s="103"/>
      <c r="MEL134" s="103"/>
      <c r="MEM134" s="103"/>
      <c r="MEN134" s="103"/>
      <c r="MEO134" s="103"/>
      <c r="MEP134" s="103"/>
      <c r="MEQ134" s="103"/>
      <c r="MER134" s="103"/>
      <c r="MES134" s="103"/>
      <c r="MET134" s="103"/>
      <c r="MEU134" s="103"/>
      <c r="MEV134" s="103"/>
      <c r="MEW134" s="103"/>
      <c r="MEX134" s="103"/>
      <c r="MEY134" s="103"/>
      <c r="MEZ134" s="103"/>
      <c r="MFA134" s="103"/>
      <c r="MFB134" s="103"/>
      <c r="MFC134" s="103"/>
      <c r="MFD134" s="103"/>
      <c r="MFE134" s="103"/>
      <c r="MFF134" s="103"/>
      <c r="MFG134" s="103"/>
      <c r="MFH134" s="103"/>
      <c r="MFI134" s="103"/>
      <c r="MFJ134" s="103"/>
      <c r="MFK134" s="103"/>
      <c r="MFL134" s="103"/>
      <c r="MFM134" s="103"/>
      <c r="MFN134" s="103"/>
      <c r="MFO134" s="103"/>
      <c r="MFP134" s="103"/>
      <c r="MFQ134" s="103"/>
      <c r="MFR134" s="103"/>
      <c r="MFS134" s="103"/>
      <c r="MFT134" s="103"/>
      <c r="MFU134" s="103"/>
      <c r="MFV134" s="103"/>
      <c r="MFW134" s="103"/>
      <c r="MFX134" s="103"/>
      <c r="MFY134" s="103"/>
      <c r="MFZ134" s="103"/>
      <c r="MGA134" s="103"/>
      <c r="MGB134" s="103"/>
      <c r="MGC134" s="103"/>
      <c r="MGD134" s="103"/>
      <c r="MGE134" s="103"/>
      <c r="MGF134" s="103"/>
      <c r="MGG134" s="103"/>
      <c r="MGH134" s="103"/>
      <c r="MGI134" s="103"/>
      <c r="MGJ134" s="103"/>
      <c r="MGK134" s="103"/>
      <c r="MGL134" s="103"/>
      <c r="MGM134" s="103"/>
      <c r="MGN134" s="103"/>
      <c r="MGO134" s="103"/>
      <c r="MGP134" s="103"/>
      <c r="MGQ134" s="103"/>
      <c r="MGR134" s="103"/>
      <c r="MGS134" s="103"/>
      <c r="MGT134" s="103"/>
      <c r="MGU134" s="103"/>
      <c r="MGV134" s="103"/>
      <c r="MGW134" s="103"/>
      <c r="MGX134" s="103"/>
      <c r="MGY134" s="103"/>
      <c r="MGZ134" s="103"/>
      <c r="MHA134" s="103"/>
      <c r="MHB134" s="103"/>
      <c r="MHC134" s="103"/>
      <c r="MHD134" s="103"/>
      <c r="MHE134" s="103"/>
      <c r="MHF134" s="103"/>
      <c r="MHG134" s="103"/>
      <c r="MHH134" s="103"/>
      <c r="MHI134" s="103"/>
      <c r="MHJ134" s="103"/>
      <c r="MHK134" s="103"/>
      <c r="MHL134" s="103"/>
      <c r="MHM134" s="103"/>
      <c r="MHN134" s="103"/>
      <c r="MHO134" s="103"/>
      <c r="MHP134" s="103"/>
      <c r="MHQ134" s="103"/>
      <c r="MHR134" s="103"/>
      <c r="MHS134" s="103"/>
      <c r="MHT134" s="103"/>
      <c r="MHU134" s="103"/>
      <c r="MHV134" s="103"/>
      <c r="MHW134" s="103"/>
      <c r="MHX134" s="103"/>
      <c r="MHY134" s="103"/>
      <c r="MHZ134" s="103"/>
      <c r="MIA134" s="103"/>
      <c r="MIB134" s="103"/>
      <c r="MIC134" s="103"/>
      <c r="MID134" s="103"/>
      <c r="MIE134" s="103"/>
      <c r="MIF134" s="103"/>
      <c r="MIG134" s="103"/>
      <c r="MIH134" s="103"/>
      <c r="MII134" s="103"/>
      <c r="MIJ134" s="103"/>
      <c r="MIK134" s="103"/>
      <c r="MIL134" s="103"/>
      <c r="MIM134" s="103"/>
      <c r="MIN134" s="103"/>
      <c r="MIO134" s="103"/>
      <c r="MIP134" s="103"/>
      <c r="MIQ134" s="103"/>
      <c r="MIR134" s="103"/>
      <c r="MIS134" s="103"/>
      <c r="MIT134" s="103"/>
      <c r="MIU134" s="103"/>
      <c r="MIV134" s="103"/>
      <c r="MIW134" s="103"/>
      <c r="MIX134" s="103"/>
      <c r="MIY134" s="103"/>
      <c r="MIZ134" s="103"/>
      <c r="MJA134" s="103"/>
      <c r="MJB134" s="103"/>
      <c r="MJC134" s="103"/>
      <c r="MJD134" s="103"/>
      <c r="MJE134" s="103"/>
      <c r="MJF134" s="103"/>
      <c r="MJG134" s="103"/>
      <c r="MJH134" s="103"/>
      <c r="MJI134" s="103"/>
      <c r="MJJ134" s="103"/>
      <c r="MJK134" s="103"/>
      <c r="MJL134" s="103"/>
      <c r="MJM134" s="103"/>
      <c r="MJN134" s="103"/>
      <c r="MJO134" s="103"/>
      <c r="MJP134" s="103"/>
      <c r="MJQ134" s="103"/>
      <c r="MJR134" s="103"/>
      <c r="MJS134" s="103"/>
      <c r="MJT134" s="103"/>
      <c r="MJU134" s="103"/>
      <c r="MJV134" s="103"/>
      <c r="MJW134" s="103"/>
      <c r="MJX134" s="103"/>
      <c r="MJY134" s="103"/>
      <c r="MJZ134" s="103"/>
      <c r="MKA134" s="103"/>
      <c r="MKB134" s="103"/>
      <c r="MKC134" s="103"/>
      <c r="MKD134" s="103"/>
      <c r="MKE134" s="103"/>
      <c r="MKF134" s="103"/>
      <c r="MKG134" s="103"/>
      <c r="MKH134" s="103"/>
      <c r="MKI134" s="103"/>
      <c r="MKJ134" s="103"/>
      <c r="MKK134" s="103"/>
      <c r="MKL134" s="103"/>
      <c r="MKM134" s="103"/>
      <c r="MKN134" s="103"/>
      <c r="MKO134" s="103"/>
      <c r="MKP134" s="103"/>
      <c r="MKQ134" s="103"/>
      <c r="MKR134" s="103"/>
      <c r="MKS134" s="103"/>
      <c r="MKT134" s="103"/>
      <c r="MKU134" s="103"/>
      <c r="MKV134" s="103"/>
      <c r="MKW134" s="103"/>
      <c r="MKX134" s="103"/>
      <c r="MKY134" s="103"/>
      <c r="MKZ134" s="103"/>
      <c r="MLA134" s="103"/>
      <c r="MLB134" s="103"/>
      <c r="MLC134" s="103"/>
      <c r="MLD134" s="103"/>
      <c r="MLE134" s="103"/>
      <c r="MLF134" s="103"/>
      <c r="MLG134" s="103"/>
      <c r="MLH134" s="103"/>
      <c r="MLI134" s="103"/>
      <c r="MLJ134" s="103"/>
      <c r="MLK134" s="103"/>
      <c r="MLL134" s="103"/>
      <c r="MLM134" s="103"/>
      <c r="MLN134" s="103"/>
      <c r="MLO134" s="103"/>
      <c r="MLP134" s="103"/>
      <c r="MLQ134" s="103"/>
      <c r="MLR134" s="103"/>
      <c r="MLS134" s="103"/>
      <c r="MLT134" s="103"/>
      <c r="MLU134" s="103"/>
      <c r="MLV134" s="103"/>
      <c r="MLW134" s="103"/>
      <c r="MLX134" s="103"/>
      <c r="MLY134" s="103"/>
      <c r="MLZ134" s="103"/>
      <c r="MMA134" s="103"/>
      <c r="MMB134" s="103"/>
      <c r="MMC134" s="103"/>
      <c r="MMD134" s="103"/>
      <c r="MME134" s="103"/>
      <c r="MMF134" s="103"/>
      <c r="MMG134" s="103"/>
      <c r="MMH134" s="103"/>
      <c r="MMI134" s="103"/>
      <c r="MMJ134" s="103"/>
      <c r="MMK134" s="103"/>
      <c r="MML134" s="103"/>
      <c r="MMM134" s="103"/>
      <c r="MMN134" s="103"/>
      <c r="MMO134" s="103"/>
      <c r="MMP134" s="103"/>
      <c r="MMQ134" s="103"/>
      <c r="MMR134" s="103"/>
      <c r="MMS134" s="103"/>
      <c r="MMT134" s="103"/>
      <c r="MMU134" s="103"/>
      <c r="MMV134" s="103"/>
      <c r="MMW134" s="103"/>
      <c r="MMX134" s="103"/>
      <c r="MMY134" s="103"/>
      <c r="MMZ134" s="103"/>
      <c r="MNA134" s="103"/>
      <c r="MNB134" s="103"/>
      <c r="MNC134" s="103"/>
      <c r="MND134" s="103"/>
      <c r="MNE134" s="103"/>
      <c r="MNF134" s="103"/>
      <c r="MNG134" s="103"/>
      <c r="MNH134" s="103"/>
      <c r="MNI134" s="103"/>
      <c r="MNJ134" s="103"/>
      <c r="MNK134" s="103"/>
      <c r="MNL134" s="103"/>
      <c r="MNM134" s="103"/>
      <c r="MNN134" s="103"/>
      <c r="MNO134" s="103"/>
      <c r="MNP134" s="103"/>
      <c r="MNQ134" s="103"/>
      <c r="MNR134" s="103"/>
      <c r="MNY134" s="103"/>
      <c r="MNZ134" s="103"/>
      <c r="MOA134" s="103"/>
      <c r="MOB134" s="103"/>
      <c r="MOC134" s="103"/>
      <c r="MOD134" s="103"/>
      <c r="MOE134" s="103"/>
      <c r="MOF134" s="103"/>
      <c r="MOG134" s="103"/>
      <c r="MOH134" s="103"/>
      <c r="MOI134" s="103"/>
      <c r="MOJ134" s="103"/>
      <c r="MOK134" s="103"/>
      <c r="MOL134" s="103"/>
      <c r="MOM134" s="103"/>
      <c r="MON134" s="103"/>
      <c r="MOO134" s="103"/>
      <c r="MOP134" s="103"/>
      <c r="MOQ134" s="103"/>
      <c r="MOR134" s="103"/>
      <c r="MOS134" s="103"/>
      <c r="MOT134" s="103"/>
      <c r="MOU134" s="103"/>
      <c r="MOV134" s="103"/>
      <c r="MOW134" s="103"/>
      <c r="MOX134" s="103"/>
      <c r="MOY134" s="103"/>
      <c r="MOZ134" s="103"/>
      <c r="MPA134" s="103"/>
      <c r="MPB134" s="103"/>
      <c r="MPC134" s="103"/>
      <c r="MPD134" s="103"/>
      <c r="MPE134" s="103"/>
      <c r="MPF134" s="103"/>
      <c r="MPG134" s="103"/>
      <c r="MPH134" s="103"/>
      <c r="MPI134" s="103"/>
      <c r="MPJ134" s="103"/>
      <c r="MPK134" s="103"/>
      <c r="MPL134" s="103"/>
      <c r="MPM134" s="103"/>
      <c r="MPN134" s="103"/>
      <c r="MPO134" s="103"/>
      <c r="MPP134" s="103"/>
      <c r="MPQ134" s="103"/>
      <c r="MPR134" s="103"/>
      <c r="MPS134" s="103"/>
      <c r="MPT134" s="103"/>
      <c r="MPU134" s="103"/>
      <c r="MPV134" s="103"/>
      <c r="MPW134" s="103"/>
      <c r="MPX134" s="103"/>
      <c r="MPY134" s="103"/>
      <c r="MPZ134" s="103"/>
      <c r="MQA134" s="103"/>
      <c r="MQB134" s="103"/>
      <c r="MQC134" s="103"/>
      <c r="MQD134" s="103"/>
      <c r="MQE134" s="103"/>
      <c r="MQF134" s="103"/>
      <c r="MQG134" s="103"/>
      <c r="MQH134" s="103"/>
      <c r="MQI134" s="103"/>
      <c r="MQJ134" s="103"/>
      <c r="MQK134" s="103"/>
      <c r="MQL134" s="103"/>
      <c r="MQM134" s="103"/>
      <c r="MQN134" s="103"/>
      <c r="MQO134" s="103"/>
      <c r="MQP134" s="103"/>
      <c r="MQQ134" s="103"/>
      <c r="MQR134" s="103"/>
      <c r="MQS134" s="103"/>
      <c r="MQT134" s="103"/>
      <c r="MQU134" s="103"/>
      <c r="MQV134" s="103"/>
      <c r="MQW134" s="103"/>
      <c r="MQX134" s="103"/>
      <c r="MQY134" s="103"/>
      <c r="MQZ134" s="103"/>
      <c r="MRA134" s="103"/>
      <c r="MRB134" s="103"/>
      <c r="MRC134" s="103"/>
      <c r="MRD134" s="103"/>
      <c r="MRE134" s="103"/>
      <c r="MRF134" s="103"/>
      <c r="MRG134" s="103"/>
      <c r="MRH134" s="103"/>
      <c r="MRI134" s="103"/>
      <c r="MRJ134" s="103"/>
      <c r="MRK134" s="103"/>
      <c r="MRL134" s="103"/>
      <c r="MRM134" s="103"/>
      <c r="MRN134" s="103"/>
      <c r="MRO134" s="103"/>
      <c r="MRP134" s="103"/>
      <c r="MRQ134" s="103"/>
      <c r="MRR134" s="103"/>
      <c r="MRS134" s="103"/>
      <c r="MRT134" s="103"/>
      <c r="MRU134" s="103"/>
      <c r="MRV134" s="103"/>
      <c r="MRW134" s="103"/>
      <c r="MRX134" s="103"/>
      <c r="MRY134" s="103"/>
      <c r="MRZ134" s="103"/>
      <c r="MSA134" s="103"/>
      <c r="MSB134" s="103"/>
      <c r="MSC134" s="103"/>
      <c r="MSD134" s="103"/>
      <c r="MSE134" s="103"/>
      <c r="MSF134" s="103"/>
      <c r="MSG134" s="103"/>
      <c r="MSH134" s="103"/>
      <c r="MSI134" s="103"/>
      <c r="MSJ134" s="103"/>
      <c r="MSK134" s="103"/>
      <c r="MSL134" s="103"/>
      <c r="MSM134" s="103"/>
      <c r="MSN134" s="103"/>
      <c r="MSO134" s="103"/>
      <c r="MSP134" s="103"/>
      <c r="MSQ134" s="103"/>
      <c r="MSR134" s="103"/>
      <c r="MSS134" s="103"/>
      <c r="MST134" s="103"/>
      <c r="MSU134" s="103"/>
      <c r="MSV134" s="103"/>
      <c r="MSW134" s="103"/>
      <c r="MSX134" s="103"/>
      <c r="MSY134" s="103"/>
      <c r="MSZ134" s="103"/>
      <c r="MTA134" s="103"/>
      <c r="MTB134" s="103"/>
      <c r="MTC134" s="103"/>
      <c r="MTD134" s="103"/>
      <c r="MTE134" s="103"/>
      <c r="MTF134" s="103"/>
      <c r="MTG134" s="103"/>
      <c r="MTH134" s="103"/>
      <c r="MTI134" s="103"/>
      <c r="MTJ134" s="103"/>
      <c r="MTK134" s="103"/>
      <c r="MTL134" s="103"/>
      <c r="MTM134" s="103"/>
      <c r="MTN134" s="103"/>
      <c r="MTO134" s="103"/>
      <c r="MTP134" s="103"/>
      <c r="MTQ134" s="103"/>
      <c r="MTR134" s="103"/>
      <c r="MTS134" s="103"/>
      <c r="MTT134" s="103"/>
      <c r="MTU134" s="103"/>
      <c r="MTV134" s="103"/>
      <c r="MTW134" s="103"/>
      <c r="MTX134" s="103"/>
      <c r="MTY134" s="103"/>
      <c r="MTZ134" s="103"/>
      <c r="MUA134" s="103"/>
      <c r="MUB134" s="103"/>
      <c r="MUC134" s="103"/>
      <c r="MUD134" s="103"/>
      <c r="MUE134" s="103"/>
      <c r="MUF134" s="103"/>
      <c r="MUG134" s="103"/>
      <c r="MUH134" s="103"/>
      <c r="MUI134" s="103"/>
      <c r="MUJ134" s="103"/>
      <c r="MUK134" s="103"/>
      <c r="MUL134" s="103"/>
      <c r="MUM134" s="103"/>
      <c r="MUN134" s="103"/>
      <c r="MUO134" s="103"/>
      <c r="MUP134" s="103"/>
      <c r="MUQ134" s="103"/>
      <c r="MUR134" s="103"/>
      <c r="MUS134" s="103"/>
      <c r="MUT134" s="103"/>
      <c r="MUU134" s="103"/>
      <c r="MUV134" s="103"/>
      <c r="MUW134" s="103"/>
      <c r="MUX134" s="103"/>
      <c r="MUY134" s="103"/>
      <c r="MUZ134" s="103"/>
      <c r="MVA134" s="103"/>
      <c r="MVB134" s="103"/>
      <c r="MVC134" s="103"/>
      <c r="MVD134" s="103"/>
      <c r="MVE134" s="103"/>
      <c r="MVF134" s="103"/>
      <c r="MVG134" s="103"/>
      <c r="MVH134" s="103"/>
      <c r="MVI134" s="103"/>
      <c r="MVJ134" s="103"/>
      <c r="MVK134" s="103"/>
      <c r="MVL134" s="103"/>
      <c r="MVM134" s="103"/>
      <c r="MVN134" s="103"/>
      <c r="MVO134" s="103"/>
      <c r="MVP134" s="103"/>
      <c r="MVQ134" s="103"/>
      <c r="MVR134" s="103"/>
      <c r="MVS134" s="103"/>
      <c r="MVT134" s="103"/>
      <c r="MVU134" s="103"/>
      <c r="MVV134" s="103"/>
      <c r="MVW134" s="103"/>
      <c r="MVX134" s="103"/>
      <c r="MVY134" s="103"/>
      <c r="MVZ134" s="103"/>
      <c r="MWA134" s="103"/>
      <c r="MWB134" s="103"/>
      <c r="MWC134" s="103"/>
      <c r="MWD134" s="103"/>
      <c r="MWE134" s="103"/>
      <c r="MWF134" s="103"/>
      <c r="MWG134" s="103"/>
      <c r="MWH134" s="103"/>
      <c r="MWI134" s="103"/>
      <c r="MWJ134" s="103"/>
      <c r="MWK134" s="103"/>
      <c r="MWL134" s="103"/>
      <c r="MWM134" s="103"/>
      <c r="MWN134" s="103"/>
      <c r="MWO134" s="103"/>
      <c r="MWP134" s="103"/>
      <c r="MWQ134" s="103"/>
      <c r="MWR134" s="103"/>
      <c r="MWS134" s="103"/>
      <c r="MWT134" s="103"/>
      <c r="MWU134" s="103"/>
      <c r="MWV134" s="103"/>
      <c r="MWW134" s="103"/>
      <c r="MWX134" s="103"/>
      <c r="MWY134" s="103"/>
      <c r="MWZ134" s="103"/>
      <c r="MXA134" s="103"/>
      <c r="MXB134" s="103"/>
      <c r="MXC134" s="103"/>
      <c r="MXD134" s="103"/>
      <c r="MXE134" s="103"/>
      <c r="MXF134" s="103"/>
      <c r="MXG134" s="103"/>
      <c r="MXH134" s="103"/>
      <c r="MXI134" s="103"/>
      <c r="MXJ134" s="103"/>
      <c r="MXK134" s="103"/>
      <c r="MXL134" s="103"/>
      <c r="MXM134" s="103"/>
      <c r="MXN134" s="103"/>
      <c r="MXU134" s="103"/>
      <c r="MXV134" s="103"/>
      <c r="MXW134" s="103"/>
      <c r="MXX134" s="103"/>
      <c r="MXY134" s="103"/>
      <c r="MXZ134" s="103"/>
      <c r="MYA134" s="103"/>
      <c r="MYB134" s="103"/>
      <c r="MYC134" s="103"/>
      <c r="MYD134" s="103"/>
      <c r="MYE134" s="103"/>
      <c r="MYF134" s="103"/>
      <c r="MYG134" s="103"/>
      <c r="MYH134" s="103"/>
      <c r="MYI134" s="103"/>
      <c r="MYJ134" s="103"/>
      <c r="MYK134" s="103"/>
      <c r="MYL134" s="103"/>
      <c r="MYM134" s="103"/>
      <c r="MYN134" s="103"/>
      <c r="MYO134" s="103"/>
      <c r="MYP134" s="103"/>
      <c r="MYQ134" s="103"/>
      <c r="MYR134" s="103"/>
      <c r="MYS134" s="103"/>
      <c r="MYT134" s="103"/>
      <c r="MYU134" s="103"/>
      <c r="MYV134" s="103"/>
      <c r="MYW134" s="103"/>
      <c r="MYX134" s="103"/>
      <c r="MYY134" s="103"/>
      <c r="MYZ134" s="103"/>
      <c r="MZA134" s="103"/>
      <c r="MZB134" s="103"/>
      <c r="MZC134" s="103"/>
      <c r="MZD134" s="103"/>
      <c r="MZE134" s="103"/>
      <c r="MZF134" s="103"/>
      <c r="MZG134" s="103"/>
      <c r="MZH134" s="103"/>
      <c r="MZI134" s="103"/>
      <c r="MZJ134" s="103"/>
      <c r="MZK134" s="103"/>
      <c r="MZL134" s="103"/>
      <c r="MZM134" s="103"/>
      <c r="MZN134" s="103"/>
      <c r="MZO134" s="103"/>
      <c r="MZP134" s="103"/>
      <c r="MZQ134" s="103"/>
      <c r="MZR134" s="103"/>
      <c r="MZS134" s="103"/>
      <c r="MZT134" s="103"/>
      <c r="MZU134" s="103"/>
      <c r="MZV134" s="103"/>
      <c r="MZW134" s="103"/>
      <c r="MZX134" s="103"/>
      <c r="MZY134" s="103"/>
      <c r="MZZ134" s="103"/>
      <c r="NAA134" s="103"/>
      <c r="NAB134" s="103"/>
      <c r="NAC134" s="103"/>
      <c r="NAD134" s="103"/>
      <c r="NAE134" s="103"/>
      <c r="NAF134" s="103"/>
      <c r="NAG134" s="103"/>
      <c r="NAH134" s="103"/>
      <c r="NAI134" s="103"/>
      <c r="NAJ134" s="103"/>
      <c r="NAK134" s="103"/>
      <c r="NAL134" s="103"/>
      <c r="NAM134" s="103"/>
      <c r="NAN134" s="103"/>
      <c r="NAO134" s="103"/>
      <c r="NAP134" s="103"/>
      <c r="NAQ134" s="103"/>
      <c r="NAR134" s="103"/>
      <c r="NAS134" s="103"/>
      <c r="NAT134" s="103"/>
      <c r="NAU134" s="103"/>
      <c r="NAV134" s="103"/>
      <c r="NAW134" s="103"/>
      <c r="NAX134" s="103"/>
      <c r="NAY134" s="103"/>
      <c r="NAZ134" s="103"/>
      <c r="NBA134" s="103"/>
      <c r="NBB134" s="103"/>
      <c r="NBC134" s="103"/>
      <c r="NBD134" s="103"/>
      <c r="NBE134" s="103"/>
      <c r="NBF134" s="103"/>
      <c r="NBG134" s="103"/>
      <c r="NBH134" s="103"/>
      <c r="NBI134" s="103"/>
      <c r="NBJ134" s="103"/>
      <c r="NBK134" s="103"/>
      <c r="NBL134" s="103"/>
      <c r="NBM134" s="103"/>
      <c r="NBN134" s="103"/>
      <c r="NBO134" s="103"/>
      <c r="NBP134" s="103"/>
      <c r="NBQ134" s="103"/>
      <c r="NBR134" s="103"/>
      <c r="NBS134" s="103"/>
      <c r="NBT134" s="103"/>
      <c r="NBU134" s="103"/>
      <c r="NBV134" s="103"/>
      <c r="NBW134" s="103"/>
      <c r="NBX134" s="103"/>
      <c r="NBY134" s="103"/>
      <c r="NBZ134" s="103"/>
      <c r="NCA134" s="103"/>
      <c r="NCB134" s="103"/>
      <c r="NCC134" s="103"/>
      <c r="NCD134" s="103"/>
      <c r="NCE134" s="103"/>
      <c r="NCF134" s="103"/>
      <c r="NCG134" s="103"/>
      <c r="NCH134" s="103"/>
      <c r="NCI134" s="103"/>
      <c r="NCJ134" s="103"/>
      <c r="NCK134" s="103"/>
      <c r="NCL134" s="103"/>
      <c r="NCM134" s="103"/>
      <c r="NCN134" s="103"/>
      <c r="NCO134" s="103"/>
      <c r="NCP134" s="103"/>
      <c r="NCQ134" s="103"/>
      <c r="NCR134" s="103"/>
      <c r="NCS134" s="103"/>
      <c r="NCT134" s="103"/>
      <c r="NCU134" s="103"/>
      <c r="NCV134" s="103"/>
      <c r="NCW134" s="103"/>
      <c r="NCX134" s="103"/>
      <c r="NCY134" s="103"/>
      <c r="NCZ134" s="103"/>
      <c r="NDA134" s="103"/>
      <c r="NDB134" s="103"/>
      <c r="NDC134" s="103"/>
      <c r="NDD134" s="103"/>
      <c r="NDE134" s="103"/>
      <c r="NDF134" s="103"/>
      <c r="NDG134" s="103"/>
      <c r="NDH134" s="103"/>
      <c r="NDI134" s="103"/>
      <c r="NDJ134" s="103"/>
      <c r="NDK134" s="103"/>
      <c r="NDL134" s="103"/>
      <c r="NDM134" s="103"/>
      <c r="NDN134" s="103"/>
      <c r="NDO134" s="103"/>
      <c r="NDP134" s="103"/>
      <c r="NDQ134" s="103"/>
      <c r="NDR134" s="103"/>
      <c r="NDS134" s="103"/>
      <c r="NDT134" s="103"/>
      <c r="NDU134" s="103"/>
      <c r="NDV134" s="103"/>
      <c r="NDW134" s="103"/>
      <c r="NDX134" s="103"/>
      <c r="NDY134" s="103"/>
      <c r="NDZ134" s="103"/>
      <c r="NEA134" s="103"/>
      <c r="NEB134" s="103"/>
      <c r="NEC134" s="103"/>
      <c r="NED134" s="103"/>
      <c r="NEE134" s="103"/>
      <c r="NEF134" s="103"/>
      <c r="NEG134" s="103"/>
      <c r="NEH134" s="103"/>
      <c r="NEI134" s="103"/>
      <c r="NEJ134" s="103"/>
      <c r="NEK134" s="103"/>
      <c r="NEL134" s="103"/>
      <c r="NEM134" s="103"/>
      <c r="NEN134" s="103"/>
      <c r="NEO134" s="103"/>
      <c r="NEP134" s="103"/>
      <c r="NEQ134" s="103"/>
      <c r="NER134" s="103"/>
      <c r="NES134" s="103"/>
      <c r="NET134" s="103"/>
      <c r="NEU134" s="103"/>
      <c r="NEV134" s="103"/>
      <c r="NEW134" s="103"/>
      <c r="NEX134" s="103"/>
      <c r="NEY134" s="103"/>
      <c r="NEZ134" s="103"/>
      <c r="NFA134" s="103"/>
      <c r="NFB134" s="103"/>
      <c r="NFC134" s="103"/>
      <c r="NFD134" s="103"/>
      <c r="NFE134" s="103"/>
      <c r="NFF134" s="103"/>
      <c r="NFG134" s="103"/>
      <c r="NFH134" s="103"/>
      <c r="NFI134" s="103"/>
      <c r="NFJ134" s="103"/>
      <c r="NFK134" s="103"/>
      <c r="NFL134" s="103"/>
      <c r="NFM134" s="103"/>
      <c r="NFN134" s="103"/>
      <c r="NFO134" s="103"/>
      <c r="NFP134" s="103"/>
      <c r="NFQ134" s="103"/>
      <c r="NFR134" s="103"/>
      <c r="NFS134" s="103"/>
      <c r="NFT134" s="103"/>
      <c r="NFU134" s="103"/>
      <c r="NFV134" s="103"/>
      <c r="NFW134" s="103"/>
      <c r="NFX134" s="103"/>
      <c r="NFY134" s="103"/>
      <c r="NFZ134" s="103"/>
      <c r="NGA134" s="103"/>
      <c r="NGB134" s="103"/>
      <c r="NGC134" s="103"/>
      <c r="NGD134" s="103"/>
      <c r="NGE134" s="103"/>
      <c r="NGF134" s="103"/>
      <c r="NGG134" s="103"/>
      <c r="NGH134" s="103"/>
      <c r="NGI134" s="103"/>
      <c r="NGJ134" s="103"/>
      <c r="NGK134" s="103"/>
      <c r="NGL134" s="103"/>
      <c r="NGM134" s="103"/>
      <c r="NGN134" s="103"/>
      <c r="NGO134" s="103"/>
      <c r="NGP134" s="103"/>
      <c r="NGQ134" s="103"/>
      <c r="NGR134" s="103"/>
      <c r="NGS134" s="103"/>
      <c r="NGT134" s="103"/>
      <c r="NGU134" s="103"/>
      <c r="NGV134" s="103"/>
      <c r="NGW134" s="103"/>
      <c r="NGX134" s="103"/>
      <c r="NGY134" s="103"/>
      <c r="NGZ134" s="103"/>
      <c r="NHA134" s="103"/>
      <c r="NHB134" s="103"/>
      <c r="NHC134" s="103"/>
      <c r="NHD134" s="103"/>
      <c r="NHE134" s="103"/>
      <c r="NHF134" s="103"/>
      <c r="NHG134" s="103"/>
      <c r="NHH134" s="103"/>
      <c r="NHI134" s="103"/>
      <c r="NHJ134" s="103"/>
      <c r="NHQ134" s="103"/>
      <c r="NHR134" s="103"/>
      <c r="NHS134" s="103"/>
      <c r="NHT134" s="103"/>
      <c r="NHU134" s="103"/>
      <c r="NHV134" s="103"/>
      <c r="NHW134" s="103"/>
      <c r="NHX134" s="103"/>
      <c r="NHY134" s="103"/>
      <c r="NHZ134" s="103"/>
      <c r="NIA134" s="103"/>
      <c r="NIB134" s="103"/>
      <c r="NIC134" s="103"/>
      <c r="NID134" s="103"/>
      <c r="NIE134" s="103"/>
      <c r="NIF134" s="103"/>
      <c r="NIG134" s="103"/>
      <c r="NIH134" s="103"/>
      <c r="NII134" s="103"/>
      <c r="NIJ134" s="103"/>
      <c r="NIK134" s="103"/>
      <c r="NIL134" s="103"/>
      <c r="NIM134" s="103"/>
      <c r="NIN134" s="103"/>
      <c r="NIO134" s="103"/>
      <c r="NIP134" s="103"/>
      <c r="NIQ134" s="103"/>
      <c r="NIR134" s="103"/>
      <c r="NIS134" s="103"/>
      <c r="NIT134" s="103"/>
      <c r="NIU134" s="103"/>
      <c r="NIV134" s="103"/>
      <c r="NIW134" s="103"/>
      <c r="NIX134" s="103"/>
      <c r="NIY134" s="103"/>
      <c r="NIZ134" s="103"/>
      <c r="NJA134" s="103"/>
      <c r="NJB134" s="103"/>
      <c r="NJC134" s="103"/>
      <c r="NJD134" s="103"/>
      <c r="NJE134" s="103"/>
      <c r="NJF134" s="103"/>
      <c r="NJG134" s="103"/>
      <c r="NJH134" s="103"/>
      <c r="NJI134" s="103"/>
      <c r="NJJ134" s="103"/>
      <c r="NJK134" s="103"/>
      <c r="NJL134" s="103"/>
      <c r="NJM134" s="103"/>
      <c r="NJN134" s="103"/>
      <c r="NJO134" s="103"/>
      <c r="NJP134" s="103"/>
      <c r="NJQ134" s="103"/>
      <c r="NJR134" s="103"/>
      <c r="NJS134" s="103"/>
      <c r="NJT134" s="103"/>
      <c r="NJU134" s="103"/>
      <c r="NJV134" s="103"/>
      <c r="NJW134" s="103"/>
      <c r="NJX134" s="103"/>
      <c r="NJY134" s="103"/>
      <c r="NJZ134" s="103"/>
      <c r="NKA134" s="103"/>
      <c r="NKB134" s="103"/>
      <c r="NKC134" s="103"/>
      <c r="NKD134" s="103"/>
      <c r="NKE134" s="103"/>
      <c r="NKF134" s="103"/>
      <c r="NKG134" s="103"/>
      <c r="NKH134" s="103"/>
      <c r="NKI134" s="103"/>
      <c r="NKJ134" s="103"/>
      <c r="NKK134" s="103"/>
      <c r="NKL134" s="103"/>
      <c r="NKM134" s="103"/>
      <c r="NKN134" s="103"/>
      <c r="NKO134" s="103"/>
      <c r="NKP134" s="103"/>
      <c r="NKQ134" s="103"/>
      <c r="NKR134" s="103"/>
      <c r="NKS134" s="103"/>
      <c r="NKT134" s="103"/>
      <c r="NKU134" s="103"/>
      <c r="NKV134" s="103"/>
      <c r="NKW134" s="103"/>
      <c r="NKX134" s="103"/>
      <c r="NKY134" s="103"/>
      <c r="NKZ134" s="103"/>
      <c r="NLA134" s="103"/>
      <c r="NLB134" s="103"/>
      <c r="NLC134" s="103"/>
      <c r="NLD134" s="103"/>
      <c r="NLE134" s="103"/>
      <c r="NLF134" s="103"/>
      <c r="NLG134" s="103"/>
      <c r="NLH134" s="103"/>
      <c r="NLI134" s="103"/>
      <c r="NLJ134" s="103"/>
      <c r="NLK134" s="103"/>
      <c r="NLL134" s="103"/>
      <c r="NLM134" s="103"/>
      <c r="NLN134" s="103"/>
      <c r="NLO134" s="103"/>
      <c r="NLP134" s="103"/>
      <c r="NLQ134" s="103"/>
      <c r="NLR134" s="103"/>
      <c r="NLS134" s="103"/>
      <c r="NLT134" s="103"/>
      <c r="NLU134" s="103"/>
      <c r="NLV134" s="103"/>
      <c r="NLW134" s="103"/>
      <c r="NLX134" s="103"/>
      <c r="NLY134" s="103"/>
      <c r="NLZ134" s="103"/>
      <c r="NMA134" s="103"/>
      <c r="NMB134" s="103"/>
      <c r="NMC134" s="103"/>
      <c r="NMD134" s="103"/>
      <c r="NME134" s="103"/>
      <c r="NMF134" s="103"/>
      <c r="NMG134" s="103"/>
      <c r="NMH134" s="103"/>
      <c r="NMI134" s="103"/>
      <c r="NMJ134" s="103"/>
      <c r="NMK134" s="103"/>
      <c r="NML134" s="103"/>
      <c r="NMM134" s="103"/>
      <c r="NMN134" s="103"/>
      <c r="NMO134" s="103"/>
      <c r="NMP134" s="103"/>
      <c r="NMQ134" s="103"/>
      <c r="NMR134" s="103"/>
      <c r="NMS134" s="103"/>
      <c r="NMT134" s="103"/>
      <c r="NMU134" s="103"/>
      <c r="NMV134" s="103"/>
      <c r="NMW134" s="103"/>
      <c r="NMX134" s="103"/>
      <c r="NMY134" s="103"/>
      <c r="NMZ134" s="103"/>
      <c r="NNA134" s="103"/>
      <c r="NNB134" s="103"/>
      <c r="NNC134" s="103"/>
      <c r="NND134" s="103"/>
      <c r="NNE134" s="103"/>
      <c r="NNF134" s="103"/>
      <c r="NNG134" s="103"/>
      <c r="NNH134" s="103"/>
      <c r="NNI134" s="103"/>
      <c r="NNJ134" s="103"/>
      <c r="NNK134" s="103"/>
      <c r="NNL134" s="103"/>
      <c r="NNM134" s="103"/>
      <c r="NNN134" s="103"/>
      <c r="NNO134" s="103"/>
      <c r="NNP134" s="103"/>
      <c r="NNQ134" s="103"/>
      <c r="NNR134" s="103"/>
      <c r="NNS134" s="103"/>
      <c r="NNT134" s="103"/>
      <c r="NNU134" s="103"/>
      <c r="NNV134" s="103"/>
      <c r="NNW134" s="103"/>
      <c r="NNX134" s="103"/>
      <c r="NNY134" s="103"/>
      <c r="NNZ134" s="103"/>
      <c r="NOA134" s="103"/>
      <c r="NOB134" s="103"/>
      <c r="NOC134" s="103"/>
      <c r="NOD134" s="103"/>
      <c r="NOE134" s="103"/>
      <c r="NOF134" s="103"/>
      <c r="NOG134" s="103"/>
      <c r="NOH134" s="103"/>
      <c r="NOI134" s="103"/>
      <c r="NOJ134" s="103"/>
      <c r="NOK134" s="103"/>
      <c r="NOL134" s="103"/>
      <c r="NOM134" s="103"/>
      <c r="NON134" s="103"/>
      <c r="NOO134" s="103"/>
      <c r="NOP134" s="103"/>
      <c r="NOQ134" s="103"/>
      <c r="NOR134" s="103"/>
      <c r="NOS134" s="103"/>
      <c r="NOT134" s="103"/>
      <c r="NOU134" s="103"/>
      <c r="NOV134" s="103"/>
      <c r="NOW134" s="103"/>
      <c r="NOX134" s="103"/>
      <c r="NOY134" s="103"/>
      <c r="NOZ134" s="103"/>
      <c r="NPA134" s="103"/>
      <c r="NPB134" s="103"/>
      <c r="NPC134" s="103"/>
      <c r="NPD134" s="103"/>
      <c r="NPE134" s="103"/>
      <c r="NPF134" s="103"/>
      <c r="NPG134" s="103"/>
      <c r="NPH134" s="103"/>
      <c r="NPI134" s="103"/>
      <c r="NPJ134" s="103"/>
      <c r="NPK134" s="103"/>
      <c r="NPL134" s="103"/>
      <c r="NPM134" s="103"/>
      <c r="NPN134" s="103"/>
      <c r="NPO134" s="103"/>
      <c r="NPP134" s="103"/>
      <c r="NPQ134" s="103"/>
      <c r="NPR134" s="103"/>
      <c r="NPS134" s="103"/>
      <c r="NPT134" s="103"/>
      <c r="NPU134" s="103"/>
      <c r="NPV134" s="103"/>
      <c r="NPW134" s="103"/>
      <c r="NPX134" s="103"/>
      <c r="NPY134" s="103"/>
      <c r="NPZ134" s="103"/>
      <c r="NQA134" s="103"/>
      <c r="NQB134" s="103"/>
      <c r="NQC134" s="103"/>
      <c r="NQD134" s="103"/>
      <c r="NQE134" s="103"/>
      <c r="NQF134" s="103"/>
      <c r="NQG134" s="103"/>
      <c r="NQH134" s="103"/>
      <c r="NQI134" s="103"/>
      <c r="NQJ134" s="103"/>
      <c r="NQK134" s="103"/>
      <c r="NQL134" s="103"/>
      <c r="NQM134" s="103"/>
      <c r="NQN134" s="103"/>
      <c r="NQO134" s="103"/>
      <c r="NQP134" s="103"/>
      <c r="NQQ134" s="103"/>
      <c r="NQR134" s="103"/>
      <c r="NQS134" s="103"/>
      <c r="NQT134" s="103"/>
      <c r="NQU134" s="103"/>
      <c r="NQV134" s="103"/>
      <c r="NQW134" s="103"/>
      <c r="NQX134" s="103"/>
      <c r="NQY134" s="103"/>
      <c r="NQZ134" s="103"/>
      <c r="NRA134" s="103"/>
      <c r="NRB134" s="103"/>
      <c r="NRC134" s="103"/>
      <c r="NRD134" s="103"/>
      <c r="NRE134" s="103"/>
      <c r="NRF134" s="103"/>
      <c r="NRM134" s="103"/>
      <c r="NRN134" s="103"/>
      <c r="NRO134" s="103"/>
      <c r="NRP134" s="103"/>
      <c r="NRQ134" s="103"/>
      <c r="NRR134" s="103"/>
      <c r="NRS134" s="103"/>
      <c r="NRT134" s="103"/>
      <c r="NRU134" s="103"/>
      <c r="NRV134" s="103"/>
      <c r="NRW134" s="103"/>
      <c r="NRX134" s="103"/>
      <c r="NRY134" s="103"/>
      <c r="NRZ134" s="103"/>
      <c r="NSA134" s="103"/>
      <c r="NSB134" s="103"/>
      <c r="NSC134" s="103"/>
      <c r="NSD134" s="103"/>
      <c r="NSE134" s="103"/>
      <c r="NSF134" s="103"/>
      <c r="NSG134" s="103"/>
      <c r="NSH134" s="103"/>
      <c r="NSI134" s="103"/>
      <c r="NSJ134" s="103"/>
      <c r="NSK134" s="103"/>
      <c r="NSL134" s="103"/>
      <c r="NSM134" s="103"/>
      <c r="NSN134" s="103"/>
      <c r="NSO134" s="103"/>
      <c r="NSP134" s="103"/>
      <c r="NSQ134" s="103"/>
      <c r="NSR134" s="103"/>
      <c r="NSS134" s="103"/>
      <c r="NST134" s="103"/>
      <c r="NSU134" s="103"/>
      <c r="NSV134" s="103"/>
      <c r="NSW134" s="103"/>
      <c r="NSX134" s="103"/>
      <c r="NSY134" s="103"/>
      <c r="NSZ134" s="103"/>
      <c r="NTA134" s="103"/>
      <c r="NTB134" s="103"/>
      <c r="NTC134" s="103"/>
      <c r="NTD134" s="103"/>
      <c r="NTE134" s="103"/>
      <c r="NTF134" s="103"/>
      <c r="NTG134" s="103"/>
      <c r="NTH134" s="103"/>
      <c r="NTI134" s="103"/>
      <c r="NTJ134" s="103"/>
      <c r="NTK134" s="103"/>
      <c r="NTL134" s="103"/>
      <c r="NTM134" s="103"/>
      <c r="NTN134" s="103"/>
      <c r="NTO134" s="103"/>
      <c r="NTP134" s="103"/>
      <c r="NTQ134" s="103"/>
      <c r="NTR134" s="103"/>
      <c r="NTS134" s="103"/>
      <c r="NTT134" s="103"/>
      <c r="NTU134" s="103"/>
      <c r="NTV134" s="103"/>
      <c r="NTW134" s="103"/>
      <c r="NTX134" s="103"/>
      <c r="NTY134" s="103"/>
      <c r="NTZ134" s="103"/>
      <c r="NUA134" s="103"/>
      <c r="NUB134" s="103"/>
      <c r="NUC134" s="103"/>
      <c r="NUD134" s="103"/>
      <c r="NUE134" s="103"/>
      <c r="NUF134" s="103"/>
      <c r="NUG134" s="103"/>
      <c r="NUH134" s="103"/>
      <c r="NUI134" s="103"/>
      <c r="NUJ134" s="103"/>
      <c r="NUK134" s="103"/>
      <c r="NUL134" s="103"/>
      <c r="NUM134" s="103"/>
      <c r="NUN134" s="103"/>
      <c r="NUO134" s="103"/>
      <c r="NUP134" s="103"/>
      <c r="NUQ134" s="103"/>
      <c r="NUR134" s="103"/>
      <c r="NUS134" s="103"/>
      <c r="NUT134" s="103"/>
      <c r="NUU134" s="103"/>
      <c r="NUV134" s="103"/>
      <c r="NUW134" s="103"/>
      <c r="NUX134" s="103"/>
      <c r="NUY134" s="103"/>
      <c r="NUZ134" s="103"/>
      <c r="NVA134" s="103"/>
      <c r="NVB134" s="103"/>
      <c r="NVC134" s="103"/>
      <c r="NVD134" s="103"/>
      <c r="NVE134" s="103"/>
      <c r="NVF134" s="103"/>
      <c r="NVG134" s="103"/>
      <c r="NVH134" s="103"/>
      <c r="NVI134" s="103"/>
      <c r="NVJ134" s="103"/>
      <c r="NVK134" s="103"/>
      <c r="NVL134" s="103"/>
      <c r="NVM134" s="103"/>
      <c r="NVN134" s="103"/>
      <c r="NVO134" s="103"/>
      <c r="NVP134" s="103"/>
      <c r="NVQ134" s="103"/>
      <c r="NVR134" s="103"/>
      <c r="NVS134" s="103"/>
      <c r="NVT134" s="103"/>
      <c r="NVU134" s="103"/>
      <c r="NVV134" s="103"/>
      <c r="NVW134" s="103"/>
      <c r="NVX134" s="103"/>
      <c r="NVY134" s="103"/>
      <c r="NVZ134" s="103"/>
      <c r="NWA134" s="103"/>
      <c r="NWB134" s="103"/>
      <c r="NWC134" s="103"/>
      <c r="NWD134" s="103"/>
      <c r="NWE134" s="103"/>
      <c r="NWF134" s="103"/>
      <c r="NWG134" s="103"/>
      <c r="NWH134" s="103"/>
      <c r="NWI134" s="103"/>
      <c r="NWJ134" s="103"/>
      <c r="NWK134" s="103"/>
      <c r="NWL134" s="103"/>
      <c r="NWM134" s="103"/>
      <c r="NWN134" s="103"/>
      <c r="NWO134" s="103"/>
      <c r="NWP134" s="103"/>
      <c r="NWQ134" s="103"/>
      <c r="NWR134" s="103"/>
      <c r="NWS134" s="103"/>
      <c r="NWT134" s="103"/>
      <c r="NWU134" s="103"/>
      <c r="NWV134" s="103"/>
      <c r="NWW134" s="103"/>
      <c r="NWX134" s="103"/>
      <c r="NWY134" s="103"/>
      <c r="NWZ134" s="103"/>
      <c r="NXA134" s="103"/>
      <c r="NXB134" s="103"/>
      <c r="NXC134" s="103"/>
      <c r="NXD134" s="103"/>
      <c r="NXE134" s="103"/>
      <c r="NXF134" s="103"/>
      <c r="NXG134" s="103"/>
      <c r="NXH134" s="103"/>
      <c r="NXI134" s="103"/>
      <c r="NXJ134" s="103"/>
      <c r="NXK134" s="103"/>
      <c r="NXL134" s="103"/>
      <c r="NXM134" s="103"/>
      <c r="NXN134" s="103"/>
      <c r="NXO134" s="103"/>
      <c r="NXP134" s="103"/>
      <c r="NXQ134" s="103"/>
      <c r="NXR134" s="103"/>
      <c r="NXS134" s="103"/>
      <c r="NXT134" s="103"/>
      <c r="NXU134" s="103"/>
      <c r="NXV134" s="103"/>
      <c r="NXW134" s="103"/>
      <c r="NXX134" s="103"/>
      <c r="NXY134" s="103"/>
      <c r="NXZ134" s="103"/>
      <c r="NYA134" s="103"/>
      <c r="NYB134" s="103"/>
      <c r="NYC134" s="103"/>
      <c r="NYD134" s="103"/>
      <c r="NYE134" s="103"/>
      <c r="NYF134" s="103"/>
      <c r="NYG134" s="103"/>
      <c r="NYH134" s="103"/>
      <c r="NYI134" s="103"/>
      <c r="NYJ134" s="103"/>
      <c r="NYK134" s="103"/>
      <c r="NYL134" s="103"/>
      <c r="NYM134" s="103"/>
      <c r="NYN134" s="103"/>
      <c r="NYO134" s="103"/>
      <c r="NYP134" s="103"/>
      <c r="NYQ134" s="103"/>
      <c r="NYR134" s="103"/>
      <c r="NYS134" s="103"/>
      <c r="NYT134" s="103"/>
      <c r="NYU134" s="103"/>
      <c r="NYV134" s="103"/>
      <c r="NYW134" s="103"/>
      <c r="NYX134" s="103"/>
      <c r="NYY134" s="103"/>
      <c r="NYZ134" s="103"/>
      <c r="NZA134" s="103"/>
      <c r="NZB134" s="103"/>
      <c r="NZC134" s="103"/>
      <c r="NZD134" s="103"/>
      <c r="NZE134" s="103"/>
      <c r="NZF134" s="103"/>
      <c r="NZG134" s="103"/>
      <c r="NZH134" s="103"/>
      <c r="NZI134" s="103"/>
      <c r="NZJ134" s="103"/>
      <c r="NZK134" s="103"/>
      <c r="NZL134" s="103"/>
      <c r="NZM134" s="103"/>
      <c r="NZN134" s="103"/>
      <c r="NZO134" s="103"/>
      <c r="NZP134" s="103"/>
      <c r="NZQ134" s="103"/>
      <c r="NZR134" s="103"/>
      <c r="NZS134" s="103"/>
      <c r="NZT134" s="103"/>
      <c r="NZU134" s="103"/>
      <c r="NZV134" s="103"/>
      <c r="NZW134" s="103"/>
      <c r="NZX134" s="103"/>
      <c r="NZY134" s="103"/>
      <c r="NZZ134" s="103"/>
      <c r="OAA134" s="103"/>
      <c r="OAB134" s="103"/>
      <c r="OAC134" s="103"/>
      <c r="OAD134" s="103"/>
      <c r="OAE134" s="103"/>
      <c r="OAF134" s="103"/>
      <c r="OAG134" s="103"/>
      <c r="OAH134" s="103"/>
      <c r="OAI134" s="103"/>
      <c r="OAJ134" s="103"/>
      <c r="OAK134" s="103"/>
      <c r="OAL134" s="103"/>
      <c r="OAM134" s="103"/>
      <c r="OAN134" s="103"/>
      <c r="OAO134" s="103"/>
      <c r="OAP134" s="103"/>
      <c r="OAQ134" s="103"/>
      <c r="OAR134" s="103"/>
      <c r="OAS134" s="103"/>
      <c r="OAT134" s="103"/>
      <c r="OAU134" s="103"/>
      <c r="OAV134" s="103"/>
      <c r="OAW134" s="103"/>
      <c r="OAX134" s="103"/>
      <c r="OAY134" s="103"/>
      <c r="OAZ134" s="103"/>
      <c r="OBA134" s="103"/>
      <c r="OBB134" s="103"/>
      <c r="OBI134" s="103"/>
      <c r="OBJ134" s="103"/>
      <c r="OBK134" s="103"/>
      <c r="OBL134" s="103"/>
      <c r="OBM134" s="103"/>
      <c r="OBN134" s="103"/>
      <c r="OBO134" s="103"/>
      <c r="OBP134" s="103"/>
      <c r="OBQ134" s="103"/>
      <c r="OBR134" s="103"/>
      <c r="OBS134" s="103"/>
      <c r="OBT134" s="103"/>
      <c r="OBU134" s="103"/>
      <c r="OBV134" s="103"/>
      <c r="OBW134" s="103"/>
      <c r="OBX134" s="103"/>
      <c r="OBY134" s="103"/>
      <c r="OBZ134" s="103"/>
      <c r="OCA134" s="103"/>
      <c r="OCB134" s="103"/>
      <c r="OCC134" s="103"/>
      <c r="OCD134" s="103"/>
      <c r="OCE134" s="103"/>
      <c r="OCF134" s="103"/>
      <c r="OCG134" s="103"/>
      <c r="OCH134" s="103"/>
      <c r="OCI134" s="103"/>
      <c r="OCJ134" s="103"/>
      <c r="OCK134" s="103"/>
      <c r="OCL134" s="103"/>
      <c r="OCM134" s="103"/>
      <c r="OCN134" s="103"/>
      <c r="OCO134" s="103"/>
      <c r="OCP134" s="103"/>
      <c r="OCQ134" s="103"/>
      <c r="OCR134" s="103"/>
      <c r="OCS134" s="103"/>
      <c r="OCT134" s="103"/>
      <c r="OCU134" s="103"/>
      <c r="OCV134" s="103"/>
      <c r="OCW134" s="103"/>
      <c r="OCX134" s="103"/>
      <c r="OCY134" s="103"/>
      <c r="OCZ134" s="103"/>
      <c r="ODA134" s="103"/>
      <c r="ODB134" s="103"/>
      <c r="ODC134" s="103"/>
      <c r="ODD134" s="103"/>
      <c r="ODE134" s="103"/>
      <c r="ODF134" s="103"/>
      <c r="ODG134" s="103"/>
      <c r="ODH134" s="103"/>
      <c r="ODI134" s="103"/>
      <c r="ODJ134" s="103"/>
      <c r="ODK134" s="103"/>
      <c r="ODL134" s="103"/>
      <c r="ODM134" s="103"/>
      <c r="ODN134" s="103"/>
      <c r="ODO134" s="103"/>
      <c r="ODP134" s="103"/>
      <c r="ODQ134" s="103"/>
      <c r="ODR134" s="103"/>
      <c r="ODS134" s="103"/>
      <c r="ODT134" s="103"/>
      <c r="ODU134" s="103"/>
      <c r="ODV134" s="103"/>
      <c r="ODW134" s="103"/>
      <c r="ODX134" s="103"/>
      <c r="ODY134" s="103"/>
      <c r="ODZ134" s="103"/>
      <c r="OEA134" s="103"/>
      <c r="OEB134" s="103"/>
      <c r="OEC134" s="103"/>
      <c r="OED134" s="103"/>
      <c r="OEE134" s="103"/>
      <c r="OEF134" s="103"/>
      <c r="OEG134" s="103"/>
      <c r="OEH134" s="103"/>
      <c r="OEI134" s="103"/>
      <c r="OEJ134" s="103"/>
      <c r="OEK134" s="103"/>
      <c r="OEL134" s="103"/>
      <c r="OEM134" s="103"/>
      <c r="OEN134" s="103"/>
      <c r="OEO134" s="103"/>
      <c r="OEP134" s="103"/>
      <c r="OEQ134" s="103"/>
      <c r="OER134" s="103"/>
      <c r="OES134" s="103"/>
      <c r="OET134" s="103"/>
      <c r="OEU134" s="103"/>
      <c r="OEV134" s="103"/>
      <c r="OEW134" s="103"/>
      <c r="OEX134" s="103"/>
      <c r="OEY134" s="103"/>
      <c r="OEZ134" s="103"/>
      <c r="OFA134" s="103"/>
      <c r="OFB134" s="103"/>
      <c r="OFC134" s="103"/>
      <c r="OFD134" s="103"/>
      <c r="OFE134" s="103"/>
      <c r="OFF134" s="103"/>
      <c r="OFG134" s="103"/>
      <c r="OFH134" s="103"/>
      <c r="OFI134" s="103"/>
      <c r="OFJ134" s="103"/>
      <c r="OFK134" s="103"/>
      <c r="OFL134" s="103"/>
      <c r="OFM134" s="103"/>
      <c r="OFN134" s="103"/>
      <c r="OFO134" s="103"/>
      <c r="OFP134" s="103"/>
      <c r="OFQ134" s="103"/>
      <c r="OFR134" s="103"/>
      <c r="OFS134" s="103"/>
      <c r="OFT134" s="103"/>
      <c r="OFU134" s="103"/>
      <c r="OFV134" s="103"/>
      <c r="OFW134" s="103"/>
      <c r="OFX134" s="103"/>
      <c r="OFY134" s="103"/>
      <c r="OFZ134" s="103"/>
      <c r="OGA134" s="103"/>
      <c r="OGB134" s="103"/>
      <c r="OGC134" s="103"/>
      <c r="OGD134" s="103"/>
      <c r="OGE134" s="103"/>
      <c r="OGF134" s="103"/>
      <c r="OGG134" s="103"/>
      <c r="OGH134" s="103"/>
      <c r="OGI134" s="103"/>
      <c r="OGJ134" s="103"/>
      <c r="OGK134" s="103"/>
      <c r="OGL134" s="103"/>
      <c r="OGM134" s="103"/>
      <c r="OGN134" s="103"/>
      <c r="OGO134" s="103"/>
      <c r="OGP134" s="103"/>
      <c r="OGQ134" s="103"/>
      <c r="OGR134" s="103"/>
      <c r="OGS134" s="103"/>
      <c r="OGT134" s="103"/>
      <c r="OGU134" s="103"/>
      <c r="OGV134" s="103"/>
      <c r="OGW134" s="103"/>
      <c r="OGX134" s="103"/>
      <c r="OGY134" s="103"/>
      <c r="OGZ134" s="103"/>
      <c r="OHA134" s="103"/>
      <c r="OHB134" s="103"/>
      <c r="OHC134" s="103"/>
      <c r="OHD134" s="103"/>
      <c r="OHE134" s="103"/>
      <c r="OHF134" s="103"/>
      <c r="OHG134" s="103"/>
      <c r="OHH134" s="103"/>
      <c r="OHI134" s="103"/>
      <c r="OHJ134" s="103"/>
      <c r="OHK134" s="103"/>
      <c r="OHL134" s="103"/>
      <c r="OHM134" s="103"/>
      <c r="OHN134" s="103"/>
      <c r="OHO134" s="103"/>
      <c r="OHP134" s="103"/>
      <c r="OHQ134" s="103"/>
      <c r="OHR134" s="103"/>
      <c r="OHS134" s="103"/>
      <c r="OHT134" s="103"/>
      <c r="OHU134" s="103"/>
      <c r="OHV134" s="103"/>
      <c r="OHW134" s="103"/>
      <c r="OHX134" s="103"/>
      <c r="OHY134" s="103"/>
      <c r="OHZ134" s="103"/>
      <c r="OIA134" s="103"/>
      <c r="OIB134" s="103"/>
      <c r="OIC134" s="103"/>
      <c r="OID134" s="103"/>
      <c r="OIE134" s="103"/>
      <c r="OIF134" s="103"/>
      <c r="OIG134" s="103"/>
      <c r="OIH134" s="103"/>
      <c r="OII134" s="103"/>
      <c r="OIJ134" s="103"/>
      <c r="OIK134" s="103"/>
      <c r="OIL134" s="103"/>
      <c r="OIM134" s="103"/>
      <c r="OIN134" s="103"/>
      <c r="OIO134" s="103"/>
      <c r="OIP134" s="103"/>
      <c r="OIQ134" s="103"/>
      <c r="OIR134" s="103"/>
      <c r="OIS134" s="103"/>
      <c r="OIT134" s="103"/>
      <c r="OIU134" s="103"/>
      <c r="OIV134" s="103"/>
      <c r="OIW134" s="103"/>
      <c r="OIX134" s="103"/>
      <c r="OIY134" s="103"/>
      <c r="OIZ134" s="103"/>
      <c r="OJA134" s="103"/>
      <c r="OJB134" s="103"/>
      <c r="OJC134" s="103"/>
      <c r="OJD134" s="103"/>
      <c r="OJE134" s="103"/>
      <c r="OJF134" s="103"/>
      <c r="OJG134" s="103"/>
      <c r="OJH134" s="103"/>
      <c r="OJI134" s="103"/>
      <c r="OJJ134" s="103"/>
      <c r="OJK134" s="103"/>
      <c r="OJL134" s="103"/>
      <c r="OJM134" s="103"/>
      <c r="OJN134" s="103"/>
      <c r="OJO134" s="103"/>
      <c r="OJP134" s="103"/>
      <c r="OJQ134" s="103"/>
      <c r="OJR134" s="103"/>
      <c r="OJS134" s="103"/>
      <c r="OJT134" s="103"/>
      <c r="OJU134" s="103"/>
      <c r="OJV134" s="103"/>
      <c r="OJW134" s="103"/>
      <c r="OJX134" s="103"/>
      <c r="OJY134" s="103"/>
      <c r="OJZ134" s="103"/>
      <c r="OKA134" s="103"/>
      <c r="OKB134" s="103"/>
      <c r="OKC134" s="103"/>
      <c r="OKD134" s="103"/>
      <c r="OKE134" s="103"/>
      <c r="OKF134" s="103"/>
      <c r="OKG134" s="103"/>
      <c r="OKH134" s="103"/>
      <c r="OKI134" s="103"/>
      <c r="OKJ134" s="103"/>
      <c r="OKK134" s="103"/>
      <c r="OKL134" s="103"/>
      <c r="OKM134" s="103"/>
      <c r="OKN134" s="103"/>
      <c r="OKO134" s="103"/>
      <c r="OKP134" s="103"/>
      <c r="OKQ134" s="103"/>
      <c r="OKR134" s="103"/>
      <c r="OKS134" s="103"/>
      <c r="OKT134" s="103"/>
      <c r="OKU134" s="103"/>
      <c r="OKV134" s="103"/>
      <c r="OKW134" s="103"/>
      <c r="OKX134" s="103"/>
      <c r="OLE134" s="103"/>
      <c r="OLF134" s="103"/>
      <c r="OLG134" s="103"/>
      <c r="OLH134" s="103"/>
      <c r="OLI134" s="103"/>
      <c r="OLJ134" s="103"/>
      <c r="OLK134" s="103"/>
      <c r="OLL134" s="103"/>
      <c r="OLM134" s="103"/>
      <c r="OLN134" s="103"/>
      <c r="OLO134" s="103"/>
      <c r="OLP134" s="103"/>
      <c r="OLQ134" s="103"/>
      <c r="OLR134" s="103"/>
      <c r="OLS134" s="103"/>
      <c r="OLT134" s="103"/>
      <c r="OLU134" s="103"/>
      <c r="OLV134" s="103"/>
      <c r="OLW134" s="103"/>
      <c r="OLX134" s="103"/>
      <c r="OLY134" s="103"/>
      <c r="OLZ134" s="103"/>
      <c r="OMA134" s="103"/>
      <c r="OMB134" s="103"/>
      <c r="OMC134" s="103"/>
      <c r="OMD134" s="103"/>
      <c r="OME134" s="103"/>
      <c r="OMF134" s="103"/>
      <c r="OMG134" s="103"/>
      <c r="OMH134" s="103"/>
      <c r="OMI134" s="103"/>
      <c r="OMJ134" s="103"/>
      <c r="OMK134" s="103"/>
      <c r="OML134" s="103"/>
      <c r="OMM134" s="103"/>
      <c r="OMN134" s="103"/>
      <c r="OMO134" s="103"/>
      <c r="OMP134" s="103"/>
      <c r="OMQ134" s="103"/>
      <c r="OMR134" s="103"/>
      <c r="OMS134" s="103"/>
      <c r="OMT134" s="103"/>
      <c r="OMU134" s="103"/>
      <c r="OMV134" s="103"/>
      <c r="OMW134" s="103"/>
      <c r="OMX134" s="103"/>
      <c r="OMY134" s="103"/>
      <c r="OMZ134" s="103"/>
      <c r="ONA134" s="103"/>
      <c r="ONB134" s="103"/>
      <c r="ONC134" s="103"/>
      <c r="OND134" s="103"/>
      <c r="ONE134" s="103"/>
      <c r="ONF134" s="103"/>
      <c r="ONG134" s="103"/>
      <c r="ONH134" s="103"/>
      <c r="ONI134" s="103"/>
      <c r="ONJ134" s="103"/>
      <c r="ONK134" s="103"/>
      <c r="ONL134" s="103"/>
      <c r="ONM134" s="103"/>
      <c r="ONN134" s="103"/>
      <c r="ONO134" s="103"/>
      <c r="ONP134" s="103"/>
      <c r="ONQ134" s="103"/>
      <c r="ONR134" s="103"/>
      <c r="ONS134" s="103"/>
      <c r="ONT134" s="103"/>
      <c r="ONU134" s="103"/>
      <c r="ONV134" s="103"/>
      <c r="ONW134" s="103"/>
      <c r="ONX134" s="103"/>
      <c r="ONY134" s="103"/>
      <c r="ONZ134" s="103"/>
      <c r="OOA134" s="103"/>
      <c r="OOB134" s="103"/>
      <c r="OOC134" s="103"/>
      <c r="OOD134" s="103"/>
      <c r="OOE134" s="103"/>
      <c r="OOF134" s="103"/>
      <c r="OOG134" s="103"/>
      <c r="OOH134" s="103"/>
      <c r="OOI134" s="103"/>
      <c r="OOJ134" s="103"/>
      <c r="OOK134" s="103"/>
      <c r="OOL134" s="103"/>
      <c r="OOM134" s="103"/>
      <c r="OON134" s="103"/>
      <c r="OOO134" s="103"/>
      <c r="OOP134" s="103"/>
      <c r="OOQ134" s="103"/>
      <c r="OOR134" s="103"/>
      <c r="OOS134" s="103"/>
      <c r="OOT134" s="103"/>
      <c r="OOU134" s="103"/>
      <c r="OOV134" s="103"/>
      <c r="OOW134" s="103"/>
      <c r="OOX134" s="103"/>
      <c r="OOY134" s="103"/>
      <c r="OOZ134" s="103"/>
      <c r="OPA134" s="103"/>
      <c r="OPB134" s="103"/>
      <c r="OPC134" s="103"/>
      <c r="OPD134" s="103"/>
      <c r="OPE134" s="103"/>
      <c r="OPF134" s="103"/>
      <c r="OPG134" s="103"/>
      <c r="OPH134" s="103"/>
      <c r="OPI134" s="103"/>
      <c r="OPJ134" s="103"/>
      <c r="OPK134" s="103"/>
      <c r="OPL134" s="103"/>
      <c r="OPM134" s="103"/>
      <c r="OPN134" s="103"/>
      <c r="OPO134" s="103"/>
      <c r="OPP134" s="103"/>
      <c r="OPQ134" s="103"/>
      <c r="OPR134" s="103"/>
      <c r="OPS134" s="103"/>
      <c r="OPT134" s="103"/>
      <c r="OPU134" s="103"/>
      <c r="OPV134" s="103"/>
      <c r="OPW134" s="103"/>
      <c r="OPX134" s="103"/>
      <c r="OPY134" s="103"/>
      <c r="OPZ134" s="103"/>
      <c r="OQA134" s="103"/>
      <c r="OQB134" s="103"/>
      <c r="OQC134" s="103"/>
      <c r="OQD134" s="103"/>
      <c r="OQE134" s="103"/>
      <c r="OQF134" s="103"/>
      <c r="OQG134" s="103"/>
      <c r="OQH134" s="103"/>
      <c r="OQI134" s="103"/>
      <c r="OQJ134" s="103"/>
      <c r="OQK134" s="103"/>
      <c r="OQL134" s="103"/>
      <c r="OQM134" s="103"/>
      <c r="OQN134" s="103"/>
      <c r="OQO134" s="103"/>
      <c r="OQP134" s="103"/>
      <c r="OQQ134" s="103"/>
      <c r="OQR134" s="103"/>
      <c r="OQS134" s="103"/>
      <c r="OQT134" s="103"/>
      <c r="OQU134" s="103"/>
      <c r="OQV134" s="103"/>
      <c r="OQW134" s="103"/>
      <c r="OQX134" s="103"/>
      <c r="OQY134" s="103"/>
      <c r="OQZ134" s="103"/>
      <c r="ORA134" s="103"/>
      <c r="ORB134" s="103"/>
      <c r="ORC134" s="103"/>
      <c r="ORD134" s="103"/>
      <c r="ORE134" s="103"/>
      <c r="ORF134" s="103"/>
      <c r="ORG134" s="103"/>
      <c r="ORH134" s="103"/>
      <c r="ORI134" s="103"/>
      <c r="ORJ134" s="103"/>
      <c r="ORK134" s="103"/>
      <c r="ORL134" s="103"/>
      <c r="ORM134" s="103"/>
      <c r="ORN134" s="103"/>
      <c r="ORO134" s="103"/>
      <c r="ORP134" s="103"/>
      <c r="ORQ134" s="103"/>
      <c r="ORR134" s="103"/>
      <c r="ORS134" s="103"/>
      <c r="ORT134" s="103"/>
      <c r="ORU134" s="103"/>
      <c r="ORV134" s="103"/>
      <c r="ORW134" s="103"/>
      <c r="ORX134" s="103"/>
      <c r="ORY134" s="103"/>
      <c r="ORZ134" s="103"/>
      <c r="OSA134" s="103"/>
      <c r="OSB134" s="103"/>
      <c r="OSC134" s="103"/>
      <c r="OSD134" s="103"/>
      <c r="OSE134" s="103"/>
      <c r="OSF134" s="103"/>
      <c r="OSG134" s="103"/>
      <c r="OSH134" s="103"/>
      <c r="OSI134" s="103"/>
      <c r="OSJ134" s="103"/>
      <c r="OSK134" s="103"/>
      <c r="OSL134" s="103"/>
      <c r="OSM134" s="103"/>
      <c r="OSN134" s="103"/>
      <c r="OSO134" s="103"/>
      <c r="OSP134" s="103"/>
      <c r="OSQ134" s="103"/>
      <c r="OSR134" s="103"/>
      <c r="OSS134" s="103"/>
      <c r="OST134" s="103"/>
      <c r="OSU134" s="103"/>
      <c r="OSV134" s="103"/>
      <c r="OSW134" s="103"/>
      <c r="OSX134" s="103"/>
      <c r="OSY134" s="103"/>
      <c r="OSZ134" s="103"/>
      <c r="OTA134" s="103"/>
      <c r="OTB134" s="103"/>
      <c r="OTC134" s="103"/>
      <c r="OTD134" s="103"/>
      <c r="OTE134" s="103"/>
      <c r="OTF134" s="103"/>
      <c r="OTG134" s="103"/>
      <c r="OTH134" s="103"/>
      <c r="OTI134" s="103"/>
      <c r="OTJ134" s="103"/>
      <c r="OTK134" s="103"/>
      <c r="OTL134" s="103"/>
      <c r="OTM134" s="103"/>
      <c r="OTN134" s="103"/>
      <c r="OTO134" s="103"/>
      <c r="OTP134" s="103"/>
      <c r="OTQ134" s="103"/>
      <c r="OTR134" s="103"/>
      <c r="OTS134" s="103"/>
      <c r="OTT134" s="103"/>
      <c r="OTU134" s="103"/>
      <c r="OTV134" s="103"/>
      <c r="OTW134" s="103"/>
      <c r="OTX134" s="103"/>
      <c r="OTY134" s="103"/>
      <c r="OTZ134" s="103"/>
      <c r="OUA134" s="103"/>
      <c r="OUB134" s="103"/>
      <c r="OUC134" s="103"/>
      <c r="OUD134" s="103"/>
      <c r="OUE134" s="103"/>
      <c r="OUF134" s="103"/>
      <c r="OUG134" s="103"/>
      <c r="OUH134" s="103"/>
      <c r="OUI134" s="103"/>
      <c r="OUJ134" s="103"/>
      <c r="OUK134" s="103"/>
      <c r="OUL134" s="103"/>
      <c r="OUM134" s="103"/>
      <c r="OUN134" s="103"/>
      <c r="OUO134" s="103"/>
      <c r="OUP134" s="103"/>
      <c r="OUQ134" s="103"/>
      <c r="OUR134" s="103"/>
      <c r="OUS134" s="103"/>
      <c r="OUT134" s="103"/>
      <c r="OVA134" s="103"/>
      <c r="OVB134" s="103"/>
      <c r="OVC134" s="103"/>
      <c r="OVD134" s="103"/>
      <c r="OVE134" s="103"/>
      <c r="OVF134" s="103"/>
      <c r="OVG134" s="103"/>
      <c r="OVH134" s="103"/>
      <c r="OVI134" s="103"/>
      <c r="OVJ134" s="103"/>
      <c r="OVK134" s="103"/>
      <c r="OVL134" s="103"/>
      <c r="OVM134" s="103"/>
      <c r="OVN134" s="103"/>
      <c r="OVO134" s="103"/>
      <c r="OVP134" s="103"/>
      <c r="OVQ134" s="103"/>
      <c r="OVR134" s="103"/>
      <c r="OVS134" s="103"/>
      <c r="OVT134" s="103"/>
      <c r="OVU134" s="103"/>
      <c r="OVV134" s="103"/>
      <c r="OVW134" s="103"/>
      <c r="OVX134" s="103"/>
      <c r="OVY134" s="103"/>
      <c r="OVZ134" s="103"/>
      <c r="OWA134" s="103"/>
      <c r="OWB134" s="103"/>
      <c r="OWC134" s="103"/>
      <c r="OWD134" s="103"/>
      <c r="OWE134" s="103"/>
      <c r="OWF134" s="103"/>
      <c r="OWG134" s="103"/>
      <c r="OWH134" s="103"/>
      <c r="OWI134" s="103"/>
      <c r="OWJ134" s="103"/>
      <c r="OWK134" s="103"/>
      <c r="OWL134" s="103"/>
      <c r="OWM134" s="103"/>
      <c r="OWN134" s="103"/>
      <c r="OWO134" s="103"/>
      <c r="OWP134" s="103"/>
      <c r="OWQ134" s="103"/>
      <c r="OWR134" s="103"/>
      <c r="OWS134" s="103"/>
      <c r="OWT134" s="103"/>
      <c r="OWU134" s="103"/>
      <c r="OWV134" s="103"/>
      <c r="OWW134" s="103"/>
      <c r="OWX134" s="103"/>
      <c r="OWY134" s="103"/>
      <c r="OWZ134" s="103"/>
      <c r="OXA134" s="103"/>
      <c r="OXB134" s="103"/>
      <c r="OXC134" s="103"/>
      <c r="OXD134" s="103"/>
      <c r="OXE134" s="103"/>
      <c r="OXF134" s="103"/>
      <c r="OXG134" s="103"/>
      <c r="OXH134" s="103"/>
      <c r="OXI134" s="103"/>
      <c r="OXJ134" s="103"/>
      <c r="OXK134" s="103"/>
      <c r="OXL134" s="103"/>
      <c r="OXM134" s="103"/>
      <c r="OXN134" s="103"/>
      <c r="OXO134" s="103"/>
      <c r="OXP134" s="103"/>
      <c r="OXQ134" s="103"/>
      <c r="OXR134" s="103"/>
      <c r="OXS134" s="103"/>
      <c r="OXT134" s="103"/>
      <c r="OXU134" s="103"/>
      <c r="OXV134" s="103"/>
      <c r="OXW134" s="103"/>
      <c r="OXX134" s="103"/>
      <c r="OXY134" s="103"/>
      <c r="OXZ134" s="103"/>
      <c r="OYA134" s="103"/>
      <c r="OYB134" s="103"/>
      <c r="OYC134" s="103"/>
      <c r="OYD134" s="103"/>
      <c r="OYE134" s="103"/>
      <c r="OYF134" s="103"/>
      <c r="OYG134" s="103"/>
      <c r="OYH134" s="103"/>
      <c r="OYI134" s="103"/>
      <c r="OYJ134" s="103"/>
      <c r="OYK134" s="103"/>
      <c r="OYL134" s="103"/>
      <c r="OYM134" s="103"/>
      <c r="OYN134" s="103"/>
      <c r="OYO134" s="103"/>
      <c r="OYP134" s="103"/>
      <c r="OYQ134" s="103"/>
      <c r="OYR134" s="103"/>
      <c r="OYS134" s="103"/>
      <c r="OYT134" s="103"/>
      <c r="OYU134" s="103"/>
      <c r="OYV134" s="103"/>
      <c r="OYW134" s="103"/>
      <c r="OYX134" s="103"/>
      <c r="OYY134" s="103"/>
      <c r="OYZ134" s="103"/>
      <c r="OZA134" s="103"/>
      <c r="OZB134" s="103"/>
      <c r="OZC134" s="103"/>
      <c r="OZD134" s="103"/>
      <c r="OZE134" s="103"/>
      <c r="OZF134" s="103"/>
      <c r="OZG134" s="103"/>
      <c r="OZH134" s="103"/>
      <c r="OZI134" s="103"/>
      <c r="OZJ134" s="103"/>
      <c r="OZK134" s="103"/>
      <c r="OZL134" s="103"/>
      <c r="OZM134" s="103"/>
      <c r="OZN134" s="103"/>
      <c r="OZO134" s="103"/>
      <c r="OZP134" s="103"/>
      <c r="OZQ134" s="103"/>
      <c r="OZR134" s="103"/>
      <c r="OZS134" s="103"/>
      <c r="OZT134" s="103"/>
      <c r="OZU134" s="103"/>
      <c r="OZV134" s="103"/>
      <c r="OZW134" s="103"/>
      <c r="OZX134" s="103"/>
      <c r="OZY134" s="103"/>
      <c r="OZZ134" s="103"/>
      <c r="PAA134" s="103"/>
      <c r="PAB134" s="103"/>
      <c r="PAC134" s="103"/>
      <c r="PAD134" s="103"/>
      <c r="PAE134" s="103"/>
      <c r="PAF134" s="103"/>
      <c r="PAG134" s="103"/>
      <c r="PAH134" s="103"/>
      <c r="PAI134" s="103"/>
      <c r="PAJ134" s="103"/>
      <c r="PAK134" s="103"/>
      <c r="PAL134" s="103"/>
      <c r="PAM134" s="103"/>
      <c r="PAN134" s="103"/>
      <c r="PAO134" s="103"/>
      <c r="PAP134" s="103"/>
      <c r="PAQ134" s="103"/>
      <c r="PAR134" s="103"/>
      <c r="PAS134" s="103"/>
      <c r="PAT134" s="103"/>
      <c r="PAU134" s="103"/>
      <c r="PAV134" s="103"/>
      <c r="PAW134" s="103"/>
      <c r="PAX134" s="103"/>
      <c r="PAY134" s="103"/>
      <c r="PAZ134" s="103"/>
      <c r="PBA134" s="103"/>
      <c r="PBB134" s="103"/>
      <c r="PBC134" s="103"/>
      <c r="PBD134" s="103"/>
      <c r="PBE134" s="103"/>
      <c r="PBF134" s="103"/>
      <c r="PBG134" s="103"/>
      <c r="PBH134" s="103"/>
      <c r="PBI134" s="103"/>
      <c r="PBJ134" s="103"/>
      <c r="PBK134" s="103"/>
      <c r="PBL134" s="103"/>
      <c r="PBM134" s="103"/>
      <c r="PBN134" s="103"/>
      <c r="PBO134" s="103"/>
      <c r="PBP134" s="103"/>
      <c r="PBQ134" s="103"/>
      <c r="PBR134" s="103"/>
      <c r="PBS134" s="103"/>
      <c r="PBT134" s="103"/>
      <c r="PBU134" s="103"/>
      <c r="PBV134" s="103"/>
      <c r="PBW134" s="103"/>
      <c r="PBX134" s="103"/>
      <c r="PBY134" s="103"/>
      <c r="PBZ134" s="103"/>
      <c r="PCA134" s="103"/>
      <c r="PCB134" s="103"/>
      <c r="PCC134" s="103"/>
      <c r="PCD134" s="103"/>
      <c r="PCE134" s="103"/>
      <c r="PCF134" s="103"/>
      <c r="PCG134" s="103"/>
      <c r="PCH134" s="103"/>
      <c r="PCI134" s="103"/>
      <c r="PCJ134" s="103"/>
      <c r="PCK134" s="103"/>
      <c r="PCL134" s="103"/>
      <c r="PCM134" s="103"/>
      <c r="PCN134" s="103"/>
      <c r="PCO134" s="103"/>
      <c r="PCP134" s="103"/>
      <c r="PCQ134" s="103"/>
      <c r="PCR134" s="103"/>
      <c r="PCS134" s="103"/>
      <c r="PCT134" s="103"/>
      <c r="PCU134" s="103"/>
      <c r="PCV134" s="103"/>
      <c r="PCW134" s="103"/>
      <c r="PCX134" s="103"/>
      <c r="PCY134" s="103"/>
      <c r="PCZ134" s="103"/>
      <c r="PDA134" s="103"/>
      <c r="PDB134" s="103"/>
      <c r="PDC134" s="103"/>
      <c r="PDD134" s="103"/>
      <c r="PDE134" s="103"/>
      <c r="PDF134" s="103"/>
      <c r="PDG134" s="103"/>
      <c r="PDH134" s="103"/>
      <c r="PDI134" s="103"/>
      <c r="PDJ134" s="103"/>
      <c r="PDK134" s="103"/>
      <c r="PDL134" s="103"/>
      <c r="PDM134" s="103"/>
      <c r="PDN134" s="103"/>
      <c r="PDO134" s="103"/>
      <c r="PDP134" s="103"/>
      <c r="PDQ134" s="103"/>
      <c r="PDR134" s="103"/>
      <c r="PDS134" s="103"/>
      <c r="PDT134" s="103"/>
      <c r="PDU134" s="103"/>
      <c r="PDV134" s="103"/>
      <c r="PDW134" s="103"/>
      <c r="PDX134" s="103"/>
      <c r="PDY134" s="103"/>
      <c r="PDZ134" s="103"/>
      <c r="PEA134" s="103"/>
      <c r="PEB134" s="103"/>
      <c r="PEC134" s="103"/>
      <c r="PED134" s="103"/>
      <c r="PEE134" s="103"/>
      <c r="PEF134" s="103"/>
      <c r="PEG134" s="103"/>
      <c r="PEH134" s="103"/>
      <c r="PEI134" s="103"/>
      <c r="PEJ134" s="103"/>
      <c r="PEK134" s="103"/>
      <c r="PEL134" s="103"/>
      <c r="PEM134" s="103"/>
      <c r="PEN134" s="103"/>
      <c r="PEO134" s="103"/>
      <c r="PEP134" s="103"/>
      <c r="PEW134" s="103"/>
      <c r="PEX134" s="103"/>
      <c r="PEY134" s="103"/>
      <c r="PEZ134" s="103"/>
      <c r="PFA134" s="103"/>
      <c r="PFB134" s="103"/>
      <c r="PFC134" s="103"/>
      <c r="PFD134" s="103"/>
      <c r="PFE134" s="103"/>
      <c r="PFF134" s="103"/>
      <c r="PFG134" s="103"/>
      <c r="PFH134" s="103"/>
      <c r="PFI134" s="103"/>
      <c r="PFJ134" s="103"/>
      <c r="PFK134" s="103"/>
      <c r="PFL134" s="103"/>
      <c r="PFM134" s="103"/>
      <c r="PFN134" s="103"/>
      <c r="PFO134" s="103"/>
      <c r="PFP134" s="103"/>
      <c r="PFQ134" s="103"/>
      <c r="PFR134" s="103"/>
      <c r="PFS134" s="103"/>
      <c r="PFT134" s="103"/>
      <c r="PFU134" s="103"/>
      <c r="PFV134" s="103"/>
      <c r="PFW134" s="103"/>
      <c r="PFX134" s="103"/>
      <c r="PFY134" s="103"/>
      <c r="PFZ134" s="103"/>
      <c r="PGA134" s="103"/>
      <c r="PGB134" s="103"/>
      <c r="PGC134" s="103"/>
      <c r="PGD134" s="103"/>
      <c r="PGE134" s="103"/>
      <c r="PGF134" s="103"/>
      <c r="PGG134" s="103"/>
      <c r="PGH134" s="103"/>
      <c r="PGI134" s="103"/>
      <c r="PGJ134" s="103"/>
      <c r="PGK134" s="103"/>
      <c r="PGL134" s="103"/>
      <c r="PGM134" s="103"/>
      <c r="PGN134" s="103"/>
      <c r="PGO134" s="103"/>
      <c r="PGP134" s="103"/>
      <c r="PGQ134" s="103"/>
      <c r="PGR134" s="103"/>
      <c r="PGS134" s="103"/>
      <c r="PGT134" s="103"/>
      <c r="PGU134" s="103"/>
      <c r="PGV134" s="103"/>
      <c r="PGW134" s="103"/>
      <c r="PGX134" s="103"/>
      <c r="PGY134" s="103"/>
      <c r="PGZ134" s="103"/>
      <c r="PHA134" s="103"/>
      <c r="PHB134" s="103"/>
      <c r="PHC134" s="103"/>
      <c r="PHD134" s="103"/>
      <c r="PHE134" s="103"/>
      <c r="PHF134" s="103"/>
      <c r="PHG134" s="103"/>
      <c r="PHH134" s="103"/>
      <c r="PHI134" s="103"/>
      <c r="PHJ134" s="103"/>
      <c r="PHK134" s="103"/>
      <c r="PHL134" s="103"/>
      <c r="PHM134" s="103"/>
      <c r="PHN134" s="103"/>
      <c r="PHO134" s="103"/>
      <c r="PHP134" s="103"/>
      <c r="PHQ134" s="103"/>
      <c r="PHR134" s="103"/>
      <c r="PHS134" s="103"/>
      <c r="PHT134" s="103"/>
      <c r="PHU134" s="103"/>
      <c r="PHV134" s="103"/>
      <c r="PHW134" s="103"/>
      <c r="PHX134" s="103"/>
      <c r="PHY134" s="103"/>
      <c r="PHZ134" s="103"/>
      <c r="PIA134" s="103"/>
      <c r="PIB134" s="103"/>
      <c r="PIC134" s="103"/>
      <c r="PID134" s="103"/>
      <c r="PIE134" s="103"/>
      <c r="PIF134" s="103"/>
      <c r="PIG134" s="103"/>
      <c r="PIH134" s="103"/>
      <c r="PII134" s="103"/>
      <c r="PIJ134" s="103"/>
      <c r="PIK134" s="103"/>
      <c r="PIL134" s="103"/>
      <c r="PIM134" s="103"/>
      <c r="PIN134" s="103"/>
      <c r="PIO134" s="103"/>
      <c r="PIP134" s="103"/>
      <c r="PIQ134" s="103"/>
      <c r="PIR134" s="103"/>
      <c r="PIS134" s="103"/>
      <c r="PIT134" s="103"/>
      <c r="PIU134" s="103"/>
      <c r="PIV134" s="103"/>
      <c r="PIW134" s="103"/>
      <c r="PIX134" s="103"/>
      <c r="PIY134" s="103"/>
      <c r="PIZ134" s="103"/>
      <c r="PJA134" s="103"/>
      <c r="PJB134" s="103"/>
      <c r="PJC134" s="103"/>
      <c r="PJD134" s="103"/>
      <c r="PJE134" s="103"/>
      <c r="PJF134" s="103"/>
      <c r="PJG134" s="103"/>
      <c r="PJH134" s="103"/>
      <c r="PJI134" s="103"/>
      <c r="PJJ134" s="103"/>
      <c r="PJK134" s="103"/>
      <c r="PJL134" s="103"/>
      <c r="PJM134" s="103"/>
      <c r="PJN134" s="103"/>
      <c r="PJO134" s="103"/>
      <c r="PJP134" s="103"/>
      <c r="PJQ134" s="103"/>
      <c r="PJR134" s="103"/>
      <c r="PJS134" s="103"/>
      <c r="PJT134" s="103"/>
      <c r="PJU134" s="103"/>
      <c r="PJV134" s="103"/>
      <c r="PJW134" s="103"/>
      <c r="PJX134" s="103"/>
      <c r="PJY134" s="103"/>
      <c r="PJZ134" s="103"/>
      <c r="PKA134" s="103"/>
      <c r="PKB134" s="103"/>
      <c r="PKC134" s="103"/>
      <c r="PKD134" s="103"/>
      <c r="PKE134" s="103"/>
      <c r="PKF134" s="103"/>
      <c r="PKG134" s="103"/>
      <c r="PKH134" s="103"/>
      <c r="PKI134" s="103"/>
      <c r="PKJ134" s="103"/>
      <c r="PKK134" s="103"/>
      <c r="PKL134" s="103"/>
      <c r="PKM134" s="103"/>
      <c r="PKN134" s="103"/>
      <c r="PKO134" s="103"/>
      <c r="PKP134" s="103"/>
      <c r="PKQ134" s="103"/>
      <c r="PKR134" s="103"/>
      <c r="PKS134" s="103"/>
      <c r="PKT134" s="103"/>
      <c r="PKU134" s="103"/>
      <c r="PKV134" s="103"/>
      <c r="PKW134" s="103"/>
      <c r="PKX134" s="103"/>
      <c r="PKY134" s="103"/>
      <c r="PKZ134" s="103"/>
      <c r="PLA134" s="103"/>
      <c r="PLB134" s="103"/>
      <c r="PLC134" s="103"/>
      <c r="PLD134" s="103"/>
      <c r="PLE134" s="103"/>
      <c r="PLF134" s="103"/>
      <c r="PLG134" s="103"/>
      <c r="PLH134" s="103"/>
      <c r="PLI134" s="103"/>
      <c r="PLJ134" s="103"/>
      <c r="PLK134" s="103"/>
      <c r="PLL134" s="103"/>
      <c r="PLM134" s="103"/>
      <c r="PLN134" s="103"/>
      <c r="PLO134" s="103"/>
      <c r="PLP134" s="103"/>
      <c r="PLQ134" s="103"/>
      <c r="PLR134" s="103"/>
      <c r="PLS134" s="103"/>
      <c r="PLT134" s="103"/>
      <c r="PLU134" s="103"/>
      <c r="PLV134" s="103"/>
      <c r="PLW134" s="103"/>
      <c r="PLX134" s="103"/>
      <c r="PLY134" s="103"/>
      <c r="PLZ134" s="103"/>
      <c r="PMA134" s="103"/>
      <c r="PMB134" s="103"/>
      <c r="PMC134" s="103"/>
      <c r="PMD134" s="103"/>
      <c r="PME134" s="103"/>
      <c r="PMF134" s="103"/>
      <c r="PMG134" s="103"/>
      <c r="PMH134" s="103"/>
      <c r="PMI134" s="103"/>
      <c r="PMJ134" s="103"/>
      <c r="PMK134" s="103"/>
      <c r="PML134" s="103"/>
      <c r="PMM134" s="103"/>
      <c r="PMN134" s="103"/>
      <c r="PMO134" s="103"/>
      <c r="PMP134" s="103"/>
      <c r="PMQ134" s="103"/>
      <c r="PMR134" s="103"/>
      <c r="PMS134" s="103"/>
      <c r="PMT134" s="103"/>
      <c r="PMU134" s="103"/>
      <c r="PMV134" s="103"/>
      <c r="PMW134" s="103"/>
      <c r="PMX134" s="103"/>
      <c r="PMY134" s="103"/>
      <c r="PMZ134" s="103"/>
      <c r="PNA134" s="103"/>
      <c r="PNB134" s="103"/>
      <c r="PNC134" s="103"/>
      <c r="PND134" s="103"/>
      <c r="PNE134" s="103"/>
      <c r="PNF134" s="103"/>
      <c r="PNG134" s="103"/>
      <c r="PNH134" s="103"/>
      <c r="PNI134" s="103"/>
      <c r="PNJ134" s="103"/>
      <c r="PNK134" s="103"/>
      <c r="PNL134" s="103"/>
      <c r="PNM134" s="103"/>
      <c r="PNN134" s="103"/>
      <c r="PNO134" s="103"/>
      <c r="PNP134" s="103"/>
      <c r="PNQ134" s="103"/>
      <c r="PNR134" s="103"/>
      <c r="PNS134" s="103"/>
      <c r="PNT134" s="103"/>
      <c r="PNU134" s="103"/>
      <c r="PNV134" s="103"/>
      <c r="PNW134" s="103"/>
      <c r="PNX134" s="103"/>
      <c r="PNY134" s="103"/>
      <c r="PNZ134" s="103"/>
      <c r="POA134" s="103"/>
      <c r="POB134" s="103"/>
      <c r="POC134" s="103"/>
      <c r="POD134" s="103"/>
      <c r="POE134" s="103"/>
      <c r="POF134" s="103"/>
      <c r="POG134" s="103"/>
      <c r="POH134" s="103"/>
      <c r="POI134" s="103"/>
      <c r="POJ134" s="103"/>
      <c r="POK134" s="103"/>
      <c r="POL134" s="103"/>
      <c r="POS134" s="103"/>
      <c r="POT134" s="103"/>
      <c r="POU134" s="103"/>
      <c r="POV134" s="103"/>
      <c r="POW134" s="103"/>
      <c r="POX134" s="103"/>
      <c r="POY134" s="103"/>
      <c r="POZ134" s="103"/>
      <c r="PPA134" s="103"/>
      <c r="PPB134" s="103"/>
      <c r="PPC134" s="103"/>
      <c r="PPD134" s="103"/>
      <c r="PPE134" s="103"/>
      <c r="PPF134" s="103"/>
      <c r="PPG134" s="103"/>
      <c r="PPH134" s="103"/>
      <c r="PPI134" s="103"/>
      <c r="PPJ134" s="103"/>
      <c r="PPK134" s="103"/>
      <c r="PPL134" s="103"/>
      <c r="PPM134" s="103"/>
      <c r="PPN134" s="103"/>
      <c r="PPO134" s="103"/>
      <c r="PPP134" s="103"/>
      <c r="PPQ134" s="103"/>
      <c r="PPR134" s="103"/>
      <c r="PPS134" s="103"/>
      <c r="PPT134" s="103"/>
      <c r="PPU134" s="103"/>
      <c r="PPV134" s="103"/>
      <c r="PPW134" s="103"/>
      <c r="PPX134" s="103"/>
      <c r="PPY134" s="103"/>
      <c r="PPZ134" s="103"/>
      <c r="PQA134" s="103"/>
      <c r="PQB134" s="103"/>
      <c r="PQC134" s="103"/>
      <c r="PQD134" s="103"/>
      <c r="PQE134" s="103"/>
      <c r="PQF134" s="103"/>
      <c r="PQG134" s="103"/>
      <c r="PQH134" s="103"/>
      <c r="PQI134" s="103"/>
      <c r="PQJ134" s="103"/>
      <c r="PQK134" s="103"/>
      <c r="PQL134" s="103"/>
      <c r="PQM134" s="103"/>
      <c r="PQN134" s="103"/>
      <c r="PQO134" s="103"/>
      <c r="PQP134" s="103"/>
      <c r="PQQ134" s="103"/>
      <c r="PQR134" s="103"/>
      <c r="PQS134" s="103"/>
      <c r="PQT134" s="103"/>
      <c r="PQU134" s="103"/>
      <c r="PQV134" s="103"/>
      <c r="PQW134" s="103"/>
      <c r="PQX134" s="103"/>
      <c r="PQY134" s="103"/>
      <c r="PQZ134" s="103"/>
      <c r="PRA134" s="103"/>
      <c r="PRB134" s="103"/>
      <c r="PRC134" s="103"/>
      <c r="PRD134" s="103"/>
      <c r="PRE134" s="103"/>
      <c r="PRF134" s="103"/>
      <c r="PRG134" s="103"/>
      <c r="PRH134" s="103"/>
      <c r="PRI134" s="103"/>
      <c r="PRJ134" s="103"/>
      <c r="PRK134" s="103"/>
      <c r="PRL134" s="103"/>
      <c r="PRM134" s="103"/>
      <c r="PRN134" s="103"/>
      <c r="PRO134" s="103"/>
      <c r="PRP134" s="103"/>
      <c r="PRQ134" s="103"/>
      <c r="PRR134" s="103"/>
      <c r="PRS134" s="103"/>
      <c r="PRT134" s="103"/>
      <c r="PRU134" s="103"/>
      <c r="PRV134" s="103"/>
      <c r="PRW134" s="103"/>
      <c r="PRX134" s="103"/>
      <c r="PRY134" s="103"/>
      <c r="PRZ134" s="103"/>
      <c r="PSA134" s="103"/>
      <c r="PSB134" s="103"/>
      <c r="PSC134" s="103"/>
      <c r="PSD134" s="103"/>
      <c r="PSE134" s="103"/>
      <c r="PSF134" s="103"/>
      <c r="PSG134" s="103"/>
      <c r="PSH134" s="103"/>
      <c r="PSI134" s="103"/>
      <c r="PSJ134" s="103"/>
      <c r="PSK134" s="103"/>
      <c r="PSL134" s="103"/>
      <c r="PSM134" s="103"/>
      <c r="PSN134" s="103"/>
      <c r="PSO134" s="103"/>
      <c r="PSP134" s="103"/>
      <c r="PSQ134" s="103"/>
      <c r="PSR134" s="103"/>
      <c r="PSS134" s="103"/>
      <c r="PST134" s="103"/>
      <c r="PSU134" s="103"/>
      <c r="PSV134" s="103"/>
      <c r="PSW134" s="103"/>
      <c r="PSX134" s="103"/>
      <c r="PSY134" s="103"/>
      <c r="PSZ134" s="103"/>
      <c r="PTA134" s="103"/>
      <c r="PTB134" s="103"/>
      <c r="PTC134" s="103"/>
      <c r="PTD134" s="103"/>
      <c r="PTE134" s="103"/>
      <c r="PTF134" s="103"/>
      <c r="PTG134" s="103"/>
      <c r="PTH134" s="103"/>
      <c r="PTI134" s="103"/>
      <c r="PTJ134" s="103"/>
      <c r="PTK134" s="103"/>
      <c r="PTL134" s="103"/>
      <c r="PTM134" s="103"/>
      <c r="PTN134" s="103"/>
      <c r="PTO134" s="103"/>
      <c r="PTP134" s="103"/>
      <c r="PTQ134" s="103"/>
      <c r="PTR134" s="103"/>
      <c r="PTS134" s="103"/>
      <c r="PTT134" s="103"/>
      <c r="PTU134" s="103"/>
      <c r="PTV134" s="103"/>
      <c r="PTW134" s="103"/>
      <c r="PTX134" s="103"/>
      <c r="PTY134" s="103"/>
      <c r="PTZ134" s="103"/>
      <c r="PUA134" s="103"/>
      <c r="PUB134" s="103"/>
      <c r="PUC134" s="103"/>
      <c r="PUD134" s="103"/>
      <c r="PUE134" s="103"/>
      <c r="PUF134" s="103"/>
      <c r="PUG134" s="103"/>
      <c r="PUH134" s="103"/>
      <c r="PUI134" s="103"/>
      <c r="PUJ134" s="103"/>
      <c r="PUK134" s="103"/>
      <c r="PUL134" s="103"/>
      <c r="PUM134" s="103"/>
      <c r="PUN134" s="103"/>
      <c r="PUO134" s="103"/>
      <c r="PUP134" s="103"/>
      <c r="PUQ134" s="103"/>
      <c r="PUR134" s="103"/>
      <c r="PUS134" s="103"/>
      <c r="PUT134" s="103"/>
      <c r="PUU134" s="103"/>
      <c r="PUV134" s="103"/>
      <c r="PUW134" s="103"/>
      <c r="PUX134" s="103"/>
      <c r="PUY134" s="103"/>
      <c r="PUZ134" s="103"/>
      <c r="PVA134" s="103"/>
      <c r="PVB134" s="103"/>
      <c r="PVC134" s="103"/>
      <c r="PVD134" s="103"/>
      <c r="PVE134" s="103"/>
      <c r="PVF134" s="103"/>
      <c r="PVG134" s="103"/>
      <c r="PVH134" s="103"/>
      <c r="PVI134" s="103"/>
      <c r="PVJ134" s="103"/>
      <c r="PVK134" s="103"/>
      <c r="PVL134" s="103"/>
      <c r="PVM134" s="103"/>
      <c r="PVN134" s="103"/>
      <c r="PVO134" s="103"/>
      <c r="PVP134" s="103"/>
      <c r="PVQ134" s="103"/>
      <c r="PVR134" s="103"/>
      <c r="PVS134" s="103"/>
      <c r="PVT134" s="103"/>
      <c r="PVU134" s="103"/>
      <c r="PVV134" s="103"/>
      <c r="PVW134" s="103"/>
      <c r="PVX134" s="103"/>
      <c r="PVY134" s="103"/>
      <c r="PVZ134" s="103"/>
      <c r="PWA134" s="103"/>
      <c r="PWB134" s="103"/>
      <c r="PWC134" s="103"/>
      <c r="PWD134" s="103"/>
      <c r="PWE134" s="103"/>
      <c r="PWF134" s="103"/>
      <c r="PWG134" s="103"/>
      <c r="PWH134" s="103"/>
      <c r="PWI134" s="103"/>
      <c r="PWJ134" s="103"/>
      <c r="PWK134" s="103"/>
      <c r="PWL134" s="103"/>
      <c r="PWM134" s="103"/>
      <c r="PWN134" s="103"/>
      <c r="PWO134" s="103"/>
      <c r="PWP134" s="103"/>
      <c r="PWQ134" s="103"/>
      <c r="PWR134" s="103"/>
      <c r="PWS134" s="103"/>
      <c r="PWT134" s="103"/>
      <c r="PWU134" s="103"/>
      <c r="PWV134" s="103"/>
      <c r="PWW134" s="103"/>
      <c r="PWX134" s="103"/>
      <c r="PWY134" s="103"/>
      <c r="PWZ134" s="103"/>
      <c r="PXA134" s="103"/>
      <c r="PXB134" s="103"/>
      <c r="PXC134" s="103"/>
      <c r="PXD134" s="103"/>
      <c r="PXE134" s="103"/>
      <c r="PXF134" s="103"/>
      <c r="PXG134" s="103"/>
      <c r="PXH134" s="103"/>
      <c r="PXI134" s="103"/>
      <c r="PXJ134" s="103"/>
      <c r="PXK134" s="103"/>
      <c r="PXL134" s="103"/>
      <c r="PXM134" s="103"/>
      <c r="PXN134" s="103"/>
      <c r="PXO134" s="103"/>
      <c r="PXP134" s="103"/>
      <c r="PXQ134" s="103"/>
      <c r="PXR134" s="103"/>
      <c r="PXS134" s="103"/>
      <c r="PXT134" s="103"/>
      <c r="PXU134" s="103"/>
      <c r="PXV134" s="103"/>
      <c r="PXW134" s="103"/>
      <c r="PXX134" s="103"/>
      <c r="PXY134" s="103"/>
      <c r="PXZ134" s="103"/>
      <c r="PYA134" s="103"/>
      <c r="PYB134" s="103"/>
      <c r="PYC134" s="103"/>
      <c r="PYD134" s="103"/>
      <c r="PYE134" s="103"/>
      <c r="PYF134" s="103"/>
      <c r="PYG134" s="103"/>
      <c r="PYH134" s="103"/>
      <c r="PYO134" s="103"/>
      <c r="PYP134" s="103"/>
      <c r="PYQ134" s="103"/>
      <c r="PYR134" s="103"/>
      <c r="PYS134" s="103"/>
      <c r="PYT134" s="103"/>
      <c r="PYU134" s="103"/>
      <c r="PYV134" s="103"/>
      <c r="PYW134" s="103"/>
      <c r="PYX134" s="103"/>
      <c r="PYY134" s="103"/>
      <c r="PYZ134" s="103"/>
      <c r="PZA134" s="103"/>
      <c r="PZB134" s="103"/>
      <c r="PZC134" s="103"/>
      <c r="PZD134" s="103"/>
      <c r="PZE134" s="103"/>
      <c r="PZF134" s="103"/>
      <c r="PZG134" s="103"/>
      <c r="PZH134" s="103"/>
      <c r="PZI134" s="103"/>
      <c r="PZJ134" s="103"/>
      <c r="PZK134" s="103"/>
      <c r="PZL134" s="103"/>
      <c r="PZM134" s="103"/>
      <c r="PZN134" s="103"/>
      <c r="PZO134" s="103"/>
      <c r="PZP134" s="103"/>
      <c r="PZQ134" s="103"/>
      <c r="PZR134" s="103"/>
      <c r="PZS134" s="103"/>
      <c r="PZT134" s="103"/>
      <c r="PZU134" s="103"/>
      <c r="PZV134" s="103"/>
      <c r="PZW134" s="103"/>
      <c r="PZX134" s="103"/>
      <c r="PZY134" s="103"/>
      <c r="PZZ134" s="103"/>
      <c r="QAA134" s="103"/>
      <c r="QAB134" s="103"/>
      <c r="QAC134" s="103"/>
      <c r="QAD134" s="103"/>
      <c r="QAE134" s="103"/>
      <c r="QAF134" s="103"/>
      <c r="QAG134" s="103"/>
      <c r="QAH134" s="103"/>
      <c r="QAI134" s="103"/>
      <c r="QAJ134" s="103"/>
      <c r="QAK134" s="103"/>
      <c r="QAL134" s="103"/>
      <c r="QAM134" s="103"/>
      <c r="QAN134" s="103"/>
      <c r="QAO134" s="103"/>
      <c r="QAP134" s="103"/>
      <c r="QAQ134" s="103"/>
      <c r="QAR134" s="103"/>
      <c r="QAS134" s="103"/>
      <c r="QAT134" s="103"/>
      <c r="QAU134" s="103"/>
      <c r="QAV134" s="103"/>
      <c r="QAW134" s="103"/>
      <c r="QAX134" s="103"/>
      <c r="QAY134" s="103"/>
      <c r="QAZ134" s="103"/>
      <c r="QBA134" s="103"/>
      <c r="QBB134" s="103"/>
      <c r="QBC134" s="103"/>
      <c r="QBD134" s="103"/>
      <c r="QBE134" s="103"/>
      <c r="QBF134" s="103"/>
      <c r="QBG134" s="103"/>
      <c r="QBH134" s="103"/>
      <c r="QBI134" s="103"/>
      <c r="QBJ134" s="103"/>
      <c r="QBK134" s="103"/>
      <c r="QBL134" s="103"/>
      <c r="QBM134" s="103"/>
      <c r="QBN134" s="103"/>
      <c r="QBO134" s="103"/>
      <c r="QBP134" s="103"/>
      <c r="QBQ134" s="103"/>
      <c r="QBR134" s="103"/>
      <c r="QBS134" s="103"/>
      <c r="QBT134" s="103"/>
      <c r="QBU134" s="103"/>
      <c r="QBV134" s="103"/>
      <c r="QBW134" s="103"/>
      <c r="QBX134" s="103"/>
      <c r="QBY134" s="103"/>
      <c r="QBZ134" s="103"/>
      <c r="QCA134" s="103"/>
      <c r="QCB134" s="103"/>
      <c r="QCC134" s="103"/>
      <c r="QCD134" s="103"/>
      <c r="QCE134" s="103"/>
      <c r="QCF134" s="103"/>
      <c r="QCG134" s="103"/>
      <c r="QCH134" s="103"/>
      <c r="QCI134" s="103"/>
      <c r="QCJ134" s="103"/>
      <c r="QCK134" s="103"/>
      <c r="QCL134" s="103"/>
      <c r="QCM134" s="103"/>
      <c r="QCN134" s="103"/>
      <c r="QCO134" s="103"/>
      <c r="QCP134" s="103"/>
      <c r="QCQ134" s="103"/>
      <c r="QCR134" s="103"/>
      <c r="QCS134" s="103"/>
      <c r="QCT134" s="103"/>
      <c r="QCU134" s="103"/>
      <c r="QCV134" s="103"/>
      <c r="QCW134" s="103"/>
      <c r="QCX134" s="103"/>
      <c r="QCY134" s="103"/>
      <c r="QCZ134" s="103"/>
      <c r="QDA134" s="103"/>
      <c r="QDB134" s="103"/>
      <c r="QDC134" s="103"/>
      <c r="QDD134" s="103"/>
      <c r="QDE134" s="103"/>
      <c r="QDF134" s="103"/>
      <c r="QDG134" s="103"/>
      <c r="QDH134" s="103"/>
      <c r="QDI134" s="103"/>
      <c r="QDJ134" s="103"/>
      <c r="QDK134" s="103"/>
      <c r="QDL134" s="103"/>
      <c r="QDM134" s="103"/>
      <c r="QDN134" s="103"/>
      <c r="QDO134" s="103"/>
      <c r="QDP134" s="103"/>
      <c r="QDQ134" s="103"/>
      <c r="QDR134" s="103"/>
      <c r="QDS134" s="103"/>
      <c r="QDT134" s="103"/>
      <c r="QDU134" s="103"/>
      <c r="QDV134" s="103"/>
      <c r="QDW134" s="103"/>
      <c r="QDX134" s="103"/>
      <c r="QDY134" s="103"/>
      <c r="QDZ134" s="103"/>
      <c r="QEA134" s="103"/>
      <c r="QEB134" s="103"/>
      <c r="QEC134" s="103"/>
      <c r="QED134" s="103"/>
      <c r="QEE134" s="103"/>
      <c r="QEF134" s="103"/>
      <c r="QEG134" s="103"/>
      <c r="QEH134" s="103"/>
      <c r="QEI134" s="103"/>
      <c r="QEJ134" s="103"/>
      <c r="QEK134" s="103"/>
      <c r="QEL134" s="103"/>
      <c r="QEM134" s="103"/>
      <c r="QEN134" s="103"/>
      <c r="QEO134" s="103"/>
      <c r="QEP134" s="103"/>
      <c r="QEQ134" s="103"/>
      <c r="QER134" s="103"/>
      <c r="QES134" s="103"/>
      <c r="QET134" s="103"/>
      <c r="QEU134" s="103"/>
      <c r="QEV134" s="103"/>
      <c r="QEW134" s="103"/>
      <c r="QEX134" s="103"/>
      <c r="QEY134" s="103"/>
      <c r="QEZ134" s="103"/>
      <c r="QFA134" s="103"/>
      <c r="QFB134" s="103"/>
      <c r="QFC134" s="103"/>
      <c r="QFD134" s="103"/>
      <c r="QFE134" s="103"/>
      <c r="QFF134" s="103"/>
      <c r="QFG134" s="103"/>
      <c r="QFH134" s="103"/>
      <c r="QFI134" s="103"/>
      <c r="QFJ134" s="103"/>
      <c r="QFK134" s="103"/>
      <c r="QFL134" s="103"/>
      <c r="QFM134" s="103"/>
      <c r="QFN134" s="103"/>
      <c r="QFO134" s="103"/>
      <c r="QFP134" s="103"/>
      <c r="QFQ134" s="103"/>
      <c r="QFR134" s="103"/>
      <c r="QFS134" s="103"/>
      <c r="QFT134" s="103"/>
      <c r="QFU134" s="103"/>
      <c r="QFV134" s="103"/>
      <c r="QFW134" s="103"/>
      <c r="QFX134" s="103"/>
      <c r="QFY134" s="103"/>
      <c r="QFZ134" s="103"/>
      <c r="QGA134" s="103"/>
      <c r="QGB134" s="103"/>
      <c r="QGC134" s="103"/>
      <c r="QGD134" s="103"/>
      <c r="QGE134" s="103"/>
      <c r="QGF134" s="103"/>
      <c r="QGG134" s="103"/>
      <c r="QGH134" s="103"/>
      <c r="QGI134" s="103"/>
      <c r="QGJ134" s="103"/>
      <c r="QGK134" s="103"/>
      <c r="QGL134" s="103"/>
      <c r="QGM134" s="103"/>
      <c r="QGN134" s="103"/>
      <c r="QGO134" s="103"/>
      <c r="QGP134" s="103"/>
      <c r="QGQ134" s="103"/>
      <c r="QGR134" s="103"/>
      <c r="QGS134" s="103"/>
      <c r="QGT134" s="103"/>
      <c r="QGU134" s="103"/>
      <c r="QGV134" s="103"/>
      <c r="QGW134" s="103"/>
      <c r="QGX134" s="103"/>
      <c r="QGY134" s="103"/>
      <c r="QGZ134" s="103"/>
      <c r="QHA134" s="103"/>
      <c r="QHB134" s="103"/>
      <c r="QHC134" s="103"/>
      <c r="QHD134" s="103"/>
      <c r="QHE134" s="103"/>
      <c r="QHF134" s="103"/>
      <c r="QHG134" s="103"/>
      <c r="QHH134" s="103"/>
      <c r="QHI134" s="103"/>
      <c r="QHJ134" s="103"/>
      <c r="QHK134" s="103"/>
      <c r="QHL134" s="103"/>
      <c r="QHM134" s="103"/>
      <c r="QHN134" s="103"/>
      <c r="QHO134" s="103"/>
      <c r="QHP134" s="103"/>
      <c r="QHQ134" s="103"/>
      <c r="QHR134" s="103"/>
      <c r="QHS134" s="103"/>
      <c r="QHT134" s="103"/>
      <c r="QHU134" s="103"/>
      <c r="QHV134" s="103"/>
      <c r="QHW134" s="103"/>
      <c r="QHX134" s="103"/>
      <c r="QHY134" s="103"/>
      <c r="QHZ134" s="103"/>
      <c r="QIA134" s="103"/>
      <c r="QIB134" s="103"/>
      <c r="QIC134" s="103"/>
      <c r="QID134" s="103"/>
      <c r="QIK134" s="103"/>
      <c r="QIL134" s="103"/>
      <c r="QIM134" s="103"/>
      <c r="QIN134" s="103"/>
      <c r="QIO134" s="103"/>
      <c r="QIP134" s="103"/>
      <c r="QIQ134" s="103"/>
      <c r="QIR134" s="103"/>
      <c r="QIS134" s="103"/>
      <c r="QIT134" s="103"/>
      <c r="QIU134" s="103"/>
      <c r="QIV134" s="103"/>
      <c r="QIW134" s="103"/>
      <c r="QIX134" s="103"/>
      <c r="QIY134" s="103"/>
      <c r="QIZ134" s="103"/>
      <c r="QJA134" s="103"/>
      <c r="QJB134" s="103"/>
      <c r="QJC134" s="103"/>
      <c r="QJD134" s="103"/>
      <c r="QJE134" s="103"/>
      <c r="QJF134" s="103"/>
      <c r="QJG134" s="103"/>
      <c r="QJH134" s="103"/>
      <c r="QJI134" s="103"/>
      <c r="QJJ134" s="103"/>
      <c r="QJK134" s="103"/>
      <c r="QJL134" s="103"/>
      <c r="QJM134" s="103"/>
      <c r="QJN134" s="103"/>
      <c r="QJO134" s="103"/>
      <c r="QJP134" s="103"/>
      <c r="QJQ134" s="103"/>
      <c r="QJR134" s="103"/>
      <c r="QJS134" s="103"/>
      <c r="QJT134" s="103"/>
      <c r="QJU134" s="103"/>
      <c r="QJV134" s="103"/>
      <c r="QJW134" s="103"/>
      <c r="QJX134" s="103"/>
      <c r="QJY134" s="103"/>
      <c r="QJZ134" s="103"/>
      <c r="QKA134" s="103"/>
      <c r="QKB134" s="103"/>
      <c r="QKC134" s="103"/>
      <c r="QKD134" s="103"/>
      <c r="QKE134" s="103"/>
      <c r="QKF134" s="103"/>
      <c r="QKG134" s="103"/>
      <c r="QKH134" s="103"/>
      <c r="QKI134" s="103"/>
      <c r="QKJ134" s="103"/>
      <c r="QKK134" s="103"/>
      <c r="QKL134" s="103"/>
      <c r="QKM134" s="103"/>
      <c r="QKN134" s="103"/>
      <c r="QKO134" s="103"/>
      <c r="QKP134" s="103"/>
      <c r="QKQ134" s="103"/>
      <c r="QKR134" s="103"/>
      <c r="QKS134" s="103"/>
      <c r="QKT134" s="103"/>
      <c r="QKU134" s="103"/>
      <c r="QKV134" s="103"/>
      <c r="QKW134" s="103"/>
      <c r="QKX134" s="103"/>
      <c r="QKY134" s="103"/>
      <c r="QKZ134" s="103"/>
      <c r="QLA134" s="103"/>
      <c r="QLB134" s="103"/>
      <c r="QLC134" s="103"/>
      <c r="QLD134" s="103"/>
      <c r="QLE134" s="103"/>
      <c r="QLF134" s="103"/>
      <c r="QLG134" s="103"/>
      <c r="QLH134" s="103"/>
      <c r="QLI134" s="103"/>
      <c r="QLJ134" s="103"/>
      <c r="QLK134" s="103"/>
      <c r="QLL134" s="103"/>
      <c r="QLM134" s="103"/>
      <c r="QLN134" s="103"/>
      <c r="QLO134" s="103"/>
      <c r="QLP134" s="103"/>
      <c r="QLQ134" s="103"/>
      <c r="QLR134" s="103"/>
      <c r="QLS134" s="103"/>
      <c r="QLT134" s="103"/>
      <c r="QLU134" s="103"/>
      <c r="QLV134" s="103"/>
      <c r="QLW134" s="103"/>
      <c r="QLX134" s="103"/>
      <c r="QLY134" s="103"/>
      <c r="QLZ134" s="103"/>
      <c r="QMA134" s="103"/>
      <c r="QMB134" s="103"/>
      <c r="QMC134" s="103"/>
      <c r="QMD134" s="103"/>
      <c r="QME134" s="103"/>
      <c r="QMF134" s="103"/>
      <c r="QMG134" s="103"/>
      <c r="QMH134" s="103"/>
      <c r="QMI134" s="103"/>
      <c r="QMJ134" s="103"/>
      <c r="QMK134" s="103"/>
      <c r="QML134" s="103"/>
      <c r="QMM134" s="103"/>
      <c r="QMN134" s="103"/>
      <c r="QMO134" s="103"/>
      <c r="QMP134" s="103"/>
      <c r="QMQ134" s="103"/>
      <c r="QMR134" s="103"/>
      <c r="QMS134" s="103"/>
      <c r="QMT134" s="103"/>
      <c r="QMU134" s="103"/>
      <c r="QMV134" s="103"/>
      <c r="QMW134" s="103"/>
      <c r="QMX134" s="103"/>
      <c r="QMY134" s="103"/>
      <c r="QMZ134" s="103"/>
      <c r="QNA134" s="103"/>
      <c r="QNB134" s="103"/>
      <c r="QNC134" s="103"/>
      <c r="QND134" s="103"/>
      <c r="QNE134" s="103"/>
      <c r="QNF134" s="103"/>
      <c r="QNG134" s="103"/>
      <c r="QNH134" s="103"/>
      <c r="QNI134" s="103"/>
      <c r="QNJ134" s="103"/>
      <c r="QNK134" s="103"/>
      <c r="QNL134" s="103"/>
      <c r="QNM134" s="103"/>
      <c r="QNN134" s="103"/>
      <c r="QNO134" s="103"/>
      <c r="QNP134" s="103"/>
      <c r="QNQ134" s="103"/>
      <c r="QNR134" s="103"/>
      <c r="QNS134" s="103"/>
      <c r="QNT134" s="103"/>
      <c r="QNU134" s="103"/>
      <c r="QNV134" s="103"/>
      <c r="QNW134" s="103"/>
      <c r="QNX134" s="103"/>
      <c r="QNY134" s="103"/>
      <c r="QNZ134" s="103"/>
      <c r="QOA134" s="103"/>
      <c r="QOB134" s="103"/>
      <c r="QOC134" s="103"/>
      <c r="QOD134" s="103"/>
      <c r="QOE134" s="103"/>
      <c r="QOF134" s="103"/>
      <c r="QOG134" s="103"/>
      <c r="QOH134" s="103"/>
      <c r="QOI134" s="103"/>
      <c r="QOJ134" s="103"/>
      <c r="QOK134" s="103"/>
      <c r="QOL134" s="103"/>
      <c r="QOM134" s="103"/>
      <c r="QON134" s="103"/>
      <c r="QOO134" s="103"/>
      <c r="QOP134" s="103"/>
      <c r="QOQ134" s="103"/>
      <c r="QOR134" s="103"/>
      <c r="QOS134" s="103"/>
      <c r="QOT134" s="103"/>
      <c r="QOU134" s="103"/>
      <c r="QOV134" s="103"/>
      <c r="QOW134" s="103"/>
      <c r="QOX134" s="103"/>
      <c r="QOY134" s="103"/>
      <c r="QOZ134" s="103"/>
      <c r="QPA134" s="103"/>
      <c r="QPB134" s="103"/>
      <c r="QPC134" s="103"/>
      <c r="QPD134" s="103"/>
      <c r="QPE134" s="103"/>
      <c r="QPF134" s="103"/>
      <c r="QPG134" s="103"/>
      <c r="QPH134" s="103"/>
      <c r="QPI134" s="103"/>
      <c r="QPJ134" s="103"/>
      <c r="QPK134" s="103"/>
      <c r="QPL134" s="103"/>
      <c r="QPM134" s="103"/>
      <c r="QPN134" s="103"/>
      <c r="QPO134" s="103"/>
      <c r="QPP134" s="103"/>
      <c r="QPQ134" s="103"/>
      <c r="QPR134" s="103"/>
      <c r="QPS134" s="103"/>
      <c r="QPT134" s="103"/>
      <c r="QPU134" s="103"/>
      <c r="QPV134" s="103"/>
      <c r="QPW134" s="103"/>
      <c r="QPX134" s="103"/>
      <c r="QPY134" s="103"/>
      <c r="QPZ134" s="103"/>
      <c r="QQA134" s="103"/>
      <c r="QQB134" s="103"/>
      <c r="QQC134" s="103"/>
      <c r="QQD134" s="103"/>
      <c r="QQE134" s="103"/>
      <c r="QQF134" s="103"/>
      <c r="QQG134" s="103"/>
      <c r="QQH134" s="103"/>
      <c r="QQI134" s="103"/>
      <c r="QQJ134" s="103"/>
      <c r="QQK134" s="103"/>
      <c r="QQL134" s="103"/>
      <c r="QQM134" s="103"/>
      <c r="QQN134" s="103"/>
      <c r="QQO134" s="103"/>
      <c r="QQP134" s="103"/>
      <c r="QQQ134" s="103"/>
      <c r="QQR134" s="103"/>
      <c r="QQS134" s="103"/>
      <c r="QQT134" s="103"/>
      <c r="QQU134" s="103"/>
      <c r="QQV134" s="103"/>
      <c r="QQW134" s="103"/>
      <c r="QQX134" s="103"/>
      <c r="QQY134" s="103"/>
      <c r="QQZ134" s="103"/>
      <c r="QRA134" s="103"/>
      <c r="QRB134" s="103"/>
      <c r="QRC134" s="103"/>
      <c r="QRD134" s="103"/>
      <c r="QRE134" s="103"/>
      <c r="QRF134" s="103"/>
      <c r="QRG134" s="103"/>
      <c r="QRH134" s="103"/>
      <c r="QRI134" s="103"/>
      <c r="QRJ134" s="103"/>
      <c r="QRK134" s="103"/>
      <c r="QRL134" s="103"/>
      <c r="QRM134" s="103"/>
      <c r="QRN134" s="103"/>
      <c r="QRO134" s="103"/>
      <c r="QRP134" s="103"/>
      <c r="QRQ134" s="103"/>
      <c r="QRR134" s="103"/>
      <c r="QRS134" s="103"/>
      <c r="QRT134" s="103"/>
      <c r="QRU134" s="103"/>
      <c r="QRV134" s="103"/>
      <c r="QRW134" s="103"/>
      <c r="QRX134" s="103"/>
      <c r="QRY134" s="103"/>
      <c r="QRZ134" s="103"/>
      <c r="QSG134" s="103"/>
      <c r="QSH134" s="103"/>
      <c r="QSI134" s="103"/>
      <c r="QSJ134" s="103"/>
      <c r="QSK134" s="103"/>
      <c r="QSL134" s="103"/>
      <c r="QSM134" s="103"/>
      <c r="QSN134" s="103"/>
      <c r="QSO134" s="103"/>
      <c r="QSP134" s="103"/>
      <c r="QSQ134" s="103"/>
      <c r="QSR134" s="103"/>
      <c r="QSS134" s="103"/>
      <c r="QST134" s="103"/>
      <c r="QSU134" s="103"/>
      <c r="QSV134" s="103"/>
      <c r="QSW134" s="103"/>
      <c r="QSX134" s="103"/>
      <c r="QSY134" s="103"/>
      <c r="QSZ134" s="103"/>
      <c r="QTA134" s="103"/>
      <c r="QTB134" s="103"/>
      <c r="QTC134" s="103"/>
      <c r="QTD134" s="103"/>
      <c r="QTE134" s="103"/>
      <c r="QTF134" s="103"/>
      <c r="QTG134" s="103"/>
      <c r="QTH134" s="103"/>
      <c r="QTI134" s="103"/>
      <c r="QTJ134" s="103"/>
      <c r="QTK134" s="103"/>
      <c r="QTL134" s="103"/>
      <c r="QTM134" s="103"/>
      <c r="QTN134" s="103"/>
      <c r="QTO134" s="103"/>
      <c r="QTP134" s="103"/>
      <c r="QTQ134" s="103"/>
      <c r="QTR134" s="103"/>
      <c r="QTS134" s="103"/>
      <c r="QTT134" s="103"/>
      <c r="QTU134" s="103"/>
      <c r="QTV134" s="103"/>
      <c r="QTW134" s="103"/>
      <c r="QTX134" s="103"/>
      <c r="QTY134" s="103"/>
      <c r="QTZ134" s="103"/>
      <c r="QUA134" s="103"/>
      <c r="QUB134" s="103"/>
      <c r="QUC134" s="103"/>
      <c r="QUD134" s="103"/>
      <c r="QUE134" s="103"/>
      <c r="QUF134" s="103"/>
      <c r="QUG134" s="103"/>
      <c r="QUH134" s="103"/>
      <c r="QUI134" s="103"/>
      <c r="QUJ134" s="103"/>
      <c r="QUK134" s="103"/>
      <c r="QUL134" s="103"/>
      <c r="QUM134" s="103"/>
      <c r="QUN134" s="103"/>
      <c r="QUO134" s="103"/>
      <c r="QUP134" s="103"/>
      <c r="QUQ134" s="103"/>
      <c r="QUR134" s="103"/>
      <c r="QUS134" s="103"/>
      <c r="QUT134" s="103"/>
      <c r="QUU134" s="103"/>
      <c r="QUV134" s="103"/>
      <c r="QUW134" s="103"/>
      <c r="QUX134" s="103"/>
      <c r="QUY134" s="103"/>
      <c r="QUZ134" s="103"/>
      <c r="QVA134" s="103"/>
      <c r="QVB134" s="103"/>
      <c r="QVC134" s="103"/>
      <c r="QVD134" s="103"/>
      <c r="QVE134" s="103"/>
      <c r="QVF134" s="103"/>
      <c r="QVG134" s="103"/>
      <c r="QVH134" s="103"/>
      <c r="QVI134" s="103"/>
      <c r="QVJ134" s="103"/>
      <c r="QVK134" s="103"/>
      <c r="QVL134" s="103"/>
      <c r="QVM134" s="103"/>
      <c r="QVN134" s="103"/>
      <c r="QVO134" s="103"/>
      <c r="QVP134" s="103"/>
      <c r="QVQ134" s="103"/>
      <c r="QVR134" s="103"/>
      <c r="QVS134" s="103"/>
      <c r="QVT134" s="103"/>
      <c r="QVU134" s="103"/>
      <c r="QVV134" s="103"/>
      <c r="QVW134" s="103"/>
      <c r="QVX134" s="103"/>
      <c r="QVY134" s="103"/>
      <c r="QVZ134" s="103"/>
      <c r="QWA134" s="103"/>
      <c r="QWB134" s="103"/>
      <c r="QWC134" s="103"/>
      <c r="QWD134" s="103"/>
      <c r="QWE134" s="103"/>
      <c r="QWF134" s="103"/>
      <c r="QWG134" s="103"/>
      <c r="QWH134" s="103"/>
      <c r="QWI134" s="103"/>
      <c r="QWJ134" s="103"/>
      <c r="QWK134" s="103"/>
      <c r="QWL134" s="103"/>
      <c r="QWM134" s="103"/>
      <c r="QWN134" s="103"/>
      <c r="QWO134" s="103"/>
      <c r="QWP134" s="103"/>
      <c r="QWQ134" s="103"/>
      <c r="QWR134" s="103"/>
      <c r="QWS134" s="103"/>
      <c r="QWT134" s="103"/>
      <c r="QWU134" s="103"/>
      <c r="QWV134" s="103"/>
      <c r="QWW134" s="103"/>
      <c r="QWX134" s="103"/>
      <c r="QWY134" s="103"/>
      <c r="QWZ134" s="103"/>
      <c r="QXA134" s="103"/>
      <c r="QXB134" s="103"/>
      <c r="QXC134" s="103"/>
      <c r="QXD134" s="103"/>
      <c r="QXE134" s="103"/>
      <c r="QXF134" s="103"/>
      <c r="QXG134" s="103"/>
      <c r="QXH134" s="103"/>
      <c r="QXI134" s="103"/>
      <c r="QXJ134" s="103"/>
      <c r="QXK134" s="103"/>
      <c r="QXL134" s="103"/>
      <c r="QXM134" s="103"/>
      <c r="QXN134" s="103"/>
      <c r="QXO134" s="103"/>
      <c r="QXP134" s="103"/>
      <c r="QXQ134" s="103"/>
      <c r="QXR134" s="103"/>
      <c r="QXS134" s="103"/>
      <c r="QXT134" s="103"/>
      <c r="QXU134" s="103"/>
      <c r="QXV134" s="103"/>
      <c r="QXW134" s="103"/>
      <c r="QXX134" s="103"/>
      <c r="QXY134" s="103"/>
      <c r="QXZ134" s="103"/>
      <c r="QYA134" s="103"/>
      <c r="QYB134" s="103"/>
      <c r="QYC134" s="103"/>
      <c r="QYD134" s="103"/>
      <c r="QYE134" s="103"/>
      <c r="QYF134" s="103"/>
      <c r="QYG134" s="103"/>
      <c r="QYH134" s="103"/>
      <c r="QYI134" s="103"/>
      <c r="QYJ134" s="103"/>
      <c r="QYK134" s="103"/>
      <c r="QYL134" s="103"/>
      <c r="QYM134" s="103"/>
      <c r="QYN134" s="103"/>
      <c r="QYO134" s="103"/>
      <c r="QYP134" s="103"/>
      <c r="QYQ134" s="103"/>
      <c r="QYR134" s="103"/>
      <c r="QYS134" s="103"/>
      <c r="QYT134" s="103"/>
      <c r="QYU134" s="103"/>
      <c r="QYV134" s="103"/>
      <c r="QYW134" s="103"/>
      <c r="QYX134" s="103"/>
      <c r="QYY134" s="103"/>
      <c r="QYZ134" s="103"/>
      <c r="QZA134" s="103"/>
      <c r="QZB134" s="103"/>
      <c r="QZC134" s="103"/>
      <c r="QZD134" s="103"/>
      <c r="QZE134" s="103"/>
      <c r="QZF134" s="103"/>
      <c r="QZG134" s="103"/>
      <c r="QZH134" s="103"/>
      <c r="QZI134" s="103"/>
      <c r="QZJ134" s="103"/>
      <c r="QZK134" s="103"/>
      <c r="QZL134" s="103"/>
      <c r="QZM134" s="103"/>
      <c r="QZN134" s="103"/>
      <c r="QZO134" s="103"/>
      <c r="QZP134" s="103"/>
      <c r="QZQ134" s="103"/>
      <c r="QZR134" s="103"/>
      <c r="QZS134" s="103"/>
      <c r="QZT134" s="103"/>
      <c r="QZU134" s="103"/>
      <c r="QZV134" s="103"/>
      <c r="QZW134" s="103"/>
      <c r="QZX134" s="103"/>
      <c r="QZY134" s="103"/>
      <c r="QZZ134" s="103"/>
      <c r="RAA134" s="103"/>
      <c r="RAB134" s="103"/>
      <c r="RAC134" s="103"/>
      <c r="RAD134" s="103"/>
      <c r="RAE134" s="103"/>
      <c r="RAF134" s="103"/>
      <c r="RAG134" s="103"/>
      <c r="RAH134" s="103"/>
      <c r="RAI134" s="103"/>
      <c r="RAJ134" s="103"/>
      <c r="RAK134" s="103"/>
      <c r="RAL134" s="103"/>
      <c r="RAM134" s="103"/>
      <c r="RAN134" s="103"/>
      <c r="RAO134" s="103"/>
      <c r="RAP134" s="103"/>
      <c r="RAQ134" s="103"/>
      <c r="RAR134" s="103"/>
      <c r="RAS134" s="103"/>
      <c r="RAT134" s="103"/>
      <c r="RAU134" s="103"/>
      <c r="RAV134" s="103"/>
      <c r="RAW134" s="103"/>
      <c r="RAX134" s="103"/>
      <c r="RAY134" s="103"/>
      <c r="RAZ134" s="103"/>
      <c r="RBA134" s="103"/>
      <c r="RBB134" s="103"/>
      <c r="RBC134" s="103"/>
      <c r="RBD134" s="103"/>
      <c r="RBE134" s="103"/>
      <c r="RBF134" s="103"/>
      <c r="RBG134" s="103"/>
      <c r="RBH134" s="103"/>
      <c r="RBI134" s="103"/>
      <c r="RBJ134" s="103"/>
      <c r="RBK134" s="103"/>
      <c r="RBL134" s="103"/>
      <c r="RBM134" s="103"/>
      <c r="RBN134" s="103"/>
      <c r="RBO134" s="103"/>
      <c r="RBP134" s="103"/>
      <c r="RBQ134" s="103"/>
      <c r="RBR134" s="103"/>
      <c r="RBS134" s="103"/>
      <c r="RBT134" s="103"/>
      <c r="RBU134" s="103"/>
      <c r="RBV134" s="103"/>
      <c r="RCC134" s="103"/>
      <c r="RCD134" s="103"/>
      <c r="RCE134" s="103"/>
      <c r="RCF134" s="103"/>
      <c r="RCG134" s="103"/>
      <c r="RCH134" s="103"/>
      <c r="RCI134" s="103"/>
      <c r="RCJ134" s="103"/>
      <c r="RCK134" s="103"/>
      <c r="RCL134" s="103"/>
      <c r="RCM134" s="103"/>
      <c r="RCN134" s="103"/>
      <c r="RCO134" s="103"/>
      <c r="RCP134" s="103"/>
      <c r="RCQ134" s="103"/>
      <c r="RCR134" s="103"/>
      <c r="RCS134" s="103"/>
      <c r="RCT134" s="103"/>
      <c r="RCU134" s="103"/>
      <c r="RCV134" s="103"/>
      <c r="RCW134" s="103"/>
      <c r="RCX134" s="103"/>
      <c r="RCY134" s="103"/>
      <c r="RCZ134" s="103"/>
      <c r="RDA134" s="103"/>
      <c r="RDB134" s="103"/>
      <c r="RDC134" s="103"/>
      <c r="RDD134" s="103"/>
      <c r="RDE134" s="103"/>
      <c r="RDF134" s="103"/>
      <c r="RDG134" s="103"/>
      <c r="RDH134" s="103"/>
      <c r="RDI134" s="103"/>
      <c r="RDJ134" s="103"/>
      <c r="RDK134" s="103"/>
      <c r="RDL134" s="103"/>
      <c r="RDM134" s="103"/>
      <c r="RDN134" s="103"/>
      <c r="RDO134" s="103"/>
      <c r="RDP134" s="103"/>
      <c r="RDQ134" s="103"/>
      <c r="RDR134" s="103"/>
      <c r="RDS134" s="103"/>
      <c r="RDT134" s="103"/>
      <c r="RDU134" s="103"/>
      <c r="RDV134" s="103"/>
      <c r="RDW134" s="103"/>
      <c r="RDX134" s="103"/>
      <c r="RDY134" s="103"/>
      <c r="RDZ134" s="103"/>
      <c r="REA134" s="103"/>
      <c r="REB134" s="103"/>
      <c r="REC134" s="103"/>
      <c r="RED134" s="103"/>
      <c r="REE134" s="103"/>
      <c r="REF134" s="103"/>
      <c r="REG134" s="103"/>
      <c r="REH134" s="103"/>
      <c r="REI134" s="103"/>
      <c r="REJ134" s="103"/>
      <c r="REK134" s="103"/>
      <c r="REL134" s="103"/>
      <c r="REM134" s="103"/>
      <c r="REN134" s="103"/>
      <c r="REO134" s="103"/>
      <c r="REP134" s="103"/>
      <c r="REQ134" s="103"/>
      <c r="RER134" s="103"/>
      <c r="RES134" s="103"/>
      <c r="RET134" s="103"/>
      <c r="REU134" s="103"/>
      <c r="REV134" s="103"/>
      <c r="REW134" s="103"/>
      <c r="REX134" s="103"/>
      <c r="REY134" s="103"/>
      <c r="REZ134" s="103"/>
      <c r="RFA134" s="103"/>
      <c r="RFB134" s="103"/>
      <c r="RFC134" s="103"/>
      <c r="RFD134" s="103"/>
      <c r="RFE134" s="103"/>
      <c r="RFF134" s="103"/>
      <c r="RFG134" s="103"/>
      <c r="RFH134" s="103"/>
      <c r="RFI134" s="103"/>
      <c r="RFJ134" s="103"/>
      <c r="RFK134" s="103"/>
      <c r="RFL134" s="103"/>
      <c r="RFM134" s="103"/>
      <c r="RFN134" s="103"/>
      <c r="RFO134" s="103"/>
      <c r="RFP134" s="103"/>
      <c r="RFQ134" s="103"/>
      <c r="RFR134" s="103"/>
      <c r="RFS134" s="103"/>
      <c r="RFT134" s="103"/>
      <c r="RFU134" s="103"/>
      <c r="RFV134" s="103"/>
      <c r="RFW134" s="103"/>
      <c r="RFX134" s="103"/>
      <c r="RFY134" s="103"/>
      <c r="RFZ134" s="103"/>
      <c r="RGA134" s="103"/>
      <c r="RGB134" s="103"/>
      <c r="RGC134" s="103"/>
      <c r="RGD134" s="103"/>
      <c r="RGE134" s="103"/>
      <c r="RGF134" s="103"/>
      <c r="RGG134" s="103"/>
      <c r="RGH134" s="103"/>
      <c r="RGI134" s="103"/>
      <c r="RGJ134" s="103"/>
      <c r="RGK134" s="103"/>
      <c r="RGL134" s="103"/>
      <c r="RGM134" s="103"/>
      <c r="RGN134" s="103"/>
      <c r="RGO134" s="103"/>
      <c r="RGP134" s="103"/>
      <c r="RGQ134" s="103"/>
      <c r="RGR134" s="103"/>
      <c r="RGS134" s="103"/>
      <c r="RGT134" s="103"/>
      <c r="RGU134" s="103"/>
      <c r="RGV134" s="103"/>
      <c r="RGW134" s="103"/>
      <c r="RGX134" s="103"/>
      <c r="RGY134" s="103"/>
      <c r="RGZ134" s="103"/>
      <c r="RHA134" s="103"/>
      <c r="RHB134" s="103"/>
      <c r="RHC134" s="103"/>
      <c r="RHD134" s="103"/>
      <c r="RHE134" s="103"/>
      <c r="RHF134" s="103"/>
      <c r="RHG134" s="103"/>
      <c r="RHH134" s="103"/>
      <c r="RHI134" s="103"/>
      <c r="RHJ134" s="103"/>
      <c r="RHK134" s="103"/>
      <c r="RHL134" s="103"/>
      <c r="RHM134" s="103"/>
      <c r="RHN134" s="103"/>
      <c r="RHO134" s="103"/>
      <c r="RHP134" s="103"/>
      <c r="RHQ134" s="103"/>
      <c r="RHR134" s="103"/>
      <c r="RHS134" s="103"/>
      <c r="RHT134" s="103"/>
      <c r="RHU134" s="103"/>
      <c r="RHV134" s="103"/>
      <c r="RHW134" s="103"/>
      <c r="RHX134" s="103"/>
      <c r="RHY134" s="103"/>
      <c r="RHZ134" s="103"/>
      <c r="RIA134" s="103"/>
      <c r="RIB134" s="103"/>
      <c r="RIC134" s="103"/>
      <c r="RID134" s="103"/>
      <c r="RIE134" s="103"/>
      <c r="RIF134" s="103"/>
      <c r="RIG134" s="103"/>
      <c r="RIH134" s="103"/>
      <c r="RII134" s="103"/>
      <c r="RIJ134" s="103"/>
      <c r="RIK134" s="103"/>
      <c r="RIL134" s="103"/>
      <c r="RIM134" s="103"/>
      <c r="RIN134" s="103"/>
      <c r="RIO134" s="103"/>
      <c r="RIP134" s="103"/>
      <c r="RIQ134" s="103"/>
      <c r="RIR134" s="103"/>
      <c r="RIS134" s="103"/>
      <c r="RIT134" s="103"/>
      <c r="RIU134" s="103"/>
      <c r="RIV134" s="103"/>
      <c r="RIW134" s="103"/>
      <c r="RIX134" s="103"/>
      <c r="RIY134" s="103"/>
      <c r="RIZ134" s="103"/>
      <c r="RJA134" s="103"/>
      <c r="RJB134" s="103"/>
      <c r="RJC134" s="103"/>
      <c r="RJD134" s="103"/>
      <c r="RJE134" s="103"/>
      <c r="RJF134" s="103"/>
      <c r="RJG134" s="103"/>
      <c r="RJH134" s="103"/>
      <c r="RJI134" s="103"/>
      <c r="RJJ134" s="103"/>
      <c r="RJK134" s="103"/>
      <c r="RJL134" s="103"/>
      <c r="RJM134" s="103"/>
      <c r="RJN134" s="103"/>
      <c r="RJO134" s="103"/>
      <c r="RJP134" s="103"/>
      <c r="RJQ134" s="103"/>
      <c r="RJR134" s="103"/>
      <c r="RJS134" s="103"/>
      <c r="RJT134" s="103"/>
      <c r="RJU134" s="103"/>
      <c r="RJV134" s="103"/>
      <c r="RJW134" s="103"/>
      <c r="RJX134" s="103"/>
      <c r="RJY134" s="103"/>
      <c r="RJZ134" s="103"/>
      <c r="RKA134" s="103"/>
      <c r="RKB134" s="103"/>
      <c r="RKC134" s="103"/>
      <c r="RKD134" s="103"/>
      <c r="RKE134" s="103"/>
      <c r="RKF134" s="103"/>
      <c r="RKG134" s="103"/>
      <c r="RKH134" s="103"/>
      <c r="RKI134" s="103"/>
      <c r="RKJ134" s="103"/>
      <c r="RKK134" s="103"/>
      <c r="RKL134" s="103"/>
      <c r="RKM134" s="103"/>
      <c r="RKN134" s="103"/>
      <c r="RKO134" s="103"/>
      <c r="RKP134" s="103"/>
      <c r="RKQ134" s="103"/>
      <c r="RKR134" s="103"/>
      <c r="RKS134" s="103"/>
      <c r="RKT134" s="103"/>
      <c r="RKU134" s="103"/>
      <c r="RKV134" s="103"/>
      <c r="RKW134" s="103"/>
      <c r="RKX134" s="103"/>
      <c r="RKY134" s="103"/>
      <c r="RKZ134" s="103"/>
      <c r="RLA134" s="103"/>
      <c r="RLB134" s="103"/>
      <c r="RLC134" s="103"/>
      <c r="RLD134" s="103"/>
      <c r="RLE134" s="103"/>
      <c r="RLF134" s="103"/>
      <c r="RLG134" s="103"/>
      <c r="RLH134" s="103"/>
      <c r="RLI134" s="103"/>
      <c r="RLJ134" s="103"/>
      <c r="RLK134" s="103"/>
      <c r="RLL134" s="103"/>
      <c r="RLM134" s="103"/>
      <c r="RLN134" s="103"/>
      <c r="RLO134" s="103"/>
      <c r="RLP134" s="103"/>
      <c r="RLQ134" s="103"/>
      <c r="RLR134" s="103"/>
      <c r="RLY134" s="103"/>
      <c r="RLZ134" s="103"/>
      <c r="RMA134" s="103"/>
      <c r="RMB134" s="103"/>
      <c r="RMC134" s="103"/>
      <c r="RMD134" s="103"/>
      <c r="RME134" s="103"/>
      <c r="RMF134" s="103"/>
      <c r="RMG134" s="103"/>
      <c r="RMH134" s="103"/>
      <c r="RMI134" s="103"/>
      <c r="RMJ134" s="103"/>
      <c r="RMK134" s="103"/>
      <c r="RML134" s="103"/>
      <c r="RMM134" s="103"/>
      <c r="RMN134" s="103"/>
      <c r="RMO134" s="103"/>
      <c r="RMP134" s="103"/>
      <c r="RMQ134" s="103"/>
      <c r="RMR134" s="103"/>
      <c r="RMS134" s="103"/>
      <c r="RMT134" s="103"/>
      <c r="RMU134" s="103"/>
      <c r="RMV134" s="103"/>
      <c r="RMW134" s="103"/>
      <c r="RMX134" s="103"/>
      <c r="RMY134" s="103"/>
      <c r="RMZ134" s="103"/>
      <c r="RNA134" s="103"/>
      <c r="RNB134" s="103"/>
      <c r="RNC134" s="103"/>
      <c r="RND134" s="103"/>
      <c r="RNE134" s="103"/>
      <c r="RNF134" s="103"/>
      <c r="RNG134" s="103"/>
      <c r="RNH134" s="103"/>
      <c r="RNI134" s="103"/>
      <c r="RNJ134" s="103"/>
      <c r="RNK134" s="103"/>
      <c r="RNL134" s="103"/>
      <c r="RNM134" s="103"/>
      <c r="RNN134" s="103"/>
      <c r="RNO134" s="103"/>
      <c r="RNP134" s="103"/>
      <c r="RNQ134" s="103"/>
      <c r="RNR134" s="103"/>
      <c r="RNS134" s="103"/>
      <c r="RNT134" s="103"/>
      <c r="RNU134" s="103"/>
      <c r="RNV134" s="103"/>
      <c r="RNW134" s="103"/>
      <c r="RNX134" s="103"/>
      <c r="RNY134" s="103"/>
      <c r="RNZ134" s="103"/>
      <c r="ROA134" s="103"/>
      <c r="ROB134" s="103"/>
      <c r="ROC134" s="103"/>
      <c r="ROD134" s="103"/>
      <c r="ROE134" s="103"/>
      <c r="ROF134" s="103"/>
      <c r="ROG134" s="103"/>
      <c r="ROH134" s="103"/>
      <c r="ROI134" s="103"/>
      <c r="ROJ134" s="103"/>
      <c r="ROK134" s="103"/>
      <c r="ROL134" s="103"/>
      <c r="ROM134" s="103"/>
      <c r="RON134" s="103"/>
      <c r="ROO134" s="103"/>
      <c r="ROP134" s="103"/>
      <c r="ROQ134" s="103"/>
      <c r="ROR134" s="103"/>
      <c r="ROS134" s="103"/>
      <c r="ROT134" s="103"/>
      <c r="ROU134" s="103"/>
      <c r="ROV134" s="103"/>
      <c r="ROW134" s="103"/>
      <c r="ROX134" s="103"/>
      <c r="ROY134" s="103"/>
      <c r="ROZ134" s="103"/>
      <c r="RPA134" s="103"/>
      <c r="RPB134" s="103"/>
      <c r="RPC134" s="103"/>
      <c r="RPD134" s="103"/>
      <c r="RPE134" s="103"/>
      <c r="RPF134" s="103"/>
      <c r="RPG134" s="103"/>
      <c r="RPH134" s="103"/>
      <c r="RPI134" s="103"/>
      <c r="RPJ134" s="103"/>
      <c r="RPK134" s="103"/>
      <c r="RPL134" s="103"/>
      <c r="RPM134" s="103"/>
      <c r="RPN134" s="103"/>
      <c r="RPO134" s="103"/>
      <c r="RPP134" s="103"/>
      <c r="RPQ134" s="103"/>
      <c r="RPR134" s="103"/>
      <c r="RPS134" s="103"/>
      <c r="RPT134" s="103"/>
      <c r="RPU134" s="103"/>
      <c r="RPV134" s="103"/>
      <c r="RPW134" s="103"/>
      <c r="RPX134" s="103"/>
      <c r="RPY134" s="103"/>
      <c r="RPZ134" s="103"/>
      <c r="RQA134" s="103"/>
      <c r="RQB134" s="103"/>
      <c r="RQC134" s="103"/>
      <c r="RQD134" s="103"/>
      <c r="RQE134" s="103"/>
      <c r="RQF134" s="103"/>
      <c r="RQG134" s="103"/>
      <c r="RQH134" s="103"/>
      <c r="RQI134" s="103"/>
      <c r="RQJ134" s="103"/>
      <c r="RQK134" s="103"/>
      <c r="RQL134" s="103"/>
      <c r="RQM134" s="103"/>
      <c r="RQN134" s="103"/>
      <c r="RQO134" s="103"/>
      <c r="RQP134" s="103"/>
      <c r="RQQ134" s="103"/>
      <c r="RQR134" s="103"/>
      <c r="RQS134" s="103"/>
      <c r="RQT134" s="103"/>
      <c r="RQU134" s="103"/>
      <c r="RQV134" s="103"/>
      <c r="RQW134" s="103"/>
      <c r="RQX134" s="103"/>
      <c r="RQY134" s="103"/>
      <c r="RQZ134" s="103"/>
      <c r="RRA134" s="103"/>
      <c r="RRB134" s="103"/>
      <c r="RRC134" s="103"/>
      <c r="RRD134" s="103"/>
      <c r="RRE134" s="103"/>
      <c r="RRF134" s="103"/>
      <c r="RRG134" s="103"/>
      <c r="RRH134" s="103"/>
      <c r="RRI134" s="103"/>
      <c r="RRJ134" s="103"/>
      <c r="RRK134" s="103"/>
      <c r="RRL134" s="103"/>
      <c r="RRM134" s="103"/>
      <c r="RRN134" s="103"/>
      <c r="RRO134" s="103"/>
      <c r="RRP134" s="103"/>
      <c r="RRQ134" s="103"/>
      <c r="RRR134" s="103"/>
      <c r="RRS134" s="103"/>
      <c r="RRT134" s="103"/>
      <c r="RRU134" s="103"/>
      <c r="RRV134" s="103"/>
      <c r="RRW134" s="103"/>
      <c r="RRX134" s="103"/>
      <c r="RRY134" s="103"/>
      <c r="RRZ134" s="103"/>
      <c r="RSA134" s="103"/>
      <c r="RSB134" s="103"/>
      <c r="RSC134" s="103"/>
      <c r="RSD134" s="103"/>
      <c r="RSE134" s="103"/>
      <c r="RSF134" s="103"/>
      <c r="RSG134" s="103"/>
      <c r="RSH134" s="103"/>
      <c r="RSI134" s="103"/>
      <c r="RSJ134" s="103"/>
      <c r="RSK134" s="103"/>
      <c r="RSL134" s="103"/>
      <c r="RSM134" s="103"/>
      <c r="RSN134" s="103"/>
      <c r="RSO134" s="103"/>
      <c r="RSP134" s="103"/>
      <c r="RSQ134" s="103"/>
      <c r="RSR134" s="103"/>
      <c r="RSS134" s="103"/>
      <c r="RST134" s="103"/>
      <c r="RSU134" s="103"/>
      <c r="RSV134" s="103"/>
      <c r="RSW134" s="103"/>
      <c r="RSX134" s="103"/>
      <c r="RSY134" s="103"/>
      <c r="RSZ134" s="103"/>
      <c r="RTA134" s="103"/>
      <c r="RTB134" s="103"/>
      <c r="RTC134" s="103"/>
      <c r="RTD134" s="103"/>
      <c r="RTE134" s="103"/>
      <c r="RTF134" s="103"/>
      <c r="RTG134" s="103"/>
      <c r="RTH134" s="103"/>
      <c r="RTI134" s="103"/>
      <c r="RTJ134" s="103"/>
      <c r="RTK134" s="103"/>
      <c r="RTL134" s="103"/>
      <c r="RTM134" s="103"/>
      <c r="RTN134" s="103"/>
      <c r="RTO134" s="103"/>
      <c r="RTP134" s="103"/>
      <c r="RTQ134" s="103"/>
      <c r="RTR134" s="103"/>
      <c r="RTS134" s="103"/>
      <c r="RTT134" s="103"/>
      <c r="RTU134" s="103"/>
      <c r="RTV134" s="103"/>
      <c r="RTW134" s="103"/>
      <c r="RTX134" s="103"/>
      <c r="RTY134" s="103"/>
      <c r="RTZ134" s="103"/>
      <c r="RUA134" s="103"/>
      <c r="RUB134" s="103"/>
      <c r="RUC134" s="103"/>
      <c r="RUD134" s="103"/>
      <c r="RUE134" s="103"/>
      <c r="RUF134" s="103"/>
      <c r="RUG134" s="103"/>
      <c r="RUH134" s="103"/>
      <c r="RUI134" s="103"/>
      <c r="RUJ134" s="103"/>
      <c r="RUK134" s="103"/>
      <c r="RUL134" s="103"/>
      <c r="RUM134" s="103"/>
      <c r="RUN134" s="103"/>
      <c r="RUO134" s="103"/>
      <c r="RUP134" s="103"/>
      <c r="RUQ134" s="103"/>
      <c r="RUR134" s="103"/>
      <c r="RUS134" s="103"/>
      <c r="RUT134" s="103"/>
      <c r="RUU134" s="103"/>
      <c r="RUV134" s="103"/>
      <c r="RUW134" s="103"/>
      <c r="RUX134" s="103"/>
      <c r="RUY134" s="103"/>
      <c r="RUZ134" s="103"/>
      <c r="RVA134" s="103"/>
      <c r="RVB134" s="103"/>
      <c r="RVC134" s="103"/>
      <c r="RVD134" s="103"/>
      <c r="RVE134" s="103"/>
      <c r="RVF134" s="103"/>
      <c r="RVG134" s="103"/>
      <c r="RVH134" s="103"/>
      <c r="RVI134" s="103"/>
      <c r="RVJ134" s="103"/>
      <c r="RVK134" s="103"/>
      <c r="RVL134" s="103"/>
      <c r="RVM134" s="103"/>
      <c r="RVN134" s="103"/>
      <c r="RVU134" s="103"/>
      <c r="RVV134" s="103"/>
      <c r="RVW134" s="103"/>
      <c r="RVX134" s="103"/>
      <c r="RVY134" s="103"/>
      <c r="RVZ134" s="103"/>
      <c r="RWA134" s="103"/>
      <c r="RWB134" s="103"/>
      <c r="RWC134" s="103"/>
      <c r="RWD134" s="103"/>
      <c r="RWE134" s="103"/>
      <c r="RWF134" s="103"/>
      <c r="RWG134" s="103"/>
      <c r="RWH134" s="103"/>
      <c r="RWI134" s="103"/>
      <c r="RWJ134" s="103"/>
      <c r="RWK134" s="103"/>
      <c r="RWL134" s="103"/>
      <c r="RWM134" s="103"/>
      <c r="RWN134" s="103"/>
      <c r="RWO134" s="103"/>
      <c r="RWP134" s="103"/>
      <c r="RWQ134" s="103"/>
      <c r="RWR134" s="103"/>
      <c r="RWS134" s="103"/>
      <c r="RWT134" s="103"/>
      <c r="RWU134" s="103"/>
      <c r="RWV134" s="103"/>
      <c r="RWW134" s="103"/>
      <c r="RWX134" s="103"/>
      <c r="RWY134" s="103"/>
      <c r="RWZ134" s="103"/>
      <c r="RXA134" s="103"/>
      <c r="RXB134" s="103"/>
      <c r="RXC134" s="103"/>
      <c r="RXD134" s="103"/>
      <c r="RXE134" s="103"/>
      <c r="RXF134" s="103"/>
      <c r="RXG134" s="103"/>
      <c r="RXH134" s="103"/>
      <c r="RXI134" s="103"/>
      <c r="RXJ134" s="103"/>
      <c r="RXK134" s="103"/>
      <c r="RXL134" s="103"/>
      <c r="RXM134" s="103"/>
      <c r="RXN134" s="103"/>
      <c r="RXO134" s="103"/>
      <c r="RXP134" s="103"/>
      <c r="RXQ134" s="103"/>
      <c r="RXR134" s="103"/>
      <c r="RXS134" s="103"/>
      <c r="RXT134" s="103"/>
      <c r="RXU134" s="103"/>
      <c r="RXV134" s="103"/>
      <c r="RXW134" s="103"/>
      <c r="RXX134" s="103"/>
      <c r="RXY134" s="103"/>
      <c r="RXZ134" s="103"/>
      <c r="RYA134" s="103"/>
      <c r="RYB134" s="103"/>
      <c r="RYC134" s="103"/>
      <c r="RYD134" s="103"/>
      <c r="RYE134" s="103"/>
      <c r="RYF134" s="103"/>
      <c r="RYG134" s="103"/>
      <c r="RYH134" s="103"/>
      <c r="RYI134" s="103"/>
      <c r="RYJ134" s="103"/>
      <c r="RYK134" s="103"/>
      <c r="RYL134" s="103"/>
      <c r="RYM134" s="103"/>
      <c r="RYN134" s="103"/>
      <c r="RYO134" s="103"/>
      <c r="RYP134" s="103"/>
      <c r="RYQ134" s="103"/>
      <c r="RYR134" s="103"/>
      <c r="RYS134" s="103"/>
      <c r="RYT134" s="103"/>
      <c r="RYU134" s="103"/>
      <c r="RYV134" s="103"/>
      <c r="RYW134" s="103"/>
      <c r="RYX134" s="103"/>
      <c r="RYY134" s="103"/>
      <c r="RYZ134" s="103"/>
      <c r="RZA134" s="103"/>
      <c r="RZB134" s="103"/>
      <c r="RZC134" s="103"/>
      <c r="RZD134" s="103"/>
      <c r="RZE134" s="103"/>
      <c r="RZF134" s="103"/>
      <c r="RZG134" s="103"/>
      <c r="RZH134" s="103"/>
      <c r="RZI134" s="103"/>
      <c r="RZJ134" s="103"/>
      <c r="RZK134" s="103"/>
      <c r="RZL134" s="103"/>
      <c r="RZM134" s="103"/>
      <c r="RZN134" s="103"/>
      <c r="RZO134" s="103"/>
      <c r="RZP134" s="103"/>
      <c r="RZQ134" s="103"/>
      <c r="RZR134" s="103"/>
      <c r="RZS134" s="103"/>
      <c r="RZT134" s="103"/>
      <c r="RZU134" s="103"/>
      <c r="RZV134" s="103"/>
      <c r="RZW134" s="103"/>
      <c r="RZX134" s="103"/>
      <c r="RZY134" s="103"/>
      <c r="RZZ134" s="103"/>
      <c r="SAA134" s="103"/>
      <c r="SAB134" s="103"/>
      <c r="SAC134" s="103"/>
      <c r="SAD134" s="103"/>
      <c r="SAE134" s="103"/>
      <c r="SAF134" s="103"/>
      <c r="SAG134" s="103"/>
      <c r="SAH134" s="103"/>
      <c r="SAI134" s="103"/>
      <c r="SAJ134" s="103"/>
      <c r="SAK134" s="103"/>
      <c r="SAL134" s="103"/>
      <c r="SAM134" s="103"/>
      <c r="SAN134" s="103"/>
      <c r="SAO134" s="103"/>
      <c r="SAP134" s="103"/>
      <c r="SAQ134" s="103"/>
      <c r="SAR134" s="103"/>
      <c r="SAS134" s="103"/>
      <c r="SAT134" s="103"/>
      <c r="SAU134" s="103"/>
      <c r="SAV134" s="103"/>
      <c r="SAW134" s="103"/>
      <c r="SAX134" s="103"/>
      <c r="SAY134" s="103"/>
      <c r="SAZ134" s="103"/>
      <c r="SBA134" s="103"/>
      <c r="SBB134" s="103"/>
      <c r="SBC134" s="103"/>
      <c r="SBD134" s="103"/>
      <c r="SBE134" s="103"/>
      <c r="SBF134" s="103"/>
      <c r="SBG134" s="103"/>
      <c r="SBH134" s="103"/>
      <c r="SBI134" s="103"/>
      <c r="SBJ134" s="103"/>
      <c r="SBK134" s="103"/>
      <c r="SBL134" s="103"/>
      <c r="SBM134" s="103"/>
      <c r="SBN134" s="103"/>
      <c r="SBO134" s="103"/>
      <c r="SBP134" s="103"/>
      <c r="SBQ134" s="103"/>
      <c r="SBR134" s="103"/>
      <c r="SBS134" s="103"/>
      <c r="SBT134" s="103"/>
      <c r="SBU134" s="103"/>
      <c r="SBV134" s="103"/>
      <c r="SBW134" s="103"/>
      <c r="SBX134" s="103"/>
      <c r="SBY134" s="103"/>
      <c r="SBZ134" s="103"/>
      <c r="SCA134" s="103"/>
      <c r="SCB134" s="103"/>
      <c r="SCC134" s="103"/>
      <c r="SCD134" s="103"/>
      <c r="SCE134" s="103"/>
      <c r="SCF134" s="103"/>
      <c r="SCG134" s="103"/>
      <c r="SCH134" s="103"/>
      <c r="SCI134" s="103"/>
      <c r="SCJ134" s="103"/>
      <c r="SCK134" s="103"/>
      <c r="SCL134" s="103"/>
      <c r="SCM134" s="103"/>
      <c r="SCN134" s="103"/>
      <c r="SCO134" s="103"/>
      <c r="SCP134" s="103"/>
      <c r="SCQ134" s="103"/>
      <c r="SCR134" s="103"/>
      <c r="SCS134" s="103"/>
      <c r="SCT134" s="103"/>
      <c r="SCU134" s="103"/>
      <c r="SCV134" s="103"/>
      <c r="SCW134" s="103"/>
      <c r="SCX134" s="103"/>
      <c r="SCY134" s="103"/>
      <c r="SCZ134" s="103"/>
      <c r="SDA134" s="103"/>
      <c r="SDB134" s="103"/>
      <c r="SDC134" s="103"/>
      <c r="SDD134" s="103"/>
      <c r="SDE134" s="103"/>
      <c r="SDF134" s="103"/>
      <c r="SDG134" s="103"/>
      <c r="SDH134" s="103"/>
      <c r="SDI134" s="103"/>
      <c r="SDJ134" s="103"/>
      <c r="SDK134" s="103"/>
      <c r="SDL134" s="103"/>
      <c r="SDM134" s="103"/>
      <c r="SDN134" s="103"/>
      <c r="SDO134" s="103"/>
      <c r="SDP134" s="103"/>
      <c r="SDQ134" s="103"/>
      <c r="SDR134" s="103"/>
      <c r="SDS134" s="103"/>
      <c r="SDT134" s="103"/>
      <c r="SDU134" s="103"/>
      <c r="SDV134" s="103"/>
      <c r="SDW134" s="103"/>
      <c r="SDX134" s="103"/>
      <c r="SDY134" s="103"/>
      <c r="SDZ134" s="103"/>
      <c r="SEA134" s="103"/>
      <c r="SEB134" s="103"/>
      <c r="SEC134" s="103"/>
      <c r="SED134" s="103"/>
      <c r="SEE134" s="103"/>
      <c r="SEF134" s="103"/>
      <c r="SEG134" s="103"/>
      <c r="SEH134" s="103"/>
      <c r="SEI134" s="103"/>
      <c r="SEJ134" s="103"/>
      <c r="SEK134" s="103"/>
      <c r="SEL134" s="103"/>
      <c r="SEM134" s="103"/>
      <c r="SEN134" s="103"/>
      <c r="SEO134" s="103"/>
      <c r="SEP134" s="103"/>
      <c r="SEQ134" s="103"/>
      <c r="SER134" s="103"/>
      <c r="SES134" s="103"/>
      <c r="SET134" s="103"/>
      <c r="SEU134" s="103"/>
      <c r="SEV134" s="103"/>
      <c r="SEW134" s="103"/>
      <c r="SEX134" s="103"/>
      <c r="SEY134" s="103"/>
      <c r="SEZ134" s="103"/>
      <c r="SFA134" s="103"/>
      <c r="SFB134" s="103"/>
      <c r="SFC134" s="103"/>
      <c r="SFD134" s="103"/>
      <c r="SFE134" s="103"/>
      <c r="SFF134" s="103"/>
      <c r="SFG134" s="103"/>
      <c r="SFH134" s="103"/>
      <c r="SFI134" s="103"/>
      <c r="SFJ134" s="103"/>
      <c r="SFQ134" s="103"/>
      <c r="SFR134" s="103"/>
      <c r="SFS134" s="103"/>
      <c r="SFT134" s="103"/>
      <c r="SFU134" s="103"/>
      <c r="SFV134" s="103"/>
      <c r="SFW134" s="103"/>
      <c r="SFX134" s="103"/>
      <c r="SFY134" s="103"/>
      <c r="SFZ134" s="103"/>
      <c r="SGA134" s="103"/>
      <c r="SGB134" s="103"/>
      <c r="SGC134" s="103"/>
      <c r="SGD134" s="103"/>
      <c r="SGE134" s="103"/>
      <c r="SGF134" s="103"/>
      <c r="SGG134" s="103"/>
      <c r="SGH134" s="103"/>
      <c r="SGI134" s="103"/>
      <c r="SGJ134" s="103"/>
      <c r="SGK134" s="103"/>
      <c r="SGL134" s="103"/>
      <c r="SGM134" s="103"/>
      <c r="SGN134" s="103"/>
      <c r="SGO134" s="103"/>
      <c r="SGP134" s="103"/>
      <c r="SGQ134" s="103"/>
      <c r="SGR134" s="103"/>
      <c r="SGS134" s="103"/>
      <c r="SGT134" s="103"/>
      <c r="SGU134" s="103"/>
      <c r="SGV134" s="103"/>
      <c r="SGW134" s="103"/>
      <c r="SGX134" s="103"/>
      <c r="SGY134" s="103"/>
      <c r="SGZ134" s="103"/>
      <c r="SHA134" s="103"/>
      <c r="SHB134" s="103"/>
      <c r="SHC134" s="103"/>
      <c r="SHD134" s="103"/>
      <c r="SHE134" s="103"/>
      <c r="SHF134" s="103"/>
      <c r="SHG134" s="103"/>
      <c r="SHH134" s="103"/>
      <c r="SHI134" s="103"/>
      <c r="SHJ134" s="103"/>
      <c r="SHK134" s="103"/>
      <c r="SHL134" s="103"/>
      <c r="SHM134" s="103"/>
      <c r="SHN134" s="103"/>
      <c r="SHO134" s="103"/>
      <c r="SHP134" s="103"/>
      <c r="SHQ134" s="103"/>
      <c r="SHR134" s="103"/>
      <c r="SHS134" s="103"/>
      <c r="SHT134" s="103"/>
      <c r="SHU134" s="103"/>
      <c r="SHV134" s="103"/>
      <c r="SHW134" s="103"/>
      <c r="SHX134" s="103"/>
      <c r="SHY134" s="103"/>
      <c r="SHZ134" s="103"/>
      <c r="SIA134" s="103"/>
      <c r="SIB134" s="103"/>
      <c r="SIC134" s="103"/>
      <c r="SID134" s="103"/>
      <c r="SIE134" s="103"/>
      <c r="SIF134" s="103"/>
      <c r="SIG134" s="103"/>
      <c r="SIH134" s="103"/>
      <c r="SII134" s="103"/>
      <c r="SIJ134" s="103"/>
      <c r="SIK134" s="103"/>
      <c r="SIL134" s="103"/>
      <c r="SIM134" s="103"/>
      <c r="SIN134" s="103"/>
      <c r="SIO134" s="103"/>
      <c r="SIP134" s="103"/>
      <c r="SIQ134" s="103"/>
      <c r="SIR134" s="103"/>
      <c r="SIS134" s="103"/>
      <c r="SIT134" s="103"/>
      <c r="SIU134" s="103"/>
      <c r="SIV134" s="103"/>
      <c r="SIW134" s="103"/>
      <c r="SIX134" s="103"/>
      <c r="SIY134" s="103"/>
      <c r="SIZ134" s="103"/>
      <c r="SJA134" s="103"/>
      <c r="SJB134" s="103"/>
      <c r="SJC134" s="103"/>
      <c r="SJD134" s="103"/>
      <c r="SJE134" s="103"/>
      <c r="SJF134" s="103"/>
      <c r="SJG134" s="103"/>
      <c r="SJH134" s="103"/>
      <c r="SJI134" s="103"/>
      <c r="SJJ134" s="103"/>
      <c r="SJK134" s="103"/>
      <c r="SJL134" s="103"/>
      <c r="SJM134" s="103"/>
      <c r="SJN134" s="103"/>
      <c r="SJO134" s="103"/>
      <c r="SJP134" s="103"/>
      <c r="SJQ134" s="103"/>
      <c r="SJR134" s="103"/>
      <c r="SJS134" s="103"/>
      <c r="SJT134" s="103"/>
      <c r="SJU134" s="103"/>
      <c r="SJV134" s="103"/>
      <c r="SJW134" s="103"/>
      <c r="SJX134" s="103"/>
      <c r="SJY134" s="103"/>
      <c r="SJZ134" s="103"/>
      <c r="SKA134" s="103"/>
      <c r="SKB134" s="103"/>
      <c r="SKC134" s="103"/>
      <c r="SKD134" s="103"/>
      <c r="SKE134" s="103"/>
      <c r="SKF134" s="103"/>
      <c r="SKG134" s="103"/>
      <c r="SKH134" s="103"/>
      <c r="SKI134" s="103"/>
      <c r="SKJ134" s="103"/>
      <c r="SKK134" s="103"/>
      <c r="SKL134" s="103"/>
      <c r="SKM134" s="103"/>
      <c r="SKN134" s="103"/>
      <c r="SKO134" s="103"/>
      <c r="SKP134" s="103"/>
      <c r="SKQ134" s="103"/>
      <c r="SKR134" s="103"/>
      <c r="SKS134" s="103"/>
      <c r="SKT134" s="103"/>
      <c r="SKU134" s="103"/>
      <c r="SKV134" s="103"/>
      <c r="SKW134" s="103"/>
      <c r="SKX134" s="103"/>
      <c r="SKY134" s="103"/>
      <c r="SKZ134" s="103"/>
      <c r="SLA134" s="103"/>
      <c r="SLB134" s="103"/>
      <c r="SLC134" s="103"/>
      <c r="SLD134" s="103"/>
      <c r="SLE134" s="103"/>
      <c r="SLF134" s="103"/>
      <c r="SLG134" s="103"/>
      <c r="SLH134" s="103"/>
      <c r="SLI134" s="103"/>
      <c r="SLJ134" s="103"/>
      <c r="SLK134" s="103"/>
      <c r="SLL134" s="103"/>
      <c r="SLM134" s="103"/>
      <c r="SLN134" s="103"/>
      <c r="SLO134" s="103"/>
      <c r="SLP134" s="103"/>
      <c r="SLQ134" s="103"/>
      <c r="SLR134" s="103"/>
      <c r="SLS134" s="103"/>
      <c r="SLT134" s="103"/>
      <c r="SLU134" s="103"/>
      <c r="SLV134" s="103"/>
      <c r="SLW134" s="103"/>
      <c r="SLX134" s="103"/>
      <c r="SLY134" s="103"/>
      <c r="SLZ134" s="103"/>
      <c r="SMA134" s="103"/>
      <c r="SMB134" s="103"/>
      <c r="SMC134" s="103"/>
      <c r="SMD134" s="103"/>
      <c r="SME134" s="103"/>
      <c r="SMF134" s="103"/>
      <c r="SMG134" s="103"/>
      <c r="SMH134" s="103"/>
      <c r="SMI134" s="103"/>
      <c r="SMJ134" s="103"/>
      <c r="SMK134" s="103"/>
      <c r="SML134" s="103"/>
      <c r="SMM134" s="103"/>
      <c r="SMN134" s="103"/>
      <c r="SMO134" s="103"/>
      <c r="SMP134" s="103"/>
      <c r="SMQ134" s="103"/>
      <c r="SMR134" s="103"/>
      <c r="SMS134" s="103"/>
      <c r="SMT134" s="103"/>
      <c r="SMU134" s="103"/>
      <c r="SMV134" s="103"/>
      <c r="SMW134" s="103"/>
      <c r="SMX134" s="103"/>
      <c r="SMY134" s="103"/>
      <c r="SMZ134" s="103"/>
      <c r="SNA134" s="103"/>
      <c r="SNB134" s="103"/>
      <c r="SNC134" s="103"/>
      <c r="SND134" s="103"/>
      <c r="SNE134" s="103"/>
      <c r="SNF134" s="103"/>
      <c r="SNG134" s="103"/>
      <c r="SNH134" s="103"/>
      <c r="SNI134" s="103"/>
      <c r="SNJ134" s="103"/>
      <c r="SNK134" s="103"/>
      <c r="SNL134" s="103"/>
      <c r="SNM134" s="103"/>
      <c r="SNN134" s="103"/>
      <c r="SNO134" s="103"/>
      <c r="SNP134" s="103"/>
      <c r="SNQ134" s="103"/>
      <c r="SNR134" s="103"/>
      <c r="SNS134" s="103"/>
      <c r="SNT134" s="103"/>
      <c r="SNU134" s="103"/>
      <c r="SNV134" s="103"/>
      <c r="SNW134" s="103"/>
      <c r="SNX134" s="103"/>
      <c r="SNY134" s="103"/>
      <c r="SNZ134" s="103"/>
      <c r="SOA134" s="103"/>
      <c r="SOB134" s="103"/>
      <c r="SOC134" s="103"/>
      <c r="SOD134" s="103"/>
      <c r="SOE134" s="103"/>
      <c r="SOF134" s="103"/>
      <c r="SOG134" s="103"/>
      <c r="SOH134" s="103"/>
      <c r="SOI134" s="103"/>
      <c r="SOJ134" s="103"/>
      <c r="SOK134" s="103"/>
      <c r="SOL134" s="103"/>
      <c r="SOM134" s="103"/>
      <c r="SON134" s="103"/>
      <c r="SOO134" s="103"/>
      <c r="SOP134" s="103"/>
      <c r="SOQ134" s="103"/>
      <c r="SOR134" s="103"/>
      <c r="SOS134" s="103"/>
      <c r="SOT134" s="103"/>
      <c r="SOU134" s="103"/>
      <c r="SOV134" s="103"/>
      <c r="SOW134" s="103"/>
      <c r="SOX134" s="103"/>
      <c r="SOY134" s="103"/>
      <c r="SOZ134" s="103"/>
      <c r="SPA134" s="103"/>
      <c r="SPB134" s="103"/>
      <c r="SPC134" s="103"/>
      <c r="SPD134" s="103"/>
      <c r="SPE134" s="103"/>
      <c r="SPF134" s="103"/>
      <c r="SPM134" s="103"/>
      <c r="SPN134" s="103"/>
      <c r="SPO134" s="103"/>
      <c r="SPP134" s="103"/>
      <c r="SPQ134" s="103"/>
      <c r="SPR134" s="103"/>
      <c r="SPS134" s="103"/>
      <c r="SPT134" s="103"/>
      <c r="SPU134" s="103"/>
      <c r="SPV134" s="103"/>
      <c r="SPW134" s="103"/>
      <c r="SPX134" s="103"/>
      <c r="SPY134" s="103"/>
      <c r="SPZ134" s="103"/>
      <c r="SQA134" s="103"/>
      <c r="SQB134" s="103"/>
      <c r="SQC134" s="103"/>
      <c r="SQD134" s="103"/>
      <c r="SQE134" s="103"/>
      <c r="SQF134" s="103"/>
      <c r="SQG134" s="103"/>
      <c r="SQH134" s="103"/>
      <c r="SQI134" s="103"/>
      <c r="SQJ134" s="103"/>
      <c r="SQK134" s="103"/>
      <c r="SQL134" s="103"/>
      <c r="SQM134" s="103"/>
      <c r="SQN134" s="103"/>
      <c r="SQO134" s="103"/>
      <c r="SQP134" s="103"/>
      <c r="SQQ134" s="103"/>
      <c r="SQR134" s="103"/>
      <c r="SQS134" s="103"/>
      <c r="SQT134" s="103"/>
      <c r="SQU134" s="103"/>
      <c r="SQV134" s="103"/>
      <c r="SQW134" s="103"/>
      <c r="SQX134" s="103"/>
      <c r="SQY134" s="103"/>
      <c r="SQZ134" s="103"/>
      <c r="SRA134" s="103"/>
      <c r="SRB134" s="103"/>
      <c r="SRC134" s="103"/>
      <c r="SRD134" s="103"/>
      <c r="SRE134" s="103"/>
      <c r="SRF134" s="103"/>
      <c r="SRG134" s="103"/>
      <c r="SRH134" s="103"/>
      <c r="SRI134" s="103"/>
      <c r="SRJ134" s="103"/>
      <c r="SRK134" s="103"/>
      <c r="SRL134" s="103"/>
      <c r="SRM134" s="103"/>
      <c r="SRN134" s="103"/>
      <c r="SRO134" s="103"/>
      <c r="SRP134" s="103"/>
      <c r="SRQ134" s="103"/>
      <c r="SRR134" s="103"/>
      <c r="SRS134" s="103"/>
      <c r="SRT134" s="103"/>
      <c r="SRU134" s="103"/>
      <c r="SRV134" s="103"/>
      <c r="SRW134" s="103"/>
      <c r="SRX134" s="103"/>
      <c r="SRY134" s="103"/>
      <c r="SRZ134" s="103"/>
      <c r="SSA134" s="103"/>
      <c r="SSB134" s="103"/>
      <c r="SSC134" s="103"/>
      <c r="SSD134" s="103"/>
      <c r="SSE134" s="103"/>
      <c r="SSF134" s="103"/>
      <c r="SSG134" s="103"/>
      <c r="SSH134" s="103"/>
      <c r="SSI134" s="103"/>
      <c r="SSJ134" s="103"/>
      <c r="SSK134" s="103"/>
      <c r="SSL134" s="103"/>
      <c r="SSM134" s="103"/>
      <c r="SSN134" s="103"/>
      <c r="SSO134" s="103"/>
      <c r="SSP134" s="103"/>
      <c r="SSQ134" s="103"/>
      <c r="SSR134" s="103"/>
      <c r="SSS134" s="103"/>
      <c r="SST134" s="103"/>
      <c r="SSU134" s="103"/>
      <c r="SSV134" s="103"/>
      <c r="SSW134" s="103"/>
      <c r="SSX134" s="103"/>
      <c r="SSY134" s="103"/>
      <c r="SSZ134" s="103"/>
      <c r="STA134" s="103"/>
      <c r="STB134" s="103"/>
      <c r="STC134" s="103"/>
      <c r="STD134" s="103"/>
      <c r="STE134" s="103"/>
      <c r="STF134" s="103"/>
      <c r="STG134" s="103"/>
      <c r="STH134" s="103"/>
      <c r="STI134" s="103"/>
      <c r="STJ134" s="103"/>
      <c r="STK134" s="103"/>
      <c r="STL134" s="103"/>
      <c r="STM134" s="103"/>
      <c r="STN134" s="103"/>
      <c r="STO134" s="103"/>
      <c r="STP134" s="103"/>
      <c r="STQ134" s="103"/>
      <c r="STR134" s="103"/>
      <c r="STS134" s="103"/>
      <c r="STT134" s="103"/>
      <c r="STU134" s="103"/>
      <c r="STV134" s="103"/>
      <c r="STW134" s="103"/>
      <c r="STX134" s="103"/>
      <c r="STY134" s="103"/>
      <c r="STZ134" s="103"/>
      <c r="SUA134" s="103"/>
      <c r="SUB134" s="103"/>
      <c r="SUC134" s="103"/>
      <c r="SUD134" s="103"/>
      <c r="SUE134" s="103"/>
      <c r="SUF134" s="103"/>
      <c r="SUG134" s="103"/>
      <c r="SUH134" s="103"/>
      <c r="SUI134" s="103"/>
      <c r="SUJ134" s="103"/>
      <c r="SUK134" s="103"/>
      <c r="SUL134" s="103"/>
      <c r="SUM134" s="103"/>
      <c r="SUN134" s="103"/>
      <c r="SUO134" s="103"/>
      <c r="SUP134" s="103"/>
      <c r="SUQ134" s="103"/>
      <c r="SUR134" s="103"/>
      <c r="SUS134" s="103"/>
      <c r="SUT134" s="103"/>
      <c r="SUU134" s="103"/>
      <c r="SUV134" s="103"/>
      <c r="SUW134" s="103"/>
      <c r="SUX134" s="103"/>
      <c r="SUY134" s="103"/>
      <c r="SUZ134" s="103"/>
      <c r="SVA134" s="103"/>
      <c r="SVB134" s="103"/>
      <c r="SVC134" s="103"/>
      <c r="SVD134" s="103"/>
      <c r="SVE134" s="103"/>
      <c r="SVF134" s="103"/>
      <c r="SVG134" s="103"/>
      <c r="SVH134" s="103"/>
      <c r="SVI134" s="103"/>
      <c r="SVJ134" s="103"/>
      <c r="SVK134" s="103"/>
      <c r="SVL134" s="103"/>
      <c r="SVM134" s="103"/>
      <c r="SVN134" s="103"/>
      <c r="SVO134" s="103"/>
      <c r="SVP134" s="103"/>
      <c r="SVQ134" s="103"/>
      <c r="SVR134" s="103"/>
      <c r="SVS134" s="103"/>
      <c r="SVT134" s="103"/>
      <c r="SVU134" s="103"/>
      <c r="SVV134" s="103"/>
      <c r="SVW134" s="103"/>
      <c r="SVX134" s="103"/>
      <c r="SVY134" s="103"/>
      <c r="SVZ134" s="103"/>
      <c r="SWA134" s="103"/>
      <c r="SWB134" s="103"/>
      <c r="SWC134" s="103"/>
      <c r="SWD134" s="103"/>
      <c r="SWE134" s="103"/>
      <c r="SWF134" s="103"/>
      <c r="SWG134" s="103"/>
      <c r="SWH134" s="103"/>
      <c r="SWI134" s="103"/>
      <c r="SWJ134" s="103"/>
      <c r="SWK134" s="103"/>
      <c r="SWL134" s="103"/>
      <c r="SWM134" s="103"/>
      <c r="SWN134" s="103"/>
      <c r="SWO134" s="103"/>
      <c r="SWP134" s="103"/>
      <c r="SWQ134" s="103"/>
      <c r="SWR134" s="103"/>
      <c r="SWS134" s="103"/>
      <c r="SWT134" s="103"/>
      <c r="SWU134" s="103"/>
      <c r="SWV134" s="103"/>
      <c r="SWW134" s="103"/>
      <c r="SWX134" s="103"/>
      <c r="SWY134" s="103"/>
      <c r="SWZ134" s="103"/>
      <c r="SXA134" s="103"/>
      <c r="SXB134" s="103"/>
      <c r="SXC134" s="103"/>
      <c r="SXD134" s="103"/>
      <c r="SXE134" s="103"/>
      <c r="SXF134" s="103"/>
      <c r="SXG134" s="103"/>
      <c r="SXH134" s="103"/>
      <c r="SXI134" s="103"/>
      <c r="SXJ134" s="103"/>
      <c r="SXK134" s="103"/>
      <c r="SXL134" s="103"/>
      <c r="SXM134" s="103"/>
      <c r="SXN134" s="103"/>
      <c r="SXO134" s="103"/>
      <c r="SXP134" s="103"/>
      <c r="SXQ134" s="103"/>
      <c r="SXR134" s="103"/>
      <c r="SXS134" s="103"/>
      <c r="SXT134" s="103"/>
      <c r="SXU134" s="103"/>
      <c r="SXV134" s="103"/>
      <c r="SXW134" s="103"/>
      <c r="SXX134" s="103"/>
      <c r="SXY134" s="103"/>
      <c r="SXZ134" s="103"/>
      <c r="SYA134" s="103"/>
      <c r="SYB134" s="103"/>
      <c r="SYC134" s="103"/>
      <c r="SYD134" s="103"/>
      <c r="SYE134" s="103"/>
      <c r="SYF134" s="103"/>
      <c r="SYG134" s="103"/>
      <c r="SYH134" s="103"/>
      <c r="SYI134" s="103"/>
      <c r="SYJ134" s="103"/>
      <c r="SYK134" s="103"/>
      <c r="SYL134" s="103"/>
      <c r="SYM134" s="103"/>
      <c r="SYN134" s="103"/>
      <c r="SYO134" s="103"/>
      <c r="SYP134" s="103"/>
      <c r="SYQ134" s="103"/>
      <c r="SYR134" s="103"/>
      <c r="SYS134" s="103"/>
      <c r="SYT134" s="103"/>
      <c r="SYU134" s="103"/>
      <c r="SYV134" s="103"/>
      <c r="SYW134" s="103"/>
      <c r="SYX134" s="103"/>
      <c r="SYY134" s="103"/>
      <c r="SYZ134" s="103"/>
      <c r="SZA134" s="103"/>
      <c r="SZB134" s="103"/>
      <c r="SZI134" s="103"/>
      <c r="SZJ134" s="103"/>
      <c r="SZK134" s="103"/>
      <c r="SZL134" s="103"/>
      <c r="SZM134" s="103"/>
      <c r="SZN134" s="103"/>
      <c r="SZO134" s="103"/>
      <c r="SZP134" s="103"/>
      <c r="SZQ134" s="103"/>
      <c r="SZR134" s="103"/>
      <c r="SZS134" s="103"/>
      <c r="SZT134" s="103"/>
      <c r="SZU134" s="103"/>
      <c r="SZV134" s="103"/>
      <c r="SZW134" s="103"/>
      <c r="SZX134" s="103"/>
      <c r="SZY134" s="103"/>
      <c r="SZZ134" s="103"/>
      <c r="TAA134" s="103"/>
      <c r="TAB134" s="103"/>
      <c r="TAC134" s="103"/>
      <c r="TAD134" s="103"/>
      <c r="TAE134" s="103"/>
      <c r="TAF134" s="103"/>
      <c r="TAG134" s="103"/>
      <c r="TAH134" s="103"/>
      <c r="TAI134" s="103"/>
      <c r="TAJ134" s="103"/>
      <c r="TAK134" s="103"/>
      <c r="TAL134" s="103"/>
      <c r="TAM134" s="103"/>
      <c r="TAN134" s="103"/>
      <c r="TAO134" s="103"/>
      <c r="TAP134" s="103"/>
      <c r="TAQ134" s="103"/>
      <c r="TAR134" s="103"/>
      <c r="TAS134" s="103"/>
      <c r="TAT134" s="103"/>
      <c r="TAU134" s="103"/>
      <c r="TAV134" s="103"/>
      <c r="TAW134" s="103"/>
      <c r="TAX134" s="103"/>
      <c r="TAY134" s="103"/>
      <c r="TAZ134" s="103"/>
      <c r="TBA134" s="103"/>
      <c r="TBB134" s="103"/>
      <c r="TBC134" s="103"/>
      <c r="TBD134" s="103"/>
      <c r="TBE134" s="103"/>
      <c r="TBF134" s="103"/>
      <c r="TBG134" s="103"/>
      <c r="TBH134" s="103"/>
      <c r="TBI134" s="103"/>
      <c r="TBJ134" s="103"/>
      <c r="TBK134" s="103"/>
      <c r="TBL134" s="103"/>
      <c r="TBM134" s="103"/>
      <c r="TBN134" s="103"/>
      <c r="TBO134" s="103"/>
      <c r="TBP134" s="103"/>
      <c r="TBQ134" s="103"/>
      <c r="TBR134" s="103"/>
      <c r="TBS134" s="103"/>
      <c r="TBT134" s="103"/>
      <c r="TBU134" s="103"/>
      <c r="TBV134" s="103"/>
      <c r="TBW134" s="103"/>
      <c r="TBX134" s="103"/>
      <c r="TBY134" s="103"/>
      <c r="TBZ134" s="103"/>
      <c r="TCA134" s="103"/>
      <c r="TCB134" s="103"/>
      <c r="TCC134" s="103"/>
      <c r="TCD134" s="103"/>
      <c r="TCE134" s="103"/>
      <c r="TCF134" s="103"/>
      <c r="TCG134" s="103"/>
      <c r="TCH134" s="103"/>
      <c r="TCI134" s="103"/>
      <c r="TCJ134" s="103"/>
      <c r="TCK134" s="103"/>
      <c r="TCL134" s="103"/>
      <c r="TCM134" s="103"/>
      <c r="TCN134" s="103"/>
      <c r="TCO134" s="103"/>
      <c r="TCP134" s="103"/>
      <c r="TCQ134" s="103"/>
      <c r="TCR134" s="103"/>
      <c r="TCS134" s="103"/>
      <c r="TCT134" s="103"/>
      <c r="TCU134" s="103"/>
      <c r="TCV134" s="103"/>
      <c r="TCW134" s="103"/>
      <c r="TCX134" s="103"/>
      <c r="TCY134" s="103"/>
      <c r="TCZ134" s="103"/>
      <c r="TDA134" s="103"/>
      <c r="TDB134" s="103"/>
      <c r="TDC134" s="103"/>
      <c r="TDD134" s="103"/>
      <c r="TDE134" s="103"/>
      <c r="TDF134" s="103"/>
      <c r="TDG134" s="103"/>
      <c r="TDH134" s="103"/>
      <c r="TDI134" s="103"/>
      <c r="TDJ134" s="103"/>
      <c r="TDK134" s="103"/>
      <c r="TDL134" s="103"/>
      <c r="TDM134" s="103"/>
      <c r="TDN134" s="103"/>
      <c r="TDO134" s="103"/>
      <c r="TDP134" s="103"/>
      <c r="TDQ134" s="103"/>
      <c r="TDR134" s="103"/>
      <c r="TDS134" s="103"/>
      <c r="TDT134" s="103"/>
      <c r="TDU134" s="103"/>
      <c r="TDV134" s="103"/>
      <c r="TDW134" s="103"/>
      <c r="TDX134" s="103"/>
      <c r="TDY134" s="103"/>
      <c r="TDZ134" s="103"/>
      <c r="TEA134" s="103"/>
      <c r="TEB134" s="103"/>
      <c r="TEC134" s="103"/>
      <c r="TED134" s="103"/>
      <c r="TEE134" s="103"/>
      <c r="TEF134" s="103"/>
      <c r="TEG134" s="103"/>
      <c r="TEH134" s="103"/>
      <c r="TEI134" s="103"/>
      <c r="TEJ134" s="103"/>
      <c r="TEK134" s="103"/>
      <c r="TEL134" s="103"/>
      <c r="TEM134" s="103"/>
      <c r="TEN134" s="103"/>
      <c r="TEO134" s="103"/>
      <c r="TEP134" s="103"/>
      <c r="TEQ134" s="103"/>
      <c r="TER134" s="103"/>
      <c r="TES134" s="103"/>
      <c r="TET134" s="103"/>
      <c r="TEU134" s="103"/>
      <c r="TEV134" s="103"/>
      <c r="TEW134" s="103"/>
      <c r="TEX134" s="103"/>
      <c r="TEY134" s="103"/>
      <c r="TEZ134" s="103"/>
      <c r="TFA134" s="103"/>
      <c r="TFB134" s="103"/>
      <c r="TFC134" s="103"/>
      <c r="TFD134" s="103"/>
      <c r="TFE134" s="103"/>
      <c r="TFF134" s="103"/>
      <c r="TFG134" s="103"/>
      <c r="TFH134" s="103"/>
      <c r="TFI134" s="103"/>
      <c r="TFJ134" s="103"/>
      <c r="TFK134" s="103"/>
      <c r="TFL134" s="103"/>
      <c r="TFM134" s="103"/>
      <c r="TFN134" s="103"/>
      <c r="TFO134" s="103"/>
      <c r="TFP134" s="103"/>
      <c r="TFQ134" s="103"/>
      <c r="TFR134" s="103"/>
      <c r="TFS134" s="103"/>
      <c r="TFT134" s="103"/>
      <c r="TFU134" s="103"/>
      <c r="TFV134" s="103"/>
      <c r="TFW134" s="103"/>
      <c r="TFX134" s="103"/>
      <c r="TFY134" s="103"/>
      <c r="TFZ134" s="103"/>
      <c r="TGA134" s="103"/>
      <c r="TGB134" s="103"/>
      <c r="TGC134" s="103"/>
      <c r="TGD134" s="103"/>
      <c r="TGE134" s="103"/>
      <c r="TGF134" s="103"/>
      <c r="TGG134" s="103"/>
      <c r="TGH134" s="103"/>
      <c r="TGI134" s="103"/>
      <c r="TGJ134" s="103"/>
      <c r="TGK134" s="103"/>
      <c r="TGL134" s="103"/>
      <c r="TGM134" s="103"/>
      <c r="TGN134" s="103"/>
      <c r="TGO134" s="103"/>
      <c r="TGP134" s="103"/>
      <c r="TGQ134" s="103"/>
      <c r="TGR134" s="103"/>
      <c r="TGS134" s="103"/>
      <c r="TGT134" s="103"/>
      <c r="TGU134" s="103"/>
      <c r="TGV134" s="103"/>
      <c r="TGW134" s="103"/>
      <c r="TGX134" s="103"/>
      <c r="TGY134" s="103"/>
      <c r="TGZ134" s="103"/>
      <c r="THA134" s="103"/>
      <c r="THB134" s="103"/>
      <c r="THC134" s="103"/>
      <c r="THD134" s="103"/>
      <c r="THE134" s="103"/>
      <c r="THF134" s="103"/>
      <c r="THG134" s="103"/>
      <c r="THH134" s="103"/>
      <c r="THI134" s="103"/>
      <c r="THJ134" s="103"/>
      <c r="THK134" s="103"/>
      <c r="THL134" s="103"/>
      <c r="THM134" s="103"/>
      <c r="THN134" s="103"/>
      <c r="THO134" s="103"/>
      <c r="THP134" s="103"/>
      <c r="THQ134" s="103"/>
      <c r="THR134" s="103"/>
      <c r="THS134" s="103"/>
      <c r="THT134" s="103"/>
      <c r="THU134" s="103"/>
      <c r="THV134" s="103"/>
      <c r="THW134" s="103"/>
      <c r="THX134" s="103"/>
      <c r="THY134" s="103"/>
      <c r="THZ134" s="103"/>
      <c r="TIA134" s="103"/>
      <c r="TIB134" s="103"/>
      <c r="TIC134" s="103"/>
      <c r="TID134" s="103"/>
      <c r="TIE134" s="103"/>
      <c r="TIF134" s="103"/>
      <c r="TIG134" s="103"/>
      <c r="TIH134" s="103"/>
      <c r="TII134" s="103"/>
      <c r="TIJ134" s="103"/>
      <c r="TIK134" s="103"/>
      <c r="TIL134" s="103"/>
      <c r="TIM134" s="103"/>
      <c r="TIN134" s="103"/>
      <c r="TIO134" s="103"/>
      <c r="TIP134" s="103"/>
      <c r="TIQ134" s="103"/>
      <c r="TIR134" s="103"/>
      <c r="TIS134" s="103"/>
      <c r="TIT134" s="103"/>
      <c r="TIU134" s="103"/>
      <c r="TIV134" s="103"/>
      <c r="TIW134" s="103"/>
      <c r="TIX134" s="103"/>
      <c r="TJE134" s="103"/>
      <c r="TJF134" s="103"/>
      <c r="TJG134" s="103"/>
      <c r="TJH134" s="103"/>
      <c r="TJI134" s="103"/>
      <c r="TJJ134" s="103"/>
      <c r="TJK134" s="103"/>
      <c r="TJL134" s="103"/>
      <c r="TJM134" s="103"/>
      <c r="TJN134" s="103"/>
      <c r="TJO134" s="103"/>
      <c r="TJP134" s="103"/>
      <c r="TJQ134" s="103"/>
      <c r="TJR134" s="103"/>
      <c r="TJS134" s="103"/>
      <c r="TJT134" s="103"/>
      <c r="TJU134" s="103"/>
      <c r="TJV134" s="103"/>
      <c r="TJW134" s="103"/>
      <c r="TJX134" s="103"/>
      <c r="TJY134" s="103"/>
      <c r="TJZ134" s="103"/>
      <c r="TKA134" s="103"/>
      <c r="TKB134" s="103"/>
      <c r="TKC134" s="103"/>
      <c r="TKD134" s="103"/>
      <c r="TKE134" s="103"/>
      <c r="TKF134" s="103"/>
      <c r="TKG134" s="103"/>
      <c r="TKH134" s="103"/>
      <c r="TKI134" s="103"/>
      <c r="TKJ134" s="103"/>
      <c r="TKK134" s="103"/>
      <c r="TKL134" s="103"/>
      <c r="TKM134" s="103"/>
      <c r="TKN134" s="103"/>
      <c r="TKO134" s="103"/>
      <c r="TKP134" s="103"/>
      <c r="TKQ134" s="103"/>
      <c r="TKR134" s="103"/>
      <c r="TKS134" s="103"/>
      <c r="TKT134" s="103"/>
      <c r="TKU134" s="103"/>
      <c r="TKV134" s="103"/>
      <c r="TKW134" s="103"/>
      <c r="TKX134" s="103"/>
      <c r="TKY134" s="103"/>
      <c r="TKZ134" s="103"/>
      <c r="TLA134" s="103"/>
      <c r="TLB134" s="103"/>
      <c r="TLC134" s="103"/>
      <c r="TLD134" s="103"/>
      <c r="TLE134" s="103"/>
      <c r="TLF134" s="103"/>
      <c r="TLG134" s="103"/>
      <c r="TLH134" s="103"/>
      <c r="TLI134" s="103"/>
      <c r="TLJ134" s="103"/>
      <c r="TLK134" s="103"/>
      <c r="TLL134" s="103"/>
      <c r="TLM134" s="103"/>
      <c r="TLN134" s="103"/>
      <c r="TLO134" s="103"/>
      <c r="TLP134" s="103"/>
      <c r="TLQ134" s="103"/>
      <c r="TLR134" s="103"/>
      <c r="TLS134" s="103"/>
      <c r="TLT134" s="103"/>
      <c r="TLU134" s="103"/>
      <c r="TLV134" s="103"/>
      <c r="TLW134" s="103"/>
      <c r="TLX134" s="103"/>
      <c r="TLY134" s="103"/>
      <c r="TLZ134" s="103"/>
      <c r="TMA134" s="103"/>
      <c r="TMB134" s="103"/>
      <c r="TMC134" s="103"/>
      <c r="TMD134" s="103"/>
      <c r="TME134" s="103"/>
      <c r="TMF134" s="103"/>
      <c r="TMG134" s="103"/>
      <c r="TMH134" s="103"/>
      <c r="TMI134" s="103"/>
      <c r="TMJ134" s="103"/>
      <c r="TMK134" s="103"/>
      <c r="TML134" s="103"/>
      <c r="TMM134" s="103"/>
      <c r="TMN134" s="103"/>
      <c r="TMO134" s="103"/>
      <c r="TMP134" s="103"/>
      <c r="TMQ134" s="103"/>
      <c r="TMR134" s="103"/>
      <c r="TMS134" s="103"/>
      <c r="TMT134" s="103"/>
      <c r="TMU134" s="103"/>
      <c r="TMV134" s="103"/>
      <c r="TMW134" s="103"/>
      <c r="TMX134" s="103"/>
      <c r="TMY134" s="103"/>
      <c r="TMZ134" s="103"/>
      <c r="TNA134" s="103"/>
      <c r="TNB134" s="103"/>
      <c r="TNC134" s="103"/>
      <c r="TND134" s="103"/>
      <c r="TNE134" s="103"/>
      <c r="TNF134" s="103"/>
      <c r="TNG134" s="103"/>
      <c r="TNH134" s="103"/>
      <c r="TNI134" s="103"/>
      <c r="TNJ134" s="103"/>
      <c r="TNK134" s="103"/>
      <c r="TNL134" s="103"/>
      <c r="TNM134" s="103"/>
      <c r="TNN134" s="103"/>
      <c r="TNO134" s="103"/>
      <c r="TNP134" s="103"/>
      <c r="TNQ134" s="103"/>
      <c r="TNR134" s="103"/>
      <c r="TNS134" s="103"/>
      <c r="TNT134" s="103"/>
      <c r="TNU134" s="103"/>
      <c r="TNV134" s="103"/>
      <c r="TNW134" s="103"/>
      <c r="TNX134" s="103"/>
      <c r="TNY134" s="103"/>
      <c r="TNZ134" s="103"/>
      <c r="TOA134" s="103"/>
      <c r="TOB134" s="103"/>
      <c r="TOC134" s="103"/>
      <c r="TOD134" s="103"/>
      <c r="TOE134" s="103"/>
      <c r="TOF134" s="103"/>
      <c r="TOG134" s="103"/>
      <c r="TOH134" s="103"/>
      <c r="TOI134" s="103"/>
      <c r="TOJ134" s="103"/>
      <c r="TOK134" s="103"/>
      <c r="TOL134" s="103"/>
      <c r="TOM134" s="103"/>
      <c r="TON134" s="103"/>
      <c r="TOO134" s="103"/>
      <c r="TOP134" s="103"/>
      <c r="TOQ134" s="103"/>
      <c r="TOR134" s="103"/>
      <c r="TOS134" s="103"/>
      <c r="TOT134" s="103"/>
      <c r="TOU134" s="103"/>
      <c r="TOV134" s="103"/>
      <c r="TOW134" s="103"/>
      <c r="TOX134" s="103"/>
      <c r="TOY134" s="103"/>
      <c r="TOZ134" s="103"/>
      <c r="TPA134" s="103"/>
      <c r="TPB134" s="103"/>
      <c r="TPC134" s="103"/>
      <c r="TPD134" s="103"/>
      <c r="TPE134" s="103"/>
      <c r="TPF134" s="103"/>
      <c r="TPG134" s="103"/>
      <c r="TPH134" s="103"/>
      <c r="TPI134" s="103"/>
      <c r="TPJ134" s="103"/>
      <c r="TPK134" s="103"/>
      <c r="TPL134" s="103"/>
      <c r="TPM134" s="103"/>
      <c r="TPN134" s="103"/>
      <c r="TPO134" s="103"/>
      <c r="TPP134" s="103"/>
      <c r="TPQ134" s="103"/>
      <c r="TPR134" s="103"/>
      <c r="TPS134" s="103"/>
      <c r="TPT134" s="103"/>
      <c r="TPU134" s="103"/>
      <c r="TPV134" s="103"/>
      <c r="TPW134" s="103"/>
      <c r="TPX134" s="103"/>
      <c r="TPY134" s="103"/>
      <c r="TPZ134" s="103"/>
      <c r="TQA134" s="103"/>
      <c r="TQB134" s="103"/>
      <c r="TQC134" s="103"/>
      <c r="TQD134" s="103"/>
      <c r="TQE134" s="103"/>
      <c r="TQF134" s="103"/>
      <c r="TQG134" s="103"/>
      <c r="TQH134" s="103"/>
      <c r="TQI134" s="103"/>
      <c r="TQJ134" s="103"/>
      <c r="TQK134" s="103"/>
      <c r="TQL134" s="103"/>
      <c r="TQM134" s="103"/>
      <c r="TQN134" s="103"/>
      <c r="TQO134" s="103"/>
      <c r="TQP134" s="103"/>
      <c r="TQQ134" s="103"/>
      <c r="TQR134" s="103"/>
      <c r="TQS134" s="103"/>
      <c r="TQT134" s="103"/>
      <c r="TQU134" s="103"/>
      <c r="TQV134" s="103"/>
      <c r="TQW134" s="103"/>
      <c r="TQX134" s="103"/>
      <c r="TQY134" s="103"/>
      <c r="TQZ134" s="103"/>
      <c r="TRA134" s="103"/>
      <c r="TRB134" s="103"/>
      <c r="TRC134" s="103"/>
      <c r="TRD134" s="103"/>
      <c r="TRE134" s="103"/>
      <c r="TRF134" s="103"/>
      <c r="TRG134" s="103"/>
      <c r="TRH134" s="103"/>
      <c r="TRI134" s="103"/>
      <c r="TRJ134" s="103"/>
      <c r="TRK134" s="103"/>
      <c r="TRL134" s="103"/>
      <c r="TRM134" s="103"/>
      <c r="TRN134" s="103"/>
      <c r="TRO134" s="103"/>
      <c r="TRP134" s="103"/>
      <c r="TRQ134" s="103"/>
      <c r="TRR134" s="103"/>
      <c r="TRS134" s="103"/>
      <c r="TRT134" s="103"/>
      <c r="TRU134" s="103"/>
      <c r="TRV134" s="103"/>
      <c r="TRW134" s="103"/>
      <c r="TRX134" s="103"/>
      <c r="TRY134" s="103"/>
      <c r="TRZ134" s="103"/>
      <c r="TSA134" s="103"/>
      <c r="TSB134" s="103"/>
      <c r="TSC134" s="103"/>
      <c r="TSD134" s="103"/>
      <c r="TSE134" s="103"/>
      <c r="TSF134" s="103"/>
      <c r="TSG134" s="103"/>
      <c r="TSH134" s="103"/>
      <c r="TSI134" s="103"/>
      <c r="TSJ134" s="103"/>
      <c r="TSK134" s="103"/>
      <c r="TSL134" s="103"/>
      <c r="TSM134" s="103"/>
      <c r="TSN134" s="103"/>
      <c r="TSO134" s="103"/>
      <c r="TSP134" s="103"/>
      <c r="TSQ134" s="103"/>
      <c r="TSR134" s="103"/>
      <c r="TSS134" s="103"/>
      <c r="TST134" s="103"/>
      <c r="TTA134" s="103"/>
      <c r="TTB134" s="103"/>
      <c r="TTC134" s="103"/>
      <c r="TTD134" s="103"/>
      <c r="TTE134" s="103"/>
      <c r="TTF134" s="103"/>
      <c r="TTG134" s="103"/>
      <c r="TTH134" s="103"/>
      <c r="TTI134" s="103"/>
      <c r="TTJ134" s="103"/>
      <c r="TTK134" s="103"/>
      <c r="TTL134" s="103"/>
      <c r="TTM134" s="103"/>
      <c r="TTN134" s="103"/>
      <c r="TTO134" s="103"/>
      <c r="TTP134" s="103"/>
      <c r="TTQ134" s="103"/>
      <c r="TTR134" s="103"/>
      <c r="TTS134" s="103"/>
      <c r="TTT134" s="103"/>
      <c r="TTU134" s="103"/>
      <c r="TTV134" s="103"/>
      <c r="TTW134" s="103"/>
      <c r="TTX134" s="103"/>
      <c r="TTY134" s="103"/>
      <c r="TTZ134" s="103"/>
      <c r="TUA134" s="103"/>
      <c r="TUB134" s="103"/>
      <c r="TUC134" s="103"/>
      <c r="TUD134" s="103"/>
      <c r="TUE134" s="103"/>
      <c r="TUF134" s="103"/>
      <c r="TUG134" s="103"/>
      <c r="TUH134" s="103"/>
      <c r="TUI134" s="103"/>
      <c r="TUJ134" s="103"/>
      <c r="TUK134" s="103"/>
      <c r="TUL134" s="103"/>
      <c r="TUM134" s="103"/>
      <c r="TUN134" s="103"/>
      <c r="TUO134" s="103"/>
      <c r="TUP134" s="103"/>
      <c r="TUQ134" s="103"/>
      <c r="TUR134" s="103"/>
      <c r="TUS134" s="103"/>
      <c r="TUT134" s="103"/>
      <c r="TUU134" s="103"/>
      <c r="TUV134" s="103"/>
      <c r="TUW134" s="103"/>
      <c r="TUX134" s="103"/>
      <c r="TUY134" s="103"/>
      <c r="TUZ134" s="103"/>
      <c r="TVA134" s="103"/>
      <c r="TVB134" s="103"/>
      <c r="TVC134" s="103"/>
      <c r="TVD134" s="103"/>
      <c r="TVE134" s="103"/>
      <c r="TVF134" s="103"/>
      <c r="TVG134" s="103"/>
      <c r="TVH134" s="103"/>
      <c r="TVI134" s="103"/>
      <c r="TVJ134" s="103"/>
      <c r="TVK134" s="103"/>
      <c r="TVL134" s="103"/>
      <c r="TVM134" s="103"/>
      <c r="TVN134" s="103"/>
      <c r="TVO134" s="103"/>
      <c r="TVP134" s="103"/>
      <c r="TVQ134" s="103"/>
      <c r="TVR134" s="103"/>
      <c r="TVS134" s="103"/>
      <c r="TVT134" s="103"/>
      <c r="TVU134" s="103"/>
      <c r="TVV134" s="103"/>
      <c r="TVW134" s="103"/>
      <c r="TVX134" s="103"/>
      <c r="TVY134" s="103"/>
      <c r="TVZ134" s="103"/>
      <c r="TWA134" s="103"/>
      <c r="TWB134" s="103"/>
      <c r="TWC134" s="103"/>
      <c r="TWD134" s="103"/>
      <c r="TWE134" s="103"/>
      <c r="TWF134" s="103"/>
      <c r="TWG134" s="103"/>
      <c r="TWH134" s="103"/>
      <c r="TWI134" s="103"/>
      <c r="TWJ134" s="103"/>
      <c r="TWK134" s="103"/>
      <c r="TWL134" s="103"/>
      <c r="TWM134" s="103"/>
      <c r="TWN134" s="103"/>
      <c r="TWO134" s="103"/>
      <c r="TWP134" s="103"/>
      <c r="TWQ134" s="103"/>
      <c r="TWR134" s="103"/>
      <c r="TWS134" s="103"/>
      <c r="TWT134" s="103"/>
      <c r="TWU134" s="103"/>
      <c r="TWV134" s="103"/>
      <c r="TWW134" s="103"/>
      <c r="TWX134" s="103"/>
      <c r="TWY134" s="103"/>
      <c r="TWZ134" s="103"/>
      <c r="TXA134" s="103"/>
      <c r="TXB134" s="103"/>
      <c r="TXC134" s="103"/>
      <c r="TXD134" s="103"/>
      <c r="TXE134" s="103"/>
      <c r="TXF134" s="103"/>
      <c r="TXG134" s="103"/>
      <c r="TXH134" s="103"/>
      <c r="TXI134" s="103"/>
      <c r="TXJ134" s="103"/>
      <c r="TXK134" s="103"/>
      <c r="TXL134" s="103"/>
      <c r="TXM134" s="103"/>
      <c r="TXN134" s="103"/>
      <c r="TXO134" s="103"/>
      <c r="TXP134" s="103"/>
      <c r="TXQ134" s="103"/>
      <c r="TXR134" s="103"/>
      <c r="TXS134" s="103"/>
      <c r="TXT134" s="103"/>
      <c r="TXU134" s="103"/>
      <c r="TXV134" s="103"/>
      <c r="TXW134" s="103"/>
      <c r="TXX134" s="103"/>
      <c r="TXY134" s="103"/>
      <c r="TXZ134" s="103"/>
      <c r="TYA134" s="103"/>
      <c r="TYB134" s="103"/>
      <c r="TYC134" s="103"/>
      <c r="TYD134" s="103"/>
      <c r="TYE134" s="103"/>
      <c r="TYF134" s="103"/>
      <c r="TYG134" s="103"/>
      <c r="TYH134" s="103"/>
      <c r="TYI134" s="103"/>
      <c r="TYJ134" s="103"/>
      <c r="TYK134" s="103"/>
      <c r="TYL134" s="103"/>
      <c r="TYM134" s="103"/>
      <c r="TYN134" s="103"/>
      <c r="TYO134" s="103"/>
      <c r="TYP134" s="103"/>
      <c r="TYQ134" s="103"/>
      <c r="TYR134" s="103"/>
      <c r="TYS134" s="103"/>
      <c r="TYT134" s="103"/>
      <c r="TYU134" s="103"/>
      <c r="TYV134" s="103"/>
      <c r="TYW134" s="103"/>
      <c r="TYX134" s="103"/>
      <c r="TYY134" s="103"/>
      <c r="TYZ134" s="103"/>
      <c r="TZA134" s="103"/>
      <c r="TZB134" s="103"/>
      <c r="TZC134" s="103"/>
      <c r="TZD134" s="103"/>
      <c r="TZE134" s="103"/>
      <c r="TZF134" s="103"/>
      <c r="TZG134" s="103"/>
      <c r="TZH134" s="103"/>
      <c r="TZI134" s="103"/>
      <c r="TZJ134" s="103"/>
      <c r="TZK134" s="103"/>
      <c r="TZL134" s="103"/>
      <c r="TZM134" s="103"/>
      <c r="TZN134" s="103"/>
      <c r="TZO134" s="103"/>
      <c r="TZP134" s="103"/>
      <c r="TZQ134" s="103"/>
      <c r="TZR134" s="103"/>
      <c r="TZS134" s="103"/>
      <c r="TZT134" s="103"/>
      <c r="TZU134" s="103"/>
      <c r="TZV134" s="103"/>
      <c r="TZW134" s="103"/>
      <c r="TZX134" s="103"/>
      <c r="TZY134" s="103"/>
      <c r="TZZ134" s="103"/>
      <c r="UAA134" s="103"/>
      <c r="UAB134" s="103"/>
      <c r="UAC134" s="103"/>
      <c r="UAD134" s="103"/>
      <c r="UAE134" s="103"/>
      <c r="UAF134" s="103"/>
      <c r="UAG134" s="103"/>
      <c r="UAH134" s="103"/>
      <c r="UAI134" s="103"/>
      <c r="UAJ134" s="103"/>
      <c r="UAK134" s="103"/>
      <c r="UAL134" s="103"/>
      <c r="UAM134" s="103"/>
      <c r="UAN134" s="103"/>
      <c r="UAO134" s="103"/>
      <c r="UAP134" s="103"/>
      <c r="UAQ134" s="103"/>
      <c r="UAR134" s="103"/>
      <c r="UAS134" s="103"/>
      <c r="UAT134" s="103"/>
      <c r="UAU134" s="103"/>
      <c r="UAV134" s="103"/>
      <c r="UAW134" s="103"/>
      <c r="UAX134" s="103"/>
      <c r="UAY134" s="103"/>
      <c r="UAZ134" s="103"/>
      <c r="UBA134" s="103"/>
      <c r="UBB134" s="103"/>
      <c r="UBC134" s="103"/>
      <c r="UBD134" s="103"/>
      <c r="UBE134" s="103"/>
      <c r="UBF134" s="103"/>
      <c r="UBG134" s="103"/>
      <c r="UBH134" s="103"/>
      <c r="UBI134" s="103"/>
      <c r="UBJ134" s="103"/>
      <c r="UBK134" s="103"/>
      <c r="UBL134" s="103"/>
      <c r="UBM134" s="103"/>
      <c r="UBN134" s="103"/>
      <c r="UBO134" s="103"/>
      <c r="UBP134" s="103"/>
      <c r="UBQ134" s="103"/>
      <c r="UBR134" s="103"/>
      <c r="UBS134" s="103"/>
      <c r="UBT134" s="103"/>
      <c r="UBU134" s="103"/>
      <c r="UBV134" s="103"/>
      <c r="UBW134" s="103"/>
      <c r="UBX134" s="103"/>
      <c r="UBY134" s="103"/>
      <c r="UBZ134" s="103"/>
      <c r="UCA134" s="103"/>
      <c r="UCB134" s="103"/>
      <c r="UCC134" s="103"/>
      <c r="UCD134" s="103"/>
      <c r="UCE134" s="103"/>
      <c r="UCF134" s="103"/>
      <c r="UCG134" s="103"/>
      <c r="UCH134" s="103"/>
      <c r="UCI134" s="103"/>
      <c r="UCJ134" s="103"/>
      <c r="UCK134" s="103"/>
      <c r="UCL134" s="103"/>
      <c r="UCM134" s="103"/>
      <c r="UCN134" s="103"/>
      <c r="UCO134" s="103"/>
      <c r="UCP134" s="103"/>
      <c r="UCW134" s="103"/>
      <c r="UCX134" s="103"/>
      <c r="UCY134" s="103"/>
      <c r="UCZ134" s="103"/>
      <c r="UDA134" s="103"/>
      <c r="UDB134" s="103"/>
      <c r="UDC134" s="103"/>
      <c r="UDD134" s="103"/>
      <c r="UDE134" s="103"/>
      <c r="UDF134" s="103"/>
      <c r="UDG134" s="103"/>
      <c r="UDH134" s="103"/>
      <c r="UDI134" s="103"/>
      <c r="UDJ134" s="103"/>
      <c r="UDK134" s="103"/>
      <c r="UDL134" s="103"/>
      <c r="UDM134" s="103"/>
      <c r="UDN134" s="103"/>
      <c r="UDO134" s="103"/>
      <c r="UDP134" s="103"/>
      <c r="UDQ134" s="103"/>
      <c r="UDR134" s="103"/>
      <c r="UDS134" s="103"/>
      <c r="UDT134" s="103"/>
      <c r="UDU134" s="103"/>
      <c r="UDV134" s="103"/>
      <c r="UDW134" s="103"/>
      <c r="UDX134" s="103"/>
      <c r="UDY134" s="103"/>
      <c r="UDZ134" s="103"/>
      <c r="UEA134" s="103"/>
      <c r="UEB134" s="103"/>
      <c r="UEC134" s="103"/>
      <c r="UED134" s="103"/>
      <c r="UEE134" s="103"/>
      <c r="UEF134" s="103"/>
      <c r="UEG134" s="103"/>
      <c r="UEH134" s="103"/>
      <c r="UEI134" s="103"/>
      <c r="UEJ134" s="103"/>
      <c r="UEK134" s="103"/>
      <c r="UEL134" s="103"/>
      <c r="UEM134" s="103"/>
      <c r="UEN134" s="103"/>
      <c r="UEO134" s="103"/>
      <c r="UEP134" s="103"/>
      <c r="UEQ134" s="103"/>
      <c r="UER134" s="103"/>
      <c r="UES134" s="103"/>
      <c r="UET134" s="103"/>
      <c r="UEU134" s="103"/>
      <c r="UEV134" s="103"/>
      <c r="UEW134" s="103"/>
      <c r="UEX134" s="103"/>
      <c r="UEY134" s="103"/>
      <c r="UEZ134" s="103"/>
      <c r="UFA134" s="103"/>
      <c r="UFB134" s="103"/>
      <c r="UFC134" s="103"/>
      <c r="UFD134" s="103"/>
      <c r="UFE134" s="103"/>
      <c r="UFF134" s="103"/>
      <c r="UFG134" s="103"/>
      <c r="UFH134" s="103"/>
      <c r="UFI134" s="103"/>
      <c r="UFJ134" s="103"/>
      <c r="UFK134" s="103"/>
      <c r="UFL134" s="103"/>
      <c r="UFM134" s="103"/>
      <c r="UFN134" s="103"/>
      <c r="UFO134" s="103"/>
      <c r="UFP134" s="103"/>
      <c r="UFQ134" s="103"/>
      <c r="UFR134" s="103"/>
      <c r="UFS134" s="103"/>
      <c r="UFT134" s="103"/>
      <c r="UFU134" s="103"/>
      <c r="UFV134" s="103"/>
      <c r="UFW134" s="103"/>
      <c r="UFX134" s="103"/>
      <c r="UFY134" s="103"/>
      <c r="UFZ134" s="103"/>
      <c r="UGA134" s="103"/>
      <c r="UGB134" s="103"/>
      <c r="UGC134" s="103"/>
      <c r="UGD134" s="103"/>
      <c r="UGE134" s="103"/>
      <c r="UGF134" s="103"/>
      <c r="UGG134" s="103"/>
      <c r="UGH134" s="103"/>
      <c r="UGI134" s="103"/>
      <c r="UGJ134" s="103"/>
      <c r="UGK134" s="103"/>
      <c r="UGL134" s="103"/>
      <c r="UGM134" s="103"/>
      <c r="UGN134" s="103"/>
      <c r="UGO134" s="103"/>
      <c r="UGP134" s="103"/>
      <c r="UGQ134" s="103"/>
      <c r="UGR134" s="103"/>
      <c r="UGS134" s="103"/>
      <c r="UGT134" s="103"/>
      <c r="UGU134" s="103"/>
      <c r="UGV134" s="103"/>
      <c r="UGW134" s="103"/>
      <c r="UGX134" s="103"/>
      <c r="UGY134" s="103"/>
      <c r="UGZ134" s="103"/>
      <c r="UHA134" s="103"/>
      <c r="UHB134" s="103"/>
      <c r="UHC134" s="103"/>
      <c r="UHD134" s="103"/>
      <c r="UHE134" s="103"/>
      <c r="UHF134" s="103"/>
      <c r="UHG134" s="103"/>
      <c r="UHH134" s="103"/>
      <c r="UHI134" s="103"/>
      <c r="UHJ134" s="103"/>
      <c r="UHK134" s="103"/>
      <c r="UHL134" s="103"/>
      <c r="UHM134" s="103"/>
      <c r="UHN134" s="103"/>
      <c r="UHO134" s="103"/>
      <c r="UHP134" s="103"/>
      <c r="UHQ134" s="103"/>
      <c r="UHR134" s="103"/>
      <c r="UHS134" s="103"/>
      <c r="UHT134" s="103"/>
      <c r="UHU134" s="103"/>
      <c r="UHV134" s="103"/>
      <c r="UHW134" s="103"/>
      <c r="UHX134" s="103"/>
      <c r="UHY134" s="103"/>
      <c r="UHZ134" s="103"/>
      <c r="UIA134" s="103"/>
      <c r="UIB134" s="103"/>
      <c r="UIC134" s="103"/>
      <c r="UID134" s="103"/>
      <c r="UIE134" s="103"/>
      <c r="UIF134" s="103"/>
      <c r="UIG134" s="103"/>
      <c r="UIH134" s="103"/>
      <c r="UII134" s="103"/>
      <c r="UIJ134" s="103"/>
      <c r="UIK134" s="103"/>
      <c r="UIL134" s="103"/>
      <c r="UIM134" s="103"/>
      <c r="UIN134" s="103"/>
      <c r="UIO134" s="103"/>
      <c r="UIP134" s="103"/>
      <c r="UIQ134" s="103"/>
      <c r="UIR134" s="103"/>
      <c r="UIS134" s="103"/>
      <c r="UIT134" s="103"/>
      <c r="UIU134" s="103"/>
      <c r="UIV134" s="103"/>
      <c r="UIW134" s="103"/>
      <c r="UIX134" s="103"/>
      <c r="UIY134" s="103"/>
      <c r="UIZ134" s="103"/>
      <c r="UJA134" s="103"/>
      <c r="UJB134" s="103"/>
      <c r="UJC134" s="103"/>
      <c r="UJD134" s="103"/>
      <c r="UJE134" s="103"/>
      <c r="UJF134" s="103"/>
      <c r="UJG134" s="103"/>
      <c r="UJH134" s="103"/>
      <c r="UJI134" s="103"/>
      <c r="UJJ134" s="103"/>
      <c r="UJK134" s="103"/>
      <c r="UJL134" s="103"/>
      <c r="UJM134" s="103"/>
      <c r="UJN134" s="103"/>
      <c r="UJO134" s="103"/>
      <c r="UJP134" s="103"/>
      <c r="UJQ134" s="103"/>
      <c r="UJR134" s="103"/>
      <c r="UJS134" s="103"/>
      <c r="UJT134" s="103"/>
      <c r="UJU134" s="103"/>
      <c r="UJV134" s="103"/>
      <c r="UJW134" s="103"/>
      <c r="UJX134" s="103"/>
      <c r="UJY134" s="103"/>
      <c r="UJZ134" s="103"/>
      <c r="UKA134" s="103"/>
      <c r="UKB134" s="103"/>
      <c r="UKC134" s="103"/>
      <c r="UKD134" s="103"/>
      <c r="UKE134" s="103"/>
      <c r="UKF134" s="103"/>
      <c r="UKG134" s="103"/>
      <c r="UKH134" s="103"/>
      <c r="UKI134" s="103"/>
      <c r="UKJ134" s="103"/>
      <c r="UKK134" s="103"/>
      <c r="UKL134" s="103"/>
      <c r="UKM134" s="103"/>
      <c r="UKN134" s="103"/>
      <c r="UKO134" s="103"/>
      <c r="UKP134" s="103"/>
      <c r="UKQ134" s="103"/>
      <c r="UKR134" s="103"/>
      <c r="UKS134" s="103"/>
      <c r="UKT134" s="103"/>
      <c r="UKU134" s="103"/>
      <c r="UKV134" s="103"/>
      <c r="UKW134" s="103"/>
      <c r="UKX134" s="103"/>
      <c r="UKY134" s="103"/>
      <c r="UKZ134" s="103"/>
      <c r="ULA134" s="103"/>
      <c r="ULB134" s="103"/>
      <c r="ULC134" s="103"/>
      <c r="ULD134" s="103"/>
      <c r="ULE134" s="103"/>
      <c r="ULF134" s="103"/>
      <c r="ULG134" s="103"/>
      <c r="ULH134" s="103"/>
      <c r="ULI134" s="103"/>
      <c r="ULJ134" s="103"/>
      <c r="ULK134" s="103"/>
      <c r="ULL134" s="103"/>
      <c r="ULM134" s="103"/>
      <c r="ULN134" s="103"/>
      <c r="ULO134" s="103"/>
      <c r="ULP134" s="103"/>
      <c r="ULQ134" s="103"/>
      <c r="ULR134" s="103"/>
      <c r="ULS134" s="103"/>
      <c r="ULT134" s="103"/>
      <c r="ULU134" s="103"/>
      <c r="ULV134" s="103"/>
      <c r="ULW134" s="103"/>
      <c r="ULX134" s="103"/>
      <c r="ULY134" s="103"/>
      <c r="ULZ134" s="103"/>
      <c r="UMA134" s="103"/>
      <c r="UMB134" s="103"/>
      <c r="UMC134" s="103"/>
      <c r="UMD134" s="103"/>
      <c r="UME134" s="103"/>
      <c r="UMF134" s="103"/>
      <c r="UMG134" s="103"/>
      <c r="UMH134" s="103"/>
      <c r="UMI134" s="103"/>
      <c r="UMJ134" s="103"/>
      <c r="UMK134" s="103"/>
      <c r="UML134" s="103"/>
      <c r="UMS134" s="103"/>
      <c r="UMT134" s="103"/>
      <c r="UMU134" s="103"/>
      <c r="UMV134" s="103"/>
      <c r="UMW134" s="103"/>
      <c r="UMX134" s="103"/>
      <c r="UMY134" s="103"/>
      <c r="UMZ134" s="103"/>
      <c r="UNA134" s="103"/>
      <c r="UNB134" s="103"/>
      <c r="UNC134" s="103"/>
      <c r="UND134" s="103"/>
      <c r="UNE134" s="103"/>
      <c r="UNF134" s="103"/>
      <c r="UNG134" s="103"/>
      <c r="UNH134" s="103"/>
      <c r="UNI134" s="103"/>
      <c r="UNJ134" s="103"/>
      <c r="UNK134" s="103"/>
      <c r="UNL134" s="103"/>
      <c r="UNM134" s="103"/>
      <c r="UNN134" s="103"/>
      <c r="UNO134" s="103"/>
      <c r="UNP134" s="103"/>
      <c r="UNQ134" s="103"/>
      <c r="UNR134" s="103"/>
      <c r="UNS134" s="103"/>
      <c r="UNT134" s="103"/>
      <c r="UNU134" s="103"/>
      <c r="UNV134" s="103"/>
      <c r="UNW134" s="103"/>
      <c r="UNX134" s="103"/>
      <c r="UNY134" s="103"/>
      <c r="UNZ134" s="103"/>
      <c r="UOA134" s="103"/>
      <c r="UOB134" s="103"/>
      <c r="UOC134" s="103"/>
      <c r="UOD134" s="103"/>
      <c r="UOE134" s="103"/>
      <c r="UOF134" s="103"/>
      <c r="UOG134" s="103"/>
      <c r="UOH134" s="103"/>
      <c r="UOI134" s="103"/>
      <c r="UOJ134" s="103"/>
      <c r="UOK134" s="103"/>
      <c r="UOL134" s="103"/>
      <c r="UOM134" s="103"/>
      <c r="UON134" s="103"/>
      <c r="UOO134" s="103"/>
      <c r="UOP134" s="103"/>
      <c r="UOQ134" s="103"/>
      <c r="UOR134" s="103"/>
      <c r="UOS134" s="103"/>
      <c r="UOT134" s="103"/>
      <c r="UOU134" s="103"/>
      <c r="UOV134" s="103"/>
      <c r="UOW134" s="103"/>
      <c r="UOX134" s="103"/>
      <c r="UOY134" s="103"/>
      <c r="UOZ134" s="103"/>
      <c r="UPA134" s="103"/>
      <c r="UPB134" s="103"/>
      <c r="UPC134" s="103"/>
      <c r="UPD134" s="103"/>
      <c r="UPE134" s="103"/>
      <c r="UPF134" s="103"/>
      <c r="UPG134" s="103"/>
      <c r="UPH134" s="103"/>
      <c r="UPI134" s="103"/>
      <c r="UPJ134" s="103"/>
      <c r="UPK134" s="103"/>
      <c r="UPL134" s="103"/>
      <c r="UPM134" s="103"/>
      <c r="UPN134" s="103"/>
      <c r="UPO134" s="103"/>
      <c r="UPP134" s="103"/>
      <c r="UPQ134" s="103"/>
      <c r="UPR134" s="103"/>
      <c r="UPS134" s="103"/>
      <c r="UPT134" s="103"/>
      <c r="UPU134" s="103"/>
      <c r="UPV134" s="103"/>
      <c r="UPW134" s="103"/>
      <c r="UPX134" s="103"/>
      <c r="UPY134" s="103"/>
      <c r="UPZ134" s="103"/>
      <c r="UQA134" s="103"/>
      <c r="UQB134" s="103"/>
      <c r="UQC134" s="103"/>
      <c r="UQD134" s="103"/>
      <c r="UQE134" s="103"/>
      <c r="UQF134" s="103"/>
      <c r="UQG134" s="103"/>
      <c r="UQH134" s="103"/>
      <c r="UQI134" s="103"/>
      <c r="UQJ134" s="103"/>
      <c r="UQK134" s="103"/>
      <c r="UQL134" s="103"/>
      <c r="UQM134" s="103"/>
      <c r="UQN134" s="103"/>
      <c r="UQO134" s="103"/>
      <c r="UQP134" s="103"/>
      <c r="UQQ134" s="103"/>
      <c r="UQR134" s="103"/>
      <c r="UQS134" s="103"/>
      <c r="UQT134" s="103"/>
      <c r="UQU134" s="103"/>
      <c r="UQV134" s="103"/>
      <c r="UQW134" s="103"/>
      <c r="UQX134" s="103"/>
      <c r="UQY134" s="103"/>
      <c r="UQZ134" s="103"/>
      <c r="URA134" s="103"/>
      <c r="URB134" s="103"/>
      <c r="URC134" s="103"/>
      <c r="URD134" s="103"/>
      <c r="URE134" s="103"/>
      <c r="URF134" s="103"/>
      <c r="URG134" s="103"/>
      <c r="URH134" s="103"/>
      <c r="URI134" s="103"/>
      <c r="URJ134" s="103"/>
      <c r="URK134" s="103"/>
      <c r="URL134" s="103"/>
      <c r="URM134" s="103"/>
      <c r="URN134" s="103"/>
      <c r="URO134" s="103"/>
      <c r="URP134" s="103"/>
      <c r="URQ134" s="103"/>
      <c r="URR134" s="103"/>
      <c r="URS134" s="103"/>
      <c r="URT134" s="103"/>
      <c r="URU134" s="103"/>
      <c r="URV134" s="103"/>
      <c r="URW134" s="103"/>
      <c r="URX134" s="103"/>
      <c r="URY134" s="103"/>
      <c r="URZ134" s="103"/>
      <c r="USA134" s="103"/>
      <c r="USB134" s="103"/>
      <c r="USC134" s="103"/>
      <c r="USD134" s="103"/>
      <c r="USE134" s="103"/>
      <c r="USF134" s="103"/>
      <c r="USG134" s="103"/>
      <c r="USH134" s="103"/>
      <c r="USI134" s="103"/>
      <c r="USJ134" s="103"/>
      <c r="USK134" s="103"/>
      <c r="USL134" s="103"/>
      <c r="USM134" s="103"/>
      <c r="USN134" s="103"/>
      <c r="USO134" s="103"/>
      <c r="USP134" s="103"/>
      <c r="USQ134" s="103"/>
      <c r="USR134" s="103"/>
      <c r="USS134" s="103"/>
      <c r="UST134" s="103"/>
      <c r="USU134" s="103"/>
      <c r="USV134" s="103"/>
      <c r="USW134" s="103"/>
      <c r="USX134" s="103"/>
      <c r="USY134" s="103"/>
      <c r="USZ134" s="103"/>
      <c r="UTA134" s="103"/>
      <c r="UTB134" s="103"/>
      <c r="UTC134" s="103"/>
      <c r="UTD134" s="103"/>
      <c r="UTE134" s="103"/>
      <c r="UTF134" s="103"/>
      <c r="UTG134" s="103"/>
      <c r="UTH134" s="103"/>
      <c r="UTI134" s="103"/>
      <c r="UTJ134" s="103"/>
      <c r="UTK134" s="103"/>
      <c r="UTL134" s="103"/>
      <c r="UTM134" s="103"/>
      <c r="UTN134" s="103"/>
      <c r="UTO134" s="103"/>
      <c r="UTP134" s="103"/>
      <c r="UTQ134" s="103"/>
      <c r="UTR134" s="103"/>
      <c r="UTS134" s="103"/>
      <c r="UTT134" s="103"/>
      <c r="UTU134" s="103"/>
      <c r="UTV134" s="103"/>
      <c r="UTW134" s="103"/>
      <c r="UTX134" s="103"/>
      <c r="UTY134" s="103"/>
      <c r="UTZ134" s="103"/>
      <c r="UUA134" s="103"/>
      <c r="UUB134" s="103"/>
      <c r="UUC134" s="103"/>
      <c r="UUD134" s="103"/>
      <c r="UUE134" s="103"/>
      <c r="UUF134" s="103"/>
      <c r="UUG134" s="103"/>
      <c r="UUH134" s="103"/>
      <c r="UUI134" s="103"/>
      <c r="UUJ134" s="103"/>
      <c r="UUK134" s="103"/>
      <c r="UUL134" s="103"/>
      <c r="UUM134" s="103"/>
      <c r="UUN134" s="103"/>
      <c r="UUO134" s="103"/>
      <c r="UUP134" s="103"/>
      <c r="UUQ134" s="103"/>
      <c r="UUR134" s="103"/>
      <c r="UUS134" s="103"/>
      <c r="UUT134" s="103"/>
      <c r="UUU134" s="103"/>
      <c r="UUV134" s="103"/>
      <c r="UUW134" s="103"/>
      <c r="UUX134" s="103"/>
      <c r="UUY134" s="103"/>
      <c r="UUZ134" s="103"/>
      <c r="UVA134" s="103"/>
      <c r="UVB134" s="103"/>
      <c r="UVC134" s="103"/>
      <c r="UVD134" s="103"/>
      <c r="UVE134" s="103"/>
      <c r="UVF134" s="103"/>
      <c r="UVG134" s="103"/>
      <c r="UVH134" s="103"/>
      <c r="UVI134" s="103"/>
      <c r="UVJ134" s="103"/>
      <c r="UVK134" s="103"/>
      <c r="UVL134" s="103"/>
      <c r="UVM134" s="103"/>
      <c r="UVN134" s="103"/>
      <c r="UVO134" s="103"/>
      <c r="UVP134" s="103"/>
      <c r="UVQ134" s="103"/>
      <c r="UVR134" s="103"/>
      <c r="UVS134" s="103"/>
      <c r="UVT134" s="103"/>
      <c r="UVU134" s="103"/>
      <c r="UVV134" s="103"/>
      <c r="UVW134" s="103"/>
      <c r="UVX134" s="103"/>
      <c r="UVY134" s="103"/>
      <c r="UVZ134" s="103"/>
      <c r="UWA134" s="103"/>
      <c r="UWB134" s="103"/>
      <c r="UWC134" s="103"/>
      <c r="UWD134" s="103"/>
      <c r="UWE134" s="103"/>
      <c r="UWF134" s="103"/>
      <c r="UWG134" s="103"/>
      <c r="UWH134" s="103"/>
      <c r="UWO134" s="103"/>
      <c r="UWP134" s="103"/>
      <c r="UWQ134" s="103"/>
      <c r="UWR134" s="103"/>
      <c r="UWS134" s="103"/>
      <c r="UWT134" s="103"/>
      <c r="UWU134" s="103"/>
      <c r="UWV134" s="103"/>
      <c r="UWW134" s="103"/>
      <c r="UWX134" s="103"/>
      <c r="UWY134" s="103"/>
      <c r="UWZ134" s="103"/>
      <c r="UXA134" s="103"/>
      <c r="UXB134" s="103"/>
      <c r="UXC134" s="103"/>
      <c r="UXD134" s="103"/>
      <c r="UXE134" s="103"/>
      <c r="UXF134" s="103"/>
      <c r="UXG134" s="103"/>
      <c r="UXH134" s="103"/>
      <c r="UXI134" s="103"/>
      <c r="UXJ134" s="103"/>
      <c r="UXK134" s="103"/>
      <c r="UXL134" s="103"/>
      <c r="UXM134" s="103"/>
      <c r="UXN134" s="103"/>
      <c r="UXO134" s="103"/>
      <c r="UXP134" s="103"/>
      <c r="UXQ134" s="103"/>
      <c r="UXR134" s="103"/>
      <c r="UXS134" s="103"/>
      <c r="UXT134" s="103"/>
      <c r="UXU134" s="103"/>
      <c r="UXV134" s="103"/>
      <c r="UXW134" s="103"/>
      <c r="UXX134" s="103"/>
      <c r="UXY134" s="103"/>
      <c r="UXZ134" s="103"/>
      <c r="UYA134" s="103"/>
      <c r="UYB134" s="103"/>
      <c r="UYC134" s="103"/>
      <c r="UYD134" s="103"/>
      <c r="UYE134" s="103"/>
      <c r="UYF134" s="103"/>
      <c r="UYG134" s="103"/>
      <c r="UYH134" s="103"/>
      <c r="UYI134" s="103"/>
      <c r="UYJ134" s="103"/>
      <c r="UYK134" s="103"/>
      <c r="UYL134" s="103"/>
      <c r="UYM134" s="103"/>
      <c r="UYN134" s="103"/>
      <c r="UYO134" s="103"/>
      <c r="UYP134" s="103"/>
      <c r="UYQ134" s="103"/>
      <c r="UYR134" s="103"/>
      <c r="UYS134" s="103"/>
      <c r="UYT134" s="103"/>
      <c r="UYU134" s="103"/>
      <c r="UYV134" s="103"/>
      <c r="UYW134" s="103"/>
      <c r="UYX134" s="103"/>
      <c r="UYY134" s="103"/>
      <c r="UYZ134" s="103"/>
      <c r="UZA134" s="103"/>
      <c r="UZB134" s="103"/>
      <c r="UZC134" s="103"/>
      <c r="UZD134" s="103"/>
      <c r="UZE134" s="103"/>
      <c r="UZF134" s="103"/>
      <c r="UZG134" s="103"/>
      <c r="UZH134" s="103"/>
      <c r="UZI134" s="103"/>
      <c r="UZJ134" s="103"/>
      <c r="UZK134" s="103"/>
      <c r="UZL134" s="103"/>
      <c r="UZM134" s="103"/>
      <c r="UZN134" s="103"/>
      <c r="UZO134" s="103"/>
      <c r="UZP134" s="103"/>
      <c r="UZQ134" s="103"/>
      <c r="UZR134" s="103"/>
      <c r="UZS134" s="103"/>
      <c r="UZT134" s="103"/>
      <c r="UZU134" s="103"/>
      <c r="UZV134" s="103"/>
      <c r="UZW134" s="103"/>
      <c r="UZX134" s="103"/>
      <c r="UZY134" s="103"/>
      <c r="UZZ134" s="103"/>
      <c r="VAA134" s="103"/>
      <c r="VAB134" s="103"/>
      <c r="VAC134" s="103"/>
      <c r="VAD134" s="103"/>
      <c r="VAE134" s="103"/>
      <c r="VAF134" s="103"/>
      <c r="VAG134" s="103"/>
      <c r="VAH134" s="103"/>
      <c r="VAI134" s="103"/>
      <c r="VAJ134" s="103"/>
      <c r="VAK134" s="103"/>
      <c r="VAL134" s="103"/>
      <c r="VAM134" s="103"/>
      <c r="VAN134" s="103"/>
      <c r="VAO134" s="103"/>
      <c r="VAP134" s="103"/>
      <c r="VAQ134" s="103"/>
      <c r="VAR134" s="103"/>
      <c r="VAS134" s="103"/>
      <c r="VAT134" s="103"/>
      <c r="VAU134" s="103"/>
      <c r="VAV134" s="103"/>
      <c r="VAW134" s="103"/>
      <c r="VAX134" s="103"/>
      <c r="VAY134" s="103"/>
      <c r="VAZ134" s="103"/>
      <c r="VBA134" s="103"/>
      <c r="VBB134" s="103"/>
      <c r="VBC134" s="103"/>
      <c r="VBD134" s="103"/>
      <c r="VBE134" s="103"/>
      <c r="VBF134" s="103"/>
      <c r="VBG134" s="103"/>
      <c r="VBH134" s="103"/>
      <c r="VBI134" s="103"/>
      <c r="VBJ134" s="103"/>
      <c r="VBK134" s="103"/>
      <c r="VBL134" s="103"/>
      <c r="VBM134" s="103"/>
      <c r="VBN134" s="103"/>
      <c r="VBO134" s="103"/>
      <c r="VBP134" s="103"/>
      <c r="VBQ134" s="103"/>
      <c r="VBR134" s="103"/>
      <c r="VBS134" s="103"/>
      <c r="VBT134" s="103"/>
      <c r="VBU134" s="103"/>
      <c r="VBV134" s="103"/>
      <c r="VBW134" s="103"/>
      <c r="VBX134" s="103"/>
      <c r="VBY134" s="103"/>
      <c r="VBZ134" s="103"/>
      <c r="VCA134" s="103"/>
      <c r="VCB134" s="103"/>
      <c r="VCC134" s="103"/>
      <c r="VCD134" s="103"/>
      <c r="VCE134" s="103"/>
      <c r="VCF134" s="103"/>
      <c r="VCG134" s="103"/>
      <c r="VCH134" s="103"/>
      <c r="VCI134" s="103"/>
      <c r="VCJ134" s="103"/>
      <c r="VCK134" s="103"/>
      <c r="VCL134" s="103"/>
      <c r="VCM134" s="103"/>
      <c r="VCN134" s="103"/>
      <c r="VCO134" s="103"/>
      <c r="VCP134" s="103"/>
      <c r="VCQ134" s="103"/>
      <c r="VCR134" s="103"/>
      <c r="VCS134" s="103"/>
      <c r="VCT134" s="103"/>
      <c r="VCU134" s="103"/>
      <c r="VCV134" s="103"/>
      <c r="VCW134" s="103"/>
      <c r="VCX134" s="103"/>
      <c r="VCY134" s="103"/>
      <c r="VCZ134" s="103"/>
      <c r="VDA134" s="103"/>
      <c r="VDB134" s="103"/>
      <c r="VDC134" s="103"/>
      <c r="VDD134" s="103"/>
      <c r="VDE134" s="103"/>
      <c r="VDF134" s="103"/>
      <c r="VDG134" s="103"/>
      <c r="VDH134" s="103"/>
      <c r="VDI134" s="103"/>
      <c r="VDJ134" s="103"/>
      <c r="VDK134" s="103"/>
      <c r="VDL134" s="103"/>
      <c r="VDM134" s="103"/>
      <c r="VDN134" s="103"/>
      <c r="VDO134" s="103"/>
      <c r="VDP134" s="103"/>
      <c r="VDQ134" s="103"/>
      <c r="VDR134" s="103"/>
      <c r="VDS134" s="103"/>
      <c r="VDT134" s="103"/>
      <c r="VDU134" s="103"/>
      <c r="VDV134" s="103"/>
      <c r="VDW134" s="103"/>
      <c r="VDX134" s="103"/>
      <c r="VDY134" s="103"/>
      <c r="VDZ134" s="103"/>
      <c r="VEA134" s="103"/>
      <c r="VEB134" s="103"/>
      <c r="VEC134" s="103"/>
      <c r="VED134" s="103"/>
      <c r="VEE134" s="103"/>
      <c r="VEF134" s="103"/>
      <c r="VEG134" s="103"/>
      <c r="VEH134" s="103"/>
      <c r="VEI134" s="103"/>
      <c r="VEJ134" s="103"/>
      <c r="VEK134" s="103"/>
      <c r="VEL134" s="103"/>
      <c r="VEM134" s="103"/>
      <c r="VEN134" s="103"/>
      <c r="VEO134" s="103"/>
      <c r="VEP134" s="103"/>
      <c r="VEQ134" s="103"/>
      <c r="VER134" s="103"/>
      <c r="VES134" s="103"/>
      <c r="VET134" s="103"/>
      <c r="VEU134" s="103"/>
      <c r="VEV134" s="103"/>
      <c r="VEW134" s="103"/>
      <c r="VEX134" s="103"/>
      <c r="VEY134" s="103"/>
      <c r="VEZ134" s="103"/>
      <c r="VFA134" s="103"/>
      <c r="VFB134" s="103"/>
      <c r="VFC134" s="103"/>
      <c r="VFD134" s="103"/>
      <c r="VFE134" s="103"/>
      <c r="VFF134" s="103"/>
      <c r="VFG134" s="103"/>
      <c r="VFH134" s="103"/>
      <c r="VFI134" s="103"/>
      <c r="VFJ134" s="103"/>
      <c r="VFK134" s="103"/>
      <c r="VFL134" s="103"/>
      <c r="VFM134" s="103"/>
      <c r="VFN134" s="103"/>
      <c r="VFO134" s="103"/>
      <c r="VFP134" s="103"/>
      <c r="VFQ134" s="103"/>
      <c r="VFR134" s="103"/>
      <c r="VFS134" s="103"/>
      <c r="VFT134" s="103"/>
      <c r="VFU134" s="103"/>
      <c r="VFV134" s="103"/>
      <c r="VFW134" s="103"/>
      <c r="VFX134" s="103"/>
      <c r="VFY134" s="103"/>
      <c r="VFZ134" s="103"/>
      <c r="VGA134" s="103"/>
      <c r="VGB134" s="103"/>
      <c r="VGC134" s="103"/>
      <c r="VGD134" s="103"/>
      <c r="VGK134" s="103"/>
      <c r="VGL134" s="103"/>
      <c r="VGM134" s="103"/>
      <c r="VGN134" s="103"/>
      <c r="VGO134" s="103"/>
      <c r="VGP134" s="103"/>
      <c r="VGQ134" s="103"/>
      <c r="VGR134" s="103"/>
      <c r="VGS134" s="103"/>
      <c r="VGT134" s="103"/>
      <c r="VGU134" s="103"/>
      <c r="VGV134" s="103"/>
      <c r="VGW134" s="103"/>
      <c r="VGX134" s="103"/>
      <c r="VGY134" s="103"/>
      <c r="VGZ134" s="103"/>
      <c r="VHA134" s="103"/>
      <c r="VHB134" s="103"/>
      <c r="VHC134" s="103"/>
      <c r="VHD134" s="103"/>
      <c r="VHE134" s="103"/>
      <c r="VHF134" s="103"/>
      <c r="VHG134" s="103"/>
      <c r="VHH134" s="103"/>
      <c r="VHI134" s="103"/>
      <c r="VHJ134" s="103"/>
      <c r="VHK134" s="103"/>
      <c r="VHL134" s="103"/>
      <c r="VHM134" s="103"/>
      <c r="VHN134" s="103"/>
      <c r="VHO134" s="103"/>
      <c r="VHP134" s="103"/>
      <c r="VHQ134" s="103"/>
      <c r="VHR134" s="103"/>
      <c r="VHS134" s="103"/>
      <c r="VHT134" s="103"/>
      <c r="VHU134" s="103"/>
      <c r="VHV134" s="103"/>
      <c r="VHW134" s="103"/>
      <c r="VHX134" s="103"/>
      <c r="VHY134" s="103"/>
      <c r="VHZ134" s="103"/>
      <c r="VIA134" s="103"/>
      <c r="VIB134" s="103"/>
      <c r="VIC134" s="103"/>
      <c r="VID134" s="103"/>
      <c r="VIE134" s="103"/>
      <c r="VIF134" s="103"/>
      <c r="VIG134" s="103"/>
      <c r="VIH134" s="103"/>
      <c r="VII134" s="103"/>
      <c r="VIJ134" s="103"/>
      <c r="VIK134" s="103"/>
      <c r="VIL134" s="103"/>
      <c r="VIM134" s="103"/>
      <c r="VIN134" s="103"/>
      <c r="VIO134" s="103"/>
      <c r="VIP134" s="103"/>
      <c r="VIQ134" s="103"/>
      <c r="VIR134" s="103"/>
      <c r="VIS134" s="103"/>
      <c r="VIT134" s="103"/>
      <c r="VIU134" s="103"/>
      <c r="VIV134" s="103"/>
      <c r="VIW134" s="103"/>
      <c r="VIX134" s="103"/>
      <c r="VIY134" s="103"/>
      <c r="VIZ134" s="103"/>
      <c r="VJA134" s="103"/>
      <c r="VJB134" s="103"/>
      <c r="VJC134" s="103"/>
      <c r="VJD134" s="103"/>
      <c r="VJE134" s="103"/>
      <c r="VJF134" s="103"/>
      <c r="VJG134" s="103"/>
      <c r="VJH134" s="103"/>
      <c r="VJI134" s="103"/>
      <c r="VJJ134" s="103"/>
      <c r="VJK134" s="103"/>
      <c r="VJL134" s="103"/>
      <c r="VJM134" s="103"/>
      <c r="VJN134" s="103"/>
      <c r="VJO134" s="103"/>
      <c r="VJP134" s="103"/>
      <c r="VJQ134" s="103"/>
      <c r="VJR134" s="103"/>
      <c r="VJS134" s="103"/>
      <c r="VJT134" s="103"/>
      <c r="VJU134" s="103"/>
      <c r="VJV134" s="103"/>
      <c r="VJW134" s="103"/>
      <c r="VJX134" s="103"/>
      <c r="VJY134" s="103"/>
      <c r="VJZ134" s="103"/>
      <c r="VKA134" s="103"/>
      <c r="VKB134" s="103"/>
      <c r="VKC134" s="103"/>
      <c r="VKD134" s="103"/>
      <c r="VKE134" s="103"/>
      <c r="VKF134" s="103"/>
      <c r="VKG134" s="103"/>
      <c r="VKH134" s="103"/>
      <c r="VKI134" s="103"/>
      <c r="VKJ134" s="103"/>
      <c r="VKK134" s="103"/>
      <c r="VKL134" s="103"/>
      <c r="VKM134" s="103"/>
      <c r="VKN134" s="103"/>
      <c r="VKO134" s="103"/>
      <c r="VKP134" s="103"/>
      <c r="VKQ134" s="103"/>
      <c r="VKR134" s="103"/>
      <c r="VKS134" s="103"/>
      <c r="VKT134" s="103"/>
      <c r="VKU134" s="103"/>
      <c r="VKV134" s="103"/>
      <c r="VKW134" s="103"/>
      <c r="VKX134" s="103"/>
      <c r="VKY134" s="103"/>
      <c r="VKZ134" s="103"/>
      <c r="VLA134" s="103"/>
      <c r="VLB134" s="103"/>
      <c r="VLC134" s="103"/>
      <c r="VLD134" s="103"/>
      <c r="VLE134" s="103"/>
      <c r="VLF134" s="103"/>
      <c r="VLG134" s="103"/>
      <c r="VLH134" s="103"/>
      <c r="VLI134" s="103"/>
      <c r="VLJ134" s="103"/>
      <c r="VLK134" s="103"/>
      <c r="VLL134" s="103"/>
      <c r="VLM134" s="103"/>
      <c r="VLN134" s="103"/>
      <c r="VLO134" s="103"/>
      <c r="VLP134" s="103"/>
      <c r="VLQ134" s="103"/>
      <c r="VLR134" s="103"/>
      <c r="VLS134" s="103"/>
      <c r="VLT134" s="103"/>
      <c r="VLU134" s="103"/>
      <c r="VLV134" s="103"/>
      <c r="VLW134" s="103"/>
      <c r="VLX134" s="103"/>
      <c r="VLY134" s="103"/>
      <c r="VLZ134" s="103"/>
      <c r="VMA134" s="103"/>
      <c r="VMB134" s="103"/>
      <c r="VMC134" s="103"/>
      <c r="VMD134" s="103"/>
      <c r="VME134" s="103"/>
      <c r="VMF134" s="103"/>
      <c r="VMG134" s="103"/>
      <c r="VMH134" s="103"/>
      <c r="VMI134" s="103"/>
      <c r="VMJ134" s="103"/>
      <c r="VMK134" s="103"/>
      <c r="VML134" s="103"/>
      <c r="VMM134" s="103"/>
      <c r="VMN134" s="103"/>
      <c r="VMO134" s="103"/>
      <c r="VMP134" s="103"/>
      <c r="VMQ134" s="103"/>
      <c r="VMR134" s="103"/>
      <c r="VMS134" s="103"/>
      <c r="VMT134" s="103"/>
      <c r="VMU134" s="103"/>
      <c r="VMV134" s="103"/>
      <c r="VMW134" s="103"/>
      <c r="VMX134" s="103"/>
      <c r="VMY134" s="103"/>
      <c r="VMZ134" s="103"/>
      <c r="VNA134" s="103"/>
      <c r="VNB134" s="103"/>
      <c r="VNC134" s="103"/>
      <c r="VND134" s="103"/>
      <c r="VNE134" s="103"/>
      <c r="VNF134" s="103"/>
      <c r="VNG134" s="103"/>
      <c r="VNH134" s="103"/>
      <c r="VNI134" s="103"/>
      <c r="VNJ134" s="103"/>
      <c r="VNK134" s="103"/>
      <c r="VNL134" s="103"/>
      <c r="VNM134" s="103"/>
      <c r="VNN134" s="103"/>
      <c r="VNO134" s="103"/>
      <c r="VNP134" s="103"/>
      <c r="VNQ134" s="103"/>
      <c r="VNR134" s="103"/>
      <c r="VNS134" s="103"/>
      <c r="VNT134" s="103"/>
      <c r="VNU134" s="103"/>
      <c r="VNV134" s="103"/>
      <c r="VNW134" s="103"/>
      <c r="VNX134" s="103"/>
      <c r="VNY134" s="103"/>
      <c r="VNZ134" s="103"/>
      <c r="VOA134" s="103"/>
      <c r="VOB134" s="103"/>
      <c r="VOC134" s="103"/>
      <c r="VOD134" s="103"/>
      <c r="VOE134" s="103"/>
      <c r="VOF134" s="103"/>
      <c r="VOG134" s="103"/>
      <c r="VOH134" s="103"/>
      <c r="VOI134" s="103"/>
      <c r="VOJ134" s="103"/>
      <c r="VOK134" s="103"/>
      <c r="VOL134" s="103"/>
      <c r="VOM134" s="103"/>
      <c r="VON134" s="103"/>
      <c r="VOO134" s="103"/>
      <c r="VOP134" s="103"/>
      <c r="VOQ134" s="103"/>
      <c r="VOR134" s="103"/>
      <c r="VOS134" s="103"/>
      <c r="VOT134" s="103"/>
      <c r="VOU134" s="103"/>
      <c r="VOV134" s="103"/>
      <c r="VOW134" s="103"/>
      <c r="VOX134" s="103"/>
      <c r="VOY134" s="103"/>
      <c r="VOZ134" s="103"/>
      <c r="VPA134" s="103"/>
      <c r="VPB134" s="103"/>
      <c r="VPC134" s="103"/>
      <c r="VPD134" s="103"/>
      <c r="VPE134" s="103"/>
      <c r="VPF134" s="103"/>
      <c r="VPG134" s="103"/>
      <c r="VPH134" s="103"/>
      <c r="VPI134" s="103"/>
      <c r="VPJ134" s="103"/>
      <c r="VPK134" s="103"/>
      <c r="VPL134" s="103"/>
      <c r="VPM134" s="103"/>
      <c r="VPN134" s="103"/>
      <c r="VPO134" s="103"/>
      <c r="VPP134" s="103"/>
      <c r="VPQ134" s="103"/>
      <c r="VPR134" s="103"/>
      <c r="VPS134" s="103"/>
      <c r="VPT134" s="103"/>
      <c r="VPU134" s="103"/>
      <c r="VPV134" s="103"/>
      <c r="VPW134" s="103"/>
      <c r="VPX134" s="103"/>
      <c r="VPY134" s="103"/>
      <c r="VPZ134" s="103"/>
      <c r="VQG134" s="103"/>
      <c r="VQH134" s="103"/>
      <c r="VQI134" s="103"/>
      <c r="VQJ134" s="103"/>
      <c r="VQK134" s="103"/>
      <c r="VQL134" s="103"/>
      <c r="VQM134" s="103"/>
      <c r="VQN134" s="103"/>
      <c r="VQO134" s="103"/>
      <c r="VQP134" s="103"/>
      <c r="VQQ134" s="103"/>
      <c r="VQR134" s="103"/>
      <c r="VQS134" s="103"/>
      <c r="VQT134" s="103"/>
      <c r="VQU134" s="103"/>
      <c r="VQV134" s="103"/>
      <c r="VQW134" s="103"/>
      <c r="VQX134" s="103"/>
      <c r="VQY134" s="103"/>
      <c r="VQZ134" s="103"/>
      <c r="VRA134" s="103"/>
      <c r="VRB134" s="103"/>
      <c r="VRC134" s="103"/>
      <c r="VRD134" s="103"/>
      <c r="VRE134" s="103"/>
      <c r="VRF134" s="103"/>
      <c r="VRG134" s="103"/>
      <c r="VRH134" s="103"/>
      <c r="VRI134" s="103"/>
      <c r="VRJ134" s="103"/>
      <c r="VRK134" s="103"/>
      <c r="VRL134" s="103"/>
      <c r="VRM134" s="103"/>
      <c r="VRN134" s="103"/>
      <c r="VRO134" s="103"/>
      <c r="VRP134" s="103"/>
      <c r="VRQ134" s="103"/>
      <c r="VRR134" s="103"/>
      <c r="VRS134" s="103"/>
      <c r="VRT134" s="103"/>
      <c r="VRU134" s="103"/>
      <c r="VRV134" s="103"/>
      <c r="VRW134" s="103"/>
      <c r="VRX134" s="103"/>
      <c r="VRY134" s="103"/>
      <c r="VRZ134" s="103"/>
      <c r="VSA134" s="103"/>
      <c r="VSB134" s="103"/>
      <c r="VSC134" s="103"/>
      <c r="VSD134" s="103"/>
      <c r="VSE134" s="103"/>
      <c r="VSF134" s="103"/>
      <c r="VSG134" s="103"/>
      <c r="VSH134" s="103"/>
      <c r="VSI134" s="103"/>
      <c r="VSJ134" s="103"/>
      <c r="VSK134" s="103"/>
      <c r="VSL134" s="103"/>
      <c r="VSM134" s="103"/>
      <c r="VSN134" s="103"/>
      <c r="VSO134" s="103"/>
      <c r="VSP134" s="103"/>
      <c r="VSQ134" s="103"/>
      <c r="VSR134" s="103"/>
      <c r="VSS134" s="103"/>
      <c r="VST134" s="103"/>
      <c r="VSU134" s="103"/>
      <c r="VSV134" s="103"/>
      <c r="VSW134" s="103"/>
      <c r="VSX134" s="103"/>
      <c r="VSY134" s="103"/>
      <c r="VSZ134" s="103"/>
      <c r="VTA134" s="103"/>
      <c r="VTB134" s="103"/>
      <c r="VTC134" s="103"/>
      <c r="VTD134" s="103"/>
      <c r="VTE134" s="103"/>
      <c r="VTF134" s="103"/>
      <c r="VTG134" s="103"/>
      <c r="VTH134" s="103"/>
      <c r="VTI134" s="103"/>
      <c r="VTJ134" s="103"/>
      <c r="VTK134" s="103"/>
      <c r="VTL134" s="103"/>
      <c r="VTM134" s="103"/>
      <c r="VTN134" s="103"/>
      <c r="VTO134" s="103"/>
      <c r="VTP134" s="103"/>
      <c r="VTQ134" s="103"/>
      <c r="VTR134" s="103"/>
      <c r="VTS134" s="103"/>
      <c r="VTT134" s="103"/>
      <c r="VTU134" s="103"/>
      <c r="VTV134" s="103"/>
      <c r="VTW134" s="103"/>
      <c r="VTX134" s="103"/>
      <c r="VTY134" s="103"/>
      <c r="VTZ134" s="103"/>
      <c r="VUA134" s="103"/>
      <c r="VUB134" s="103"/>
      <c r="VUC134" s="103"/>
      <c r="VUD134" s="103"/>
      <c r="VUE134" s="103"/>
      <c r="VUF134" s="103"/>
      <c r="VUG134" s="103"/>
      <c r="VUH134" s="103"/>
      <c r="VUI134" s="103"/>
      <c r="VUJ134" s="103"/>
      <c r="VUK134" s="103"/>
      <c r="VUL134" s="103"/>
      <c r="VUM134" s="103"/>
      <c r="VUN134" s="103"/>
      <c r="VUO134" s="103"/>
      <c r="VUP134" s="103"/>
      <c r="VUQ134" s="103"/>
      <c r="VUR134" s="103"/>
      <c r="VUS134" s="103"/>
      <c r="VUT134" s="103"/>
      <c r="VUU134" s="103"/>
      <c r="VUV134" s="103"/>
      <c r="VUW134" s="103"/>
      <c r="VUX134" s="103"/>
      <c r="VUY134" s="103"/>
      <c r="VUZ134" s="103"/>
      <c r="VVA134" s="103"/>
      <c r="VVB134" s="103"/>
      <c r="VVC134" s="103"/>
      <c r="VVD134" s="103"/>
      <c r="VVE134" s="103"/>
      <c r="VVF134" s="103"/>
      <c r="VVG134" s="103"/>
      <c r="VVH134" s="103"/>
      <c r="VVI134" s="103"/>
      <c r="VVJ134" s="103"/>
      <c r="VVK134" s="103"/>
      <c r="VVL134" s="103"/>
      <c r="VVM134" s="103"/>
      <c r="VVN134" s="103"/>
      <c r="VVO134" s="103"/>
      <c r="VVP134" s="103"/>
      <c r="VVQ134" s="103"/>
      <c r="VVR134" s="103"/>
      <c r="VVS134" s="103"/>
      <c r="VVT134" s="103"/>
      <c r="VVU134" s="103"/>
      <c r="VVV134" s="103"/>
      <c r="VVW134" s="103"/>
      <c r="VVX134" s="103"/>
      <c r="VVY134" s="103"/>
      <c r="VVZ134" s="103"/>
      <c r="VWA134" s="103"/>
      <c r="VWB134" s="103"/>
      <c r="VWC134" s="103"/>
      <c r="VWD134" s="103"/>
      <c r="VWE134" s="103"/>
      <c r="VWF134" s="103"/>
      <c r="VWG134" s="103"/>
      <c r="VWH134" s="103"/>
      <c r="VWI134" s="103"/>
      <c r="VWJ134" s="103"/>
      <c r="VWK134" s="103"/>
      <c r="VWL134" s="103"/>
      <c r="VWM134" s="103"/>
      <c r="VWN134" s="103"/>
      <c r="VWO134" s="103"/>
      <c r="VWP134" s="103"/>
      <c r="VWQ134" s="103"/>
      <c r="VWR134" s="103"/>
      <c r="VWS134" s="103"/>
      <c r="VWT134" s="103"/>
      <c r="VWU134" s="103"/>
      <c r="VWV134" s="103"/>
      <c r="VWW134" s="103"/>
      <c r="VWX134" s="103"/>
      <c r="VWY134" s="103"/>
      <c r="VWZ134" s="103"/>
      <c r="VXA134" s="103"/>
      <c r="VXB134" s="103"/>
      <c r="VXC134" s="103"/>
      <c r="VXD134" s="103"/>
      <c r="VXE134" s="103"/>
      <c r="VXF134" s="103"/>
      <c r="VXG134" s="103"/>
      <c r="VXH134" s="103"/>
      <c r="VXI134" s="103"/>
      <c r="VXJ134" s="103"/>
      <c r="VXK134" s="103"/>
      <c r="VXL134" s="103"/>
      <c r="VXM134" s="103"/>
      <c r="VXN134" s="103"/>
      <c r="VXO134" s="103"/>
      <c r="VXP134" s="103"/>
      <c r="VXQ134" s="103"/>
      <c r="VXR134" s="103"/>
      <c r="VXS134" s="103"/>
      <c r="VXT134" s="103"/>
      <c r="VXU134" s="103"/>
      <c r="VXV134" s="103"/>
      <c r="VXW134" s="103"/>
      <c r="VXX134" s="103"/>
      <c r="VXY134" s="103"/>
      <c r="VXZ134" s="103"/>
      <c r="VYA134" s="103"/>
      <c r="VYB134" s="103"/>
      <c r="VYC134" s="103"/>
      <c r="VYD134" s="103"/>
      <c r="VYE134" s="103"/>
      <c r="VYF134" s="103"/>
      <c r="VYG134" s="103"/>
      <c r="VYH134" s="103"/>
      <c r="VYI134" s="103"/>
      <c r="VYJ134" s="103"/>
      <c r="VYK134" s="103"/>
      <c r="VYL134" s="103"/>
      <c r="VYM134" s="103"/>
      <c r="VYN134" s="103"/>
      <c r="VYO134" s="103"/>
      <c r="VYP134" s="103"/>
      <c r="VYQ134" s="103"/>
      <c r="VYR134" s="103"/>
      <c r="VYS134" s="103"/>
      <c r="VYT134" s="103"/>
      <c r="VYU134" s="103"/>
      <c r="VYV134" s="103"/>
      <c r="VYW134" s="103"/>
      <c r="VYX134" s="103"/>
      <c r="VYY134" s="103"/>
      <c r="VYZ134" s="103"/>
      <c r="VZA134" s="103"/>
      <c r="VZB134" s="103"/>
      <c r="VZC134" s="103"/>
      <c r="VZD134" s="103"/>
      <c r="VZE134" s="103"/>
      <c r="VZF134" s="103"/>
      <c r="VZG134" s="103"/>
      <c r="VZH134" s="103"/>
      <c r="VZI134" s="103"/>
      <c r="VZJ134" s="103"/>
      <c r="VZK134" s="103"/>
      <c r="VZL134" s="103"/>
      <c r="VZM134" s="103"/>
      <c r="VZN134" s="103"/>
      <c r="VZO134" s="103"/>
      <c r="VZP134" s="103"/>
      <c r="VZQ134" s="103"/>
      <c r="VZR134" s="103"/>
      <c r="VZS134" s="103"/>
      <c r="VZT134" s="103"/>
      <c r="VZU134" s="103"/>
      <c r="VZV134" s="103"/>
      <c r="WAC134" s="103"/>
      <c r="WAD134" s="103"/>
      <c r="WAE134" s="103"/>
      <c r="WAF134" s="103"/>
      <c r="WAG134" s="103"/>
      <c r="WAH134" s="103"/>
      <c r="WAI134" s="103"/>
      <c r="WAJ134" s="103"/>
      <c r="WAK134" s="103"/>
      <c r="WAL134" s="103"/>
      <c r="WAM134" s="103"/>
      <c r="WAN134" s="103"/>
      <c r="WAO134" s="103"/>
      <c r="WAP134" s="103"/>
      <c r="WAQ134" s="103"/>
      <c r="WAR134" s="103"/>
      <c r="WAS134" s="103"/>
      <c r="WAT134" s="103"/>
      <c r="WAU134" s="103"/>
      <c r="WAV134" s="103"/>
      <c r="WAW134" s="103"/>
      <c r="WAX134" s="103"/>
      <c r="WAY134" s="103"/>
      <c r="WAZ134" s="103"/>
      <c r="WBA134" s="103"/>
      <c r="WBB134" s="103"/>
      <c r="WBC134" s="103"/>
      <c r="WBD134" s="103"/>
      <c r="WBE134" s="103"/>
      <c r="WBF134" s="103"/>
      <c r="WBG134" s="103"/>
      <c r="WBH134" s="103"/>
      <c r="WBI134" s="103"/>
      <c r="WBJ134" s="103"/>
      <c r="WBK134" s="103"/>
      <c r="WBL134" s="103"/>
      <c r="WBM134" s="103"/>
      <c r="WBN134" s="103"/>
      <c r="WBO134" s="103"/>
      <c r="WBP134" s="103"/>
      <c r="WBQ134" s="103"/>
      <c r="WBR134" s="103"/>
      <c r="WBS134" s="103"/>
      <c r="WBT134" s="103"/>
      <c r="WBU134" s="103"/>
      <c r="WBV134" s="103"/>
      <c r="WBW134" s="103"/>
      <c r="WBX134" s="103"/>
      <c r="WBY134" s="103"/>
      <c r="WBZ134" s="103"/>
      <c r="WCA134" s="103"/>
      <c r="WCB134" s="103"/>
      <c r="WCC134" s="103"/>
      <c r="WCD134" s="103"/>
      <c r="WCE134" s="103"/>
      <c r="WCF134" s="103"/>
      <c r="WCG134" s="103"/>
      <c r="WCH134" s="103"/>
      <c r="WCI134" s="103"/>
      <c r="WCJ134" s="103"/>
      <c r="WCK134" s="103"/>
      <c r="WCL134" s="103"/>
      <c r="WCM134" s="103"/>
      <c r="WCN134" s="103"/>
      <c r="WCO134" s="103"/>
      <c r="WCP134" s="103"/>
      <c r="WCQ134" s="103"/>
      <c r="WCR134" s="103"/>
      <c r="WCS134" s="103"/>
      <c r="WCT134" s="103"/>
      <c r="WCU134" s="103"/>
      <c r="WCV134" s="103"/>
      <c r="WCW134" s="103"/>
      <c r="WCX134" s="103"/>
      <c r="WCY134" s="103"/>
      <c r="WCZ134" s="103"/>
      <c r="WDA134" s="103"/>
      <c r="WDB134" s="103"/>
      <c r="WDC134" s="103"/>
      <c r="WDD134" s="103"/>
      <c r="WDE134" s="103"/>
      <c r="WDF134" s="103"/>
      <c r="WDG134" s="103"/>
      <c r="WDH134" s="103"/>
      <c r="WDI134" s="103"/>
      <c r="WDJ134" s="103"/>
      <c r="WDK134" s="103"/>
      <c r="WDL134" s="103"/>
      <c r="WDM134" s="103"/>
      <c r="WDN134" s="103"/>
      <c r="WDO134" s="103"/>
      <c r="WDP134" s="103"/>
      <c r="WDQ134" s="103"/>
      <c r="WDR134" s="103"/>
      <c r="WDS134" s="103"/>
      <c r="WDT134" s="103"/>
      <c r="WDU134" s="103"/>
      <c r="WDV134" s="103"/>
      <c r="WDW134" s="103"/>
      <c r="WDX134" s="103"/>
      <c r="WDY134" s="103"/>
      <c r="WDZ134" s="103"/>
      <c r="WEA134" s="103"/>
      <c r="WEB134" s="103"/>
      <c r="WEC134" s="103"/>
      <c r="WED134" s="103"/>
      <c r="WEE134" s="103"/>
      <c r="WEF134" s="103"/>
      <c r="WEG134" s="103"/>
      <c r="WEH134" s="103"/>
      <c r="WEI134" s="103"/>
      <c r="WEJ134" s="103"/>
      <c r="WEK134" s="103"/>
      <c r="WEL134" s="103"/>
      <c r="WEM134" s="103"/>
      <c r="WEN134" s="103"/>
      <c r="WEO134" s="103"/>
      <c r="WEP134" s="103"/>
      <c r="WEQ134" s="103"/>
      <c r="WER134" s="103"/>
      <c r="WES134" s="103"/>
      <c r="WET134" s="103"/>
      <c r="WEU134" s="103"/>
      <c r="WEV134" s="103"/>
      <c r="WEW134" s="103"/>
      <c r="WEX134" s="103"/>
      <c r="WEY134" s="103"/>
      <c r="WEZ134" s="103"/>
      <c r="WFA134" s="103"/>
      <c r="WFB134" s="103"/>
      <c r="WFC134" s="103"/>
      <c r="WFD134" s="103"/>
      <c r="WFE134" s="103"/>
      <c r="WFF134" s="103"/>
      <c r="WFG134" s="103"/>
      <c r="WFH134" s="103"/>
      <c r="WFI134" s="103"/>
      <c r="WFJ134" s="103"/>
      <c r="WFK134" s="103"/>
      <c r="WFL134" s="103"/>
      <c r="WFM134" s="103"/>
      <c r="WFN134" s="103"/>
      <c r="WFO134" s="103"/>
      <c r="WFP134" s="103"/>
      <c r="WFQ134" s="103"/>
      <c r="WFR134" s="103"/>
      <c r="WFS134" s="103"/>
      <c r="WFT134" s="103"/>
      <c r="WFU134" s="103"/>
      <c r="WFV134" s="103"/>
      <c r="WFW134" s="103"/>
      <c r="WFX134" s="103"/>
      <c r="WFY134" s="103"/>
      <c r="WFZ134" s="103"/>
      <c r="WGA134" s="103"/>
      <c r="WGB134" s="103"/>
      <c r="WGC134" s="103"/>
      <c r="WGD134" s="103"/>
      <c r="WGE134" s="103"/>
      <c r="WGF134" s="103"/>
      <c r="WGG134" s="103"/>
      <c r="WGH134" s="103"/>
      <c r="WGI134" s="103"/>
      <c r="WGJ134" s="103"/>
      <c r="WGK134" s="103"/>
      <c r="WGL134" s="103"/>
      <c r="WGM134" s="103"/>
      <c r="WGN134" s="103"/>
      <c r="WGO134" s="103"/>
      <c r="WGP134" s="103"/>
      <c r="WGQ134" s="103"/>
      <c r="WGR134" s="103"/>
      <c r="WGS134" s="103"/>
      <c r="WGT134" s="103"/>
      <c r="WGU134" s="103"/>
      <c r="WGV134" s="103"/>
      <c r="WGW134" s="103"/>
      <c r="WGX134" s="103"/>
      <c r="WGY134" s="103"/>
      <c r="WGZ134" s="103"/>
      <c r="WHA134" s="103"/>
      <c r="WHB134" s="103"/>
      <c r="WHC134" s="103"/>
      <c r="WHD134" s="103"/>
      <c r="WHE134" s="103"/>
      <c r="WHF134" s="103"/>
      <c r="WHG134" s="103"/>
      <c r="WHH134" s="103"/>
      <c r="WHI134" s="103"/>
      <c r="WHJ134" s="103"/>
      <c r="WHK134" s="103"/>
      <c r="WHL134" s="103"/>
      <c r="WHM134" s="103"/>
      <c r="WHN134" s="103"/>
      <c r="WHO134" s="103"/>
      <c r="WHP134" s="103"/>
      <c r="WHQ134" s="103"/>
      <c r="WHR134" s="103"/>
      <c r="WHS134" s="103"/>
      <c r="WHT134" s="103"/>
      <c r="WHU134" s="103"/>
      <c r="WHV134" s="103"/>
      <c r="WHW134" s="103"/>
      <c r="WHX134" s="103"/>
      <c r="WHY134" s="103"/>
      <c r="WHZ134" s="103"/>
      <c r="WIA134" s="103"/>
      <c r="WIB134" s="103"/>
      <c r="WIC134" s="103"/>
      <c r="WID134" s="103"/>
      <c r="WIE134" s="103"/>
      <c r="WIF134" s="103"/>
      <c r="WIG134" s="103"/>
      <c r="WIH134" s="103"/>
      <c r="WII134" s="103"/>
      <c r="WIJ134" s="103"/>
      <c r="WIK134" s="103"/>
      <c r="WIL134" s="103"/>
      <c r="WIM134" s="103"/>
      <c r="WIN134" s="103"/>
      <c r="WIO134" s="103"/>
      <c r="WIP134" s="103"/>
      <c r="WIQ134" s="103"/>
      <c r="WIR134" s="103"/>
      <c r="WIS134" s="103"/>
      <c r="WIT134" s="103"/>
      <c r="WIU134" s="103"/>
      <c r="WIV134" s="103"/>
      <c r="WIW134" s="103"/>
      <c r="WIX134" s="103"/>
      <c r="WIY134" s="103"/>
      <c r="WIZ134" s="103"/>
      <c r="WJA134" s="103"/>
      <c r="WJB134" s="103"/>
      <c r="WJC134" s="103"/>
      <c r="WJD134" s="103"/>
      <c r="WJE134" s="103"/>
      <c r="WJF134" s="103"/>
      <c r="WJG134" s="103"/>
      <c r="WJH134" s="103"/>
      <c r="WJI134" s="103"/>
      <c r="WJJ134" s="103"/>
      <c r="WJK134" s="103"/>
      <c r="WJL134" s="103"/>
      <c r="WJM134" s="103"/>
      <c r="WJN134" s="103"/>
      <c r="WJO134" s="103"/>
      <c r="WJP134" s="103"/>
      <c r="WJQ134" s="103"/>
      <c r="WJR134" s="103"/>
      <c r="WJY134" s="103"/>
      <c r="WJZ134" s="103"/>
      <c r="WKA134" s="103"/>
      <c r="WKB134" s="103"/>
      <c r="WKC134" s="103"/>
      <c r="WKD134" s="103"/>
      <c r="WKE134" s="103"/>
      <c r="WKF134" s="103"/>
      <c r="WKG134" s="103"/>
      <c r="WKH134" s="103"/>
      <c r="WKI134" s="103"/>
      <c r="WKJ134" s="103"/>
      <c r="WKK134" s="103"/>
      <c r="WKL134" s="103"/>
      <c r="WKM134" s="103"/>
      <c r="WKN134" s="103"/>
      <c r="WKO134" s="103"/>
      <c r="WKP134" s="103"/>
      <c r="WKQ134" s="103"/>
      <c r="WKR134" s="103"/>
      <c r="WKS134" s="103"/>
      <c r="WKT134" s="103"/>
      <c r="WKU134" s="103"/>
      <c r="WKV134" s="103"/>
      <c r="WKW134" s="103"/>
      <c r="WKX134" s="103"/>
      <c r="WKY134" s="103"/>
      <c r="WKZ134" s="103"/>
      <c r="WLA134" s="103"/>
      <c r="WLB134" s="103"/>
      <c r="WLC134" s="103"/>
      <c r="WLD134" s="103"/>
      <c r="WLE134" s="103"/>
      <c r="WLF134" s="103"/>
      <c r="WLG134" s="103"/>
      <c r="WLH134" s="103"/>
      <c r="WLI134" s="103"/>
      <c r="WLJ134" s="103"/>
      <c r="WLK134" s="103"/>
      <c r="WLL134" s="103"/>
      <c r="WLM134" s="103"/>
      <c r="WLN134" s="103"/>
      <c r="WLO134" s="103"/>
      <c r="WLP134" s="103"/>
      <c r="WLQ134" s="103"/>
      <c r="WLR134" s="103"/>
      <c r="WLS134" s="103"/>
      <c r="WLT134" s="103"/>
      <c r="WLU134" s="103"/>
      <c r="WLV134" s="103"/>
      <c r="WLW134" s="103"/>
      <c r="WLX134" s="103"/>
      <c r="WLY134" s="103"/>
      <c r="WLZ134" s="103"/>
      <c r="WMA134" s="103"/>
      <c r="WMB134" s="103"/>
      <c r="WMC134" s="103"/>
      <c r="WMD134" s="103"/>
      <c r="WME134" s="103"/>
      <c r="WMF134" s="103"/>
      <c r="WMG134" s="103"/>
      <c r="WMH134" s="103"/>
      <c r="WMI134" s="103"/>
      <c r="WMJ134" s="103"/>
      <c r="WMK134" s="103"/>
      <c r="WML134" s="103"/>
      <c r="WMM134" s="103"/>
      <c r="WMN134" s="103"/>
      <c r="WMO134" s="103"/>
      <c r="WMP134" s="103"/>
      <c r="WMQ134" s="103"/>
      <c r="WMR134" s="103"/>
      <c r="WMS134" s="103"/>
      <c r="WMT134" s="103"/>
      <c r="WMU134" s="103"/>
      <c r="WMV134" s="103"/>
      <c r="WMW134" s="103"/>
      <c r="WMX134" s="103"/>
      <c r="WMY134" s="103"/>
      <c r="WMZ134" s="103"/>
      <c r="WNA134" s="103"/>
      <c r="WNB134" s="103"/>
      <c r="WNC134" s="103"/>
      <c r="WND134" s="103"/>
      <c r="WNE134" s="103"/>
      <c r="WNF134" s="103"/>
      <c r="WNG134" s="103"/>
      <c r="WNH134" s="103"/>
      <c r="WNI134" s="103"/>
      <c r="WNJ134" s="103"/>
      <c r="WNK134" s="103"/>
      <c r="WNL134" s="103"/>
      <c r="WNM134" s="103"/>
      <c r="WNN134" s="103"/>
      <c r="WNO134" s="103"/>
      <c r="WNP134" s="103"/>
      <c r="WNQ134" s="103"/>
      <c r="WNR134" s="103"/>
      <c r="WNS134" s="103"/>
      <c r="WNT134" s="103"/>
      <c r="WNU134" s="103"/>
      <c r="WNV134" s="103"/>
      <c r="WNW134" s="103"/>
      <c r="WNX134" s="103"/>
      <c r="WNY134" s="103"/>
      <c r="WNZ134" s="103"/>
      <c r="WOA134" s="103"/>
      <c r="WOB134" s="103"/>
      <c r="WOC134" s="103"/>
      <c r="WOD134" s="103"/>
      <c r="WOE134" s="103"/>
      <c r="WOF134" s="103"/>
      <c r="WOG134" s="103"/>
      <c r="WOH134" s="103"/>
      <c r="WOI134" s="103"/>
      <c r="WOJ134" s="103"/>
      <c r="WOK134" s="103"/>
      <c r="WOL134" s="103"/>
      <c r="WOM134" s="103"/>
      <c r="WON134" s="103"/>
      <c r="WOO134" s="103"/>
      <c r="WOP134" s="103"/>
      <c r="WOQ134" s="103"/>
      <c r="WOR134" s="103"/>
      <c r="WOS134" s="103"/>
      <c r="WOT134" s="103"/>
      <c r="WOU134" s="103"/>
      <c r="WOV134" s="103"/>
      <c r="WOW134" s="103"/>
      <c r="WOX134" s="103"/>
      <c r="WOY134" s="103"/>
      <c r="WOZ134" s="103"/>
      <c r="WPA134" s="103"/>
      <c r="WPB134" s="103"/>
      <c r="WPC134" s="103"/>
      <c r="WPD134" s="103"/>
      <c r="WPE134" s="103"/>
      <c r="WPF134" s="103"/>
      <c r="WPG134" s="103"/>
      <c r="WPH134" s="103"/>
      <c r="WPI134" s="103"/>
      <c r="WPJ134" s="103"/>
      <c r="WPK134" s="103"/>
      <c r="WPL134" s="103"/>
      <c r="WPM134" s="103"/>
      <c r="WPN134" s="103"/>
      <c r="WPO134" s="103"/>
      <c r="WPP134" s="103"/>
      <c r="WPQ134" s="103"/>
      <c r="WPR134" s="103"/>
      <c r="WPS134" s="103"/>
      <c r="WPT134" s="103"/>
      <c r="WPU134" s="103"/>
      <c r="WPV134" s="103"/>
      <c r="WPW134" s="103"/>
      <c r="WPX134" s="103"/>
      <c r="WPY134" s="103"/>
      <c r="WPZ134" s="103"/>
      <c r="WQA134" s="103"/>
      <c r="WQB134" s="103"/>
      <c r="WQC134" s="103"/>
      <c r="WQD134" s="103"/>
      <c r="WQE134" s="103"/>
      <c r="WQF134" s="103"/>
      <c r="WQG134" s="103"/>
      <c r="WQH134" s="103"/>
      <c r="WQI134" s="103"/>
      <c r="WQJ134" s="103"/>
      <c r="WQK134" s="103"/>
      <c r="WQL134" s="103"/>
      <c r="WQM134" s="103"/>
      <c r="WQN134" s="103"/>
      <c r="WQO134" s="103"/>
      <c r="WQP134" s="103"/>
      <c r="WQQ134" s="103"/>
      <c r="WQR134" s="103"/>
      <c r="WQS134" s="103"/>
      <c r="WQT134" s="103"/>
      <c r="WQU134" s="103"/>
      <c r="WQV134" s="103"/>
      <c r="WQW134" s="103"/>
      <c r="WQX134" s="103"/>
      <c r="WQY134" s="103"/>
      <c r="WQZ134" s="103"/>
      <c r="WRA134" s="103"/>
      <c r="WRB134" s="103"/>
      <c r="WRC134" s="103"/>
      <c r="WRD134" s="103"/>
      <c r="WRE134" s="103"/>
      <c r="WRF134" s="103"/>
      <c r="WRG134" s="103"/>
      <c r="WRH134" s="103"/>
      <c r="WRI134" s="103"/>
      <c r="WRJ134" s="103"/>
      <c r="WRK134" s="103"/>
      <c r="WRL134" s="103"/>
      <c r="WRM134" s="103"/>
      <c r="WRN134" s="103"/>
      <c r="WRO134" s="103"/>
      <c r="WRP134" s="103"/>
      <c r="WRQ134" s="103"/>
      <c r="WRR134" s="103"/>
      <c r="WRS134" s="103"/>
      <c r="WRT134" s="103"/>
      <c r="WRU134" s="103"/>
      <c r="WRV134" s="103"/>
      <c r="WRW134" s="103"/>
      <c r="WRX134" s="103"/>
      <c r="WRY134" s="103"/>
      <c r="WRZ134" s="103"/>
      <c r="WSA134" s="103"/>
      <c r="WSB134" s="103"/>
      <c r="WSC134" s="103"/>
      <c r="WSD134" s="103"/>
      <c r="WSE134" s="103"/>
      <c r="WSF134" s="103"/>
      <c r="WSG134" s="103"/>
      <c r="WSH134" s="103"/>
      <c r="WSI134" s="103"/>
      <c r="WSJ134" s="103"/>
      <c r="WSK134" s="103"/>
      <c r="WSL134" s="103"/>
      <c r="WSM134" s="103"/>
      <c r="WSN134" s="103"/>
      <c r="WSO134" s="103"/>
      <c r="WSP134" s="103"/>
      <c r="WSQ134" s="103"/>
      <c r="WSR134" s="103"/>
      <c r="WSS134" s="103"/>
      <c r="WST134" s="103"/>
      <c r="WSU134" s="103"/>
      <c r="WSV134" s="103"/>
      <c r="WSW134" s="103"/>
      <c r="WSX134" s="103"/>
      <c r="WSY134" s="103"/>
      <c r="WSZ134" s="103"/>
      <c r="WTA134" s="103"/>
      <c r="WTB134" s="103"/>
      <c r="WTC134" s="103"/>
      <c r="WTD134" s="103"/>
      <c r="WTE134" s="103"/>
      <c r="WTF134" s="103"/>
      <c r="WTG134" s="103"/>
      <c r="WTH134" s="103"/>
      <c r="WTI134" s="103"/>
      <c r="WTJ134" s="103"/>
      <c r="WTK134" s="103"/>
      <c r="WTL134" s="103"/>
      <c r="WTM134" s="103"/>
      <c r="WTN134" s="103"/>
      <c r="WTU134" s="103"/>
      <c r="WTV134" s="103"/>
      <c r="WTW134" s="103"/>
      <c r="WTX134" s="103"/>
      <c r="WTY134" s="103"/>
      <c r="WTZ134" s="103"/>
      <c r="WUA134" s="103"/>
      <c r="WUB134" s="103"/>
      <c r="WUC134" s="103"/>
      <c r="WUD134" s="103"/>
      <c r="WUE134" s="103"/>
      <c r="WUF134" s="103"/>
      <c r="WUG134" s="103"/>
      <c r="WUH134" s="103"/>
      <c r="WUI134" s="103"/>
      <c r="WUJ134" s="103"/>
      <c r="WUK134" s="103"/>
      <c r="WUL134" s="103"/>
      <c r="WUM134" s="103"/>
      <c r="WUN134" s="103"/>
      <c r="WUO134" s="103"/>
      <c r="WUP134" s="103"/>
      <c r="WUQ134" s="103"/>
      <c r="WUR134" s="103"/>
      <c r="WUS134" s="103"/>
      <c r="WUT134" s="103"/>
      <c r="WUU134" s="103"/>
      <c r="WUV134" s="103"/>
      <c r="WUW134" s="103"/>
      <c r="WUX134" s="103"/>
      <c r="WUY134" s="103"/>
      <c r="WUZ134" s="103"/>
      <c r="WVA134" s="103"/>
      <c r="WVB134" s="103"/>
      <c r="WVC134" s="103"/>
      <c r="WVD134" s="103"/>
      <c r="WVE134" s="103"/>
      <c r="WVF134" s="103"/>
      <c r="WVG134" s="103"/>
      <c r="WVH134" s="103"/>
      <c r="WVI134" s="103"/>
      <c r="WVJ134" s="103"/>
      <c r="WVK134" s="103"/>
      <c r="WVL134" s="103"/>
      <c r="WVM134" s="103"/>
      <c r="WVN134" s="103"/>
      <c r="WVO134" s="103"/>
      <c r="WVP134" s="103"/>
      <c r="WVQ134" s="103"/>
      <c r="WVR134" s="103"/>
      <c r="WVS134" s="103"/>
      <c r="WVT134" s="103"/>
      <c r="WVU134" s="103"/>
      <c r="WVV134" s="103"/>
      <c r="WVW134" s="103"/>
      <c r="WVX134" s="103"/>
      <c r="WVY134" s="103"/>
      <c r="WVZ134" s="103"/>
      <c r="WWA134" s="103"/>
      <c r="WWB134" s="103"/>
      <c r="WWC134" s="103"/>
      <c r="WWD134" s="103"/>
      <c r="WWE134" s="103"/>
      <c r="WWF134" s="103"/>
      <c r="WWG134" s="103"/>
      <c r="WWH134" s="103"/>
      <c r="WWI134" s="103"/>
      <c r="WWJ134" s="103"/>
      <c r="WWK134" s="103"/>
      <c r="WWL134" s="103"/>
      <c r="WWM134" s="103"/>
      <c r="WWN134" s="103"/>
      <c r="WWO134" s="103"/>
      <c r="WWP134" s="103"/>
      <c r="WWQ134" s="103"/>
      <c r="WWR134" s="103"/>
      <c r="WWS134" s="103"/>
      <c r="WWT134" s="103"/>
      <c r="WWU134" s="103"/>
      <c r="WWV134" s="103"/>
      <c r="WWW134" s="103"/>
      <c r="WWX134" s="103"/>
      <c r="WWY134" s="103"/>
      <c r="WWZ134" s="103"/>
      <c r="WXA134" s="103"/>
      <c r="WXB134" s="103"/>
      <c r="WXC134" s="103"/>
      <c r="WXD134" s="103"/>
      <c r="WXE134" s="103"/>
      <c r="WXF134" s="103"/>
      <c r="WXG134" s="103"/>
      <c r="WXH134" s="103"/>
      <c r="WXI134" s="103"/>
      <c r="WXJ134" s="103"/>
      <c r="WXK134" s="103"/>
      <c r="WXL134" s="103"/>
      <c r="WXM134" s="103"/>
      <c r="WXN134" s="103"/>
      <c r="WXO134" s="103"/>
      <c r="WXP134" s="103"/>
      <c r="WXQ134" s="103"/>
      <c r="WXR134" s="103"/>
      <c r="WXS134" s="103"/>
      <c r="WXT134" s="103"/>
      <c r="WXU134" s="103"/>
      <c r="WXV134" s="103"/>
      <c r="WXW134" s="103"/>
      <c r="WXX134" s="103"/>
      <c r="WXY134" s="103"/>
      <c r="WXZ134" s="103"/>
      <c r="WYA134" s="103"/>
      <c r="WYB134" s="103"/>
      <c r="WYC134" s="103"/>
      <c r="WYD134" s="103"/>
      <c r="WYE134" s="103"/>
      <c r="WYF134" s="103"/>
      <c r="WYG134" s="103"/>
      <c r="WYH134" s="103"/>
      <c r="WYI134" s="103"/>
      <c r="WYJ134" s="103"/>
      <c r="WYK134" s="103"/>
      <c r="WYL134" s="103"/>
      <c r="WYM134" s="103"/>
      <c r="WYN134" s="103"/>
      <c r="WYO134" s="103"/>
      <c r="WYP134" s="103"/>
      <c r="WYQ134" s="103"/>
      <c r="WYR134" s="103"/>
      <c r="WYS134" s="103"/>
      <c r="WYT134" s="103"/>
      <c r="WYU134" s="103"/>
      <c r="WYV134" s="103"/>
      <c r="WYW134" s="103"/>
      <c r="WYX134" s="103"/>
      <c r="WYY134" s="103"/>
      <c r="WYZ134" s="103"/>
      <c r="WZA134" s="103"/>
      <c r="WZB134" s="103"/>
      <c r="WZC134" s="103"/>
      <c r="WZD134" s="103"/>
      <c r="WZE134" s="103"/>
      <c r="WZF134" s="103"/>
      <c r="WZG134" s="103"/>
      <c r="WZH134" s="103"/>
      <c r="WZI134" s="103"/>
      <c r="WZJ134" s="103"/>
      <c r="WZK134" s="103"/>
      <c r="WZL134" s="103"/>
      <c r="WZM134" s="103"/>
      <c r="WZN134" s="103"/>
      <c r="WZO134" s="103"/>
      <c r="WZP134" s="103"/>
      <c r="WZQ134" s="103"/>
      <c r="WZR134" s="103"/>
      <c r="WZS134" s="103"/>
      <c r="WZT134" s="103"/>
      <c r="WZU134" s="103"/>
      <c r="WZV134" s="103"/>
      <c r="WZW134" s="103"/>
      <c r="WZX134" s="103"/>
      <c r="WZY134" s="103"/>
      <c r="WZZ134" s="103"/>
      <c r="XAA134" s="103"/>
      <c r="XAB134" s="103"/>
      <c r="XAC134" s="103"/>
      <c r="XAD134" s="103"/>
      <c r="XAE134" s="103"/>
      <c r="XAF134" s="103"/>
      <c r="XAG134" s="103"/>
      <c r="XAH134" s="103"/>
      <c r="XAI134" s="103"/>
      <c r="XAJ134" s="103"/>
      <c r="XAK134" s="103"/>
      <c r="XAL134" s="103"/>
      <c r="XAM134" s="103"/>
      <c r="XAN134" s="103"/>
      <c r="XAO134" s="103"/>
      <c r="XAP134" s="103"/>
      <c r="XAQ134" s="103"/>
      <c r="XAR134" s="103"/>
      <c r="XAS134" s="103"/>
      <c r="XAT134" s="103"/>
      <c r="XAU134" s="103"/>
      <c r="XAV134" s="103"/>
      <c r="XAW134" s="103"/>
      <c r="XAX134" s="103"/>
      <c r="XAY134" s="103"/>
      <c r="XAZ134" s="103"/>
      <c r="XBA134" s="103"/>
      <c r="XBB134" s="103"/>
      <c r="XBC134" s="103"/>
      <c r="XBD134" s="103"/>
      <c r="XBE134" s="103"/>
      <c r="XBF134" s="103"/>
      <c r="XBG134" s="103"/>
      <c r="XBH134" s="103"/>
      <c r="XBI134" s="103"/>
      <c r="XBJ134" s="103"/>
      <c r="XBK134" s="103"/>
      <c r="XBL134" s="103"/>
      <c r="XBM134" s="103"/>
      <c r="XBN134" s="103"/>
      <c r="XBO134" s="103"/>
      <c r="XBP134" s="103"/>
      <c r="XBQ134" s="103"/>
      <c r="XBR134" s="103"/>
      <c r="XBS134" s="103"/>
      <c r="XBT134" s="103"/>
      <c r="XBU134" s="103"/>
      <c r="XBV134" s="103"/>
      <c r="XBW134" s="103"/>
      <c r="XBX134" s="103"/>
      <c r="XBY134" s="103"/>
      <c r="XBZ134" s="103"/>
      <c r="XCA134" s="103"/>
      <c r="XCB134" s="103"/>
      <c r="XCC134" s="103"/>
      <c r="XCD134" s="103"/>
      <c r="XCE134" s="103"/>
      <c r="XCF134" s="103"/>
      <c r="XCG134" s="103"/>
      <c r="XCH134" s="103"/>
      <c r="XCI134" s="103"/>
      <c r="XCJ134" s="103"/>
      <c r="XCK134" s="103"/>
      <c r="XCL134" s="103"/>
      <c r="XCM134" s="103"/>
      <c r="XCN134" s="103"/>
      <c r="XCO134" s="103"/>
      <c r="XCP134" s="103"/>
      <c r="XCQ134" s="103"/>
      <c r="XCR134" s="103"/>
      <c r="XCS134" s="103"/>
      <c r="XCT134" s="103"/>
      <c r="XCU134" s="103"/>
      <c r="XCV134" s="103"/>
      <c r="XCW134" s="103"/>
      <c r="XCX134" s="103"/>
      <c r="XCY134" s="103"/>
      <c r="XCZ134" s="103"/>
      <c r="XDA134" s="103"/>
      <c r="XDB134" s="103"/>
      <c r="XDC134" s="103"/>
      <c r="XDD134" s="103"/>
      <c r="XDE134" s="103"/>
    </row>
    <row r="135" spans="1:16333" s="218" customFormat="1" ht="60.75" x14ac:dyDescent="0.25">
      <c r="A135" s="51" t="s">
        <v>80</v>
      </c>
      <c r="B135" s="125" t="s">
        <v>218</v>
      </c>
      <c r="C135" s="137">
        <v>100</v>
      </c>
      <c r="D135" s="198">
        <f>'Приложение 4'!F122</f>
        <v>9950493.3399999999</v>
      </c>
      <c r="E135" s="198">
        <f>'Приложение 4'!G122</f>
        <v>9652388.5899999999</v>
      </c>
      <c r="F135" s="198">
        <f>'Приложение 4'!H122</f>
        <v>10035789.91</v>
      </c>
      <c r="G135" s="32"/>
      <c r="H135" s="33"/>
      <c r="I135" s="33"/>
      <c r="J135" s="33"/>
      <c r="K135" s="33"/>
      <c r="L135" s="54"/>
      <c r="M135" s="54"/>
      <c r="N135" s="54"/>
      <c r="O135" s="54"/>
      <c r="P135" s="54"/>
      <c r="Q135" s="54"/>
      <c r="R135" s="54"/>
      <c r="S135" s="54"/>
      <c r="T135" s="54"/>
      <c r="U135" s="54"/>
      <c r="V135" s="54"/>
      <c r="W135" s="54"/>
      <c r="X135" s="54"/>
      <c r="Y135" s="54"/>
      <c r="Z135" s="54"/>
      <c r="AA135" s="54"/>
      <c r="AB135" s="54"/>
      <c r="AC135" s="54"/>
      <c r="AD135" s="54"/>
      <c r="AE135" s="54"/>
      <c r="AF135" s="54"/>
      <c r="AG135" s="54"/>
      <c r="AH135" s="54"/>
      <c r="AI135" s="54"/>
      <c r="AJ135" s="54"/>
      <c r="AK135" s="54"/>
      <c r="AL135" s="54"/>
      <c r="AM135" s="54"/>
      <c r="AN135" s="86"/>
      <c r="AO135" s="86"/>
      <c r="AP135" s="86"/>
      <c r="AQ135" s="86"/>
      <c r="AR135" s="86"/>
      <c r="AS135" s="86"/>
      <c r="AT135" s="86"/>
      <c r="AU135" s="86"/>
      <c r="AV135" s="86"/>
      <c r="AW135" s="86"/>
      <c r="AX135" s="86"/>
      <c r="AY135" s="86"/>
      <c r="AZ135" s="86"/>
      <c r="BA135" s="86"/>
      <c r="BB135" s="86"/>
      <c r="BC135" s="86"/>
      <c r="BD135" s="86"/>
      <c r="BE135" s="86"/>
      <c r="BF135" s="86"/>
      <c r="BG135" s="86"/>
      <c r="BH135" s="86"/>
      <c r="BI135" s="86"/>
      <c r="BJ135" s="86"/>
      <c r="BK135" s="86"/>
      <c r="BL135" s="86"/>
      <c r="BM135" s="86"/>
      <c r="BN135" s="86"/>
      <c r="BO135" s="86"/>
      <c r="BP135" s="86"/>
      <c r="BQ135" s="86"/>
      <c r="BR135" s="86"/>
      <c r="BS135" s="86"/>
      <c r="BT135" s="86"/>
      <c r="BU135" s="86"/>
      <c r="BV135" s="86"/>
      <c r="BW135" s="86"/>
      <c r="BX135" s="86"/>
      <c r="BY135" s="86"/>
      <c r="BZ135" s="86"/>
      <c r="CA135" s="86"/>
      <c r="CB135" s="86"/>
      <c r="CC135" s="86"/>
      <c r="CD135" s="86"/>
      <c r="CE135" s="86"/>
      <c r="CF135" s="86"/>
      <c r="CG135" s="86"/>
      <c r="CH135" s="86"/>
      <c r="CI135" s="86"/>
      <c r="CJ135" s="86"/>
      <c r="CK135" s="86"/>
      <c r="CL135" s="86"/>
      <c r="CM135" s="86"/>
      <c r="CN135" s="86"/>
      <c r="CO135" s="86"/>
      <c r="CP135" s="86"/>
      <c r="CQ135" s="86"/>
      <c r="CR135" s="86"/>
      <c r="CS135" s="86"/>
      <c r="CT135" s="86"/>
      <c r="CU135" s="86"/>
      <c r="CV135" s="86"/>
      <c r="CW135" s="86"/>
      <c r="CX135" s="86"/>
      <c r="CY135" s="86"/>
      <c r="CZ135" s="86"/>
      <c r="DA135" s="86"/>
      <c r="DB135" s="86"/>
      <c r="DC135" s="86"/>
      <c r="DD135" s="86"/>
      <c r="DE135" s="86"/>
      <c r="DF135" s="86"/>
      <c r="DG135" s="86"/>
      <c r="DH135" s="86"/>
      <c r="DI135" s="86"/>
      <c r="DJ135" s="86"/>
      <c r="DK135" s="86"/>
      <c r="DL135" s="86"/>
      <c r="DM135" s="86"/>
      <c r="DN135" s="86"/>
      <c r="DO135" s="86"/>
      <c r="DP135" s="86"/>
      <c r="DQ135" s="86"/>
      <c r="DR135" s="86"/>
      <c r="DS135" s="86"/>
      <c r="DT135" s="86"/>
      <c r="DU135" s="86"/>
      <c r="DV135" s="86"/>
      <c r="DW135" s="86"/>
      <c r="DX135" s="86"/>
      <c r="DY135" s="86"/>
      <c r="DZ135" s="86"/>
      <c r="EA135" s="86"/>
      <c r="EB135" s="86"/>
      <c r="EC135" s="86"/>
      <c r="ED135" s="86"/>
      <c r="EE135" s="86"/>
      <c r="EF135" s="86"/>
      <c r="EG135" s="86"/>
      <c r="EH135" s="86"/>
      <c r="EI135" s="86"/>
      <c r="EJ135" s="86"/>
      <c r="EK135" s="86"/>
      <c r="EL135" s="86"/>
      <c r="EM135" s="86"/>
      <c r="EN135" s="86"/>
      <c r="EO135" s="86"/>
      <c r="EP135" s="86"/>
      <c r="EQ135" s="86"/>
      <c r="ER135" s="86"/>
      <c r="ES135" s="86"/>
      <c r="ET135" s="86"/>
      <c r="EU135" s="86"/>
      <c r="EV135" s="86"/>
      <c r="EW135" s="86"/>
      <c r="EX135" s="86"/>
      <c r="EY135" s="86"/>
      <c r="EZ135" s="86"/>
      <c r="FA135" s="86"/>
      <c r="FB135" s="86"/>
      <c r="FC135" s="86"/>
      <c r="FD135" s="86"/>
      <c r="FE135" s="86"/>
      <c r="FF135" s="86"/>
      <c r="FG135" s="86"/>
      <c r="FH135" s="86"/>
      <c r="FI135" s="86"/>
      <c r="FJ135" s="86"/>
      <c r="FK135" s="86"/>
      <c r="FL135" s="86"/>
      <c r="FM135" s="86"/>
      <c r="FN135" s="86"/>
      <c r="FO135" s="86"/>
      <c r="FP135" s="86"/>
      <c r="FQ135" s="86"/>
      <c r="FR135" s="86"/>
      <c r="FS135" s="86"/>
      <c r="FT135" s="86"/>
      <c r="FU135" s="86"/>
      <c r="FV135" s="86"/>
      <c r="FW135" s="86"/>
      <c r="FX135" s="86"/>
      <c r="FY135" s="86"/>
      <c r="FZ135" s="86"/>
      <c r="GA135" s="86"/>
      <c r="GB135" s="86"/>
      <c r="GC135" s="86"/>
      <c r="GD135" s="86"/>
      <c r="GE135" s="86"/>
      <c r="GF135" s="86"/>
      <c r="GG135" s="86"/>
      <c r="GH135" s="86"/>
      <c r="GI135" s="86"/>
      <c r="GJ135" s="86"/>
      <c r="GK135" s="86"/>
      <c r="GL135" s="86"/>
      <c r="GM135" s="86"/>
      <c r="GN135" s="86"/>
      <c r="GO135" s="86"/>
      <c r="GP135" s="86"/>
      <c r="GQ135" s="86"/>
      <c r="GR135" s="86"/>
      <c r="GS135" s="86"/>
      <c r="GT135" s="86"/>
      <c r="GU135" s="86"/>
      <c r="GV135" s="86"/>
      <c r="GW135" s="86"/>
      <c r="GX135" s="86"/>
      <c r="GY135" s="86"/>
      <c r="GZ135" s="86"/>
      <c r="HA135" s="86"/>
      <c r="HB135" s="86"/>
      <c r="HI135" s="86"/>
      <c r="HJ135" s="86"/>
      <c r="HK135" s="86"/>
      <c r="HL135" s="86"/>
      <c r="HM135" s="86"/>
      <c r="HN135" s="86"/>
      <c r="HO135" s="86"/>
      <c r="HP135" s="86"/>
      <c r="HQ135" s="86"/>
      <c r="HR135" s="86"/>
      <c r="HS135" s="86"/>
      <c r="HT135" s="86"/>
      <c r="HU135" s="86"/>
      <c r="HV135" s="86"/>
      <c r="HW135" s="86"/>
      <c r="HX135" s="86"/>
      <c r="HY135" s="86"/>
      <c r="HZ135" s="86"/>
      <c r="IA135" s="86"/>
      <c r="IB135" s="86"/>
      <c r="IC135" s="86"/>
      <c r="ID135" s="86"/>
      <c r="IE135" s="86"/>
      <c r="IF135" s="86"/>
      <c r="IG135" s="86"/>
      <c r="IH135" s="86"/>
      <c r="II135" s="86"/>
      <c r="IJ135" s="86"/>
      <c r="IK135" s="86"/>
      <c r="IL135" s="86"/>
      <c r="IM135" s="86"/>
      <c r="IN135" s="86"/>
      <c r="IO135" s="86"/>
      <c r="IP135" s="86"/>
      <c r="IQ135" s="86"/>
      <c r="IR135" s="86"/>
      <c r="IS135" s="86"/>
      <c r="IT135" s="86"/>
      <c r="IU135" s="86"/>
      <c r="IV135" s="86"/>
      <c r="IW135" s="86"/>
      <c r="IX135" s="86"/>
      <c r="IY135" s="86"/>
      <c r="IZ135" s="86"/>
      <c r="JA135" s="86"/>
      <c r="JB135" s="86"/>
      <c r="JC135" s="86"/>
      <c r="JD135" s="86"/>
      <c r="JE135" s="86"/>
      <c r="JF135" s="86"/>
      <c r="JG135" s="86"/>
      <c r="JH135" s="86"/>
      <c r="JI135" s="86"/>
      <c r="JJ135" s="86"/>
      <c r="JK135" s="86"/>
      <c r="JL135" s="86"/>
      <c r="JM135" s="86"/>
      <c r="JN135" s="86"/>
      <c r="JO135" s="86"/>
      <c r="JP135" s="86"/>
      <c r="JQ135" s="86"/>
      <c r="JR135" s="86"/>
      <c r="JS135" s="86"/>
      <c r="JT135" s="86"/>
      <c r="JU135" s="86"/>
      <c r="JV135" s="86"/>
      <c r="JW135" s="86"/>
      <c r="JX135" s="86"/>
      <c r="JY135" s="86"/>
      <c r="JZ135" s="86"/>
      <c r="KA135" s="86"/>
      <c r="KB135" s="86"/>
      <c r="KC135" s="86"/>
      <c r="KD135" s="86"/>
      <c r="KE135" s="86"/>
      <c r="KF135" s="86"/>
      <c r="KG135" s="86"/>
      <c r="KH135" s="86"/>
      <c r="KI135" s="86"/>
      <c r="KJ135" s="86"/>
      <c r="KK135" s="86"/>
      <c r="KL135" s="86"/>
      <c r="KM135" s="86"/>
      <c r="KN135" s="86"/>
      <c r="KO135" s="86"/>
      <c r="KP135" s="86"/>
      <c r="KQ135" s="86"/>
      <c r="KR135" s="86"/>
      <c r="KS135" s="86"/>
      <c r="KT135" s="86"/>
      <c r="KU135" s="86"/>
      <c r="KV135" s="86"/>
      <c r="KW135" s="86"/>
      <c r="KX135" s="86"/>
      <c r="KY135" s="86"/>
      <c r="KZ135" s="86"/>
      <c r="LA135" s="86"/>
      <c r="LB135" s="86"/>
      <c r="LC135" s="86"/>
      <c r="LD135" s="86"/>
      <c r="LE135" s="86"/>
      <c r="LF135" s="86"/>
      <c r="LG135" s="86"/>
      <c r="LH135" s="86"/>
      <c r="LI135" s="86"/>
      <c r="LJ135" s="86"/>
      <c r="LK135" s="86"/>
      <c r="LL135" s="86"/>
      <c r="LM135" s="86"/>
      <c r="LN135" s="86"/>
      <c r="LO135" s="86"/>
      <c r="LP135" s="86"/>
      <c r="LQ135" s="86"/>
      <c r="LR135" s="86"/>
      <c r="LS135" s="86"/>
      <c r="LT135" s="86"/>
      <c r="LU135" s="86"/>
      <c r="LV135" s="86"/>
      <c r="LW135" s="86"/>
      <c r="LX135" s="86"/>
      <c r="LY135" s="86"/>
      <c r="LZ135" s="86"/>
      <c r="MA135" s="86"/>
      <c r="MB135" s="86"/>
      <c r="MC135" s="86"/>
      <c r="MD135" s="86"/>
      <c r="ME135" s="86"/>
      <c r="MF135" s="86"/>
      <c r="MG135" s="86"/>
      <c r="MH135" s="86"/>
      <c r="MI135" s="86"/>
      <c r="MJ135" s="86"/>
      <c r="MK135" s="86"/>
      <c r="ML135" s="86"/>
      <c r="MM135" s="86"/>
      <c r="MN135" s="86"/>
      <c r="MO135" s="86"/>
      <c r="MP135" s="86"/>
      <c r="MQ135" s="86"/>
      <c r="MR135" s="86"/>
      <c r="MS135" s="86"/>
      <c r="MT135" s="86"/>
      <c r="MU135" s="86"/>
      <c r="MV135" s="86"/>
      <c r="MW135" s="86"/>
      <c r="MX135" s="86"/>
      <c r="MY135" s="86"/>
      <c r="MZ135" s="86"/>
      <c r="NA135" s="86"/>
      <c r="NB135" s="86"/>
      <c r="NC135" s="86"/>
      <c r="ND135" s="86"/>
      <c r="NE135" s="86"/>
      <c r="NF135" s="86"/>
      <c r="NG135" s="86"/>
      <c r="NH135" s="86"/>
      <c r="NI135" s="86"/>
      <c r="NJ135" s="86"/>
      <c r="NK135" s="86"/>
      <c r="NL135" s="86"/>
      <c r="NM135" s="86"/>
      <c r="NN135" s="86"/>
      <c r="NO135" s="86"/>
      <c r="NP135" s="86"/>
      <c r="NQ135" s="86"/>
      <c r="NR135" s="86"/>
      <c r="NS135" s="86"/>
      <c r="NT135" s="86"/>
      <c r="NU135" s="86"/>
      <c r="NV135" s="86"/>
      <c r="NW135" s="86"/>
      <c r="NX135" s="86"/>
      <c r="NY135" s="86"/>
      <c r="NZ135" s="86"/>
      <c r="OA135" s="86"/>
      <c r="OB135" s="86"/>
      <c r="OC135" s="86"/>
      <c r="OD135" s="86"/>
      <c r="OE135" s="86"/>
      <c r="OF135" s="86"/>
      <c r="OG135" s="86"/>
      <c r="OH135" s="86"/>
      <c r="OI135" s="86"/>
      <c r="OJ135" s="86"/>
      <c r="OK135" s="86"/>
      <c r="OL135" s="86"/>
      <c r="OM135" s="86"/>
      <c r="ON135" s="86"/>
      <c r="OO135" s="86"/>
      <c r="OP135" s="86"/>
      <c r="OQ135" s="86"/>
      <c r="OR135" s="86"/>
      <c r="OS135" s="86"/>
      <c r="OT135" s="86"/>
      <c r="OU135" s="86"/>
      <c r="OV135" s="86"/>
      <c r="OW135" s="86"/>
      <c r="OX135" s="86"/>
      <c r="OY135" s="86"/>
      <c r="OZ135" s="86"/>
      <c r="PA135" s="86"/>
      <c r="PB135" s="86"/>
      <c r="PC135" s="86"/>
      <c r="PD135" s="86"/>
      <c r="PE135" s="86"/>
      <c r="PF135" s="86"/>
      <c r="PG135" s="86"/>
      <c r="PH135" s="86"/>
      <c r="PI135" s="86"/>
      <c r="PJ135" s="86"/>
      <c r="PK135" s="86"/>
      <c r="PL135" s="86"/>
      <c r="PM135" s="86"/>
      <c r="PN135" s="86"/>
      <c r="PO135" s="86"/>
      <c r="PP135" s="86"/>
      <c r="PQ135" s="86"/>
      <c r="PR135" s="86"/>
      <c r="PS135" s="86"/>
      <c r="PT135" s="86"/>
      <c r="PU135" s="86"/>
      <c r="PV135" s="86"/>
      <c r="PW135" s="86"/>
      <c r="PX135" s="86"/>
      <c r="PY135" s="86"/>
      <c r="PZ135" s="86"/>
      <c r="QA135" s="86"/>
      <c r="QB135" s="86"/>
      <c r="QC135" s="86"/>
      <c r="QD135" s="86"/>
      <c r="QE135" s="86"/>
      <c r="QF135" s="86"/>
      <c r="QG135" s="86"/>
      <c r="QH135" s="86"/>
      <c r="QI135" s="86"/>
      <c r="QJ135" s="86"/>
      <c r="QK135" s="86"/>
      <c r="QL135" s="86"/>
      <c r="QM135" s="86"/>
      <c r="QN135" s="86"/>
      <c r="QO135" s="86"/>
      <c r="QP135" s="86"/>
      <c r="QQ135" s="86"/>
      <c r="QR135" s="86"/>
      <c r="QS135" s="86"/>
      <c r="QT135" s="86"/>
      <c r="QU135" s="86"/>
      <c r="QV135" s="86"/>
      <c r="QW135" s="86"/>
      <c r="QX135" s="86"/>
      <c r="RE135" s="86"/>
      <c r="RF135" s="86"/>
      <c r="RG135" s="86"/>
      <c r="RH135" s="86"/>
      <c r="RI135" s="86"/>
      <c r="RJ135" s="86"/>
      <c r="RK135" s="86"/>
      <c r="RL135" s="86"/>
      <c r="RM135" s="86"/>
      <c r="RN135" s="86"/>
      <c r="RO135" s="86"/>
      <c r="RP135" s="86"/>
      <c r="RQ135" s="86"/>
      <c r="RR135" s="86"/>
      <c r="RS135" s="86"/>
      <c r="RT135" s="86"/>
      <c r="RU135" s="86"/>
      <c r="RV135" s="86"/>
      <c r="RW135" s="86"/>
      <c r="RX135" s="86"/>
      <c r="RY135" s="86"/>
      <c r="RZ135" s="86"/>
      <c r="SA135" s="86"/>
      <c r="SB135" s="86"/>
      <c r="SC135" s="86"/>
      <c r="SD135" s="86"/>
      <c r="SE135" s="86"/>
      <c r="SF135" s="86"/>
      <c r="SG135" s="86"/>
      <c r="SH135" s="86"/>
      <c r="SI135" s="86"/>
      <c r="SJ135" s="86"/>
      <c r="SK135" s="86"/>
      <c r="SL135" s="86"/>
      <c r="SM135" s="86"/>
      <c r="SN135" s="86"/>
      <c r="SO135" s="86"/>
      <c r="SP135" s="86"/>
      <c r="SQ135" s="86"/>
      <c r="SR135" s="86"/>
      <c r="SS135" s="86"/>
      <c r="ST135" s="86"/>
      <c r="SU135" s="86"/>
      <c r="SV135" s="86"/>
      <c r="SW135" s="86"/>
      <c r="SX135" s="86"/>
      <c r="SY135" s="86"/>
      <c r="SZ135" s="86"/>
      <c r="TA135" s="86"/>
      <c r="TB135" s="86"/>
      <c r="TC135" s="86"/>
      <c r="TD135" s="86"/>
      <c r="TE135" s="86"/>
      <c r="TF135" s="86"/>
      <c r="TG135" s="86"/>
      <c r="TH135" s="86"/>
      <c r="TI135" s="86"/>
      <c r="TJ135" s="86"/>
      <c r="TK135" s="86"/>
      <c r="TL135" s="86"/>
      <c r="TM135" s="86"/>
      <c r="TN135" s="86"/>
      <c r="TO135" s="86"/>
      <c r="TP135" s="86"/>
      <c r="TQ135" s="86"/>
      <c r="TR135" s="86"/>
      <c r="TS135" s="86"/>
      <c r="TT135" s="86"/>
      <c r="TU135" s="86"/>
      <c r="TV135" s="86"/>
      <c r="TW135" s="86"/>
      <c r="TX135" s="86"/>
      <c r="TY135" s="86"/>
      <c r="TZ135" s="86"/>
      <c r="UA135" s="86"/>
      <c r="UB135" s="86"/>
      <c r="UC135" s="86"/>
      <c r="UD135" s="86"/>
      <c r="UE135" s="86"/>
      <c r="UF135" s="86"/>
      <c r="UG135" s="86"/>
      <c r="UH135" s="86"/>
      <c r="UI135" s="86"/>
      <c r="UJ135" s="86"/>
      <c r="UK135" s="86"/>
      <c r="UL135" s="86"/>
      <c r="UM135" s="86"/>
      <c r="UN135" s="86"/>
      <c r="UO135" s="86"/>
      <c r="UP135" s="86"/>
      <c r="UQ135" s="86"/>
      <c r="UR135" s="86"/>
      <c r="US135" s="86"/>
      <c r="UT135" s="86"/>
      <c r="UU135" s="86"/>
      <c r="UV135" s="86"/>
      <c r="UW135" s="86"/>
      <c r="UX135" s="86"/>
      <c r="UY135" s="86"/>
      <c r="UZ135" s="86"/>
      <c r="VA135" s="86"/>
      <c r="VB135" s="86"/>
      <c r="VC135" s="86"/>
      <c r="VD135" s="86"/>
      <c r="VE135" s="86"/>
      <c r="VF135" s="86"/>
      <c r="VG135" s="86"/>
      <c r="VH135" s="86"/>
      <c r="VI135" s="86"/>
      <c r="VJ135" s="86"/>
      <c r="VK135" s="86"/>
      <c r="VL135" s="86"/>
      <c r="VM135" s="86"/>
      <c r="VN135" s="86"/>
      <c r="VO135" s="86"/>
      <c r="VP135" s="86"/>
      <c r="VQ135" s="86"/>
      <c r="VR135" s="86"/>
      <c r="VS135" s="86"/>
      <c r="VT135" s="86"/>
      <c r="VU135" s="86"/>
      <c r="VV135" s="86"/>
      <c r="VW135" s="86"/>
      <c r="VX135" s="86"/>
      <c r="VY135" s="86"/>
      <c r="VZ135" s="86"/>
      <c r="WA135" s="86"/>
      <c r="WB135" s="86"/>
      <c r="WC135" s="86"/>
      <c r="WD135" s="86"/>
      <c r="WE135" s="86"/>
      <c r="WF135" s="86"/>
      <c r="WG135" s="86"/>
      <c r="WH135" s="86"/>
      <c r="WI135" s="86"/>
      <c r="WJ135" s="86"/>
      <c r="WK135" s="86"/>
      <c r="WL135" s="86"/>
      <c r="WM135" s="86"/>
      <c r="WN135" s="86"/>
      <c r="WO135" s="86"/>
      <c r="WP135" s="86"/>
      <c r="WQ135" s="86"/>
      <c r="WR135" s="86"/>
      <c r="WS135" s="86"/>
      <c r="WT135" s="86"/>
      <c r="WU135" s="86"/>
      <c r="WV135" s="86"/>
      <c r="WW135" s="86"/>
      <c r="WX135" s="86"/>
      <c r="WY135" s="86"/>
      <c r="WZ135" s="86"/>
      <c r="XA135" s="86"/>
      <c r="XB135" s="86"/>
      <c r="XC135" s="86"/>
      <c r="XD135" s="86"/>
      <c r="XE135" s="86"/>
      <c r="XF135" s="86"/>
      <c r="XG135" s="86"/>
      <c r="XH135" s="86"/>
      <c r="XI135" s="86"/>
      <c r="XJ135" s="86"/>
      <c r="XK135" s="86"/>
      <c r="XL135" s="86"/>
      <c r="XM135" s="86"/>
      <c r="XN135" s="86"/>
      <c r="XO135" s="86"/>
      <c r="XP135" s="86"/>
      <c r="XQ135" s="86"/>
      <c r="XR135" s="86"/>
      <c r="XS135" s="86"/>
      <c r="XT135" s="86"/>
      <c r="XU135" s="86"/>
      <c r="XV135" s="86"/>
      <c r="XW135" s="86"/>
      <c r="XX135" s="86"/>
      <c r="XY135" s="86"/>
      <c r="XZ135" s="86"/>
      <c r="YA135" s="86"/>
      <c r="YB135" s="86"/>
      <c r="YC135" s="86"/>
      <c r="YD135" s="86"/>
      <c r="YE135" s="86"/>
      <c r="YF135" s="86"/>
      <c r="YG135" s="86"/>
      <c r="YH135" s="86"/>
      <c r="YI135" s="86"/>
      <c r="YJ135" s="86"/>
      <c r="YK135" s="86"/>
      <c r="YL135" s="86"/>
      <c r="YM135" s="86"/>
      <c r="YN135" s="86"/>
      <c r="YO135" s="86"/>
      <c r="YP135" s="86"/>
      <c r="YQ135" s="86"/>
      <c r="YR135" s="86"/>
      <c r="YS135" s="86"/>
      <c r="YT135" s="86"/>
      <c r="YU135" s="86"/>
      <c r="YV135" s="86"/>
      <c r="YW135" s="86"/>
      <c r="YX135" s="86"/>
      <c r="YY135" s="86"/>
      <c r="YZ135" s="86"/>
      <c r="ZA135" s="86"/>
      <c r="ZB135" s="86"/>
      <c r="ZC135" s="86"/>
      <c r="ZD135" s="86"/>
      <c r="ZE135" s="86"/>
      <c r="ZF135" s="86"/>
      <c r="ZG135" s="86"/>
      <c r="ZH135" s="86"/>
      <c r="ZI135" s="86"/>
      <c r="ZJ135" s="86"/>
      <c r="ZK135" s="86"/>
      <c r="ZL135" s="86"/>
      <c r="ZM135" s="86"/>
      <c r="ZN135" s="86"/>
      <c r="ZO135" s="86"/>
      <c r="ZP135" s="86"/>
      <c r="ZQ135" s="86"/>
      <c r="ZR135" s="86"/>
      <c r="ZS135" s="86"/>
      <c r="ZT135" s="86"/>
      <c r="ZU135" s="86"/>
      <c r="ZV135" s="86"/>
      <c r="ZW135" s="86"/>
      <c r="ZX135" s="86"/>
      <c r="ZY135" s="86"/>
      <c r="ZZ135" s="86"/>
      <c r="AAA135" s="86"/>
      <c r="AAB135" s="86"/>
      <c r="AAC135" s="86"/>
      <c r="AAD135" s="86"/>
      <c r="AAE135" s="86"/>
      <c r="AAF135" s="86"/>
      <c r="AAG135" s="86"/>
      <c r="AAH135" s="86"/>
      <c r="AAI135" s="86"/>
      <c r="AAJ135" s="86"/>
      <c r="AAK135" s="86"/>
      <c r="AAL135" s="86"/>
      <c r="AAM135" s="86"/>
      <c r="AAN135" s="86"/>
      <c r="AAO135" s="86"/>
      <c r="AAP135" s="86"/>
      <c r="AAQ135" s="86"/>
      <c r="AAR135" s="86"/>
      <c r="AAS135" s="86"/>
      <c r="AAT135" s="86"/>
      <c r="ABA135" s="86"/>
      <c r="ABB135" s="86"/>
      <c r="ABC135" s="86"/>
      <c r="ABD135" s="86"/>
      <c r="ABE135" s="86"/>
      <c r="ABF135" s="86"/>
      <c r="ABG135" s="86"/>
      <c r="ABH135" s="86"/>
      <c r="ABI135" s="86"/>
      <c r="ABJ135" s="86"/>
      <c r="ABK135" s="86"/>
      <c r="ABL135" s="86"/>
      <c r="ABM135" s="86"/>
      <c r="ABN135" s="86"/>
      <c r="ABO135" s="86"/>
      <c r="ABP135" s="86"/>
      <c r="ABQ135" s="86"/>
      <c r="ABR135" s="86"/>
      <c r="ABS135" s="86"/>
      <c r="ABT135" s="86"/>
      <c r="ABU135" s="86"/>
      <c r="ABV135" s="86"/>
      <c r="ABW135" s="86"/>
      <c r="ABX135" s="86"/>
      <c r="ABY135" s="86"/>
      <c r="ABZ135" s="86"/>
      <c r="ACA135" s="86"/>
      <c r="ACB135" s="86"/>
      <c r="ACC135" s="86"/>
      <c r="ACD135" s="86"/>
      <c r="ACE135" s="86"/>
      <c r="ACF135" s="86"/>
      <c r="ACG135" s="86"/>
      <c r="ACH135" s="86"/>
      <c r="ACI135" s="86"/>
      <c r="ACJ135" s="86"/>
      <c r="ACK135" s="86"/>
      <c r="ACL135" s="86"/>
      <c r="ACM135" s="86"/>
      <c r="ACN135" s="86"/>
      <c r="ACO135" s="86"/>
      <c r="ACP135" s="86"/>
      <c r="ACQ135" s="86"/>
      <c r="ACR135" s="86"/>
      <c r="ACS135" s="86"/>
      <c r="ACT135" s="86"/>
      <c r="ACU135" s="86"/>
      <c r="ACV135" s="86"/>
      <c r="ACW135" s="86"/>
      <c r="ACX135" s="86"/>
      <c r="ACY135" s="86"/>
      <c r="ACZ135" s="86"/>
      <c r="ADA135" s="86"/>
      <c r="ADB135" s="86"/>
      <c r="ADC135" s="86"/>
      <c r="ADD135" s="86"/>
      <c r="ADE135" s="86"/>
      <c r="ADF135" s="86"/>
      <c r="ADG135" s="86"/>
      <c r="ADH135" s="86"/>
      <c r="ADI135" s="86"/>
      <c r="ADJ135" s="86"/>
      <c r="ADK135" s="86"/>
      <c r="ADL135" s="86"/>
      <c r="ADM135" s="86"/>
      <c r="ADN135" s="86"/>
      <c r="ADO135" s="86"/>
      <c r="ADP135" s="86"/>
      <c r="ADQ135" s="86"/>
      <c r="ADR135" s="86"/>
      <c r="ADS135" s="86"/>
      <c r="ADT135" s="86"/>
      <c r="ADU135" s="86"/>
      <c r="ADV135" s="86"/>
      <c r="ADW135" s="86"/>
      <c r="ADX135" s="86"/>
      <c r="ADY135" s="86"/>
      <c r="ADZ135" s="86"/>
      <c r="AEA135" s="86"/>
      <c r="AEB135" s="86"/>
      <c r="AEC135" s="86"/>
      <c r="AED135" s="86"/>
      <c r="AEE135" s="86"/>
      <c r="AEF135" s="86"/>
      <c r="AEG135" s="86"/>
      <c r="AEH135" s="86"/>
      <c r="AEI135" s="86"/>
      <c r="AEJ135" s="86"/>
      <c r="AEK135" s="86"/>
      <c r="AEL135" s="86"/>
      <c r="AEM135" s="86"/>
      <c r="AEN135" s="86"/>
      <c r="AEO135" s="86"/>
      <c r="AEP135" s="86"/>
      <c r="AEQ135" s="86"/>
      <c r="AER135" s="86"/>
      <c r="AES135" s="86"/>
      <c r="AET135" s="86"/>
      <c r="AEU135" s="86"/>
      <c r="AEV135" s="86"/>
      <c r="AEW135" s="86"/>
      <c r="AEX135" s="86"/>
      <c r="AEY135" s="86"/>
      <c r="AEZ135" s="86"/>
      <c r="AFA135" s="86"/>
      <c r="AFB135" s="86"/>
      <c r="AFC135" s="86"/>
      <c r="AFD135" s="86"/>
      <c r="AFE135" s="86"/>
      <c r="AFF135" s="86"/>
      <c r="AFG135" s="86"/>
      <c r="AFH135" s="86"/>
      <c r="AFI135" s="86"/>
      <c r="AFJ135" s="86"/>
      <c r="AFK135" s="86"/>
      <c r="AFL135" s="86"/>
      <c r="AFM135" s="86"/>
      <c r="AFN135" s="86"/>
      <c r="AFO135" s="86"/>
      <c r="AFP135" s="86"/>
      <c r="AFQ135" s="86"/>
      <c r="AFR135" s="86"/>
      <c r="AFS135" s="86"/>
      <c r="AFT135" s="86"/>
      <c r="AFU135" s="86"/>
      <c r="AFV135" s="86"/>
      <c r="AFW135" s="86"/>
      <c r="AFX135" s="86"/>
      <c r="AFY135" s="86"/>
      <c r="AFZ135" s="86"/>
      <c r="AGA135" s="86"/>
      <c r="AGB135" s="86"/>
      <c r="AGC135" s="86"/>
      <c r="AGD135" s="86"/>
      <c r="AGE135" s="86"/>
      <c r="AGF135" s="86"/>
      <c r="AGG135" s="86"/>
      <c r="AGH135" s="86"/>
      <c r="AGI135" s="86"/>
      <c r="AGJ135" s="86"/>
      <c r="AGK135" s="86"/>
      <c r="AGL135" s="86"/>
      <c r="AGM135" s="86"/>
      <c r="AGN135" s="86"/>
      <c r="AGO135" s="86"/>
      <c r="AGP135" s="86"/>
      <c r="AGQ135" s="86"/>
      <c r="AGR135" s="86"/>
      <c r="AGS135" s="86"/>
      <c r="AGT135" s="86"/>
      <c r="AGU135" s="86"/>
      <c r="AGV135" s="86"/>
      <c r="AGW135" s="86"/>
      <c r="AGX135" s="86"/>
      <c r="AGY135" s="86"/>
      <c r="AGZ135" s="86"/>
      <c r="AHA135" s="86"/>
      <c r="AHB135" s="86"/>
      <c r="AHC135" s="86"/>
      <c r="AHD135" s="86"/>
      <c r="AHE135" s="86"/>
      <c r="AHF135" s="86"/>
      <c r="AHG135" s="86"/>
      <c r="AHH135" s="86"/>
      <c r="AHI135" s="86"/>
      <c r="AHJ135" s="86"/>
      <c r="AHK135" s="86"/>
      <c r="AHL135" s="86"/>
      <c r="AHM135" s="86"/>
      <c r="AHN135" s="86"/>
      <c r="AHO135" s="86"/>
      <c r="AHP135" s="86"/>
      <c r="AHQ135" s="86"/>
      <c r="AHR135" s="86"/>
      <c r="AHS135" s="86"/>
      <c r="AHT135" s="86"/>
      <c r="AHU135" s="86"/>
      <c r="AHV135" s="86"/>
      <c r="AHW135" s="86"/>
      <c r="AHX135" s="86"/>
      <c r="AHY135" s="86"/>
      <c r="AHZ135" s="86"/>
      <c r="AIA135" s="86"/>
      <c r="AIB135" s="86"/>
      <c r="AIC135" s="86"/>
      <c r="AID135" s="86"/>
      <c r="AIE135" s="86"/>
      <c r="AIF135" s="86"/>
      <c r="AIG135" s="86"/>
      <c r="AIH135" s="86"/>
      <c r="AII135" s="86"/>
      <c r="AIJ135" s="86"/>
      <c r="AIK135" s="86"/>
      <c r="AIL135" s="86"/>
      <c r="AIM135" s="86"/>
      <c r="AIN135" s="86"/>
      <c r="AIO135" s="86"/>
      <c r="AIP135" s="86"/>
      <c r="AIQ135" s="86"/>
      <c r="AIR135" s="86"/>
      <c r="AIS135" s="86"/>
      <c r="AIT135" s="86"/>
      <c r="AIU135" s="86"/>
      <c r="AIV135" s="86"/>
      <c r="AIW135" s="86"/>
      <c r="AIX135" s="86"/>
      <c r="AIY135" s="86"/>
      <c r="AIZ135" s="86"/>
      <c r="AJA135" s="86"/>
      <c r="AJB135" s="86"/>
      <c r="AJC135" s="86"/>
      <c r="AJD135" s="86"/>
      <c r="AJE135" s="86"/>
      <c r="AJF135" s="86"/>
      <c r="AJG135" s="86"/>
      <c r="AJH135" s="86"/>
      <c r="AJI135" s="86"/>
      <c r="AJJ135" s="86"/>
      <c r="AJK135" s="86"/>
      <c r="AJL135" s="86"/>
      <c r="AJM135" s="86"/>
      <c r="AJN135" s="86"/>
      <c r="AJO135" s="86"/>
      <c r="AJP135" s="86"/>
      <c r="AJQ135" s="86"/>
      <c r="AJR135" s="86"/>
      <c r="AJS135" s="86"/>
      <c r="AJT135" s="86"/>
      <c r="AJU135" s="86"/>
      <c r="AJV135" s="86"/>
      <c r="AJW135" s="86"/>
      <c r="AJX135" s="86"/>
      <c r="AJY135" s="86"/>
      <c r="AJZ135" s="86"/>
      <c r="AKA135" s="86"/>
      <c r="AKB135" s="86"/>
      <c r="AKC135" s="86"/>
      <c r="AKD135" s="86"/>
      <c r="AKE135" s="86"/>
      <c r="AKF135" s="86"/>
      <c r="AKG135" s="86"/>
      <c r="AKH135" s="86"/>
      <c r="AKI135" s="86"/>
      <c r="AKJ135" s="86"/>
      <c r="AKK135" s="86"/>
      <c r="AKL135" s="86"/>
      <c r="AKM135" s="86"/>
      <c r="AKN135" s="86"/>
      <c r="AKO135" s="86"/>
      <c r="AKP135" s="86"/>
      <c r="AKW135" s="86"/>
      <c r="AKX135" s="86"/>
      <c r="AKY135" s="86"/>
      <c r="AKZ135" s="86"/>
      <c r="ALA135" s="86"/>
      <c r="ALB135" s="86"/>
      <c r="ALC135" s="86"/>
      <c r="ALD135" s="86"/>
      <c r="ALE135" s="86"/>
      <c r="ALF135" s="86"/>
      <c r="ALG135" s="86"/>
      <c r="ALH135" s="86"/>
      <c r="ALI135" s="86"/>
      <c r="ALJ135" s="86"/>
      <c r="ALK135" s="86"/>
      <c r="ALL135" s="86"/>
      <c r="ALM135" s="86"/>
      <c r="ALN135" s="86"/>
      <c r="ALO135" s="86"/>
      <c r="ALP135" s="86"/>
      <c r="ALQ135" s="86"/>
      <c r="ALR135" s="86"/>
      <c r="ALS135" s="86"/>
      <c r="ALT135" s="86"/>
      <c r="ALU135" s="86"/>
      <c r="ALV135" s="86"/>
      <c r="ALW135" s="86"/>
      <c r="ALX135" s="86"/>
      <c r="ALY135" s="86"/>
      <c r="ALZ135" s="86"/>
      <c r="AMA135" s="86"/>
      <c r="AMB135" s="86"/>
      <c r="AMC135" s="86"/>
      <c r="AMD135" s="86"/>
      <c r="AME135" s="86"/>
      <c r="AMF135" s="86"/>
      <c r="AMG135" s="86"/>
      <c r="AMH135" s="86"/>
      <c r="AMI135" s="86"/>
      <c r="AMJ135" s="86"/>
      <c r="AMK135" s="86"/>
      <c r="AML135" s="86"/>
      <c r="AMM135" s="86"/>
      <c r="AMN135" s="86"/>
      <c r="AMO135" s="86"/>
      <c r="AMP135" s="86"/>
      <c r="AMQ135" s="86"/>
      <c r="AMR135" s="86"/>
      <c r="AMS135" s="86"/>
      <c r="AMT135" s="86"/>
      <c r="AMU135" s="86"/>
      <c r="AMV135" s="86"/>
      <c r="AMW135" s="86"/>
      <c r="AMX135" s="86"/>
      <c r="AMY135" s="86"/>
      <c r="AMZ135" s="86"/>
      <c r="ANA135" s="86"/>
      <c r="ANB135" s="86"/>
      <c r="ANC135" s="86"/>
      <c r="AND135" s="86"/>
      <c r="ANE135" s="86"/>
      <c r="ANF135" s="86"/>
      <c r="ANG135" s="86"/>
      <c r="ANH135" s="86"/>
      <c r="ANI135" s="86"/>
      <c r="ANJ135" s="86"/>
      <c r="ANK135" s="86"/>
      <c r="ANL135" s="86"/>
      <c r="ANM135" s="86"/>
      <c r="ANN135" s="86"/>
      <c r="ANO135" s="86"/>
      <c r="ANP135" s="86"/>
      <c r="ANQ135" s="86"/>
      <c r="ANR135" s="86"/>
      <c r="ANS135" s="86"/>
      <c r="ANT135" s="86"/>
      <c r="ANU135" s="86"/>
      <c r="ANV135" s="86"/>
      <c r="ANW135" s="86"/>
      <c r="ANX135" s="86"/>
      <c r="ANY135" s="86"/>
      <c r="ANZ135" s="86"/>
      <c r="AOA135" s="86"/>
      <c r="AOB135" s="86"/>
      <c r="AOC135" s="86"/>
      <c r="AOD135" s="86"/>
      <c r="AOE135" s="86"/>
      <c r="AOF135" s="86"/>
      <c r="AOG135" s="86"/>
      <c r="AOH135" s="86"/>
      <c r="AOI135" s="86"/>
      <c r="AOJ135" s="86"/>
      <c r="AOK135" s="86"/>
      <c r="AOL135" s="86"/>
      <c r="AOM135" s="86"/>
      <c r="AON135" s="86"/>
      <c r="AOO135" s="86"/>
      <c r="AOP135" s="86"/>
      <c r="AOQ135" s="86"/>
      <c r="AOR135" s="86"/>
      <c r="AOS135" s="86"/>
      <c r="AOT135" s="86"/>
      <c r="AOU135" s="86"/>
      <c r="AOV135" s="86"/>
      <c r="AOW135" s="86"/>
      <c r="AOX135" s="86"/>
      <c r="AOY135" s="86"/>
      <c r="AOZ135" s="86"/>
      <c r="APA135" s="86"/>
      <c r="APB135" s="86"/>
      <c r="APC135" s="86"/>
      <c r="APD135" s="86"/>
      <c r="APE135" s="86"/>
      <c r="APF135" s="86"/>
      <c r="APG135" s="86"/>
      <c r="APH135" s="86"/>
      <c r="API135" s="86"/>
      <c r="APJ135" s="86"/>
      <c r="APK135" s="86"/>
      <c r="APL135" s="86"/>
      <c r="APM135" s="86"/>
      <c r="APN135" s="86"/>
      <c r="APO135" s="86"/>
      <c r="APP135" s="86"/>
      <c r="APQ135" s="86"/>
      <c r="APR135" s="86"/>
      <c r="APS135" s="86"/>
      <c r="APT135" s="86"/>
      <c r="APU135" s="86"/>
      <c r="APV135" s="86"/>
      <c r="APW135" s="86"/>
      <c r="APX135" s="86"/>
      <c r="APY135" s="86"/>
      <c r="APZ135" s="86"/>
      <c r="AQA135" s="86"/>
      <c r="AQB135" s="86"/>
      <c r="AQC135" s="86"/>
      <c r="AQD135" s="86"/>
      <c r="AQE135" s="86"/>
      <c r="AQF135" s="86"/>
      <c r="AQG135" s="86"/>
      <c r="AQH135" s="86"/>
      <c r="AQI135" s="86"/>
      <c r="AQJ135" s="86"/>
      <c r="AQK135" s="86"/>
      <c r="AQL135" s="86"/>
      <c r="AQM135" s="86"/>
      <c r="AQN135" s="86"/>
      <c r="AQO135" s="86"/>
      <c r="AQP135" s="86"/>
      <c r="AQQ135" s="86"/>
      <c r="AQR135" s="86"/>
      <c r="AQS135" s="86"/>
      <c r="AQT135" s="86"/>
      <c r="AQU135" s="86"/>
      <c r="AQV135" s="86"/>
      <c r="AQW135" s="86"/>
      <c r="AQX135" s="86"/>
      <c r="AQY135" s="86"/>
      <c r="AQZ135" s="86"/>
      <c r="ARA135" s="86"/>
      <c r="ARB135" s="86"/>
      <c r="ARC135" s="86"/>
      <c r="ARD135" s="86"/>
      <c r="ARE135" s="86"/>
      <c r="ARF135" s="86"/>
      <c r="ARG135" s="86"/>
      <c r="ARH135" s="86"/>
      <c r="ARI135" s="86"/>
      <c r="ARJ135" s="86"/>
      <c r="ARK135" s="86"/>
      <c r="ARL135" s="86"/>
      <c r="ARM135" s="86"/>
      <c r="ARN135" s="86"/>
      <c r="ARO135" s="86"/>
      <c r="ARP135" s="86"/>
      <c r="ARQ135" s="86"/>
      <c r="ARR135" s="86"/>
      <c r="ARS135" s="86"/>
      <c r="ART135" s="86"/>
      <c r="ARU135" s="86"/>
      <c r="ARV135" s="86"/>
      <c r="ARW135" s="86"/>
      <c r="ARX135" s="86"/>
      <c r="ARY135" s="86"/>
      <c r="ARZ135" s="86"/>
      <c r="ASA135" s="86"/>
      <c r="ASB135" s="86"/>
      <c r="ASC135" s="86"/>
      <c r="ASD135" s="86"/>
      <c r="ASE135" s="86"/>
      <c r="ASF135" s="86"/>
      <c r="ASG135" s="86"/>
      <c r="ASH135" s="86"/>
      <c r="ASI135" s="86"/>
      <c r="ASJ135" s="86"/>
      <c r="ASK135" s="86"/>
      <c r="ASL135" s="86"/>
      <c r="ASM135" s="86"/>
      <c r="ASN135" s="86"/>
      <c r="ASO135" s="86"/>
      <c r="ASP135" s="86"/>
      <c r="ASQ135" s="86"/>
      <c r="ASR135" s="86"/>
      <c r="ASS135" s="86"/>
      <c r="AST135" s="86"/>
      <c r="ASU135" s="86"/>
      <c r="ASV135" s="86"/>
      <c r="ASW135" s="86"/>
      <c r="ASX135" s="86"/>
      <c r="ASY135" s="86"/>
      <c r="ASZ135" s="86"/>
      <c r="ATA135" s="86"/>
      <c r="ATB135" s="86"/>
      <c r="ATC135" s="86"/>
      <c r="ATD135" s="86"/>
      <c r="ATE135" s="86"/>
      <c r="ATF135" s="86"/>
      <c r="ATG135" s="86"/>
      <c r="ATH135" s="86"/>
      <c r="ATI135" s="86"/>
      <c r="ATJ135" s="86"/>
      <c r="ATK135" s="86"/>
      <c r="ATL135" s="86"/>
      <c r="ATM135" s="86"/>
      <c r="ATN135" s="86"/>
      <c r="ATO135" s="86"/>
      <c r="ATP135" s="86"/>
      <c r="ATQ135" s="86"/>
      <c r="ATR135" s="86"/>
      <c r="ATS135" s="86"/>
      <c r="ATT135" s="86"/>
      <c r="ATU135" s="86"/>
      <c r="ATV135" s="86"/>
      <c r="ATW135" s="86"/>
      <c r="ATX135" s="86"/>
      <c r="ATY135" s="86"/>
      <c r="ATZ135" s="86"/>
      <c r="AUA135" s="86"/>
      <c r="AUB135" s="86"/>
      <c r="AUC135" s="86"/>
      <c r="AUD135" s="86"/>
      <c r="AUE135" s="86"/>
      <c r="AUF135" s="86"/>
      <c r="AUG135" s="86"/>
      <c r="AUH135" s="86"/>
      <c r="AUI135" s="86"/>
      <c r="AUJ135" s="86"/>
      <c r="AUK135" s="86"/>
      <c r="AUL135" s="86"/>
      <c r="AUS135" s="86"/>
      <c r="AUT135" s="86"/>
      <c r="AUU135" s="86"/>
      <c r="AUV135" s="86"/>
      <c r="AUW135" s="86"/>
      <c r="AUX135" s="86"/>
      <c r="AUY135" s="86"/>
      <c r="AUZ135" s="86"/>
      <c r="AVA135" s="86"/>
      <c r="AVB135" s="86"/>
      <c r="AVC135" s="86"/>
      <c r="AVD135" s="86"/>
      <c r="AVE135" s="86"/>
      <c r="AVF135" s="86"/>
      <c r="AVG135" s="86"/>
      <c r="AVH135" s="86"/>
      <c r="AVI135" s="86"/>
      <c r="AVJ135" s="86"/>
      <c r="AVK135" s="86"/>
      <c r="AVL135" s="86"/>
      <c r="AVM135" s="86"/>
      <c r="AVN135" s="86"/>
      <c r="AVO135" s="86"/>
      <c r="AVP135" s="86"/>
      <c r="AVQ135" s="86"/>
      <c r="AVR135" s="86"/>
      <c r="AVS135" s="86"/>
      <c r="AVT135" s="86"/>
      <c r="AVU135" s="86"/>
      <c r="AVV135" s="86"/>
      <c r="AVW135" s="86"/>
      <c r="AVX135" s="86"/>
      <c r="AVY135" s="86"/>
      <c r="AVZ135" s="86"/>
      <c r="AWA135" s="86"/>
      <c r="AWB135" s="86"/>
      <c r="AWC135" s="86"/>
      <c r="AWD135" s="86"/>
      <c r="AWE135" s="86"/>
      <c r="AWF135" s="86"/>
      <c r="AWG135" s="86"/>
      <c r="AWH135" s="86"/>
      <c r="AWI135" s="86"/>
      <c r="AWJ135" s="86"/>
      <c r="AWK135" s="86"/>
      <c r="AWL135" s="86"/>
      <c r="AWM135" s="86"/>
      <c r="AWN135" s="86"/>
      <c r="AWO135" s="86"/>
      <c r="AWP135" s="86"/>
      <c r="AWQ135" s="86"/>
      <c r="AWR135" s="86"/>
      <c r="AWS135" s="86"/>
      <c r="AWT135" s="86"/>
      <c r="AWU135" s="86"/>
      <c r="AWV135" s="86"/>
      <c r="AWW135" s="86"/>
      <c r="AWX135" s="86"/>
      <c r="AWY135" s="86"/>
      <c r="AWZ135" s="86"/>
      <c r="AXA135" s="86"/>
      <c r="AXB135" s="86"/>
      <c r="AXC135" s="86"/>
      <c r="AXD135" s="86"/>
      <c r="AXE135" s="86"/>
      <c r="AXF135" s="86"/>
      <c r="AXG135" s="86"/>
      <c r="AXH135" s="86"/>
      <c r="AXI135" s="86"/>
      <c r="AXJ135" s="86"/>
      <c r="AXK135" s="86"/>
      <c r="AXL135" s="86"/>
      <c r="AXM135" s="86"/>
      <c r="AXN135" s="86"/>
      <c r="AXO135" s="86"/>
      <c r="AXP135" s="86"/>
      <c r="AXQ135" s="86"/>
      <c r="AXR135" s="86"/>
      <c r="AXS135" s="86"/>
      <c r="AXT135" s="86"/>
      <c r="AXU135" s="86"/>
      <c r="AXV135" s="86"/>
      <c r="AXW135" s="86"/>
      <c r="AXX135" s="86"/>
      <c r="AXY135" s="86"/>
      <c r="AXZ135" s="86"/>
      <c r="AYA135" s="86"/>
      <c r="AYB135" s="86"/>
      <c r="AYC135" s="86"/>
      <c r="AYD135" s="86"/>
      <c r="AYE135" s="86"/>
      <c r="AYF135" s="86"/>
      <c r="AYG135" s="86"/>
      <c r="AYH135" s="86"/>
      <c r="AYI135" s="86"/>
      <c r="AYJ135" s="86"/>
      <c r="AYK135" s="86"/>
      <c r="AYL135" s="86"/>
      <c r="AYM135" s="86"/>
      <c r="AYN135" s="86"/>
      <c r="AYO135" s="86"/>
      <c r="AYP135" s="86"/>
      <c r="AYQ135" s="86"/>
      <c r="AYR135" s="86"/>
      <c r="AYS135" s="86"/>
      <c r="AYT135" s="86"/>
      <c r="AYU135" s="86"/>
      <c r="AYV135" s="86"/>
      <c r="AYW135" s="86"/>
      <c r="AYX135" s="86"/>
      <c r="AYY135" s="86"/>
      <c r="AYZ135" s="86"/>
      <c r="AZA135" s="86"/>
      <c r="AZB135" s="86"/>
      <c r="AZC135" s="86"/>
      <c r="AZD135" s="86"/>
      <c r="AZE135" s="86"/>
      <c r="AZF135" s="86"/>
      <c r="AZG135" s="86"/>
      <c r="AZH135" s="86"/>
      <c r="AZI135" s="86"/>
      <c r="AZJ135" s="86"/>
      <c r="AZK135" s="86"/>
      <c r="AZL135" s="86"/>
      <c r="AZM135" s="86"/>
      <c r="AZN135" s="86"/>
      <c r="AZO135" s="86"/>
      <c r="AZP135" s="86"/>
      <c r="AZQ135" s="86"/>
      <c r="AZR135" s="86"/>
      <c r="AZS135" s="86"/>
      <c r="AZT135" s="86"/>
      <c r="AZU135" s="86"/>
      <c r="AZV135" s="86"/>
      <c r="AZW135" s="86"/>
      <c r="AZX135" s="86"/>
      <c r="AZY135" s="86"/>
      <c r="AZZ135" s="86"/>
      <c r="BAA135" s="86"/>
      <c r="BAB135" s="86"/>
      <c r="BAC135" s="86"/>
      <c r="BAD135" s="86"/>
      <c r="BAE135" s="86"/>
      <c r="BAF135" s="86"/>
      <c r="BAG135" s="86"/>
      <c r="BAH135" s="86"/>
      <c r="BAI135" s="86"/>
      <c r="BAJ135" s="86"/>
      <c r="BAK135" s="86"/>
      <c r="BAL135" s="86"/>
      <c r="BAM135" s="86"/>
      <c r="BAN135" s="86"/>
      <c r="BAO135" s="86"/>
      <c r="BAP135" s="86"/>
      <c r="BAQ135" s="86"/>
      <c r="BAR135" s="86"/>
      <c r="BAS135" s="86"/>
      <c r="BAT135" s="86"/>
      <c r="BAU135" s="86"/>
      <c r="BAV135" s="86"/>
      <c r="BAW135" s="86"/>
      <c r="BAX135" s="86"/>
      <c r="BAY135" s="86"/>
      <c r="BAZ135" s="86"/>
      <c r="BBA135" s="86"/>
      <c r="BBB135" s="86"/>
      <c r="BBC135" s="86"/>
      <c r="BBD135" s="86"/>
      <c r="BBE135" s="86"/>
      <c r="BBF135" s="86"/>
      <c r="BBG135" s="86"/>
      <c r="BBH135" s="86"/>
      <c r="BBI135" s="86"/>
      <c r="BBJ135" s="86"/>
      <c r="BBK135" s="86"/>
      <c r="BBL135" s="86"/>
      <c r="BBM135" s="86"/>
      <c r="BBN135" s="86"/>
      <c r="BBO135" s="86"/>
      <c r="BBP135" s="86"/>
      <c r="BBQ135" s="86"/>
      <c r="BBR135" s="86"/>
      <c r="BBS135" s="86"/>
      <c r="BBT135" s="86"/>
      <c r="BBU135" s="86"/>
      <c r="BBV135" s="86"/>
      <c r="BBW135" s="86"/>
      <c r="BBX135" s="86"/>
      <c r="BBY135" s="86"/>
      <c r="BBZ135" s="86"/>
      <c r="BCA135" s="86"/>
      <c r="BCB135" s="86"/>
      <c r="BCC135" s="86"/>
      <c r="BCD135" s="86"/>
      <c r="BCE135" s="86"/>
      <c r="BCF135" s="86"/>
      <c r="BCG135" s="86"/>
      <c r="BCH135" s="86"/>
      <c r="BCI135" s="86"/>
      <c r="BCJ135" s="86"/>
      <c r="BCK135" s="86"/>
      <c r="BCL135" s="86"/>
      <c r="BCM135" s="86"/>
      <c r="BCN135" s="86"/>
      <c r="BCO135" s="86"/>
      <c r="BCP135" s="86"/>
      <c r="BCQ135" s="86"/>
      <c r="BCR135" s="86"/>
      <c r="BCS135" s="86"/>
      <c r="BCT135" s="86"/>
      <c r="BCU135" s="86"/>
      <c r="BCV135" s="86"/>
      <c r="BCW135" s="86"/>
      <c r="BCX135" s="86"/>
      <c r="BCY135" s="86"/>
      <c r="BCZ135" s="86"/>
      <c r="BDA135" s="86"/>
      <c r="BDB135" s="86"/>
      <c r="BDC135" s="86"/>
      <c r="BDD135" s="86"/>
      <c r="BDE135" s="86"/>
      <c r="BDF135" s="86"/>
      <c r="BDG135" s="86"/>
      <c r="BDH135" s="86"/>
      <c r="BDI135" s="86"/>
      <c r="BDJ135" s="86"/>
      <c r="BDK135" s="86"/>
      <c r="BDL135" s="86"/>
      <c r="BDM135" s="86"/>
      <c r="BDN135" s="86"/>
      <c r="BDO135" s="86"/>
      <c r="BDP135" s="86"/>
      <c r="BDQ135" s="86"/>
      <c r="BDR135" s="86"/>
      <c r="BDS135" s="86"/>
      <c r="BDT135" s="86"/>
      <c r="BDU135" s="86"/>
      <c r="BDV135" s="86"/>
      <c r="BDW135" s="86"/>
      <c r="BDX135" s="86"/>
      <c r="BDY135" s="86"/>
      <c r="BDZ135" s="86"/>
      <c r="BEA135" s="86"/>
      <c r="BEB135" s="86"/>
      <c r="BEC135" s="86"/>
      <c r="BED135" s="86"/>
      <c r="BEE135" s="86"/>
      <c r="BEF135" s="86"/>
      <c r="BEG135" s="86"/>
      <c r="BEH135" s="86"/>
      <c r="BEO135" s="86"/>
      <c r="BEP135" s="86"/>
      <c r="BEQ135" s="86"/>
      <c r="BER135" s="86"/>
      <c r="BES135" s="86"/>
      <c r="BET135" s="86"/>
      <c r="BEU135" s="86"/>
      <c r="BEV135" s="86"/>
      <c r="BEW135" s="86"/>
      <c r="BEX135" s="86"/>
      <c r="BEY135" s="86"/>
      <c r="BEZ135" s="86"/>
      <c r="BFA135" s="86"/>
      <c r="BFB135" s="86"/>
      <c r="BFC135" s="86"/>
      <c r="BFD135" s="86"/>
      <c r="BFE135" s="86"/>
      <c r="BFF135" s="86"/>
      <c r="BFG135" s="86"/>
      <c r="BFH135" s="86"/>
      <c r="BFI135" s="86"/>
      <c r="BFJ135" s="86"/>
      <c r="BFK135" s="86"/>
      <c r="BFL135" s="86"/>
      <c r="BFM135" s="86"/>
      <c r="BFN135" s="86"/>
      <c r="BFO135" s="86"/>
      <c r="BFP135" s="86"/>
      <c r="BFQ135" s="86"/>
      <c r="BFR135" s="86"/>
      <c r="BFS135" s="86"/>
      <c r="BFT135" s="86"/>
      <c r="BFU135" s="86"/>
      <c r="BFV135" s="86"/>
      <c r="BFW135" s="86"/>
      <c r="BFX135" s="86"/>
      <c r="BFY135" s="86"/>
      <c r="BFZ135" s="86"/>
      <c r="BGA135" s="86"/>
      <c r="BGB135" s="86"/>
      <c r="BGC135" s="86"/>
      <c r="BGD135" s="86"/>
      <c r="BGE135" s="86"/>
      <c r="BGF135" s="86"/>
      <c r="BGG135" s="86"/>
      <c r="BGH135" s="86"/>
      <c r="BGI135" s="86"/>
      <c r="BGJ135" s="86"/>
      <c r="BGK135" s="86"/>
      <c r="BGL135" s="86"/>
      <c r="BGM135" s="86"/>
      <c r="BGN135" s="86"/>
      <c r="BGO135" s="86"/>
      <c r="BGP135" s="86"/>
      <c r="BGQ135" s="86"/>
      <c r="BGR135" s="86"/>
      <c r="BGS135" s="86"/>
      <c r="BGT135" s="86"/>
      <c r="BGU135" s="86"/>
      <c r="BGV135" s="86"/>
      <c r="BGW135" s="86"/>
      <c r="BGX135" s="86"/>
      <c r="BGY135" s="86"/>
      <c r="BGZ135" s="86"/>
      <c r="BHA135" s="86"/>
      <c r="BHB135" s="86"/>
      <c r="BHC135" s="86"/>
      <c r="BHD135" s="86"/>
      <c r="BHE135" s="86"/>
      <c r="BHF135" s="86"/>
      <c r="BHG135" s="86"/>
      <c r="BHH135" s="86"/>
      <c r="BHI135" s="86"/>
      <c r="BHJ135" s="86"/>
      <c r="BHK135" s="86"/>
      <c r="BHL135" s="86"/>
      <c r="BHM135" s="86"/>
      <c r="BHN135" s="86"/>
      <c r="BHO135" s="86"/>
      <c r="BHP135" s="86"/>
      <c r="BHQ135" s="86"/>
      <c r="BHR135" s="86"/>
      <c r="BHS135" s="86"/>
      <c r="BHT135" s="86"/>
      <c r="BHU135" s="86"/>
      <c r="BHV135" s="86"/>
      <c r="BHW135" s="86"/>
      <c r="BHX135" s="86"/>
      <c r="BHY135" s="86"/>
      <c r="BHZ135" s="86"/>
      <c r="BIA135" s="86"/>
      <c r="BIB135" s="86"/>
      <c r="BIC135" s="86"/>
      <c r="BID135" s="86"/>
      <c r="BIE135" s="86"/>
      <c r="BIF135" s="86"/>
      <c r="BIG135" s="86"/>
      <c r="BIH135" s="86"/>
      <c r="BII135" s="86"/>
      <c r="BIJ135" s="86"/>
      <c r="BIK135" s="86"/>
      <c r="BIL135" s="86"/>
      <c r="BIM135" s="86"/>
      <c r="BIN135" s="86"/>
      <c r="BIO135" s="86"/>
      <c r="BIP135" s="86"/>
      <c r="BIQ135" s="86"/>
      <c r="BIR135" s="86"/>
      <c r="BIS135" s="86"/>
      <c r="BIT135" s="86"/>
      <c r="BIU135" s="86"/>
      <c r="BIV135" s="86"/>
      <c r="BIW135" s="86"/>
      <c r="BIX135" s="86"/>
      <c r="BIY135" s="86"/>
      <c r="BIZ135" s="86"/>
      <c r="BJA135" s="86"/>
      <c r="BJB135" s="86"/>
      <c r="BJC135" s="86"/>
      <c r="BJD135" s="86"/>
      <c r="BJE135" s="86"/>
      <c r="BJF135" s="86"/>
      <c r="BJG135" s="86"/>
      <c r="BJH135" s="86"/>
      <c r="BJI135" s="86"/>
      <c r="BJJ135" s="86"/>
      <c r="BJK135" s="86"/>
      <c r="BJL135" s="86"/>
      <c r="BJM135" s="86"/>
      <c r="BJN135" s="86"/>
      <c r="BJO135" s="86"/>
      <c r="BJP135" s="86"/>
      <c r="BJQ135" s="86"/>
      <c r="BJR135" s="86"/>
      <c r="BJS135" s="86"/>
      <c r="BJT135" s="86"/>
      <c r="BJU135" s="86"/>
      <c r="BJV135" s="86"/>
      <c r="BJW135" s="86"/>
      <c r="BJX135" s="86"/>
      <c r="BJY135" s="86"/>
      <c r="BJZ135" s="86"/>
      <c r="BKA135" s="86"/>
      <c r="BKB135" s="86"/>
      <c r="BKC135" s="86"/>
      <c r="BKD135" s="86"/>
      <c r="BKE135" s="86"/>
      <c r="BKF135" s="86"/>
      <c r="BKG135" s="86"/>
      <c r="BKH135" s="86"/>
      <c r="BKI135" s="86"/>
      <c r="BKJ135" s="86"/>
      <c r="BKK135" s="86"/>
      <c r="BKL135" s="86"/>
      <c r="BKM135" s="86"/>
      <c r="BKN135" s="86"/>
      <c r="BKO135" s="86"/>
      <c r="BKP135" s="86"/>
      <c r="BKQ135" s="86"/>
      <c r="BKR135" s="86"/>
      <c r="BKS135" s="86"/>
      <c r="BKT135" s="86"/>
      <c r="BKU135" s="86"/>
      <c r="BKV135" s="86"/>
      <c r="BKW135" s="86"/>
      <c r="BKX135" s="86"/>
      <c r="BKY135" s="86"/>
      <c r="BKZ135" s="86"/>
      <c r="BLA135" s="86"/>
      <c r="BLB135" s="86"/>
      <c r="BLC135" s="86"/>
      <c r="BLD135" s="86"/>
      <c r="BLE135" s="86"/>
      <c r="BLF135" s="86"/>
      <c r="BLG135" s="86"/>
      <c r="BLH135" s="86"/>
      <c r="BLI135" s="86"/>
      <c r="BLJ135" s="86"/>
      <c r="BLK135" s="86"/>
      <c r="BLL135" s="86"/>
      <c r="BLM135" s="86"/>
      <c r="BLN135" s="86"/>
      <c r="BLO135" s="86"/>
      <c r="BLP135" s="86"/>
      <c r="BLQ135" s="86"/>
      <c r="BLR135" s="86"/>
      <c r="BLS135" s="86"/>
      <c r="BLT135" s="86"/>
      <c r="BLU135" s="86"/>
      <c r="BLV135" s="86"/>
      <c r="BLW135" s="86"/>
      <c r="BLX135" s="86"/>
      <c r="BLY135" s="86"/>
      <c r="BLZ135" s="86"/>
      <c r="BMA135" s="86"/>
      <c r="BMB135" s="86"/>
      <c r="BMC135" s="86"/>
      <c r="BMD135" s="86"/>
      <c r="BME135" s="86"/>
      <c r="BMF135" s="86"/>
      <c r="BMG135" s="86"/>
      <c r="BMH135" s="86"/>
      <c r="BMI135" s="86"/>
      <c r="BMJ135" s="86"/>
      <c r="BMK135" s="86"/>
      <c r="BML135" s="86"/>
      <c r="BMM135" s="86"/>
      <c r="BMN135" s="86"/>
      <c r="BMO135" s="86"/>
      <c r="BMP135" s="86"/>
      <c r="BMQ135" s="86"/>
      <c r="BMR135" s="86"/>
      <c r="BMS135" s="86"/>
      <c r="BMT135" s="86"/>
      <c r="BMU135" s="86"/>
      <c r="BMV135" s="86"/>
      <c r="BMW135" s="86"/>
      <c r="BMX135" s="86"/>
      <c r="BMY135" s="86"/>
      <c r="BMZ135" s="86"/>
      <c r="BNA135" s="86"/>
      <c r="BNB135" s="86"/>
      <c r="BNC135" s="86"/>
      <c r="BND135" s="86"/>
      <c r="BNE135" s="86"/>
      <c r="BNF135" s="86"/>
      <c r="BNG135" s="86"/>
      <c r="BNH135" s="86"/>
      <c r="BNI135" s="86"/>
      <c r="BNJ135" s="86"/>
      <c r="BNK135" s="86"/>
      <c r="BNL135" s="86"/>
      <c r="BNM135" s="86"/>
      <c r="BNN135" s="86"/>
      <c r="BNO135" s="86"/>
      <c r="BNP135" s="86"/>
      <c r="BNQ135" s="86"/>
      <c r="BNR135" s="86"/>
      <c r="BNS135" s="86"/>
      <c r="BNT135" s="86"/>
      <c r="BNU135" s="86"/>
      <c r="BNV135" s="86"/>
      <c r="BNW135" s="86"/>
      <c r="BNX135" s="86"/>
      <c r="BNY135" s="86"/>
      <c r="BNZ135" s="86"/>
      <c r="BOA135" s="86"/>
      <c r="BOB135" s="86"/>
      <c r="BOC135" s="86"/>
      <c r="BOD135" s="86"/>
      <c r="BOK135" s="86"/>
      <c r="BOL135" s="86"/>
      <c r="BOM135" s="86"/>
      <c r="BON135" s="86"/>
      <c r="BOO135" s="86"/>
      <c r="BOP135" s="86"/>
      <c r="BOQ135" s="86"/>
      <c r="BOR135" s="86"/>
      <c r="BOS135" s="86"/>
      <c r="BOT135" s="86"/>
      <c r="BOU135" s="86"/>
      <c r="BOV135" s="86"/>
      <c r="BOW135" s="86"/>
      <c r="BOX135" s="86"/>
      <c r="BOY135" s="86"/>
      <c r="BOZ135" s="86"/>
      <c r="BPA135" s="86"/>
      <c r="BPB135" s="86"/>
      <c r="BPC135" s="86"/>
      <c r="BPD135" s="86"/>
      <c r="BPE135" s="86"/>
      <c r="BPF135" s="86"/>
      <c r="BPG135" s="86"/>
      <c r="BPH135" s="86"/>
      <c r="BPI135" s="86"/>
      <c r="BPJ135" s="86"/>
      <c r="BPK135" s="86"/>
      <c r="BPL135" s="86"/>
      <c r="BPM135" s="86"/>
      <c r="BPN135" s="86"/>
      <c r="BPO135" s="86"/>
      <c r="BPP135" s="86"/>
      <c r="BPQ135" s="86"/>
      <c r="BPR135" s="86"/>
      <c r="BPS135" s="86"/>
      <c r="BPT135" s="86"/>
      <c r="BPU135" s="86"/>
      <c r="BPV135" s="86"/>
      <c r="BPW135" s="86"/>
      <c r="BPX135" s="86"/>
      <c r="BPY135" s="86"/>
      <c r="BPZ135" s="86"/>
      <c r="BQA135" s="86"/>
      <c r="BQB135" s="86"/>
      <c r="BQC135" s="86"/>
      <c r="BQD135" s="86"/>
      <c r="BQE135" s="86"/>
      <c r="BQF135" s="86"/>
      <c r="BQG135" s="86"/>
      <c r="BQH135" s="86"/>
      <c r="BQI135" s="86"/>
      <c r="BQJ135" s="86"/>
      <c r="BQK135" s="86"/>
      <c r="BQL135" s="86"/>
      <c r="BQM135" s="86"/>
      <c r="BQN135" s="86"/>
      <c r="BQO135" s="86"/>
      <c r="BQP135" s="86"/>
      <c r="BQQ135" s="86"/>
      <c r="BQR135" s="86"/>
      <c r="BQS135" s="86"/>
      <c r="BQT135" s="86"/>
      <c r="BQU135" s="86"/>
      <c r="BQV135" s="86"/>
      <c r="BQW135" s="86"/>
      <c r="BQX135" s="86"/>
      <c r="BQY135" s="86"/>
      <c r="BQZ135" s="86"/>
      <c r="BRA135" s="86"/>
      <c r="BRB135" s="86"/>
      <c r="BRC135" s="86"/>
      <c r="BRD135" s="86"/>
      <c r="BRE135" s="86"/>
      <c r="BRF135" s="86"/>
      <c r="BRG135" s="86"/>
      <c r="BRH135" s="86"/>
      <c r="BRI135" s="86"/>
      <c r="BRJ135" s="86"/>
      <c r="BRK135" s="86"/>
      <c r="BRL135" s="86"/>
      <c r="BRM135" s="86"/>
      <c r="BRN135" s="86"/>
      <c r="BRO135" s="86"/>
      <c r="BRP135" s="86"/>
      <c r="BRQ135" s="86"/>
      <c r="BRR135" s="86"/>
      <c r="BRS135" s="86"/>
      <c r="BRT135" s="86"/>
      <c r="BRU135" s="86"/>
      <c r="BRV135" s="86"/>
      <c r="BRW135" s="86"/>
      <c r="BRX135" s="86"/>
      <c r="BRY135" s="86"/>
      <c r="BRZ135" s="86"/>
      <c r="BSA135" s="86"/>
      <c r="BSB135" s="86"/>
      <c r="BSC135" s="86"/>
      <c r="BSD135" s="86"/>
      <c r="BSE135" s="86"/>
      <c r="BSF135" s="86"/>
      <c r="BSG135" s="86"/>
      <c r="BSH135" s="86"/>
      <c r="BSI135" s="86"/>
      <c r="BSJ135" s="86"/>
      <c r="BSK135" s="86"/>
      <c r="BSL135" s="86"/>
      <c r="BSM135" s="86"/>
      <c r="BSN135" s="86"/>
      <c r="BSO135" s="86"/>
      <c r="BSP135" s="86"/>
      <c r="BSQ135" s="86"/>
      <c r="BSR135" s="86"/>
      <c r="BSS135" s="86"/>
      <c r="BST135" s="86"/>
      <c r="BSU135" s="86"/>
      <c r="BSV135" s="86"/>
      <c r="BSW135" s="86"/>
      <c r="BSX135" s="86"/>
      <c r="BSY135" s="86"/>
      <c r="BSZ135" s="86"/>
      <c r="BTA135" s="86"/>
      <c r="BTB135" s="86"/>
      <c r="BTC135" s="86"/>
      <c r="BTD135" s="86"/>
      <c r="BTE135" s="86"/>
      <c r="BTF135" s="86"/>
      <c r="BTG135" s="86"/>
      <c r="BTH135" s="86"/>
      <c r="BTI135" s="86"/>
      <c r="BTJ135" s="86"/>
      <c r="BTK135" s="86"/>
      <c r="BTL135" s="86"/>
      <c r="BTM135" s="86"/>
      <c r="BTN135" s="86"/>
      <c r="BTO135" s="86"/>
      <c r="BTP135" s="86"/>
      <c r="BTQ135" s="86"/>
      <c r="BTR135" s="86"/>
      <c r="BTS135" s="86"/>
      <c r="BTT135" s="86"/>
      <c r="BTU135" s="86"/>
      <c r="BTV135" s="86"/>
      <c r="BTW135" s="86"/>
      <c r="BTX135" s="86"/>
      <c r="BTY135" s="86"/>
      <c r="BTZ135" s="86"/>
      <c r="BUA135" s="86"/>
      <c r="BUB135" s="86"/>
      <c r="BUC135" s="86"/>
      <c r="BUD135" s="86"/>
      <c r="BUE135" s="86"/>
      <c r="BUF135" s="86"/>
      <c r="BUG135" s="86"/>
      <c r="BUH135" s="86"/>
      <c r="BUI135" s="86"/>
      <c r="BUJ135" s="86"/>
      <c r="BUK135" s="86"/>
      <c r="BUL135" s="86"/>
      <c r="BUM135" s="86"/>
      <c r="BUN135" s="86"/>
      <c r="BUO135" s="86"/>
      <c r="BUP135" s="86"/>
      <c r="BUQ135" s="86"/>
      <c r="BUR135" s="86"/>
      <c r="BUS135" s="86"/>
      <c r="BUT135" s="86"/>
      <c r="BUU135" s="86"/>
      <c r="BUV135" s="86"/>
      <c r="BUW135" s="86"/>
      <c r="BUX135" s="86"/>
      <c r="BUY135" s="86"/>
      <c r="BUZ135" s="86"/>
      <c r="BVA135" s="86"/>
      <c r="BVB135" s="86"/>
      <c r="BVC135" s="86"/>
      <c r="BVD135" s="86"/>
      <c r="BVE135" s="86"/>
      <c r="BVF135" s="86"/>
      <c r="BVG135" s="86"/>
      <c r="BVH135" s="86"/>
      <c r="BVI135" s="86"/>
      <c r="BVJ135" s="86"/>
      <c r="BVK135" s="86"/>
      <c r="BVL135" s="86"/>
      <c r="BVM135" s="86"/>
      <c r="BVN135" s="86"/>
      <c r="BVO135" s="86"/>
      <c r="BVP135" s="86"/>
      <c r="BVQ135" s="86"/>
      <c r="BVR135" s="86"/>
      <c r="BVS135" s="86"/>
      <c r="BVT135" s="86"/>
      <c r="BVU135" s="86"/>
      <c r="BVV135" s="86"/>
      <c r="BVW135" s="86"/>
      <c r="BVX135" s="86"/>
      <c r="BVY135" s="86"/>
      <c r="BVZ135" s="86"/>
      <c r="BWA135" s="86"/>
      <c r="BWB135" s="86"/>
      <c r="BWC135" s="86"/>
      <c r="BWD135" s="86"/>
      <c r="BWE135" s="86"/>
      <c r="BWF135" s="86"/>
      <c r="BWG135" s="86"/>
      <c r="BWH135" s="86"/>
      <c r="BWI135" s="86"/>
      <c r="BWJ135" s="86"/>
      <c r="BWK135" s="86"/>
      <c r="BWL135" s="86"/>
      <c r="BWM135" s="86"/>
      <c r="BWN135" s="86"/>
      <c r="BWO135" s="86"/>
      <c r="BWP135" s="86"/>
      <c r="BWQ135" s="86"/>
      <c r="BWR135" s="86"/>
      <c r="BWS135" s="86"/>
      <c r="BWT135" s="86"/>
      <c r="BWU135" s="86"/>
      <c r="BWV135" s="86"/>
      <c r="BWW135" s="86"/>
      <c r="BWX135" s="86"/>
      <c r="BWY135" s="86"/>
      <c r="BWZ135" s="86"/>
      <c r="BXA135" s="86"/>
      <c r="BXB135" s="86"/>
      <c r="BXC135" s="86"/>
      <c r="BXD135" s="86"/>
      <c r="BXE135" s="86"/>
      <c r="BXF135" s="86"/>
      <c r="BXG135" s="86"/>
      <c r="BXH135" s="86"/>
      <c r="BXI135" s="86"/>
      <c r="BXJ135" s="86"/>
      <c r="BXK135" s="86"/>
      <c r="BXL135" s="86"/>
      <c r="BXM135" s="86"/>
      <c r="BXN135" s="86"/>
      <c r="BXO135" s="86"/>
      <c r="BXP135" s="86"/>
      <c r="BXQ135" s="86"/>
      <c r="BXR135" s="86"/>
      <c r="BXS135" s="86"/>
      <c r="BXT135" s="86"/>
      <c r="BXU135" s="86"/>
      <c r="BXV135" s="86"/>
      <c r="BXW135" s="86"/>
      <c r="BXX135" s="86"/>
      <c r="BXY135" s="86"/>
      <c r="BXZ135" s="86"/>
      <c r="BYG135" s="86"/>
      <c r="BYH135" s="86"/>
      <c r="BYI135" s="86"/>
      <c r="BYJ135" s="86"/>
      <c r="BYK135" s="86"/>
      <c r="BYL135" s="86"/>
      <c r="BYM135" s="86"/>
      <c r="BYN135" s="86"/>
      <c r="BYO135" s="86"/>
      <c r="BYP135" s="86"/>
      <c r="BYQ135" s="86"/>
      <c r="BYR135" s="86"/>
      <c r="BYS135" s="86"/>
      <c r="BYT135" s="86"/>
      <c r="BYU135" s="86"/>
      <c r="BYV135" s="86"/>
      <c r="BYW135" s="86"/>
      <c r="BYX135" s="86"/>
      <c r="BYY135" s="86"/>
      <c r="BYZ135" s="86"/>
      <c r="BZA135" s="86"/>
      <c r="BZB135" s="86"/>
      <c r="BZC135" s="86"/>
      <c r="BZD135" s="86"/>
      <c r="BZE135" s="86"/>
      <c r="BZF135" s="86"/>
      <c r="BZG135" s="86"/>
      <c r="BZH135" s="86"/>
      <c r="BZI135" s="86"/>
      <c r="BZJ135" s="86"/>
      <c r="BZK135" s="86"/>
      <c r="BZL135" s="86"/>
      <c r="BZM135" s="86"/>
      <c r="BZN135" s="86"/>
      <c r="BZO135" s="86"/>
      <c r="BZP135" s="86"/>
      <c r="BZQ135" s="86"/>
      <c r="BZR135" s="86"/>
      <c r="BZS135" s="86"/>
      <c r="BZT135" s="86"/>
      <c r="BZU135" s="86"/>
      <c r="BZV135" s="86"/>
      <c r="BZW135" s="86"/>
      <c r="BZX135" s="86"/>
      <c r="BZY135" s="86"/>
      <c r="BZZ135" s="86"/>
      <c r="CAA135" s="86"/>
      <c r="CAB135" s="86"/>
      <c r="CAC135" s="86"/>
      <c r="CAD135" s="86"/>
      <c r="CAE135" s="86"/>
      <c r="CAF135" s="86"/>
      <c r="CAG135" s="86"/>
      <c r="CAH135" s="86"/>
      <c r="CAI135" s="86"/>
      <c r="CAJ135" s="86"/>
      <c r="CAK135" s="86"/>
      <c r="CAL135" s="86"/>
      <c r="CAM135" s="86"/>
      <c r="CAN135" s="86"/>
      <c r="CAO135" s="86"/>
      <c r="CAP135" s="86"/>
      <c r="CAQ135" s="86"/>
      <c r="CAR135" s="86"/>
      <c r="CAS135" s="86"/>
      <c r="CAT135" s="86"/>
      <c r="CAU135" s="86"/>
      <c r="CAV135" s="86"/>
      <c r="CAW135" s="86"/>
      <c r="CAX135" s="86"/>
      <c r="CAY135" s="86"/>
      <c r="CAZ135" s="86"/>
      <c r="CBA135" s="86"/>
      <c r="CBB135" s="86"/>
      <c r="CBC135" s="86"/>
      <c r="CBD135" s="86"/>
      <c r="CBE135" s="86"/>
      <c r="CBF135" s="86"/>
      <c r="CBG135" s="86"/>
      <c r="CBH135" s="86"/>
      <c r="CBI135" s="86"/>
      <c r="CBJ135" s="86"/>
      <c r="CBK135" s="86"/>
      <c r="CBL135" s="86"/>
      <c r="CBM135" s="86"/>
      <c r="CBN135" s="86"/>
      <c r="CBO135" s="86"/>
      <c r="CBP135" s="86"/>
      <c r="CBQ135" s="86"/>
      <c r="CBR135" s="86"/>
      <c r="CBS135" s="86"/>
      <c r="CBT135" s="86"/>
      <c r="CBU135" s="86"/>
      <c r="CBV135" s="86"/>
      <c r="CBW135" s="86"/>
      <c r="CBX135" s="86"/>
      <c r="CBY135" s="86"/>
      <c r="CBZ135" s="86"/>
      <c r="CCA135" s="86"/>
      <c r="CCB135" s="86"/>
      <c r="CCC135" s="86"/>
      <c r="CCD135" s="86"/>
      <c r="CCE135" s="86"/>
      <c r="CCF135" s="86"/>
      <c r="CCG135" s="86"/>
      <c r="CCH135" s="86"/>
      <c r="CCI135" s="86"/>
      <c r="CCJ135" s="86"/>
      <c r="CCK135" s="86"/>
      <c r="CCL135" s="86"/>
      <c r="CCM135" s="86"/>
      <c r="CCN135" s="86"/>
      <c r="CCO135" s="86"/>
      <c r="CCP135" s="86"/>
      <c r="CCQ135" s="86"/>
      <c r="CCR135" s="86"/>
      <c r="CCS135" s="86"/>
      <c r="CCT135" s="86"/>
      <c r="CCU135" s="86"/>
      <c r="CCV135" s="86"/>
      <c r="CCW135" s="86"/>
      <c r="CCX135" s="86"/>
      <c r="CCY135" s="86"/>
      <c r="CCZ135" s="86"/>
      <c r="CDA135" s="86"/>
      <c r="CDB135" s="86"/>
      <c r="CDC135" s="86"/>
      <c r="CDD135" s="86"/>
      <c r="CDE135" s="86"/>
      <c r="CDF135" s="86"/>
      <c r="CDG135" s="86"/>
      <c r="CDH135" s="86"/>
      <c r="CDI135" s="86"/>
      <c r="CDJ135" s="86"/>
      <c r="CDK135" s="86"/>
      <c r="CDL135" s="86"/>
      <c r="CDM135" s="86"/>
      <c r="CDN135" s="86"/>
      <c r="CDO135" s="86"/>
      <c r="CDP135" s="86"/>
      <c r="CDQ135" s="86"/>
      <c r="CDR135" s="86"/>
      <c r="CDS135" s="86"/>
      <c r="CDT135" s="86"/>
      <c r="CDU135" s="86"/>
      <c r="CDV135" s="86"/>
      <c r="CDW135" s="86"/>
      <c r="CDX135" s="86"/>
      <c r="CDY135" s="86"/>
      <c r="CDZ135" s="86"/>
      <c r="CEA135" s="86"/>
      <c r="CEB135" s="86"/>
      <c r="CEC135" s="86"/>
      <c r="CED135" s="86"/>
      <c r="CEE135" s="86"/>
      <c r="CEF135" s="86"/>
      <c r="CEG135" s="86"/>
      <c r="CEH135" s="86"/>
      <c r="CEI135" s="86"/>
      <c r="CEJ135" s="86"/>
      <c r="CEK135" s="86"/>
      <c r="CEL135" s="86"/>
      <c r="CEM135" s="86"/>
      <c r="CEN135" s="86"/>
      <c r="CEO135" s="86"/>
      <c r="CEP135" s="86"/>
      <c r="CEQ135" s="86"/>
      <c r="CER135" s="86"/>
      <c r="CES135" s="86"/>
      <c r="CET135" s="86"/>
      <c r="CEU135" s="86"/>
      <c r="CEV135" s="86"/>
      <c r="CEW135" s="86"/>
      <c r="CEX135" s="86"/>
      <c r="CEY135" s="86"/>
      <c r="CEZ135" s="86"/>
      <c r="CFA135" s="86"/>
      <c r="CFB135" s="86"/>
      <c r="CFC135" s="86"/>
      <c r="CFD135" s="86"/>
      <c r="CFE135" s="86"/>
      <c r="CFF135" s="86"/>
      <c r="CFG135" s="86"/>
      <c r="CFH135" s="86"/>
      <c r="CFI135" s="86"/>
      <c r="CFJ135" s="86"/>
      <c r="CFK135" s="86"/>
      <c r="CFL135" s="86"/>
      <c r="CFM135" s="86"/>
      <c r="CFN135" s="86"/>
      <c r="CFO135" s="86"/>
      <c r="CFP135" s="86"/>
      <c r="CFQ135" s="86"/>
      <c r="CFR135" s="86"/>
      <c r="CFS135" s="86"/>
      <c r="CFT135" s="86"/>
      <c r="CFU135" s="86"/>
      <c r="CFV135" s="86"/>
      <c r="CFW135" s="86"/>
      <c r="CFX135" s="86"/>
      <c r="CFY135" s="86"/>
      <c r="CFZ135" s="86"/>
      <c r="CGA135" s="86"/>
      <c r="CGB135" s="86"/>
      <c r="CGC135" s="86"/>
      <c r="CGD135" s="86"/>
      <c r="CGE135" s="86"/>
      <c r="CGF135" s="86"/>
      <c r="CGG135" s="86"/>
      <c r="CGH135" s="86"/>
      <c r="CGI135" s="86"/>
      <c r="CGJ135" s="86"/>
      <c r="CGK135" s="86"/>
      <c r="CGL135" s="86"/>
      <c r="CGM135" s="86"/>
      <c r="CGN135" s="86"/>
      <c r="CGO135" s="86"/>
      <c r="CGP135" s="86"/>
      <c r="CGQ135" s="86"/>
      <c r="CGR135" s="86"/>
      <c r="CGS135" s="86"/>
      <c r="CGT135" s="86"/>
      <c r="CGU135" s="86"/>
      <c r="CGV135" s="86"/>
      <c r="CGW135" s="86"/>
      <c r="CGX135" s="86"/>
      <c r="CGY135" s="86"/>
      <c r="CGZ135" s="86"/>
      <c r="CHA135" s="86"/>
      <c r="CHB135" s="86"/>
      <c r="CHC135" s="86"/>
      <c r="CHD135" s="86"/>
      <c r="CHE135" s="86"/>
      <c r="CHF135" s="86"/>
      <c r="CHG135" s="86"/>
      <c r="CHH135" s="86"/>
      <c r="CHI135" s="86"/>
      <c r="CHJ135" s="86"/>
      <c r="CHK135" s="86"/>
      <c r="CHL135" s="86"/>
      <c r="CHM135" s="86"/>
      <c r="CHN135" s="86"/>
      <c r="CHO135" s="86"/>
      <c r="CHP135" s="86"/>
      <c r="CHQ135" s="86"/>
      <c r="CHR135" s="86"/>
      <c r="CHS135" s="86"/>
      <c r="CHT135" s="86"/>
      <c r="CHU135" s="86"/>
      <c r="CHV135" s="86"/>
      <c r="CIC135" s="86"/>
      <c r="CID135" s="86"/>
      <c r="CIE135" s="86"/>
      <c r="CIF135" s="86"/>
      <c r="CIG135" s="86"/>
      <c r="CIH135" s="86"/>
      <c r="CII135" s="86"/>
      <c r="CIJ135" s="86"/>
      <c r="CIK135" s="86"/>
      <c r="CIL135" s="86"/>
      <c r="CIM135" s="86"/>
      <c r="CIN135" s="86"/>
      <c r="CIO135" s="86"/>
      <c r="CIP135" s="86"/>
      <c r="CIQ135" s="86"/>
      <c r="CIR135" s="86"/>
      <c r="CIS135" s="86"/>
      <c r="CIT135" s="86"/>
      <c r="CIU135" s="86"/>
      <c r="CIV135" s="86"/>
      <c r="CIW135" s="86"/>
      <c r="CIX135" s="86"/>
      <c r="CIY135" s="86"/>
      <c r="CIZ135" s="86"/>
      <c r="CJA135" s="86"/>
      <c r="CJB135" s="86"/>
      <c r="CJC135" s="86"/>
      <c r="CJD135" s="86"/>
      <c r="CJE135" s="86"/>
      <c r="CJF135" s="86"/>
      <c r="CJG135" s="86"/>
      <c r="CJH135" s="86"/>
      <c r="CJI135" s="86"/>
      <c r="CJJ135" s="86"/>
      <c r="CJK135" s="86"/>
      <c r="CJL135" s="86"/>
      <c r="CJM135" s="86"/>
      <c r="CJN135" s="86"/>
      <c r="CJO135" s="86"/>
      <c r="CJP135" s="86"/>
      <c r="CJQ135" s="86"/>
      <c r="CJR135" s="86"/>
      <c r="CJS135" s="86"/>
      <c r="CJT135" s="86"/>
      <c r="CJU135" s="86"/>
      <c r="CJV135" s="86"/>
      <c r="CJW135" s="86"/>
      <c r="CJX135" s="86"/>
      <c r="CJY135" s="86"/>
      <c r="CJZ135" s="86"/>
      <c r="CKA135" s="86"/>
      <c r="CKB135" s="86"/>
      <c r="CKC135" s="86"/>
      <c r="CKD135" s="86"/>
      <c r="CKE135" s="86"/>
      <c r="CKF135" s="86"/>
      <c r="CKG135" s="86"/>
      <c r="CKH135" s="86"/>
      <c r="CKI135" s="86"/>
      <c r="CKJ135" s="86"/>
      <c r="CKK135" s="86"/>
      <c r="CKL135" s="86"/>
      <c r="CKM135" s="86"/>
      <c r="CKN135" s="86"/>
      <c r="CKO135" s="86"/>
      <c r="CKP135" s="86"/>
      <c r="CKQ135" s="86"/>
      <c r="CKR135" s="86"/>
      <c r="CKS135" s="86"/>
      <c r="CKT135" s="86"/>
      <c r="CKU135" s="86"/>
      <c r="CKV135" s="86"/>
      <c r="CKW135" s="86"/>
      <c r="CKX135" s="86"/>
      <c r="CKY135" s="86"/>
      <c r="CKZ135" s="86"/>
      <c r="CLA135" s="86"/>
      <c r="CLB135" s="86"/>
      <c r="CLC135" s="86"/>
      <c r="CLD135" s="86"/>
      <c r="CLE135" s="86"/>
      <c r="CLF135" s="86"/>
      <c r="CLG135" s="86"/>
      <c r="CLH135" s="86"/>
      <c r="CLI135" s="86"/>
      <c r="CLJ135" s="86"/>
      <c r="CLK135" s="86"/>
      <c r="CLL135" s="86"/>
      <c r="CLM135" s="86"/>
      <c r="CLN135" s="86"/>
      <c r="CLO135" s="86"/>
      <c r="CLP135" s="86"/>
      <c r="CLQ135" s="86"/>
      <c r="CLR135" s="86"/>
      <c r="CLS135" s="86"/>
      <c r="CLT135" s="86"/>
      <c r="CLU135" s="86"/>
      <c r="CLV135" s="86"/>
      <c r="CLW135" s="86"/>
      <c r="CLX135" s="86"/>
      <c r="CLY135" s="86"/>
      <c r="CLZ135" s="86"/>
      <c r="CMA135" s="86"/>
      <c r="CMB135" s="86"/>
      <c r="CMC135" s="86"/>
      <c r="CMD135" s="86"/>
      <c r="CME135" s="86"/>
      <c r="CMF135" s="86"/>
      <c r="CMG135" s="86"/>
      <c r="CMH135" s="86"/>
      <c r="CMI135" s="86"/>
      <c r="CMJ135" s="86"/>
      <c r="CMK135" s="86"/>
      <c r="CML135" s="86"/>
      <c r="CMM135" s="86"/>
      <c r="CMN135" s="86"/>
      <c r="CMO135" s="86"/>
      <c r="CMP135" s="86"/>
      <c r="CMQ135" s="86"/>
      <c r="CMR135" s="86"/>
      <c r="CMS135" s="86"/>
      <c r="CMT135" s="86"/>
      <c r="CMU135" s="86"/>
      <c r="CMV135" s="86"/>
      <c r="CMW135" s="86"/>
      <c r="CMX135" s="86"/>
      <c r="CMY135" s="86"/>
      <c r="CMZ135" s="86"/>
      <c r="CNA135" s="86"/>
      <c r="CNB135" s="86"/>
      <c r="CNC135" s="86"/>
      <c r="CND135" s="86"/>
      <c r="CNE135" s="86"/>
      <c r="CNF135" s="86"/>
      <c r="CNG135" s="86"/>
      <c r="CNH135" s="86"/>
      <c r="CNI135" s="86"/>
      <c r="CNJ135" s="86"/>
      <c r="CNK135" s="86"/>
      <c r="CNL135" s="86"/>
      <c r="CNM135" s="86"/>
      <c r="CNN135" s="86"/>
      <c r="CNO135" s="86"/>
      <c r="CNP135" s="86"/>
      <c r="CNQ135" s="86"/>
      <c r="CNR135" s="86"/>
      <c r="CNS135" s="86"/>
      <c r="CNT135" s="86"/>
      <c r="CNU135" s="86"/>
      <c r="CNV135" s="86"/>
      <c r="CNW135" s="86"/>
      <c r="CNX135" s="86"/>
      <c r="CNY135" s="86"/>
      <c r="CNZ135" s="86"/>
      <c r="COA135" s="86"/>
      <c r="COB135" s="86"/>
      <c r="COC135" s="86"/>
      <c r="COD135" s="86"/>
      <c r="COE135" s="86"/>
      <c r="COF135" s="86"/>
      <c r="COG135" s="86"/>
      <c r="COH135" s="86"/>
      <c r="COI135" s="86"/>
      <c r="COJ135" s="86"/>
      <c r="COK135" s="86"/>
      <c r="COL135" s="86"/>
      <c r="COM135" s="86"/>
      <c r="CON135" s="86"/>
      <c r="COO135" s="86"/>
      <c r="COP135" s="86"/>
      <c r="COQ135" s="86"/>
      <c r="COR135" s="86"/>
      <c r="COS135" s="86"/>
      <c r="COT135" s="86"/>
      <c r="COU135" s="86"/>
      <c r="COV135" s="86"/>
      <c r="COW135" s="86"/>
      <c r="COX135" s="86"/>
      <c r="COY135" s="86"/>
      <c r="COZ135" s="86"/>
      <c r="CPA135" s="86"/>
      <c r="CPB135" s="86"/>
      <c r="CPC135" s="86"/>
      <c r="CPD135" s="86"/>
      <c r="CPE135" s="86"/>
      <c r="CPF135" s="86"/>
      <c r="CPG135" s="86"/>
      <c r="CPH135" s="86"/>
      <c r="CPI135" s="86"/>
      <c r="CPJ135" s="86"/>
      <c r="CPK135" s="86"/>
      <c r="CPL135" s="86"/>
      <c r="CPM135" s="86"/>
      <c r="CPN135" s="86"/>
      <c r="CPO135" s="86"/>
      <c r="CPP135" s="86"/>
      <c r="CPQ135" s="86"/>
      <c r="CPR135" s="86"/>
      <c r="CPS135" s="86"/>
      <c r="CPT135" s="86"/>
      <c r="CPU135" s="86"/>
      <c r="CPV135" s="86"/>
      <c r="CPW135" s="86"/>
      <c r="CPX135" s="86"/>
      <c r="CPY135" s="86"/>
      <c r="CPZ135" s="86"/>
      <c r="CQA135" s="86"/>
      <c r="CQB135" s="86"/>
      <c r="CQC135" s="86"/>
      <c r="CQD135" s="86"/>
      <c r="CQE135" s="86"/>
      <c r="CQF135" s="86"/>
      <c r="CQG135" s="86"/>
      <c r="CQH135" s="86"/>
      <c r="CQI135" s="86"/>
      <c r="CQJ135" s="86"/>
      <c r="CQK135" s="86"/>
      <c r="CQL135" s="86"/>
      <c r="CQM135" s="86"/>
      <c r="CQN135" s="86"/>
      <c r="CQO135" s="86"/>
      <c r="CQP135" s="86"/>
      <c r="CQQ135" s="86"/>
      <c r="CQR135" s="86"/>
      <c r="CQS135" s="86"/>
      <c r="CQT135" s="86"/>
      <c r="CQU135" s="86"/>
      <c r="CQV135" s="86"/>
      <c r="CQW135" s="86"/>
      <c r="CQX135" s="86"/>
      <c r="CQY135" s="86"/>
      <c r="CQZ135" s="86"/>
      <c r="CRA135" s="86"/>
      <c r="CRB135" s="86"/>
      <c r="CRC135" s="86"/>
      <c r="CRD135" s="86"/>
      <c r="CRE135" s="86"/>
      <c r="CRF135" s="86"/>
      <c r="CRG135" s="86"/>
      <c r="CRH135" s="86"/>
      <c r="CRI135" s="86"/>
      <c r="CRJ135" s="86"/>
      <c r="CRK135" s="86"/>
      <c r="CRL135" s="86"/>
      <c r="CRM135" s="86"/>
      <c r="CRN135" s="86"/>
      <c r="CRO135" s="86"/>
      <c r="CRP135" s="86"/>
      <c r="CRQ135" s="86"/>
      <c r="CRR135" s="86"/>
      <c r="CRY135" s="86"/>
      <c r="CRZ135" s="86"/>
      <c r="CSA135" s="86"/>
      <c r="CSB135" s="86"/>
      <c r="CSC135" s="86"/>
      <c r="CSD135" s="86"/>
      <c r="CSE135" s="86"/>
      <c r="CSF135" s="86"/>
      <c r="CSG135" s="86"/>
      <c r="CSH135" s="86"/>
      <c r="CSI135" s="86"/>
      <c r="CSJ135" s="86"/>
      <c r="CSK135" s="86"/>
      <c r="CSL135" s="86"/>
      <c r="CSM135" s="86"/>
      <c r="CSN135" s="86"/>
      <c r="CSO135" s="86"/>
      <c r="CSP135" s="86"/>
      <c r="CSQ135" s="86"/>
      <c r="CSR135" s="86"/>
      <c r="CSS135" s="86"/>
      <c r="CST135" s="86"/>
      <c r="CSU135" s="86"/>
      <c r="CSV135" s="86"/>
      <c r="CSW135" s="86"/>
      <c r="CSX135" s="86"/>
      <c r="CSY135" s="86"/>
      <c r="CSZ135" s="86"/>
      <c r="CTA135" s="86"/>
      <c r="CTB135" s="86"/>
      <c r="CTC135" s="86"/>
      <c r="CTD135" s="86"/>
      <c r="CTE135" s="86"/>
      <c r="CTF135" s="86"/>
      <c r="CTG135" s="86"/>
      <c r="CTH135" s="86"/>
      <c r="CTI135" s="86"/>
      <c r="CTJ135" s="86"/>
      <c r="CTK135" s="86"/>
      <c r="CTL135" s="86"/>
      <c r="CTM135" s="86"/>
      <c r="CTN135" s="86"/>
      <c r="CTO135" s="86"/>
      <c r="CTP135" s="86"/>
      <c r="CTQ135" s="86"/>
      <c r="CTR135" s="86"/>
      <c r="CTS135" s="86"/>
      <c r="CTT135" s="86"/>
      <c r="CTU135" s="86"/>
      <c r="CTV135" s="86"/>
      <c r="CTW135" s="86"/>
      <c r="CTX135" s="86"/>
      <c r="CTY135" s="86"/>
      <c r="CTZ135" s="86"/>
      <c r="CUA135" s="86"/>
      <c r="CUB135" s="86"/>
      <c r="CUC135" s="86"/>
      <c r="CUD135" s="86"/>
      <c r="CUE135" s="86"/>
      <c r="CUF135" s="86"/>
      <c r="CUG135" s="86"/>
      <c r="CUH135" s="86"/>
      <c r="CUI135" s="86"/>
      <c r="CUJ135" s="86"/>
      <c r="CUK135" s="86"/>
      <c r="CUL135" s="86"/>
      <c r="CUM135" s="86"/>
      <c r="CUN135" s="86"/>
      <c r="CUO135" s="86"/>
      <c r="CUP135" s="86"/>
      <c r="CUQ135" s="86"/>
      <c r="CUR135" s="86"/>
      <c r="CUS135" s="86"/>
      <c r="CUT135" s="86"/>
      <c r="CUU135" s="86"/>
      <c r="CUV135" s="86"/>
      <c r="CUW135" s="86"/>
      <c r="CUX135" s="86"/>
      <c r="CUY135" s="86"/>
      <c r="CUZ135" s="86"/>
      <c r="CVA135" s="86"/>
      <c r="CVB135" s="86"/>
      <c r="CVC135" s="86"/>
      <c r="CVD135" s="86"/>
      <c r="CVE135" s="86"/>
      <c r="CVF135" s="86"/>
      <c r="CVG135" s="86"/>
      <c r="CVH135" s="86"/>
      <c r="CVI135" s="86"/>
      <c r="CVJ135" s="86"/>
      <c r="CVK135" s="86"/>
      <c r="CVL135" s="86"/>
      <c r="CVM135" s="86"/>
      <c r="CVN135" s="86"/>
      <c r="CVO135" s="86"/>
      <c r="CVP135" s="86"/>
      <c r="CVQ135" s="86"/>
      <c r="CVR135" s="86"/>
      <c r="CVS135" s="86"/>
      <c r="CVT135" s="86"/>
      <c r="CVU135" s="86"/>
      <c r="CVV135" s="86"/>
      <c r="CVW135" s="86"/>
      <c r="CVX135" s="86"/>
      <c r="CVY135" s="86"/>
      <c r="CVZ135" s="86"/>
      <c r="CWA135" s="86"/>
      <c r="CWB135" s="86"/>
      <c r="CWC135" s="86"/>
      <c r="CWD135" s="86"/>
      <c r="CWE135" s="86"/>
      <c r="CWF135" s="86"/>
      <c r="CWG135" s="86"/>
      <c r="CWH135" s="86"/>
      <c r="CWI135" s="86"/>
      <c r="CWJ135" s="86"/>
      <c r="CWK135" s="86"/>
      <c r="CWL135" s="86"/>
      <c r="CWM135" s="86"/>
      <c r="CWN135" s="86"/>
      <c r="CWO135" s="86"/>
      <c r="CWP135" s="86"/>
      <c r="CWQ135" s="86"/>
      <c r="CWR135" s="86"/>
      <c r="CWS135" s="86"/>
      <c r="CWT135" s="86"/>
      <c r="CWU135" s="86"/>
      <c r="CWV135" s="86"/>
      <c r="CWW135" s="86"/>
      <c r="CWX135" s="86"/>
      <c r="CWY135" s="86"/>
      <c r="CWZ135" s="86"/>
      <c r="CXA135" s="86"/>
      <c r="CXB135" s="86"/>
      <c r="CXC135" s="86"/>
      <c r="CXD135" s="86"/>
      <c r="CXE135" s="86"/>
      <c r="CXF135" s="86"/>
      <c r="CXG135" s="86"/>
      <c r="CXH135" s="86"/>
      <c r="CXI135" s="86"/>
      <c r="CXJ135" s="86"/>
      <c r="CXK135" s="86"/>
      <c r="CXL135" s="86"/>
      <c r="CXM135" s="86"/>
      <c r="CXN135" s="86"/>
      <c r="CXO135" s="86"/>
      <c r="CXP135" s="86"/>
      <c r="CXQ135" s="86"/>
      <c r="CXR135" s="86"/>
      <c r="CXS135" s="86"/>
      <c r="CXT135" s="86"/>
      <c r="CXU135" s="86"/>
      <c r="CXV135" s="86"/>
      <c r="CXW135" s="86"/>
      <c r="CXX135" s="86"/>
      <c r="CXY135" s="86"/>
      <c r="CXZ135" s="86"/>
      <c r="CYA135" s="86"/>
      <c r="CYB135" s="86"/>
      <c r="CYC135" s="86"/>
      <c r="CYD135" s="86"/>
      <c r="CYE135" s="86"/>
      <c r="CYF135" s="86"/>
      <c r="CYG135" s="86"/>
      <c r="CYH135" s="86"/>
      <c r="CYI135" s="86"/>
      <c r="CYJ135" s="86"/>
      <c r="CYK135" s="86"/>
      <c r="CYL135" s="86"/>
      <c r="CYM135" s="86"/>
      <c r="CYN135" s="86"/>
      <c r="CYO135" s="86"/>
      <c r="CYP135" s="86"/>
      <c r="CYQ135" s="86"/>
      <c r="CYR135" s="86"/>
      <c r="CYS135" s="86"/>
      <c r="CYT135" s="86"/>
      <c r="CYU135" s="86"/>
      <c r="CYV135" s="86"/>
      <c r="CYW135" s="86"/>
      <c r="CYX135" s="86"/>
      <c r="CYY135" s="86"/>
      <c r="CYZ135" s="86"/>
      <c r="CZA135" s="86"/>
      <c r="CZB135" s="86"/>
      <c r="CZC135" s="86"/>
      <c r="CZD135" s="86"/>
      <c r="CZE135" s="86"/>
      <c r="CZF135" s="86"/>
      <c r="CZG135" s="86"/>
      <c r="CZH135" s="86"/>
      <c r="CZI135" s="86"/>
      <c r="CZJ135" s="86"/>
      <c r="CZK135" s="86"/>
      <c r="CZL135" s="86"/>
      <c r="CZM135" s="86"/>
      <c r="CZN135" s="86"/>
      <c r="CZO135" s="86"/>
      <c r="CZP135" s="86"/>
      <c r="CZQ135" s="86"/>
      <c r="CZR135" s="86"/>
      <c r="CZS135" s="86"/>
      <c r="CZT135" s="86"/>
      <c r="CZU135" s="86"/>
      <c r="CZV135" s="86"/>
      <c r="CZW135" s="86"/>
      <c r="CZX135" s="86"/>
      <c r="CZY135" s="86"/>
      <c r="CZZ135" s="86"/>
      <c r="DAA135" s="86"/>
      <c r="DAB135" s="86"/>
      <c r="DAC135" s="86"/>
      <c r="DAD135" s="86"/>
      <c r="DAE135" s="86"/>
      <c r="DAF135" s="86"/>
      <c r="DAG135" s="86"/>
      <c r="DAH135" s="86"/>
      <c r="DAI135" s="86"/>
      <c r="DAJ135" s="86"/>
      <c r="DAK135" s="86"/>
      <c r="DAL135" s="86"/>
      <c r="DAM135" s="86"/>
      <c r="DAN135" s="86"/>
      <c r="DAO135" s="86"/>
      <c r="DAP135" s="86"/>
      <c r="DAQ135" s="86"/>
      <c r="DAR135" s="86"/>
      <c r="DAS135" s="86"/>
      <c r="DAT135" s="86"/>
      <c r="DAU135" s="86"/>
      <c r="DAV135" s="86"/>
      <c r="DAW135" s="86"/>
      <c r="DAX135" s="86"/>
      <c r="DAY135" s="86"/>
      <c r="DAZ135" s="86"/>
      <c r="DBA135" s="86"/>
      <c r="DBB135" s="86"/>
      <c r="DBC135" s="86"/>
      <c r="DBD135" s="86"/>
      <c r="DBE135" s="86"/>
      <c r="DBF135" s="86"/>
      <c r="DBG135" s="86"/>
      <c r="DBH135" s="86"/>
      <c r="DBI135" s="86"/>
      <c r="DBJ135" s="86"/>
      <c r="DBK135" s="86"/>
      <c r="DBL135" s="86"/>
      <c r="DBM135" s="86"/>
      <c r="DBN135" s="86"/>
      <c r="DBU135" s="86"/>
      <c r="DBV135" s="86"/>
      <c r="DBW135" s="86"/>
      <c r="DBX135" s="86"/>
      <c r="DBY135" s="86"/>
      <c r="DBZ135" s="86"/>
      <c r="DCA135" s="86"/>
      <c r="DCB135" s="86"/>
      <c r="DCC135" s="86"/>
      <c r="DCD135" s="86"/>
      <c r="DCE135" s="86"/>
      <c r="DCF135" s="86"/>
      <c r="DCG135" s="86"/>
      <c r="DCH135" s="86"/>
      <c r="DCI135" s="86"/>
      <c r="DCJ135" s="86"/>
      <c r="DCK135" s="86"/>
      <c r="DCL135" s="86"/>
      <c r="DCM135" s="86"/>
      <c r="DCN135" s="86"/>
      <c r="DCO135" s="86"/>
      <c r="DCP135" s="86"/>
      <c r="DCQ135" s="86"/>
      <c r="DCR135" s="86"/>
      <c r="DCS135" s="86"/>
      <c r="DCT135" s="86"/>
      <c r="DCU135" s="86"/>
      <c r="DCV135" s="86"/>
      <c r="DCW135" s="86"/>
      <c r="DCX135" s="86"/>
      <c r="DCY135" s="86"/>
      <c r="DCZ135" s="86"/>
      <c r="DDA135" s="86"/>
      <c r="DDB135" s="86"/>
      <c r="DDC135" s="86"/>
      <c r="DDD135" s="86"/>
      <c r="DDE135" s="86"/>
      <c r="DDF135" s="86"/>
      <c r="DDG135" s="86"/>
      <c r="DDH135" s="86"/>
      <c r="DDI135" s="86"/>
      <c r="DDJ135" s="86"/>
      <c r="DDK135" s="86"/>
      <c r="DDL135" s="86"/>
      <c r="DDM135" s="86"/>
      <c r="DDN135" s="86"/>
      <c r="DDO135" s="86"/>
      <c r="DDP135" s="86"/>
      <c r="DDQ135" s="86"/>
      <c r="DDR135" s="86"/>
      <c r="DDS135" s="86"/>
      <c r="DDT135" s="86"/>
      <c r="DDU135" s="86"/>
      <c r="DDV135" s="86"/>
      <c r="DDW135" s="86"/>
      <c r="DDX135" s="86"/>
      <c r="DDY135" s="86"/>
      <c r="DDZ135" s="86"/>
      <c r="DEA135" s="86"/>
      <c r="DEB135" s="86"/>
      <c r="DEC135" s="86"/>
      <c r="DED135" s="86"/>
      <c r="DEE135" s="86"/>
      <c r="DEF135" s="86"/>
      <c r="DEG135" s="86"/>
      <c r="DEH135" s="86"/>
      <c r="DEI135" s="86"/>
      <c r="DEJ135" s="86"/>
      <c r="DEK135" s="86"/>
      <c r="DEL135" s="86"/>
      <c r="DEM135" s="86"/>
      <c r="DEN135" s="86"/>
      <c r="DEO135" s="86"/>
      <c r="DEP135" s="86"/>
      <c r="DEQ135" s="86"/>
      <c r="DER135" s="86"/>
      <c r="DES135" s="86"/>
      <c r="DET135" s="86"/>
      <c r="DEU135" s="86"/>
      <c r="DEV135" s="86"/>
      <c r="DEW135" s="86"/>
      <c r="DEX135" s="86"/>
      <c r="DEY135" s="86"/>
      <c r="DEZ135" s="86"/>
      <c r="DFA135" s="86"/>
      <c r="DFB135" s="86"/>
      <c r="DFC135" s="86"/>
      <c r="DFD135" s="86"/>
      <c r="DFE135" s="86"/>
      <c r="DFF135" s="86"/>
      <c r="DFG135" s="86"/>
      <c r="DFH135" s="86"/>
      <c r="DFI135" s="86"/>
      <c r="DFJ135" s="86"/>
      <c r="DFK135" s="86"/>
      <c r="DFL135" s="86"/>
      <c r="DFM135" s="86"/>
      <c r="DFN135" s="86"/>
      <c r="DFO135" s="86"/>
      <c r="DFP135" s="86"/>
      <c r="DFQ135" s="86"/>
      <c r="DFR135" s="86"/>
      <c r="DFS135" s="86"/>
      <c r="DFT135" s="86"/>
      <c r="DFU135" s="86"/>
      <c r="DFV135" s="86"/>
      <c r="DFW135" s="86"/>
      <c r="DFX135" s="86"/>
      <c r="DFY135" s="86"/>
      <c r="DFZ135" s="86"/>
      <c r="DGA135" s="86"/>
      <c r="DGB135" s="86"/>
      <c r="DGC135" s="86"/>
      <c r="DGD135" s="86"/>
      <c r="DGE135" s="86"/>
      <c r="DGF135" s="86"/>
      <c r="DGG135" s="86"/>
      <c r="DGH135" s="86"/>
      <c r="DGI135" s="86"/>
      <c r="DGJ135" s="86"/>
      <c r="DGK135" s="86"/>
      <c r="DGL135" s="86"/>
      <c r="DGM135" s="86"/>
      <c r="DGN135" s="86"/>
      <c r="DGO135" s="86"/>
      <c r="DGP135" s="86"/>
      <c r="DGQ135" s="86"/>
      <c r="DGR135" s="86"/>
      <c r="DGS135" s="86"/>
      <c r="DGT135" s="86"/>
      <c r="DGU135" s="86"/>
      <c r="DGV135" s="86"/>
      <c r="DGW135" s="86"/>
      <c r="DGX135" s="86"/>
      <c r="DGY135" s="86"/>
      <c r="DGZ135" s="86"/>
      <c r="DHA135" s="86"/>
      <c r="DHB135" s="86"/>
      <c r="DHC135" s="86"/>
      <c r="DHD135" s="86"/>
      <c r="DHE135" s="86"/>
      <c r="DHF135" s="86"/>
      <c r="DHG135" s="86"/>
      <c r="DHH135" s="86"/>
      <c r="DHI135" s="86"/>
      <c r="DHJ135" s="86"/>
      <c r="DHK135" s="86"/>
      <c r="DHL135" s="86"/>
      <c r="DHM135" s="86"/>
      <c r="DHN135" s="86"/>
      <c r="DHO135" s="86"/>
      <c r="DHP135" s="86"/>
      <c r="DHQ135" s="86"/>
      <c r="DHR135" s="86"/>
      <c r="DHS135" s="86"/>
      <c r="DHT135" s="86"/>
      <c r="DHU135" s="86"/>
      <c r="DHV135" s="86"/>
      <c r="DHW135" s="86"/>
      <c r="DHX135" s="86"/>
      <c r="DHY135" s="86"/>
      <c r="DHZ135" s="86"/>
      <c r="DIA135" s="86"/>
      <c r="DIB135" s="86"/>
      <c r="DIC135" s="86"/>
      <c r="DID135" s="86"/>
      <c r="DIE135" s="86"/>
      <c r="DIF135" s="86"/>
      <c r="DIG135" s="86"/>
      <c r="DIH135" s="86"/>
      <c r="DII135" s="86"/>
      <c r="DIJ135" s="86"/>
      <c r="DIK135" s="86"/>
      <c r="DIL135" s="86"/>
      <c r="DIM135" s="86"/>
      <c r="DIN135" s="86"/>
      <c r="DIO135" s="86"/>
      <c r="DIP135" s="86"/>
      <c r="DIQ135" s="86"/>
      <c r="DIR135" s="86"/>
      <c r="DIS135" s="86"/>
      <c r="DIT135" s="86"/>
      <c r="DIU135" s="86"/>
      <c r="DIV135" s="86"/>
      <c r="DIW135" s="86"/>
      <c r="DIX135" s="86"/>
      <c r="DIY135" s="86"/>
      <c r="DIZ135" s="86"/>
      <c r="DJA135" s="86"/>
      <c r="DJB135" s="86"/>
      <c r="DJC135" s="86"/>
      <c r="DJD135" s="86"/>
      <c r="DJE135" s="86"/>
      <c r="DJF135" s="86"/>
      <c r="DJG135" s="86"/>
      <c r="DJH135" s="86"/>
      <c r="DJI135" s="86"/>
      <c r="DJJ135" s="86"/>
      <c r="DJK135" s="86"/>
      <c r="DJL135" s="86"/>
      <c r="DJM135" s="86"/>
      <c r="DJN135" s="86"/>
      <c r="DJO135" s="86"/>
      <c r="DJP135" s="86"/>
      <c r="DJQ135" s="86"/>
      <c r="DJR135" s="86"/>
      <c r="DJS135" s="86"/>
      <c r="DJT135" s="86"/>
      <c r="DJU135" s="86"/>
      <c r="DJV135" s="86"/>
      <c r="DJW135" s="86"/>
      <c r="DJX135" s="86"/>
      <c r="DJY135" s="86"/>
      <c r="DJZ135" s="86"/>
      <c r="DKA135" s="86"/>
      <c r="DKB135" s="86"/>
      <c r="DKC135" s="86"/>
      <c r="DKD135" s="86"/>
      <c r="DKE135" s="86"/>
      <c r="DKF135" s="86"/>
      <c r="DKG135" s="86"/>
      <c r="DKH135" s="86"/>
      <c r="DKI135" s="86"/>
      <c r="DKJ135" s="86"/>
      <c r="DKK135" s="86"/>
      <c r="DKL135" s="86"/>
      <c r="DKM135" s="86"/>
      <c r="DKN135" s="86"/>
      <c r="DKO135" s="86"/>
      <c r="DKP135" s="86"/>
      <c r="DKQ135" s="86"/>
      <c r="DKR135" s="86"/>
      <c r="DKS135" s="86"/>
      <c r="DKT135" s="86"/>
      <c r="DKU135" s="86"/>
      <c r="DKV135" s="86"/>
      <c r="DKW135" s="86"/>
      <c r="DKX135" s="86"/>
      <c r="DKY135" s="86"/>
      <c r="DKZ135" s="86"/>
      <c r="DLA135" s="86"/>
      <c r="DLB135" s="86"/>
      <c r="DLC135" s="86"/>
      <c r="DLD135" s="86"/>
      <c r="DLE135" s="86"/>
      <c r="DLF135" s="86"/>
      <c r="DLG135" s="86"/>
      <c r="DLH135" s="86"/>
      <c r="DLI135" s="86"/>
      <c r="DLJ135" s="86"/>
      <c r="DLQ135" s="86"/>
      <c r="DLR135" s="86"/>
      <c r="DLS135" s="86"/>
      <c r="DLT135" s="86"/>
      <c r="DLU135" s="86"/>
      <c r="DLV135" s="86"/>
      <c r="DLW135" s="86"/>
      <c r="DLX135" s="86"/>
      <c r="DLY135" s="86"/>
      <c r="DLZ135" s="86"/>
      <c r="DMA135" s="86"/>
      <c r="DMB135" s="86"/>
      <c r="DMC135" s="86"/>
      <c r="DMD135" s="86"/>
      <c r="DME135" s="86"/>
      <c r="DMF135" s="86"/>
      <c r="DMG135" s="86"/>
      <c r="DMH135" s="86"/>
      <c r="DMI135" s="86"/>
      <c r="DMJ135" s="86"/>
      <c r="DMK135" s="86"/>
      <c r="DML135" s="86"/>
      <c r="DMM135" s="86"/>
      <c r="DMN135" s="86"/>
      <c r="DMO135" s="86"/>
      <c r="DMP135" s="86"/>
      <c r="DMQ135" s="86"/>
      <c r="DMR135" s="86"/>
      <c r="DMS135" s="86"/>
      <c r="DMT135" s="86"/>
      <c r="DMU135" s="86"/>
      <c r="DMV135" s="86"/>
      <c r="DMW135" s="86"/>
      <c r="DMX135" s="86"/>
      <c r="DMY135" s="86"/>
      <c r="DMZ135" s="86"/>
      <c r="DNA135" s="86"/>
      <c r="DNB135" s="86"/>
      <c r="DNC135" s="86"/>
      <c r="DND135" s="86"/>
      <c r="DNE135" s="86"/>
      <c r="DNF135" s="86"/>
      <c r="DNG135" s="86"/>
      <c r="DNH135" s="86"/>
      <c r="DNI135" s="86"/>
      <c r="DNJ135" s="86"/>
      <c r="DNK135" s="86"/>
      <c r="DNL135" s="86"/>
      <c r="DNM135" s="86"/>
      <c r="DNN135" s="86"/>
      <c r="DNO135" s="86"/>
      <c r="DNP135" s="86"/>
      <c r="DNQ135" s="86"/>
      <c r="DNR135" s="86"/>
      <c r="DNS135" s="86"/>
      <c r="DNT135" s="86"/>
      <c r="DNU135" s="86"/>
      <c r="DNV135" s="86"/>
      <c r="DNW135" s="86"/>
      <c r="DNX135" s="86"/>
      <c r="DNY135" s="86"/>
      <c r="DNZ135" s="86"/>
      <c r="DOA135" s="86"/>
      <c r="DOB135" s="86"/>
      <c r="DOC135" s="86"/>
      <c r="DOD135" s="86"/>
      <c r="DOE135" s="86"/>
      <c r="DOF135" s="86"/>
      <c r="DOG135" s="86"/>
      <c r="DOH135" s="86"/>
      <c r="DOI135" s="86"/>
      <c r="DOJ135" s="86"/>
      <c r="DOK135" s="86"/>
      <c r="DOL135" s="86"/>
      <c r="DOM135" s="86"/>
      <c r="DON135" s="86"/>
      <c r="DOO135" s="86"/>
      <c r="DOP135" s="86"/>
      <c r="DOQ135" s="86"/>
      <c r="DOR135" s="86"/>
      <c r="DOS135" s="86"/>
      <c r="DOT135" s="86"/>
      <c r="DOU135" s="86"/>
      <c r="DOV135" s="86"/>
      <c r="DOW135" s="86"/>
      <c r="DOX135" s="86"/>
      <c r="DOY135" s="86"/>
      <c r="DOZ135" s="86"/>
      <c r="DPA135" s="86"/>
      <c r="DPB135" s="86"/>
      <c r="DPC135" s="86"/>
      <c r="DPD135" s="86"/>
      <c r="DPE135" s="86"/>
      <c r="DPF135" s="86"/>
      <c r="DPG135" s="86"/>
      <c r="DPH135" s="86"/>
      <c r="DPI135" s="86"/>
      <c r="DPJ135" s="86"/>
      <c r="DPK135" s="86"/>
      <c r="DPL135" s="86"/>
      <c r="DPM135" s="86"/>
      <c r="DPN135" s="86"/>
      <c r="DPO135" s="86"/>
      <c r="DPP135" s="86"/>
      <c r="DPQ135" s="86"/>
      <c r="DPR135" s="86"/>
      <c r="DPS135" s="86"/>
      <c r="DPT135" s="86"/>
      <c r="DPU135" s="86"/>
      <c r="DPV135" s="86"/>
      <c r="DPW135" s="86"/>
      <c r="DPX135" s="86"/>
      <c r="DPY135" s="86"/>
      <c r="DPZ135" s="86"/>
      <c r="DQA135" s="86"/>
      <c r="DQB135" s="86"/>
      <c r="DQC135" s="86"/>
      <c r="DQD135" s="86"/>
      <c r="DQE135" s="86"/>
      <c r="DQF135" s="86"/>
      <c r="DQG135" s="86"/>
      <c r="DQH135" s="86"/>
      <c r="DQI135" s="86"/>
      <c r="DQJ135" s="86"/>
      <c r="DQK135" s="86"/>
      <c r="DQL135" s="86"/>
      <c r="DQM135" s="86"/>
      <c r="DQN135" s="86"/>
      <c r="DQO135" s="86"/>
      <c r="DQP135" s="86"/>
      <c r="DQQ135" s="86"/>
      <c r="DQR135" s="86"/>
      <c r="DQS135" s="86"/>
      <c r="DQT135" s="86"/>
      <c r="DQU135" s="86"/>
      <c r="DQV135" s="86"/>
      <c r="DQW135" s="86"/>
      <c r="DQX135" s="86"/>
      <c r="DQY135" s="86"/>
      <c r="DQZ135" s="86"/>
      <c r="DRA135" s="86"/>
      <c r="DRB135" s="86"/>
      <c r="DRC135" s="86"/>
      <c r="DRD135" s="86"/>
      <c r="DRE135" s="86"/>
      <c r="DRF135" s="86"/>
      <c r="DRG135" s="86"/>
      <c r="DRH135" s="86"/>
      <c r="DRI135" s="86"/>
      <c r="DRJ135" s="86"/>
      <c r="DRK135" s="86"/>
      <c r="DRL135" s="86"/>
      <c r="DRM135" s="86"/>
      <c r="DRN135" s="86"/>
      <c r="DRO135" s="86"/>
      <c r="DRP135" s="86"/>
      <c r="DRQ135" s="86"/>
      <c r="DRR135" s="86"/>
      <c r="DRS135" s="86"/>
      <c r="DRT135" s="86"/>
      <c r="DRU135" s="86"/>
      <c r="DRV135" s="86"/>
      <c r="DRW135" s="86"/>
      <c r="DRX135" s="86"/>
      <c r="DRY135" s="86"/>
      <c r="DRZ135" s="86"/>
      <c r="DSA135" s="86"/>
      <c r="DSB135" s="86"/>
      <c r="DSC135" s="86"/>
      <c r="DSD135" s="86"/>
      <c r="DSE135" s="86"/>
      <c r="DSF135" s="86"/>
      <c r="DSG135" s="86"/>
      <c r="DSH135" s="86"/>
      <c r="DSI135" s="86"/>
      <c r="DSJ135" s="86"/>
      <c r="DSK135" s="86"/>
      <c r="DSL135" s="86"/>
      <c r="DSM135" s="86"/>
      <c r="DSN135" s="86"/>
      <c r="DSO135" s="86"/>
      <c r="DSP135" s="86"/>
      <c r="DSQ135" s="86"/>
      <c r="DSR135" s="86"/>
      <c r="DSS135" s="86"/>
      <c r="DST135" s="86"/>
      <c r="DSU135" s="86"/>
      <c r="DSV135" s="86"/>
      <c r="DSW135" s="86"/>
      <c r="DSX135" s="86"/>
      <c r="DSY135" s="86"/>
      <c r="DSZ135" s="86"/>
      <c r="DTA135" s="86"/>
      <c r="DTB135" s="86"/>
      <c r="DTC135" s="86"/>
      <c r="DTD135" s="86"/>
      <c r="DTE135" s="86"/>
      <c r="DTF135" s="86"/>
      <c r="DTG135" s="86"/>
      <c r="DTH135" s="86"/>
      <c r="DTI135" s="86"/>
      <c r="DTJ135" s="86"/>
      <c r="DTK135" s="86"/>
      <c r="DTL135" s="86"/>
      <c r="DTM135" s="86"/>
      <c r="DTN135" s="86"/>
      <c r="DTO135" s="86"/>
      <c r="DTP135" s="86"/>
      <c r="DTQ135" s="86"/>
      <c r="DTR135" s="86"/>
      <c r="DTS135" s="86"/>
      <c r="DTT135" s="86"/>
      <c r="DTU135" s="86"/>
      <c r="DTV135" s="86"/>
      <c r="DTW135" s="86"/>
      <c r="DTX135" s="86"/>
      <c r="DTY135" s="86"/>
      <c r="DTZ135" s="86"/>
      <c r="DUA135" s="86"/>
      <c r="DUB135" s="86"/>
      <c r="DUC135" s="86"/>
      <c r="DUD135" s="86"/>
      <c r="DUE135" s="86"/>
      <c r="DUF135" s="86"/>
      <c r="DUG135" s="86"/>
      <c r="DUH135" s="86"/>
      <c r="DUI135" s="86"/>
      <c r="DUJ135" s="86"/>
      <c r="DUK135" s="86"/>
      <c r="DUL135" s="86"/>
      <c r="DUM135" s="86"/>
      <c r="DUN135" s="86"/>
      <c r="DUO135" s="86"/>
      <c r="DUP135" s="86"/>
      <c r="DUQ135" s="86"/>
      <c r="DUR135" s="86"/>
      <c r="DUS135" s="86"/>
      <c r="DUT135" s="86"/>
      <c r="DUU135" s="86"/>
      <c r="DUV135" s="86"/>
      <c r="DUW135" s="86"/>
      <c r="DUX135" s="86"/>
      <c r="DUY135" s="86"/>
      <c r="DUZ135" s="86"/>
      <c r="DVA135" s="86"/>
      <c r="DVB135" s="86"/>
      <c r="DVC135" s="86"/>
      <c r="DVD135" s="86"/>
      <c r="DVE135" s="86"/>
      <c r="DVF135" s="86"/>
      <c r="DVM135" s="86"/>
      <c r="DVN135" s="86"/>
      <c r="DVO135" s="86"/>
      <c r="DVP135" s="86"/>
      <c r="DVQ135" s="86"/>
      <c r="DVR135" s="86"/>
      <c r="DVS135" s="86"/>
      <c r="DVT135" s="86"/>
      <c r="DVU135" s="86"/>
      <c r="DVV135" s="86"/>
      <c r="DVW135" s="86"/>
      <c r="DVX135" s="86"/>
      <c r="DVY135" s="86"/>
      <c r="DVZ135" s="86"/>
      <c r="DWA135" s="86"/>
      <c r="DWB135" s="86"/>
      <c r="DWC135" s="86"/>
      <c r="DWD135" s="86"/>
      <c r="DWE135" s="86"/>
      <c r="DWF135" s="86"/>
      <c r="DWG135" s="86"/>
      <c r="DWH135" s="86"/>
      <c r="DWI135" s="86"/>
      <c r="DWJ135" s="86"/>
      <c r="DWK135" s="86"/>
      <c r="DWL135" s="86"/>
      <c r="DWM135" s="86"/>
      <c r="DWN135" s="86"/>
      <c r="DWO135" s="86"/>
      <c r="DWP135" s="86"/>
      <c r="DWQ135" s="86"/>
      <c r="DWR135" s="86"/>
      <c r="DWS135" s="86"/>
      <c r="DWT135" s="86"/>
      <c r="DWU135" s="86"/>
      <c r="DWV135" s="86"/>
      <c r="DWW135" s="86"/>
      <c r="DWX135" s="86"/>
      <c r="DWY135" s="86"/>
      <c r="DWZ135" s="86"/>
      <c r="DXA135" s="86"/>
      <c r="DXB135" s="86"/>
      <c r="DXC135" s="86"/>
      <c r="DXD135" s="86"/>
      <c r="DXE135" s="86"/>
      <c r="DXF135" s="86"/>
      <c r="DXG135" s="86"/>
      <c r="DXH135" s="86"/>
      <c r="DXI135" s="86"/>
      <c r="DXJ135" s="86"/>
      <c r="DXK135" s="86"/>
      <c r="DXL135" s="86"/>
      <c r="DXM135" s="86"/>
      <c r="DXN135" s="86"/>
      <c r="DXO135" s="86"/>
      <c r="DXP135" s="86"/>
      <c r="DXQ135" s="86"/>
      <c r="DXR135" s="86"/>
      <c r="DXS135" s="86"/>
      <c r="DXT135" s="86"/>
      <c r="DXU135" s="86"/>
      <c r="DXV135" s="86"/>
      <c r="DXW135" s="86"/>
      <c r="DXX135" s="86"/>
      <c r="DXY135" s="86"/>
      <c r="DXZ135" s="86"/>
      <c r="DYA135" s="86"/>
      <c r="DYB135" s="86"/>
      <c r="DYC135" s="86"/>
      <c r="DYD135" s="86"/>
      <c r="DYE135" s="86"/>
      <c r="DYF135" s="86"/>
      <c r="DYG135" s="86"/>
      <c r="DYH135" s="86"/>
      <c r="DYI135" s="86"/>
      <c r="DYJ135" s="86"/>
      <c r="DYK135" s="86"/>
      <c r="DYL135" s="86"/>
      <c r="DYM135" s="86"/>
      <c r="DYN135" s="86"/>
      <c r="DYO135" s="86"/>
      <c r="DYP135" s="86"/>
      <c r="DYQ135" s="86"/>
      <c r="DYR135" s="86"/>
      <c r="DYS135" s="86"/>
      <c r="DYT135" s="86"/>
      <c r="DYU135" s="86"/>
      <c r="DYV135" s="86"/>
      <c r="DYW135" s="86"/>
      <c r="DYX135" s="86"/>
      <c r="DYY135" s="86"/>
      <c r="DYZ135" s="86"/>
      <c r="DZA135" s="86"/>
      <c r="DZB135" s="86"/>
      <c r="DZC135" s="86"/>
      <c r="DZD135" s="86"/>
      <c r="DZE135" s="86"/>
      <c r="DZF135" s="86"/>
      <c r="DZG135" s="86"/>
      <c r="DZH135" s="86"/>
      <c r="DZI135" s="86"/>
      <c r="DZJ135" s="86"/>
      <c r="DZK135" s="86"/>
      <c r="DZL135" s="86"/>
      <c r="DZM135" s="86"/>
      <c r="DZN135" s="86"/>
      <c r="DZO135" s="86"/>
      <c r="DZP135" s="86"/>
      <c r="DZQ135" s="86"/>
      <c r="DZR135" s="86"/>
      <c r="DZS135" s="86"/>
      <c r="DZT135" s="86"/>
      <c r="DZU135" s="86"/>
      <c r="DZV135" s="86"/>
      <c r="DZW135" s="86"/>
      <c r="DZX135" s="86"/>
      <c r="DZY135" s="86"/>
      <c r="DZZ135" s="86"/>
      <c r="EAA135" s="86"/>
      <c r="EAB135" s="86"/>
      <c r="EAC135" s="86"/>
      <c r="EAD135" s="86"/>
      <c r="EAE135" s="86"/>
      <c r="EAF135" s="86"/>
      <c r="EAG135" s="86"/>
      <c r="EAH135" s="86"/>
      <c r="EAI135" s="86"/>
      <c r="EAJ135" s="86"/>
      <c r="EAK135" s="86"/>
      <c r="EAL135" s="86"/>
      <c r="EAM135" s="86"/>
      <c r="EAN135" s="86"/>
      <c r="EAO135" s="86"/>
      <c r="EAP135" s="86"/>
      <c r="EAQ135" s="86"/>
      <c r="EAR135" s="86"/>
      <c r="EAS135" s="86"/>
      <c r="EAT135" s="86"/>
      <c r="EAU135" s="86"/>
      <c r="EAV135" s="86"/>
      <c r="EAW135" s="86"/>
      <c r="EAX135" s="86"/>
      <c r="EAY135" s="86"/>
      <c r="EAZ135" s="86"/>
      <c r="EBA135" s="86"/>
      <c r="EBB135" s="86"/>
      <c r="EBC135" s="86"/>
      <c r="EBD135" s="86"/>
      <c r="EBE135" s="86"/>
      <c r="EBF135" s="86"/>
      <c r="EBG135" s="86"/>
      <c r="EBH135" s="86"/>
      <c r="EBI135" s="86"/>
      <c r="EBJ135" s="86"/>
      <c r="EBK135" s="86"/>
      <c r="EBL135" s="86"/>
      <c r="EBM135" s="86"/>
      <c r="EBN135" s="86"/>
      <c r="EBO135" s="86"/>
      <c r="EBP135" s="86"/>
      <c r="EBQ135" s="86"/>
      <c r="EBR135" s="86"/>
      <c r="EBS135" s="86"/>
      <c r="EBT135" s="86"/>
      <c r="EBU135" s="86"/>
      <c r="EBV135" s="86"/>
      <c r="EBW135" s="86"/>
      <c r="EBX135" s="86"/>
      <c r="EBY135" s="86"/>
      <c r="EBZ135" s="86"/>
      <c r="ECA135" s="86"/>
      <c r="ECB135" s="86"/>
      <c r="ECC135" s="86"/>
      <c r="ECD135" s="86"/>
      <c r="ECE135" s="86"/>
      <c r="ECF135" s="86"/>
      <c r="ECG135" s="86"/>
      <c r="ECH135" s="86"/>
      <c r="ECI135" s="86"/>
      <c r="ECJ135" s="86"/>
      <c r="ECK135" s="86"/>
      <c r="ECL135" s="86"/>
      <c r="ECM135" s="86"/>
      <c r="ECN135" s="86"/>
      <c r="ECO135" s="86"/>
      <c r="ECP135" s="86"/>
      <c r="ECQ135" s="86"/>
      <c r="ECR135" s="86"/>
      <c r="ECS135" s="86"/>
      <c r="ECT135" s="86"/>
      <c r="ECU135" s="86"/>
      <c r="ECV135" s="86"/>
      <c r="ECW135" s="86"/>
      <c r="ECX135" s="86"/>
      <c r="ECY135" s="86"/>
      <c r="ECZ135" s="86"/>
      <c r="EDA135" s="86"/>
      <c r="EDB135" s="86"/>
      <c r="EDC135" s="86"/>
      <c r="EDD135" s="86"/>
      <c r="EDE135" s="86"/>
      <c r="EDF135" s="86"/>
      <c r="EDG135" s="86"/>
      <c r="EDH135" s="86"/>
      <c r="EDI135" s="86"/>
      <c r="EDJ135" s="86"/>
      <c r="EDK135" s="86"/>
      <c r="EDL135" s="86"/>
      <c r="EDM135" s="86"/>
      <c r="EDN135" s="86"/>
      <c r="EDO135" s="86"/>
      <c r="EDP135" s="86"/>
      <c r="EDQ135" s="86"/>
      <c r="EDR135" s="86"/>
      <c r="EDS135" s="86"/>
      <c r="EDT135" s="86"/>
      <c r="EDU135" s="86"/>
      <c r="EDV135" s="86"/>
      <c r="EDW135" s="86"/>
      <c r="EDX135" s="86"/>
      <c r="EDY135" s="86"/>
      <c r="EDZ135" s="86"/>
      <c r="EEA135" s="86"/>
      <c r="EEB135" s="86"/>
      <c r="EEC135" s="86"/>
      <c r="EED135" s="86"/>
      <c r="EEE135" s="86"/>
      <c r="EEF135" s="86"/>
      <c r="EEG135" s="86"/>
      <c r="EEH135" s="86"/>
      <c r="EEI135" s="86"/>
      <c r="EEJ135" s="86"/>
      <c r="EEK135" s="86"/>
      <c r="EEL135" s="86"/>
      <c r="EEM135" s="86"/>
      <c r="EEN135" s="86"/>
      <c r="EEO135" s="86"/>
      <c r="EEP135" s="86"/>
      <c r="EEQ135" s="86"/>
      <c r="EER135" s="86"/>
      <c r="EES135" s="86"/>
      <c r="EET135" s="86"/>
      <c r="EEU135" s="86"/>
      <c r="EEV135" s="86"/>
      <c r="EEW135" s="86"/>
      <c r="EEX135" s="86"/>
      <c r="EEY135" s="86"/>
      <c r="EEZ135" s="86"/>
      <c r="EFA135" s="86"/>
      <c r="EFB135" s="86"/>
      <c r="EFI135" s="86"/>
      <c r="EFJ135" s="86"/>
      <c r="EFK135" s="86"/>
      <c r="EFL135" s="86"/>
      <c r="EFM135" s="86"/>
      <c r="EFN135" s="86"/>
      <c r="EFO135" s="86"/>
      <c r="EFP135" s="86"/>
      <c r="EFQ135" s="86"/>
      <c r="EFR135" s="86"/>
      <c r="EFS135" s="86"/>
      <c r="EFT135" s="86"/>
      <c r="EFU135" s="86"/>
      <c r="EFV135" s="86"/>
      <c r="EFW135" s="86"/>
      <c r="EFX135" s="86"/>
      <c r="EFY135" s="86"/>
      <c r="EFZ135" s="86"/>
      <c r="EGA135" s="86"/>
      <c r="EGB135" s="86"/>
      <c r="EGC135" s="86"/>
      <c r="EGD135" s="86"/>
      <c r="EGE135" s="86"/>
      <c r="EGF135" s="86"/>
      <c r="EGG135" s="86"/>
      <c r="EGH135" s="86"/>
      <c r="EGI135" s="86"/>
      <c r="EGJ135" s="86"/>
      <c r="EGK135" s="86"/>
      <c r="EGL135" s="86"/>
      <c r="EGM135" s="86"/>
      <c r="EGN135" s="86"/>
      <c r="EGO135" s="86"/>
      <c r="EGP135" s="86"/>
      <c r="EGQ135" s="86"/>
      <c r="EGR135" s="86"/>
      <c r="EGS135" s="86"/>
      <c r="EGT135" s="86"/>
      <c r="EGU135" s="86"/>
      <c r="EGV135" s="86"/>
      <c r="EGW135" s="86"/>
      <c r="EGX135" s="86"/>
      <c r="EGY135" s="86"/>
      <c r="EGZ135" s="86"/>
      <c r="EHA135" s="86"/>
      <c r="EHB135" s="86"/>
      <c r="EHC135" s="86"/>
      <c r="EHD135" s="86"/>
      <c r="EHE135" s="86"/>
      <c r="EHF135" s="86"/>
      <c r="EHG135" s="86"/>
      <c r="EHH135" s="86"/>
      <c r="EHI135" s="86"/>
      <c r="EHJ135" s="86"/>
      <c r="EHK135" s="86"/>
      <c r="EHL135" s="86"/>
      <c r="EHM135" s="86"/>
      <c r="EHN135" s="86"/>
      <c r="EHO135" s="86"/>
      <c r="EHP135" s="86"/>
      <c r="EHQ135" s="86"/>
      <c r="EHR135" s="86"/>
      <c r="EHS135" s="86"/>
      <c r="EHT135" s="86"/>
      <c r="EHU135" s="86"/>
      <c r="EHV135" s="86"/>
      <c r="EHW135" s="86"/>
      <c r="EHX135" s="86"/>
      <c r="EHY135" s="86"/>
      <c r="EHZ135" s="86"/>
      <c r="EIA135" s="86"/>
      <c r="EIB135" s="86"/>
      <c r="EIC135" s="86"/>
      <c r="EID135" s="86"/>
      <c r="EIE135" s="86"/>
      <c r="EIF135" s="86"/>
      <c r="EIG135" s="86"/>
      <c r="EIH135" s="86"/>
      <c r="EII135" s="86"/>
      <c r="EIJ135" s="86"/>
      <c r="EIK135" s="86"/>
      <c r="EIL135" s="86"/>
      <c r="EIM135" s="86"/>
      <c r="EIN135" s="86"/>
      <c r="EIO135" s="86"/>
      <c r="EIP135" s="86"/>
      <c r="EIQ135" s="86"/>
      <c r="EIR135" s="86"/>
      <c r="EIS135" s="86"/>
      <c r="EIT135" s="86"/>
      <c r="EIU135" s="86"/>
      <c r="EIV135" s="86"/>
      <c r="EIW135" s="86"/>
      <c r="EIX135" s="86"/>
      <c r="EIY135" s="86"/>
      <c r="EIZ135" s="86"/>
      <c r="EJA135" s="86"/>
      <c r="EJB135" s="86"/>
      <c r="EJC135" s="86"/>
      <c r="EJD135" s="86"/>
      <c r="EJE135" s="86"/>
      <c r="EJF135" s="86"/>
      <c r="EJG135" s="86"/>
      <c r="EJH135" s="86"/>
      <c r="EJI135" s="86"/>
      <c r="EJJ135" s="86"/>
      <c r="EJK135" s="86"/>
      <c r="EJL135" s="86"/>
      <c r="EJM135" s="86"/>
      <c r="EJN135" s="86"/>
      <c r="EJO135" s="86"/>
      <c r="EJP135" s="86"/>
      <c r="EJQ135" s="86"/>
      <c r="EJR135" s="86"/>
      <c r="EJS135" s="86"/>
      <c r="EJT135" s="86"/>
      <c r="EJU135" s="86"/>
      <c r="EJV135" s="86"/>
      <c r="EJW135" s="86"/>
      <c r="EJX135" s="86"/>
      <c r="EJY135" s="86"/>
      <c r="EJZ135" s="86"/>
      <c r="EKA135" s="86"/>
      <c r="EKB135" s="86"/>
      <c r="EKC135" s="86"/>
      <c r="EKD135" s="86"/>
      <c r="EKE135" s="86"/>
      <c r="EKF135" s="86"/>
      <c r="EKG135" s="86"/>
      <c r="EKH135" s="86"/>
      <c r="EKI135" s="86"/>
      <c r="EKJ135" s="86"/>
      <c r="EKK135" s="86"/>
      <c r="EKL135" s="86"/>
      <c r="EKM135" s="86"/>
      <c r="EKN135" s="86"/>
      <c r="EKO135" s="86"/>
      <c r="EKP135" s="86"/>
      <c r="EKQ135" s="86"/>
      <c r="EKR135" s="86"/>
      <c r="EKS135" s="86"/>
      <c r="EKT135" s="86"/>
      <c r="EKU135" s="86"/>
      <c r="EKV135" s="86"/>
      <c r="EKW135" s="86"/>
      <c r="EKX135" s="86"/>
      <c r="EKY135" s="86"/>
      <c r="EKZ135" s="86"/>
      <c r="ELA135" s="86"/>
      <c r="ELB135" s="86"/>
      <c r="ELC135" s="86"/>
      <c r="ELD135" s="86"/>
      <c r="ELE135" s="86"/>
      <c r="ELF135" s="86"/>
      <c r="ELG135" s="86"/>
      <c r="ELH135" s="86"/>
      <c r="ELI135" s="86"/>
      <c r="ELJ135" s="86"/>
      <c r="ELK135" s="86"/>
      <c r="ELL135" s="86"/>
      <c r="ELM135" s="86"/>
      <c r="ELN135" s="86"/>
      <c r="ELO135" s="86"/>
      <c r="ELP135" s="86"/>
      <c r="ELQ135" s="86"/>
      <c r="ELR135" s="86"/>
      <c r="ELS135" s="86"/>
      <c r="ELT135" s="86"/>
      <c r="ELU135" s="86"/>
      <c r="ELV135" s="86"/>
      <c r="ELW135" s="86"/>
      <c r="ELX135" s="86"/>
      <c r="ELY135" s="86"/>
      <c r="ELZ135" s="86"/>
      <c r="EMA135" s="86"/>
      <c r="EMB135" s="86"/>
      <c r="EMC135" s="86"/>
      <c r="EMD135" s="86"/>
      <c r="EME135" s="86"/>
      <c r="EMF135" s="86"/>
      <c r="EMG135" s="86"/>
      <c r="EMH135" s="86"/>
      <c r="EMI135" s="86"/>
      <c r="EMJ135" s="86"/>
      <c r="EMK135" s="86"/>
      <c r="EML135" s="86"/>
      <c r="EMM135" s="86"/>
      <c r="EMN135" s="86"/>
      <c r="EMO135" s="86"/>
      <c r="EMP135" s="86"/>
      <c r="EMQ135" s="86"/>
      <c r="EMR135" s="86"/>
      <c r="EMS135" s="86"/>
      <c r="EMT135" s="86"/>
      <c r="EMU135" s="86"/>
      <c r="EMV135" s="86"/>
      <c r="EMW135" s="86"/>
      <c r="EMX135" s="86"/>
      <c r="EMY135" s="86"/>
      <c r="EMZ135" s="86"/>
      <c r="ENA135" s="86"/>
      <c r="ENB135" s="86"/>
      <c r="ENC135" s="86"/>
      <c r="END135" s="86"/>
      <c r="ENE135" s="86"/>
      <c r="ENF135" s="86"/>
      <c r="ENG135" s="86"/>
      <c r="ENH135" s="86"/>
      <c r="ENI135" s="86"/>
      <c r="ENJ135" s="86"/>
      <c r="ENK135" s="86"/>
      <c r="ENL135" s="86"/>
      <c r="ENM135" s="86"/>
      <c r="ENN135" s="86"/>
      <c r="ENO135" s="86"/>
      <c r="ENP135" s="86"/>
      <c r="ENQ135" s="86"/>
      <c r="ENR135" s="86"/>
      <c r="ENS135" s="86"/>
      <c r="ENT135" s="86"/>
      <c r="ENU135" s="86"/>
      <c r="ENV135" s="86"/>
      <c r="ENW135" s="86"/>
      <c r="ENX135" s="86"/>
      <c r="ENY135" s="86"/>
      <c r="ENZ135" s="86"/>
      <c r="EOA135" s="86"/>
      <c r="EOB135" s="86"/>
      <c r="EOC135" s="86"/>
      <c r="EOD135" s="86"/>
      <c r="EOE135" s="86"/>
      <c r="EOF135" s="86"/>
      <c r="EOG135" s="86"/>
      <c r="EOH135" s="86"/>
      <c r="EOI135" s="86"/>
      <c r="EOJ135" s="86"/>
      <c r="EOK135" s="86"/>
      <c r="EOL135" s="86"/>
      <c r="EOM135" s="86"/>
      <c r="EON135" s="86"/>
      <c r="EOO135" s="86"/>
      <c r="EOP135" s="86"/>
      <c r="EOQ135" s="86"/>
      <c r="EOR135" s="86"/>
      <c r="EOS135" s="86"/>
      <c r="EOT135" s="86"/>
      <c r="EOU135" s="86"/>
      <c r="EOV135" s="86"/>
      <c r="EOW135" s="86"/>
      <c r="EOX135" s="86"/>
      <c r="EPE135" s="86"/>
      <c r="EPF135" s="86"/>
      <c r="EPG135" s="86"/>
      <c r="EPH135" s="86"/>
      <c r="EPI135" s="86"/>
      <c r="EPJ135" s="86"/>
      <c r="EPK135" s="86"/>
      <c r="EPL135" s="86"/>
      <c r="EPM135" s="86"/>
      <c r="EPN135" s="86"/>
      <c r="EPO135" s="86"/>
      <c r="EPP135" s="86"/>
      <c r="EPQ135" s="86"/>
      <c r="EPR135" s="86"/>
      <c r="EPS135" s="86"/>
      <c r="EPT135" s="86"/>
      <c r="EPU135" s="86"/>
      <c r="EPV135" s="86"/>
      <c r="EPW135" s="86"/>
      <c r="EPX135" s="86"/>
      <c r="EPY135" s="86"/>
      <c r="EPZ135" s="86"/>
      <c r="EQA135" s="86"/>
      <c r="EQB135" s="86"/>
      <c r="EQC135" s="86"/>
      <c r="EQD135" s="86"/>
      <c r="EQE135" s="86"/>
      <c r="EQF135" s="86"/>
      <c r="EQG135" s="86"/>
      <c r="EQH135" s="86"/>
      <c r="EQI135" s="86"/>
      <c r="EQJ135" s="86"/>
      <c r="EQK135" s="86"/>
      <c r="EQL135" s="86"/>
      <c r="EQM135" s="86"/>
      <c r="EQN135" s="86"/>
      <c r="EQO135" s="86"/>
      <c r="EQP135" s="86"/>
      <c r="EQQ135" s="86"/>
      <c r="EQR135" s="86"/>
      <c r="EQS135" s="86"/>
      <c r="EQT135" s="86"/>
      <c r="EQU135" s="86"/>
      <c r="EQV135" s="86"/>
      <c r="EQW135" s="86"/>
      <c r="EQX135" s="86"/>
      <c r="EQY135" s="86"/>
      <c r="EQZ135" s="86"/>
      <c r="ERA135" s="86"/>
      <c r="ERB135" s="86"/>
      <c r="ERC135" s="86"/>
      <c r="ERD135" s="86"/>
      <c r="ERE135" s="86"/>
      <c r="ERF135" s="86"/>
      <c r="ERG135" s="86"/>
      <c r="ERH135" s="86"/>
      <c r="ERI135" s="86"/>
      <c r="ERJ135" s="86"/>
      <c r="ERK135" s="86"/>
      <c r="ERL135" s="86"/>
      <c r="ERM135" s="86"/>
      <c r="ERN135" s="86"/>
      <c r="ERO135" s="86"/>
      <c r="ERP135" s="86"/>
      <c r="ERQ135" s="86"/>
      <c r="ERR135" s="86"/>
      <c r="ERS135" s="86"/>
      <c r="ERT135" s="86"/>
      <c r="ERU135" s="86"/>
      <c r="ERV135" s="86"/>
      <c r="ERW135" s="86"/>
      <c r="ERX135" s="86"/>
      <c r="ERY135" s="86"/>
      <c r="ERZ135" s="86"/>
      <c r="ESA135" s="86"/>
      <c r="ESB135" s="86"/>
      <c r="ESC135" s="86"/>
      <c r="ESD135" s="86"/>
      <c r="ESE135" s="86"/>
      <c r="ESF135" s="86"/>
      <c r="ESG135" s="86"/>
      <c r="ESH135" s="86"/>
      <c r="ESI135" s="86"/>
      <c r="ESJ135" s="86"/>
      <c r="ESK135" s="86"/>
      <c r="ESL135" s="86"/>
      <c r="ESM135" s="86"/>
      <c r="ESN135" s="86"/>
      <c r="ESO135" s="86"/>
      <c r="ESP135" s="86"/>
      <c r="ESQ135" s="86"/>
      <c r="ESR135" s="86"/>
      <c r="ESS135" s="86"/>
      <c r="EST135" s="86"/>
      <c r="ESU135" s="86"/>
      <c r="ESV135" s="86"/>
      <c r="ESW135" s="86"/>
      <c r="ESX135" s="86"/>
      <c r="ESY135" s="86"/>
      <c r="ESZ135" s="86"/>
      <c r="ETA135" s="86"/>
      <c r="ETB135" s="86"/>
      <c r="ETC135" s="86"/>
      <c r="ETD135" s="86"/>
      <c r="ETE135" s="86"/>
      <c r="ETF135" s="86"/>
      <c r="ETG135" s="86"/>
      <c r="ETH135" s="86"/>
      <c r="ETI135" s="86"/>
      <c r="ETJ135" s="86"/>
      <c r="ETK135" s="86"/>
      <c r="ETL135" s="86"/>
      <c r="ETM135" s="86"/>
      <c r="ETN135" s="86"/>
      <c r="ETO135" s="86"/>
      <c r="ETP135" s="86"/>
      <c r="ETQ135" s="86"/>
      <c r="ETR135" s="86"/>
      <c r="ETS135" s="86"/>
      <c r="ETT135" s="86"/>
      <c r="ETU135" s="86"/>
      <c r="ETV135" s="86"/>
      <c r="ETW135" s="86"/>
      <c r="ETX135" s="86"/>
      <c r="ETY135" s="86"/>
      <c r="ETZ135" s="86"/>
      <c r="EUA135" s="86"/>
      <c r="EUB135" s="86"/>
      <c r="EUC135" s="86"/>
      <c r="EUD135" s="86"/>
      <c r="EUE135" s="86"/>
      <c r="EUF135" s="86"/>
      <c r="EUG135" s="86"/>
      <c r="EUH135" s="86"/>
      <c r="EUI135" s="86"/>
      <c r="EUJ135" s="86"/>
      <c r="EUK135" s="86"/>
      <c r="EUL135" s="86"/>
      <c r="EUM135" s="86"/>
      <c r="EUN135" s="86"/>
      <c r="EUO135" s="86"/>
      <c r="EUP135" s="86"/>
      <c r="EUQ135" s="86"/>
      <c r="EUR135" s="86"/>
      <c r="EUS135" s="86"/>
      <c r="EUT135" s="86"/>
      <c r="EUU135" s="86"/>
      <c r="EUV135" s="86"/>
      <c r="EUW135" s="86"/>
      <c r="EUX135" s="86"/>
      <c r="EUY135" s="86"/>
      <c r="EUZ135" s="86"/>
      <c r="EVA135" s="86"/>
      <c r="EVB135" s="86"/>
      <c r="EVC135" s="86"/>
      <c r="EVD135" s="86"/>
      <c r="EVE135" s="86"/>
      <c r="EVF135" s="86"/>
      <c r="EVG135" s="86"/>
      <c r="EVH135" s="86"/>
      <c r="EVI135" s="86"/>
      <c r="EVJ135" s="86"/>
      <c r="EVK135" s="86"/>
      <c r="EVL135" s="86"/>
      <c r="EVM135" s="86"/>
      <c r="EVN135" s="86"/>
      <c r="EVO135" s="86"/>
      <c r="EVP135" s="86"/>
      <c r="EVQ135" s="86"/>
      <c r="EVR135" s="86"/>
      <c r="EVS135" s="86"/>
      <c r="EVT135" s="86"/>
      <c r="EVU135" s="86"/>
      <c r="EVV135" s="86"/>
      <c r="EVW135" s="86"/>
      <c r="EVX135" s="86"/>
      <c r="EVY135" s="86"/>
      <c r="EVZ135" s="86"/>
      <c r="EWA135" s="86"/>
      <c r="EWB135" s="86"/>
      <c r="EWC135" s="86"/>
      <c r="EWD135" s="86"/>
      <c r="EWE135" s="86"/>
      <c r="EWF135" s="86"/>
      <c r="EWG135" s="86"/>
      <c r="EWH135" s="86"/>
      <c r="EWI135" s="86"/>
      <c r="EWJ135" s="86"/>
      <c r="EWK135" s="86"/>
      <c r="EWL135" s="86"/>
      <c r="EWM135" s="86"/>
      <c r="EWN135" s="86"/>
      <c r="EWO135" s="86"/>
      <c r="EWP135" s="86"/>
      <c r="EWQ135" s="86"/>
      <c r="EWR135" s="86"/>
      <c r="EWS135" s="86"/>
      <c r="EWT135" s="86"/>
      <c r="EWU135" s="86"/>
      <c r="EWV135" s="86"/>
      <c r="EWW135" s="86"/>
      <c r="EWX135" s="86"/>
      <c r="EWY135" s="86"/>
      <c r="EWZ135" s="86"/>
      <c r="EXA135" s="86"/>
      <c r="EXB135" s="86"/>
      <c r="EXC135" s="86"/>
      <c r="EXD135" s="86"/>
      <c r="EXE135" s="86"/>
      <c r="EXF135" s="86"/>
      <c r="EXG135" s="86"/>
      <c r="EXH135" s="86"/>
      <c r="EXI135" s="86"/>
      <c r="EXJ135" s="86"/>
      <c r="EXK135" s="86"/>
      <c r="EXL135" s="86"/>
      <c r="EXM135" s="86"/>
      <c r="EXN135" s="86"/>
      <c r="EXO135" s="86"/>
      <c r="EXP135" s="86"/>
      <c r="EXQ135" s="86"/>
      <c r="EXR135" s="86"/>
      <c r="EXS135" s="86"/>
      <c r="EXT135" s="86"/>
      <c r="EXU135" s="86"/>
      <c r="EXV135" s="86"/>
      <c r="EXW135" s="86"/>
      <c r="EXX135" s="86"/>
      <c r="EXY135" s="86"/>
      <c r="EXZ135" s="86"/>
      <c r="EYA135" s="86"/>
      <c r="EYB135" s="86"/>
      <c r="EYC135" s="86"/>
      <c r="EYD135" s="86"/>
      <c r="EYE135" s="86"/>
      <c r="EYF135" s="86"/>
      <c r="EYG135" s="86"/>
      <c r="EYH135" s="86"/>
      <c r="EYI135" s="86"/>
      <c r="EYJ135" s="86"/>
      <c r="EYK135" s="86"/>
      <c r="EYL135" s="86"/>
      <c r="EYM135" s="86"/>
      <c r="EYN135" s="86"/>
      <c r="EYO135" s="86"/>
      <c r="EYP135" s="86"/>
      <c r="EYQ135" s="86"/>
      <c r="EYR135" s="86"/>
      <c r="EYS135" s="86"/>
      <c r="EYT135" s="86"/>
      <c r="EZA135" s="86"/>
      <c r="EZB135" s="86"/>
      <c r="EZC135" s="86"/>
      <c r="EZD135" s="86"/>
      <c r="EZE135" s="86"/>
      <c r="EZF135" s="86"/>
      <c r="EZG135" s="86"/>
      <c r="EZH135" s="86"/>
      <c r="EZI135" s="86"/>
      <c r="EZJ135" s="86"/>
      <c r="EZK135" s="86"/>
      <c r="EZL135" s="86"/>
      <c r="EZM135" s="86"/>
      <c r="EZN135" s="86"/>
      <c r="EZO135" s="86"/>
      <c r="EZP135" s="86"/>
      <c r="EZQ135" s="86"/>
      <c r="EZR135" s="86"/>
      <c r="EZS135" s="86"/>
      <c r="EZT135" s="86"/>
      <c r="EZU135" s="86"/>
      <c r="EZV135" s="86"/>
      <c r="EZW135" s="86"/>
      <c r="EZX135" s="86"/>
      <c r="EZY135" s="86"/>
      <c r="EZZ135" s="86"/>
      <c r="FAA135" s="86"/>
      <c r="FAB135" s="86"/>
      <c r="FAC135" s="86"/>
      <c r="FAD135" s="86"/>
      <c r="FAE135" s="86"/>
      <c r="FAF135" s="86"/>
      <c r="FAG135" s="86"/>
      <c r="FAH135" s="86"/>
      <c r="FAI135" s="86"/>
      <c r="FAJ135" s="86"/>
      <c r="FAK135" s="86"/>
      <c r="FAL135" s="86"/>
      <c r="FAM135" s="86"/>
      <c r="FAN135" s="86"/>
      <c r="FAO135" s="86"/>
      <c r="FAP135" s="86"/>
      <c r="FAQ135" s="86"/>
      <c r="FAR135" s="86"/>
      <c r="FAS135" s="86"/>
      <c r="FAT135" s="86"/>
      <c r="FAU135" s="86"/>
      <c r="FAV135" s="86"/>
      <c r="FAW135" s="86"/>
      <c r="FAX135" s="86"/>
      <c r="FAY135" s="86"/>
      <c r="FAZ135" s="86"/>
      <c r="FBA135" s="86"/>
      <c r="FBB135" s="86"/>
      <c r="FBC135" s="86"/>
      <c r="FBD135" s="86"/>
      <c r="FBE135" s="86"/>
      <c r="FBF135" s="86"/>
      <c r="FBG135" s="86"/>
      <c r="FBH135" s="86"/>
      <c r="FBI135" s="86"/>
      <c r="FBJ135" s="86"/>
      <c r="FBK135" s="86"/>
      <c r="FBL135" s="86"/>
      <c r="FBM135" s="86"/>
      <c r="FBN135" s="86"/>
      <c r="FBO135" s="86"/>
      <c r="FBP135" s="86"/>
      <c r="FBQ135" s="86"/>
      <c r="FBR135" s="86"/>
      <c r="FBS135" s="86"/>
      <c r="FBT135" s="86"/>
      <c r="FBU135" s="86"/>
      <c r="FBV135" s="86"/>
      <c r="FBW135" s="86"/>
      <c r="FBX135" s="86"/>
      <c r="FBY135" s="86"/>
      <c r="FBZ135" s="86"/>
      <c r="FCA135" s="86"/>
      <c r="FCB135" s="86"/>
      <c r="FCC135" s="86"/>
      <c r="FCD135" s="86"/>
      <c r="FCE135" s="86"/>
      <c r="FCF135" s="86"/>
      <c r="FCG135" s="86"/>
      <c r="FCH135" s="86"/>
      <c r="FCI135" s="86"/>
      <c r="FCJ135" s="86"/>
      <c r="FCK135" s="86"/>
      <c r="FCL135" s="86"/>
      <c r="FCM135" s="86"/>
      <c r="FCN135" s="86"/>
      <c r="FCO135" s="86"/>
      <c r="FCP135" s="86"/>
      <c r="FCQ135" s="86"/>
      <c r="FCR135" s="86"/>
      <c r="FCS135" s="86"/>
      <c r="FCT135" s="86"/>
      <c r="FCU135" s="86"/>
      <c r="FCV135" s="86"/>
      <c r="FCW135" s="86"/>
      <c r="FCX135" s="86"/>
      <c r="FCY135" s="86"/>
      <c r="FCZ135" s="86"/>
      <c r="FDA135" s="86"/>
      <c r="FDB135" s="86"/>
      <c r="FDC135" s="86"/>
      <c r="FDD135" s="86"/>
      <c r="FDE135" s="86"/>
      <c r="FDF135" s="86"/>
      <c r="FDG135" s="86"/>
      <c r="FDH135" s="86"/>
      <c r="FDI135" s="86"/>
      <c r="FDJ135" s="86"/>
      <c r="FDK135" s="86"/>
      <c r="FDL135" s="86"/>
      <c r="FDM135" s="86"/>
      <c r="FDN135" s="86"/>
      <c r="FDO135" s="86"/>
      <c r="FDP135" s="86"/>
      <c r="FDQ135" s="86"/>
      <c r="FDR135" s="86"/>
      <c r="FDS135" s="86"/>
      <c r="FDT135" s="86"/>
      <c r="FDU135" s="86"/>
      <c r="FDV135" s="86"/>
      <c r="FDW135" s="86"/>
      <c r="FDX135" s="86"/>
      <c r="FDY135" s="86"/>
      <c r="FDZ135" s="86"/>
      <c r="FEA135" s="86"/>
      <c r="FEB135" s="86"/>
      <c r="FEC135" s="86"/>
      <c r="FED135" s="86"/>
      <c r="FEE135" s="86"/>
      <c r="FEF135" s="86"/>
      <c r="FEG135" s="86"/>
      <c r="FEH135" s="86"/>
      <c r="FEI135" s="86"/>
      <c r="FEJ135" s="86"/>
      <c r="FEK135" s="86"/>
      <c r="FEL135" s="86"/>
      <c r="FEM135" s="86"/>
      <c r="FEN135" s="86"/>
      <c r="FEO135" s="86"/>
      <c r="FEP135" s="86"/>
      <c r="FEQ135" s="86"/>
      <c r="FER135" s="86"/>
      <c r="FES135" s="86"/>
      <c r="FET135" s="86"/>
      <c r="FEU135" s="86"/>
      <c r="FEV135" s="86"/>
      <c r="FEW135" s="86"/>
      <c r="FEX135" s="86"/>
      <c r="FEY135" s="86"/>
      <c r="FEZ135" s="86"/>
      <c r="FFA135" s="86"/>
      <c r="FFB135" s="86"/>
      <c r="FFC135" s="86"/>
      <c r="FFD135" s="86"/>
      <c r="FFE135" s="86"/>
      <c r="FFF135" s="86"/>
      <c r="FFG135" s="86"/>
      <c r="FFH135" s="86"/>
      <c r="FFI135" s="86"/>
      <c r="FFJ135" s="86"/>
      <c r="FFK135" s="86"/>
      <c r="FFL135" s="86"/>
      <c r="FFM135" s="86"/>
      <c r="FFN135" s="86"/>
      <c r="FFO135" s="86"/>
      <c r="FFP135" s="86"/>
      <c r="FFQ135" s="86"/>
      <c r="FFR135" s="86"/>
      <c r="FFS135" s="86"/>
      <c r="FFT135" s="86"/>
      <c r="FFU135" s="86"/>
      <c r="FFV135" s="86"/>
      <c r="FFW135" s="86"/>
      <c r="FFX135" s="86"/>
      <c r="FFY135" s="86"/>
      <c r="FFZ135" s="86"/>
      <c r="FGA135" s="86"/>
      <c r="FGB135" s="86"/>
      <c r="FGC135" s="86"/>
      <c r="FGD135" s="86"/>
      <c r="FGE135" s="86"/>
      <c r="FGF135" s="86"/>
      <c r="FGG135" s="86"/>
      <c r="FGH135" s="86"/>
      <c r="FGI135" s="86"/>
      <c r="FGJ135" s="86"/>
      <c r="FGK135" s="86"/>
      <c r="FGL135" s="86"/>
      <c r="FGM135" s="86"/>
      <c r="FGN135" s="86"/>
      <c r="FGO135" s="86"/>
      <c r="FGP135" s="86"/>
      <c r="FGQ135" s="86"/>
      <c r="FGR135" s="86"/>
      <c r="FGS135" s="86"/>
      <c r="FGT135" s="86"/>
      <c r="FGU135" s="86"/>
      <c r="FGV135" s="86"/>
      <c r="FGW135" s="86"/>
      <c r="FGX135" s="86"/>
      <c r="FGY135" s="86"/>
      <c r="FGZ135" s="86"/>
      <c r="FHA135" s="86"/>
      <c r="FHB135" s="86"/>
      <c r="FHC135" s="86"/>
      <c r="FHD135" s="86"/>
      <c r="FHE135" s="86"/>
      <c r="FHF135" s="86"/>
      <c r="FHG135" s="86"/>
      <c r="FHH135" s="86"/>
      <c r="FHI135" s="86"/>
      <c r="FHJ135" s="86"/>
      <c r="FHK135" s="86"/>
      <c r="FHL135" s="86"/>
      <c r="FHM135" s="86"/>
      <c r="FHN135" s="86"/>
      <c r="FHO135" s="86"/>
      <c r="FHP135" s="86"/>
      <c r="FHQ135" s="86"/>
      <c r="FHR135" s="86"/>
      <c r="FHS135" s="86"/>
      <c r="FHT135" s="86"/>
      <c r="FHU135" s="86"/>
      <c r="FHV135" s="86"/>
      <c r="FHW135" s="86"/>
      <c r="FHX135" s="86"/>
      <c r="FHY135" s="86"/>
      <c r="FHZ135" s="86"/>
      <c r="FIA135" s="86"/>
      <c r="FIB135" s="86"/>
      <c r="FIC135" s="86"/>
      <c r="FID135" s="86"/>
      <c r="FIE135" s="86"/>
      <c r="FIF135" s="86"/>
      <c r="FIG135" s="86"/>
      <c r="FIH135" s="86"/>
      <c r="FII135" s="86"/>
      <c r="FIJ135" s="86"/>
      <c r="FIK135" s="86"/>
      <c r="FIL135" s="86"/>
      <c r="FIM135" s="86"/>
      <c r="FIN135" s="86"/>
      <c r="FIO135" s="86"/>
      <c r="FIP135" s="86"/>
      <c r="FIW135" s="86"/>
      <c r="FIX135" s="86"/>
      <c r="FIY135" s="86"/>
      <c r="FIZ135" s="86"/>
      <c r="FJA135" s="86"/>
      <c r="FJB135" s="86"/>
      <c r="FJC135" s="86"/>
      <c r="FJD135" s="86"/>
      <c r="FJE135" s="86"/>
      <c r="FJF135" s="86"/>
      <c r="FJG135" s="86"/>
      <c r="FJH135" s="86"/>
      <c r="FJI135" s="86"/>
      <c r="FJJ135" s="86"/>
      <c r="FJK135" s="86"/>
      <c r="FJL135" s="86"/>
      <c r="FJM135" s="86"/>
      <c r="FJN135" s="86"/>
      <c r="FJO135" s="86"/>
      <c r="FJP135" s="86"/>
      <c r="FJQ135" s="86"/>
      <c r="FJR135" s="86"/>
      <c r="FJS135" s="86"/>
      <c r="FJT135" s="86"/>
      <c r="FJU135" s="86"/>
      <c r="FJV135" s="86"/>
      <c r="FJW135" s="86"/>
      <c r="FJX135" s="86"/>
      <c r="FJY135" s="86"/>
      <c r="FJZ135" s="86"/>
      <c r="FKA135" s="86"/>
      <c r="FKB135" s="86"/>
      <c r="FKC135" s="86"/>
      <c r="FKD135" s="86"/>
      <c r="FKE135" s="86"/>
      <c r="FKF135" s="86"/>
      <c r="FKG135" s="86"/>
      <c r="FKH135" s="86"/>
      <c r="FKI135" s="86"/>
      <c r="FKJ135" s="86"/>
      <c r="FKK135" s="86"/>
      <c r="FKL135" s="86"/>
      <c r="FKM135" s="86"/>
      <c r="FKN135" s="86"/>
      <c r="FKO135" s="86"/>
      <c r="FKP135" s="86"/>
      <c r="FKQ135" s="86"/>
      <c r="FKR135" s="86"/>
      <c r="FKS135" s="86"/>
      <c r="FKT135" s="86"/>
      <c r="FKU135" s="86"/>
      <c r="FKV135" s="86"/>
      <c r="FKW135" s="86"/>
      <c r="FKX135" s="86"/>
      <c r="FKY135" s="86"/>
      <c r="FKZ135" s="86"/>
      <c r="FLA135" s="86"/>
      <c r="FLB135" s="86"/>
      <c r="FLC135" s="86"/>
      <c r="FLD135" s="86"/>
      <c r="FLE135" s="86"/>
      <c r="FLF135" s="86"/>
      <c r="FLG135" s="86"/>
      <c r="FLH135" s="86"/>
      <c r="FLI135" s="86"/>
      <c r="FLJ135" s="86"/>
      <c r="FLK135" s="86"/>
      <c r="FLL135" s="86"/>
      <c r="FLM135" s="86"/>
      <c r="FLN135" s="86"/>
      <c r="FLO135" s="86"/>
      <c r="FLP135" s="86"/>
      <c r="FLQ135" s="86"/>
      <c r="FLR135" s="86"/>
      <c r="FLS135" s="86"/>
      <c r="FLT135" s="86"/>
      <c r="FLU135" s="86"/>
      <c r="FLV135" s="86"/>
      <c r="FLW135" s="86"/>
      <c r="FLX135" s="86"/>
      <c r="FLY135" s="86"/>
      <c r="FLZ135" s="86"/>
      <c r="FMA135" s="86"/>
      <c r="FMB135" s="86"/>
      <c r="FMC135" s="86"/>
      <c r="FMD135" s="86"/>
      <c r="FME135" s="86"/>
      <c r="FMF135" s="86"/>
      <c r="FMG135" s="86"/>
      <c r="FMH135" s="86"/>
      <c r="FMI135" s="86"/>
      <c r="FMJ135" s="86"/>
      <c r="FMK135" s="86"/>
      <c r="FML135" s="86"/>
      <c r="FMM135" s="86"/>
      <c r="FMN135" s="86"/>
      <c r="FMO135" s="86"/>
      <c r="FMP135" s="86"/>
      <c r="FMQ135" s="86"/>
      <c r="FMR135" s="86"/>
      <c r="FMS135" s="86"/>
      <c r="FMT135" s="86"/>
      <c r="FMU135" s="86"/>
      <c r="FMV135" s="86"/>
      <c r="FMW135" s="86"/>
      <c r="FMX135" s="86"/>
      <c r="FMY135" s="86"/>
      <c r="FMZ135" s="86"/>
      <c r="FNA135" s="86"/>
      <c r="FNB135" s="86"/>
      <c r="FNC135" s="86"/>
      <c r="FND135" s="86"/>
      <c r="FNE135" s="86"/>
      <c r="FNF135" s="86"/>
      <c r="FNG135" s="86"/>
      <c r="FNH135" s="86"/>
      <c r="FNI135" s="86"/>
      <c r="FNJ135" s="86"/>
      <c r="FNK135" s="86"/>
      <c r="FNL135" s="86"/>
      <c r="FNM135" s="86"/>
      <c r="FNN135" s="86"/>
      <c r="FNO135" s="86"/>
      <c r="FNP135" s="86"/>
      <c r="FNQ135" s="86"/>
      <c r="FNR135" s="86"/>
      <c r="FNS135" s="86"/>
      <c r="FNT135" s="86"/>
      <c r="FNU135" s="86"/>
      <c r="FNV135" s="86"/>
      <c r="FNW135" s="86"/>
      <c r="FNX135" s="86"/>
      <c r="FNY135" s="86"/>
      <c r="FNZ135" s="86"/>
      <c r="FOA135" s="86"/>
      <c r="FOB135" s="86"/>
      <c r="FOC135" s="86"/>
      <c r="FOD135" s="86"/>
      <c r="FOE135" s="86"/>
      <c r="FOF135" s="86"/>
      <c r="FOG135" s="86"/>
      <c r="FOH135" s="86"/>
      <c r="FOI135" s="86"/>
      <c r="FOJ135" s="86"/>
      <c r="FOK135" s="86"/>
      <c r="FOL135" s="86"/>
      <c r="FOM135" s="86"/>
      <c r="FON135" s="86"/>
      <c r="FOO135" s="86"/>
      <c r="FOP135" s="86"/>
      <c r="FOQ135" s="86"/>
      <c r="FOR135" s="86"/>
      <c r="FOS135" s="86"/>
      <c r="FOT135" s="86"/>
      <c r="FOU135" s="86"/>
      <c r="FOV135" s="86"/>
      <c r="FOW135" s="86"/>
      <c r="FOX135" s="86"/>
      <c r="FOY135" s="86"/>
      <c r="FOZ135" s="86"/>
      <c r="FPA135" s="86"/>
      <c r="FPB135" s="86"/>
      <c r="FPC135" s="86"/>
      <c r="FPD135" s="86"/>
      <c r="FPE135" s="86"/>
      <c r="FPF135" s="86"/>
      <c r="FPG135" s="86"/>
      <c r="FPH135" s="86"/>
      <c r="FPI135" s="86"/>
      <c r="FPJ135" s="86"/>
      <c r="FPK135" s="86"/>
      <c r="FPL135" s="86"/>
      <c r="FPM135" s="86"/>
      <c r="FPN135" s="86"/>
      <c r="FPO135" s="86"/>
      <c r="FPP135" s="86"/>
      <c r="FPQ135" s="86"/>
      <c r="FPR135" s="86"/>
      <c r="FPS135" s="86"/>
      <c r="FPT135" s="86"/>
      <c r="FPU135" s="86"/>
      <c r="FPV135" s="86"/>
      <c r="FPW135" s="86"/>
      <c r="FPX135" s="86"/>
      <c r="FPY135" s="86"/>
      <c r="FPZ135" s="86"/>
      <c r="FQA135" s="86"/>
      <c r="FQB135" s="86"/>
      <c r="FQC135" s="86"/>
      <c r="FQD135" s="86"/>
      <c r="FQE135" s="86"/>
      <c r="FQF135" s="86"/>
      <c r="FQG135" s="86"/>
      <c r="FQH135" s="86"/>
      <c r="FQI135" s="86"/>
      <c r="FQJ135" s="86"/>
      <c r="FQK135" s="86"/>
      <c r="FQL135" s="86"/>
      <c r="FQM135" s="86"/>
      <c r="FQN135" s="86"/>
      <c r="FQO135" s="86"/>
      <c r="FQP135" s="86"/>
      <c r="FQQ135" s="86"/>
      <c r="FQR135" s="86"/>
      <c r="FQS135" s="86"/>
      <c r="FQT135" s="86"/>
      <c r="FQU135" s="86"/>
      <c r="FQV135" s="86"/>
      <c r="FQW135" s="86"/>
      <c r="FQX135" s="86"/>
      <c r="FQY135" s="86"/>
      <c r="FQZ135" s="86"/>
      <c r="FRA135" s="86"/>
      <c r="FRB135" s="86"/>
      <c r="FRC135" s="86"/>
      <c r="FRD135" s="86"/>
      <c r="FRE135" s="86"/>
      <c r="FRF135" s="86"/>
      <c r="FRG135" s="86"/>
      <c r="FRH135" s="86"/>
      <c r="FRI135" s="86"/>
      <c r="FRJ135" s="86"/>
      <c r="FRK135" s="86"/>
      <c r="FRL135" s="86"/>
      <c r="FRM135" s="86"/>
      <c r="FRN135" s="86"/>
      <c r="FRO135" s="86"/>
      <c r="FRP135" s="86"/>
      <c r="FRQ135" s="86"/>
      <c r="FRR135" s="86"/>
      <c r="FRS135" s="86"/>
      <c r="FRT135" s="86"/>
      <c r="FRU135" s="86"/>
      <c r="FRV135" s="86"/>
      <c r="FRW135" s="86"/>
      <c r="FRX135" s="86"/>
      <c r="FRY135" s="86"/>
      <c r="FRZ135" s="86"/>
      <c r="FSA135" s="86"/>
      <c r="FSB135" s="86"/>
      <c r="FSC135" s="86"/>
      <c r="FSD135" s="86"/>
      <c r="FSE135" s="86"/>
      <c r="FSF135" s="86"/>
      <c r="FSG135" s="86"/>
      <c r="FSH135" s="86"/>
      <c r="FSI135" s="86"/>
      <c r="FSJ135" s="86"/>
      <c r="FSK135" s="86"/>
      <c r="FSL135" s="86"/>
      <c r="FSS135" s="86"/>
      <c r="FST135" s="86"/>
      <c r="FSU135" s="86"/>
      <c r="FSV135" s="86"/>
      <c r="FSW135" s="86"/>
      <c r="FSX135" s="86"/>
      <c r="FSY135" s="86"/>
      <c r="FSZ135" s="86"/>
      <c r="FTA135" s="86"/>
      <c r="FTB135" s="86"/>
      <c r="FTC135" s="86"/>
      <c r="FTD135" s="86"/>
      <c r="FTE135" s="86"/>
      <c r="FTF135" s="86"/>
      <c r="FTG135" s="86"/>
      <c r="FTH135" s="86"/>
      <c r="FTI135" s="86"/>
      <c r="FTJ135" s="86"/>
      <c r="FTK135" s="86"/>
      <c r="FTL135" s="86"/>
      <c r="FTM135" s="86"/>
      <c r="FTN135" s="86"/>
      <c r="FTO135" s="86"/>
      <c r="FTP135" s="86"/>
      <c r="FTQ135" s="86"/>
      <c r="FTR135" s="86"/>
      <c r="FTS135" s="86"/>
      <c r="FTT135" s="86"/>
      <c r="FTU135" s="86"/>
      <c r="FTV135" s="86"/>
      <c r="FTW135" s="86"/>
      <c r="FTX135" s="86"/>
      <c r="FTY135" s="86"/>
      <c r="FTZ135" s="86"/>
      <c r="FUA135" s="86"/>
      <c r="FUB135" s="86"/>
      <c r="FUC135" s="86"/>
      <c r="FUD135" s="86"/>
      <c r="FUE135" s="86"/>
      <c r="FUF135" s="86"/>
      <c r="FUG135" s="86"/>
      <c r="FUH135" s="86"/>
      <c r="FUI135" s="86"/>
      <c r="FUJ135" s="86"/>
      <c r="FUK135" s="86"/>
      <c r="FUL135" s="86"/>
      <c r="FUM135" s="86"/>
      <c r="FUN135" s="86"/>
      <c r="FUO135" s="86"/>
      <c r="FUP135" s="86"/>
      <c r="FUQ135" s="86"/>
      <c r="FUR135" s="86"/>
      <c r="FUS135" s="86"/>
      <c r="FUT135" s="86"/>
      <c r="FUU135" s="86"/>
      <c r="FUV135" s="86"/>
      <c r="FUW135" s="86"/>
      <c r="FUX135" s="86"/>
      <c r="FUY135" s="86"/>
      <c r="FUZ135" s="86"/>
      <c r="FVA135" s="86"/>
      <c r="FVB135" s="86"/>
      <c r="FVC135" s="86"/>
      <c r="FVD135" s="86"/>
      <c r="FVE135" s="86"/>
      <c r="FVF135" s="86"/>
      <c r="FVG135" s="86"/>
      <c r="FVH135" s="86"/>
      <c r="FVI135" s="86"/>
      <c r="FVJ135" s="86"/>
      <c r="FVK135" s="86"/>
      <c r="FVL135" s="86"/>
      <c r="FVM135" s="86"/>
      <c r="FVN135" s="86"/>
      <c r="FVO135" s="86"/>
      <c r="FVP135" s="86"/>
      <c r="FVQ135" s="86"/>
      <c r="FVR135" s="86"/>
      <c r="FVS135" s="86"/>
      <c r="FVT135" s="86"/>
      <c r="FVU135" s="86"/>
      <c r="FVV135" s="86"/>
      <c r="FVW135" s="86"/>
      <c r="FVX135" s="86"/>
      <c r="FVY135" s="86"/>
      <c r="FVZ135" s="86"/>
      <c r="FWA135" s="86"/>
      <c r="FWB135" s="86"/>
      <c r="FWC135" s="86"/>
      <c r="FWD135" s="86"/>
      <c r="FWE135" s="86"/>
      <c r="FWF135" s="86"/>
      <c r="FWG135" s="86"/>
      <c r="FWH135" s="86"/>
      <c r="FWI135" s="86"/>
      <c r="FWJ135" s="86"/>
      <c r="FWK135" s="86"/>
      <c r="FWL135" s="86"/>
      <c r="FWM135" s="86"/>
      <c r="FWN135" s="86"/>
      <c r="FWO135" s="86"/>
      <c r="FWP135" s="86"/>
      <c r="FWQ135" s="86"/>
      <c r="FWR135" s="86"/>
      <c r="FWS135" s="86"/>
      <c r="FWT135" s="86"/>
      <c r="FWU135" s="86"/>
      <c r="FWV135" s="86"/>
      <c r="FWW135" s="86"/>
      <c r="FWX135" s="86"/>
      <c r="FWY135" s="86"/>
      <c r="FWZ135" s="86"/>
      <c r="FXA135" s="86"/>
      <c r="FXB135" s="86"/>
      <c r="FXC135" s="86"/>
      <c r="FXD135" s="86"/>
      <c r="FXE135" s="86"/>
      <c r="FXF135" s="86"/>
      <c r="FXG135" s="86"/>
      <c r="FXH135" s="86"/>
      <c r="FXI135" s="86"/>
      <c r="FXJ135" s="86"/>
      <c r="FXK135" s="86"/>
      <c r="FXL135" s="86"/>
      <c r="FXM135" s="86"/>
      <c r="FXN135" s="86"/>
      <c r="FXO135" s="86"/>
      <c r="FXP135" s="86"/>
      <c r="FXQ135" s="86"/>
      <c r="FXR135" s="86"/>
      <c r="FXS135" s="86"/>
      <c r="FXT135" s="86"/>
      <c r="FXU135" s="86"/>
      <c r="FXV135" s="86"/>
      <c r="FXW135" s="86"/>
      <c r="FXX135" s="86"/>
      <c r="FXY135" s="86"/>
      <c r="FXZ135" s="86"/>
      <c r="FYA135" s="86"/>
      <c r="FYB135" s="86"/>
      <c r="FYC135" s="86"/>
      <c r="FYD135" s="86"/>
      <c r="FYE135" s="86"/>
      <c r="FYF135" s="86"/>
      <c r="FYG135" s="86"/>
      <c r="FYH135" s="86"/>
      <c r="FYI135" s="86"/>
      <c r="FYJ135" s="86"/>
      <c r="FYK135" s="86"/>
      <c r="FYL135" s="86"/>
      <c r="FYM135" s="86"/>
      <c r="FYN135" s="86"/>
      <c r="FYO135" s="86"/>
      <c r="FYP135" s="86"/>
      <c r="FYQ135" s="86"/>
      <c r="FYR135" s="86"/>
      <c r="FYS135" s="86"/>
      <c r="FYT135" s="86"/>
      <c r="FYU135" s="86"/>
      <c r="FYV135" s="86"/>
      <c r="FYW135" s="86"/>
      <c r="FYX135" s="86"/>
      <c r="FYY135" s="86"/>
      <c r="FYZ135" s="86"/>
      <c r="FZA135" s="86"/>
      <c r="FZB135" s="86"/>
      <c r="FZC135" s="86"/>
      <c r="FZD135" s="86"/>
      <c r="FZE135" s="86"/>
      <c r="FZF135" s="86"/>
      <c r="FZG135" s="86"/>
      <c r="FZH135" s="86"/>
      <c r="FZI135" s="86"/>
      <c r="FZJ135" s="86"/>
      <c r="FZK135" s="86"/>
      <c r="FZL135" s="86"/>
      <c r="FZM135" s="86"/>
      <c r="FZN135" s="86"/>
      <c r="FZO135" s="86"/>
      <c r="FZP135" s="86"/>
      <c r="FZQ135" s="86"/>
      <c r="FZR135" s="86"/>
      <c r="FZS135" s="86"/>
      <c r="FZT135" s="86"/>
      <c r="FZU135" s="86"/>
      <c r="FZV135" s="86"/>
      <c r="FZW135" s="86"/>
      <c r="FZX135" s="86"/>
      <c r="FZY135" s="86"/>
      <c r="FZZ135" s="86"/>
      <c r="GAA135" s="86"/>
      <c r="GAB135" s="86"/>
      <c r="GAC135" s="86"/>
      <c r="GAD135" s="86"/>
      <c r="GAE135" s="86"/>
      <c r="GAF135" s="86"/>
      <c r="GAG135" s="86"/>
      <c r="GAH135" s="86"/>
      <c r="GAI135" s="86"/>
      <c r="GAJ135" s="86"/>
      <c r="GAK135" s="86"/>
      <c r="GAL135" s="86"/>
      <c r="GAM135" s="86"/>
      <c r="GAN135" s="86"/>
      <c r="GAO135" s="86"/>
      <c r="GAP135" s="86"/>
      <c r="GAQ135" s="86"/>
      <c r="GAR135" s="86"/>
      <c r="GAS135" s="86"/>
      <c r="GAT135" s="86"/>
      <c r="GAU135" s="86"/>
      <c r="GAV135" s="86"/>
      <c r="GAW135" s="86"/>
      <c r="GAX135" s="86"/>
      <c r="GAY135" s="86"/>
      <c r="GAZ135" s="86"/>
      <c r="GBA135" s="86"/>
      <c r="GBB135" s="86"/>
      <c r="GBC135" s="86"/>
      <c r="GBD135" s="86"/>
      <c r="GBE135" s="86"/>
      <c r="GBF135" s="86"/>
      <c r="GBG135" s="86"/>
      <c r="GBH135" s="86"/>
      <c r="GBI135" s="86"/>
      <c r="GBJ135" s="86"/>
      <c r="GBK135" s="86"/>
      <c r="GBL135" s="86"/>
      <c r="GBM135" s="86"/>
      <c r="GBN135" s="86"/>
      <c r="GBO135" s="86"/>
      <c r="GBP135" s="86"/>
      <c r="GBQ135" s="86"/>
      <c r="GBR135" s="86"/>
      <c r="GBS135" s="86"/>
      <c r="GBT135" s="86"/>
      <c r="GBU135" s="86"/>
      <c r="GBV135" s="86"/>
      <c r="GBW135" s="86"/>
      <c r="GBX135" s="86"/>
      <c r="GBY135" s="86"/>
      <c r="GBZ135" s="86"/>
      <c r="GCA135" s="86"/>
      <c r="GCB135" s="86"/>
      <c r="GCC135" s="86"/>
      <c r="GCD135" s="86"/>
      <c r="GCE135" s="86"/>
      <c r="GCF135" s="86"/>
      <c r="GCG135" s="86"/>
      <c r="GCH135" s="86"/>
      <c r="GCO135" s="86"/>
      <c r="GCP135" s="86"/>
      <c r="GCQ135" s="86"/>
      <c r="GCR135" s="86"/>
      <c r="GCS135" s="86"/>
      <c r="GCT135" s="86"/>
      <c r="GCU135" s="86"/>
      <c r="GCV135" s="86"/>
      <c r="GCW135" s="86"/>
      <c r="GCX135" s="86"/>
      <c r="GCY135" s="86"/>
      <c r="GCZ135" s="86"/>
      <c r="GDA135" s="86"/>
      <c r="GDB135" s="86"/>
      <c r="GDC135" s="86"/>
      <c r="GDD135" s="86"/>
      <c r="GDE135" s="86"/>
      <c r="GDF135" s="86"/>
      <c r="GDG135" s="86"/>
      <c r="GDH135" s="86"/>
      <c r="GDI135" s="86"/>
      <c r="GDJ135" s="86"/>
      <c r="GDK135" s="86"/>
      <c r="GDL135" s="86"/>
      <c r="GDM135" s="86"/>
      <c r="GDN135" s="86"/>
      <c r="GDO135" s="86"/>
      <c r="GDP135" s="86"/>
      <c r="GDQ135" s="86"/>
      <c r="GDR135" s="86"/>
      <c r="GDS135" s="86"/>
      <c r="GDT135" s="86"/>
      <c r="GDU135" s="86"/>
      <c r="GDV135" s="86"/>
      <c r="GDW135" s="86"/>
      <c r="GDX135" s="86"/>
      <c r="GDY135" s="86"/>
      <c r="GDZ135" s="86"/>
      <c r="GEA135" s="86"/>
      <c r="GEB135" s="86"/>
      <c r="GEC135" s="86"/>
      <c r="GED135" s="86"/>
      <c r="GEE135" s="86"/>
      <c r="GEF135" s="86"/>
      <c r="GEG135" s="86"/>
      <c r="GEH135" s="86"/>
      <c r="GEI135" s="86"/>
      <c r="GEJ135" s="86"/>
      <c r="GEK135" s="86"/>
      <c r="GEL135" s="86"/>
      <c r="GEM135" s="86"/>
      <c r="GEN135" s="86"/>
      <c r="GEO135" s="86"/>
      <c r="GEP135" s="86"/>
      <c r="GEQ135" s="86"/>
      <c r="GER135" s="86"/>
      <c r="GES135" s="86"/>
      <c r="GET135" s="86"/>
      <c r="GEU135" s="86"/>
      <c r="GEV135" s="86"/>
      <c r="GEW135" s="86"/>
      <c r="GEX135" s="86"/>
      <c r="GEY135" s="86"/>
      <c r="GEZ135" s="86"/>
      <c r="GFA135" s="86"/>
      <c r="GFB135" s="86"/>
      <c r="GFC135" s="86"/>
      <c r="GFD135" s="86"/>
      <c r="GFE135" s="86"/>
      <c r="GFF135" s="86"/>
      <c r="GFG135" s="86"/>
      <c r="GFH135" s="86"/>
      <c r="GFI135" s="86"/>
      <c r="GFJ135" s="86"/>
      <c r="GFK135" s="86"/>
      <c r="GFL135" s="86"/>
      <c r="GFM135" s="86"/>
      <c r="GFN135" s="86"/>
      <c r="GFO135" s="86"/>
      <c r="GFP135" s="86"/>
      <c r="GFQ135" s="86"/>
      <c r="GFR135" s="86"/>
      <c r="GFS135" s="86"/>
      <c r="GFT135" s="86"/>
      <c r="GFU135" s="86"/>
      <c r="GFV135" s="86"/>
      <c r="GFW135" s="86"/>
      <c r="GFX135" s="86"/>
      <c r="GFY135" s="86"/>
      <c r="GFZ135" s="86"/>
      <c r="GGA135" s="86"/>
      <c r="GGB135" s="86"/>
      <c r="GGC135" s="86"/>
      <c r="GGD135" s="86"/>
      <c r="GGE135" s="86"/>
      <c r="GGF135" s="86"/>
      <c r="GGG135" s="86"/>
      <c r="GGH135" s="86"/>
      <c r="GGI135" s="86"/>
      <c r="GGJ135" s="86"/>
      <c r="GGK135" s="86"/>
      <c r="GGL135" s="86"/>
      <c r="GGM135" s="86"/>
      <c r="GGN135" s="86"/>
      <c r="GGO135" s="86"/>
      <c r="GGP135" s="86"/>
      <c r="GGQ135" s="86"/>
      <c r="GGR135" s="86"/>
      <c r="GGS135" s="86"/>
      <c r="GGT135" s="86"/>
      <c r="GGU135" s="86"/>
      <c r="GGV135" s="86"/>
      <c r="GGW135" s="86"/>
      <c r="GGX135" s="86"/>
      <c r="GGY135" s="86"/>
      <c r="GGZ135" s="86"/>
      <c r="GHA135" s="86"/>
      <c r="GHB135" s="86"/>
      <c r="GHC135" s="86"/>
      <c r="GHD135" s="86"/>
      <c r="GHE135" s="86"/>
      <c r="GHF135" s="86"/>
      <c r="GHG135" s="86"/>
      <c r="GHH135" s="86"/>
      <c r="GHI135" s="86"/>
      <c r="GHJ135" s="86"/>
      <c r="GHK135" s="86"/>
      <c r="GHL135" s="86"/>
      <c r="GHM135" s="86"/>
      <c r="GHN135" s="86"/>
      <c r="GHO135" s="86"/>
      <c r="GHP135" s="86"/>
      <c r="GHQ135" s="86"/>
      <c r="GHR135" s="86"/>
      <c r="GHS135" s="86"/>
      <c r="GHT135" s="86"/>
      <c r="GHU135" s="86"/>
      <c r="GHV135" s="86"/>
      <c r="GHW135" s="86"/>
      <c r="GHX135" s="86"/>
      <c r="GHY135" s="86"/>
      <c r="GHZ135" s="86"/>
      <c r="GIA135" s="86"/>
      <c r="GIB135" s="86"/>
      <c r="GIC135" s="86"/>
      <c r="GID135" s="86"/>
      <c r="GIE135" s="86"/>
      <c r="GIF135" s="86"/>
      <c r="GIG135" s="86"/>
      <c r="GIH135" s="86"/>
      <c r="GII135" s="86"/>
      <c r="GIJ135" s="86"/>
      <c r="GIK135" s="86"/>
      <c r="GIL135" s="86"/>
      <c r="GIM135" s="86"/>
      <c r="GIN135" s="86"/>
      <c r="GIO135" s="86"/>
      <c r="GIP135" s="86"/>
      <c r="GIQ135" s="86"/>
      <c r="GIR135" s="86"/>
      <c r="GIS135" s="86"/>
      <c r="GIT135" s="86"/>
      <c r="GIU135" s="86"/>
      <c r="GIV135" s="86"/>
      <c r="GIW135" s="86"/>
      <c r="GIX135" s="86"/>
      <c r="GIY135" s="86"/>
      <c r="GIZ135" s="86"/>
      <c r="GJA135" s="86"/>
      <c r="GJB135" s="86"/>
      <c r="GJC135" s="86"/>
      <c r="GJD135" s="86"/>
      <c r="GJE135" s="86"/>
      <c r="GJF135" s="86"/>
      <c r="GJG135" s="86"/>
      <c r="GJH135" s="86"/>
      <c r="GJI135" s="86"/>
      <c r="GJJ135" s="86"/>
      <c r="GJK135" s="86"/>
      <c r="GJL135" s="86"/>
      <c r="GJM135" s="86"/>
      <c r="GJN135" s="86"/>
      <c r="GJO135" s="86"/>
      <c r="GJP135" s="86"/>
      <c r="GJQ135" s="86"/>
      <c r="GJR135" s="86"/>
      <c r="GJS135" s="86"/>
      <c r="GJT135" s="86"/>
      <c r="GJU135" s="86"/>
      <c r="GJV135" s="86"/>
      <c r="GJW135" s="86"/>
      <c r="GJX135" s="86"/>
      <c r="GJY135" s="86"/>
      <c r="GJZ135" s="86"/>
      <c r="GKA135" s="86"/>
      <c r="GKB135" s="86"/>
      <c r="GKC135" s="86"/>
      <c r="GKD135" s="86"/>
      <c r="GKE135" s="86"/>
      <c r="GKF135" s="86"/>
      <c r="GKG135" s="86"/>
      <c r="GKH135" s="86"/>
      <c r="GKI135" s="86"/>
      <c r="GKJ135" s="86"/>
      <c r="GKK135" s="86"/>
      <c r="GKL135" s="86"/>
      <c r="GKM135" s="86"/>
      <c r="GKN135" s="86"/>
      <c r="GKO135" s="86"/>
      <c r="GKP135" s="86"/>
      <c r="GKQ135" s="86"/>
      <c r="GKR135" s="86"/>
      <c r="GKS135" s="86"/>
      <c r="GKT135" s="86"/>
      <c r="GKU135" s="86"/>
      <c r="GKV135" s="86"/>
      <c r="GKW135" s="86"/>
      <c r="GKX135" s="86"/>
      <c r="GKY135" s="86"/>
      <c r="GKZ135" s="86"/>
      <c r="GLA135" s="86"/>
      <c r="GLB135" s="86"/>
      <c r="GLC135" s="86"/>
      <c r="GLD135" s="86"/>
      <c r="GLE135" s="86"/>
      <c r="GLF135" s="86"/>
      <c r="GLG135" s="86"/>
      <c r="GLH135" s="86"/>
      <c r="GLI135" s="86"/>
      <c r="GLJ135" s="86"/>
      <c r="GLK135" s="86"/>
      <c r="GLL135" s="86"/>
      <c r="GLM135" s="86"/>
      <c r="GLN135" s="86"/>
      <c r="GLO135" s="86"/>
      <c r="GLP135" s="86"/>
      <c r="GLQ135" s="86"/>
      <c r="GLR135" s="86"/>
      <c r="GLS135" s="86"/>
      <c r="GLT135" s="86"/>
      <c r="GLU135" s="86"/>
      <c r="GLV135" s="86"/>
      <c r="GLW135" s="86"/>
      <c r="GLX135" s="86"/>
      <c r="GLY135" s="86"/>
      <c r="GLZ135" s="86"/>
      <c r="GMA135" s="86"/>
      <c r="GMB135" s="86"/>
      <c r="GMC135" s="86"/>
      <c r="GMD135" s="86"/>
      <c r="GMK135" s="86"/>
      <c r="GML135" s="86"/>
      <c r="GMM135" s="86"/>
      <c r="GMN135" s="86"/>
      <c r="GMO135" s="86"/>
      <c r="GMP135" s="86"/>
      <c r="GMQ135" s="86"/>
      <c r="GMR135" s="86"/>
      <c r="GMS135" s="86"/>
      <c r="GMT135" s="86"/>
      <c r="GMU135" s="86"/>
      <c r="GMV135" s="86"/>
      <c r="GMW135" s="86"/>
      <c r="GMX135" s="86"/>
      <c r="GMY135" s="86"/>
      <c r="GMZ135" s="86"/>
      <c r="GNA135" s="86"/>
      <c r="GNB135" s="86"/>
      <c r="GNC135" s="86"/>
      <c r="GND135" s="86"/>
      <c r="GNE135" s="86"/>
      <c r="GNF135" s="86"/>
      <c r="GNG135" s="86"/>
      <c r="GNH135" s="86"/>
      <c r="GNI135" s="86"/>
      <c r="GNJ135" s="86"/>
      <c r="GNK135" s="86"/>
      <c r="GNL135" s="86"/>
      <c r="GNM135" s="86"/>
      <c r="GNN135" s="86"/>
      <c r="GNO135" s="86"/>
      <c r="GNP135" s="86"/>
      <c r="GNQ135" s="86"/>
      <c r="GNR135" s="86"/>
      <c r="GNS135" s="86"/>
      <c r="GNT135" s="86"/>
      <c r="GNU135" s="86"/>
      <c r="GNV135" s="86"/>
      <c r="GNW135" s="86"/>
      <c r="GNX135" s="86"/>
      <c r="GNY135" s="86"/>
      <c r="GNZ135" s="86"/>
      <c r="GOA135" s="86"/>
      <c r="GOB135" s="86"/>
      <c r="GOC135" s="86"/>
      <c r="GOD135" s="86"/>
      <c r="GOE135" s="86"/>
      <c r="GOF135" s="86"/>
      <c r="GOG135" s="86"/>
      <c r="GOH135" s="86"/>
      <c r="GOI135" s="86"/>
      <c r="GOJ135" s="86"/>
      <c r="GOK135" s="86"/>
      <c r="GOL135" s="86"/>
      <c r="GOM135" s="86"/>
      <c r="GON135" s="86"/>
      <c r="GOO135" s="86"/>
      <c r="GOP135" s="86"/>
      <c r="GOQ135" s="86"/>
      <c r="GOR135" s="86"/>
      <c r="GOS135" s="86"/>
      <c r="GOT135" s="86"/>
      <c r="GOU135" s="86"/>
      <c r="GOV135" s="86"/>
      <c r="GOW135" s="86"/>
      <c r="GOX135" s="86"/>
      <c r="GOY135" s="86"/>
      <c r="GOZ135" s="86"/>
      <c r="GPA135" s="86"/>
      <c r="GPB135" s="86"/>
      <c r="GPC135" s="86"/>
      <c r="GPD135" s="86"/>
      <c r="GPE135" s="86"/>
      <c r="GPF135" s="86"/>
      <c r="GPG135" s="86"/>
      <c r="GPH135" s="86"/>
      <c r="GPI135" s="86"/>
      <c r="GPJ135" s="86"/>
      <c r="GPK135" s="86"/>
      <c r="GPL135" s="86"/>
      <c r="GPM135" s="86"/>
      <c r="GPN135" s="86"/>
      <c r="GPO135" s="86"/>
      <c r="GPP135" s="86"/>
      <c r="GPQ135" s="86"/>
      <c r="GPR135" s="86"/>
      <c r="GPS135" s="86"/>
      <c r="GPT135" s="86"/>
      <c r="GPU135" s="86"/>
      <c r="GPV135" s="86"/>
      <c r="GPW135" s="86"/>
      <c r="GPX135" s="86"/>
      <c r="GPY135" s="86"/>
      <c r="GPZ135" s="86"/>
      <c r="GQA135" s="86"/>
      <c r="GQB135" s="86"/>
      <c r="GQC135" s="86"/>
      <c r="GQD135" s="86"/>
      <c r="GQE135" s="86"/>
      <c r="GQF135" s="86"/>
      <c r="GQG135" s="86"/>
      <c r="GQH135" s="86"/>
      <c r="GQI135" s="86"/>
      <c r="GQJ135" s="86"/>
      <c r="GQK135" s="86"/>
      <c r="GQL135" s="86"/>
      <c r="GQM135" s="86"/>
      <c r="GQN135" s="86"/>
      <c r="GQO135" s="86"/>
      <c r="GQP135" s="86"/>
      <c r="GQQ135" s="86"/>
      <c r="GQR135" s="86"/>
      <c r="GQS135" s="86"/>
      <c r="GQT135" s="86"/>
      <c r="GQU135" s="86"/>
      <c r="GQV135" s="86"/>
      <c r="GQW135" s="86"/>
      <c r="GQX135" s="86"/>
      <c r="GQY135" s="86"/>
      <c r="GQZ135" s="86"/>
      <c r="GRA135" s="86"/>
      <c r="GRB135" s="86"/>
      <c r="GRC135" s="86"/>
      <c r="GRD135" s="86"/>
      <c r="GRE135" s="86"/>
      <c r="GRF135" s="86"/>
      <c r="GRG135" s="86"/>
      <c r="GRH135" s="86"/>
      <c r="GRI135" s="86"/>
      <c r="GRJ135" s="86"/>
      <c r="GRK135" s="86"/>
      <c r="GRL135" s="86"/>
      <c r="GRM135" s="86"/>
      <c r="GRN135" s="86"/>
      <c r="GRO135" s="86"/>
      <c r="GRP135" s="86"/>
      <c r="GRQ135" s="86"/>
      <c r="GRR135" s="86"/>
      <c r="GRS135" s="86"/>
      <c r="GRT135" s="86"/>
      <c r="GRU135" s="86"/>
      <c r="GRV135" s="86"/>
      <c r="GRW135" s="86"/>
      <c r="GRX135" s="86"/>
      <c r="GRY135" s="86"/>
      <c r="GRZ135" s="86"/>
      <c r="GSA135" s="86"/>
      <c r="GSB135" s="86"/>
      <c r="GSC135" s="86"/>
      <c r="GSD135" s="86"/>
      <c r="GSE135" s="86"/>
      <c r="GSF135" s="86"/>
      <c r="GSG135" s="86"/>
      <c r="GSH135" s="86"/>
      <c r="GSI135" s="86"/>
      <c r="GSJ135" s="86"/>
      <c r="GSK135" s="86"/>
      <c r="GSL135" s="86"/>
      <c r="GSM135" s="86"/>
      <c r="GSN135" s="86"/>
      <c r="GSO135" s="86"/>
      <c r="GSP135" s="86"/>
      <c r="GSQ135" s="86"/>
      <c r="GSR135" s="86"/>
      <c r="GSS135" s="86"/>
      <c r="GST135" s="86"/>
      <c r="GSU135" s="86"/>
      <c r="GSV135" s="86"/>
      <c r="GSW135" s="86"/>
      <c r="GSX135" s="86"/>
      <c r="GSY135" s="86"/>
      <c r="GSZ135" s="86"/>
      <c r="GTA135" s="86"/>
      <c r="GTB135" s="86"/>
      <c r="GTC135" s="86"/>
      <c r="GTD135" s="86"/>
      <c r="GTE135" s="86"/>
      <c r="GTF135" s="86"/>
      <c r="GTG135" s="86"/>
      <c r="GTH135" s="86"/>
      <c r="GTI135" s="86"/>
      <c r="GTJ135" s="86"/>
      <c r="GTK135" s="86"/>
      <c r="GTL135" s="86"/>
      <c r="GTM135" s="86"/>
      <c r="GTN135" s="86"/>
      <c r="GTO135" s="86"/>
      <c r="GTP135" s="86"/>
      <c r="GTQ135" s="86"/>
      <c r="GTR135" s="86"/>
      <c r="GTS135" s="86"/>
      <c r="GTT135" s="86"/>
      <c r="GTU135" s="86"/>
      <c r="GTV135" s="86"/>
      <c r="GTW135" s="86"/>
      <c r="GTX135" s="86"/>
      <c r="GTY135" s="86"/>
      <c r="GTZ135" s="86"/>
      <c r="GUA135" s="86"/>
      <c r="GUB135" s="86"/>
      <c r="GUC135" s="86"/>
      <c r="GUD135" s="86"/>
      <c r="GUE135" s="86"/>
      <c r="GUF135" s="86"/>
      <c r="GUG135" s="86"/>
      <c r="GUH135" s="86"/>
      <c r="GUI135" s="86"/>
      <c r="GUJ135" s="86"/>
      <c r="GUK135" s="86"/>
      <c r="GUL135" s="86"/>
      <c r="GUM135" s="86"/>
      <c r="GUN135" s="86"/>
      <c r="GUO135" s="86"/>
      <c r="GUP135" s="86"/>
      <c r="GUQ135" s="86"/>
      <c r="GUR135" s="86"/>
      <c r="GUS135" s="86"/>
      <c r="GUT135" s="86"/>
      <c r="GUU135" s="86"/>
      <c r="GUV135" s="86"/>
      <c r="GUW135" s="86"/>
      <c r="GUX135" s="86"/>
      <c r="GUY135" s="86"/>
      <c r="GUZ135" s="86"/>
      <c r="GVA135" s="86"/>
      <c r="GVB135" s="86"/>
      <c r="GVC135" s="86"/>
      <c r="GVD135" s="86"/>
      <c r="GVE135" s="86"/>
      <c r="GVF135" s="86"/>
      <c r="GVG135" s="86"/>
      <c r="GVH135" s="86"/>
      <c r="GVI135" s="86"/>
      <c r="GVJ135" s="86"/>
      <c r="GVK135" s="86"/>
      <c r="GVL135" s="86"/>
      <c r="GVM135" s="86"/>
      <c r="GVN135" s="86"/>
      <c r="GVO135" s="86"/>
      <c r="GVP135" s="86"/>
      <c r="GVQ135" s="86"/>
      <c r="GVR135" s="86"/>
      <c r="GVS135" s="86"/>
      <c r="GVT135" s="86"/>
      <c r="GVU135" s="86"/>
      <c r="GVV135" s="86"/>
      <c r="GVW135" s="86"/>
      <c r="GVX135" s="86"/>
      <c r="GVY135" s="86"/>
      <c r="GVZ135" s="86"/>
      <c r="GWG135" s="86"/>
      <c r="GWH135" s="86"/>
      <c r="GWI135" s="86"/>
      <c r="GWJ135" s="86"/>
      <c r="GWK135" s="86"/>
      <c r="GWL135" s="86"/>
      <c r="GWM135" s="86"/>
      <c r="GWN135" s="86"/>
      <c r="GWO135" s="86"/>
      <c r="GWP135" s="86"/>
      <c r="GWQ135" s="86"/>
      <c r="GWR135" s="86"/>
      <c r="GWS135" s="86"/>
      <c r="GWT135" s="86"/>
      <c r="GWU135" s="86"/>
      <c r="GWV135" s="86"/>
      <c r="GWW135" s="86"/>
      <c r="GWX135" s="86"/>
      <c r="GWY135" s="86"/>
      <c r="GWZ135" s="86"/>
      <c r="GXA135" s="86"/>
      <c r="GXB135" s="86"/>
      <c r="GXC135" s="86"/>
      <c r="GXD135" s="86"/>
      <c r="GXE135" s="86"/>
      <c r="GXF135" s="86"/>
      <c r="GXG135" s="86"/>
      <c r="GXH135" s="86"/>
      <c r="GXI135" s="86"/>
      <c r="GXJ135" s="86"/>
      <c r="GXK135" s="86"/>
      <c r="GXL135" s="86"/>
      <c r="GXM135" s="86"/>
      <c r="GXN135" s="86"/>
      <c r="GXO135" s="86"/>
      <c r="GXP135" s="86"/>
      <c r="GXQ135" s="86"/>
      <c r="GXR135" s="86"/>
      <c r="GXS135" s="86"/>
      <c r="GXT135" s="86"/>
      <c r="GXU135" s="86"/>
      <c r="GXV135" s="86"/>
      <c r="GXW135" s="86"/>
      <c r="GXX135" s="86"/>
      <c r="GXY135" s="86"/>
      <c r="GXZ135" s="86"/>
      <c r="GYA135" s="86"/>
      <c r="GYB135" s="86"/>
      <c r="GYC135" s="86"/>
      <c r="GYD135" s="86"/>
      <c r="GYE135" s="86"/>
      <c r="GYF135" s="86"/>
      <c r="GYG135" s="86"/>
      <c r="GYH135" s="86"/>
      <c r="GYI135" s="86"/>
      <c r="GYJ135" s="86"/>
      <c r="GYK135" s="86"/>
      <c r="GYL135" s="86"/>
      <c r="GYM135" s="86"/>
      <c r="GYN135" s="86"/>
      <c r="GYO135" s="86"/>
      <c r="GYP135" s="86"/>
      <c r="GYQ135" s="86"/>
      <c r="GYR135" s="86"/>
      <c r="GYS135" s="86"/>
      <c r="GYT135" s="86"/>
      <c r="GYU135" s="86"/>
      <c r="GYV135" s="86"/>
      <c r="GYW135" s="86"/>
      <c r="GYX135" s="86"/>
      <c r="GYY135" s="86"/>
      <c r="GYZ135" s="86"/>
      <c r="GZA135" s="86"/>
      <c r="GZB135" s="86"/>
      <c r="GZC135" s="86"/>
      <c r="GZD135" s="86"/>
      <c r="GZE135" s="86"/>
      <c r="GZF135" s="86"/>
      <c r="GZG135" s="86"/>
      <c r="GZH135" s="86"/>
      <c r="GZI135" s="86"/>
      <c r="GZJ135" s="86"/>
      <c r="GZK135" s="86"/>
      <c r="GZL135" s="86"/>
      <c r="GZM135" s="86"/>
      <c r="GZN135" s="86"/>
      <c r="GZO135" s="86"/>
      <c r="GZP135" s="86"/>
      <c r="GZQ135" s="86"/>
      <c r="GZR135" s="86"/>
      <c r="GZS135" s="86"/>
      <c r="GZT135" s="86"/>
      <c r="GZU135" s="86"/>
      <c r="GZV135" s="86"/>
      <c r="GZW135" s="86"/>
      <c r="GZX135" s="86"/>
      <c r="GZY135" s="86"/>
      <c r="GZZ135" s="86"/>
      <c r="HAA135" s="86"/>
      <c r="HAB135" s="86"/>
      <c r="HAC135" s="86"/>
      <c r="HAD135" s="86"/>
      <c r="HAE135" s="86"/>
      <c r="HAF135" s="86"/>
      <c r="HAG135" s="86"/>
      <c r="HAH135" s="86"/>
      <c r="HAI135" s="86"/>
      <c r="HAJ135" s="86"/>
      <c r="HAK135" s="86"/>
      <c r="HAL135" s="86"/>
      <c r="HAM135" s="86"/>
      <c r="HAN135" s="86"/>
      <c r="HAO135" s="86"/>
      <c r="HAP135" s="86"/>
      <c r="HAQ135" s="86"/>
      <c r="HAR135" s="86"/>
      <c r="HAS135" s="86"/>
      <c r="HAT135" s="86"/>
      <c r="HAU135" s="86"/>
      <c r="HAV135" s="86"/>
      <c r="HAW135" s="86"/>
      <c r="HAX135" s="86"/>
      <c r="HAY135" s="86"/>
      <c r="HAZ135" s="86"/>
      <c r="HBA135" s="86"/>
      <c r="HBB135" s="86"/>
      <c r="HBC135" s="86"/>
      <c r="HBD135" s="86"/>
      <c r="HBE135" s="86"/>
      <c r="HBF135" s="86"/>
      <c r="HBG135" s="86"/>
      <c r="HBH135" s="86"/>
      <c r="HBI135" s="86"/>
      <c r="HBJ135" s="86"/>
      <c r="HBK135" s="86"/>
      <c r="HBL135" s="86"/>
      <c r="HBM135" s="86"/>
      <c r="HBN135" s="86"/>
      <c r="HBO135" s="86"/>
      <c r="HBP135" s="86"/>
      <c r="HBQ135" s="86"/>
      <c r="HBR135" s="86"/>
      <c r="HBS135" s="86"/>
      <c r="HBT135" s="86"/>
      <c r="HBU135" s="86"/>
      <c r="HBV135" s="86"/>
      <c r="HBW135" s="86"/>
      <c r="HBX135" s="86"/>
      <c r="HBY135" s="86"/>
      <c r="HBZ135" s="86"/>
      <c r="HCA135" s="86"/>
      <c r="HCB135" s="86"/>
      <c r="HCC135" s="86"/>
      <c r="HCD135" s="86"/>
      <c r="HCE135" s="86"/>
      <c r="HCF135" s="86"/>
      <c r="HCG135" s="86"/>
      <c r="HCH135" s="86"/>
      <c r="HCI135" s="86"/>
      <c r="HCJ135" s="86"/>
      <c r="HCK135" s="86"/>
      <c r="HCL135" s="86"/>
      <c r="HCM135" s="86"/>
      <c r="HCN135" s="86"/>
      <c r="HCO135" s="86"/>
      <c r="HCP135" s="86"/>
      <c r="HCQ135" s="86"/>
      <c r="HCR135" s="86"/>
      <c r="HCS135" s="86"/>
      <c r="HCT135" s="86"/>
      <c r="HCU135" s="86"/>
      <c r="HCV135" s="86"/>
      <c r="HCW135" s="86"/>
      <c r="HCX135" s="86"/>
      <c r="HCY135" s="86"/>
      <c r="HCZ135" s="86"/>
      <c r="HDA135" s="86"/>
      <c r="HDB135" s="86"/>
      <c r="HDC135" s="86"/>
      <c r="HDD135" s="86"/>
      <c r="HDE135" s="86"/>
      <c r="HDF135" s="86"/>
      <c r="HDG135" s="86"/>
      <c r="HDH135" s="86"/>
      <c r="HDI135" s="86"/>
      <c r="HDJ135" s="86"/>
      <c r="HDK135" s="86"/>
      <c r="HDL135" s="86"/>
      <c r="HDM135" s="86"/>
      <c r="HDN135" s="86"/>
      <c r="HDO135" s="86"/>
      <c r="HDP135" s="86"/>
      <c r="HDQ135" s="86"/>
      <c r="HDR135" s="86"/>
      <c r="HDS135" s="86"/>
      <c r="HDT135" s="86"/>
      <c r="HDU135" s="86"/>
      <c r="HDV135" s="86"/>
      <c r="HDW135" s="86"/>
      <c r="HDX135" s="86"/>
      <c r="HDY135" s="86"/>
      <c r="HDZ135" s="86"/>
      <c r="HEA135" s="86"/>
      <c r="HEB135" s="86"/>
      <c r="HEC135" s="86"/>
      <c r="HED135" s="86"/>
      <c r="HEE135" s="86"/>
      <c r="HEF135" s="86"/>
      <c r="HEG135" s="86"/>
      <c r="HEH135" s="86"/>
      <c r="HEI135" s="86"/>
      <c r="HEJ135" s="86"/>
      <c r="HEK135" s="86"/>
      <c r="HEL135" s="86"/>
      <c r="HEM135" s="86"/>
      <c r="HEN135" s="86"/>
      <c r="HEO135" s="86"/>
      <c r="HEP135" s="86"/>
      <c r="HEQ135" s="86"/>
      <c r="HER135" s="86"/>
      <c r="HES135" s="86"/>
      <c r="HET135" s="86"/>
      <c r="HEU135" s="86"/>
      <c r="HEV135" s="86"/>
      <c r="HEW135" s="86"/>
      <c r="HEX135" s="86"/>
      <c r="HEY135" s="86"/>
      <c r="HEZ135" s="86"/>
      <c r="HFA135" s="86"/>
      <c r="HFB135" s="86"/>
      <c r="HFC135" s="86"/>
      <c r="HFD135" s="86"/>
      <c r="HFE135" s="86"/>
      <c r="HFF135" s="86"/>
      <c r="HFG135" s="86"/>
      <c r="HFH135" s="86"/>
      <c r="HFI135" s="86"/>
      <c r="HFJ135" s="86"/>
      <c r="HFK135" s="86"/>
      <c r="HFL135" s="86"/>
      <c r="HFM135" s="86"/>
      <c r="HFN135" s="86"/>
      <c r="HFO135" s="86"/>
      <c r="HFP135" s="86"/>
      <c r="HFQ135" s="86"/>
      <c r="HFR135" s="86"/>
      <c r="HFS135" s="86"/>
      <c r="HFT135" s="86"/>
      <c r="HFU135" s="86"/>
      <c r="HFV135" s="86"/>
      <c r="HGC135" s="86"/>
      <c r="HGD135" s="86"/>
      <c r="HGE135" s="86"/>
      <c r="HGF135" s="86"/>
      <c r="HGG135" s="86"/>
      <c r="HGH135" s="86"/>
      <c r="HGI135" s="86"/>
      <c r="HGJ135" s="86"/>
      <c r="HGK135" s="86"/>
      <c r="HGL135" s="86"/>
      <c r="HGM135" s="86"/>
      <c r="HGN135" s="86"/>
      <c r="HGO135" s="86"/>
      <c r="HGP135" s="86"/>
      <c r="HGQ135" s="86"/>
      <c r="HGR135" s="86"/>
      <c r="HGS135" s="86"/>
      <c r="HGT135" s="86"/>
      <c r="HGU135" s="86"/>
      <c r="HGV135" s="86"/>
      <c r="HGW135" s="86"/>
      <c r="HGX135" s="86"/>
      <c r="HGY135" s="86"/>
      <c r="HGZ135" s="86"/>
      <c r="HHA135" s="86"/>
      <c r="HHB135" s="86"/>
      <c r="HHC135" s="86"/>
      <c r="HHD135" s="86"/>
      <c r="HHE135" s="86"/>
      <c r="HHF135" s="86"/>
      <c r="HHG135" s="86"/>
      <c r="HHH135" s="86"/>
      <c r="HHI135" s="86"/>
      <c r="HHJ135" s="86"/>
      <c r="HHK135" s="86"/>
      <c r="HHL135" s="86"/>
      <c r="HHM135" s="86"/>
      <c r="HHN135" s="86"/>
      <c r="HHO135" s="86"/>
      <c r="HHP135" s="86"/>
      <c r="HHQ135" s="86"/>
      <c r="HHR135" s="86"/>
      <c r="HHS135" s="86"/>
      <c r="HHT135" s="86"/>
      <c r="HHU135" s="86"/>
      <c r="HHV135" s="86"/>
      <c r="HHW135" s="86"/>
      <c r="HHX135" s="86"/>
      <c r="HHY135" s="86"/>
      <c r="HHZ135" s="86"/>
      <c r="HIA135" s="86"/>
      <c r="HIB135" s="86"/>
      <c r="HIC135" s="86"/>
      <c r="HID135" s="86"/>
      <c r="HIE135" s="86"/>
      <c r="HIF135" s="86"/>
      <c r="HIG135" s="86"/>
      <c r="HIH135" s="86"/>
      <c r="HII135" s="86"/>
      <c r="HIJ135" s="86"/>
      <c r="HIK135" s="86"/>
      <c r="HIL135" s="86"/>
      <c r="HIM135" s="86"/>
      <c r="HIN135" s="86"/>
      <c r="HIO135" s="86"/>
      <c r="HIP135" s="86"/>
      <c r="HIQ135" s="86"/>
      <c r="HIR135" s="86"/>
      <c r="HIS135" s="86"/>
      <c r="HIT135" s="86"/>
      <c r="HIU135" s="86"/>
      <c r="HIV135" s="86"/>
      <c r="HIW135" s="86"/>
      <c r="HIX135" s="86"/>
      <c r="HIY135" s="86"/>
      <c r="HIZ135" s="86"/>
      <c r="HJA135" s="86"/>
      <c r="HJB135" s="86"/>
      <c r="HJC135" s="86"/>
      <c r="HJD135" s="86"/>
      <c r="HJE135" s="86"/>
      <c r="HJF135" s="86"/>
      <c r="HJG135" s="86"/>
      <c r="HJH135" s="86"/>
      <c r="HJI135" s="86"/>
      <c r="HJJ135" s="86"/>
      <c r="HJK135" s="86"/>
      <c r="HJL135" s="86"/>
      <c r="HJM135" s="86"/>
      <c r="HJN135" s="86"/>
      <c r="HJO135" s="86"/>
      <c r="HJP135" s="86"/>
      <c r="HJQ135" s="86"/>
      <c r="HJR135" s="86"/>
      <c r="HJS135" s="86"/>
      <c r="HJT135" s="86"/>
      <c r="HJU135" s="86"/>
      <c r="HJV135" s="86"/>
      <c r="HJW135" s="86"/>
      <c r="HJX135" s="86"/>
      <c r="HJY135" s="86"/>
      <c r="HJZ135" s="86"/>
      <c r="HKA135" s="86"/>
      <c r="HKB135" s="86"/>
      <c r="HKC135" s="86"/>
      <c r="HKD135" s="86"/>
      <c r="HKE135" s="86"/>
      <c r="HKF135" s="86"/>
      <c r="HKG135" s="86"/>
      <c r="HKH135" s="86"/>
      <c r="HKI135" s="86"/>
      <c r="HKJ135" s="86"/>
      <c r="HKK135" s="86"/>
      <c r="HKL135" s="86"/>
      <c r="HKM135" s="86"/>
      <c r="HKN135" s="86"/>
      <c r="HKO135" s="86"/>
      <c r="HKP135" s="86"/>
      <c r="HKQ135" s="86"/>
      <c r="HKR135" s="86"/>
      <c r="HKS135" s="86"/>
      <c r="HKT135" s="86"/>
      <c r="HKU135" s="86"/>
      <c r="HKV135" s="86"/>
      <c r="HKW135" s="86"/>
      <c r="HKX135" s="86"/>
      <c r="HKY135" s="86"/>
      <c r="HKZ135" s="86"/>
      <c r="HLA135" s="86"/>
      <c r="HLB135" s="86"/>
      <c r="HLC135" s="86"/>
      <c r="HLD135" s="86"/>
      <c r="HLE135" s="86"/>
      <c r="HLF135" s="86"/>
      <c r="HLG135" s="86"/>
      <c r="HLH135" s="86"/>
      <c r="HLI135" s="86"/>
      <c r="HLJ135" s="86"/>
      <c r="HLK135" s="86"/>
      <c r="HLL135" s="86"/>
      <c r="HLM135" s="86"/>
      <c r="HLN135" s="86"/>
      <c r="HLO135" s="86"/>
      <c r="HLP135" s="86"/>
      <c r="HLQ135" s="86"/>
      <c r="HLR135" s="86"/>
      <c r="HLS135" s="86"/>
      <c r="HLT135" s="86"/>
      <c r="HLU135" s="86"/>
      <c r="HLV135" s="86"/>
      <c r="HLW135" s="86"/>
      <c r="HLX135" s="86"/>
      <c r="HLY135" s="86"/>
      <c r="HLZ135" s="86"/>
      <c r="HMA135" s="86"/>
      <c r="HMB135" s="86"/>
      <c r="HMC135" s="86"/>
      <c r="HMD135" s="86"/>
      <c r="HME135" s="86"/>
      <c r="HMF135" s="86"/>
      <c r="HMG135" s="86"/>
      <c r="HMH135" s="86"/>
      <c r="HMI135" s="86"/>
      <c r="HMJ135" s="86"/>
      <c r="HMK135" s="86"/>
      <c r="HML135" s="86"/>
      <c r="HMM135" s="86"/>
      <c r="HMN135" s="86"/>
      <c r="HMO135" s="86"/>
      <c r="HMP135" s="86"/>
      <c r="HMQ135" s="86"/>
      <c r="HMR135" s="86"/>
      <c r="HMS135" s="86"/>
      <c r="HMT135" s="86"/>
      <c r="HMU135" s="86"/>
      <c r="HMV135" s="86"/>
      <c r="HMW135" s="86"/>
      <c r="HMX135" s="86"/>
      <c r="HMY135" s="86"/>
      <c r="HMZ135" s="86"/>
      <c r="HNA135" s="86"/>
      <c r="HNB135" s="86"/>
      <c r="HNC135" s="86"/>
      <c r="HND135" s="86"/>
      <c r="HNE135" s="86"/>
      <c r="HNF135" s="86"/>
      <c r="HNG135" s="86"/>
      <c r="HNH135" s="86"/>
      <c r="HNI135" s="86"/>
      <c r="HNJ135" s="86"/>
      <c r="HNK135" s="86"/>
      <c r="HNL135" s="86"/>
      <c r="HNM135" s="86"/>
      <c r="HNN135" s="86"/>
      <c r="HNO135" s="86"/>
      <c r="HNP135" s="86"/>
      <c r="HNQ135" s="86"/>
      <c r="HNR135" s="86"/>
      <c r="HNS135" s="86"/>
      <c r="HNT135" s="86"/>
      <c r="HNU135" s="86"/>
      <c r="HNV135" s="86"/>
      <c r="HNW135" s="86"/>
      <c r="HNX135" s="86"/>
      <c r="HNY135" s="86"/>
      <c r="HNZ135" s="86"/>
      <c r="HOA135" s="86"/>
      <c r="HOB135" s="86"/>
      <c r="HOC135" s="86"/>
      <c r="HOD135" s="86"/>
      <c r="HOE135" s="86"/>
      <c r="HOF135" s="86"/>
      <c r="HOG135" s="86"/>
      <c r="HOH135" s="86"/>
      <c r="HOI135" s="86"/>
      <c r="HOJ135" s="86"/>
      <c r="HOK135" s="86"/>
      <c r="HOL135" s="86"/>
      <c r="HOM135" s="86"/>
      <c r="HON135" s="86"/>
      <c r="HOO135" s="86"/>
      <c r="HOP135" s="86"/>
      <c r="HOQ135" s="86"/>
      <c r="HOR135" s="86"/>
      <c r="HOS135" s="86"/>
      <c r="HOT135" s="86"/>
      <c r="HOU135" s="86"/>
      <c r="HOV135" s="86"/>
      <c r="HOW135" s="86"/>
      <c r="HOX135" s="86"/>
      <c r="HOY135" s="86"/>
      <c r="HOZ135" s="86"/>
      <c r="HPA135" s="86"/>
      <c r="HPB135" s="86"/>
      <c r="HPC135" s="86"/>
      <c r="HPD135" s="86"/>
      <c r="HPE135" s="86"/>
      <c r="HPF135" s="86"/>
      <c r="HPG135" s="86"/>
      <c r="HPH135" s="86"/>
      <c r="HPI135" s="86"/>
      <c r="HPJ135" s="86"/>
      <c r="HPK135" s="86"/>
      <c r="HPL135" s="86"/>
      <c r="HPM135" s="86"/>
      <c r="HPN135" s="86"/>
      <c r="HPO135" s="86"/>
      <c r="HPP135" s="86"/>
      <c r="HPQ135" s="86"/>
      <c r="HPR135" s="86"/>
      <c r="HPY135" s="86"/>
      <c r="HPZ135" s="86"/>
      <c r="HQA135" s="86"/>
      <c r="HQB135" s="86"/>
      <c r="HQC135" s="86"/>
      <c r="HQD135" s="86"/>
      <c r="HQE135" s="86"/>
      <c r="HQF135" s="86"/>
      <c r="HQG135" s="86"/>
      <c r="HQH135" s="86"/>
      <c r="HQI135" s="86"/>
      <c r="HQJ135" s="86"/>
      <c r="HQK135" s="86"/>
      <c r="HQL135" s="86"/>
      <c r="HQM135" s="86"/>
      <c r="HQN135" s="86"/>
      <c r="HQO135" s="86"/>
      <c r="HQP135" s="86"/>
      <c r="HQQ135" s="86"/>
      <c r="HQR135" s="86"/>
      <c r="HQS135" s="86"/>
      <c r="HQT135" s="86"/>
      <c r="HQU135" s="86"/>
      <c r="HQV135" s="86"/>
      <c r="HQW135" s="86"/>
      <c r="HQX135" s="86"/>
      <c r="HQY135" s="86"/>
      <c r="HQZ135" s="86"/>
      <c r="HRA135" s="86"/>
      <c r="HRB135" s="86"/>
      <c r="HRC135" s="86"/>
      <c r="HRD135" s="86"/>
      <c r="HRE135" s="86"/>
      <c r="HRF135" s="86"/>
      <c r="HRG135" s="86"/>
      <c r="HRH135" s="86"/>
      <c r="HRI135" s="86"/>
      <c r="HRJ135" s="86"/>
      <c r="HRK135" s="86"/>
      <c r="HRL135" s="86"/>
      <c r="HRM135" s="86"/>
      <c r="HRN135" s="86"/>
      <c r="HRO135" s="86"/>
      <c r="HRP135" s="86"/>
      <c r="HRQ135" s="86"/>
      <c r="HRR135" s="86"/>
      <c r="HRS135" s="86"/>
      <c r="HRT135" s="86"/>
      <c r="HRU135" s="86"/>
      <c r="HRV135" s="86"/>
      <c r="HRW135" s="86"/>
      <c r="HRX135" s="86"/>
      <c r="HRY135" s="86"/>
      <c r="HRZ135" s="86"/>
      <c r="HSA135" s="86"/>
      <c r="HSB135" s="86"/>
      <c r="HSC135" s="86"/>
      <c r="HSD135" s="86"/>
      <c r="HSE135" s="86"/>
      <c r="HSF135" s="86"/>
      <c r="HSG135" s="86"/>
      <c r="HSH135" s="86"/>
      <c r="HSI135" s="86"/>
      <c r="HSJ135" s="86"/>
      <c r="HSK135" s="86"/>
      <c r="HSL135" s="86"/>
      <c r="HSM135" s="86"/>
      <c r="HSN135" s="86"/>
      <c r="HSO135" s="86"/>
      <c r="HSP135" s="86"/>
      <c r="HSQ135" s="86"/>
      <c r="HSR135" s="86"/>
      <c r="HSS135" s="86"/>
      <c r="HST135" s="86"/>
      <c r="HSU135" s="86"/>
      <c r="HSV135" s="86"/>
      <c r="HSW135" s="86"/>
      <c r="HSX135" s="86"/>
      <c r="HSY135" s="86"/>
      <c r="HSZ135" s="86"/>
      <c r="HTA135" s="86"/>
      <c r="HTB135" s="86"/>
      <c r="HTC135" s="86"/>
      <c r="HTD135" s="86"/>
      <c r="HTE135" s="86"/>
      <c r="HTF135" s="86"/>
      <c r="HTG135" s="86"/>
      <c r="HTH135" s="86"/>
      <c r="HTI135" s="86"/>
      <c r="HTJ135" s="86"/>
      <c r="HTK135" s="86"/>
      <c r="HTL135" s="86"/>
      <c r="HTM135" s="86"/>
      <c r="HTN135" s="86"/>
      <c r="HTO135" s="86"/>
      <c r="HTP135" s="86"/>
      <c r="HTQ135" s="86"/>
      <c r="HTR135" s="86"/>
      <c r="HTS135" s="86"/>
      <c r="HTT135" s="86"/>
      <c r="HTU135" s="86"/>
      <c r="HTV135" s="86"/>
      <c r="HTW135" s="86"/>
      <c r="HTX135" s="86"/>
      <c r="HTY135" s="86"/>
      <c r="HTZ135" s="86"/>
      <c r="HUA135" s="86"/>
      <c r="HUB135" s="86"/>
      <c r="HUC135" s="86"/>
      <c r="HUD135" s="86"/>
      <c r="HUE135" s="86"/>
      <c r="HUF135" s="86"/>
      <c r="HUG135" s="86"/>
      <c r="HUH135" s="86"/>
      <c r="HUI135" s="86"/>
      <c r="HUJ135" s="86"/>
      <c r="HUK135" s="86"/>
      <c r="HUL135" s="86"/>
      <c r="HUM135" s="86"/>
      <c r="HUN135" s="86"/>
      <c r="HUO135" s="86"/>
      <c r="HUP135" s="86"/>
      <c r="HUQ135" s="86"/>
      <c r="HUR135" s="86"/>
      <c r="HUS135" s="86"/>
      <c r="HUT135" s="86"/>
      <c r="HUU135" s="86"/>
      <c r="HUV135" s="86"/>
      <c r="HUW135" s="86"/>
      <c r="HUX135" s="86"/>
      <c r="HUY135" s="86"/>
      <c r="HUZ135" s="86"/>
      <c r="HVA135" s="86"/>
      <c r="HVB135" s="86"/>
      <c r="HVC135" s="86"/>
      <c r="HVD135" s="86"/>
      <c r="HVE135" s="86"/>
      <c r="HVF135" s="86"/>
      <c r="HVG135" s="86"/>
      <c r="HVH135" s="86"/>
      <c r="HVI135" s="86"/>
      <c r="HVJ135" s="86"/>
      <c r="HVK135" s="86"/>
      <c r="HVL135" s="86"/>
      <c r="HVM135" s="86"/>
      <c r="HVN135" s="86"/>
      <c r="HVO135" s="86"/>
      <c r="HVP135" s="86"/>
      <c r="HVQ135" s="86"/>
      <c r="HVR135" s="86"/>
      <c r="HVS135" s="86"/>
      <c r="HVT135" s="86"/>
      <c r="HVU135" s="86"/>
      <c r="HVV135" s="86"/>
      <c r="HVW135" s="86"/>
      <c r="HVX135" s="86"/>
      <c r="HVY135" s="86"/>
      <c r="HVZ135" s="86"/>
      <c r="HWA135" s="86"/>
      <c r="HWB135" s="86"/>
      <c r="HWC135" s="86"/>
      <c r="HWD135" s="86"/>
      <c r="HWE135" s="86"/>
      <c r="HWF135" s="86"/>
      <c r="HWG135" s="86"/>
      <c r="HWH135" s="86"/>
      <c r="HWI135" s="86"/>
      <c r="HWJ135" s="86"/>
      <c r="HWK135" s="86"/>
      <c r="HWL135" s="86"/>
      <c r="HWM135" s="86"/>
      <c r="HWN135" s="86"/>
      <c r="HWO135" s="86"/>
      <c r="HWP135" s="86"/>
      <c r="HWQ135" s="86"/>
      <c r="HWR135" s="86"/>
      <c r="HWS135" s="86"/>
      <c r="HWT135" s="86"/>
      <c r="HWU135" s="86"/>
      <c r="HWV135" s="86"/>
      <c r="HWW135" s="86"/>
      <c r="HWX135" s="86"/>
      <c r="HWY135" s="86"/>
      <c r="HWZ135" s="86"/>
      <c r="HXA135" s="86"/>
      <c r="HXB135" s="86"/>
      <c r="HXC135" s="86"/>
      <c r="HXD135" s="86"/>
      <c r="HXE135" s="86"/>
      <c r="HXF135" s="86"/>
      <c r="HXG135" s="86"/>
      <c r="HXH135" s="86"/>
      <c r="HXI135" s="86"/>
      <c r="HXJ135" s="86"/>
      <c r="HXK135" s="86"/>
      <c r="HXL135" s="86"/>
      <c r="HXM135" s="86"/>
      <c r="HXN135" s="86"/>
      <c r="HXO135" s="86"/>
      <c r="HXP135" s="86"/>
      <c r="HXQ135" s="86"/>
      <c r="HXR135" s="86"/>
      <c r="HXS135" s="86"/>
      <c r="HXT135" s="86"/>
      <c r="HXU135" s="86"/>
      <c r="HXV135" s="86"/>
      <c r="HXW135" s="86"/>
      <c r="HXX135" s="86"/>
      <c r="HXY135" s="86"/>
      <c r="HXZ135" s="86"/>
      <c r="HYA135" s="86"/>
      <c r="HYB135" s="86"/>
      <c r="HYC135" s="86"/>
      <c r="HYD135" s="86"/>
      <c r="HYE135" s="86"/>
      <c r="HYF135" s="86"/>
      <c r="HYG135" s="86"/>
      <c r="HYH135" s="86"/>
      <c r="HYI135" s="86"/>
      <c r="HYJ135" s="86"/>
      <c r="HYK135" s="86"/>
      <c r="HYL135" s="86"/>
      <c r="HYM135" s="86"/>
      <c r="HYN135" s="86"/>
      <c r="HYO135" s="86"/>
      <c r="HYP135" s="86"/>
      <c r="HYQ135" s="86"/>
      <c r="HYR135" s="86"/>
      <c r="HYS135" s="86"/>
      <c r="HYT135" s="86"/>
      <c r="HYU135" s="86"/>
      <c r="HYV135" s="86"/>
      <c r="HYW135" s="86"/>
      <c r="HYX135" s="86"/>
      <c r="HYY135" s="86"/>
      <c r="HYZ135" s="86"/>
      <c r="HZA135" s="86"/>
      <c r="HZB135" s="86"/>
      <c r="HZC135" s="86"/>
      <c r="HZD135" s="86"/>
      <c r="HZE135" s="86"/>
      <c r="HZF135" s="86"/>
      <c r="HZG135" s="86"/>
      <c r="HZH135" s="86"/>
      <c r="HZI135" s="86"/>
      <c r="HZJ135" s="86"/>
      <c r="HZK135" s="86"/>
      <c r="HZL135" s="86"/>
      <c r="HZM135" s="86"/>
      <c r="HZN135" s="86"/>
      <c r="HZU135" s="86"/>
      <c r="HZV135" s="86"/>
      <c r="HZW135" s="86"/>
      <c r="HZX135" s="86"/>
      <c r="HZY135" s="86"/>
      <c r="HZZ135" s="86"/>
      <c r="IAA135" s="86"/>
      <c r="IAB135" s="86"/>
      <c r="IAC135" s="86"/>
      <c r="IAD135" s="86"/>
      <c r="IAE135" s="86"/>
      <c r="IAF135" s="86"/>
      <c r="IAG135" s="86"/>
      <c r="IAH135" s="86"/>
      <c r="IAI135" s="86"/>
      <c r="IAJ135" s="86"/>
      <c r="IAK135" s="86"/>
      <c r="IAL135" s="86"/>
      <c r="IAM135" s="86"/>
      <c r="IAN135" s="86"/>
      <c r="IAO135" s="86"/>
      <c r="IAP135" s="86"/>
      <c r="IAQ135" s="86"/>
      <c r="IAR135" s="86"/>
      <c r="IAS135" s="86"/>
      <c r="IAT135" s="86"/>
      <c r="IAU135" s="86"/>
      <c r="IAV135" s="86"/>
      <c r="IAW135" s="86"/>
      <c r="IAX135" s="86"/>
      <c r="IAY135" s="86"/>
      <c r="IAZ135" s="86"/>
      <c r="IBA135" s="86"/>
      <c r="IBB135" s="86"/>
      <c r="IBC135" s="86"/>
      <c r="IBD135" s="86"/>
      <c r="IBE135" s="86"/>
      <c r="IBF135" s="86"/>
      <c r="IBG135" s="86"/>
      <c r="IBH135" s="86"/>
      <c r="IBI135" s="86"/>
      <c r="IBJ135" s="86"/>
      <c r="IBK135" s="86"/>
      <c r="IBL135" s="86"/>
      <c r="IBM135" s="86"/>
      <c r="IBN135" s="86"/>
      <c r="IBO135" s="86"/>
      <c r="IBP135" s="86"/>
      <c r="IBQ135" s="86"/>
      <c r="IBR135" s="86"/>
      <c r="IBS135" s="86"/>
      <c r="IBT135" s="86"/>
      <c r="IBU135" s="86"/>
      <c r="IBV135" s="86"/>
      <c r="IBW135" s="86"/>
      <c r="IBX135" s="86"/>
      <c r="IBY135" s="86"/>
      <c r="IBZ135" s="86"/>
      <c r="ICA135" s="86"/>
      <c r="ICB135" s="86"/>
      <c r="ICC135" s="86"/>
      <c r="ICD135" s="86"/>
      <c r="ICE135" s="86"/>
      <c r="ICF135" s="86"/>
      <c r="ICG135" s="86"/>
      <c r="ICH135" s="86"/>
      <c r="ICI135" s="86"/>
      <c r="ICJ135" s="86"/>
      <c r="ICK135" s="86"/>
      <c r="ICL135" s="86"/>
      <c r="ICM135" s="86"/>
      <c r="ICN135" s="86"/>
      <c r="ICO135" s="86"/>
      <c r="ICP135" s="86"/>
      <c r="ICQ135" s="86"/>
      <c r="ICR135" s="86"/>
      <c r="ICS135" s="86"/>
      <c r="ICT135" s="86"/>
      <c r="ICU135" s="86"/>
      <c r="ICV135" s="86"/>
      <c r="ICW135" s="86"/>
      <c r="ICX135" s="86"/>
      <c r="ICY135" s="86"/>
      <c r="ICZ135" s="86"/>
      <c r="IDA135" s="86"/>
      <c r="IDB135" s="86"/>
      <c r="IDC135" s="86"/>
      <c r="IDD135" s="86"/>
      <c r="IDE135" s="86"/>
      <c r="IDF135" s="86"/>
      <c r="IDG135" s="86"/>
      <c r="IDH135" s="86"/>
      <c r="IDI135" s="86"/>
      <c r="IDJ135" s="86"/>
      <c r="IDK135" s="86"/>
      <c r="IDL135" s="86"/>
      <c r="IDM135" s="86"/>
      <c r="IDN135" s="86"/>
      <c r="IDO135" s="86"/>
      <c r="IDP135" s="86"/>
      <c r="IDQ135" s="86"/>
      <c r="IDR135" s="86"/>
      <c r="IDS135" s="86"/>
      <c r="IDT135" s="86"/>
      <c r="IDU135" s="86"/>
      <c r="IDV135" s="86"/>
      <c r="IDW135" s="86"/>
      <c r="IDX135" s="86"/>
      <c r="IDY135" s="86"/>
      <c r="IDZ135" s="86"/>
      <c r="IEA135" s="86"/>
      <c r="IEB135" s="86"/>
      <c r="IEC135" s="86"/>
      <c r="IED135" s="86"/>
      <c r="IEE135" s="86"/>
      <c r="IEF135" s="86"/>
      <c r="IEG135" s="86"/>
      <c r="IEH135" s="86"/>
      <c r="IEI135" s="86"/>
      <c r="IEJ135" s="86"/>
      <c r="IEK135" s="86"/>
      <c r="IEL135" s="86"/>
      <c r="IEM135" s="86"/>
      <c r="IEN135" s="86"/>
      <c r="IEO135" s="86"/>
      <c r="IEP135" s="86"/>
      <c r="IEQ135" s="86"/>
      <c r="IER135" s="86"/>
      <c r="IES135" s="86"/>
      <c r="IET135" s="86"/>
      <c r="IEU135" s="86"/>
      <c r="IEV135" s="86"/>
      <c r="IEW135" s="86"/>
      <c r="IEX135" s="86"/>
      <c r="IEY135" s="86"/>
      <c r="IEZ135" s="86"/>
      <c r="IFA135" s="86"/>
      <c r="IFB135" s="86"/>
      <c r="IFC135" s="86"/>
      <c r="IFD135" s="86"/>
      <c r="IFE135" s="86"/>
      <c r="IFF135" s="86"/>
      <c r="IFG135" s="86"/>
      <c r="IFH135" s="86"/>
      <c r="IFI135" s="86"/>
      <c r="IFJ135" s="86"/>
      <c r="IFK135" s="86"/>
      <c r="IFL135" s="86"/>
      <c r="IFM135" s="86"/>
      <c r="IFN135" s="86"/>
      <c r="IFO135" s="86"/>
      <c r="IFP135" s="86"/>
      <c r="IFQ135" s="86"/>
      <c r="IFR135" s="86"/>
      <c r="IFS135" s="86"/>
      <c r="IFT135" s="86"/>
      <c r="IFU135" s="86"/>
      <c r="IFV135" s="86"/>
      <c r="IFW135" s="86"/>
      <c r="IFX135" s="86"/>
      <c r="IFY135" s="86"/>
      <c r="IFZ135" s="86"/>
      <c r="IGA135" s="86"/>
      <c r="IGB135" s="86"/>
      <c r="IGC135" s="86"/>
      <c r="IGD135" s="86"/>
      <c r="IGE135" s="86"/>
      <c r="IGF135" s="86"/>
      <c r="IGG135" s="86"/>
      <c r="IGH135" s="86"/>
      <c r="IGI135" s="86"/>
      <c r="IGJ135" s="86"/>
      <c r="IGK135" s="86"/>
      <c r="IGL135" s="86"/>
      <c r="IGM135" s="86"/>
      <c r="IGN135" s="86"/>
      <c r="IGO135" s="86"/>
      <c r="IGP135" s="86"/>
      <c r="IGQ135" s="86"/>
      <c r="IGR135" s="86"/>
      <c r="IGS135" s="86"/>
      <c r="IGT135" s="86"/>
      <c r="IGU135" s="86"/>
      <c r="IGV135" s="86"/>
      <c r="IGW135" s="86"/>
      <c r="IGX135" s="86"/>
      <c r="IGY135" s="86"/>
      <c r="IGZ135" s="86"/>
      <c r="IHA135" s="86"/>
      <c r="IHB135" s="86"/>
      <c r="IHC135" s="86"/>
      <c r="IHD135" s="86"/>
      <c r="IHE135" s="86"/>
      <c r="IHF135" s="86"/>
      <c r="IHG135" s="86"/>
      <c r="IHH135" s="86"/>
      <c r="IHI135" s="86"/>
      <c r="IHJ135" s="86"/>
      <c r="IHK135" s="86"/>
      <c r="IHL135" s="86"/>
      <c r="IHM135" s="86"/>
      <c r="IHN135" s="86"/>
      <c r="IHO135" s="86"/>
      <c r="IHP135" s="86"/>
      <c r="IHQ135" s="86"/>
      <c r="IHR135" s="86"/>
      <c r="IHS135" s="86"/>
      <c r="IHT135" s="86"/>
      <c r="IHU135" s="86"/>
      <c r="IHV135" s="86"/>
      <c r="IHW135" s="86"/>
      <c r="IHX135" s="86"/>
      <c r="IHY135" s="86"/>
      <c r="IHZ135" s="86"/>
      <c r="IIA135" s="86"/>
      <c r="IIB135" s="86"/>
      <c r="IIC135" s="86"/>
      <c r="IID135" s="86"/>
      <c r="IIE135" s="86"/>
      <c r="IIF135" s="86"/>
      <c r="IIG135" s="86"/>
      <c r="IIH135" s="86"/>
      <c r="III135" s="86"/>
      <c r="IIJ135" s="86"/>
      <c r="IIK135" s="86"/>
      <c r="IIL135" s="86"/>
      <c r="IIM135" s="86"/>
      <c r="IIN135" s="86"/>
      <c r="IIO135" s="86"/>
      <c r="IIP135" s="86"/>
      <c r="IIQ135" s="86"/>
      <c r="IIR135" s="86"/>
      <c r="IIS135" s="86"/>
      <c r="IIT135" s="86"/>
      <c r="IIU135" s="86"/>
      <c r="IIV135" s="86"/>
      <c r="IIW135" s="86"/>
      <c r="IIX135" s="86"/>
      <c r="IIY135" s="86"/>
      <c r="IIZ135" s="86"/>
      <c r="IJA135" s="86"/>
      <c r="IJB135" s="86"/>
      <c r="IJC135" s="86"/>
      <c r="IJD135" s="86"/>
      <c r="IJE135" s="86"/>
      <c r="IJF135" s="86"/>
      <c r="IJG135" s="86"/>
      <c r="IJH135" s="86"/>
      <c r="IJI135" s="86"/>
      <c r="IJJ135" s="86"/>
      <c r="IJQ135" s="86"/>
      <c r="IJR135" s="86"/>
      <c r="IJS135" s="86"/>
      <c r="IJT135" s="86"/>
      <c r="IJU135" s="86"/>
      <c r="IJV135" s="86"/>
      <c r="IJW135" s="86"/>
      <c r="IJX135" s="86"/>
      <c r="IJY135" s="86"/>
      <c r="IJZ135" s="86"/>
      <c r="IKA135" s="86"/>
      <c r="IKB135" s="86"/>
      <c r="IKC135" s="86"/>
      <c r="IKD135" s="86"/>
      <c r="IKE135" s="86"/>
      <c r="IKF135" s="86"/>
      <c r="IKG135" s="86"/>
      <c r="IKH135" s="86"/>
      <c r="IKI135" s="86"/>
      <c r="IKJ135" s="86"/>
      <c r="IKK135" s="86"/>
      <c r="IKL135" s="86"/>
      <c r="IKM135" s="86"/>
      <c r="IKN135" s="86"/>
      <c r="IKO135" s="86"/>
      <c r="IKP135" s="86"/>
      <c r="IKQ135" s="86"/>
      <c r="IKR135" s="86"/>
      <c r="IKS135" s="86"/>
      <c r="IKT135" s="86"/>
      <c r="IKU135" s="86"/>
      <c r="IKV135" s="86"/>
      <c r="IKW135" s="86"/>
      <c r="IKX135" s="86"/>
      <c r="IKY135" s="86"/>
      <c r="IKZ135" s="86"/>
      <c r="ILA135" s="86"/>
      <c r="ILB135" s="86"/>
      <c r="ILC135" s="86"/>
      <c r="ILD135" s="86"/>
      <c r="ILE135" s="86"/>
      <c r="ILF135" s="86"/>
      <c r="ILG135" s="86"/>
      <c r="ILH135" s="86"/>
      <c r="ILI135" s="86"/>
      <c r="ILJ135" s="86"/>
      <c r="ILK135" s="86"/>
      <c r="ILL135" s="86"/>
      <c r="ILM135" s="86"/>
      <c r="ILN135" s="86"/>
      <c r="ILO135" s="86"/>
      <c r="ILP135" s="86"/>
      <c r="ILQ135" s="86"/>
      <c r="ILR135" s="86"/>
      <c r="ILS135" s="86"/>
      <c r="ILT135" s="86"/>
      <c r="ILU135" s="86"/>
      <c r="ILV135" s="86"/>
      <c r="ILW135" s="86"/>
      <c r="ILX135" s="86"/>
      <c r="ILY135" s="86"/>
      <c r="ILZ135" s="86"/>
      <c r="IMA135" s="86"/>
      <c r="IMB135" s="86"/>
      <c r="IMC135" s="86"/>
      <c r="IMD135" s="86"/>
      <c r="IME135" s="86"/>
      <c r="IMF135" s="86"/>
      <c r="IMG135" s="86"/>
      <c r="IMH135" s="86"/>
      <c r="IMI135" s="86"/>
      <c r="IMJ135" s="86"/>
      <c r="IMK135" s="86"/>
      <c r="IML135" s="86"/>
      <c r="IMM135" s="86"/>
      <c r="IMN135" s="86"/>
      <c r="IMO135" s="86"/>
      <c r="IMP135" s="86"/>
      <c r="IMQ135" s="86"/>
      <c r="IMR135" s="86"/>
      <c r="IMS135" s="86"/>
      <c r="IMT135" s="86"/>
      <c r="IMU135" s="86"/>
      <c r="IMV135" s="86"/>
      <c r="IMW135" s="86"/>
      <c r="IMX135" s="86"/>
      <c r="IMY135" s="86"/>
      <c r="IMZ135" s="86"/>
      <c r="INA135" s="86"/>
      <c r="INB135" s="86"/>
      <c r="INC135" s="86"/>
      <c r="IND135" s="86"/>
      <c r="INE135" s="86"/>
      <c r="INF135" s="86"/>
      <c r="ING135" s="86"/>
      <c r="INH135" s="86"/>
      <c r="INI135" s="86"/>
      <c r="INJ135" s="86"/>
      <c r="INK135" s="86"/>
      <c r="INL135" s="86"/>
      <c r="INM135" s="86"/>
      <c r="INN135" s="86"/>
      <c r="INO135" s="86"/>
      <c r="INP135" s="86"/>
      <c r="INQ135" s="86"/>
      <c r="INR135" s="86"/>
      <c r="INS135" s="86"/>
      <c r="INT135" s="86"/>
      <c r="INU135" s="86"/>
      <c r="INV135" s="86"/>
      <c r="INW135" s="86"/>
      <c r="INX135" s="86"/>
      <c r="INY135" s="86"/>
      <c r="INZ135" s="86"/>
      <c r="IOA135" s="86"/>
      <c r="IOB135" s="86"/>
      <c r="IOC135" s="86"/>
      <c r="IOD135" s="86"/>
      <c r="IOE135" s="86"/>
      <c r="IOF135" s="86"/>
      <c r="IOG135" s="86"/>
      <c r="IOH135" s="86"/>
      <c r="IOI135" s="86"/>
      <c r="IOJ135" s="86"/>
      <c r="IOK135" s="86"/>
      <c r="IOL135" s="86"/>
      <c r="IOM135" s="86"/>
      <c r="ION135" s="86"/>
      <c r="IOO135" s="86"/>
      <c r="IOP135" s="86"/>
      <c r="IOQ135" s="86"/>
      <c r="IOR135" s="86"/>
      <c r="IOS135" s="86"/>
      <c r="IOT135" s="86"/>
      <c r="IOU135" s="86"/>
      <c r="IOV135" s="86"/>
      <c r="IOW135" s="86"/>
      <c r="IOX135" s="86"/>
      <c r="IOY135" s="86"/>
      <c r="IOZ135" s="86"/>
      <c r="IPA135" s="86"/>
      <c r="IPB135" s="86"/>
      <c r="IPC135" s="86"/>
      <c r="IPD135" s="86"/>
      <c r="IPE135" s="86"/>
      <c r="IPF135" s="86"/>
      <c r="IPG135" s="86"/>
      <c r="IPH135" s="86"/>
      <c r="IPI135" s="86"/>
      <c r="IPJ135" s="86"/>
      <c r="IPK135" s="86"/>
      <c r="IPL135" s="86"/>
      <c r="IPM135" s="86"/>
      <c r="IPN135" s="86"/>
      <c r="IPO135" s="86"/>
      <c r="IPP135" s="86"/>
      <c r="IPQ135" s="86"/>
      <c r="IPR135" s="86"/>
      <c r="IPS135" s="86"/>
      <c r="IPT135" s="86"/>
      <c r="IPU135" s="86"/>
      <c r="IPV135" s="86"/>
      <c r="IPW135" s="86"/>
      <c r="IPX135" s="86"/>
      <c r="IPY135" s="86"/>
      <c r="IPZ135" s="86"/>
      <c r="IQA135" s="86"/>
      <c r="IQB135" s="86"/>
      <c r="IQC135" s="86"/>
      <c r="IQD135" s="86"/>
      <c r="IQE135" s="86"/>
      <c r="IQF135" s="86"/>
      <c r="IQG135" s="86"/>
      <c r="IQH135" s="86"/>
      <c r="IQI135" s="86"/>
      <c r="IQJ135" s="86"/>
      <c r="IQK135" s="86"/>
      <c r="IQL135" s="86"/>
      <c r="IQM135" s="86"/>
      <c r="IQN135" s="86"/>
      <c r="IQO135" s="86"/>
      <c r="IQP135" s="86"/>
      <c r="IQQ135" s="86"/>
      <c r="IQR135" s="86"/>
      <c r="IQS135" s="86"/>
      <c r="IQT135" s="86"/>
      <c r="IQU135" s="86"/>
      <c r="IQV135" s="86"/>
      <c r="IQW135" s="86"/>
      <c r="IQX135" s="86"/>
      <c r="IQY135" s="86"/>
      <c r="IQZ135" s="86"/>
      <c r="IRA135" s="86"/>
      <c r="IRB135" s="86"/>
      <c r="IRC135" s="86"/>
      <c r="IRD135" s="86"/>
      <c r="IRE135" s="86"/>
      <c r="IRF135" s="86"/>
      <c r="IRG135" s="86"/>
      <c r="IRH135" s="86"/>
      <c r="IRI135" s="86"/>
      <c r="IRJ135" s="86"/>
      <c r="IRK135" s="86"/>
      <c r="IRL135" s="86"/>
      <c r="IRM135" s="86"/>
      <c r="IRN135" s="86"/>
      <c r="IRO135" s="86"/>
      <c r="IRP135" s="86"/>
      <c r="IRQ135" s="86"/>
      <c r="IRR135" s="86"/>
      <c r="IRS135" s="86"/>
      <c r="IRT135" s="86"/>
      <c r="IRU135" s="86"/>
      <c r="IRV135" s="86"/>
      <c r="IRW135" s="86"/>
      <c r="IRX135" s="86"/>
      <c r="IRY135" s="86"/>
      <c r="IRZ135" s="86"/>
      <c r="ISA135" s="86"/>
      <c r="ISB135" s="86"/>
      <c r="ISC135" s="86"/>
      <c r="ISD135" s="86"/>
      <c r="ISE135" s="86"/>
      <c r="ISF135" s="86"/>
      <c r="ISG135" s="86"/>
      <c r="ISH135" s="86"/>
      <c r="ISI135" s="86"/>
      <c r="ISJ135" s="86"/>
      <c r="ISK135" s="86"/>
      <c r="ISL135" s="86"/>
      <c r="ISM135" s="86"/>
      <c r="ISN135" s="86"/>
      <c r="ISO135" s="86"/>
      <c r="ISP135" s="86"/>
      <c r="ISQ135" s="86"/>
      <c r="ISR135" s="86"/>
      <c r="ISS135" s="86"/>
      <c r="IST135" s="86"/>
      <c r="ISU135" s="86"/>
      <c r="ISV135" s="86"/>
      <c r="ISW135" s="86"/>
      <c r="ISX135" s="86"/>
      <c r="ISY135" s="86"/>
      <c r="ISZ135" s="86"/>
      <c r="ITA135" s="86"/>
      <c r="ITB135" s="86"/>
      <c r="ITC135" s="86"/>
      <c r="ITD135" s="86"/>
      <c r="ITE135" s="86"/>
      <c r="ITF135" s="86"/>
      <c r="ITM135" s="86"/>
      <c r="ITN135" s="86"/>
      <c r="ITO135" s="86"/>
      <c r="ITP135" s="86"/>
      <c r="ITQ135" s="86"/>
      <c r="ITR135" s="86"/>
      <c r="ITS135" s="86"/>
      <c r="ITT135" s="86"/>
      <c r="ITU135" s="86"/>
      <c r="ITV135" s="86"/>
      <c r="ITW135" s="86"/>
      <c r="ITX135" s="86"/>
      <c r="ITY135" s="86"/>
      <c r="ITZ135" s="86"/>
      <c r="IUA135" s="86"/>
      <c r="IUB135" s="86"/>
      <c r="IUC135" s="86"/>
      <c r="IUD135" s="86"/>
      <c r="IUE135" s="86"/>
      <c r="IUF135" s="86"/>
      <c r="IUG135" s="86"/>
      <c r="IUH135" s="86"/>
      <c r="IUI135" s="86"/>
      <c r="IUJ135" s="86"/>
      <c r="IUK135" s="86"/>
      <c r="IUL135" s="86"/>
      <c r="IUM135" s="86"/>
      <c r="IUN135" s="86"/>
      <c r="IUO135" s="86"/>
      <c r="IUP135" s="86"/>
      <c r="IUQ135" s="86"/>
      <c r="IUR135" s="86"/>
      <c r="IUS135" s="86"/>
      <c r="IUT135" s="86"/>
      <c r="IUU135" s="86"/>
      <c r="IUV135" s="86"/>
      <c r="IUW135" s="86"/>
      <c r="IUX135" s="86"/>
      <c r="IUY135" s="86"/>
      <c r="IUZ135" s="86"/>
      <c r="IVA135" s="86"/>
      <c r="IVB135" s="86"/>
      <c r="IVC135" s="86"/>
      <c r="IVD135" s="86"/>
      <c r="IVE135" s="86"/>
      <c r="IVF135" s="86"/>
      <c r="IVG135" s="86"/>
      <c r="IVH135" s="86"/>
      <c r="IVI135" s="86"/>
      <c r="IVJ135" s="86"/>
      <c r="IVK135" s="86"/>
      <c r="IVL135" s="86"/>
      <c r="IVM135" s="86"/>
      <c r="IVN135" s="86"/>
      <c r="IVO135" s="86"/>
      <c r="IVP135" s="86"/>
      <c r="IVQ135" s="86"/>
      <c r="IVR135" s="86"/>
      <c r="IVS135" s="86"/>
      <c r="IVT135" s="86"/>
      <c r="IVU135" s="86"/>
      <c r="IVV135" s="86"/>
      <c r="IVW135" s="86"/>
      <c r="IVX135" s="86"/>
      <c r="IVY135" s="86"/>
      <c r="IVZ135" s="86"/>
      <c r="IWA135" s="86"/>
      <c r="IWB135" s="86"/>
      <c r="IWC135" s="86"/>
      <c r="IWD135" s="86"/>
      <c r="IWE135" s="86"/>
      <c r="IWF135" s="86"/>
      <c r="IWG135" s="86"/>
      <c r="IWH135" s="86"/>
      <c r="IWI135" s="86"/>
      <c r="IWJ135" s="86"/>
      <c r="IWK135" s="86"/>
      <c r="IWL135" s="86"/>
      <c r="IWM135" s="86"/>
      <c r="IWN135" s="86"/>
      <c r="IWO135" s="86"/>
      <c r="IWP135" s="86"/>
      <c r="IWQ135" s="86"/>
      <c r="IWR135" s="86"/>
      <c r="IWS135" s="86"/>
      <c r="IWT135" s="86"/>
      <c r="IWU135" s="86"/>
      <c r="IWV135" s="86"/>
      <c r="IWW135" s="86"/>
      <c r="IWX135" s="86"/>
      <c r="IWY135" s="86"/>
      <c r="IWZ135" s="86"/>
      <c r="IXA135" s="86"/>
      <c r="IXB135" s="86"/>
      <c r="IXC135" s="86"/>
      <c r="IXD135" s="86"/>
      <c r="IXE135" s="86"/>
      <c r="IXF135" s="86"/>
      <c r="IXG135" s="86"/>
      <c r="IXH135" s="86"/>
      <c r="IXI135" s="86"/>
      <c r="IXJ135" s="86"/>
      <c r="IXK135" s="86"/>
      <c r="IXL135" s="86"/>
      <c r="IXM135" s="86"/>
      <c r="IXN135" s="86"/>
      <c r="IXO135" s="86"/>
      <c r="IXP135" s="86"/>
      <c r="IXQ135" s="86"/>
      <c r="IXR135" s="86"/>
      <c r="IXS135" s="86"/>
      <c r="IXT135" s="86"/>
      <c r="IXU135" s="86"/>
      <c r="IXV135" s="86"/>
      <c r="IXW135" s="86"/>
      <c r="IXX135" s="86"/>
      <c r="IXY135" s="86"/>
      <c r="IXZ135" s="86"/>
      <c r="IYA135" s="86"/>
      <c r="IYB135" s="86"/>
      <c r="IYC135" s="86"/>
      <c r="IYD135" s="86"/>
      <c r="IYE135" s="86"/>
      <c r="IYF135" s="86"/>
      <c r="IYG135" s="86"/>
      <c r="IYH135" s="86"/>
      <c r="IYI135" s="86"/>
      <c r="IYJ135" s="86"/>
      <c r="IYK135" s="86"/>
      <c r="IYL135" s="86"/>
      <c r="IYM135" s="86"/>
      <c r="IYN135" s="86"/>
      <c r="IYO135" s="86"/>
      <c r="IYP135" s="86"/>
      <c r="IYQ135" s="86"/>
      <c r="IYR135" s="86"/>
      <c r="IYS135" s="86"/>
      <c r="IYT135" s="86"/>
      <c r="IYU135" s="86"/>
      <c r="IYV135" s="86"/>
      <c r="IYW135" s="86"/>
      <c r="IYX135" s="86"/>
      <c r="IYY135" s="86"/>
      <c r="IYZ135" s="86"/>
      <c r="IZA135" s="86"/>
      <c r="IZB135" s="86"/>
      <c r="IZC135" s="86"/>
      <c r="IZD135" s="86"/>
      <c r="IZE135" s="86"/>
      <c r="IZF135" s="86"/>
      <c r="IZG135" s="86"/>
      <c r="IZH135" s="86"/>
      <c r="IZI135" s="86"/>
      <c r="IZJ135" s="86"/>
      <c r="IZK135" s="86"/>
      <c r="IZL135" s="86"/>
      <c r="IZM135" s="86"/>
      <c r="IZN135" s="86"/>
      <c r="IZO135" s="86"/>
      <c r="IZP135" s="86"/>
      <c r="IZQ135" s="86"/>
      <c r="IZR135" s="86"/>
      <c r="IZS135" s="86"/>
      <c r="IZT135" s="86"/>
      <c r="IZU135" s="86"/>
      <c r="IZV135" s="86"/>
      <c r="IZW135" s="86"/>
      <c r="IZX135" s="86"/>
      <c r="IZY135" s="86"/>
      <c r="IZZ135" s="86"/>
      <c r="JAA135" s="86"/>
      <c r="JAB135" s="86"/>
      <c r="JAC135" s="86"/>
      <c r="JAD135" s="86"/>
      <c r="JAE135" s="86"/>
      <c r="JAF135" s="86"/>
      <c r="JAG135" s="86"/>
      <c r="JAH135" s="86"/>
      <c r="JAI135" s="86"/>
      <c r="JAJ135" s="86"/>
      <c r="JAK135" s="86"/>
      <c r="JAL135" s="86"/>
      <c r="JAM135" s="86"/>
      <c r="JAN135" s="86"/>
      <c r="JAO135" s="86"/>
      <c r="JAP135" s="86"/>
      <c r="JAQ135" s="86"/>
      <c r="JAR135" s="86"/>
      <c r="JAS135" s="86"/>
      <c r="JAT135" s="86"/>
      <c r="JAU135" s="86"/>
      <c r="JAV135" s="86"/>
      <c r="JAW135" s="86"/>
      <c r="JAX135" s="86"/>
      <c r="JAY135" s="86"/>
      <c r="JAZ135" s="86"/>
      <c r="JBA135" s="86"/>
      <c r="JBB135" s="86"/>
      <c r="JBC135" s="86"/>
      <c r="JBD135" s="86"/>
      <c r="JBE135" s="86"/>
      <c r="JBF135" s="86"/>
      <c r="JBG135" s="86"/>
      <c r="JBH135" s="86"/>
      <c r="JBI135" s="86"/>
      <c r="JBJ135" s="86"/>
      <c r="JBK135" s="86"/>
      <c r="JBL135" s="86"/>
      <c r="JBM135" s="86"/>
      <c r="JBN135" s="86"/>
      <c r="JBO135" s="86"/>
      <c r="JBP135" s="86"/>
      <c r="JBQ135" s="86"/>
      <c r="JBR135" s="86"/>
      <c r="JBS135" s="86"/>
      <c r="JBT135" s="86"/>
      <c r="JBU135" s="86"/>
      <c r="JBV135" s="86"/>
      <c r="JBW135" s="86"/>
      <c r="JBX135" s="86"/>
      <c r="JBY135" s="86"/>
      <c r="JBZ135" s="86"/>
      <c r="JCA135" s="86"/>
      <c r="JCB135" s="86"/>
      <c r="JCC135" s="86"/>
      <c r="JCD135" s="86"/>
      <c r="JCE135" s="86"/>
      <c r="JCF135" s="86"/>
      <c r="JCG135" s="86"/>
      <c r="JCH135" s="86"/>
      <c r="JCI135" s="86"/>
      <c r="JCJ135" s="86"/>
      <c r="JCK135" s="86"/>
      <c r="JCL135" s="86"/>
      <c r="JCM135" s="86"/>
      <c r="JCN135" s="86"/>
      <c r="JCO135" s="86"/>
      <c r="JCP135" s="86"/>
      <c r="JCQ135" s="86"/>
      <c r="JCR135" s="86"/>
      <c r="JCS135" s="86"/>
      <c r="JCT135" s="86"/>
      <c r="JCU135" s="86"/>
      <c r="JCV135" s="86"/>
      <c r="JCW135" s="86"/>
      <c r="JCX135" s="86"/>
      <c r="JCY135" s="86"/>
      <c r="JCZ135" s="86"/>
      <c r="JDA135" s="86"/>
      <c r="JDB135" s="86"/>
      <c r="JDI135" s="86"/>
      <c r="JDJ135" s="86"/>
      <c r="JDK135" s="86"/>
      <c r="JDL135" s="86"/>
      <c r="JDM135" s="86"/>
      <c r="JDN135" s="86"/>
      <c r="JDO135" s="86"/>
      <c r="JDP135" s="86"/>
      <c r="JDQ135" s="86"/>
      <c r="JDR135" s="86"/>
      <c r="JDS135" s="86"/>
      <c r="JDT135" s="86"/>
      <c r="JDU135" s="86"/>
      <c r="JDV135" s="86"/>
      <c r="JDW135" s="86"/>
      <c r="JDX135" s="86"/>
      <c r="JDY135" s="86"/>
      <c r="JDZ135" s="86"/>
      <c r="JEA135" s="86"/>
      <c r="JEB135" s="86"/>
      <c r="JEC135" s="86"/>
      <c r="JED135" s="86"/>
      <c r="JEE135" s="86"/>
      <c r="JEF135" s="86"/>
      <c r="JEG135" s="86"/>
      <c r="JEH135" s="86"/>
      <c r="JEI135" s="86"/>
      <c r="JEJ135" s="86"/>
      <c r="JEK135" s="86"/>
      <c r="JEL135" s="86"/>
      <c r="JEM135" s="86"/>
      <c r="JEN135" s="86"/>
      <c r="JEO135" s="86"/>
      <c r="JEP135" s="86"/>
      <c r="JEQ135" s="86"/>
      <c r="JER135" s="86"/>
      <c r="JES135" s="86"/>
      <c r="JET135" s="86"/>
      <c r="JEU135" s="86"/>
      <c r="JEV135" s="86"/>
      <c r="JEW135" s="86"/>
      <c r="JEX135" s="86"/>
      <c r="JEY135" s="86"/>
      <c r="JEZ135" s="86"/>
      <c r="JFA135" s="86"/>
      <c r="JFB135" s="86"/>
      <c r="JFC135" s="86"/>
      <c r="JFD135" s="86"/>
      <c r="JFE135" s="86"/>
      <c r="JFF135" s="86"/>
      <c r="JFG135" s="86"/>
      <c r="JFH135" s="86"/>
      <c r="JFI135" s="86"/>
      <c r="JFJ135" s="86"/>
      <c r="JFK135" s="86"/>
      <c r="JFL135" s="86"/>
      <c r="JFM135" s="86"/>
      <c r="JFN135" s="86"/>
      <c r="JFO135" s="86"/>
      <c r="JFP135" s="86"/>
      <c r="JFQ135" s="86"/>
      <c r="JFR135" s="86"/>
      <c r="JFS135" s="86"/>
      <c r="JFT135" s="86"/>
      <c r="JFU135" s="86"/>
      <c r="JFV135" s="86"/>
      <c r="JFW135" s="86"/>
      <c r="JFX135" s="86"/>
      <c r="JFY135" s="86"/>
      <c r="JFZ135" s="86"/>
      <c r="JGA135" s="86"/>
      <c r="JGB135" s="86"/>
      <c r="JGC135" s="86"/>
      <c r="JGD135" s="86"/>
      <c r="JGE135" s="86"/>
      <c r="JGF135" s="86"/>
      <c r="JGG135" s="86"/>
      <c r="JGH135" s="86"/>
      <c r="JGI135" s="86"/>
      <c r="JGJ135" s="86"/>
      <c r="JGK135" s="86"/>
      <c r="JGL135" s="86"/>
      <c r="JGM135" s="86"/>
      <c r="JGN135" s="86"/>
      <c r="JGO135" s="86"/>
      <c r="JGP135" s="86"/>
      <c r="JGQ135" s="86"/>
      <c r="JGR135" s="86"/>
      <c r="JGS135" s="86"/>
      <c r="JGT135" s="86"/>
      <c r="JGU135" s="86"/>
      <c r="JGV135" s="86"/>
      <c r="JGW135" s="86"/>
      <c r="JGX135" s="86"/>
      <c r="JGY135" s="86"/>
      <c r="JGZ135" s="86"/>
      <c r="JHA135" s="86"/>
      <c r="JHB135" s="86"/>
      <c r="JHC135" s="86"/>
      <c r="JHD135" s="86"/>
      <c r="JHE135" s="86"/>
      <c r="JHF135" s="86"/>
      <c r="JHG135" s="86"/>
      <c r="JHH135" s="86"/>
      <c r="JHI135" s="86"/>
      <c r="JHJ135" s="86"/>
      <c r="JHK135" s="86"/>
      <c r="JHL135" s="86"/>
      <c r="JHM135" s="86"/>
      <c r="JHN135" s="86"/>
      <c r="JHO135" s="86"/>
      <c r="JHP135" s="86"/>
      <c r="JHQ135" s="86"/>
      <c r="JHR135" s="86"/>
      <c r="JHS135" s="86"/>
      <c r="JHT135" s="86"/>
      <c r="JHU135" s="86"/>
      <c r="JHV135" s="86"/>
      <c r="JHW135" s="86"/>
      <c r="JHX135" s="86"/>
      <c r="JHY135" s="86"/>
      <c r="JHZ135" s="86"/>
      <c r="JIA135" s="86"/>
      <c r="JIB135" s="86"/>
      <c r="JIC135" s="86"/>
      <c r="JID135" s="86"/>
      <c r="JIE135" s="86"/>
      <c r="JIF135" s="86"/>
      <c r="JIG135" s="86"/>
      <c r="JIH135" s="86"/>
      <c r="JII135" s="86"/>
      <c r="JIJ135" s="86"/>
      <c r="JIK135" s="86"/>
      <c r="JIL135" s="86"/>
      <c r="JIM135" s="86"/>
      <c r="JIN135" s="86"/>
      <c r="JIO135" s="86"/>
      <c r="JIP135" s="86"/>
      <c r="JIQ135" s="86"/>
      <c r="JIR135" s="86"/>
      <c r="JIS135" s="86"/>
      <c r="JIT135" s="86"/>
      <c r="JIU135" s="86"/>
      <c r="JIV135" s="86"/>
      <c r="JIW135" s="86"/>
      <c r="JIX135" s="86"/>
      <c r="JIY135" s="86"/>
      <c r="JIZ135" s="86"/>
      <c r="JJA135" s="86"/>
      <c r="JJB135" s="86"/>
      <c r="JJC135" s="86"/>
      <c r="JJD135" s="86"/>
      <c r="JJE135" s="86"/>
      <c r="JJF135" s="86"/>
      <c r="JJG135" s="86"/>
      <c r="JJH135" s="86"/>
      <c r="JJI135" s="86"/>
      <c r="JJJ135" s="86"/>
      <c r="JJK135" s="86"/>
      <c r="JJL135" s="86"/>
      <c r="JJM135" s="86"/>
      <c r="JJN135" s="86"/>
      <c r="JJO135" s="86"/>
      <c r="JJP135" s="86"/>
      <c r="JJQ135" s="86"/>
      <c r="JJR135" s="86"/>
      <c r="JJS135" s="86"/>
      <c r="JJT135" s="86"/>
      <c r="JJU135" s="86"/>
      <c r="JJV135" s="86"/>
      <c r="JJW135" s="86"/>
      <c r="JJX135" s="86"/>
      <c r="JJY135" s="86"/>
      <c r="JJZ135" s="86"/>
      <c r="JKA135" s="86"/>
      <c r="JKB135" s="86"/>
      <c r="JKC135" s="86"/>
      <c r="JKD135" s="86"/>
      <c r="JKE135" s="86"/>
      <c r="JKF135" s="86"/>
      <c r="JKG135" s="86"/>
      <c r="JKH135" s="86"/>
      <c r="JKI135" s="86"/>
      <c r="JKJ135" s="86"/>
      <c r="JKK135" s="86"/>
      <c r="JKL135" s="86"/>
      <c r="JKM135" s="86"/>
      <c r="JKN135" s="86"/>
      <c r="JKO135" s="86"/>
      <c r="JKP135" s="86"/>
      <c r="JKQ135" s="86"/>
      <c r="JKR135" s="86"/>
      <c r="JKS135" s="86"/>
      <c r="JKT135" s="86"/>
      <c r="JKU135" s="86"/>
      <c r="JKV135" s="86"/>
      <c r="JKW135" s="86"/>
      <c r="JKX135" s="86"/>
      <c r="JKY135" s="86"/>
      <c r="JKZ135" s="86"/>
      <c r="JLA135" s="86"/>
      <c r="JLB135" s="86"/>
      <c r="JLC135" s="86"/>
      <c r="JLD135" s="86"/>
      <c r="JLE135" s="86"/>
      <c r="JLF135" s="86"/>
      <c r="JLG135" s="86"/>
      <c r="JLH135" s="86"/>
      <c r="JLI135" s="86"/>
      <c r="JLJ135" s="86"/>
      <c r="JLK135" s="86"/>
      <c r="JLL135" s="86"/>
      <c r="JLM135" s="86"/>
      <c r="JLN135" s="86"/>
      <c r="JLO135" s="86"/>
      <c r="JLP135" s="86"/>
      <c r="JLQ135" s="86"/>
      <c r="JLR135" s="86"/>
      <c r="JLS135" s="86"/>
      <c r="JLT135" s="86"/>
      <c r="JLU135" s="86"/>
      <c r="JLV135" s="86"/>
      <c r="JLW135" s="86"/>
      <c r="JLX135" s="86"/>
      <c r="JLY135" s="86"/>
      <c r="JLZ135" s="86"/>
      <c r="JMA135" s="86"/>
      <c r="JMB135" s="86"/>
      <c r="JMC135" s="86"/>
      <c r="JMD135" s="86"/>
      <c r="JME135" s="86"/>
      <c r="JMF135" s="86"/>
      <c r="JMG135" s="86"/>
      <c r="JMH135" s="86"/>
      <c r="JMI135" s="86"/>
      <c r="JMJ135" s="86"/>
      <c r="JMK135" s="86"/>
      <c r="JML135" s="86"/>
      <c r="JMM135" s="86"/>
      <c r="JMN135" s="86"/>
      <c r="JMO135" s="86"/>
      <c r="JMP135" s="86"/>
      <c r="JMQ135" s="86"/>
      <c r="JMR135" s="86"/>
      <c r="JMS135" s="86"/>
      <c r="JMT135" s="86"/>
      <c r="JMU135" s="86"/>
      <c r="JMV135" s="86"/>
      <c r="JMW135" s="86"/>
      <c r="JMX135" s="86"/>
      <c r="JNE135" s="86"/>
      <c r="JNF135" s="86"/>
      <c r="JNG135" s="86"/>
      <c r="JNH135" s="86"/>
      <c r="JNI135" s="86"/>
      <c r="JNJ135" s="86"/>
      <c r="JNK135" s="86"/>
      <c r="JNL135" s="86"/>
      <c r="JNM135" s="86"/>
      <c r="JNN135" s="86"/>
      <c r="JNO135" s="86"/>
      <c r="JNP135" s="86"/>
      <c r="JNQ135" s="86"/>
      <c r="JNR135" s="86"/>
      <c r="JNS135" s="86"/>
      <c r="JNT135" s="86"/>
      <c r="JNU135" s="86"/>
      <c r="JNV135" s="86"/>
      <c r="JNW135" s="86"/>
      <c r="JNX135" s="86"/>
      <c r="JNY135" s="86"/>
      <c r="JNZ135" s="86"/>
      <c r="JOA135" s="86"/>
      <c r="JOB135" s="86"/>
      <c r="JOC135" s="86"/>
      <c r="JOD135" s="86"/>
      <c r="JOE135" s="86"/>
      <c r="JOF135" s="86"/>
      <c r="JOG135" s="86"/>
      <c r="JOH135" s="86"/>
      <c r="JOI135" s="86"/>
      <c r="JOJ135" s="86"/>
      <c r="JOK135" s="86"/>
      <c r="JOL135" s="86"/>
      <c r="JOM135" s="86"/>
      <c r="JON135" s="86"/>
      <c r="JOO135" s="86"/>
      <c r="JOP135" s="86"/>
      <c r="JOQ135" s="86"/>
      <c r="JOR135" s="86"/>
      <c r="JOS135" s="86"/>
      <c r="JOT135" s="86"/>
      <c r="JOU135" s="86"/>
      <c r="JOV135" s="86"/>
      <c r="JOW135" s="86"/>
      <c r="JOX135" s="86"/>
      <c r="JOY135" s="86"/>
      <c r="JOZ135" s="86"/>
      <c r="JPA135" s="86"/>
      <c r="JPB135" s="86"/>
      <c r="JPC135" s="86"/>
      <c r="JPD135" s="86"/>
      <c r="JPE135" s="86"/>
      <c r="JPF135" s="86"/>
      <c r="JPG135" s="86"/>
      <c r="JPH135" s="86"/>
      <c r="JPI135" s="86"/>
      <c r="JPJ135" s="86"/>
      <c r="JPK135" s="86"/>
      <c r="JPL135" s="86"/>
      <c r="JPM135" s="86"/>
      <c r="JPN135" s="86"/>
      <c r="JPO135" s="86"/>
      <c r="JPP135" s="86"/>
      <c r="JPQ135" s="86"/>
      <c r="JPR135" s="86"/>
      <c r="JPS135" s="86"/>
      <c r="JPT135" s="86"/>
      <c r="JPU135" s="86"/>
      <c r="JPV135" s="86"/>
      <c r="JPW135" s="86"/>
      <c r="JPX135" s="86"/>
      <c r="JPY135" s="86"/>
      <c r="JPZ135" s="86"/>
      <c r="JQA135" s="86"/>
      <c r="JQB135" s="86"/>
      <c r="JQC135" s="86"/>
      <c r="JQD135" s="86"/>
      <c r="JQE135" s="86"/>
      <c r="JQF135" s="86"/>
      <c r="JQG135" s="86"/>
      <c r="JQH135" s="86"/>
      <c r="JQI135" s="86"/>
      <c r="JQJ135" s="86"/>
      <c r="JQK135" s="86"/>
      <c r="JQL135" s="86"/>
      <c r="JQM135" s="86"/>
      <c r="JQN135" s="86"/>
      <c r="JQO135" s="86"/>
      <c r="JQP135" s="86"/>
      <c r="JQQ135" s="86"/>
      <c r="JQR135" s="86"/>
      <c r="JQS135" s="86"/>
      <c r="JQT135" s="86"/>
      <c r="JQU135" s="86"/>
      <c r="JQV135" s="86"/>
      <c r="JQW135" s="86"/>
      <c r="JQX135" s="86"/>
      <c r="JQY135" s="86"/>
      <c r="JQZ135" s="86"/>
      <c r="JRA135" s="86"/>
      <c r="JRB135" s="86"/>
      <c r="JRC135" s="86"/>
      <c r="JRD135" s="86"/>
      <c r="JRE135" s="86"/>
      <c r="JRF135" s="86"/>
      <c r="JRG135" s="86"/>
      <c r="JRH135" s="86"/>
      <c r="JRI135" s="86"/>
      <c r="JRJ135" s="86"/>
      <c r="JRK135" s="86"/>
      <c r="JRL135" s="86"/>
      <c r="JRM135" s="86"/>
      <c r="JRN135" s="86"/>
      <c r="JRO135" s="86"/>
      <c r="JRP135" s="86"/>
      <c r="JRQ135" s="86"/>
      <c r="JRR135" s="86"/>
      <c r="JRS135" s="86"/>
      <c r="JRT135" s="86"/>
      <c r="JRU135" s="86"/>
      <c r="JRV135" s="86"/>
      <c r="JRW135" s="86"/>
      <c r="JRX135" s="86"/>
      <c r="JRY135" s="86"/>
      <c r="JRZ135" s="86"/>
      <c r="JSA135" s="86"/>
      <c r="JSB135" s="86"/>
      <c r="JSC135" s="86"/>
      <c r="JSD135" s="86"/>
      <c r="JSE135" s="86"/>
      <c r="JSF135" s="86"/>
      <c r="JSG135" s="86"/>
      <c r="JSH135" s="86"/>
      <c r="JSI135" s="86"/>
      <c r="JSJ135" s="86"/>
      <c r="JSK135" s="86"/>
      <c r="JSL135" s="86"/>
      <c r="JSM135" s="86"/>
      <c r="JSN135" s="86"/>
      <c r="JSO135" s="86"/>
      <c r="JSP135" s="86"/>
      <c r="JSQ135" s="86"/>
      <c r="JSR135" s="86"/>
      <c r="JSS135" s="86"/>
      <c r="JST135" s="86"/>
      <c r="JSU135" s="86"/>
      <c r="JSV135" s="86"/>
      <c r="JSW135" s="86"/>
      <c r="JSX135" s="86"/>
      <c r="JSY135" s="86"/>
      <c r="JSZ135" s="86"/>
      <c r="JTA135" s="86"/>
      <c r="JTB135" s="86"/>
      <c r="JTC135" s="86"/>
      <c r="JTD135" s="86"/>
      <c r="JTE135" s="86"/>
      <c r="JTF135" s="86"/>
      <c r="JTG135" s="86"/>
      <c r="JTH135" s="86"/>
      <c r="JTI135" s="86"/>
      <c r="JTJ135" s="86"/>
      <c r="JTK135" s="86"/>
      <c r="JTL135" s="86"/>
      <c r="JTM135" s="86"/>
      <c r="JTN135" s="86"/>
      <c r="JTO135" s="86"/>
      <c r="JTP135" s="86"/>
      <c r="JTQ135" s="86"/>
      <c r="JTR135" s="86"/>
      <c r="JTS135" s="86"/>
      <c r="JTT135" s="86"/>
      <c r="JTU135" s="86"/>
      <c r="JTV135" s="86"/>
      <c r="JTW135" s="86"/>
      <c r="JTX135" s="86"/>
      <c r="JTY135" s="86"/>
      <c r="JTZ135" s="86"/>
      <c r="JUA135" s="86"/>
      <c r="JUB135" s="86"/>
      <c r="JUC135" s="86"/>
      <c r="JUD135" s="86"/>
      <c r="JUE135" s="86"/>
      <c r="JUF135" s="86"/>
      <c r="JUG135" s="86"/>
      <c r="JUH135" s="86"/>
      <c r="JUI135" s="86"/>
      <c r="JUJ135" s="86"/>
      <c r="JUK135" s="86"/>
      <c r="JUL135" s="86"/>
      <c r="JUM135" s="86"/>
      <c r="JUN135" s="86"/>
      <c r="JUO135" s="86"/>
      <c r="JUP135" s="86"/>
      <c r="JUQ135" s="86"/>
      <c r="JUR135" s="86"/>
      <c r="JUS135" s="86"/>
      <c r="JUT135" s="86"/>
      <c r="JUU135" s="86"/>
      <c r="JUV135" s="86"/>
      <c r="JUW135" s="86"/>
      <c r="JUX135" s="86"/>
      <c r="JUY135" s="86"/>
      <c r="JUZ135" s="86"/>
      <c r="JVA135" s="86"/>
      <c r="JVB135" s="86"/>
      <c r="JVC135" s="86"/>
      <c r="JVD135" s="86"/>
      <c r="JVE135" s="86"/>
      <c r="JVF135" s="86"/>
      <c r="JVG135" s="86"/>
      <c r="JVH135" s="86"/>
      <c r="JVI135" s="86"/>
      <c r="JVJ135" s="86"/>
      <c r="JVK135" s="86"/>
      <c r="JVL135" s="86"/>
      <c r="JVM135" s="86"/>
      <c r="JVN135" s="86"/>
      <c r="JVO135" s="86"/>
      <c r="JVP135" s="86"/>
      <c r="JVQ135" s="86"/>
      <c r="JVR135" s="86"/>
      <c r="JVS135" s="86"/>
      <c r="JVT135" s="86"/>
      <c r="JVU135" s="86"/>
      <c r="JVV135" s="86"/>
      <c r="JVW135" s="86"/>
      <c r="JVX135" s="86"/>
      <c r="JVY135" s="86"/>
      <c r="JVZ135" s="86"/>
      <c r="JWA135" s="86"/>
      <c r="JWB135" s="86"/>
      <c r="JWC135" s="86"/>
      <c r="JWD135" s="86"/>
      <c r="JWE135" s="86"/>
      <c r="JWF135" s="86"/>
      <c r="JWG135" s="86"/>
      <c r="JWH135" s="86"/>
      <c r="JWI135" s="86"/>
      <c r="JWJ135" s="86"/>
      <c r="JWK135" s="86"/>
      <c r="JWL135" s="86"/>
      <c r="JWM135" s="86"/>
      <c r="JWN135" s="86"/>
      <c r="JWO135" s="86"/>
      <c r="JWP135" s="86"/>
      <c r="JWQ135" s="86"/>
      <c r="JWR135" s="86"/>
      <c r="JWS135" s="86"/>
      <c r="JWT135" s="86"/>
      <c r="JXA135" s="86"/>
      <c r="JXB135" s="86"/>
      <c r="JXC135" s="86"/>
      <c r="JXD135" s="86"/>
      <c r="JXE135" s="86"/>
      <c r="JXF135" s="86"/>
      <c r="JXG135" s="86"/>
      <c r="JXH135" s="86"/>
      <c r="JXI135" s="86"/>
      <c r="JXJ135" s="86"/>
      <c r="JXK135" s="86"/>
      <c r="JXL135" s="86"/>
      <c r="JXM135" s="86"/>
      <c r="JXN135" s="86"/>
      <c r="JXO135" s="86"/>
      <c r="JXP135" s="86"/>
      <c r="JXQ135" s="86"/>
      <c r="JXR135" s="86"/>
      <c r="JXS135" s="86"/>
      <c r="JXT135" s="86"/>
      <c r="JXU135" s="86"/>
      <c r="JXV135" s="86"/>
      <c r="JXW135" s="86"/>
      <c r="JXX135" s="86"/>
      <c r="JXY135" s="86"/>
      <c r="JXZ135" s="86"/>
      <c r="JYA135" s="86"/>
      <c r="JYB135" s="86"/>
      <c r="JYC135" s="86"/>
      <c r="JYD135" s="86"/>
      <c r="JYE135" s="86"/>
      <c r="JYF135" s="86"/>
      <c r="JYG135" s="86"/>
      <c r="JYH135" s="86"/>
      <c r="JYI135" s="86"/>
      <c r="JYJ135" s="86"/>
      <c r="JYK135" s="86"/>
      <c r="JYL135" s="86"/>
      <c r="JYM135" s="86"/>
      <c r="JYN135" s="86"/>
      <c r="JYO135" s="86"/>
      <c r="JYP135" s="86"/>
      <c r="JYQ135" s="86"/>
      <c r="JYR135" s="86"/>
      <c r="JYS135" s="86"/>
      <c r="JYT135" s="86"/>
      <c r="JYU135" s="86"/>
      <c r="JYV135" s="86"/>
      <c r="JYW135" s="86"/>
      <c r="JYX135" s="86"/>
      <c r="JYY135" s="86"/>
      <c r="JYZ135" s="86"/>
      <c r="JZA135" s="86"/>
      <c r="JZB135" s="86"/>
      <c r="JZC135" s="86"/>
      <c r="JZD135" s="86"/>
      <c r="JZE135" s="86"/>
      <c r="JZF135" s="86"/>
      <c r="JZG135" s="86"/>
      <c r="JZH135" s="86"/>
      <c r="JZI135" s="86"/>
      <c r="JZJ135" s="86"/>
      <c r="JZK135" s="86"/>
      <c r="JZL135" s="86"/>
      <c r="JZM135" s="86"/>
      <c r="JZN135" s="86"/>
      <c r="JZO135" s="86"/>
      <c r="JZP135" s="86"/>
      <c r="JZQ135" s="86"/>
      <c r="JZR135" s="86"/>
      <c r="JZS135" s="86"/>
      <c r="JZT135" s="86"/>
      <c r="JZU135" s="86"/>
      <c r="JZV135" s="86"/>
      <c r="JZW135" s="86"/>
      <c r="JZX135" s="86"/>
      <c r="JZY135" s="86"/>
      <c r="JZZ135" s="86"/>
      <c r="KAA135" s="86"/>
      <c r="KAB135" s="86"/>
      <c r="KAC135" s="86"/>
      <c r="KAD135" s="86"/>
      <c r="KAE135" s="86"/>
      <c r="KAF135" s="86"/>
      <c r="KAG135" s="86"/>
      <c r="KAH135" s="86"/>
      <c r="KAI135" s="86"/>
      <c r="KAJ135" s="86"/>
      <c r="KAK135" s="86"/>
      <c r="KAL135" s="86"/>
      <c r="KAM135" s="86"/>
      <c r="KAN135" s="86"/>
      <c r="KAO135" s="86"/>
      <c r="KAP135" s="86"/>
      <c r="KAQ135" s="86"/>
      <c r="KAR135" s="86"/>
      <c r="KAS135" s="86"/>
      <c r="KAT135" s="86"/>
      <c r="KAU135" s="86"/>
      <c r="KAV135" s="86"/>
      <c r="KAW135" s="86"/>
      <c r="KAX135" s="86"/>
      <c r="KAY135" s="86"/>
      <c r="KAZ135" s="86"/>
      <c r="KBA135" s="86"/>
      <c r="KBB135" s="86"/>
      <c r="KBC135" s="86"/>
      <c r="KBD135" s="86"/>
      <c r="KBE135" s="86"/>
      <c r="KBF135" s="86"/>
      <c r="KBG135" s="86"/>
      <c r="KBH135" s="86"/>
      <c r="KBI135" s="86"/>
      <c r="KBJ135" s="86"/>
      <c r="KBK135" s="86"/>
      <c r="KBL135" s="86"/>
      <c r="KBM135" s="86"/>
      <c r="KBN135" s="86"/>
      <c r="KBO135" s="86"/>
      <c r="KBP135" s="86"/>
      <c r="KBQ135" s="86"/>
      <c r="KBR135" s="86"/>
      <c r="KBS135" s="86"/>
      <c r="KBT135" s="86"/>
      <c r="KBU135" s="86"/>
      <c r="KBV135" s="86"/>
      <c r="KBW135" s="86"/>
      <c r="KBX135" s="86"/>
      <c r="KBY135" s="86"/>
      <c r="KBZ135" s="86"/>
      <c r="KCA135" s="86"/>
      <c r="KCB135" s="86"/>
      <c r="KCC135" s="86"/>
      <c r="KCD135" s="86"/>
      <c r="KCE135" s="86"/>
      <c r="KCF135" s="86"/>
      <c r="KCG135" s="86"/>
      <c r="KCH135" s="86"/>
      <c r="KCI135" s="86"/>
      <c r="KCJ135" s="86"/>
      <c r="KCK135" s="86"/>
      <c r="KCL135" s="86"/>
      <c r="KCM135" s="86"/>
      <c r="KCN135" s="86"/>
      <c r="KCO135" s="86"/>
      <c r="KCP135" s="86"/>
      <c r="KCQ135" s="86"/>
      <c r="KCR135" s="86"/>
      <c r="KCS135" s="86"/>
      <c r="KCT135" s="86"/>
      <c r="KCU135" s="86"/>
      <c r="KCV135" s="86"/>
      <c r="KCW135" s="86"/>
      <c r="KCX135" s="86"/>
      <c r="KCY135" s="86"/>
      <c r="KCZ135" s="86"/>
      <c r="KDA135" s="86"/>
      <c r="KDB135" s="86"/>
      <c r="KDC135" s="86"/>
      <c r="KDD135" s="86"/>
      <c r="KDE135" s="86"/>
      <c r="KDF135" s="86"/>
      <c r="KDG135" s="86"/>
      <c r="KDH135" s="86"/>
      <c r="KDI135" s="86"/>
      <c r="KDJ135" s="86"/>
      <c r="KDK135" s="86"/>
      <c r="KDL135" s="86"/>
      <c r="KDM135" s="86"/>
      <c r="KDN135" s="86"/>
      <c r="KDO135" s="86"/>
      <c r="KDP135" s="86"/>
      <c r="KDQ135" s="86"/>
      <c r="KDR135" s="86"/>
      <c r="KDS135" s="86"/>
      <c r="KDT135" s="86"/>
      <c r="KDU135" s="86"/>
      <c r="KDV135" s="86"/>
      <c r="KDW135" s="86"/>
      <c r="KDX135" s="86"/>
      <c r="KDY135" s="86"/>
      <c r="KDZ135" s="86"/>
      <c r="KEA135" s="86"/>
      <c r="KEB135" s="86"/>
      <c r="KEC135" s="86"/>
      <c r="KED135" s="86"/>
      <c r="KEE135" s="86"/>
      <c r="KEF135" s="86"/>
      <c r="KEG135" s="86"/>
      <c r="KEH135" s="86"/>
      <c r="KEI135" s="86"/>
      <c r="KEJ135" s="86"/>
      <c r="KEK135" s="86"/>
      <c r="KEL135" s="86"/>
      <c r="KEM135" s="86"/>
      <c r="KEN135" s="86"/>
      <c r="KEO135" s="86"/>
      <c r="KEP135" s="86"/>
      <c r="KEQ135" s="86"/>
      <c r="KER135" s="86"/>
      <c r="KES135" s="86"/>
      <c r="KET135" s="86"/>
      <c r="KEU135" s="86"/>
      <c r="KEV135" s="86"/>
      <c r="KEW135" s="86"/>
      <c r="KEX135" s="86"/>
      <c r="KEY135" s="86"/>
      <c r="KEZ135" s="86"/>
      <c r="KFA135" s="86"/>
      <c r="KFB135" s="86"/>
      <c r="KFC135" s="86"/>
      <c r="KFD135" s="86"/>
      <c r="KFE135" s="86"/>
      <c r="KFF135" s="86"/>
      <c r="KFG135" s="86"/>
      <c r="KFH135" s="86"/>
      <c r="KFI135" s="86"/>
      <c r="KFJ135" s="86"/>
      <c r="KFK135" s="86"/>
      <c r="KFL135" s="86"/>
      <c r="KFM135" s="86"/>
      <c r="KFN135" s="86"/>
      <c r="KFO135" s="86"/>
      <c r="KFP135" s="86"/>
      <c r="KFQ135" s="86"/>
      <c r="KFR135" s="86"/>
      <c r="KFS135" s="86"/>
      <c r="KFT135" s="86"/>
      <c r="KFU135" s="86"/>
      <c r="KFV135" s="86"/>
      <c r="KFW135" s="86"/>
      <c r="KFX135" s="86"/>
      <c r="KFY135" s="86"/>
      <c r="KFZ135" s="86"/>
      <c r="KGA135" s="86"/>
      <c r="KGB135" s="86"/>
      <c r="KGC135" s="86"/>
      <c r="KGD135" s="86"/>
      <c r="KGE135" s="86"/>
      <c r="KGF135" s="86"/>
      <c r="KGG135" s="86"/>
      <c r="KGH135" s="86"/>
      <c r="KGI135" s="86"/>
      <c r="KGJ135" s="86"/>
      <c r="KGK135" s="86"/>
      <c r="KGL135" s="86"/>
      <c r="KGM135" s="86"/>
      <c r="KGN135" s="86"/>
      <c r="KGO135" s="86"/>
      <c r="KGP135" s="86"/>
      <c r="KGW135" s="86"/>
      <c r="KGX135" s="86"/>
      <c r="KGY135" s="86"/>
      <c r="KGZ135" s="86"/>
      <c r="KHA135" s="86"/>
      <c r="KHB135" s="86"/>
      <c r="KHC135" s="86"/>
      <c r="KHD135" s="86"/>
      <c r="KHE135" s="86"/>
      <c r="KHF135" s="86"/>
      <c r="KHG135" s="86"/>
      <c r="KHH135" s="86"/>
      <c r="KHI135" s="86"/>
      <c r="KHJ135" s="86"/>
      <c r="KHK135" s="86"/>
      <c r="KHL135" s="86"/>
      <c r="KHM135" s="86"/>
      <c r="KHN135" s="86"/>
      <c r="KHO135" s="86"/>
      <c r="KHP135" s="86"/>
      <c r="KHQ135" s="86"/>
      <c r="KHR135" s="86"/>
      <c r="KHS135" s="86"/>
      <c r="KHT135" s="86"/>
      <c r="KHU135" s="86"/>
      <c r="KHV135" s="86"/>
      <c r="KHW135" s="86"/>
      <c r="KHX135" s="86"/>
      <c r="KHY135" s="86"/>
      <c r="KHZ135" s="86"/>
      <c r="KIA135" s="86"/>
      <c r="KIB135" s="86"/>
      <c r="KIC135" s="86"/>
      <c r="KID135" s="86"/>
      <c r="KIE135" s="86"/>
      <c r="KIF135" s="86"/>
      <c r="KIG135" s="86"/>
      <c r="KIH135" s="86"/>
      <c r="KII135" s="86"/>
      <c r="KIJ135" s="86"/>
      <c r="KIK135" s="86"/>
      <c r="KIL135" s="86"/>
      <c r="KIM135" s="86"/>
      <c r="KIN135" s="86"/>
      <c r="KIO135" s="86"/>
      <c r="KIP135" s="86"/>
      <c r="KIQ135" s="86"/>
      <c r="KIR135" s="86"/>
      <c r="KIS135" s="86"/>
      <c r="KIT135" s="86"/>
      <c r="KIU135" s="86"/>
      <c r="KIV135" s="86"/>
      <c r="KIW135" s="86"/>
      <c r="KIX135" s="86"/>
      <c r="KIY135" s="86"/>
      <c r="KIZ135" s="86"/>
      <c r="KJA135" s="86"/>
      <c r="KJB135" s="86"/>
      <c r="KJC135" s="86"/>
      <c r="KJD135" s="86"/>
      <c r="KJE135" s="86"/>
      <c r="KJF135" s="86"/>
      <c r="KJG135" s="86"/>
      <c r="KJH135" s="86"/>
      <c r="KJI135" s="86"/>
      <c r="KJJ135" s="86"/>
      <c r="KJK135" s="86"/>
      <c r="KJL135" s="86"/>
      <c r="KJM135" s="86"/>
      <c r="KJN135" s="86"/>
      <c r="KJO135" s="86"/>
      <c r="KJP135" s="86"/>
      <c r="KJQ135" s="86"/>
      <c r="KJR135" s="86"/>
      <c r="KJS135" s="86"/>
      <c r="KJT135" s="86"/>
      <c r="KJU135" s="86"/>
      <c r="KJV135" s="86"/>
      <c r="KJW135" s="86"/>
      <c r="KJX135" s="86"/>
      <c r="KJY135" s="86"/>
      <c r="KJZ135" s="86"/>
      <c r="KKA135" s="86"/>
      <c r="KKB135" s="86"/>
      <c r="KKC135" s="86"/>
      <c r="KKD135" s="86"/>
      <c r="KKE135" s="86"/>
      <c r="KKF135" s="86"/>
      <c r="KKG135" s="86"/>
      <c r="KKH135" s="86"/>
      <c r="KKI135" s="86"/>
      <c r="KKJ135" s="86"/>
      <c r="KKK135" s="86"/>
      <c r="KKL135" s="86"/>
      <c r="KKM135" s="86"/>
      <c r="KKN135" s="86"/>
      <c r="KKO135" s="86"/>
      <c r="KKP135" s="86"/>
      <c r="KKQ135" s="86"/>
      <c r="KKR135" s="86"/>
      <c r="KKS135" s="86"/>
      <c r="KKT135" s="86"/>
      <c r="KKU135" s="86"/>
      <c r="KKV135" s="86"/>
      <c r="KKW135" s="86"/>
      <c r="KKX135" s="86"/>
      <c r="KKY135" s="86"/>
      <c r="KKZ135" s="86"/>
      <c r="KLA135" s="86"/>
      <c r="KLB135" s="86"/>
      <c r="KLC135" s="86"/>
      <c r="KLD135" s="86"/>
      <c r="KLE135" s="86"/>
      <c r="KLF135" s="86"/>
      <c r="KLG135" s="86"/>
      <c r="KLH135" s="86"/>
      <c r="KLI135" s="86"/>
      <c r="KLJ135" s="86"/>
      <c r="KLK135" s="86"/>
      <c r="KLL135" s="86"/>
      <c r="KLM135" s="86"/>
      <c r="KLN135" s="86"/>
      <c r="KLO135" s="86"/>
      <c r="KLP135" s="86"/>
      <c r="KLQ135" s="86"/>
      <c r="KLR135" s="86"/>
      <c r="KLS135" s="86"/>
      <c r="KLT135" s="86"/>
      <c r="KLU135" s="86"/>
      <c r="KLV135" s="86"/>
      <c r="KLW135" s="86"/>
      <c r="KLX135" s="86"/>
      <c r="KLY135" s="86"/>
      <c r="KLZ135" s="86"/>
      <c r="KMA135" s="86"/>
      <c r="KMB135" s="86"/>
      <c r="KMC135" s="86"/>
      <c r="KMD135" s="86"/>
      <c r="KME135" s="86"/>
      <c r="KMF135" s="86"/>
      <c r="KMG135" s="86"/>
      <c r="KMH135" s="86"/>
      <c r="KMI135" s="86"/>
      <c r="KMJ135" s="86"/>
      <c r="KMK135" s="86"/>
      <c r="KML135" s="86"/>
      <c r="KMM135" s="86"/>
      <c r="KMN135" s="86"/>
      <c r="KMO135" s="86"/>
      <c r="KMP135" s="86"/>
      <c r="KMQ135" s="86"/>
      <c r="KMR135" s="86"/>
      <c r="KMS135" s="86"/>
      <c r="KMT135" s="86"/>
      <c r="KMU135" s="86"/>
      <c r="KMV135" s="86"/>
      <c r="KMW135" s="86"/>
      <c r="KMX135" s="86"/>
      <c r="KMY135" s="86"/>
      <c r="KMZ135" s="86"/>
      <c r="KNA135" s="86"/>
      <c r="KNB135" s="86"/>
      <c r="KNC135" s="86"/>
      <c r="KND135" s="86"/>
      <c r="KNE135" s="86"/>
      <c r="KNF135" s="86"/>
      <c r="KNG135" s="86"/>
      <c r="KNH135" s="86"/>
      <c r="KNI135" s="86"/>
      <c r="KNJ135" s="86"/>
      <c r="KNK135" s="86"/>
      <c r="KNL135" s="86"/>
      <c r="KNM135" s="86"/>
      <c r="KNN135" s="86"/>
      <c r="KNO135" s="86"/>
      <c r="KNP135" s="86"/>
      <c r="KNQ135" s="86"/>
      <c r="KNR135" s="86"/>
      <c r="KNS135" s="86"/>
      <c r="KNT135" s="86"/>
      <c r="KNU135" s="86"/>
      <c r="KNV135" s="86"/>
      <c r="KNW135" s="86"/>
      <c r="KNX135" s="86"/>
      <c r="KNY135" s="86"/>
      <c r="KNZ135" s="86"/>
      <c r="KOA135" s="86"/>
      <c r="KOB135" s="86"/>
      <c r="KOC135" s="86"/>
      <c r="KOD135" s="86"/>
      <c r="KOE135" s="86"/>
      <c r="KOF135" s="86"/>
      <c r="KOG135" s="86"/>
      <c r="KOH135" s="86"/>
      <c r="KOI135" s="86"/>
      <c r="KOJ135" s="86"/>
      <c r="KOK135" s="86"/>
      <c r="KOL135" s="86"/>
      <c r="KOM135" s="86"/>
      <c r="KON135" s="86"/>
      <c r="KOO135" s="86"/>
      <c r="KOP135" s="86"/>
      <c r="KOQ135" s="86"/>
      <c r="KOR135" s="86"/>
      <c r="KOS135" s="86"/>
      <c r="KOT135" s="86"/>
      <c r="KOU135" s="86"/>
      <c r="KOV135" s="86"/>
      <c r="KOW135" s="86"/>
      <c r="KOX135" s="86"/>
      <c r="KOY135" s="86"/>
      <c r="KOZ135" s="86"/>
      <c r="KPA135" s="86"/>
      <c r="KPB135" s="86"/>
      <c r="KPC135" s="86"/>
      <c r="KPD135" s="86"/>
      <c r="KPE135" s="86"/>
      <c r="KPF135" s="86"/>
      <c r="KPG135" s="86"/>
      <c r="KPH135" s="86"/>
      <c r="KPI135" s="86"/>
      <c r="KPJ135" s="86"/>
      <c r="KPK135" s="86"/>
      <c r="KPL135" s="86"/>
      <c r="KPM135" s="86"/>
      <c r="KPN135" s="86"/>
      <c r="KPO135" s="86"/>
      <c r="KPP135" s="86"/>
      <c r="KPQ135" s="86"/>
      <c r="KPR135" s="86"/>
      <c r="KPS135" s="86"/>
      <c r="KPT135" s="86"/>
      <c r="KPU135" s="86"/>
      <c r="KPV135" s="86"/>
      <c r="KPW135" s="86"/>
      <c r="KPX135" s="86"/>
      <c r="KPY135" s="86"/>
      <c r="KPZ135" s="86"/>
      <c r="KQA135" s="86"/>
      <c r="KQB135" s="86"/>
      <c r="KQC135" s="86"/>
      <c r="KQD135" s="86"/>
      <c r="KQE135" s="86"/>
      <c r="KQF135" s="86"/>
      <c r="KQG135" s="86"/>
      <c r="KQH135" s="86"/>
      <c r="KQI135" s="86"/>
      <c r="KQJ135" s="86"/>
      <c r="KQK135" s="86"/>
      <c r="KQL135" s="86"/>
      <c r="KQS135" s="86"/>
      <c r="KQT135" s="86"/>
      <c r="KQU135" s="86"/>
      <c r="KQV135" s="86"/>
      <c r="KQW135" s="86"/>
      <c r="KQX135" s="86"/>
      <c r="KQY135" s="86"/>
      <c r="KQZ135" s="86"/>
      <c r="KRA135" s="86"/>
      <c r="KRB135" s="86"/>
      <c r="KRC135" s="86"/>
      <c r="KRD135" s="86"/>
      <c r="KRE135" s="86"/>
      <c r="KRF135" s="86"/>
      <c r="KRG135" s="86"/>
      <c r="KRH135" s="86"/>
      <c r="KRI135" s="86"/>
      <c r="KRJ135" s="86"/>
      <c r="KRK135" s="86"/>
      <c r="KRL135" s="86"/>
      <c r="KRM135" s="86"/>
      <c r="KRN135" s="86"/>
      <c r="KRO135" s="86"/>
      <c r="KRP135" s="86"/>
      <c r="KRQ135" s="86"/>
      <c r="KRR135" s="86"/>
      <c r="KRS135" s="86"/>
      <c r="KRT135" s="86"/>
      <c r="KRU135" s="86"/>
      <c r="KRV135" s="86"/>
      <c r="KRW135" s="86"/>
      <c r="KRX135" s="86"/>
      <c r="KRY135" s="86"/>
      <c r="KRZ135" s="86"/>
      <c r="KSA135" s="86"/>
      <c r="KSB135" s="86"/>
      <c r="KSC135" s="86"/>
      <c r="KSD135" s="86"/>
      <c r="KSE135" s="86"/>
      <c r="KSF135" s="86"/>
      <c r="KSG135" s="86"/>
      <c r="KSH135" s="86"/>
      <c r="KSI135" s="86"/>
      <c r="KSJ135" s="86"/>
      <c r="KSK135" s="86"/>
      <c r="KSL135" s="86"/>
      <c r="KSM135" s="86"/>
      <c r="KSN135" s="86"/>
      <c r="KSO135" s="86"/>
      <c r="KSP135" s="86"/>
      <c r="KSQ135" s="86"/>
      <c r="KSR135" s="86"/>
      <c r="KSS135" s="86"/>
      <c r="KST135" s="86"/>
      <c r="KSU135" s="86"/>
      <c r="KSV135" s="86"/>
      <c r="KSW135" s="86"/>
      <c r="KSX135" s="86"/>
      <c r="KSY135" s="86"/>
      <c r="KSZ135" s="86"/>
      <c r="KTA135" s="86"/>
      <c r="KTB135" s="86"/>
      <c r="KTC135" s="86"/>
      <c r="KTD135" s="86"/>
      <c r="KTE135" s="86"/>
      <c r="KTF135" s="86"/>
      <c r="KTG135" s="86"/>
      <c r="KTH135" s="86"/>
      <c r="KTI135" s="86"/>
      <c r="KTJ135" s="86"/>
      <c r="KTK135" s="86"/>
      <c r="KTL135" s="86"/>
      <c r="KTM135" s="86"/>
      <c r="KTN135" s="86"/>
      <c r="KTO135" s="86"/>
      <c r="KTP135" s="86"/>
      <c r="KTQ135" s="86"/>
      <c r="KTR135" s="86"/>
      <c r="KTS135" s="86"/>
      <c r="KTT135" s="86"/>
      <c r="KTU135" s="86"/>
      <c r="KTV135" s="86"/>
      <c r="KTW135" s="86"/>
      <c r="KTX135" s="86"/>
      <c r="KTY135" s="86"/>
      <c r="KTZ135" s="86"/>
      <c r="KUA135" s="86"/>
      <c r="KUB135" s="86"/>
      <c r="KUC135" s="86"/>
      <c r="KUD135" s="86"/>
      <c r="KUE135" s="86"/>
      <c r="KUF135" s="86"/>
      <c r="KUG135" s="86"/>
      <c r="KUH135" s="86"/>
      <c r="KUI135" s="86"/>
      <c r="KUJ135" s="86"/>
      <c r="KUK135" s="86"/>
      <c r="KUL135" s="86"/>
      <c r="KUM135" s="86"/>
      <c r="KUN135" s="86"/>
      <c r="KUO135" s="86"/>
      <c r="KUP135" s="86"/>
      <c r="KUQ135" s="86"/>
      <c r="KUR135" s="86"/>
      <c r="KUS135" s="86"/>
      <c r="KUT135" s="86"/>
      <c r="KUU135" s="86"/>
      <c r="KUV135" s="86"/>
      <c r="KUW135" s="86"/>
      <c r="KUX135" s="86"/>
      <c r="KUY135" s="86"/>
      <c r="KUZ135" s="86"/>
      <c r="KVA135" s="86"/>
      <c r="KVB135" s="86"/>
      <c r="KVC135" s="86"/>
      <c r="KVD135" s="86"/>
      <c r="KVE135" s="86"/>
      <c r="KVF135" s="86"/>
      <c r="KVG135" s="86"/>
      <c r="KVH135" s="86"/>
      <c r="KVI135" s="86"/>
      <c r="KVJ135" s="86"/>
      <c r="KVK135" s="86"/>
      <c r="KVL135" s="86"/>
      <c r="KVM135" s="86"/>
      <c r="KVN135" s="86"/>
      <c r="KVO135" s="86"/>
      <c r="KVP135" s="86"/>
      <c r="KVQ135" s="86"/>
      <c r="KVR135" s="86"/>
      <c r="KVS135" s="86"/>
      <c r="KVT135" s="86"/>
      <c r="KVU135" s="86"/>
      <c r="KVV135" s="86"/>
      <c r="KVW135" s="86"/>
      <c r="KVX135" s="86"/>
      <c r="KVY135" s="86"/>
      <c r="KVZ135" s="86"/>
      <c r="KWA135" s="86"/>
      <c r="KWB135" s="86"/>
      <c r="KWC135" s="86"/>
      <c r="KWD135" s="86"/>
      <c r="KWE135" s="86"/>
      <c r="KWF135" s="86"/>
      <c r="KWG135" s="86"/>
      <c r="KWH135" s="86"/>
      <c r="KWI135" s="86"/>
      <c r="KWJ135" s="86"/>
      <c r="KWK135" s="86"/>
      <c r="KWL135" s="86"/>
      <c r="KWM135" s="86"/>
      <c r="KWN135" s="86"/>
      <c r="KWO135" s="86"/>
      <c r="KWP135" s="86"/>
      <c r="KWQ135" s="86"/>
      <c r="KWR135" s="86"/>
      <c r="KWS135" s="86"/>
      <c r="KWT135" s="86"/>
      <c r="KWU135" s="86"/>
      <c r="KWV135" s="86"/>
      <c r="KWW135" s="86"/>
      <c r="KWX135" s="86"/>
      <c r="KWY135" s="86"/>
      <c r="KWZ135" s="86"/>
      <c r="KXA135" s="86"/>
      <c r="KXB135" s="86"/>
      <c r="KXC135" s="86"/>
      <c r="KXD135" s="86"/>
      <c r="KXE135" s="86"/>
      <c r="KXF135" s="86"/>
      <c r="KXG135" s="86"/>
      <c r="KXH135" s="86"/>
      <c r="KXI135" s="86"/>
      <c r="KXJ135" s="86"/>
      <c r="KXK135" s="86"/>
      <c r="KXL135" s="86"/>
      <c r="KXM135" s="86"/>
      <c r="KXN135" s="86"/>
      <c r="KXO135" s="86"/>
      <c r="KXP135" s="86"/>
      <c r="KXQ135" s="86"/>
      <c r="KXR135" s="86"/>
      <c r="KXS135" s="86"/>
      <c r="KXT135" s="86"/>
      <c r="KXU135" s="86"/>
      <c r="KXV135" s="86"/>
      <c r="KXW135" s="86"/>
      <c r="KXX135" s="86"/>
      <c r="KXY135" s="86"/>
      <c r="KXZ135" s="86"/>
      <c r="KYA135" s="86"/>
      <c r="KYB135" s="86"/>
      <c r="KYC135" s="86"/>
      <c r="KYD135" s="86"/>
      <c r="KYE135" s="86"/>
      <c r="KYF135" s="86"/>
      <c r="KYG135" s="86"/>
      <c r="KYH135" s="86"/>
      <c r="KYI135" s="86"/>
      <c r="KYJ135" s="86"/>
      <c r="KYK135" s="86"/>
      <c r="KYL135" s="86"/>
      <c r="KYM135" s="86"/>
      <c r="KYN135" s="86"/>
      <c r="KYO135" s="86"/>
      <c r="KYP135" s="86"/>
      <c r="KYQ135" s="86"/>
      <c r="KYR135" s="86"/>
      <c r="KYS135" s="86"/>
      <c r="KYT135" s="86"/>
      <c r="KYU135" s="86"/>
      <c r="KYV135" s="86"/>
      <c r="KYW135" s="86"/>
      <c r="KYX135" s="86"/>
      <c r="KYY135" s="86"/>
      <c r="KYZ135" s="86"/>
      <c r="KZA135" s="86"/>
      <c r="KZB135" s="86"/>
      <c r="KZC135" s="86"/>
      <c r="KZD135" s="86"/>
      <c r="KZE135" s="86"/>
      <c r="KZF135" s="86"/>
      <c r="KZG135" s="86"/>
      <c r="KZH135" s="86"/>
      <c r="KZI135" s="86"/>
      <c r="KZJ135" s="86"/>
      <c r="KZK135" s="86"/>
      <c r="KZL135" s="86"/>
      <c r="KZM135" s="86"/>
      <c r="KZN135" s="86"/>
      <c r="KZO135" s="86"/>
      <c r="KZP135" s="86"/>
      <c r="KZQ135" s="86"/>
      <c r="KZR135" s="86"/>
      <c r="KZS135" s="86"/>
      <c r="KZT135" s="86"/>
      <c r="KZU135" s="86"/>
      <c r="KZV135" s="86"/>
      <c r="KZW135" s="86"/>
      <c r="KZX135" s="86"/>
      <c r="KZY135" s="86"/>
      <c r="KZZ135" s="86"/>
      <c r="LAA135" s="86"/>
      <c r="LAB135" s="86"/>
      <c r="LAC135" s="86"/>
      <c r="LAD135" s="86"/>
      <c r="LAE135" s="86"/>
      <c r="LAF135" s="86"/>
      <c r="LAG135" s="86"/>
      <c r="LAH135" s="86"/>
      <c r="LAO135" s="86"/>
      <c r="LAP135" s="86"/>
      <c r="LAQ135" s="86"/>
      <c r="LAR135" s="86"/>
      <c r="LAS135" s="86"/>
      <c r="LAT135" s="86"/>
      <c r="LAU135" s="86"/>
      <c r="LAV135" s="86"/>
      <c r="LAW135" s="86"/>
      <c r="LAX135" s="86"/>
      <c r="LAY135" s="86"/>
      <c r="LAZ135" s="86"/>
      <c r="LBA135" s="86"/>
      <c r="LBB135" s="86"/>
      <c r="LBC135" s="86"/>
      <c r="LBD135" s="86"/>
      <c r="LBE135" s="86"/>
      <c r="LBF135" s="86"/>
      <c r="LBG135" s="86"/>
      <c r="LBH135" s="86"/>
      <c r="LBI135" s="86"/>
      <c r="LBJ135" s="86"/>
      <c r="LBK135" s="86"/>
      <c r="LBL135" s="86"/>
      <c r="LBM135" s="86"/>
      <c r="LBN135" s="86"/>
      <c r="LBO135" s="86"/>
      <c r="LBP135" s="86"/>
      <c r="LBQ135" s="86"/>
      <c r="LBR135" s="86"/>
      <c r="LBS135" s="86"/>
      <c r="LBT135" s="86"/>
      <c r="LBU135" s="86"/>
      <c r="LBV135" s="86"/>
      <c r="LBW135" s="86"/>
      <c r="LBX135" s="86"/>
      <c r="LBY135" s="86"/>
      <c r="LBZ135" s="86"/>
      <c r="LCA135" s="86"/>
      <c r="LCB135" s="86"/>
      <c r="LCC135" s="86"/>
      <c r="LCD135" s="86"/>
      <c r="LCE135" s="86"/>
      <c r="LCF135" s="86"/>
      <c r="LCG135" s="86"/>
      <c r="LCH135" s="86"/>
      <c r="LCI135" s="86"/>
      <c r="LCJ135" s="86"/>
      <c r="LCK135" s="86"/>
      <c r="LCL135" s="86"/>
      <c r="LCM135" s="86"/>
      <c r="LCN135" s="86"/>
      <c r="LCO135" s="86"/>
      <c r="LCP135" s="86"/>
      <c r="LCQ135" s="86"/>
      <c r="LCR135" s="86"/>
      <c r="LCS135" s="86"/>
      <c r="LCT135" s="86"/>
      <c r="LCU135" s="86"/>
      <c r="LCV135" s="86"/>
      <c r="LCW135" s="86"/>
      <c r="LCX135" s="86"/>
      <c r="LCY135" s="86"/>
      <c r="LCZ135" s="86"/>
      <c r="LDA135" s="86"/>
      <c r="LDB135" s="86"/>
      <c r="LDC135" s="86"/>
      <c r="LDD135" s="86"/>
      <c r="LDE135" s="86"/>
      <c r="LDF135" s="86"/>
      <c r="LDG135" s="86"/>
      <c r="LDH135" s="86"/>
      <c r="LDI135" s="86"/>
      <c r="LDJ135" s="86"/>
      <c r="LDK135" s="86"/>
      <c r="LDL135" s="86"/>
      <c r="LDM135" s="86"/>
      <c r="LDN135" s="86"/>
      <c r="LDO135" s="86"/>
      <c r="LDP135" s="86"/>
      <c r="LDQ135" s="86"/>
      <c r="LDR135" s="86"/>
      <c r="LDS135" s="86"/>
      <c r="LDT135" s="86"/>
      <c r="LDU135" s="86"/>
      <c r="LDV135" s="86"/>
      <c r="LDW135" s="86"/>
      <c r="LDX135" s="86"/>
      <c r="LDY135" s="86"/>
      <c r="LDZ135" s="86"/>
      <c r="LEA135" s="86"/>
      <c r="LEB135" s="86"/>
      <c r="LEC135" s="86"/>
      <c r="LED135" s="86"/>
      <c r="LEE135" s="86"/>
      <c r="LEF135" s="86"/>
      <c r="LEG135" s="86"/>
      <c r="LEH135" s="86"/>
      <c r="LEI135" s="86"/>
      <c r="LEJ135" s="86"/>
      <c r="LEK135" s="86"/>
      <c r="LEL135" s="86"/>
      <c r="LEM135" s="86"/>
      <c r="LEN135" s="86"/>
      <c r="LEO135" s="86"/>
      <c r="LEP135" s="86"/>
      <c r="LEQ135" s="86"/>
      <c r="LER135" s="86"/>
      <c r="LES135" s="86"/>
      <c r="LET135" s="86"/>
      <c r="LEU135" s="86"/>
      <c r="LEV135" s="86"/>
      <c r="LEW135" s="86"/>
      <c r="LEX135" s="86"/>
      <c r="LEY135" s="86"/>
      <c r="LEZ135" s="86"/>
      <c r="LFA135" s="86"/>
      <c r="LFB135" s="86"/>
      <c r="LFC135" s="86"/>
      <c r="LFD135" s="86"/>
      <c r="LFE135" s="86"/>
      <c r="LFF135" s="86"/>
      <c r="LFG135" s="86"/>
      <c r="LFH135" s="86"/>
      <c r="LFI135" s="86"/>
      <c r="LFJ135" s="86"/>
      <c r="LFK135" s="86"/>
      <c r="LFL135" s="86"/>
      <c r="LFM135" s="86"/>
      <c r="LFN135" s="86"/>
      <c r="LFO135" s="86"/>
      <c r="LFP135" s="86"/>
      <c r="LFQ135" s="86"/>
      <c r="LFR135" s="86"/>
      <c r="LFS135" s="86"/>
      <c r="LFT135" s="86"/>
      <c r="LFU135" s="86"/>
      <c r="LFV135" s="86"/>
      <c r="LFW135" s="86"/>
      <c r="LFX135" s="86"/>
      <c r="LFY135" s="86"/>
      <c r="LFZ135" s="86"/>
      <c r="LGA135" s="86"/>
      <c r="LGB135" s="86"/>
      <c r="LGC135" s="86"/>
      <c r="LGD135" s="86"/>
      <c r="LGE135" s="86"/>
      <c r="LGF135" s="86"/>
      <c r="LGG135" s="86"/>
      <c r="LGH135" s="86"/>
      <c r="LGI135" s="86"/>
      <c r="LGJ135" s="86"/>
      <c r="LGK135" s="86"/>
      <c r="LGL135" s="86"/>
      <c r="LGM135" s="86"/>
      <c r="LGN135" s="86"/>
      <c r="LGO135" s="86"/>
      <c r="LGP135" s="86"/>
      <c r="LGQ135" s="86"/>
      <c r="LGR135" s="86"/>
      <c r="LGS135" s="86"/>
      <c r="LGT135" s="86"/>
      <c r="LGU135" s="86"/>
      <c r="LGV135" s="86"/>
      <c r="LGW135" s="86"/>
      <c r="LGX135" s="86"/>
      <c r="LGY135" s="86"/>
      <c r="LGZ135" s="86"/>
      <c r="LHA135" s="86"/>
      <c r="LHB135" s="86"/>
      <c r="LHC135" s="86"/>
      <c r="LHD135" s="86"/>
      <c r="LHE135" s="86"/>
      <c r="LHF135" s="86"/>
      <c r="LHG135" s="86"/>
      <c r="LHH135" s="86"/>
      <c r="LHI135" s="86"/>
      <c r="LHJ135" s="86"/>
      <c r="LHK135" s="86"/>
      <c r="LHL135" s="86"/>
      <c r="LHM135" s="86"/>
      <c r="LHN135" s="86"/>
      <c r="LHO135" s="86"/>
      <c r="LHP135" s="86"/>
      <c r="LHQ135" s="86"/>
      <c r="LHR135" s="86"/>
      <c r="LHS135" s="86"/>
      <c r="LHT135" s="86"/>
      <c r="LHU135" s="86"/>
      <c r="LHV135" s="86"/>
      <c r="LHW135" s="86"/>
      <c r="LHX135" s="86"/>
      <c r="LHY135" s="86"/>
      <c r="LHZ135" s="86"/>
      <c r="LIA135" s="86"/>
      <c r="LIB135" s="86"/>
      <c r="LIC135" s="86"/>
      <c r="LID135" s="86"/>
      <c r="LIE135" s="86"/>
      <c r="LIF135" s="86"/>
      <c r="LIG135" s="86"/>
      <c r="LIH135" s="86"/>
      <c r="LII135" s="86"/>
      <c r="LIJ135" s="86"/>
      <c r="LIK135" s="86"/>
      <c r="LIL135" s="86"/>
      <c r="LIM135" s="86"/>
      <c r="LIN135" s="86"/>
      <c r="LIO135" s="86"/>
      <c r="LIP135" s="86"/>
      <c r="LIQ135" s="86"/>
      <c r="LIR135" s="86"/>
      <c r="LIS135" s="86"/>
      <c r="LIT135" s="86"/>
      <c r="LIU135" s="86"/>
      <c r="LIV135" s="86"/>
      <c r="LIW135" s="86"/>
      <c r="LIX135" s="86"/>
      <c r="LIY135" s="86"/>
      <c r="LIZ135" s="86"/>
      <c r="LJA135" s="86"/>
      <c r="LJB135" s="86"/>
      <c r="LJC135" s="86"/>
      <c r="LJD135" s="86"/>
      <c r="LJE135" s="86"/>
      <c r="LJF135" s="86"/>
      <c r="LJG135" s="86"/>
      <c r="LJH135" s="86"/>
      <c r="LJI135" s="86"/>
      <c r="LJJ135" s="86"/>
      <c r="LJK135" s="86"/>
      <c r="LJL135" s="86"/>
      <c r="LJM135" s="86"/>
      <c r="LJN135" s="86"/>
      <c r="LJO135" s="86"/>
      <c r="LJP135" s="86"/>
      <c r="LJQ135" s="86"/>
      <c r="LJR135" s="86"/>
      <c r="LJS135" s="86"/>
      <c r="LJT135" s="86"/>
      <c r="LJU135" s="86"/>
      <c r="LJV135" s="86"/>
      <c r="LJW135" s="86"/>
      <c r="LJX135" s="86"/>
      <c r="LJY135" s="86"/>
      <c r="LJZ135" s="86"/>
      <c r="LKA135" s="86"/>
      <c r="LKB135" s="86"/>
      <c r="LKC135" s="86"/>
      <c r="LKD135" s="86"/>
      <c r="LKK135" s="86"/>
      <c r="LKL135" s="86"/>
      <c r="LKM135" s="86"/>
      <c r="LKN135" s="86"/>
      <c r="LKO135" s="86"/>
      <c r="LKP135" s="86"/>
      <c r="LKQ135" s="86"/>
      <c r="LKR135" s="86"/>
      <c r="LKS135" s="86"/>
      <c r="LKT135" s="86"/>
      <c r="LKU135" s="86"/>
      <c r="LKV135" s="86"/>
      <c r="LKW135" s="86"/>
      <c r="LKX135" s="86"/>
      <c r="LKY135" s="86"/>
      <c r="LKZ135" s="86"/>
      <c r="LLA135" s="86"/>
      <c r="LLB135" s="86"/>
      <c r="LLC135" s="86"/>
      <c r="LLD135" s="86"/>
      <c r="LLE135" s="86"/>
      <c r="LLF135" s="86"/>
      <c r="LLG135" s="86"/>
      <c r="LLH135" s="86"/>
      <c r="LLI135" s="86"/>
      <c r="LLJ135" s="86"/>
      <c r="LLK135" s="86"/>
      <c r="LLL135" s="86"/>
      <c r="LLM135" s="86"/>
      <c r="LLN135" s="86"/>
      <c r="LLO135" s="86"/>
      <c r="LLP135" s="86"/>
      <c r="LLQ135" s="86"/>
      <c r="LLR135" s="86"/>
      <c r="LLS135" s="86"/>
      <c r="LLT135" s="86"/>
      <c r="LLU135" s="86"/>
      <c r="LLV135" s="86"/>
      <c r="LLW135" s="86"/>
      <c r="LLX135" s="86"/>
      <c r="LLY135" s="86"/>
      <c r="LLZ135" s="86"/>
      <c r="LMA135" s="86"/>
      <c r="LMB135" s="86"/>
      <c r="LMC135" s="86"/>
      <c r="LMD135" s="86"/>
      <c r="LME135" s="86"/>
      <c r="LMF135" s="86"/>
      <c r="LMG135" s="86"/>
      <c r="LMH135" s="86"/>
      <c r="LMI135" s="86"/>
      <c r="LMJ135" s="86"/>
      <c r="LMK135" s="86"/>
      <c r="LML135" s="86"/>
      <c r="LMM135" s="86"/>
      <c r="LMN135" s="86"/>
      <c r="LMO135" s="86"/>
      <c r="LMP135" s="86"/>
      <c r="LMQ135" s="86"/>
      <c r="LMR135" s="86"/>
      <c r="LMS135" s="86"/>
      <c r="LMT135" s="86"/>
      <c r="LMU135" s="86"/>
      <c r="LMV135" s="86"/>
      <c r="LMW135" s="86"/>
      <c r="LMX135" s="86"/>
      <c r="LMY135" s="86"/>
      <c r="LMZ135" s="86"/>
      <c r="LNA135" s="86"/>
      <c r="LNB135" s="86"/>
      <c r="LNC135" s="86"/>
      <c r="LND135" s="86"/>
      <c r="LNE135" s="86"/>
      <c r="LNF135" s="86"/>
      <c r="LNG135" s="86"/>
      <c r="LNH135" s="86"/>
      <c r="LNI135" s="86"/>
      <c r="LNJ135" s="86"/>
      <c r="LNK135" s="86"/>
      <c r="LNL135" s="86"/>
      <c r="LNM135" s="86"/>
      <c r="LNN135" s="86"/>
      <c r="LNO135" s="86"/>
      <c r="LNP135" s="86"/>
      <c r="LNQ135" s="86"/>
      <c r="LNR135" s="86"/>
      <c r="LNS135" s="86"/>
      <c r="LNT135" s="86"/>
      <c r="LNU135" s="86"/>
      <c r="LNV135" s="86"/>
      <c r="LNW135" s="86"/>
      <c r="LNX135" s="86"/>
      <c r="LNY135" s="86"/>
      <c r="LNZ135" s="86"/>
      <c r="LOA135" s="86"/>
      <c r="LOB135" s="86"/>
      <c r="LOC135" s="86"/>
      <c r="LOD135" s="86"/>
      <c r="LOE135" s="86"/>
      <c r="LOF135" s="86"/>
      <c r="LOG135" s="86"/>
      <c r="LOH135" s="86"/>
      <c r="LOI135" s="86"/>
      <c r="LOJ135" s="86"/>
      <c r="LOK135" s="86"/>
      <c r="LOL135" s="86"/>
      <c r="LOM135" s="86"/>
      <c r="LON135" s="86"/>
      <c r="LOO135" s="86"/>
      <c r="LOP135" s="86"/>
      <c r="LOQ135" s="86"/>
      <c r="LOR135" s="86"/>
      <c r="LOS135" s="86"/>
      <c r="LOT135" s="86"/>
      <c r="LOU135" s="86"/>
      <c r="LOV135" s="86"/>
      <c r="LOW135" s="86"/>
      <c r="LOX135" s="86"/>
      <c r="LOY135" s="86"/>
      <c r="LOZ135" s="86"/>
      <c r="LPA135" s="86"/>
      <c r="LPB135" s="86"/>
      <c r="LPC135" s="86"/>
      <c r="LPD135" s="86"/>
      <c r="LPE135" s="86"/>
      <c r="LPF135" s="86"/>
      <c r="LPG135" s="86"/>
      <c r="LPH135" s="86"/>
      <c r="LPI135" s="86"/>
      <c r="LPJ135" s="86"/>
      <c r="LPK135" s="86"/>
      <c r="LPL135" s="86"/>
      <c r="LPM135" s="86"/>
      <c r="LPN135" s="86"/>
      <c r="LPO135" s="86"/>
      <c r="LPP135" s="86"/>
      <c r="LPQ135" s="86"/>
      <c r="LPR135" s="86"/>
      <c r="LPS135" s="86"/>
      <c r="LPT135" s="86"/>
      <c r="LPU135" s="86"/>
      <c r="LPV135" s="86"/>
      <c r="LPW135" s="86"/>
      <c r="LPX135" s="86"/>
      <c r="LPY135" s="86"/>
      <c r="LPZ135" s="86"/>
      <c r="LQA135" s="86"/>
      <c r="LQB135" s="86"/>
      <c r="LQC135" s="86"/>
      <c r="LQD135" s="86"/>
      <c r="LQE135" s="86"/>
      <c r="LQF135" s="86"/>
      <c r="LQG135" s="86"/>
      <c r="LQH135" s="86"/>
      <c r="LQI135" s="86"/>
      <c r="LQJ135" s="86"/>
      <c r="LQK135" s="86"/>
      <c r="LQL135" s="86"/>
      <c r="LQM135" s="86"/>
      <c r="LQN135" s="86"/>
      <c r="LQO135" s="86"/>
      <c r="LQP135" s="86"/>
      <c r="LQQ135" s="86"/>
      <c r="LQR135" s="86"/>
      <c r="LQS135" s="86"/>
      <c r="LQT135" s="86"/>
      <c r="LQU135" s="86"/>
      <c r="LQV135" s="86"/>
      <c r="LQW135" s="86"/>
      <c r="LQX135" s="86"/>
      <c r="LQY135" s="86"/>
      <c r="LQZ135" s="86"/>
      <c r="LRA135" s="86"/>
      <c r="LRB135" s="86"/>
      <c r="LRC135" s="86"/>
      <c r="LRD135" s="86"/>
      <c r="LRE135" s="86"/>
      <c r="LRF135" s="86"/>
      <c r="LRG135" s="86"/>
      <c r="LRH135" s="86"/>
      <c r="LRI135" s="86"/>
      <c r="LRJ135" s="86"/>
      <c r="LRK135" s="86"/>
      <c r="LRL135" s="86"/>
      <c r="LRM135" s="86"/>
      <c r="LRN135" s="86"/>
      <c r="LRO135" s="86"/>
      <c r="LRP135" s="86"/>
      <c r="LRQ135" s="86"/>
      <c r="LRR135" s="86"/>
      <c r="LRS135" s="86"/>
      <c r="LRT135" s="86"/>
      <c r="LRU135" s="86"/>
      <c r="LRV135" s="86"/>
      <c r="LRW135" s="86"/>
      <c r="LRX135" s="86"/>
      <c r="LRY135" s="86"/>
      <c r="LRZ135" s="86"/>
      <c r="LSA135" s="86"/>
      <c r="LSB135" s="86"/>
      <c r="LSC135" s="86"/>
      <c r="LSD135" s="86"/>
      <c r="LSE135" s="86"/>
      <c r="LSF135" s="86"/>
      <c r="LSG135" s="86"/>
      <c r="LSH135" s="86"/>
      <c r="LSI135" s="86"/>
      <c r="LSJ135" s="86"/>
      <c r="LSK135" s="86"/>
      <c r="LSL135" s="86"/>
      <c r="LSM135" s="86"/>
      <c r="LSN135" s="86"/>
      <c r="LSO135" s="86"/>
      <c r="LSP135" s="86"/>
      <c r="LSQ135" s="86"/>
      <c r="LSR135" s="86"/>
      <c r="LSS135" s="86"/>
      <c r="LST135" s="86"/>
      <c r="LSU135" s="86"/>
      <c r="LSV135" s="86"/>
      <c r="LSW135" s="86"/>
      <c r="LSX135" s="86"/>
      <c r="LSY135" s="86"/>
      <c r="LSZ135" s="86"/>
      <c r="LTA135" s="86"/>
      <c r="LTB135" s="86"/>
      <c r="LTC135" s="86"/>
      <c r="LTD135" s="86"/>
      <c r="LTE135" s="86"/>
      <c r="LTF135" s="86"/>
      <c r="LTG135" s="86"/>
      <c r="LTH135" s="86"/>
      <c r="LTI135" s="86"/>
      <c r="LTJ135" s="86"/>
      <c r="LTK135" s="86"/>
      <c r="LTL135" s="86"/>
      <c r="LTM135" s="86"/>
      <c r="LTN135" s="86"/>
      <c r="LTO135" s="86"/>
      <c r="LTP135" s="86"/>
      <c r="LTQ135" s="86"/>
      <c r="LTR135" s="86"/>
      <c r="LTS135" s="86"/>
      <c r="LTT135" s="86"/>
      <c r="LTU135" s="86"/>
      <c r="LTV135" s="86"/>
      <c r="LTW135" s="86"/>
      <c r="LTX135" s="86"/>
      <c r="LTY135" s="86"/>
      <c r="LTZ135" s="86"/>
      <c r="LUG135" s="86"/>
      <c r="LUH135" s="86"/>
      <c r="LUI135" s="86"/>
      <c r="LUJ135" s="86"/>
      <c r="LUK135" s="86"/>
      <c r="LUL135" s="86"/>
      <c r="LUM135" s="86"/>
      <c r="LUN135" s="86"/>
      <c r="LUO135" s="86"/>
      <c r="LUP135" s="86"/>
      <c r="LUQ135" s="86"/>
      <c r="LUR135" s="86"/>
      <c r="LUS135" s="86"/>
      <c r="LUT135" s="86"/>
      <c r="LUU135" s="86"/>
      <c r="LUV135" s="86"/>
      <c r="LUW135" s="86"/>
      <c r="LUX135" s="86"/>
      <c r="LUY135" s="86"/>
      <c r="LUZ135" s="86"/>
      <c r="LVA135" s="86"/>
      <c r="LVB135" s="86"/>
      <c r="LVC135" s="86"/>
      <c r="LVD135" s="86"/>
      <c r="LVE135" s="86"/>
      <c r="LVF135" s="86"/>
      <c r="LVG135" s="86"/>
      <c r="LVH135" s="86"/>
      <c r="LVI135" s="86"/>
      <c r="LVJ135" s="86"/>
      <c r="LVK135" s="86"/>
      <c r="LVL135" s="86"/>
      <c r="LVM135" s="86"/>
      <c r="LVN135" s="86"/>
      <c r="LVO135" s="86"/>
      <c r="LVP135" s="86"/>
      <c r="LVQ135" s="86"/>
      <c r="LVR135" s="86"/>
      <c r="LVS135" s="86"/>
      <c r="LVT135" s="86"/>
      <c r="LVU135" s="86"/>
      <c r="LVV135" s="86"/>
      <c r="LVW135" s="86"/>
      <c r="LVX135" s="86"/>
      <c r="LVY135" s="86"/>
      <c r="LVZ135" s="86"/>
      <c r="LWA135" s="86"/>
      <c r="LWB135" s="86"/>
      <c r="LWC135" s="86"/>
      <c r="LWD135" s="86"/>
      <c r="LWE135" s="86"/>
      <c r="LWF135" s="86"/>
      <c r="LWG135" s="86"/>
      <c r="LWH135" s="86"/>
      <c r="LWI135" s="86"/>
      <c r="LWJ135" s="86"/>
      <c r="LWK135" s="86"/>
      <c r="LWL135" s="86"/>
      <c r="LWM135" s="86"/>
      <c r="LWN135" s="86"/>
      <c r="LWO135" s="86"/>
      <c r="LWP135" s="86"/>
      <c r="LWQ135" s="86"/>
      <c r="LWR135" s="86"/>
      <c r="LWS135" s="86"/>
      <c r="LWT135" s="86"/>
      <c r="LWU135" s="86"/>
      <c r="LWV135" s="86"/>
      <c r="LWW135" s="86"/>
      <c r="LWX135" s="86"/>
      <c r="LWY135" s="86"/>
      <c r="LWZ135" s="86"/>
      <c r="LXA135" s="86"/>
      <c r="LXB135" s="86"/>
      <c r="LXC135" s="86"/>
      <c r="LXD135" s="86"/>
      <c r="LXE135" s="86"/>
      <c r="LXF135" s="86"/>
      <c r="LXG135" s="86"/>
      <c r="LXH135" s="86"/>
      <c r="LXI135" s="86"/>
      <c r="LXJ135" s="86"/>
      <c r="LXK135" s="86"/>
      <c r="LXL135" s="86"/>
      <c r="LXM135" s="86"/>
      <c r="LXN135" s="86"/>
      <c r="LXO135" s="86"/>
      <c r="LXP135" s="86"/>
      <c r="LXQ135" s="86"/>
      <c r="LXR135" s="86"/>
      <c r="LXS135" s="86"/>
      <c r="LXT135" s="86"/>
      <c r="LXU135" s="86"/>
      <c r="LXV135" s="86"/>
      <c r="LXW135" s="86"/>
      <c r="LXX135" s="86"/>
      <c r="LXY135" s="86"/>
      <c r="LXZ135" s="86"/>
      <c r="LYA135" s="86"/>
      <c r="LYB135" s="86"/>
      <c r="LYC135" s="86"/>
      <c r="LYD135" s="86"/>
      <c r="LYE135" s="86"/>
      <c r="LYF135" s="86"/>
      <c r="LYG135" s="86"/>
      <c r="LYH135" s="86"/>
      <c r="LYI135" s="86"/>
      <c r="LYJ135" s="86"/>
      <c r="LYK135" s="86"/>
      <c r="LYL135" s="86"/>
      <c r="LYM135" s="86"/>
      <c r="LYN135" s="86"/>
      <c r="LYO135" s="86"/>
      <c r="LYP135" s="86"/>
      <c r="LYQ135" s="86"/>
      <c r="LYR135" s="86"/>
      <c r="LYS135" s="86"/>
      <c r="LYT135" s="86"/>
      <c r="LYU135" s="86"/>
      <c r="LYV135" s="86"/>
      <c r="LYW135" s="86"/>
      <c r="LYX135" s="86"/>
      <c r="LYY135" s="86"/>
      <c r="LYZ135" s="86"/>
      <c r="LZA135" s="86"/>
      <c r="LZB135" s="86"/>
      <c r="LZC135" s="86"/>
      <c r="LZD135" s="86"/>
      <c r="LZE135" s="86"/>
      <c r="LZF135" s="86"/>
      <c r="LZG135" s="86"/>
      <c r="LZH135" s="86"/>
      <c r="LZI135" s="86"/>
      <c r="LZJ135" s="86"/>
      <c r="LZK135" s="86"/>
      <c r="LZL135" s="86"/>
      <c r="LZM135" s="86"/>
      <c r="LZN135" s="86"/>
      <c r="LZO135" s="86"/>
      <c r="LZP135" s="86"/>
      <c r="LZQ135" s="86"/>
      <c r="LZR135" s="86"/>
      <c r="LZS135" s="86"/>
      <c r="LZT135" s="86"/>
      <c r="LZU135" s="86"/>
      <c r="LZV135" s="86"/>
      <c r="LZW135" s="86"/>
      <c r="LZX135" s="86"/>
      <c r="LZY135" s="86"/>
      <c r="LZZ135" s="86"/>
      <c r="MAA135" s="86"/>
      <c r="MAB135" s="86"/>
      <c r="MAC135" s="86"/>
      <c r="MAD135" s="86"/>
      <c r="MAE135" s="86"/>
      <c r="MAF135" s="86"/>
      <c r="MAG135" s="86"/>
      <c r="MAH135" s="86"/>
      <c r="MAI135" s="86"/>
      <c r="MAJ135" s="86"/>
      <c r="MAK135" s="86"/>
      <c r="MAL135" s="86"/>
      <c r="MAM135" s="86"/>
      <c r="MAN135" s="86"/>
      <c r="MAO135" s="86"/>
      <c r="MAP135" s="86"/>
      <c r="MAQ135" s="86"/>
      <c r="MAR135" s="86"/>
      <c r="MAS135" s="86"/>
      <c r="MAT135" s="86"/>
      <c r="MAU135" s="86"/>
      <c r="MAV135" s="86"/>
      <c r="MAW135" s="86"/>
      <c r="MAX135" s="86"/>
      <c r="MAY135" s="86"/>
      <c r="MAZ135" s="86"/>
      <c r="MBA135" s="86"/>
      <c r="MBB135" s="86"/>
      <c r="MBC135" s="86"/>
      <c r="MBD135" s="86"/>
      <c r="MBE135" s="86"/>
      <c r="MBF135" s="86"/>
      <c r="MBG135" s="86"/>
      <c r="MBH135" s="86"/>
      <c r="MBI135" s="86"/>
      <c r="MBJ135" s="86"/>
      <c r="MBK135" s="86"/>
      <c r="MBL135" s="86"/>
      <c r="MBM135" s="86"/>
      <c r="MBN135" s="86"/>
      <c r="MBO135" s="86"/>
      <c r="MBP135" s="86"/>
      <c r="MBQ135" s="86"/>
      <c r="MBR135" s="86"/>
      <c r="MBS135" s="86"/>
      <c r="MBT135" s="86"/>
      <c r="MBU135" s="86"/>
      <c r="MBV135" s="86"/>
      <c r="MBW135" s="86"/>
      <c r="MBX135" s="86"/>
      <c r="MBY135" s="86"/>
      <c r="MBZ135" s="86"/>
      <c r="MCA135" s="86"/>
      <c r="MCB135" s="86"/>
      <c r="MCC135" s="86"/>
      <c r="MCD135" s="86"/>
      <c r="MCE135" s="86"/>
      <c r="MCF135" s="86"/>
      <c r="MCG135" s="86"/>
      <c r="MCH135" s="86"/>
      <c r="MCI135" s="86"/>
      <c r="MCJ135" s="86"/>
      <c r="MCK135" s="86"/>
      <c r="MCL135" s="86"/>
      <c r="MCM135" s="86"/>
      <c r="MCN135" s="86"/>
      <c r="MCO135" s="86"/>
      <c r="MCP135" s="86"/>
      <c r="MCQ135" s="86"/>
      <c r="MCR135" s="86"/>
      <c r="MCS135" s="86"/>
      <c r="MCT135" s="86"/>
      <c r="MCU135" s="86"/>
      <c r="MCV135" s="86"/>
      <c r="MCW135" s="86"/>
      <c r="MCX135" s="86"/>
      <c r="MCY135" s="86"/>
      <c r="MCZ135" s="86"/>
      <c r="MDA135" s="86"/>
      <c r="MDB135" s="86"/>
      <c r="MDC135" s="86"/>
      <c r="MDD135" s="86"/>
      <c r="MDE135" s="86"/>
      <c r="MDF135" s="86"/>
      <c r="MDG135" s="86"/>
      <c r="MDH135" s="86"/>
      <c r="MDI135" s="86"/>
      <c r="MDJ135" s="86"/>
      <c r="MDK135" s="86"/>
      <c r="MDL135" s="86"/>
      <c r="MDM135" s="86"/>
      <c r="MDN135" s="86"/>
      <c r="MDO135" s="86"/>
      <c r="MDP135" s="86"/>
      <c r="MDQ135" s="86"/>
      <c r="MDR135" s="86"/>
      <c r="MDS135" s="86"/>
      <c r="MDT135" s="86"/>
      <c r="MDU135" s="86"/>
      <c r="MDV135" s="86"/>
      <c r="MEC135" s="86"/>
      <c r="MED135" s="86"/>
      <c r="MEE135" s="86"/>
      <c r="MEF135" s="86"/>
      <c r="MEG135" s="86"/>
      <c r="MEH135" s="86"/>
      <c r="MEI135" s="86"/>
      <c r="MEJ135" s="86"/>
      <c r="MEK135" s="86"/>
      <c r="MEL135" s="86"/>
      <c r="MEM135" s="86"/>
      <c r="MEN135" s="86"/>
      <c r="MEO135" s="86"/>
      <c r="MEP135" s="86"/>
      <c r="MEQ135" s="86"/>
      <c r="MER135" s="86"/>
      <c r="MES135" s="86"/>
      <c r="MET135" s="86"/>
      <c r="MEU135" s="86"/>
      <c r="MEV135" s="86"/>
      <c r="MEW135" s="86"/>
      <c r="MEX135" s="86"/>
      <c r="MEY135" s="86"/>
      <c r="MEZ135" s="86"/>
      <c r="MFA135" s="86"/>
      <c r="MFB135" s="86"/>
      <c r="MFC135" s="86"/>
      <c r="MFD135" s="86"/>
      <c r="MFE135" s="86"/>
      <c r="MFF135" s="86"/>
      <c r="MFG135" s="86"/>
      <c r="MFH135" s="86"/>
      <c r="MFI135" s="86"/>
      <c r="MFJ135" s="86"/>
      <c r="MFK135" s="86"/>
      <c r="MFL135" s="86"/>
      <c r="MFM135" s="86"/>
      <c r="MFN135" s="86"/>
      <c r="MFO135" s="86"/>
      <c r="MFP135" s="86"/>
      <c r="MFQ135" s="86"/>
      <c r="MFR135" s="86"/>
      <c r="MFS135" s="86"/>
      <c r="MFT135" s="86"/>
      <c r="MFU135" s="86"/>
      <c r="MFV135" s="86"/>
      <c r="MFW135" s="86"/>
      <c r="MFX135" s="86"/>
      <c r="MFY135" s="86"/>
      <c r="MFZ135" s="86"/>
      <c r="MGA135" s="86"/>
      <c r="MGB135" s="86"/>
      <c r="MGC135" s="86"/>
      <c r="MGD135" s="86"/>
      <c r="MGE135" s="86"/>
      <c r="MGF135" s="86"/>
      <c r="MGG135" s="86"/>
      <c r="MGH135" s="86"/>
      <c r="MGI135" s="86"/>
      <c r="MGJ135" s="86"/>
      <c r="MGK135" s="86"/>
      <c r="MGL135" s="86"/>
      <c r="MGM135" s="86"/>
      <c r="MGN135" s="86"/>
      <c r="MGO135" s="86"/>
      <c r="MGP135" s="86"/>
      <c r="MGQ135" s="86"/>
      <c r="MGR135" s="86"/>
      <c r="MGS135" s="86"/>
      <c r="MGT135" s="86"/>
      <c r="MGU135" s="86"/>
      <c r="MGV135" s="86"/>
      <c r="MGW135" s="86"/>
      <c r="MGX135" s="86"/>
      <c r="MGY135" s="86"/>
      <c r="MGZ135" s="86"/>
      <c r="MHA135" s="86"/>
      <c r="MHB135" s="86"/>
      <c r="MHC135" s="86"/>
      <c r="MHD135" s="86"/>
      <c r="MHE135" s="86"/>
      <c r="MHF135" s="86"/>
      <c r="MHG135" s="86"/>
      <c r="MHH135" s="86"/>
      <c r="MHI135" s="86"/>
      <c r="MHJ135" s="86"/>
      <c r="MHK135" s="86"/>
      <c r="MHL135" s="86"/>
      <c r="MHM135" s="86"/>
      <c r="MHN135" s="86"/>
      <c r="MHO135" s="86"/>
      <c r="MHP135" s="86"/>
      <c r="MHQ135" s="86"/>
      <c r="MHR135" s="86"/>
      <c r="MHS135" s="86"/>
      <c r="MHT135" s="86"/>
      <c r="MHU135" s="86"/>
      <c r="MHV135" s="86"/>
      <c r="MHW135" s="86"/>
      <c r="MHX135" s="86"/>
      <c r="MHY135" s="86"/>
      <c r="MHZ135" s="86"/>
      <c r="MIA135" s="86"/>
      <c r="MIB135" s="86"/>
      <c r="MIC135" s="86"/>
      <c r="MID135" s="86"/>
      <c r="MIE135" s="86"/>
      <c r="MIF135" s="86"/>
      <c r="MIG135" s="86"/>
      <c r="MIH135" s="86"/>
      <c r="MII135" s="86"/>
      <c r="MIJ135" s="86"/>
      <c r="MIK135" s="86"/>
      <c r="MIL135" s="86"/>
      <c r="MIM135" s="86"/>
      <c r="MIN135" s="86"/>
      <c r="MIO135" s="86"/>
      <c r="MIP135" s="86"/>
      <c r="MIQ135" s="86"/>
      <c r="MIR135" s="86"/>
      <c r="MIS135" s="86"/>
      <c r="MIT135" s="86"/>
      <c r="MIU135" s="86"/>
      <c r="MIV135" s="86"/>
      <c r="MIW135" s="86"/>
      <c r="MIX135" s="86"/>
      <c r="MIY135" s="86"/>
      <c r="MIZ135" s="86"/>
      <c r="MJA135" s="86"/>
      <c r="MJB135" s="86"/>
      <c r="MJC135" s="86"/>
      <c r="MJD135" s="86"/>
      <c r="MJE135" s="86"/>
      <c r="MJF135" s="86"/>
      <c r="MJG135" s="86"/>
      <c r="MJH135" s="86"/>
      <c r="MJI135" s="86"/>
      <c r="MJJ135" s="86"/>
      <c r="MJK135" s="86"/>
      <c r="MJL135" s="86"/>
      <c r="MJM135" s="86"/>
      <c r="MJN135" s="86"/>
      <c r="MJO135" s="86"/>
      <c r="MJP135" s="86"/>
      <c r="MJQ135" s="86"/>
      <c r="MJR135" s="86"/>
      <c r="MJS135" s="86"/>
      <c r="MJT135" s="86"/>
      <c r="MJU135" s="86"/>
      <c r="MJV135" s="86"/>
      <c r="MJW135" s="86"/>
      <c r="MJX135" s="86"/>
      <c r="MJY135" s="86"/>
      <c r="MJZ135" s="86"/>
      <c r="MKA135" s="86"/>
      <c r="MKB135" s="86"/>
      <c r="MKC135" s="86"/>
      <c r="MKD135" s="86"/>
      <c r="MKE135" s="86"/>
      <c r="MKF135" s="86"/>
      <c r="MKG135" s="86"/>
      <c r="MKH135" s="86"/>
      <c r="MKI135" s="86"/>
      <c r="MKJ135" s="86"/>
      <c r="MKK135" s="86"/>
      <c r="MKL135" s="86"/>
      <c r="MKM135" s="86"/>
      <c r="MKN135" s="86"/>
      <c r="MKO135" s="86"/>
      <c r="MKP135" s="86"/>
      <c r="MKQ135" s="86"/>
      <c r="MKR135" s="86"/>
      <c r="MKS135" s="86"/>
      <c r="MKT135" s="86"/>
      <c r="MKU135" s="86"/>
      <c r="MKV135" s="86"/>
      <c r="MKW135" s="86"/>
      <c r="MKX135" s="86"/>
      <c r="MKY135" s="86"/>
      <c r="MKZ135" s="86"/>
      <c r="MLA135" s="86"/>
      <c r="MLB135" s="86"/>
      <c r="MLC135" s="86"/>
      <c r="MLD135" s="86"/>
      <c r="MLE135" s="86"/>
      <c r="MLF135" s="86"/>
      <c r="MLG135" s="86"/>
      <c r="MLH135" s="86"/>
      <c r="MLI135" s="86"/>
      <c r="MLJ135" s="86"/>
      <c r="MLK135" s="86"/>
      <c r="MLL135" s="86"/>
      <c r="MLM135" s="86"/>
      <c r="MLN135" s="86"/>
      <c r="MLO135" s="86"/>
      <c r="MLP135" s="86"/>
      <c r="MLQ135" s="86"/>
      <c r="MLR135" s="86"/>
      <c r="MLS135" s="86"/>
      <c r="MLT135" s="86"/>
      <c r="MLU135" s="86"/>
      <c r="MLV135" s="86"/>
      <c r="MLW135" s="86"/>
      <c r="MLX135" s="86"/>
      <c r="MLY135" s="86"/>
      <c r="MLZ135" s="86"/>
      <c r="MMA135" s="86"/>
      <c r="MMB135" s="86"/>
      <c r="MMC135" s="86"/>
      <c r="MMD135" s="86"/>
      <c r="MME135" s="86"/>
      <c r="MMF135" s="86"/>
      <c r="MMG135" s="86"/>
      <c r="MMH135" s="86"/>
      <c r="MMI135" s="86"/>
      <c r="MMJ135" s="86"/>
      <c r="MMK135" s="86"/>
      <c r="MML135" s="86"/>
      <c r="MMM135" s="86"/>
      <c r="MMN135" s="86"/>
      <c r="MMO135" s="86"/>
      <c r="MMP135" s="86"/>
      <c r="MMQ135" s="86"/>
      <c r="MMR135" s="86"/>
      <c r="MMS135" s="86"/>
      <c r="MMT135" s="86"/>
      <c r="MMU135" s="86"/>
      <c r="MMV135" s="86"/>
      <c r="MMW135" s="86"/>
      <c r="MMX135" s="86"/>
      <c r="MMY135" s="86"/>
      <c r="MMZ135" s="86"/>
      <c r="MNA135" s="86"/>
      <c r="MNB135" s="86"/>
      <c r="MNC135" s="86"/>
      <c r="MND135" s="86"/>
      <c r="MNE135" s="86"/>
      <c r="MNF135" s="86"/>
      <c r="MNG135" s="86"/>
      <c r="MNH135" s="86"/>
      <c r="MNI135" s="86"/>
      <c r="MNJ135" s="86"/>
      <c r="MNK135" s="86"/>
      <c r="MNL135" s="86"/>
      <c r="MNM135" s="86"/>
      <c r="MNN135" s="86"/>
      <c r="MNO135" s="86"/>
      <c r="MNP135" s="86"/>
      <c r="MNQ135" s="86"/>
      <c r="MNR135" s="86"/>
      <c r="MNY135" s="86"/>
      <c r="MNZ135" s="86"/>
      <c r="MOA135" s="86"/>
      <c r="MOB135" s="86"/>
      <c r="MOC135" s="86"/>
      <c r="MOD135" s="86"/>
      <c r="MOE135" s="86"/>
      <c r="MOF135" s="86"/>
      <c r="MOG135" s="86"/>
      <c r="MOH135" s="86"/>
      <c r="MOI135" s="86"/>
      <c r="MOJ135" s="86"/>
      <c r="MOK135" s="86"/>
      <c r="MOL135" s="86"/>
      <c r="MOM135" s="86"/>
      <c r="MON135" s="86"/>
      <c r="MOO135" s="86"/>
      <c r="MOP135" s="86"/>
      <c r="MOQ135" s="86"/>
      <c r="MOR135" s="86"/>
      <c r="MOS135" s="86"/>
      <c r="MOT135" s="86"/>
      <c r="MOU135" s="86"/>
      <c r="MOV135" s="86"/>
      <c r="MOW135" s="86"/>
      <c r="MOX135" s="86"/>
      <c r="MOY135" s="86"/>
      <c r="MOZ135" s="86"/>
      <c r="MPA135" s="86"/>
      <c r="MPB135" s="86"/>
      <c r="MPC135" s="86"/>
      <c r="MPD135" s="86"/>
      <c r="MPE135" s="86"/>
      <c r="MPF135" s="86"/>
      <c r="MPG135" s="86"/>
      <c r="MPH135" s="86"/>
      <c r="MPI135" s="86"/>
      <c r="MPJ135" s="86"/>
      <c r="MPK135" s="86"/>
      <c r="MPL135" s="86"/>
      <c r="MPM135" s="86"/>
      <c r="MPN135" s="86"/>
      <c r="MPO135" s="86"/>
      <c r="MPP135" s="86"/>
      <c r="MPQ135" s="86"/>
      <c r="MPR135" s="86"/>
      <c r="MPS135" s="86"/>
      <c r="MPT135" s="86"/>
      <c r="MPU135" s="86"/>
      <c r="MPV135" s="86"/>
      <c r="MPW135" s="86"/>
      <c r="MPX135" s="86"/>
      <c r="MPY135" s="86"/>
      <c r="MPZ135" s="86"/>
      <c r="MQA135" s="86"/>
      <c r="MQB135" s="86"/>
      <c r="MQC135" s="86"/>
      <c r="MQD135" s="86"/>
      <c r="MQE135" s="86"/>
      <c r="MQF135" s="86"/>
      <c r="MQG135" s="86"/>
      <c r="MQH135" s="86"/>
      <c r="MQI135" s="86"/>
      <c r="MQJ135" s="86"/>
      <c r="MQK135" s="86"/>
      <c r="MQL135" s="86"/>
      <c r="MQM135" s="86"/>
      <c r="MQN135" s="86"/>
      <c r="MQO135" s="86"/>
      <c r="MQP135" s="86"/>
      <c r="MQQ135" s="86"/>
      <c r="MQR135" s="86"/>
      <c r="MQS135" s="86"/>
      <c r="MQT135" s="86"/>
      <c r="MQU135" s="86"/>
      <c r="MQV135" s="86"/>
      <c r="MQW135" s="86"/>
      <c r="MQX135" s="86"/>
      <c r="MQY135" s="86"/>
      <c r="MQZ135" s="86"/>
      <c r="MRA135" s="86"/>
      <c r="MRB135" s="86"/>
      <c r="MRC135" s="86"/>
      <c r="MRD135" s="86"/>
      <c r="MRE135" s="86"/>
      <c r="MRF135" s="86"/>
      <c r="MRG135" s="86"/>
      <c r="MRH135" s="86"/>
      <c r="MRI135" s="86"/>
      <c r="MRJ135" s="86"/>
      <c r="MRK135" s="86"/>
      <c r="MRL135" s="86"/>
      <c r="MRM135" s="86"/>
      <c r="MRN135" s="86"/>
      <c r="MRO135" s="86"/>
      <c r="MRP135" s="86"/>
      <c r="MRQ135" s="86"/>
      <c r="MRR135" s="86"/>
      <c r="MRS135" s="86"/>
      <c r="MRT135" s="86"/>
      <c r="MRU135" s="86"/>
      <c r="MRV135" s="86"/>
      <c r="MRW135" s="86"/>
      <c r="MRX135" s="86"/>
      <c r="MRY135" s="86"/>
      <c r="MRZ135" s="86"/>
      <c r="MSA135" s="86"/>
      <c r="MSB135" s="86"/>
      <c r="MSC135" s="86"/>
      <c r="MSD135" s="86"/>
      <c r="MSE135" s="86"/>
      <c r="MSF135" s="86"/>
      <c r="MSG135" s="86"/>
      <c r="MSH135" s="86"/>
      <c r="MSI135" s="86"/>
      <c r="MSJ135" s="86"/>
      <c r="MSK135" s="86"/>
      <c r="MSL135" s="86"/>
      <c r="MSM135" s="86"/>
      <c r="MSN135" s="86"/>
      <c r="MSO135" s="86"/>
      <c r="MSP135" s="86"/>
      <c r="MSQ135" s="86"/>
      <c r="MSR135" s="86"/>
      <c r="MSS135" s="86"/>
      <c r="MST135" s="86"/>
      <c r="MSU135" s="86"/>
      <c r="MSV135" s="86"/>
      <c r="MSW135" s="86"/>
      <c r="MSX135" s="86"/>
      <c r="MSY135" s="86"/>
      <c r="MSZ135" s="86"/>
      <c r="MTA135" s="86"/>
      <c r="MTB135" s="86"/>
      <c r="MTC135" s="86"/>
      <c r="MTD135" s="86"/>
      <c r="MTE135" s="86"/>
      <c r="MTF135" s="86"/>
      <c r="MTG135" s="86"/>
      <c r="MTH135" s="86"/>
      <c r="MTI135" s="86"/>
      <c r="MTJ135" s="86"/>
      <c r="MTK135" s="86"/>
      <c r="MTL135" s="86"/>
      <c r="MTM135" s="86"/>
      <c r="MTN135" s="86"/>
      <c r="MTO135" s="86"/>
      <c r="MTP135" s="86"/>
      <c r="MTQ135" s="86"/>
      <c r="MTR135" s="86"/>
      <c r="MTS135" s="86"/>
      <c r="MTT135" s="86"/>
      <c r="MTU135" s="86"/>
      <c r="MTV135" s="86"/>
      <c r="MTW135" s="86"/>
      <c r="MTX135" s="86"/>
      <c r="MTY135" s="86"/>
      <c r="MTZ135" s="86"/>
      <c r="MUA135" s="86"/>
      <c r="MUB135" s="86"/>
      <c r="MUC135" s="86"/>
      <c r="MUD135" s="86"/>
      <c r="MUE135" s="86"/>
      <c r="MUF135" s="86"/>
      <c r="MUG135" s="86"/>
      <c r="MUH135" s="86"/>
      <c r="MUI135" s="86"/>
      <c r="MUJ135" s="86"/>
      <c r="MUK135" s="86"/>
      <c r="MUL135" s="86"/>
      <c r="MUM135" s="86"/>
      <c r="MUN135" s="86"/>
      <c r="MUO135" s="86"/>
      <c r="MUP135" s="86"/>
      <c r="MUQ135" s="86"/>
      <c r="MUR135" s="86"/>
      <c r="MUS135" s="86"/>
      <c r="MUT135" s="86"/>
      <c r="MUU135" s="86"/>
      <c r="MUV135" s="86"/>
      <c r="MUW135" s="86"/>
      <c r="MUX135" s="86"/>
      <c r="MUY135" s="86"/>
      <c r="MUZ135" s="86"/>
      <c r="MVA135" s="86"/>
      <c r="MVB135" s="86"/>
      <c r="MVC135" s="86"/>
      <c r="MVD135" s="86"/>
      <c r="MVE135" s="86"/>
      <c r="MVF135" s="86"/>
      <c r="MVG135" s="86"/>
      <c r="MVH135" s="86"/>
      <c r="MVI135" s="86"/>
      <c r="MVJ135" s="86"/>
      <c r="MVK135" s="86"/>
      <c r="MVL135" s="86"/>
      <c r="MVM135" s="86"/>
      <c r="MVN135" s="86"/>
      <c r="MVO135" s="86"/>
      <c r="MVP135" s="86"/>
      <c r="MVQ135" s="86"/>
      <c r="MVR135" s="86"/>
      <c r="MVS135" s="86"/>
      <c r="MVT135" s="86"/>
      <c r="MVU135" s="86"/>
      <c r="MVV135" s="86"/>
      <c r="MVW135" s="86"/>
      <c r="MVX135" s="86"/>
      <c r="MVY135" s="86"/>
      <c r="MVZ135" s="86"/>
      <c r="MWA135" s="86"/>
      <c r="MWB135" s="86"/>
      <c r="MWC135" s="86"/>
      <c r="MWD135" s="86"/>
      <c r="MWE135" s="86"/>
      <c r="MWF135" s="86"/>
      <c r="MWG135" s="86"/>
      <c r="MWH135" s="86"/>
      <c r="MWI135" s="86"/>
      <c r="MWJ135" s="86"/>
      <c r="MWK135" s="86"/>
      <c r="MWL135" s="86"/>
      <c r="MWM135" s="86"/>
      <c r="MWN135" s="86"/>
      <c r="MWO135" s="86"/>
      <c r="MWP135" s="86"/>
      <c r="MWQ135" s="86"/>
      <c r="MWR135" s="86"/>
      <c r="MWS135" s="86"/>
      <c r="MWT135" s="86"/>
      <c r="MWU135" s="86"/>
      <c r="MWV135" s="86"/>
      <c r="MWW135" s="86"/>
      <c r="MWX135" s="86"/>
      <c r="MWY135" s="86"/>
      <c r="MWZ135" s="86"/>
      <c r="MXA135" s="86"/>
      <c r="MXB135" s="86"/>
      <c r="MXC135" s="86"/>
      <c r="MXD135" s="86"/>
      <c r="MXE135" s="86"/>
      <c r="MXF135" s="86"/>
      <c r="MXG135" s="86"/>
      <c r="MXH135" s="86"/>
      <c r="MXI135" s="86"/>
      <c r="MXJ135" s="86"/>
      <c r="MXK135" s="86"/>
      <c r="MXL135" s="86"/>
      <c r="MXM135" s="86"/>
      <c r="MXN135" s="86"/>
      <c r="MXU135" s="86"/>
      <c r="MXV135" s="86"/>
      <c r="MXW135" s="86"/>
      <c r="MXX135" s="86"/>
      <c r="MXY135" s="86"/>
      <c r="MXZ135" s="86"/>
      <c r="MYA135" s="86"/>
      <c r="MYB135" s="86"/>
      <c r="MYC135" s="86"/>
      <c r="MYD135" s="86"/>
      <c r="MYE135" s="86"/>
      <c r="MYF135" s="86"/>
      <c r="MYG135" s="86"/>
      <c r="MYH135" s="86"/>
      <c r="MYI135" s="86"/>
      <c r="MYJ135" s="86"/>
      <c r="MYK135" s="86"/>
      <c r="MYL135" s="86"/>
      <c r="MYM135" s="86"/>
      <c r="MYN135" s="86"/>
      <c r="MYO135" s="86"/>
      <c r="MYP135" s="86"/>
      <c r="MYQ135" s="86"/>
      <c r="MYR135" s="86"/>
      <c r="MYS135" s="86"/>
      <c r="MYT135" s="86"/>
      <c r="MYU135" s="86"/>
      <c r="MYV135" s="86"/>
      <c r="MYW135" s="86"/>
      <c r="MYX135" s="86"/>
      <c r="MYY135" s="86"/>
      <c r="MYZ135" s="86"/>
      <c r="MZA135" s="86"/>
      <c r="MZB135" s="86"/>
      <c r="MZC135" s="86"/>
      <c r="MZD135" s="86"/>
      <c r="MZE135" s="86"/>
      <c r="MZF135" s="86"/>
      <c r="MZG135" s="86"/>
      <c r="MZH135" s="86"/>
      <c r="MZI135" s="86"/>
      <c r="MZJ135" s="86"/>
      <c r="MZK135" s="86"/>
      <c r="MZL135" s="86"/>
      <c r="MZM135" s="86"/>
      <c r="MZN135" s="86"/>
      <c r="MZO135" s="86"/>
      <c r="MZP135" s="86"/>
      <c r="MZQ135" s="86"/>
      <c r="MZR135" s="86"/>
      <c r="MZS135" s="86"/>
      <c r="MZT135" s="86"/>
      <c r="MZU135" s="86"/>
      <c r="MZV135" s="86"/>
      <c r="MZW135" s="86"/>
      <c r="MZX135" s="86"/>
      <c r="MZY135" s="86"/>
      <c r="MZZ135" s="86"/>
      <c r="NAA135" s="86"/>
      <c r="NAB135" s="86"/>
      <c r="NAC135" s="86"/>
      <c r="NAD135" s="86"/>
      <c r="NAE135" s="86"/>
      <c r="NAF135" s="86"/>
      <c r="NAG135" s="86"/>
      <c r="NAH135" s="86"/>
      <c r="NAI135" s="86"/>
      <c r="NAJ135" s="86"/>
      <c r="NAK135" s="86"/>
      <c r="NAL135" s="86"/>
      <c r="NAM135" s="86"/>
      <c r="NAN135" s="86"/>
      <c r="NAO135" s="86"/>
      <c r="NAP135" s="86"/>
      <c r="NAQ135" s="86"/>
      <c r="NAR135" s="86"/>
      <c r="NAS135" s="86"/>
      <c r="NAT135" s="86"/>
      <c r="NAU135" s="86"/>
      <c r="NAV135" s="86"/>
      <c r="NAW135" s="86"/>
      <c r="NAX135" s="86"/>
      <c r="NAY135" s="86"/>
      <c r="NAZ135" s="86"/>
      <c r="NBA135" s="86"/>
      <c r="NBB135" s="86"/>
      <c r="NBC135" s="86"/>
      <c r="NBD135" s="86"/>
      <c r="NBE135" s="86"/>
      <c r="NBF135" s="86"/>
      <c r="NBG135" s="86"/>
      <c r="NBH135" s="86"/>
      <c r="NBI135" s="86"/>
      <c r="NBJ135" s="86"/>
      <c r="NBK135" s="86"/>
      <c r="NBL135" s="86"/>
      <c r="NBM135" s="86"/>
      <c r="NBN135" s="86"/>
      <c r="NBO135" s="86"/>
      <c r="NBP135" s="86"/>
      <c r="NBQ135" s="86"/>
      <c r="NBR135" s="86"/>
      <c r="NBS135" s="86"/>
      <c r="NBT135" s="86"/>
      <c r="NBU135" s="86"/>
      <c r="NBV135" s="86"/>
      <c r="NBW135" s="86"/>
      <c r="NBX135" s="86"/>
      <c r="NBY135" s="86"/>
      <c r="NBZ135" s="86"/>
      <c r="NCA135" s="86"/>
      <c r="NCB135" s="86"/>
      <c r="NCC135" s="86"/>
      <c r="NCD135" s="86"/>
      <c r="NCE135" s="86"/>
      <c r="NCF135" s="86"/>
      <c r="NCG135" s="86"/>
      <c r="NCH135" s="86"/>
      <c r="NCI135" s="86"/>
      <c r="NCJ135" s="86"/>
      <c r="NCK135" s="86"/>
      <c r="NCL135" s="86"/>
      <c r="NCM135" s="86"/>
      <c r="NCN135" s="86"/>
      <c r="NCO135" s="86"/>
      <c r="NCP135" s="86"/>
      <c r="NCQ135" s="86"/>
      <c r="NCR135" s="86"/>
      <c r="NCS135" s="86"/>
      <c r="NCT135" s="86"/>
      <c r="NCU135" s="86"/>
      <c r="NCV135" s="86"/>
      <c r="NCW135" s="86"/>
      <c r="NCX135" s="86"/>
      <c r="NCY135" s="86"/>
      <c r="NCZ135" s="86"/>
      <c r="NDA135" s="86"/>
      <c r="NDB135" s="86"/>
      <c r="NDC135" s="86"/>
      <c r="NDD135" s="86"/>
      <c r="NDE135" s="86"/>
      <c r="NDF135" s="86"/>
      <c r="NDG135" s="86"/>
      <c r="NDH135" s="86"/>
      <c r="NDI135" s="86"/>
      <c r="NDJ135" s="86"/>
      <c r="NDK135" s="86"/>
      <c r="NDL135" s="86"/>
      <c r="NDM135" s="86"/>
      <c r="NDN135" s="86"/>
      <c r="NDO135" s="86"/>
      <c r="NDP135" s="86"/>
      <c r="NDQ135" s="86"/>
      <c r="NDR135" s="86"/>
      <c r="NDS135" s="86"/>
      <c r="NDT135" s="86"/>
      <c r="NDU135" s="86"/>
      <c r="NDV135" s="86"/>
      <c r="NDW135" s="86"/>
      <c r="NDX135" s="86"/>
      <c r="NDY135" s="86"/>
      <c r="NDZ135" s="86"/>
      <c r="NEA135" s="86"/>
      <c r="NEB135" s="86"/>
      <c r="NEC135" s="86"/>
      <c r="NED135" s="86"/>
      <c r="NEE135" s="86"/>
      <c r="NEF135" s="86"/>
      <c r="NEG135" s="86"/>
      <c r="NEH135" s="86"/>
      <c r="NEI135" s="86"/>
      <c r="NEJ135" s="86"/>
      <c r="NEK135" s="86"/>
      <c r="NEL135" s="86"/>
      <c r="NEM135" s="86"/>
      <c r="NEN135" s="86"/>
      <c r="NEO135" s="86"/>
      <c r="NEP135" s="86"/>
      <c r="NEQ135" s="86"/>
      <c r="NER135" s="86"/>
      <c r="NES135" s="86"/>
      <c r="NET135" s="86"/>
      <c r="NEU135" s="86"/>
      <c r="NEV135" s="86"/>
      <c r="NEW135" s="86"/>
      <c r="NEX135" s="86"/>
      <c r="NEY135" s="86"/>
      <c r="NEZ135" s="86"/>
      <c r="NFA135" s="86"/>
      <c r="NFB135" s="86"/>
      <c r="NFC135" s="86"/>
      <c r="NFD135" s="86"/>
      <c r="NFE135" s="86"/>
      <c r="NFF135" s="86"/>
      <c r="NFG135" s="86"/>
      <c r="NFH135" s="86"/>
      <c r="NFI135" s="86"/>
      <c r="NFJ135" s="86"/>
      <c r="NFK135" s="86"/>
      <c r="NFL135" s="86"/>
      <c r="NFM135" s="86"/>
      <c r="NFN135" s="86"/>
      <c r="NFO135" s="86"/>
      <c r="NFP135" s="86"/>
      <c r="NFQ135" s="86"/>
      <c r="NFR135" s="86"/>
      <c r="NFS135" s="86"/>
      <c r="NFT135" s="86"/>
      <c r="NFU135" s="86"/>
      <c r="NFV135" s="86"/>
      <c r="NFW135" s="86"/>
      <c r="NFX135" s="86"/>
      <c r="NFY135" s="86"/>
      <c r="NFZ135" s="86"/>
      <c r="NGA135" s="86"/>
      <c r="NGB135" s="86"/>
      <c r="NGC135" s="86"/>
      <c r="NGD135" s="86"/>
      <c r="NGE135" s="86"/>
      <c r="NGF135" s="86"/>
      <c r="NGG135" s="86"/>
      <c r="NGH135" s="86"/>
      <c r="NGI135" s="86"/>
      <c r="NGJ135" s="86"/>
      <c r="NGK135" s="86"/>
      <c r="NGL135" s="86"/>
      <c r="NGM135" s="86"/>
      <c r="NGN135" s="86"/>
      <c r="NGO135" s="86"/>
      <c r="NGP135" s="86"/>
      <c r="NGQ135" s="86"/>
      <c r="NGR135" s="86"/>
      <c r="NGS135" s="86"/>
      <c r="NGT135" s="86"/>
      <c r="NGU135" s="86"/>
      <c r="NGV135" s="86"/>
      <c r="NGW135" s="86"/>
      <c r="NGX135" s="86"/>
      <c r="NGY135" s="86"/>
      <c r="NGZ135" s="86"/>
      <c r="NHA135" s="86"/>
      <c r="NHB135" s="86"/>
      <c r="NHC135" s="86"/>
      <c r="NHD135" s="86"/>
      <c r="NHE135" s="86"/>
      <c r="NHF135" s="86"/>
      <c r="NHG135" s="86"/>
      <c r="NHH135" s="86"/>
      <c r="NHI135" s="86"/>
      <c r="NHJ135" s="86"/>
      <c r="NHQ135" s="86"/>
      <c r="NHR135" s="86"/>
      <c r="NHS135" s="86"/>
      <c r="NHT135" s="86"/>
      <c r="NHU135" s="86"/>
      <c r="NHV135" s="86"/>
      <c r="NHW135" s="86"/>
      <c r="NHX135" s="86"/>
      <c r="NHY135" s="86"/>
      <c r="NHZ135" s="86"/>
      <c r="NIA135" s="86"/>
      <c r="NIB135" s="86"/>
      <c r="NIC135" s="86"/>
      <c r="NID135" s="86"/>
      <c r="NIE135" s="86"/>
      <c r="NIF135" s="86"/>
      <c r="NIG135" s="86"/>
      <c r="NIH135" s="86"/>
      <c r="NII135" s="86"/>
      <c r="NIJ135" s="86"/>
      <c r="NIK135" s="86"/>
      <c r="NIL135" s="86"/>
      <c r="NIM135" s="86"/>
      <c r="NIN135" s="86"/>
      <c r="NIO135" s="86"/>
      <c r="NIP135" s="86"/>
      <c r="NIQ135" s="86"/>
      <c r="NIR135" s="86"/>
      <c r="NIS135" s="86"/>
      <c r="NIT135" s="86"/>
      <c r="NIU135" s="86"/>
      <c r="NIV135" s="86"/>
      <c r="NIW135" s="86"/>
      <c r="NIX135" s="86"/>
      <c r="NIY135" s="86"/>
      <c r="NIZ135" s="86"/>
      <c r="NJA135" s="86"/>
      <c r="NJB135" s="86"/>
      <c r="NJC135" s="86"/>
      <c r="NJD135" s="86"/>
      <c r="NJE135" s="86"/>
      <c r="NJF135" s="86"/>
      <c r="NJG135" s="86"/>
      <c r="NJH135" s="86"/>
      <c r="NJI135" s="86"/>
      <c r="NJJ135" s="86"/>
      <c r="NJK135" s="86"/>
      <c r="NJL135" s="86"/>
      <c r="NJM135" s="86"/>
      <c r="NJN135" s="86"/>
      <c r="NJO135" s="86"/>
      <c r="NJP135" s="86"/>
      <c r="NJQ135" s="86"/>
      <c r="NJR135" s="86"/>
      <c r="NJS135" s="86"/>
      <c r="NJT135" s="86"/>
      <c r="NJU135" s="86"/>
      <c r="NJV135" s="86"/>
      <c r="NJW135" s="86"/>
      <c r="NJX135" s="86"/>
      <c r="NJY135" s="86"/>
      <c r="NJZ135" s="86"/>
      <c r="NKA135" s="86"/>
      <c r="NKB135" s="86"/>
      <c r="NKC135" s="86"/>
      <c r="NKD135" s="86"/>
      <c r="NKE135" s="86"/>
      <c r="NKF135" s="86"/>
      <c r="NKG135" s="86"/>
      <c r="NKH135" s="86"/>
      <c r="NKI135" s="86"/>
      <c r="NKJ135" s="86"/>
      <c r="NKK135" s="86"/>
      <c r="NKL135" s="86"/>
      <c r="NKM135" s="86"/>
      <c r="NKN135" s="86"/>
      <c r="NKO135" s="86"/>
      <c r="NKP135" s="86"/>
      <c r="NKQ135" s="86"/>
      <c r="NKR135" s="86"/>
      <c r="NKS135" s="86"/>
      <c r="NKT135" s="86"/>
      <c r="NKU135" s="86"/>
      <c r="NKV135" s="86"/>
      <c r="NKW135" s="86"/>
      <c r="NKX135" s="86"/>
      <c r="NKY135" s="86"/>
      <c r="NKZ135" s="86"/>
      <c r="NLA135" s="86"/>
      <c r="NLB135" s="86"/>
      <c r="NLC135" s="86"/>
      <c r="NLD135" s="86"/>
      <c r="NLE135" s="86"/>
      <c r="NLF135" s="86"/>
      <c r="NLG135" s="86"/>
      <c r="NLH135" s="86"/>
      <c r="NLI135" s="86"/>
      <c r="NLJ135" s="86"/>
      <c r="NLK135" s="86"/>
      <c r="NLL135" s="86"/>
      <c r="NLM135" s="86"/>
      <c r="NLN135" s="86"/>
      <c r="NLO135" s="86"/>
      <c r="NLP135" s="86"/>
      <c r="NLQ135" s="86"/>
      <c r="NLR135" s="86"/>
      <c r="NLS135" s="86"/>
      <c r="NLT135" s="86"/>
      <c r="NLU135" s="86"/>
      <c r="NLV135" s="86"/>
      <c r="NLW135" s="86"/>
      <c r="NLX135" s="86"/>
      <c r="NLY135" s="86"/>
      <c r="NLZ135" s="86"/>
      <c r="NMA135" s="86"/>
      <c r="NMB135" s="86"/>
      <c r="NMC135" s="86"/>
      <c r="NMD135" s="86"/>
      <c r="NME135" s="86"/>
      <c r="NMF135" s="86"/>
      <c r="NMG135" s="86"/>
      <c r="NMH135" s="86"/>
      <c r="NMI135" s="86"/>
      <c r="NMJ135" s="86"/>
      <c r="NMK135" s="86"/>
      <c r="NML135" s="86"/>
      <c r="NMM135" s="86"/>
      <c r="NMN135" s="86"/>
      <c r="NMO135" s="86"/>
      <c r="NMP135" s="86"/>
      <c r="NMQ135" s="86"/>
      <c r="NMR135" s="86"/>
      <c r="NMS135" s="86"/>
      <c r="NMT135" s="86"/>
      <c r="NMU135" s="86"/>
      <c r="NMV135" s="86"/>
      <c r="NMW135" s="86"/>
      <c r="NMX135" s="86"/>
      <c r="NMY135" s="86"/>
      <c r="NMZ135" s="86"/>
      <c r="NNA135" s="86"/>
      <c r="NNB135" s="86"/>
      <c r="NNC135" s="86"/>
      <c r="NND135" s="86"/>
      <c r="NNE135" s="86"/>
      <c r="NNF135" s="86"/>
      <c r="NNG135" s="86"/>
      <c r="NNH135" s="86"/>
      <c r="NNI135" s="86"/>
      <c r="NNJ135" s="86"/>
      <c r="NNK135" s="86"/>
      <c r="NNL135" s="86"/>
      <c r="NNM135" s="86"/>
      <c r="NNN135" s="86"/>
      <c r="NNO135" s="86"/>
      <c r="NNP135" s="86"/>
      <c r="NNQ135" s="86"/>
      <c r="NNR135" s="86"/>
      <c r="NNS135" s="86"/>
      <c r="NNT135" s="86"/>
      <c r="NNU135" s="86"/>
      <c r="NNV135" s="86"/>
      <c r="NNW135" s="86"/>
      <c r="NNX135" s="86"/>
      <c r="NNY135" s="86"/>
      <c r="NNZ135" s="86"/>
      <c r="NOA135" s="86"/>
      <c r="NOB135" s="86"/>
      <c r="NOC135" s="86"/>
      <c r="NOD135" s="86"/>
      <c r="NOE135" s="86"/>
      <c r="NOF135" s="86"/>
      <c r="NOG135" s="86"/>
      <c r="NOH135" s="86"/>
      <c r="NOI135" s="86"/>
      <c r="NOJ135" s="86"/>
      <c r="NOK135" s="86"/>
      <c r="NOL135" s="86"/>
      <c r="NOM135" s="86"/>
      <c r="NON135" s="86"/>
      <c r="NOO135" s="86"/>
      <c r="NOP135" s="86"/>
      <c r="NOQ135" s="86"/>
      <c r="NOR135" s="86"/>
      <c r="NOS135" s="86"/>
      <c r="NOT135" s="86"/>
      <c r="NOU135" s="86"/>
      <c r="NOV135" s="86"/>
      <c r="NOW135" s="86"/>
      <c r="NOX135" s="86"/>
      <c r="NOY135" s="86"/>
      <c r="NOZ135" s="86"/>
      <c r="NPA135" s="86"/>
      <c r="NPB135" s="86"/>
      <c r="NPC135" s="86"/>
      <c r="NPD135" s="86"/>
      <c r="NPE135" s="86"/>
      <c r="NPF135" s="86"/>
      <c r="NPG135" s="86"/>
      <c r="NPH135" s="86"/>
      <c r="NPI135" s="86"/>
      <c r="NPJ135" s="86"/>
      <c r="NPK135" s="86"/>
      <c r="NPL135" s="86"/>
      <c r="NPM135" s="86"/>
      <c r="NPN135" s="86"/>
      <c r="NPO135" s="86"/>
      <c r="NPP135" s="86"/>
      <c r="NPQ135" s="86"/>
      <c r="NPR135" s="86"/>
      <c r="NPS135" s="86"/>
      <c r="NPT135" s="86"/>
      <c r="NPU135" s="86"/>
      <c r="NPV135" s="86"/>
      <c r="NPW135" s="86"/>
      <c r="NPX135" s="86"/>
      <c r="NPY135" s="86"/>
      <c r="NPZ135" s="86"/>
      <c r="NQA135" s="86"/>
      <c r="NQB135" s="86"/>
      <c r="NQC135" s="86"/>
      <c r="NQD135" s="86"/>
      <c r="NQE135" s="86"/>
      <c r="NQF135" s="86"/>
      <c r="NQG135" s="86"/>
      <c r="NQH135" s="86"/>
      <c r="NQI135" s="86"/>
      <c r="NQJ135" s="86"/>
      <c r="NQK135" s="86"/>
      <c r="NQL135" s="86"/>
      <c r="NQM135" s="86"/>
      <c r="NQN135" s="86"/>
      <c r="NQO135" s="86"/>
      <c r="NQP135" s="86"/>
      <c r="NQQ135" s="86"/>
      <c r="NQR135" s="86"/>
      <c r="NQS135" s="86"/>
      <c r="NQT135" s="86"/>
      <c r="NQU135" s="86"/>
      <c r="NQV135" s="86"/>
      <c r="NQW135" s="86"/>
      <c r="NQX135" s="86"/>
      <c r="NQY135" s="86"/>
      <c r="NQZ135" s="86"/>
      <c r="NRA135" s="86"/>
      <c r="NRB135" s="86"/>
      <c r="NRC135" s="86"/>
      <c r="NRD135" s="86"/>
      <c r="NRE135" s="86"/>
      <c r="NRF135" s="86"/>
      <c r="NRM135" s="86"/>
      <c r="NRN135" s="86"/>
      <c r="NRO135" s="86"/>
      <c r="NRP135" s="86"/>
      <c r="NRQ135" s="86"/>
      <c r="NRR135" s="86"/>
      <c r="NRS135" s="86"/>
      <c r="NRT135" s="86"/>
      <c r="NRU135" s="86"/>
      <c r="NRV135" s="86"/>
      <c r="NRW135" s="86"/>
      <c r="NRX135" s="86"/>
      <c r="NRY135" s="86"/>
      <c r="NRZ135" s="86"/>
      <c r="NSA135" s="86"/>
      <c r="NSB135" s="86"/>
      <c r="NSC135" s="86"/>
      <c r="NSD135" s="86"/>
      <c r="NSE135" s="86"/>
      <c r="NSF135" s="86"/>
      <c r="NSG135" s="86"/>
      <c r="NSH135" s="86"/>
      <c r="NSI135" s="86"/>
      <c r="NSJ135" s="86"/>
      <c r="NSK135" s="86"/>
      <c r="NSL135" s="86"/>
      <c r="NSM135" s="86"/>
      <c r="NSN135" s="86"/>
      <c r="NSO135" s="86"/>
      <c r="NSP135" s="86"/>
      <c r="NSQ135" s="86"/>
      <c r="NSR135" s="86"/>
      <c r="NSS135" s="86"/>
      <c r="NST135" s="86"/>
      <c r="NSU135" s="86"/>
      <c r="NSV135" s="86"/>
      <c r="NSW135" s="86"/>
      <c r="NSX135" s="86"/>
      <c r="NSY135" s="86"/>
      <c r="NSZ135" s="86"/>
      <c r="NTA135" s="86"/>
      <c r="NTB135" s="86"/>
      <c r="NTC135" s="86"/>
      <c r="NTD135" s="86"/>
      <c r="NTE135" s="86"/>
      <c r="NTF135" s="86"/>
      <c r="NTG135" s="86"/>
      <c r="NTH135" s="86"/>
      <c r="NTI135" s="86"/>
      <c r="NTJ135" s="86"/>
      <c r="NTK135" s="86"/>
      <c r="NTL135" s="86"/>
      <c r="NTM135" s="86"/>
      <c r="NTN135" s="86"/>
      <c r="NTO135" s="86"/>
      <c r="NTP135" s="86"/>
      <c r="NTQ135" s="86"/>
      <c r="NTR135" s="86"/>
      <c r="NTS135" s="86"/>
      <c r="NTT135" s="86"/>
      <c r="NTU135" s="86"/>
      <c r="NTV135" s="86"/>
      <c r="NTW135" s="86"/>
      <c r="NTX135" s="86"/>
      <c r="NTY135" s="86"/>
      <c r="NTZ135" s="86"/>
      <c r="NUA135" s="86"/>
      <c r="NUB135" s="86"/>
      <c r="NUC135" s="86"/>
      <c r="NUD135" s="86"/>
      <c r="NUE135" s="86"/>
      <c r="NUF135" s="86"/>
      <c r="NUG135" s="86"/>
      <c r="NUH135" s="86"/>
      <c r="NUI135" s="86"/>
      <c r="NUJ135" s="86"/>
      <c r="NUK135" s="86"/>
      <c r="NUL135" s="86"/>
      <c r="NUM135" s="86"/>
      <c r="NUN135" s="86"/>
      <c r="NUO135" s="86"/>
      <c r="NUP135" s="86"/>
      <c r="NUQ135" s="86"/>
      <c r="NUR135" s="86"/>
      <c r="NUS135" s="86"/>
      <c r="NUT135" s="86"/>
      <c r="NUU135" s="86"/>
      <c r="NUV135" s="86"/>
      <c r="NUW135" s="86"/>
      <c r="NUX135" s="86"/>
      <c r="NUY135" s="86"/>
      <c r="NUZ135" s="86"/>
      <c r="NVA135" s="86"/>
      <c r="NVB135" s="86"/>
      <c r="NVC135" s="86"/>
      <c r="NVD135" s="86"/>
      <c r="NVE135" s="86"/>
      <c r="NVF135" s="86"/>
      <c r="NVG135" s="86"/>
      <c r="NVH135" s="86"/>
      <c r="NVI135" s="86"/>
      <c r="NVJ135" s="86"/>
      <c r="NVK135" s="86"/>
      <c r="NVL135" s="86"/>
      <c r="NVM135" s="86"/>
      <c r="NVN135" s="86"/>
      <c r="NVO135" s="86"/>
      <c r="NVP135" s="86"/>
      <c r="NVQ135" s="86"/>
      <c r="NVR135" s="86"/>
      <c r="NVS135" s="86"/>
      <c r="NVT135" s="86"/>
      <c r="NVU135" s="86"/>
      <c r="NVV135" s="86"/>
      <c r="NVW135" s="86"/>
      <c r="NVX135" s="86"/>
      <c r="NVY135" s="86"/>
      <c r="NVZ135" s="86"/>
      <c r="NWA135" s="86"/>
      <c r="NWB135" s="86"/>
      <c r="NWC135" s="86"/>
      <c r="NWD135" s="86"/>
      <c r="NWE135" s="86"/>
      <c r="NWF135" s="86"/>
      <c r="NWG135" s="86"/>
      <c r="NWH135" s="86"/>
      <c r="NWI135" s="86"/>
      <c r="NWJ135" s="86"/>
      <c r="NWK135" s="86"/>
      <c r="NWL135" s="86"/>
      <c r="NWM135" s="86"/>
      <c r="NWN135" s="86"/>
      <c r="NWO135" s="86"/>
      <c r="NWP135" s="86"/>
      <c r="NWQ135" s="86"/>
      <c r="NWR135" s="86"/>
      <c r="NWS135" s="86"/>
      <c r="NWT135" s="86"/>
      <c r="NWU135" s="86"/>
      <c r="NWV135" s="86"/>
      <c r="NWW135" s="86"/>
      <c r="NWX135" s="86"/>
      <c r="NWY135" s="86"/>
      <c r="NWZ135" s="86"/>
      <c r="NXA135" s="86"/>
      <c r="NXB135" s="86"/>
      <c r="NXC135" s="86"/>
      <c r="NXD135" s="86"/>
      <c r="NXE135" s="86"/>
      <c r="NXF135" s="86"/>
      <c r="NXG135" s="86"/>
      <c r="NXH135" s="86"/>
      <c r="NXI135" s="86"/>
      <c r="NXJ135" s="86"/>
      <c r="NXK135" s="86"/>
      <c r="NXL135" s="86"/>
      <c r="NXM135" s="86"/>
      <c r="NXN135" s="86"/>
      <c r="NXO135" s="86"/>
      <c r="NXP135" s="86"/>
      <c r="NXQ135" s="86"/>
      <c r="NXR135" s="86"/>
      <c r="NXS135" s="86"/>
      <c r="NXT135" s="86"/>
      <c r="NXU135" s="86"/>
      <c r="NXV135" s="86"/>
      <c r="NXW135" s="86"/>
      <c r="NXX135" s="86"/>
      <c r="NXY135" s="86"/>
      <c r="NXZ135" s="86"/>
      <c r="NYA135" s="86"/>
      <c r="NYB135" s="86"/>
      <c r="NYC135" s="86"/>
      <c r="NYD135" s="86"/>
      <c r="NYE135" s="86"/>
      <c r="NYF135" s="86"/>
      <c r="NYG135" s="86"/>
      <c r="NYH135" s="86"/>
      <c r="NYI135" s="86"/>
      <c r="NYJ135" s="86"/>
      <c r="NYK135" s="86"/>
      <c r="NYL135" s="86"/>
      <c r="NYM135" s="86"/>
      <c r="NYN135" s="86"/>
      <c r="NYO135" s="86"/>
      <c r="NYP135" s="86"/>
      <c r="NYQ135" s="86"/>
      <c r="NYR135" s="86"/>
      <c r="NYS135" s="86"/>
      <c r="NYT135" s="86"/>
      <c r="NYU135" s="86"/>
      <c r="NYV135" s="86"/>
      <c r="NYW135" s="86"/>
      <c r="NYX135" s="86"/>
      <c r="NYY135" s="86"/>
      <c r="NYZ135" s="86"/>
      <c r="NZA135" s="86"/>
      <c r="NZB135" s="86"/>
      <c r="NZC135" s="86"/>
      <c r="NZD135" s="86"/>
      <c r="NZE135" s="86"/>
      <c r="NZF135" s="86"/>
      <c r="NZG135" s="86"/>
      <c r="NZH135" s="86"/>
      <c r="NZI135" s="86"/>
      <c r="NZJ135" s="86"/>
      <c r="NZK135" s="86"/>
      <c r="NZL135" s="86"/>
      <c r="NZM135" s="86"/>
      <c r="NZN135" s="86"/>
      <c r="NZO135" s="86"/>
      <c r="NZP135" s="86"/>
      <c r="NZQ135" s="86"/>
      <c r="NZR135" s="86"/>
      <c r="NZS135" s="86"/>
      <c r="NZT135" s="86"/>
      <c r="NZU135" s="86"/>
      <c r="NZV135" s="86"/>
      <c r="NZW135" s="86"/>
      <c r="NZX135" s="86"/>
      <c r="NZY135" s="86"/>
      <c r="NZZ135" s="86"/>
      <c r="OAA135" s="86"/>
      <c r="OAB135" s="86"/>
      <c r="OAC135" s="86"/>
      <c r="OAD135" s="86"/>
      <c r="OAE135" s="86"/>
      <c r="OAF135" s="86"/>
      <c r="OAG135" s="86"/>
      <c r="OAH135" s="86"/>
      <c r="OAI135" s="86"/>
      <c r="OAJ135" s="86"/>
      <c r="OAK135" s="86"/>
      <c r="OAL135" s="86"/>
      <c r="OAM135" s="86"/>
      <c r="OAN135" s="86"/>
      <c r="OAO135" s="86"/>
      <c r="OAP135" s="86"/>
      <c r="OAQ135" s="86"/>
      <c r="OAR135" s="86"/>
      <c r="OAS135" s="86"/>
      <c r="OAT135" s="86"/>
      <c r="OAU135" s="86"/>
      <c r="OAV135" s="86"/>
      <c r="OAW135" s="86"/>
      <c r="OAX135" s="86"/>
      <c r="OAY135" s="86"/>
      <c r="OAZ135" s="86"/>
      <c r="OBA135" s="86"/>
      <c r="OBB135" s="86"/>
      <c r="OBI135" s="86"/>
      <c r="OBJ135" s="86"/>
      <c r="OBK135" s="86"/>
      <c r="OBL135" s="86"/>
      <c r="OBM135" s="86"/>
      <c r="OBN135" s="86"/>
      <c r="OBO135" s="86"/>
      <c r="OBP135" s="86"/>
      <c r="OBQ135" s="86"/>
      <c r="OBR135" s="86"/>
      <c r="OBS135" s="86"/>
      <c r="OBT135" s="86"/>
      <c r="OBU135" s="86"/>
      <c r="OBV135" s="86"/>
      <c r="OBW135" s="86"/>
      <c r="OBX135" s="86"/>
      <c r="OBY135" s="86"/>
      <c r="OBZ135" s="86"/>
      <c r="OCA135" s="86"/>
      <c r="OCB135" s="86"/>
      <c r="OCC135" s="86"/>
      <c r="OCD135" s="86"/>
      <c r="OCE135" s="86"/>
      <c r="OCF135" s="86"/>
      <c r="OCG135" s="86"/>
      <c r="OCH135" s="86"/>
      <c r="OCI135" s="86"/>
      <c r="OCJ135" s="86"/>
      <c r="OCK135" s="86"/>
      <c r="OCL135" s="86"/>
      <c r="OCM135" s="86"/>
      <c r="OCN135" s="86"/>
      <c r="OCO135" s="86"/>
      <c r="OCP135" s="86"/>
      <c r="OCQ135" s="86"/>
      <c r="OCR135" s="86"/>
      <c r="OCS135" s="86"/>
      <c r="OCT135" s="86"/>
      <c r="OCU135" s="86"/>
      <c r="OCV135" s="86"/>
      <c r="OCW135" s="86"/>
      <c r="OCX135" s="86"/>
      <c r="OCY135" s="86"/>
      <c r="OCZ135" s="86"/>
      <c r="ODA135" s="86"/>
      <c r="ODB135" s="86"/>
      <c r="ODC135" s="86"/>
      <c r="ODD135" s="86"/>
      <c r="ODE135" s="86"/>
      <c r="ODF135" s="86"/>
      <c r="ODG135" s="86"/>
      <c r="ODH135" s="86"/>
      <c r="ODI135" s="86"/>
      <c r="ODJ135" s="86"/>
      <c r="ODK135" s="86"/>
      <c r="ODL135" s="86"/>
      <c r="ODM135" s="86"/>
      <c r="ODN135" s="86"/>
      <c r="ODO135" s="86"/>
      <c r="ODP135" s="86"/>
      <c r="ODQ135" s="86"/>
      <c r="ODR135" s="86"/>
      <c r="ODS135" s="86"/>
      <c r="ODT135" s="86"/>
      <c r="ODU135" s="86"/>
      <c r="ODV135" s="86"/>
      <c r="ODW135" s="86"/>
      <c r="ODX135" s="86"/>
      <c r="ODY135" s="86"/>
      <c r="ODZ135" s="86"/>
      <c r="OEA135" s="86"/>
      <c r="OEB135" s="86"/>
      <c r="OEC135" s="86"/>
      <c r="OED135" s="86"/>
      <c r="OEE135" s="86"/>
      <c r="OEF135" s="86"/>
      <c r="OEG135" s="86"/>
      <c r="OEH135" s="86"/>
      <c r="OEI135" s="86"/>
      <c r="OEJ135" s="86"/>
      <c r="OEK135" s="86"/>
      <c r="OEL135" s="86"/>
      <c r="OEM135" s="86"/>
      <c r="OEN135" s="86"/>
      <c r="OEO135" s="86"/>
      <c r="OEP135" s="86"/>
      <c r="OEQ135" s="86"/>
      <c r="OER135" s="86"/>
      <c r="OES135" s="86"/>
      <c r="OET135" s="86"/>
      <c r="OEU135" s="86"/>
      <c r="OEV135" s="86"/>
      <c r="OEW135" s="86"/>
      <c r="OEX135" s="86"/>
      <c r="OEY135" s="86"/>
      <c r="OEZ135" s="86"/>
      <c r="OFA135" s="86"/>
      <c r="OFB135" s="86"/>
      <c r="OFC135" s="86"/>
      <c r="OFD135" s="86"/>
      <c r="OFE135" s="86"/>
      <c r="OFF135" s="86"/>
      <c r="OFG135" s="86"/>
      <c r="OFH135" s="86"/>
      <c r="OFI135" s="86"/>
      <c r="OFJ135" s="86"/>
      <c r="OFK135" s="86"/>
      <c r="OFL135" s="86"/>
      <c r="OFM135" s="86"/>
      <c r="OFN135" s="86"/>
      <c r="OFO135" s="86"/>
      <c r="OFP135" s="86"/>
      <c r="OFQ135" s="86"/>
      <c r="OFR135" s="86"/>
      <c r="OFS135" s="86"/>
      <c r="OFT135" s="86"/>
      <c r="OFU135" s="86"/>
      <c r="OFV135" s="86"/>
      <c r="OFW135" s="86"/>
      <c r="OFX135" s="86"/>
      <c r="OFY135" s="86"/>
      <c r="OFZ135" s="86"/>
      <c r="OGA135" s="86"/>
      <c r="OGB135" s="86"/>
      <c r="OGC135" s="86"/>
      <c r="OGD135" s="86"/>
      <c r="OGE135" s="86"/>
      <c r="OGF135" s="86"/>
      <c r="OGG135" s="86"/>
      <c r="OGH135" s="86"/>
      <c r="OGI135" s="86"/>
      <c r="OGJ135" s="86"/>
      <c r="OGK135" s="86"/>
      <c r="OGL135" s="86"/>
      <c r="OGM135" s="86"/>
      <c r="OGN135" s="86"/>
      <c r="OGO135" s="86"/>
      <c r="OGP135" s="86"/>
      <c r="OGQ135" s="86"/>
      <c r="OGR135" s="86"/>
      <c r="OGS135" s="86"/>
      <c r="OGT135" s="86"/>
      <c r="OGU135" s="86"/>
      <c r="OGV135" s="86"/>
      <c r="OGW135" s="86"/>
      <c r="OGX135" s="86"/>
      <c r="OGY135" s="86"/>
      <c r="OGZ135" s="86"/>
      <c r="OHA135" s="86"/>
      <c r="OHB135" s="86"/>
      <c r="OHC135" s="86"/>
      <c r="OHD135" s="86"/>
      <c r="OHE135" s="86"/>
      <c r="OHF135" s="86"/>
      <c r="OHG135" s="86"/>
      <c r="OHH135" s="86"/>
      <c r="OHI135" s="86"/>
      <c r="OHJ135" s="86"/>
      <c r="OHK135" s="86"/>
      <c r="OHL135" s="86"/>
      <c r="OHM135" s="86"/>
      <c r="OHN135" s="86"/>
      <c r="OHO135" s="86"/>
      <c r="OHP135" s="86"/>
      <c r="OHQ135" s="86"/>
      <c r="OHR135" s="86"/>
      <c r="OHS135" s="86"/>
      <c r="OHT135" s="86"/>
      <c r="OHU135" s="86"/>
      <c r="OHV135" s="86"/>
      <c r="OHW135" s="86"/>
      <c r="OHX135" s="86"/>
      <c r="OHY135" s="86"/>
      <c r="OHZ135" s="86"/>
      <c r="OIA135" s="86"/>
      <c r="OIB135" s="86"/>
      <c r="OIC135" s="86"/>
      <c r="OID135" s="86"/>
      <c r="OIE135" s="86"/>
      <c r="OIF135" s="86"/>
      <c r="OIG135" s="86"/>
      <c r="OIH135" s="86"/>
      <c r="OII135" s="86"/>
      <c r="OIJ135" s="86"/>
      <c r="OIK135" s="86"/>
      <c r="OIL135" s="86"/>
      <c r="OIM135" s="86"/>
      <c r="OIN135" s="86"/>
      <c r="OIO135" s="86"/>
      <c r="OIP135" s="86"/>
      <c r="OIQ135" s="86"/>
      <c r="OIR135" s="86"/>
      <c r="OIS135" s="86"/>
      <c r="OIT135" s="86"/>
      <c r="OIU135" s="86"/>
      <c r="OIV135" s="86"/>
      <c r="OIW135" s="86"/>
      <c r="OIX135" s="86"/>
      <c r="OIY135" s="86"/>
      <c r="OIZ135" s="86"/>
      <c r="OJA135" s="86"/>
      <c r="OJB135" s="86"/>
      <c r="OJC135" s="86"/>
      <c r="OJD135" s="86"/>
      <c r="OJE135" s="86"/>
      <c r="OJF135" s="86"/>
      <c r="OJG135" s="86"/>
      <c r="OJH135" s="86"/>
      <c r="OJI135" s="86"/>
      <c r="OJJ135" s="86"/>
      <c r="OJK135" s="86"/>
      <c r="OJL135" s="86"/>
      <c r="OJM135" s="86"/>
      <c r="OJN135" s="86"/>
      <c r="OJO135" s="86"/>
      <c r="OJP135" s="86"/>
      <c r="OJQ135" s="86"/>
      <c r="OJR135" s="86"/>
      <c r="OJS135" s="86"/>
      <c r="OJT135" s="86"/>
      <c r="OJU135" s="86"/>
      <c r="OJV135" s="86"/>
      <c r="OJW135" s="86"/>
      <c r="OJX135" s="86"/>
      <c r="OJY135" s="86"/>
      <c r="OJZ135" s="86"/>
      <c r="OKA135" s="86"/>
      <c r="OKB135" s="86"/>
      <c r="OKC135" s="86"/>
      <c r="OKD135" s="86"/>
      <c r="OKE135" s="86"/>
      <c r="OKF135" s="86"/>
      <c r="OKG135" s="86"/>
      <c r="OKH135" s="86"/>
      <c r="OKI135" s="86"/>
      <c r="OKJ135" s="86"/>
      <c r="OKK135" s="86"/>
      <c r="OKL135" s="86"/>
      <c r="OKM135" s="86"/>
      <c r="OKN135" s="86"/>
      <c r="OKO135" s="86"/>
      <c r="OKP135" s="86"/>
      <c r="OKQ135" s="86"/>
      <c r="OKR135" s="86"/>
      <c r="OKS135" s="86"/>
      <c r="OKT135" s="86"/>
      <c r="OKU135" s="86"/>
      <c r="OKV135" s="86"/>
      <c r="OKW135" s="86"/>
      <c r="OKX135" s="86"/>
      <c r="OLE135" s="86"/>
      <c r="OLF135" s="86"/>
      <c r="OLG135" s="86"/>
      <c r="OLH135" s="86"/>
      <c r="OLI135" s="86"/>
      <c r="OLJ135" s="86"/>
      <c r="OLK135" s="86"/>
      <c r="OLL135" s="86"/>
      <c r="OLM135" s="86"/>
      <c r="OLN135" s="86"/>
      <c r="OLO135" s="86"/>
      <c r="OLP135" s="86"/>
      <c r="OLQ135" s="86"/>
      <c r="OLR135" s="86"/>
      <c r="OLS135" s="86"/>
      <c r="OLT135" s="86"/>
      <c r="OLU135" s="86"/>
      <c r="OLV135" s="86"/>
      <c r="OLW135" s="86"/>
      <c r="OLX135" s="86"/>
      <c r="OLY135" s="86"/>
      <c r="OLZ135" s="86"/>
      <c r="OMA135" s="86"/>
      <c r="OMB135" s="86"/>
      <c r="OMC135" s="86"/>
      <c r="OMD135" s="86"/>
      <c r="OME135" s="86"/>
      <c r="OMF135" s="86"/>
      <c r="OMG135" s="86"/>
      <c r="OMH135" s="86"/>
      <c r="OMI135" s="86"/>
      <c r="OMJ135" s="86"/>
      <c r="OMK135" s="86"/>
      <c r="OML135" s="86"/>
      <c r="OMM135" s="86"/>
      <c r="OMN135" s="86"/>
      <c r="OMO135" s="86"/>
      <c r="OMP135" s="86"/>
      <c r="OMQ135" s="86"/>
      <c r="OMR135" s="86"/>
      <c r="OMS135" s="86"/>
      <c r="OMT135" s="86"/>
      <c r="OMU135" s="86"/>
      <c r="OMV135" s="86"/>
      <c r="OMW135" s="86"/>
      <c r="OMX135" s="86"/>
      <c r="OMY135" s="86"/>
      <c r="OMZ135" s="86"/>
      <c r="ONA135" s="86"/>
      <c r="ONB135" s="86"/>
      <c r="ONC135" s="86"/>
      <c r="OND135" s="86"/>
      <c r="ONE135" s="86"/>
      <c r="ONF135" s="86"/>
      <c r="ONG135" s="86"/>
      <c r="ONH135" s="86"/>
      <c r="ONI135" s="86"/>
      <c r="ONJ135" s="86"/>
      <c r="ONK135" s="86"/>
      <c r="ONL135" s="86"/>
      <c r="ONM135" s="86"/>
      <c r="ONN135" s="86"/>
      <c r="ONO135" s="86"/>
      <c r="ONP135" s="86"/>
      <c r="ONQ135" s="86"/>
      <c r="ONR135" s="86"/>
      <c r="ONS135" s="86"/>
      <c r="ONT135" s="86"/>
      <c r="ONU135" s="86"/>
      <c r="ONV135" s="86"/>
      <c r="ONW135" s="86"/>
      <c r="ONX135" s="86"/>
      <c r="ONY135" s="86"/>
      <c r="ONZ135" s="86"/>
      <c r="OOA135" s="86"/>
      <c r="OOB135" s="86"/>
      <c r="OOC135" s="86"/>
      <c r="OOD135" s="86"/>
      <c r="OOE135" s="86"/>
      <c r="OOF135" s="86"/>
      <c r="OOG135" s="86"/>
      <c r="OOH135" s="86"/>
      <c r="OOI135" s="86"/>
      <c r="OOJ135" s="86"/>
      <c r="OOK135" s="86"/>
      <c r="OOL135" s="86"/>
      <c r="OOM135" s="86"/>
      <c r="OON135" s="86"/>
      <c r="OOO135" s="86"/>
      <c r="OOP135" s="86"/>
      <c r="OOQ135" s="86"/>
      <c r="OOR135" s="86"/>
      <c r="OOS135" s="86"/>
      <c r="OOT135" s="86"/>
      <c r="OOU135" s="86"/>
      <c r="OOV135" s="86"/>
      <c r="OOW135" s="86"/>
      <c r="OOX135" s="86"/>
      <c r="OOY135" s="86"/>
      <c r="OOZ135" s="86"/>
      <c r="OPA135" s="86"/>
      <c r="OPB135" s="86"/>
      <c r="OPC135" s="86"/>
      <c r="OPD135" s="86"/>
      <c r="OPE135" s="86"/>
      <c r="OPF135" s="86"/>
      <c r="OPG135" s="86"/>
      <c r="OPH135" s="86"/>
      <c r="OPI135" s="86"/>
      <c r="OPJ135" s="86"/>
      <c r="OPK135" s="86"/>
      <c r="OPL135" s="86"/>
      <c r="OPM135" s="86"/>
      <c r="OPN135" s="86"/>
      <c r="OPO135" s="86"/>
      <c r="OPP135" s="86"/>
      <c r="OPQ135" s="86"/>
      <c r="OPR135" s="86"/>
      <c r="OPS135" s="86"/>
      <c r="OPT135" s="86"/>
      <c r="OPU135" s="86"/>
      <c r="OPV135" s="86"/>
      <c r="OPW135" s="86"/>
      <c r="OPX135" s="86"/>
      <c r="OPY135" s="86"/>
      <c r="OPZ135" s="86"/>
      <c r="OQA135" s="86"/>
      <c r="OQB135" s="86"/>
      <c r="OQC135" s="86"/>
      <c r="OQD135" s="86"/>
      <c r="OQE135" s="86"/>
      <c r="OQF135" s="86"/>
      <c r="OQG135" s="86"/>
      <c r="OQH135" s="86"/>
      <c r="OQI135" s="86"/>
      <c r="OQJ135" s="86"/>
      <c r="OQK135" s="86"/>
      <c r="OQL135" s="86"/>
      <c r="OQM135" s="86"/>
      <c r="OQN135" s="86"/>
      <c r="OQO135" s="86"/>
      <c r="OQP135" s="86"/>
      <c r="OQQ135" s="86"/>
      <c r="OQR135" s="86"/>
      <c r="OQS135" s="86"/>
      <c r="OQT135" s="86"/>
      <c r="OQU135" s="86"/>
      <c r="OQV135" s="86"/>
      <c r="OQW135" s="86"/>
      <c r="OQX135" s="86"/>
      <c r="OQY135" s="86"/>
      <c r="OQZ135" s="86"/>
      <c r="ORA135" s="86"/>
      <c r="ORB135" s="86"/>
      <c r="ORC135" s="86"/>
      <c r="ORD135" s="86"/>
      <c r="ORE135" s="86"/>
      <c r="ORF135" s="86"/>
      <c r="ORG135" s="86"/>
      <c r="ORH135" s="86"/>
      <c r="ORI135" s="86"/>
      <c r="ORJ135" s="86"/>
      <c r="ORK135" s="86"/>
      <c r="ORL135" s="86"/>
      <c r="ORM135" s="86"/>
      <c r="ORN135" s="86"/>
      <c r="ORO135" s="86"/>
      <c r="ORP135" s="86"/>
      <c r="ORQ135" s="86"/>
      <c r="ORR135" s="86"/>
      <c r="ORS135" s="86"/>
      <c r="ORT135" s="86"/>
      <c r="ORU135" s="86"/>
      <c r="ORV135" s="86"/>
      <c r="ORW135" s="86"/>
      <c r="ORX135" s="86"/>
      <c r="ORY135" s="86"/>
      <c r="ORZ135" s="86"/>
      <c r="OSA135" s="86"/>
      <c r="OSB135" s="86"/>
      <c r="OSC135" s="86"/>
      <c r="OSD135" s="86"/>
      <c r="OSE135" s="86"/>
      <c r="OSF135" s="86"/>
      <c r="OSG135" s="86"/>
      <c r="OSH135" s="86"/>
      <c r="OSI135" s="86"/>
      <c r="OSJ135" s="86"/>
      <c r="OSK135" s="86"/>
      <c r="OSL135" s="86"/>
      <c r="OSM135" s="86"/>
      <c r="OSN135" s="86"/>
      <c r="OSO135" s="86"/>
      <c r="OSP135" s="86"/>
      <c r="OSQ135" s="86"/>
      <c r="OSR135" s="86"/>
      <c r="OSS135" s="86"/>
      <c r="OST135" s="86"/>
      <c r="OSU135" s="86"/>
      <c r="OSV135" s="86"/>
      <c r="OSW135" s="86"/>
      <c r="OSX135" s="86"/>
      <c r="OSY135" s="86"/>
      <c r="OSZ135" s="86"/>
      <c r="OTA135" s="86"/>
      <c r="OTB135" s="86"/>
      <c r="OTC135" s="86"/>
      <c r="OTD135" s="86"/>
      <c r="OTE135" s="86"/>
      <c r="OTF135" s="86"/>
      <c r="OTG135" s="86"/>
      <c r="OTH135" s="86"/>
      <c r="OTI135" s="86"/>
      <c r="OTJ135" s="86"/>
      <c r="OTK135" s="86"/>
      <c r="OTL135" s="86"/>
      <c r="OTM135" s="86"/>
      <c r="OTN135" s="86"/>
      <c r="OTO135" s="86"/>
      <c r="OTP135" s="86"/>
      <c r="OTQ135" s="86"/>
      <c r="OTR135" s="86"/>
      <c r="OTS135" s="86"/>
      <c r="OTT135" s="86"/>
      <c r="OTU135" s="86"/>
      <c r="OTV135" s="86"/>
      <c r="OTW135" s="86"/>
      <c r="OTX135" s="86"/>
      <c r="OTY135" s="86"/>
      <c r="OTZ135" s="86"/>
      <c r="OUA135" s="86"/>
      <c r="OUB135" s="86"/>
      <c r="OUC135" s="86"/>
      <c r="OUD135" s="86"/>
      <c r="OUE135" s="86"/>
      <c r="OUF135" s="86"/>
      <c r="OUG135" s="86"/>
      <c r="OUH135" s="86"/>
      <c r="OUI135" s="86"/>
      <c r="OUJ135" s="86"/>
      <c r="OUK135" s="86"/>
      <c r="OUL135" s="86"/>
      <c r="OUM135" s="86"/>
      <c r="OUN135" s="86"/>
      <c r="OUO135" s="86"/>
      <c r="OUP135" s="86"/>
      <c r="OUQ135" s="86"/>
      <c r="OUR135" s="86"/>
      <c r="OUS135" s="86"/>
      <c r="OUT135" s="86"/>
      <c r="OVA135" s="86"/>
      <c r="OVB135" s="86"/>
      <c r="OVC135" s="86"/>
      <c r="OVD135" s="86"/>
      <c r="OVE135" s="86"/>
      <c r="OVF135" s="86"/>
      <c r="OVG135" s="86"/>
      <c r="OVH135" s="86"/>
      <c r="OVI135" s="86"/>
      <c r="OVJ135" s="86"/>
      <c r="OVK135" s="86"/>
      <c r="OVL135" s="86"/>
      <c r="OVM135" s="86"/>
      <c r="OVN135" s="86"/>
      <c r="OVO135" s="86"/>
      <c r="OVP135" s="86"/>
      <c r="OVQ135" s="86"/>
      <c r="OVR135" s="86"/>
      <c r="OVS135" s="86"/>
      <c r="OVT135" s="86"/>
      <c r="OVU135" s="86"/>
      <c r="OVV135" s="86"/>
      <c r="OVW135" s="86"/>
      <c r="OVX135" s="86"/>
      <c r="OVY135" s="86"/>
      <c r="OVZ135" s="86"/>
      <c r="OWA135" s="86"/>
      <c r="OWB135" s="86"/>
      <c r="OWC135" s="86"/>
      <c r="OWD135" s="86"/>
      <c r="OWE135" s="86"/>
      <c r="OWF135" s="86"/>
      <c r="OWG135" s="86"/>
      <c r="OWH135" s="86"/>
      <c r="OWI135" s="86"/>
      <c r="OWJ135" s="86"/>
      <c r="OWK135" s="86"/>
      <c r="OWL135" s="86"/>
      <c r="OWM135" s="86"/>
      <c r="OWN135" s="86"/>
      <c r="OWO135" s="86"/>
      <c r="OWP135" s="86"/>
      <c r="OWQ135" s="86"/>
      <c r="OWR135" s="86"/>
      <c r="OWS135" s="86"/>
      <c r="OWT135" s="86"/>
      <c r="OWU135" s="86"/>
      <c r="OWV135" s="86"/>
      <c r="OWW135" s="86"/>
      <c r="OWX135" s="86"/>
      <c r="OWY135" s="86"/>
      <c r="OWZ135" s="86"/>
      <c r="OXA135" s="86"/>
      <c r="OXB135" s="86"/>
      <c r="OXC135" s="86"/>
      <c r="OXD135" s="86"/>
      <c r="OXE135" s="86"/>
      <c r="OXF135" s="86"/>
      <c r="OXG135" s="86"/>
      <c r="OXH135" s="86"/>
      <c r="OXI135" s="86"/>
      <c r="OXJ135" s="86"/>
      <c r="OXK135" s="86"/>
      <c r="OXL135" s="86"/>
      <c r="OXM135" s="86"/>
      <c r="OXN135" s="86"/>
      <c r="OXO135" s="86"/>
      <c r="OXP135" s="86"/>
      <c r="OXQ135" s="86"/>
      <c r="OXR135" s="86"/>
      <c r="OXS135" s="86"/>
      <c r="OXT135" s="86"/>
      <c r="OXU135" s="86"/>
      <c r="OXV135" s="86"/>
      <c r="OXW135" s="86"/>
      <c r="OXX135" s="86"/>
      <c r="OXY135" s="86"/>
      <c r="OXZ135" s="86"/>
      <c r="OYA135" s="86"/>
      <c r="OYB135" s="86"/>
      <c r="OYC135" s="86"/>
      <c r="OYD135" s="86"/>
      <c r="OYE135" s="86"/>
      <c r="OYF135" s="86"/>
      <c r="OYG135" s="86"/>
      <c r="OYH135" s="86"/>
      <c r="OYI135" s="86"/>
      <c r="OYJ135" s="86"/>
      <c r="OYK135" s="86"/>
      <c r="OYL135" s="86"/>
      <c r="OYM135" s="86"/>
      <c r="OYN135" s="86"/>
      <c r="OYO135" s="86"/>
      <c r="OYP135" s="86"/>
      <c r="OYQ135" s="86"/>
      <c r="OYR135" s="86"/>
      <c r="OYS135" s="86"/>
      <c r="OYT135" s="86"/>
      <c r="OYU135" s="86"/>
      <c r="OYV135" s="86"/>
      <c r="OYW135" s="86"/>
      <c r="OYX135" s="86"/>
      <c r="OYY135" s="86"/>
      <c r="OYZ135" s="86"/>
      <c r="OZA135" s="86"/>
      <c r="OZB135" s="86"/>
      <c r="OZC135" s="86"/>
      <c r="OZD135" s="86"/>
      <c r="OZE135" s="86"/>
      <c r="OZF135" s="86"/>
      <c r="OZG135" s="86"/>
      <c r="OZH135" s="86"/>
      <c r="OZI135" s="86"/>
      <c r="OZJ135" s="86"/>
      <c r="OZK135" s="86"/>
      <c r="OZL135" s="86"/>
      <c r="OZM135" s="86"/>
      <c r="OZN135" s="86"/>
      <c r="OZO135" s="86"/>
      <c r="OZP135" s="86"/>
      <c r="OZQ135" s="86"/>
      <c r="OZR135" s="86"/>
      <c r="OZS135" s="86"/>
      <c r="OZT135" s="86"/>
      <c r="OZU135" s="86"/>
      <c r="OZV135" s="86"/>
      <c r="OZW135" s="86"/>
      <c r="OZX135" s="86"/>
      <c r="OZY135" s="86"/>
      <c r="OZZ135" s="86"/>
      <c r="PAA135" s="86"/>
      <c r="PAB135" s="86"/>
      <c r="PAC135" s="86"/>
      <c r="PAD135" s="86"/>
      <c r="PAE135" s="86"/>
      <c r="PAF135" s="86"/>
      <c r="PAG135" s="86"/>
      <c r="PAH135" s="86"/>
      <c r="PAI135" s="86"/>
      <c r="PAJ135" s="86"/>
      <c r="PAK135" s="86"/>
      <c r="PAL135" s="86"/>
      <c r="PAM135" s="86"/>
      <c r="PAN135" s="86"/>
      <c r="PAO135" s="86"/>
      <c r="PAP135" s="86"/>
      <c r="PAQ135" s="86"/>
      <c r="PAR135" s="86"/>
      <c r="PAS135" s="86"/>
      <c r="PAT135" s="86"/>
      <c r="PAU135" s="86"/>
      <c r="PAV135" s="86"/>
      <c r="PAW135" s="86"/>
      <c r="PAX135" s="86"/>
      <c r="PAY135" s="86"/>
      <c r="PAZ135" s="86"/>
      <c r="PBA135" s="86"/>
      <c r="PBB135" s="86"/>
      <c r="PBC135" s="86"/>
      <c r="PBD135" s="86"/>
      <c r="PBE135" s="86"/>
      <c r="PBF135" s="86"/>
      <c r="PBG135" s="86"/>
      <c r="PBH135" s="86"/>
      <c r="PBI135" s="86"/>
      <c r="PBJ135" s="86"/>
      <c r="PBK135" s="86"/>
      <c r="PBL135" s="86"/>
      <c r="PBM135" s="86"/>
      <c r="PBN135" s="86"/>
      <c r="PBO135" s="86"/>
      <c r="PBP135" s="86"/>
      <c r="PBQ135" s="86"/>
      <c r="PBR135" s="86"/>
      <c r="PBS135" s="86"/>
      <c r="PBT135" s="86"/>
      <c r="PBU135" s="86"/>
      <c r="PBV135" s="86"/>
      <c r="PBW135" s="86"/>
      <c r="PBX135" s="86"/>
      <c r="PBY135" s="86"/>
      <c r="PBZ135" s="86"/>
      <c r="PCA135" s="86"/>
      <c r="PCB135" s="86"/>
      <c r="PCC135" s="86"/>
      <c r="PCD135" s="86"/>
      <c r="PCE135" s="86"/>
      <c r="PCF135" s="86"/>
      <c r="PCG135" s="86"/>
      <c r="PCH135" s="86"/>
      <c r="PCI135" s="86"/>
      <c r="PCJ135" s="86"/>
      <c r="PCK135" s="86"/>
      <c r="PCL135" s="86"/>
      <c r="PCM135" s="86"/>
      <c r="PCN135" s="86"/>
      <c r="PCO135" s="86"/>
      <c r="PCP135" s="86"/>
      <c r="PCQ135" s="86"/>
      <c r="PCR135" s="86"/>
      <c r="PCS135" s="86"/>
      <c r="PCT135" s="86"/>
      <c r="PCU135" s="86"/>
      <c r="PCV135" s="86"/>
      <c r="PCW135" s="86"/>
      <c r="PCX135" s="86"/>
      <c r="PCY135" s="86"/>
      <c r="PCZ135" s="86"/>
      <c r="PDA135" s="86"/>
      <c r="PDB135" s="86"/>
      <c r="PDC135" s="86"/>
      <c r="PDD135" s="86"/>
      <c r="PDE135" s="86"/>
      <c r="PDF135" s="86"/>
      <c r="PDG135" s="86"/>
      <c r="PDH135" s="86"/>
      <c r="PDI135" s="86"/>
      <c r="PDJ135" s="86"/>
      <c r="PDK135" s="86"/>
      <c r="PDL135" s="86"/>
      <c r="PDM135" s="86"/>
      <c r="PDN135" s="86"/>
      <c r="PDO135" s="86"/>
      <c r="PDP135" s="86"/>
      <c r="PDQ135" s="86"/>
      <c r="PDR135" s="86"/>
      <c r="PDS135" s="86"/>
      <c r="PDT135" s="86"/>
      <c r="PDU135" s="86"/>
      <c r="PDV135" s="86"/>
      <c r="PDW135" s="86"/>
      <c r="PDX135" s="86"/>
      <c r="PDY135" s="86"/>
      <c r="PDZ135" s="86"/>
      <c r="PEA135" s="86"/>
      <c r="PEB135" s="86"/>
      <c r="PEC135" s="86"/>
      <c r="PED135" s="86"/>
      <c r="PEE135" s="86"/>
      <c r="PEF135" s="86"/>
      <c r="PEG135" s="86"/>
      <c r="PEH135" s="86"/>
      <c r="PEI135" s="86"/>
      <c r="PEJ135" s="86"/>
      <c r="PEK135" s="86"/>
      <c r="PEL135" s="86"/>
      <c r="PEM135" s="86"/>
      <c r="PEN135" s="86"/>
      <c r="PEO135" s="86"/>
      <c r="PEP135" s="86"/>
      <c r="PEW135" s="86"/>
      <c r="PEX135" s="86"/>
      <c r="PEY135" s="86"/>
      <c r="PEZ135" s="86"/>
      <c r="PFA135" s="86"/>
      <c r="PFB135" s="86"/>
      <c r="PFC135" s="86"/>
      <c r="PFD135" s="86"/>
      <c r="PFE135" s="86"/>
      <c r="PFF135" s="86"/>
      <c r="PFG135" s="86"/>
      <c r="PFH135" s="86"/>
      <c r="PFI135" s="86"/>
      <c r="PFJ135" s="86"/>
      <c r="PFK135" s="86"/>
      <c r="PFL135" s="86"/>
      <c r="PFM135" s="86"/>
      <c r="PFN135" s="86"/>
      <c r="PFO135" s="86"/>
      <c r="PFP135" s="86"/>
      <c r="PFQ135" s="86"/>
      <c r="PFR135" s="86"/>
      <c r="PFS135" s="86"/>
      <c r="PFT135" s="86"/>
      <c r="PFU135" s="86"/>
      <c r="PFV135" s="86"/>
      <c r="PFW135" s="86"/>
      <c r="PFX135" s="86"/>
      <c r="PFY135" s="86"/>
      <c r="PFZ135" s="86"/>
      <c r="PGA135" s="86"/>
      <c r="PGB135" s="86"/>
      <c r="PGC135" s="86"/>
      <c r="PGD135" s="86"/>
      <c r="PGE135" s="86"/>
      <c r="PGF135" s="86"/>
      <c r="PGG135" s="86"/>
      <c r="PGH135" s="86"/>
      <c r="PGI135" s="86"/>
      <c r="PGJ135" s="86"/>
      <c r="PGK135" s="86"/>
      <c r="PGL135" s="86"/>
      <c r="PGM135" s="86"/>
      <c r="PGN135" s="86"/>
      <c r="PGO135" s="86"/>
      <c r="PGP135" s="86"/>
      <c r="PGQ135" s="86"/>
      <c r="PGR135" s="86"/>
      <c r="PGS135" s="86"/>
      <c r="PGT135" s="86"/>
      <c r="PGU135" s="86"/>
      <c r="PGV135" s="86"/>
      <c r="PGW135" s="86"/>
      <c r="PGX135" s="86"/>
      <c r="PGY135" s="86"/>
      <c r="PGZ135" s="86"/>
      <c r="PHA135" s="86"/>
      <c r="PHB135" s="86"/>
      <c r="PHC135" s="86"/>
      <c r="PHD135" s="86"/>
      <c r="PHE135" s="86"/>
      <c r="PHF135" s="86"/>
      <c r="PHG135" s="86"/>
      <c r="PHH135" s="86"/>
      <c r="PHI135" s="86"/>
      <c r="PHJ135" s="86"/>
      <c r="PHK135" s="86"/>
      <c r="PHL135" s="86"/>
      <c r="PHM135" s="86"/>
      <c r="PHN135" s="86"/>
      <c r="PHO135" s="86"/>
      <c r="PHP135" s="86"/>
      <c r="PHQ135" s="86"/>
      <c r="PHR135" s="86"/>
      <c r="PHS135" s="86"/>
      <c r="PHT135" s="86"/>
      <c r="PHU135" s="86"/>
      <c r="PHV135" s="86"/>
      <c r="PHW135" s="86"/>
      <c r="PHX135" s="86"/>
      <c r="PHY135" s="86"/>
      <c r="PHZ135" s="86"/>
      <c r="PIA135" s="86"/>
      <c r="PIB135" s="86"/>
      <c r="PIC135" s="86"/>
      <c r="PID135" s="86"/>
      <c r="PIE135" s="86"/>
      <c r="PIF135" s="86"/>
      <c r="PIG135" s="86"/>
      <c r="PIH135" s="86"/>
      <c r="PII135" s="86"/>
      <c r="PIJ135" s="86"/>
      <c r="PIK135" s="86"/>
      <c r="PIL135" s="86"/>
      <c r="PIM135" s="86"/>
      <c r="PIN135" s="86"/>
      <c r="PIO135" s="86"/>
      <c r="PIP135" s="86"/>
      <c r="PIQ135" s="86"/>
      <c r="PIR135" s="86"/>
      <c r="PIS135" s="86"/>
      <c r="PIT135" s="86"/>
      <c r="PIU135" s="86"/>
      <c r="PIV135" s="86"/>
      <c r="PIW135" s="86"/>
      <c r="PIX135" s="86"/>
      <c r="PIY135" s="86"/>
      <c r="PIZ135" s="86"/>
      <c r="PJA135" s="86"/>
      <c r="PJB135" s="86"/>
      <c r="PJC135" s="86"/>
      <c r="PJD135" s="86"/>
      <c r="PJE135" s="86"/>
      <c r="PJF135" s="86"/>
      <c r="PJG135" s="86"/>
      <c r="PJH135" s="86"/>
      <c r="PJI135" s="86"/>
      <c r="PJJ135" s="86"/>
      <c r="PJK135" s="86"/>
      <c r="PJL135" s="86"/>
      <c r="PJM135" s="86"/>
      <c r="PJN135" s="86"/>
      <c r="PJO135" s="86"/>
      <c r="PJP135" s="86"/>
      <c r="PJQ135" s="86"/>
      <c r="PJR135" s="86"/>
      <c r="PJS135" s="86"/>
      <c r="PJT135" s="86"/>
      <c r="PJU135" s="86"/>
      <c r="PJV135" s="86"/>
      <c r="PJW135" s="86"/>
      <c r="PJX135" s="86"/>
      <c r="PJY135" s="86"/>
      <c r="PJZ135" s="86"/>
      <c r="PKA135" s="86"/>
      <c r="PKB135" s="86"/>
      <c r="PKC135" s="86"/>
      <c r="PKD135" s="86"/>
      <c r="PKE135" s="86"/>
      <c r="PKF135" s="86"/>
      <c r="PKG135" s="86"/>
      <c r="PKH135" s="86"/>
      <c r="PKI135" s="86"/>
      <c r="PKJ135" s="86"/>
      <c r="PKK135" s="86"/>
      <c r="PKL135" s="86"/>
      <c r="PKM135" s="86"/>
      <c r="PKN135" s="86"/>
      <c r="PKO135" s="86"/>
      <c r="PKP135" s="86"/>
      <c r="PKQ135" s="86"/>
      <c r="PKR135" s="86"/>
      <c r="PKS135" s="86"/>
      <c r="PKT135" s="86"/>
      <c r="PKU135" s="86"/>
      <c r="PKV135" s="86"/>
      <c r="PKW135" s="86"/>
      <c r="PKX135" s="86"/>
      <c r="PKY135" s="86"/>
      <c r="PKZ135" s="86"/>
      <c r="PLA135" s="86"/>
      <c r="PLB135" s="86"/>
      <c r="PLC135" s="86"/>
      <c r="PLD135" s="86"/>
      <c r="PLE135" s="86"/>
      <c r="PLF135" s="86"/>
      <c r="PLG135" s="86"/>
      <c r="PLH135" s="86"/>
      <c r="PLI135" s="86"/>
      <c r="PLJ135" s="86"/>
      <c r="PLK135" s="86"/>
      <c r="PLL135" s="86"/>
      <c r="PLM135" s="86"/>
      <c r="PLN135" s="86"/>
      <c r="PLO135" s="86"/>
      <c r="PLP135" s="86"/>
      <c r="PLQ135" s="86"/>
      <c r="PLR135" s="86"/>
      <c r="PLS135" s="86"/>
      <c r="PLT135" s="86"/>
      <c r="PLU135" s="86"/>
      <c r="PLV135" s="86"/>
      <c r="PLW135" s="86"/>
      <c r="PLX135" s="86"/>
      <c r="PLY135" s="86"/>
      <c r="PLZ135" s="86"/>
      <c r="PMA135" s="86"/>
      <c r="PMB135" s="86"/>
      <c r="PMC135" s="86"/>
      <c r="PMD135" s="86"/>
      <c r="PME135" s="86"/>
      <c r="PMF135" s="86"/>
      <c r="PMG135" s="86"/>
      <c r="PMH135" s="86"/>
      <c r="PMI135" s="86"/>
      <c r="PMJ135" s="86"/>
      <c r="PMK135" s="86"/>
      <c r="PML135" s="86"/>
      <c r="PMM135" s="86"/>
      <c r="PMN135" s="86"/>
      <c r="PMO135" s="86"/>
      <c r="PMP135" s="86"/>
      <c r="PMQ135" s="86"/>
      <c r="PMR135" s="86"/>
      <c r="PMS135" s="86"/>
      <c r="PMT135" s="86"/>
      <c r="PMU135" s="86"/>
      <c r="PMV135" s="86"/>
      <c r="PMW135" s="86"/>
      <c r="PMX135" s="86"/>
      <c r="PMY135" s="86"/>
      <c r="PMZ135" s="86"/>
      <c r="PNA135" s="86"/>
      <c r="PNB135" s="86"/>
      <c r="PNC135" s="86"/>
      <c r="PND135" s="86"/>
      <c r="PNE135" s="86"/>
      <c r="PNF135" s="86"/>
      <c r="PNG135" s="86"/>
      <c r="PNH135" s="86"/>
      <c r="PNI135" s="86"/>
      <c r="PNJ135" s="86"/>
      <c r="PNK135" s="86"/>
      <c r="PNL135" s="86"/>
      <c r="PNM135" s="86"/>
      <c r="PNN135" s="86"/>
      <c r="PNO135" s="86"/>
      <c r="PNP135" s="86"/>
      <c r="PNQ135" s="86"/>
      <c r="PNR135" s="86"/>
      <c r="PNS135" s="86"/>
      <c r="PNT135" s="86"/>
      <c r="PNU135" s="86"/>
      <c r="PNV135" s="86"/>
      <c r="PNW135" s="86"/>
      <c r="PNX135" s="86"/>
      <c r="PNY135" s="86"/>
      <c r="PNZ135" s="86"/>
      <c r="POA135" s="86"/>
      <c r="POB135" s="86"/>
      <c r="POC135" s="86"/>
      <c r="POD135" s="86"/>
      <c r="POE135" s="86"/>
      <c r="POF135" s="86"/>
      <c r="POG135" s="86"/>
      <c r="POH135" s="86"/>
      <c r="POI135" s="86"/>
      <c r="POJ135" s="86"/>
      <c r="POK135" s="86"/>
      <c r="POL135" s="86"/>
      <c r="POS135" s="86"/>
      <c r="POT135" s="86"/>
      <c r="POU135" s="86"/>
      <c r="POV135" s="86"/>
      <c r="POW135" s="86"/>
      <c r="POX135" s="86"/>
      <c r="POY135" s="86"/>
      <c r="POZ135" s="86"/>
      <c r="PPA135" s="86"/>
      <c r="PPB135" s="86"/>
      <c r="PPC135" s="86"/>
      <c r="PPD135" s="86"/>
      <c r="PPE135" s="86"/>
      <c r="PPF135" s="86"/>
      <c r="PPG135" s="86"/>
      <c r="PPH135" s="86"/>
      <c r="PPI135" s="86"/>
      <c r="PPJ135" s="86"/>
      <c r="PPK135" s="86"/>
      <c r="PPL135" s="86"/>
      <c r="PPM135" s="86"/>
      <c r="PPN135" s="86"/>
      <c r="PPO135" s="86"/>
      <c r="PPP135" s="86"/>
      <c r="PPQ135" s="86"/>
      <c r="PPR135" s="86"/>
      <c r="PPS135" s="86"/>
      <c r="PPT135" s="86"/>
      <c r="PPU135" s="86"/>
      <c r="PPV135" s="86"/>
      <c r="PPW135" s="86"/>
      <c r="PPX135" s="86"/>
      <c r="PPY135" s="86"/>
      <c r="PPZ135" s="86"/>
      <c r="PQA135" s="86"/>
      <c r="PQB135" s="86"/>
      <c r="PQC135" s="86"/>
      <c r="PQD135" s="86"/>
      <c r="PQE135" s="86"/>
      <c r="PQF135" s="86"/>
      <c r="PQG135" s="86"/>
      <c r="PQH135" s="86"/>
      <c r="PQI135" s="86"/>
      <c r="PQJ135" s="86"/>
      <c r="PQK135" s="86"/>
      <c r="PQL135" s="86"/>
      <c r="PQM135" s="86"/>
      <c r="PQN135" s="86"/>
      <c r="PQO135" s="86"/>
      <c r="PQP135" s="86"/>
      <c r="PQQ135" s="86"/>
      <c r="PQR135" s="86"/>
      <c r="PQS135" s="86"/>
      <c r="PQT135" s="86"/>
      <c r="PQU135" s="86"/>
      <c r="PQV135" s="86"/>
      <c r="PQW135" s="86"/>
      <c r="PQX135" s="86"/>
      <c r="PQY135" s="86"/>
      <c r="PQZ135" s="86"/>
      <c r="PRA135" s="86"/>
      <c r="PRB135" s="86"/>
      <c r="PRC135" s="86"/>
      <c r="PRD135" s="86"/>
      <c r="PRE135" s="86"/>
      <c r="PRF135" s="86"/>
      <c r="PRG135" s="86"/>
      <c r="PRH135" s="86"/>
      <c r="PRI135" s="86"/>
      <c r="PRJ135" s="86"/>
      <c r="PRK135" s="86"/>
      <c r="PRL135" s="86"/>
      <c r="PRM135" s="86"/>
      <c r="PRN135" s="86"/>
      <c r="PRO135" s="86"/>
      <c r="PRP135" s="86"/>
      <c r="PRQ135" s="86"/>
      <c r="PRR135" s="86"/>
      <c r="PRS135" s="86"/>
      <c r="PRT135" s="86"/>
      <c r="PRU135" s="86"/>
      <c r="PRV135" s="86"/>
      <c r="PRW135" s="86"/>
      <c r="PRX135" s="86"/>
      <c r="PRY135" s="86"/>
      <c r="PRZ135" s="86"/>
      <c r="PSA135" s="86"/>
      <c r="PSB135" s="86"/>
      <c r="PSC135" s="86"/>
      <c r="PSD135" s="86"/>
      <c r="PSE135" s="86"/>
      <c r="PSF135" s="86"/>
      <c r="PSG135" s="86"/>
      <c r="PSH135" s="86"/>
      <c r="PSI135" s="86"/>
      <c r="PSJ135" s="86"/>
      <c r="PSK135" s="86"/>
      <c r="PSL135" s="86"/>
      <c r="PSM135" s="86"/>
      <c r="PSN135" s="86"/>
      <c r="PSO135" s="86"/>
      <c r="PSP135" s="86"/>
      <c r="PSQ135" s="86"/>
      <c r="PSR135" s="86"/>
      <c r="PSS135" s="86"/>
      <c r="PST135" s="86"/>
      <c r="PSU135" s="86"/>
      <c r="PSV135" s="86"/>
      <c r="PSW135" s="86"/>
      <c r="PSX135" s="86"/>
      <c r="PSY135" s="86"/>
      <c r="PSZ135" s="86"/>
      <c r="PTA135" s="86"/>
      <c r="PTB135" s="86"/>
      <c r="PTC135" s="86"/>
      <c r="PTD135" s="86"/>
      <c r="PTE135" s="86"/>
      <c r="PTF135" s="86"/>
      <c r="PTG135" s="86"/>
      <c r="PTH135" s="86"/>
      <c r="PTI135" s="86"/>
      <c r="PTJ135" s="86"/>
      <c r="PTK135" s="86"/>
      <c r="PTL135" s="86"/>
      <c r="PTM135" s="86"/>
      <c r="PTN135" s="86"/>
      <c r="PTO135" s="86"/>
      <c r="PTP135" s="86"/>
      <c r="PTQ135" s="86"/>
      <c r="PTR135" s="86"/>
      <c r="PTS135" s="86"/>
      <c r="PTT135" s="86"/>
      <c r="PTU135" s="86"/>
      <c r="PTV135" s="86"/>
      <c r="PTW135" s="86"/>
      <c r="PTX135" s="86"/>
      <c r="PTY135" s="86"/>
      <c r="PTZ135" s="86"/>
      <c r="PUA135" s="86"/>
      <c r="PUB135" s="86"/>
      <c r="PUC135" s="86"/>
      <c r="PUD135" s="86"/>
      <c r="PUE135" s="86"/>
      <c r="PUF135" s="86"/>
      <c r="PUG135" s="86"/>
      <c r="PUH135" s="86"/>
      <c r="PUI135" s="86"/>
      <c r="PUJ135" s="86"/>
      <c r="PUK135" s="86"/>
      <c r="PUL135" s="86"/>
      <c r="PUM135" s="86"/>
      <c r="PUN135" s="86"/>
      <c r="PUO135" s="86"/>
      <c r="PUP135" s="86"/>
      <c r="PUQ135" s="86"/>
      <c r="PUR135" s="86"/>
      <c r="PUS135" s="86"/>
      <c r="PUT135" s="86"/>
      <c r="PUU135" s="86"/>
      <c r="PUV135" s="86"/>
      <c r="PUW135" s="86"/>
      <c r="PUX135" s="86"/>
      <c r="PUY135" s="86"/>
      <c r="PUZ135" s="86"/>
      <c r="PVA135" s="86"/>
      <c r="PVB135" s="86"/>
      <c r="PVC135" s="86"/>
      <c r="PVD135" s="86"/>
      <c r="PVE135" s="86"/>
      <c r="PVF135" s="86"/>
      <c r="PVG135" s="86"/>
      <c r="PVH135" s="86"/>
      <c r="PVI135" s="86"/>
      <c r="PVJ135" s="86"/>
      <c r="PVK135" s="86"/>
      <c r="PVL135" s="86"/>
      <c r="PVM135" s="86"/>
      <c r="PVN135" s="86"/>
      <c r="PVO135" s="86"/>
      <c r="PVP135" s="86"/>
      <c r="PVQ135" s="86"/>
      <c r="PVR135" s="86"/>
      <c r="PVS135" s="86"/>
      <c r="PVT135" s="86"/>
      <c r="PVU135" s="86"/>
      <c r="PVV135" s="86"/>
      <c r="PVW135" s="86"/>
      <c r="PVX135" s="86"/>
      <c r="PVY135" s="86"/>
      <c r="PVZ135" s="86"/>
      <c r="PWA135" s="86"/>
      <c r="PWB135" s="86"/>
      <c r="PWC135" s="86"/>
      <c r="PWD135" s="86"/>
      <c r="PWE135" s="86"/>
      <c r="PWF135" s="86"/>
      <c r="PWG135" s="86"/>
      <c r="PWH135" s="86"/>
      <c r="PWI135" s="86"/>
      <c r="PWJ135" s="86"/>
      <c r="PWK135" s="86"/>
      <c r="PWL135" s="86"/>
      <c r="PWM135" s="86"/>
      <c r="PWN135" s="86"/>
      <c r="PWO135" s="86"/>
      <c r="PWP135" s="86"/>
      <c r="PWQ135" s="86"/>
      <c r="PWR135" s="86"/>
      <c r="PWS135" s="86"/>
      <c r="PWT135" s="86"/>
      <c r="PWU135" s="86"/>
      <c r="PWV135" s="86"/>
      <c r="PWW135" s="86"/>
      <c r="PWX135" s="86"/>
      <c r="PWY135" s="86"/>
      <c r="PWZ135" s="86"/>
      <c r="PXA135" s="86"/>
      <c r="PXB135" s="86"/>
      <c r="PXC135" s="86"/>
      <c r="PXD135" s="86"/>
      <c r="PXE135" s="86"/>
      <c r="PXF135" s="86"/>
      <c r="PXG135" s="86"/>
      <c r="PXH135" s="86"/>
      <c r="PXI135" s="86"/>
      <c r="PXJ135" s="86"/>
      <c r="PXK135" s="86"/>
      <c r="PXL135" s="86"/>
      <c r="PXM135" s="86"/>
      <c r="PXN135" s="86"/>
      <c r="PXO135" s="86"/>
      <c r="PXP135" s="86"/>
      <c r="PXQ135" s="86"/>
      <c r="PXR135" s="86"/>
      <c r="PXS135" s="86"/>
      <c r="PXT135" s="86"/>
      <c r="PXU135" s="86"/>
      <c r="PXV135" s="86"/>
      <c r="PXW135" s="86"/>
      <c r="PXX135" s="86"/>
      <c r="PXY135" s="86"/>
      <c r="PXZ135" s="86"/>
      <c r="PYA135" s="86"/>
      <c r="PYB135" s="86"/>
      <c r="PYC135" s="86"/>
      <c r="PYD135" s="86"/>
      <c r="PYE135" s="86"/>
      <c r="PYF135" s="86"/>
      <c r="PYG135" s="86"/>
      <c r="PYH135" s="86"/>
      <c r="PYO135" s="86"/>
      <c r="PYP135" s="86"/>
      <c r="PYQ135" s="86"/>
      <c r="PYR135" s="86"/>
      <c r="PYS135" s="86"/>
      <c r="PYT135" s="86"/>
      <c r="PYU135" s="86"/>
      <c r="PYV135" s="86"/>
      <c r="PYW135" s="86"/>
      <c r="PYX135" s="86"/>
      <c r="PYY135" s="86"/>
      <c r="PYZ135" s="86"/>
      <c r="PZA135" s="86"/>
      <c r="PZB135" s="86"/>
      <c r="PZC135" s="86"/>
      <c r="PZD135" s="86"/>
      <c r="PZE135" s="86"/>
      <c r="PZF135" s="86"/>
      <c r="PZG135" s="86"/>
      <c r="PZH135" s="86"/>
      <c r="PZI135" s="86"/>
      <c r="PZJ135" s="86"/>
      <c r="PZK135" s="86"/>
      <c r="PZL135" s="86"/>
      <c r="PZM135" s="86"/>
      <c r="PZN135" s="86"/>
      <c r="PZO135" s="86"/>
      <c r="PZP135" s="86"/>
      <c r="PZQ135" s="86"/>
      <c r="PZR135" s="86"/>
      <c r="PZS135" s="86"/>
      <c r="PZT135" s="86"/>
      <c r="PZU135" s="86"/>
      <c r="PZV135" s="86"/>
      <c r="PZW135" s="86"/>
      <c r="PZX135" s="86"/>
      <c r="PZY135" s="86"/>
      <c r="PZZ135" s="86"/>
      <c r="QAA135" s="86"/>
      <c r="QAB135" s="86"/>
      <c r="QAC135" s="86"/>
      <c r="QAD135" s="86"/>
      <c r="QAE135" s="86"/>
      <c r="QAF135" s="86"/>
      <c r="QAG135" s="86"/>
      <c r="QAH135" s="86"/>
      <c r="QAI135" s="86"/>
      <c r="QAJ135" s="86"/>
      <c r="QAK135" s="86"/>
      <c r="QAL135" s="86"/>
      <c r="QAM135" s="86"/>
      <c r="QAN135" s="86"/>
      <c r="QAO135" s="86"/>
      <c r="QAP135" s="86"/>
      <c r="QAQ135" s="86"/>
      <c r="QAR135" s="86"/>
      <c r="QAS135" s="86"/>
      <c r="QAT135" s="86"/>
      <c r="QAU135" s="86"/>
      <c r="QAV135" s="86"/>
      <c r="QAW135" s="86"/>
      <c r="QAX135" s="86"/>
      <c r="QAY135" s="86"/>
      <c r="QAZ135" s="86"/>
      <c r="QBA135" s="86"/>
      <c r="QBB135" s="86"/>
      <c r="QBC135" s="86"/>
      <c r="QBD135" s="86"/>
      <c r="QBE135" s="86"/>
      <c r="QBF135" s="86"/>
      <c r="QBG135" s="86"/>
      <c r="QBH135" s="86"/>
      <c r="QBI135" s="86"/>
      <c r="QBJ135" s="86"/>
      <c r="QBK135" s="86"/>
      <c r="QBL135" s="86"/>
      <c r="QBM135" s="86"/>
      <c r="QBN135" s="86"/>
      <c r="QBO135" s="86"/>
      <c r="QBP135" s="86"/>
      <c r="QBQ135" s="86"/>
      <c r="QBR135" s="86"/>
      <c r="QBS135" s="86"/>
      <c r="QBT135" s="86"/>
      <c r="QBU135" s="86"/>
      <c r="QBV135" s="86"/>
      <c r="QBW135" s="86"/>
      <c r="QBX135" s="86"/>
      <c r="QBY135" s="86"/>
      <c r="QBZ135" s="86"/>
      <c r="QCA135" s="86"/>
      <c r="QCB135" s="86"/>
      <c r="QCC135" s="86"/>
      <c r="QCD135" s="86"/>
      <c r="QCE135" s="86"/>
      <c r="QCF135" s="86"/>
      <c r="QCG135" s="86"/>
      <c r="QCH135" s="86"/>
      <c r="QCI135" s="86"/>
      <c r="QCJ135" s="86"/>
      <c r="QCK135" s="86"/>
      <c r="QCL135" s="86"/>
      <c r="QCM135" s="86"/>
      <c r="QCN135" s="86"/>
      <c r="QCO135" s="86"/>
      <c r="QCP135" s="86"/>
      <c r="QCQ135" s="86"/>
      <c r="QCR135" s="86"/>
      <c r="QCS135" s="86"/>
      <c r="QCT135" s="86"/>
      <c r="QCU135" s="86"/>
      <c r="QCV135" s="86"/>
      <c r="QCW135" s="86"/>
      <c r="QCX135" s="86"/>
      <c r="QCY135" s="86"/>
      <c r="QCZ135" s="86"/>
      <c r="QDA135" s="86"/>
      <c r="QDB135" s="86"/>
      <c r="QDC135" s="86"/>
      <c r="QDD135" s="86"/>
      <c r="QDE135" s="86"/>
      <c r="QDF135" s="86"/>
      <c r="QDG135" s="86"/>
      <c r="QDH135" s="86"/>
      <c r="QDI135" s="86"/>
      <c r="QDJ135" s="86"/>
      <c r="QDK135" s="86"/>
      <c r="QDL135" s="86"/>
      <c r="QDM135" s="86"/>
      <c r="QDN135" s="86"/>
      <c r="QDO135" s="86"/>
      <c r="QDP135" s="86"/>
      <c r="QDQ135" s="86"/>
      <c r="QDR135" s="86"/>
      <c r="QDS135" s="86"/>
      <c r="QDT135" s="86"/>
      <c r="QDU135" s="86"/>
      <c r="QDV135" s="86"/>
      <c r="QDW135" s="86"/>
      <c r="QDX135" s="86"/>
      <c r="QDY135" s="86"/>
      <c r="QDZ135" s="86"/>
      <c r="QEA135" s="86"/>
      <c r="QEB135" s="86"/>
      <c r="QEC135" s="86"/>
      <c r="QED135" s="86"/>
      <c r="QEE135" s="86"/>
      <c r="QEF135" s="86"/>
      <c r="QEG135" s="86"/>
      <c r="QEH135" s="86"/>
      <c r="QEI135" s="86"/>
      <c r="QEJ135" s="86"/>
      <c r="QEK135" s="86"/>
      <c r="QEL135" s="86"/>
      <c r="QEM135" s="86"/>
      <c r="QEN135" s="86"/>
      <c r="QEO135" s="86"/>
      <c r="QEP135" s="86"/>
      <c r="QEQ135" s="86"/>
      <c r="QER135" s="86"/>
      <c r="QES135" s="86"/>
      <c r="QET135" s="86"/>
      <c r="QEU135" s="86"/>
      <c r="QEV135" s="86"/>
      <c r="QEW135" s="86"/>
      <c r="QEX135" s="86"/>
      <c r="QEY135" s="86"/>
      <c r="QEZ135" s="86"/>
      <c r="QFA135" s="86"/>
      <c r="QFB135" s="86"/>
      <c r="QFC135" s="86"/>
      <c r="QFD135" s="86"/>
      <c r="QFE135" s="86"/>
      <c r="QFF135" s="86"/>
      <c r="QFG135" s="86"/>
      <c r="QFH135" s="86"/>
      <c r="QFI135" s="86"/>
      <c r="QFJ135" s="86"/>
      <c r="QFK135" s="86"/>
      <c r="QFL135" s="86"/>
      <c r="QFM135" s="86"/>
      <c r="QFN135" s="86"/>
      <c r="QFO135" s="86"/>
      <c r="QFP135" s="86"/>
      <c r="QFQ135" s="86"/>
      <c r="QFR135" s="86"/>
      <c r="QFS135" s="86"/>
      <c r="QFT135" s="86"/>
      <c r="QFU135" s="86"/>
      <c r="QFV135" s="86"/>
      <c r="QFW135" s="86"/>
      <c r="QFX135" s="86"/>
      <c r="QFY135" s="86"/>
      <c r="QFZ135" s="86"/>
      <c r="QGA135" s="86"/>
      <c r="QGB135" s="86"/>
      <c r="QGC135" s="86"/>
      <c r="QGD135" s="86"/>
      <c r="QGE135" s="86"/>
      <c r="QGF135" s="86"/>
      <c r="QGG135" s="86"/>
      <c r="QGH135" s="86"/>
      <c r="QGI135" s="86"/>
      <c r="QGJ135" s="86"/>
      <c r="QGK135" s="86"/>
      <c r="QGL135" s="86"/>
      <c r="QGM135" s="86"/>
      <c r="QGN135" s="86"/>
      <c r="QGO135" s="86"/>
      <c r="QGP135" s="86"/>
      <c r="QGQ135" s="86"/>
      <c r="QGR135" s="86"/>
      <c r="QGS135" s="86"/>
      <c r="QGT135" s="86"/>
      <c r="QGU135" s="86"/>
      <c r="QGV135" s="86"/>
      <c r="QGW135" s="86"/>
      <c r="QGX135" s="86"/>
      <c r="QGY135" s="86"/>
      <c r="QGZ135" s="86"/>
      <c r="QHA135" s="86"/>
      <c r="QHB135" s="86"/>
      <c r="QHC135" s="86"/>
      <c r="QHD135" s="86"/>
      <c r="QHE135" s="86"/>
      <c r="QHF135" s="86"/>
      <c r="QHG135" s="86"/>
      <c r="QHH135" s="86"/>
      <c r="QHI135" s="86"/>
      <c r="QHJ135" s="86"/>
      <c r="QHK135" s="86"/>
      <c r="QHL135" s="86"/>
      <c r="QHM135" s="86"/>
      <c r="QHN135" s="86"/>
      <c r="QHO135" s="86"/>
      <c r="QHP135" s="86"/>
      <c r="QHQ135" s="86"/>
      <c r="QHR135" s="86"/>
      <c r="QHS135" s="86"/>
      <c r="QHT135" s="86"/>
      <c r="QHU135" s="86"/>
      <c r="QHV135" s="86"/>
      <c r="QHW135" s="86"/>
      <c r="QHX135" s="86"/>
      <c r="QHY135" s="86"/>
      <c r="QHZ135" s="86"/>
      <c r="QIA135" s="86"/>
      <c r="QIB135" s="86"/>
      <c r="QIC135" s="86"/>
      <c r="QID135" s="86"/>
      <c r="QIK135" s="86"/>
      <c r="QIL135" s="86"/>
      <c r="QIM135" s="86"/>
      <c r="QIN135" s="86"/>
      <c r="QIO135" s="86"/>
      <c r="QIP135" s="86"/>
      <c r="QIQ135" s="86"/>
      <c r="QIR135" s="86"/>
      <c r="QIS135" s="86"/>
      <c r="QIT135" s="86"/>
      <c r="QIU135" s="86"/>
      <c r="QIV135" s="86"/>
      <c r="QIW135" s="86"/>
      <c r="QIX135" s="86"/>
      <c r="QIY135" s="86"/>
      <c r="QIZ135" s="86"/>
      <c r="QJA135" s="86"/>
      <c r="QJB135" s="86"/>
      <c r="QJC135" s="86"/>
      <c r="QJD135" s="86"/>
      <c r="QJE135" s="86"/>
      <c r="QJF135" s="86"/>
      <c r="QJG135" s="86"/>
      <c r="QJH135" s="86"/>
      <c r="QJI135" s="86"/>
      <c r="QJJ135" s="86"/>
      <c r="QJK135" s="86"/>
      <c r="QJL135" s="86"/>
      <c r="QJM135" s="86"/>
      <c r="QJN135" s="86"/>
      <c r="QJO135" s="86"/>
      <c r="QJP135" s="86"/>
      <c r="QJQ135" s="86"/>
      <c r="QJR135" s="86"/>
      <c r="QJS135" s="86"/>
      <c r="QJT135" s="86"/>
      <c r="QJU135" s="86"/>
      <c r="QJV135" s="86"/>
      <c r="QJW135" s="86"/>
      <c r="QJX135" s="86"/>
      <c r="QJY135" s="86"/>
      <c r="QJZ135" s="86"/>
      <c r="QKA135" s="86"/>
      <c r="QKB135" s="86"/>
      <c r="QKC135" s="86"/>
      <c r="QKD135" s="86"/>
      <c r="QKE135" s="86"/>
      <c r="QKF135" s="86"/>
      <c r="QKG135" s="86"/>
      <c r="QKH135" s="86"/>
      <c r="QKI135" s="86"/>
      <c r="QKJ135" s="86"/>
      <c r="QKK135" s="86"/>
      <c r="QKL135" s="86"/>
      <c r="QKM135" s="86"/>
      <c r="QKN135" s="86"/>
      <c r="QKO135" s="86"/>
      <c r="QKP135" s="86"/>
      <c r="QKQ135" s="86"/>
      <c r="QKR135" s="86"/>
      <c r="QKS135" s="86"/>
      <c r="QKT135" s="86"/>
      <c r="QKU135" s="86"/>
      <c r="QKV135" s="86"/>
      <c r="QKW135" s="86"/>
      <c r="QKX135" s="86"/>
      <c r="QKY135" s="86"/>
      <c r="QKZ135" s="86"/>
      <c r="QLA135" s="86"/>
      <c r="QLB135" s="86"/>
      <c r="QLC135" s="86"/>
      <c r="QLD135" s="86"/>
      <c r="QLE135" s="86"/>
      <c r="QLF135" s="86"/>
      <c r="QLG135" s="86"/>
      <c r="QLH135" s="86"/>
      <c r="QLI135" s="86"/>
      <c r="QLJ135" s="86"/>
      <c r="QLK135" s="86"/>
      <c r="QLL135" s="86"/>
      <c r="QLM135" s="86"/>
      <c r="QLN135" s="86"/>
      <c r="QLO135" s="86"/>
      <c r="QLP135" s="86"/>
      <c r="QLQ135" s="86"/>
      <c r="QLR135" s="86"/>
      <c r="QLS135" s="86"/>
      <c r="QLT135" s="86"/>
      <c r="QLU135" s="86"/>
      <c r="QLV135" s="86"/>
      <c r="QLW135" s="86"/>
      <c r="QLX135" s="86"/>
      <c r="QLY135" s="86"/>
      <c r="QLZ135" s="86"/>
      <c r="QMA135" s="86"/>
      <c r="QMB135" s="86"/>
      <c r="QMC135" s="86"/>
      <c r="QMD135" s="86"/>
      <c r="QME135" s="86"/>
      <c r="QMF135" s="86"/>
      <c r="QMG135" s="86"/>
      <c r="QMH135" s="86"/>
      <c r="QMI135" s="86"/>
      <c r="QMJ135" s="86"/>
      <c r="QMK135" s="86"/>
      <c r="QML135" s="86"/>
      <c r="QMM135" s="86"/>
      <c r="QMN135" s="86"/>
      <c r="QMO135" s="86"/>
      <c r="QMP135" s="86"/>
      <c r="QMQ135" s="86"/>
      <c r="QMR135" s="86"/>
      <c r="QMS135" s="86"/>
      <c r="QMT135" s="86"/>
      <c r="QMU135" s="86"/>
      <c r="QMV135" s="86"/>
      <c r="QMW135" s="86"/>
      <c r="QMX135" s="86"/>
      <c r="QMY135" s="86"/>
      <c r="QMZ135" s="86"/>
      <c r="QNA135" s="86"/>
      <c r="QNB135" s="86"/>
      <c r="QNC135" s="86"/>
      <c r="QND135" s="86"/>
      <c r="QNE135" s="86"/>
      <c r="QNF135" s="86"/>
      <c r="QNG135" s="86"/>
      <c r="QNH135" s="86"/>
      <c r="QNI135" s="86"/>
      <c r="QNJ135" s="86"/>
      <c r="QNK135" s="86"/>
      <c r="QNL135" s="86"/>
      <c r="QNM135" s="86"/>
      <c r="QNN135" s="86"/>
      <c r="QNO135" s="86"/>
      <c r="QNP135" s="86"/>
      <c r="QNQ135" s="86"/>
      <c r="QNR135" s="86"/>
      <c r="QNS135" s="86"/>
      <c r="QNT135" s="86"/>
      <c r="QNU135" s="86"/>
      <c r="QNV135" s="86"/>
      <c r="QNW135" s="86"/>
      <c r="QNX135" s="86"/>
      <c r="QNY135" s="86"/>
      <c r="QNZ135" s="86"/>
      <c r="QOA135" s="86"/>
      <c r="QOB135" s="86"/>
      <c r="QOC135" s="86"/>
      <c r="QOD135" s="86"/>
      <c r="QOE135" s="86"/>
      <c r="QOF135" s="86"/>
      <c r="QOG135" s="86"/>
      <c r="QOH135" s="86"/>
      <c r="QOI135" s="86"/>
      <c r="QOJ135" s="86"/>
      <c r="QOK135" s="86"/>
      <c r="QOL135" s="86"/>
      <c r="QOM135" s="86"/>
      <c r="QON135" s="86"/>
      <c r="QOO135" s="86"/>
      <c r="QOP135" s="86"/>
      <c r="QOQ135" s="86"/>
      <c r="QOR135" s="86"/>
      <c r="QOS135" s="86"/>
      <c r="QOT135" s="86"/>
      <c r="QOU135" s="86"/>
      <c r="QOV135" s="86"/>
      <c r="QOW135" s="86"/>
      <c r="QOX135" s="86"/>
      <c r="QOY135" s="86"/>
      <c r="QOZ135" s="86"/>
      <c r="QPA135" s="86"/>
      <c r="QPB135" s="86"/>
      <c r="QPC135" s="86"/>
      <c r="QPD135" s="86"/>
      <c r="QPE135" s="86"/>
      <c r="QPF135" s="86"/>
      <c r="QPG135" s="86"/>
      <c r="QPH135" s="86"/>
      <c r="QPI135" s="86"/>
      <c r="QPJ135" s="86"/>
      <c r="QPK135" s="86"/>
      <c r="QPL135" s="86"/>
      <c r="QPM135" s="86"/>
      <c r="QPN135" s="86"/>
      <c r="QPO135" s="86"/>
      <c r="QPP135" s="86"/>
      <c r="QPQ135" s="86"/>
      <c r="QPR135" s="86"/>
      <c r="QPS135" s="86"/>
      <c r="QPT135" s="86"/>
      <c r="QPU135" s="86"/>
      <c r="QPV135" s="86"/>
      <c r="QPW135" s="86"/>
      <c r="QPX135" s="86"/>
      <c r="QPY135" s="86"/>
      <c r="QPZ135" s="86"/>
      <c r="QQA135" s="86"/>
      <c r="QQB135" s="86"/>
      <c r="QQC135" s="86"/>
      <c r="QQD135" s="86"/>
      <c r="QQE135" s="86"/>
      <c r="QQF135" s="86"/>
      <c r="QQG135" s="86"/>
      <c r="QQH135" s="86"/>
      <c r="QQI135" s="86"/>
      <c r="QQJ135" s="86"/>
      <c r="QQK135" s="86"/>
      <c r="QQL135" s="86"/>
      <c r="QQM135" s="86"/>
      <c r="QQN135" s="86"/>
      <c r="QQO135" s="86"/>
      <c r="QQP135" s="86"/>
      <c r="QQQ135" s="86"/>
      <c r="QQR135" s="86"/>
      <c r="QQS135" s="86"/>
      <c r="QQT135" s="86"/>
      <c r="QQU135" s="86"/>
      <c r="QQV135" s="86"/>
      <c r="QQW135" s="86"/>
      <c r="QQX135" s="86"/>
      <c r="QQY135" s="86"/>
      <c r="QQZ135" s="86"/>
      <c r="QRA135" s="86"/>
      <c r="QRB135" s="86"/>
      <c r="QRC135" s="86"/>
      <c r="QRD135" s="86"/>
      <c r="QRE135" s="86"/>
      <c r="QRF135" s="86"/>
      <c r="QRG135" s="86"/>
      <c r="QRH135" s="86"/>
      <c r="QRI135" s="86"/>
      <c r="QRJ135" s="86"/>
      <c r="QRK135" s="86"/>
      <c r="QRL135" s="86"/>
      <c r="QRM135" s="86"/>
      <c r="QRN135" s="86"/>
      <c r="QRO135" s="86"/>
      <c r="QRP135" s="86"/>
      <c r="QRQ135" s="86"/>
      <c r="QRR135" s="86"/>
      <c r="QRS135" s="86"/>
      <c r="QRT135" s="86"/>
      <c r="QRU135" s="86"/>
      <c r="QRV135" s="86"/>
      <c r="QRW135" s="86"/>
      <c r="QRX135" s="86"/>
      <c r="QRY135" s="86"/>
      <c r="QRZ135" s="86"/>
      <c r="QSG135" s="86"/>
      <c r="QSH135" s="86"/>
      <c r="QSI135" s="86"/>
      <c r="QSJ135" s="86"/>
      <c r="QSK135" s="86"/>
      <c r="QSL135" s="86"/>
      <c r="QSM135" s="86"/>
      <c r="QSN135" s="86"/>
      <c r="QSO135" s="86"/>
      <c r="QSP135" s="86"/>
      <c r="QSQ135" s="86"/>
      <c r="QSR135" s="86"/>
      <c r="QSS135" s="86"/>
      <c r="QST135" s="86"/>
      <c r="QSU135" s="86"/>
      <c r="QSV135" s="86"/>
      <c r="QSW135" s="86"/>
      <c r="QSX135" s="86"/>
      <c r="QSY135" s="86"/>
      <c r="QSZ135" s="86"/>
      <c r="QTA135" s="86"/>
      <c r="QTB135" s="86"/>
      <c r="QTC135" s="86"/>
      <c r="QTD135" s="86"/>
      <c r="QTE135" s="86"/>
      <c r="QTF135" s="86"/>
      <c r="QTG135" s="86"/>
      <c r="QTH135" s="86"/>
      <c r="QTI135" s="86"/>
      <c r="QTJ135" s="86"/>
      <c r="QTK135" s="86"/>
      <c r="QTL135" s="86"/>
      <c r="QTM135" s="86"/>
      <c r="QTN135" s="86"/>
      <c r="QTO135" s="86"/>
      <c r="QTP135" s="86"/>
      <c r="QTQ135" s="86"/>
      <c r="QTR135" s="86"/>
      <c r="QTS135" s="86"/>
      <c r="QTT135" s="86"/>
      <c r="QTU135" s="86"/>
      <c r="QTV135" s="86"/>
      <c r="QTW135" s="86"/>
      <c r="QTX135" s="86"/>
      <c r="QTY135" s="86"/>
      <c r="QTZ135" s="86"/>
      <c r="QUA135" s="86"/>
      <c r="QUB135" s="86"/>
      <c r="QUC135" s="86"/>
      <c r="QUD135" s="86"/>
      <c r="QUE135" s="86"/>
      <c r="QUF135" s="86"/>
      <c r="QUG135" s="86"/>
      <c r="QUH135" s="86"/>
      <c r="QUI135" s="86"/>
      <c r="QUJ135" s="86"/>
      <c r="QUK135" s="86"/>
      <c r="QUL135" s="86"/>
      <c r="QUM135" s="86"/>
      <c r="QUN135" s="86"/>
      <c r="QUO135" s="86"/>
      <c r="QUP135" s="86"/>
      <c r="QUQ135" s="86"/>
      <c r="QUR135" s="86"/>
      <c r="QUS135" s="86"/>
      <c r="QUT135" s="86"/>
      <c r="QUU135" s="86"/>
      <c r="QUV135" s="86"/>
      <c r="QUW135" s="86"/>
      <c r="QUX135" s="86"/>
      <c r="QUY135" s="86"/>
      <c r="QUZ135" s="86"/>
      <c r="QVA135" s="86"/>
      <c r="QVB135" s="86"/>
      <c r="QVC135" s="86"/>
      <c r="QVD135" s="86"/>
      <c r="QVE135" s="86"/>
      <c r="QVF135" s="86"/>
      <c r="QVG135" s="86"/>
      <c r="QVH135" s="86"/>
      <c r="QVI135" s="86"/>
      <c r="QVJ135" s="86"/>
      <c r="QVK135" s="86"/>
      <c r="QVL135" s="86"/>
      <c r="QVM135" s="86"/>
      <c r="QVN135" s="86"/>
      <c r="QVO135" s="86"/>
      <c r="QVP135" s="86"/>
      <c r="QVQ135" s="86"/>
      <c r="QVR135" s="86"/>
      <c r="QVS135" s="86"/>
      <c r="QVT135" s="86"/>
      <c r="QVU135" s="86"/>
      <c r="QVV135" s="86"/>
      <c r="QVW135" s="86"/>
      <c r="QVX135" s="86"/>
      <c r="QVY135" s="86"/>
      <c r="QVZ135" s="86"/>
      <c r="QWA135" s="86"/>
      <c r="QWB135" s="86"/>
      <c r="QWC135" s="86"/>
      <c r="QWD135" s="86"/>
      <c r="QWE135" s="86"/>
      <c r="QWF135" s="86"/>
      <c r="QWG135" s="86"/>
      <c r="QWH135" s="86"/>
      <c r="QWI135" s="86"/>
      <c r="QWJ135" s="86"/>
      <c r="QWK135" s="86"/>
      <c r="QWL135" s="86"/>
      <c r="QWM135" s="86"/>
      <c r="QWN135" s="86"/>
      <c r="QWO135" s="86"/>
      <c r="QWP135" s="86"/>
      <c r="QWQ135" s="86"/>
      <c r="QWR135" s="86"/>
      <c r="QWS135" s="86"/>
      <c r="QWT135" s="86"/>
      <c r="QWU135" s="86"/>
      <c r="QWV135" s="86"/>
      <c r="QWW135" s="86"/>
      <c r="QWX135" s="86"/>
      <c r="QWY135" s="86"/>
      <c r="QWZ135" s="86"/>
      <c r="QXA135" s="86"/>
      <c r="QXB135" s="86"/>
      <c r="QXC135" s="86"/>
      <c r="QXD135" s="86"/>
      <c r="QXE135" s="86"/>
      <c r="QXF135" s="86"/>
      <c r="QXG135" s="86"/>
      <c r="QXH135" s="86"/>
      <c r="QXI135" s="86"/>
      <c r="QXJ135" s="86"/>
      <c r="QXK135" s="86"/>
      <c r="QXL135" s="86"/>
      <c r="QXM135" s="86"/>
      <c r="QXN135" s="86"/>
      <c r="QXO135" s="86"/>
      <c r="QXP135" s="86"/>
      <c r="QXQ135" s="86"/>
      <c r="QXR135" s="86"/>
      <c r="QXS135" s="86"/>
      <c r="QXT135" s="86"/>
      <c r="QXU135" s="86"/>
      <c r="QXV135" s="86"/>
      <c r="QXW135" s="86"/>
      <c r="QXX135" s="86"/>
      <c r="QXY135" s="86"/>
      <c r="QXZ135" s="86"/>
      <c r="QYA135" s="86"/>
      <c r="QYB135" s="86"/>
      <c r="QYC135" s="86"/>
      <c r="QYD135" s="86"/>
      <c r="QYE135" s="86"/>
      <c r="QYF135" s="86"/>
      <c r="QYG135" s="86"/>
      <c r="QYH135" s="86"/>
      <c r="QYI135" s="86"/>
      <c r="QYJ135" s="86"/>
      <c r="QYK135" s="86"/>
      <c r="QYL135" s="86"/>
      <c r="QYM135" s="86"/>
      <c r="QYN135" s="86"/>
      <c r="QYO135" s="86"/>
      <c r="QYP135" s="86"/>
      <c r="QYQ135" s="86"/>
      <c r="QYR135" s="86"/>
      <c r="QYS135" s="86"/>
      <c r="QYT135" s="86"/>
      <c r="QYU135" s="86"/>
      <c r="QYV135" s="86"/>
      <c r="QYW135" s="86"/>
      <c r="QYX135" s="86"/>
      <c r="QYY135" s="86"/>
      <c r="QYZ135" s="86"/>
      <c r="QZA135" s="86"/>
      <c r="QZB135" s="86"/>
      <c r="QZC135" s="86"/>
      <c r="QZD135" s="86"/>
      <c r="QZE135" s="86"/>
      <c r="QZF135" s="86"/>
      <c r="QZG135" s="86"/>
      <c r="QZH135" s="86"/>
      <c r="QZI135" s="86"/>
      <c r="QZJ135" s="86"/>
      <c r="QZK135" s="86"/>
      <c r="QZL135" s="86"/>
      <c r="QZM135" s="86"/>
      <c r="QZN135" s="86"/>
      <c r="QZO135" s="86"/>
      <c r="QZP135" s="86"/>
      <c r="QZQ135" s="86"/>
      <c r="QZR135" s="86"/>
      <c r="QZS135" s="86"/>
      <c r="QZT135" s="86"/>
      <c r="QZU135" s="86"/>
      <c r="QZV135" s="86"/>
      <c r="QZW135" s="86"/>
      <c r="QZX135" s="86"/>
      <c r="QZY135" s="86"/>
      <c r="QZZ135" s="86"/>
      <c r="RAA135" s="86"/>
      <c r="RAB135" s="86"/>
      <c r="RAC135" s="86"/>
      <c r="RAD135" s="86"/>
      <c r="RAE135" s="86"/>
      <c r="RAF135" s="86"/>
      <c r="RAG135" s="86"/>
      <c r="RAH135" s="86"/>
      <c r="RAI135" s="86"/>
      <c r="RAJ135" s="86"/>
      <c r="RAK135" s="86"/>
      <c r="RAL135" s="86"/>
      <c r="RAM135" s="86"/>
      <c r="RAN135" s="86"/>
      <c r="RAO135" s="86"/>
      <c r="RAP135" s="86"/>
      <c r="RAQ135" s="86"/>
      <c r="RAR135" s="86"/>
      <c r="RAS135" s="86"/>
      <c r="RAT135" s="86"/>
      <c r="RAU135" s="86"/>
      <c r="RAV135" s="86"/>
      <c r="RAW135" s="86"/>
      <c r="RAX135" s="86"/>
      <c r="RAY135" s="86"/>
      <c r="RAZ135" s="86"/>
      <c r="RBA135" s="86"/>
      <c r="RBB135" s="86"/>
      <c r="RBC135" s="86"/>
      <c r="RBD135" s="86"/>
      <c r="RBE135" s="86"/>
      <c r="RBF135" s="86"/>
      <c r="RBG135" s="86"/>
      <c r="RBH135" s="86"/>
      <c r="RBI135" s="86"/>
      <c r="RBJ135" s="86"/>
      <c r="RBK135" s="86"/>
      <c r="RBL135" s="86"/>
      <c r="RBM135" s="86"/>
      <c r="RBN135" s="86"/>
      <c r="RBO135" s="86"/>
      <c r="RBP135" s="86"/>
      <c r="RBQ135" s="86"/>
      <c r="RBR135" s="86"/>
      <c r="RBS135" s="86"/>
      <c r="RBT135" s="86"/>
      <c r="RBU135" s="86"/>
      <c r="RBV135" s="86"/>
      <c r="RCC135" s="86"/>
      <c r="RCD135" s="86"/>
      <c r="RCE135" s="86"/>
      <c r="RCF135" s="86"/>
      <c r="RCG135" s="86"/>
      <c r="RCH135" s="86"/>
      <c r="RCI135" s="86"/>
      <c r="RCJ135" s="86"/>
      <c r="RCK135" s="86"/>
      <c r="RCL135" s="86"/>
      <c r="RCM135" s="86"/>
      <c r="RCN135" s="86"/>
      <c r="RCO135" s="86"/>
      <c r="RCP135" s="86"/>
      <c r="RCQ135" s="86"/>
      <c r="RCR135" s="86"/>
      <c r="RCS135" s="86"/>
      <c r="RCT135" s="86"/>
      <c r="RCU135" s="86"/>
      <c r="RCV135" s="86"/>
      <c r="RCW135" s="86"/>
      <c r="RCX135" s="86"/>
      <c r="RCY135" s="86"/>
      <c r="RCZ135" s="86"/>
      <c r="RDA135" s="86"/>
      <c r="RDB135" s="86"/>
      <c r="RDC135" s="86"/>
      <c r="RDD135" s="86"/>
      <c r="RDE135" s="86"/>
      <c r="RDF135" s="86"/>
      <c r="RDG135" s="86"/>
      <c r="RDH135" s="86"/>
      <c r="RDI135" s="86"/>
      <c r="RDJ135" s="86"/>
      <c r="RDK135" s="86"/>
      <c r="RDL135" s="86"/>
      <c r="RDM135" s="86"/>
      <c r="RDN135" s="86"/>
      <c r="RDO135" s="86"/>
      <c r="RDP135" s="86"/>
      <c r="RDQ135" s="86"/>
      <c r="RDR135" s="86"/>
      <c r="RDS135" s="86"/>
      <c r="RDT135" s="86"/>
      <c r="RDU135" s="86"/>
      <c r="RDV135" s="86"/>
      <c r="RDW135" s="86"/>
      <c r="RDX135" s="86"/>
      <c r="RDY135" s="86"/>
      <c r="RDZ135" s="86"/>
      <c r="REA135" s="86"/>
      <c r="REB135" s="86"/>
      <c r="REC135" s="86"/>
      <c r="RED135" s="86"/>
      <c r="REE135" s="86"/>
      <c r="REF135" s="86"/>
      <c r="REG135" s="86"/>
      <c r="REH135" s="86"/>
      <c r="REI135" s="86"/>
      <c r="REJ135" s="86"/>
      <c r="REK135" s="86"/>
      <c r="REL135" s="86"/>
      <c r="REM135" s="86"/>
      <c r="REN135" s="86"/>
      <c r="REO135" s="86"/>
      <c r="REP135" s="86"/>
      <c r="REQ135" s="86"/>
      <c r="RER135" s="86"/>
      <c r="RES135" s="86"/>
      <c r="RET135" s="86"/>
      <c r="REU135" s="86"/>
      <c r="REV135" s="86"/>
      <c r="REW135" s="86"/>
      <c r="REX135" s="86"/>
      <c r="REY135" s="86"/>
      <c r="REZ135" s="86"/>
      <c r="RFA135" s="86"/>
      <c r="RFB135" s="86"/>
      <c r="RFC135" s="86"/>
      <c r="RFD135" s="86"/>
      <c r="RFE135" s="86"/>
      <c r="RFF135" s="86"/>
      <c r="RFG135" s="86"/>
      <c r="RFH135" s="86"/>
      <c r="RFI135" s="86"/>
      <c r="RFJ135" s="86"/>
      <c r="RFK135" s="86"/>
      <c r="RFL135" s="86"/>
      <c r="RFM135" s="86"/>
      <c r="RFN135" s="86"/>
      <c r="RFO135" s="86"/>
      <c r="RFP135" s="86"/>
      <c r="RFQ135" s="86"/>
      <c r="RFR135" s="86"/>
      <c r="RFS135" s="86"/>
      <c r="RFT135" s="86"/>
      <c r="RFU135" s="86"/>
      <c r="RFV135" s="86"/>
      <c r="RFW135" s="86"/>
      <c r="RFX135" s="86"/>
      <c r="RFY135" s="86"/>
      <c r="RFZ135" s="86"/>
      <c r="RGA135" s="86"/>
      <c r="RGB135" s="86"/>
      <c r="RGC135" s="86"/>
      <c r="RGD135" s="86"/>
      <c r="RGE135" s="86"/>
      <c r="RGF135" s="86"/>
      <c r="RGG135" s="86"/>
      <c r="RGH135" s="86"/>
      <c r="RGI135" s="86"/>
      <c r="RGJ135" s="86"/>
      <c r="RGK135" s="86"/>
      <c r="RGL135" s="86"/>
      <c r="RGM135" s="86"/>
      <c r="RGN135" s="86"/>
      <c r="RGO135" s="86"/>
      <c r="RGP135" s="86"/>
      <c r="RGQ135" s="86"/>
      <c r="RGR135" s="86"/>
      <c r="RGS135" s="86"/>
      <c r="RGT135" s="86"/>
      <c r="RGU135" s="86"/>
      <c r="RGV135" s="86"/>
      <c r="RGW135" s="86"/>
      <c r="RGX135" s="86"/>
      <c r="RGY135" s="86"/>
      <c r="RGZ135" s="86"/>
      <c r="RHA135" s="86"/>
      <c r="RHB135" s="86"/>
      <c r="RHC135" s="86"/>
      <c r="RHD135" s="86"/>
      <c r="RHE135" s="86"/>
      <c r="RHF135" s="86"/>
      <c r="RHG135" s="86"/>
      <c r="RHH135" s="86"/>
      <c r="RHI135" s="86"/>
      <c r="RHJ135" s="86"/>
      <c r="RHK135" s="86"/>
      <c r="RHL135" s="86"/>
      <c r="RHM135" s="86"/>
      <c r="RHN135" s="86"/>
      <c r="RHO135" s="86"/>
      <c r="RHP135" s="86"/>
      <c r="RHQ135" s="86"/>
      <c r="RHR135" s="86"/>
      <c r="RHS135" s="86"/>
      <c r="RHT135" s="86"/>
      <c r="RHU135" s="86"/>
      <c r="RHV135" s="86"/>
      <c r="RHW135" s="86"/>
      <c r="RHX135" s="86"/>
      <c r="RHY135" s="86"/>
      <c r="RHZ135" s="86"/>
      <c r="RIA135" s="86"/>
      <c r="RIB135" s="86"/>
      <c r="RIC135" s="86"/>
      <c r="RID135" s="86"/>
      <c r="RIE135" s="86"/>
      <c r="RIF135" s="86"/>
      <c r="RIG135" s="86"/>
      <c r="RIH135" s="86"/>
      <c r="RII135" s="86"/>
      <c r="RIJ135" s="86"/>
      <c r="RIK135" s="86"/>
      <c r="RIL135" s="86"/>
      <c r="RIM135" s="86"/>
      <c r="RIN135" s="86"/>
      <c r="RIO135" s="86"/>
      <c r="RIP135" s="86"/>
      <c r="RIQ135" s="86"/>
      <c r="RIR135" s="86"/>
      <c r="RIS135" s="86"/>
      <c r="RIT135" s="86"/>
      <c r="RIU135" s="86"/>
      <c r="RIV135" s="86"/>
      <c r="RIW135" s="86"/>
      <c r="RIX135" s="86"/>
      <c r="RIY135" s="86"/>
      <c r="RIZ135" s="86"/>
      <c r="RJA135" s="86"/>
      <c r="RJB135" s="86"/>
      <c r="RJC135" s="86"/>
      <c r="RJD135" s="86"/>
      <c r="RJE135" s="86"/>
      <c r="RJF135" s="86"/>
      <c r="RJG135" s="86"/>
      <c r="RJH135" s="86"/>
      <c r="RJI135" s="86"/>
      <c r="RJJ135" s="86"/>
      <c r="RJK135" s="86"/>
      <c r="RJL135" s="86"/>
      <c r="RJM135" s="86"/>
      <c r="RJN135" s="86"/>
      <c r="RJO135" s="86"/>
      <c r="RJP135" s="86"/>
      <c r="RJQ135" s="86"/>
      <c r="RJR135" s="86"/>
      <c r="RJS135" s="86"/>
      <c r="RJT135" s="86"/>
      <c r="RJU135" s="86"/>
      <c r="RJV135" s="86"/>
      <c r="RJW135" s="86"/>
      <c r="RJX135" s="86"/>
      <c r="RJY135" s="86"/>
      <c r="RJZ135" s="86"/>
      <c r="RKA135" s="86"/>
      <c r="RKB135" s="86"/>
      <c r="RKC135" s="86"/>
      <c r="RKD135" s="86"/>
      <c r="RKE135" s="86"/>
      <c r="RKF135" s="86"/>
      <c r="RKG135" s="86"/>
      <c r="RKH135" s="86"/>
      <c r="RKI135" s="86"/>
      <c r="RKJ135" s="86"/>
      <c r="RKK135" s="86"/>
      <c r="RKL135" s="86"/>
      <c r="RKM135" s="86"/>
      <c r="RKN135" s="86"/>
      <c r="RKO135" s="86"/>
      <c r="RKP135" s="86"/>
      <c r="RKQ135" s="86"/>
      <c r="RKR135" s="86"/>
      <c r="RKS135" s="86"/>
      <c r="RKT135" s="86"/>
      <c r="RKU135" s="86"/>
      <c r="RKV135" s="86"/>
      <c r="RKW135" s="86"/>
      <c r="RKX135" s="86"/>
      <c r="RKY135" s="86"/>
      <c r="RKZ135" s="86"/>
      <c r="RLA135" s="86"/>
      <c r="RLB135" s="86"/>
      <c r="RLC135" s="86"/>
      <c r="RLD135" s="86"/>
      <c r="RLE135" s="86"/>
      <c r="RLF135" s="86"/>
      <c r="RLG135" s="86"/>
      <c r="RLH135" s="86"/>
      <c r="RLI135" s="86"/>
      <c r="RLJ135" s="86"/>
      <c r="RLK135" s="86"/>
      <c r="RLL135" s="86"/>
      <c r="RLM135" s="86"/>
      <c r="RLN135" s="86"/>
      <c r="RLO135" s="86"/>
      <c r="RLP135" s="86"/>
      <c r="RLQ135" s="86"/>
      <c r="RLR135" s="86"/>
      <c r="RLY135" s="86"/>
      <c r="RLZ135" s="86"/>
      <c r="RMA135" s="86"/>
      <c r="RMB135" s="86"/>
      <c r="RMC135" s="86"/>
      <c r="RMD135" s="86"/>
      <c r="RME135" s="86"/>
      <c r="RMF135" s="86"/>
      <c r="RMG135" s="86"/>
      <c r="RMH135" s="86"/>
      <c r="RMI135" s="86"/>
      <c r="RMJ135" s="86"/>
      <c r="RMK135" s="86"/>
      <c r="RML135" s="86"/>
      <c r="RMM135" s="86"/>
      <c r="RMN135" s="86"/>
      <c r="RMO135" s="86"/>
      <c r="RMP135" s="86"/>
      <c r="RMQ135" s="86"/>
      <c r="RMR135" s="86"/>
      <c r="RMS135" s="86"/>
      <c r="RMT135" s="86"/>
      <c r="RMU135" s="86"/>
      <c r="RMV135" s="86"/>
      <c r="RMW135" s="86"/>
      <c r="RMX135" s="86"/>
      <c r="RMY135" s="86"/>
      <c r="RMZ135" s="86"/>
      <c r="RNA135" s="86"/>
      <c r="RNB135" s="86"/>
      <c r="RNC135" s="86"/>
      <c r="RND135" s="86"/>
      <c r="RNE135" s="86"/>
      <c r="RNF135" s="86"/>
      <c r="RNG135" s="86"/>
      <c r="RNH135" s="86"/>
      <c r="RNI135" s="86"/>
      <c r="RNJ135" s="86"/>
      <c r="RNK135" s="86"/>
      <c r="RNL135" s="86"/>
      <c r="RNM135" s="86"/>
      <c r="RNN135" s="86"/>
      <c r="RNO135" s="86"/>
      <c r="RNP135" s="86"/>
      <c r="RNQ135" s="86"/>
      <c r="RNR135" s="86"/>
      <c r="RNS135" s="86"/>
      <c r="RNT135" s="86"/>
      <c r="RNU135" s="86"/>
      <c r="RNV135" s="86"/>
      <c r="RNW135" s="86"/>
      <c r="RNX135" s="86"/>
      <c r="RNY135" s="86"/>
      <c r="RNZ135" s="86"/>
      <c r="ROA135" s="86"/>
      <c r="ROB135" s="86"/>
      <c r="ROC135" s="86"/>
      <c r="ROD135" s="86"/>
      <c r="ROE135" s="86"/>
      <c r="ROF135" s="86"/>
      <c r="ROG135" s="86"/>
      <c r="ROH135" s="86"/>
      <c r="ROI135" s="86"/>
      <c r="ROJ135" s="86"/>
      <c r="ROK135" s="86"/>
      <c r="ROL135" s="86"/>
      <c r="ROM135" s="86"/>
      <c r="RON135" s="86"/>
      <c r="ROO135" s="86"/>
      <c r="ROP135" s="86"/>
      <c r="ROQ135" s="86"/>
      <c r="ROR135" s="86"/>
      <c r="ROS135" s="86"/>
      <c r="ROT135" s="86"/>
      <c r="ROU135" s="86"/>
      <c r="ROV135" s="86"/>
      <c r="ROW135" s="86"/>
      <c r="ROX135" s="86"/>
      <c r="ROY135" s="86"/>
      <c r="ROZ135" s="86"/>
      <c r="RPA135" s="86"/>
      <c r="RPB135" s="86"/>
      <c r="RPC135" s="86"/>
      <c r="RPD135" s="86"/>
      <c r="RPE135" s="86"/>
      <c r="RPF135" s="86"/>
      <c r="RPG135" s="86"/>
      <c r="RPH135" s="86"/>
      <c r="RPI135" s="86"/>
      <c r="RPJ135" s="86"/>
      <c r="RPK135" s="86"/>
      <c r="RPL135" s="86"/>
      <c r="RPM135" s="86"/>
      <c r="RPN135" s="86"/>
      <c r="RPO135" s="86"/>
      <c r="RPP135" s="86"/>
      <c r="RPQ135" s="86"/>
      <c r="RPR135" s="86"/>
      <c r="RPS135" s="86"/>
      <c r="RPT135" s="86"/>
      <c r="RPU135" s="86"/>
      <c r="RPV135" s="86"/>
      <c r="RPW135" s="86"/>
      <c r="RPX135" s="86"/>
      <c r="RPY135" s="86"/>
      <c r="RPZ135" s="86"/>
      <c r="RQA135" s="86"/>
      <c r="RQB135" s="86"/>
      <c r="RQC135" s="86"/>
      <c r="RQD135" s="86"/>
      <c r="RQE135" s="86"/>
      <c r="RQF135" s="86"/>
      <c r="RQG135" s="86"/>
      <c r="RQH135" s="86"/>
      <c r="RQI135" s="86"/>
      <c r="RQJ135" s="86"/>
      <c r="RQK135" s="86"/>
      <c r="RQL135" s="86"/>
      <c r="RQM135" s="86"/>
      <c r="RQN135" s="86"/>
      <c r="RQO135" s="86"/>
      <c r="RQP135" s="86"/>
      <c r="RQQ135" s="86"/>
      <c r="RQR135" s="86"/>
      <c r="RQS135" s="86"/>
      <c r="RQT135" s="86"/>
      <c r="RQU135" s="86"/>
      <c r="RQV135" s="86"/>
      <c r="RQW135" s="86"/>
      <c r="RQX135" s="86"/>
      <c r="RQY135" s="86"/>
      <c r="RQZ135" s="86"/>
      <c r="RRA135" s="86"/>
      <c r="RRB135" s="86"/>
      <c r="RRC135" s="86"/>
      <c r="RRD135" s="86"/>
      <c r="RRE135" s="86"/>
      <c r="RRF135" s="86"/>
      <c r="RRG135" s="86"/>
      <c r="RRH135" s="86"/>
      <c r="RRI135" s="86"/>
      <c r="RRJ135" s="86"/>
      <c r="RRK135" s="86"/>
      <c r="RRL135" s="86"/>
      <c r="RRM135" s="86"/>
      <c r="RRN135" s="86"/>
      <c r="RRO135" s="86"/>
      <c r="RRP135" s="86"/>
      <c r="RRQ135" s="86"/>
      <c r="RRR135" s="86"/>
      <c r="RRS135" s="86"/>
      <c r="RRT135" s="86"/>
      <c r="RRU135" s="86"/>
      <c r="RRV135" s="86"/>
      <c r="RRW135" s="86"/>
      <c r="RRX135" s="86"/>
      <c r="RRY135" s="86"/>
      <c r="RRZ135" s="86"/>
      <c r="RSA135" s="86"/>
      <c r="RSB135" s="86"/>
      <c r="RSC135" s="86"/>
      <c r="RSD135" s="86"/>
      <c r="RSE135" s="86"/>
      <c r="RSF135" s="86"/>
      <c r="RSG135" s="86"/>
      <c r="RSH135" s="86"/>
      <c r="RSI135" s="86"/>
      <c r="RSJ135" s="86"/>
      <c r="RSK135" s="86"/>
      <c r="RSL135" s="86"/>
      <c r="RSM135" s="86"/>
      <c r="RSN135" s="86"/>
      <c r="RSO135" s="86"/>
      <c r="RSP135" s="86"/>
      <c r="RSQ135" s="86"/>
      <c r="RSR135" s="86"/>
      <c r="RSS135" s="86"/>
      <c r="RST135" s="86"/>
      <c r="RSU135" s="86"/>
      <c r="RSV135" s="86"/>
      <c r="RSW135" s="86"/>
      <c r="RSX135" s="86"/>
      <c r="RSY135" s="86"/>
      <c r="RSZ135" s="86"/>
      <c r="RTA135" s="86"/>
      <c r="RTB135" s="86"/>
      <c r="RTC135" s="86"/>
      <c r="RTD135" s="86"/>
      <c r="RTE135" s="86"/>
      <c r="RTF135" s="86"/>
      <c r="RTG135" s="86"/>
      <c r="RTH135" s="86"/>
      <c r="RTI135" s="86"/>
      <c r="RTJ135" s="86"/>
      <c r="RTK135" s="86"/>
      <c r="RTL135" s="86"/>
      <c r="RTM135" s="86"/>
      <c r="RTN135" s="86"/>
      <c r="RTO135" s="86"/>
      <c r="RTP135" s="86"/>
      <c r="RTQ135" s="86"/>
      <c r="RTR135" s="86"/>
      <c r="RTS135" s="86"/>
      <c r="RTT135" s="86"/>
      <c r="RTU135" s="86"/>
      <c r="RTV135" s="86"/>
      <c r="RTW135" s="86"/>
      <c r="RTX135" s="86"/>
      <c r="RTY135" s="86"/>
      <c r="RTZ135" s="86"/>
      <c r="RUA135" s="86"/>
      <c r="RUB135" s="86"/>
      <c r="RUC135" s="86"/>
      <c r="RUD135" s="86"/>
      <c r="RUE135" s="86"/>
      <c r="RUF135" s="86"/>
      <c r="RUG135" s="86"/>
      <c r="RUH135" s="86"/>
      <c r="RUI135" s="86"/>
      <c r="RUJ135" s="86"/>
      <c r="RUK135" s="86"/>
      <c r="RUL135" s="86"/>
      <c r="RUM135" s="86"/>
      <c r="RUN135" s="86"/>
      <c r="RUO135" s="86"/>
      <c r="RUP135" s="86"/>
      <c r="RUQ135" s="86"/>
      <c r="RUR135" s="86"/>
      <c r="RUS135" s="86"/>
      <c r="RUT135" s="86"/>
      <c r="RUU135" s="86"/>
      <c r="RUV135" s="86"/>
      <c r="RUW135" s="86"/>
      <c r="RUX135" s="86"/>
      <c r="RUY135" s="86"/>
      <c r="RUZ135" s="86"/>
      <c r="RVA135" s="86"/>
      <c r="RVB135" s="86"/>
      <c r="RVC135" s="86"/>
      <c r="RVD135" s="86"/>
      <c r="RVE135" s="86"/>
      <c r="RVF135" s="86"/>
      <c r="RVG135" s="86"/>
      <c r="RVH135" s="86"/>
      <c r="RVI135" s="86"/>
      <c r="RVJ135" s="86"/>
      <c r="RVK135" s="86"/>
      <c r="RVL135" s="86"/>
      <c r="RVM135" s="86"/>
      <c r="RVN135" s="86"/>
      <c r="RVU135" s="86"/>
      <c r="RVV135" s="86"/>
      <c r="RVW135" s="86"/>
      <c r="RVX135" s="86"/>
      <c r="RVY135" s="86"/>
      <c r="RVZ135" s="86"/>
      <c r="RWA135" s="86"/>
      <c r="RWB135" s="86"/>
      <c r="RWC135" s="86"/>
      <c r="RWD135" s="86"/>
      <c r="RWE135" s="86"/>
      <c r="RWF135" s="86"/>
      <c r="RWG135" s="86"/>
      <c r="RWH135" s="86"/>
      <c r="RWI135" s="86"/>
      <c r="RWJ135" s="86"/>
      <c r="RWK135" s="86"/>
      <c r="RWL135" s="86"/>
      <c r="RWM135" s="86"/>
      <c r="RWN135" s="86"/>
      <c r="RWO135" s="86"/>
      <c r="RWP135" s="86"/>
      <c r="RWQ135" s="86"/>
      <c r="RWR135" s="86"/>
      <c r="RWS135" s="86"/>
      <c r="RWT135" s="86"/>
      <c r="RWU135" s="86"/>
      <c r="RWV135" s="86"/>
      <c r="RWW135" s="86"/>
      <c r="RWX135" s="86"/>
      <c r="RWY135" s="86"/>
      <c r="RWZ135" s="86"/>
      <c r="RXA135" s="86"/>
      <c r="RXB135" s="86"/>
      <c r="RXC135" s="86"/>
      <c r="RXD135" s="86"/>
      <c r="RXE135" s="86"/>
      <c r="RXF135" s="86"/>
      <c r="RXG135" s="86"/>
      <c r="RXH135" s="86"/>
      <c r="RXI135" s="86"/>
      <c r="RXJ135" s="86"/>
      <c r="RXK135" s="86"/>
      <c r="RXL135" s="86"/>
      <c r="RXM135" s="86"/>
      <c r="RXN135" s="86"/>
      <c r="RXO135" s="86"/>
      <c r="RXP135" s="86"/>
      <c r="RXQ135" s="86"/>
      <c r="RXR135" s="86"/>
      <c r="RXS135" s="86"/>
      <c r="RXT135" s="86"/>
      <c r="RXU135" s="86"/>
      <c r="RXV135" s="86"/>
      <c r="RXW135" s="86"/>
      <c r="RXX135" s="86"/>
      <c r="RXY135" s="86"/>
      <c r="RXZ135" s="86"/>
      <c r="RYA135" s="86"/>
      <c r="RYB135" s="86"/>
      <c r="RYC135" s="86"/>
      <c r="RYD135" s="86"/>
      <c r="RYE135" s="86"/>
      <c r="RYF135" s="86"/>
      <c r="RYG135" s="86"/>
      <c r="RYH135" s="86"/>
      <c r="RYI135" s="86"/>
      <c r="RYJ135" s="86"/>
      <c r="RYK135" s="86"/>
      <c r="RYL135" s="86"/>
      <c r="RYM135" s="86"/>
      <c r="RYN135" s="86"/>
      <c r="RYO135" s="86"/>
      <c r="RYP135" s="86"/>
      <c r="RYQ135" s="86"/>
      <c r="RYR135" s="86"/>
      <c r="RYS135" s="86"/>
      <c r="RYT135" s="86"/>
      <c r="RYU135" s="86"/>
      <c r="RYV135" s="86"/>
      <c r="RYW135" s="86"/>
      <c r="RYX135" s="86"/>
      <c r="RYY135" s="86"/>
      <c r="RYZ135" s="86"/>
      <c r="RZA135" s="86"/>
      <c r="RZB135" s="86"/>
      <c r="RZC135" s="86"/>
      <c r="RZD135" s="86"/>
      <c r="RZE135" s="86"/>
      <c r="RZF135" s="86"/>
      <c r="RZG135" s="86"/>
      <c r="RZH135" s="86"/>
      <c r="RZI135" s="86"/>
      <c r="RZJ135" s="86"/>
      <c r="RZK135" s="86"/>
      <c r="RZL135" s="86"/>
      <c r="RZM135" s="86"/>
      <c r="RZN135" s="86"/>
      <c r="RZO135" s="86"/>
      <c r="RZP135" s="86"/>
      <c r="RZQ135" s="86"/>
      <c r="RZR135" s="86"/>
      <c r="RZS135" s="86"/>
      <c r="RZT135" s="86"/>
      <c r="RZU135" s="86"/>
      <c r="RZV135" s="86"/>
      <c r="RZW135" s="86"/>
      <c r="RZX135" s="86"/>
      <c r="RZY135" s="86"/>
      <c r="RZZ135" s="86"/>
      <c r="SAA135" s="86"/>
      <c r="SAB135" s="86"/>
      <c r="SAC135" s="86"/>
      <c r="SAD135" s="86"/>
      <c r="SAE135" s="86"/>
      <c r="SAF135" s="86"/>
      <c r="SAG135" s="86"/>
      <c r="SAH135" s="86"/>
      <c r="SAI135" s="86"/>
      <c r="SAJ135" s="86"/>
      <c r="SAK135" s="86"/>
      <c r="SAL135" s="86"/>
      <c r="SAM135" s="86"/>
      <c r="SAN135" s="86"/>
      <c r="SAO135" s="86"/>
      <c r="SAP135" s="86"/>
      <c r="SAQ135" s="86"/>
      <c r="SAR135" s="86"/>
      <c r="SAS135" s="86"/>
      <c r="SAT135" s="86"/>
      <c r="SAU135" s="86"/>
      <c r="SAV135" s="86"/>
      <c r="SAW135" s="86"/>
      <c r="SAX135" s="86"/>
      <c r="SAY135" s="86"/>
      <c r="SAZ135" s="86"/>
      <c r="SBA135" s="86"/>
      <c r="SBB135" s="86"/>
      <c r="SBC135" s="86"/>
      <c r="SBD135" s="86"/>
      <c r="SBE135" s="86"/>
      <c r="SBF135" s="86"/>
      <c r="SBG135" s="86"/>
      <c r="SBH135" s="86"/>
      <c r="SBI135" s="86"/>
      <c r="SBJ135" s="86"/>
      <c r="SBK135" s="86"/>
      <c r="SBL135" s="86"/>
      <c r="SBM135" s="86"/>
      <c r="SBN135" s="86"/>
      <c r="SBO135" s="86"/>
      <c r="SBP135" s="86"/>
      <c r="SBQ135" s="86"/>
      <c r="SBR135" s="86"/>
      <c r="SBS135" s="86"/>
      <c r="SBT135" s="86"/>
      <c r="SBU135" s="86"/>
      <c r="SBV135" s="86"/>
      <c r="SBW135" s="86"/>
      <c r="SBX135" s="86"/>
      <c r="SBY135" s="86"/>
      <c r="SBZ135" s="86"/>
      <c r="SCA135" s="86"/>
      <c r="SCB135" s="86"/>
      <c r="SCC135" s="86"/>
      <c r="SCD135" s="86"/>
      <c r="SCE135" s="86"/>
      <c r="SCF135" s="86"/>
      <c r="SCG135" s="86"/>
      <c r="SCH135" s="86"/>
      <c r="SCI135" s="86"/>
      <c r="SCJ135" s="86"/>
      <c r="SCK135" s="86"/>
      <c r="SCL135" s="86"/>
      <c r="SCM135" s="86"/>
      <c r="SCN135" s="86"/>
      <c r="SCO135" s="86"/>
      <c r="SCP135" s="86"/>
      <c r="SCQ135" s="86"/>
      <c r="SCR135" s="86"/>
      <c r="SCS135" s="86"/>
      <c r="SCT135" s="86"/>
      <c r="SCU135" s="86"/>
      <c r="SCV135" s="86"/>
      <c r="SCW135" s="86"/>
      <c r="SCX135" s="86"/>
      <c r="SCY135" s="86"/>
      <c r="SCZ135" s="86"/>
      <c r="SDA135" s="86"/>
      <c r="SDB135" s="86"/>
      <c r="SDC135" s="86"/>
      <c r="SDD135" s="86"/>
      <c r="SDE135" s="86"/>
      <c r="SDF135" s="86"/>
      <c r="SDG135" s="86"/>
      <c r="SDH135" s="86"/>
      <c r="SDI135" s="86"/>
      <c r="SDJ135" s="86"/>
      <c r="SDK135" s="86"/>
      <c r="SDL135" s="86"/>
      <c r="SDM135" s="86"/>
      <c r="SDN135" s="86"/>
      <c r="SDO135" s="86"/>
      <c r="SDP135" s="86"/>
      <c r="SDQ135" s="86"/>
      <c r="SDR135" s="86"/>
      <c r="SDS135" s="86"/>
      <c r="SDT135" s="86"/>
      <c r="SDU135" s="86"/>
      <c r="SDV135" s="86"/>
      <c r="SDW135" s="86"/>
      <c r="SDX135" s="86"/>
      <c r="SDY135" s="86"/>
      <c r="SDZ135" s="86"/>
      <c r="SEA135" s="86"/>
      <c r="SEB135" s="86"/>
      <c r="SEC135" s="86"/>
      <c r="SED135" s="86"/>
      <c r="SEE135" s="86"/>
      <c r="SEF135" s="86"/>
      <c r="SEG135" s="86"/>
      <c r="SEH135" s="86"/>
      <c r="SEI135" s="86"/>
      <c r="SEJ135" s="86"/>
      <c r="SEK135" s="86"/>
      <c r="SEL135" s="86"/>
      <c r="SEM135" s="86"/>
      <c r="SEN135" s="86"/>
      <c r="SEO135" s="86"/>
      <c r="SEP135" s="86"/>
      <c r="SEQ135" s="86"/>
      <c r="SER135" s="86"/>
      <c r="SES135" s="86"/>
      <c r="SET135" s="86"/>
      <c r="SEU135" s="86"/>
      <c r="SEV135" s="86"/>
      <c r="SEW135" s="86"/>
      <c r="SEX135" s="86"/>
      <c r="SEY135" s="86"/>
      <c r="SEZ135" s="86"/>
      <c r="SFA135" s="86"/>
      <c r="SFB135" s="86"/>
      <c r="SFC135" s="86"/>
      <c r="SFD135" s="86"/>
      <c r="SFE135" s="86"/>
      <c r="SFF135" s="86"/>
      <c r="SFG135" s="86"/>
      <c r="SFH135" s="86"/>
      <c r="SFI135" s="86"/>
      <c r="SFJ135" s="86"/>
      <c r="SFQ135" s="86"/>
      <c r="SFR135" s="86"/>
      <c r="SFS135" s="86"/>
      <c r="SFT135" s="86"/>
      <c r="SFU135" s="86"/>
      <c r="SFV135" s="86"/>
      <c r="SFW135" s="86"/>
      <c r="SFX135" s="86"/>
      <c r="SFY135" s="86"/>
      <c r="SFZ135" s="86"/>
      <c r="SGA135" s="86"/>
      <c r="SGB135" s="86"/>
      <c r="SGC135" s="86"/>
      <c r="SGD135" s="86"/>
      <c r="SGE135" s="86"/>
      <c r="SGF135" s="86"/>
      <c r="SGG135" s="86"/>
      <c r="SGH135" s="86"/>
      <c r="SGI135" s="86"/>
      <c r="SGJ135" s="86"/>
      <c r="SGK135" s="86"/>
      <c r="SGL135" s="86"/>
      <c r="SGM135" s="86"/>
      <c r="SGN135" s="86"/>
      <c r="SGO135" s="86"/>
      <c r="SGP135" s="86"/>
      <c r="SGQ135" s="86"/>
      <c r="SGR135" s="86"/>
      <c r="SGS135" s="86"/>
      <c r="SGT135" s="86"/>
      <c r="SGU135" s="86"/>
      <c r="SGV135" s="86"/>
      <c r="SGW135" s="86"/>
      <c r="SGX135" s="86"/>
      <c r="SGY135" s="86"/>
      <c r="SGZ135" s="86"/>
      <c r="SHA135" s="86"/>
      <c r="SHB135" s="86"/>
      <c r="SHC135" s="86"/>
      <c r="SHD135" s="86"/>
      <c r="SHE135" s="86"/>
      <c r="SHF135" s="86"/>
      <c r="SHG135" s="86"/>
      <c r="SHH135" s="86"/>
      <c r="SHI135" s="86"/>
      <c r="SHJ135" s="86"/>
      <c r="SHK135" s="86"/>
      <c r="SHL135" s="86"/>
      <c r="SHM135" s="86"/>
      <c r="SHN135" s="86"/>
      <c r="SHO135" s="86"/>
      <c r="SHP135" s="86"/>
      <c r="SHQ135" s="86"/>
      <c r="SHR135" s="86"/>
      <c r="SHS135" s="86"/>
      <c r="SHT135" s="86"/>
      <c r="SHU135" s="86"/>
      <c r="SHV135" s="86"/>
      <c r="SHW135" s="86"/>
      <c r="SHX135" s="86"/>
      <c r="SHY135" s="86"/>
      <c r="SHZ135" s="86"/>
      <c r="SIA135" s="86"/>
      <c r="SIB135" s="86"/>
      <c r="SIC135" s="86"/>
      <c r="SID135" s="86"/>
      <c r="SIE135" s="86"/>
      <c r="SIF135" s="86"/>
      <c r="SIG135" s="86"/>
      <c r="SIH135" s="86"/>
      <c r="SII135" s="86"/>
      <c r="SIJ135" s="86"/>
      <c r="SIK135" s="86"/>
      <c r="SIL135" s="86"/>
      <c r="SIM135" s="86"/>
      <c r="SIN135" s="86"/>
      <c r="SIO135" s="86"/>
      <c r="SIP135" s="86"/>
      <c r="SIQ135" s="86"/>
      <c r="SIR135" s="86"/>
      <c r="SIS135" s="86"/>
      <c r="SIT135" s="86"/>
      <c r="SIU135" s="86"/>
      <c r="SIV135" s="86"/>
      <c r="SIW135" s="86"/>
      <c r="SIX135" s="86"/>
      <c r="SIY135" s="86"/>
      <c r="SIZ135" s="86"/>
      <c r="SJA135" s="86"/>
      <c r="SJB135" s="86"/>
      <c r="SJC135" s="86"/>
      <c r="SJD135" s="86"/>
      <c r="SJE135" s="86"/>
      <c r="SJF135" s="86"/>
      <c r="SJG135" s="86"/>
      <c r="SJH135" s="86"/>
      <c r="SJI135" s="86"/>
      <c r="SJJ135" s="86"/>
      <c r="SJK135" s="86"/>
      <c r="SJL135" s="86"/>
      <c r="SJM135" s="86"/>
      <c r="SJN135" s="86"/>
      <c r="SJO135" s="86"/>
      <c r="SJP135" s="86"/>
      <c r="SJQ135" s="86"/>
      <c r="SJR135" s="86"/>
      <c r="SJS135" s="86"/>
      <c r="SJT135" s="86"/>
      <c r="SJU135" s="86"/>
      <c r="SJV135" s="86"/>
      <c r="SJW135" s="86"/>
      <c r="SJX135" s="86"/>
      <c r="SJY135" s="86"/>
      <c r="SJZ135" s="86"/>
      <c r="SKA135" s="86"/>
      <c r="SKB135" s="86"/>
      <c r="SKC135" s="86"/>
      <c r="SKD135" s="86"/>
      <c r="SKE135" s="86"/>
      <c r="SKF135" s="86"/>
      <c r="SKG135" s="86"/>
      <c r="SKH135" s="86"/>
      <c r="SKI135" s="86"/>
      <c r="SKJ135" s="86"/>
      <c r="SKK135" s="86"/>
      <c r="SKL135" s="86"/>
      <c r="SKM135" s="86"/>
      <c r="SKN135" s="86"/>
      <c r="SKO135" s="86"/>
      <c r="SKP135" s="86"/>
      <c r="SKQ135" s="86"/>
      <c r="SKR135" s="86"/>
      <c r="SKS135" s="86"/>
      <c r="SKT135" s="86"/>
      <c r="SKU135" s="86"/>
      <c r="SKV135" s="86"/>
      <c r="SKW135" s="86"/>
      <c r="SKX135" s="86"/>
      <c r="SKY135" s="86"/>
      <c r="SKZ135" s="86"/>
      <c r="SLA135" s="86"/>
      <c r="SLB135" s="86"/>
      <c r="SLC135" s="86"/>
      <c r="SLD135" s="86"/>
      <c r="SLE135" s="86"/>
      <c r="SLF135" s="86"/>
      <c r="SLG135" s="86"/>
      <c r="SLH135" s="86"/>
      <c r="SLI135" s="86"/>
      <c r="SLJ135" s="86"/>
      <c r="SLK135" s="86"/>
      <c r="SLL135" s="86"/>
      <c r="SLM135" s="86"/>
      <c r="SLN135" s="86"/>
      <c r="SLO135" s="86"/>
      <c r="SLP135" s="86"/>
      <c r="SLQ135" s="86"/>
      <c r="SLR135" s="86"/>
      <c r="SLS135" s="86"/>
      <c r="SLT135" s="86"/>
      <c r="SLU135" s="86"/>
      <c r="SLV135" s="86"/>
      <c r="SLW135" s="86"/>
      <c r="SLX135" s="86"/>
      <c r="SLY135" s="86"/>
      <c r="SLZ135" s="86"/>
      <c r="SMA135" s="86"/>
      <c r="SMB135" s="86"/>
      <c r="SMC135" s="86"/>
      <c r="SMD135" s="86"/>
      <c r="SME135" s="86"/>
      <c r="SMF135" s="86"/>
      <c r="SMG135" s="86"/>
      <c r="SMH135" s="86"/>
      <c r="SMI135" s="86"/>
      <c r="SMJ135" s="86"/>
      <c r="SMK135" s="86"/>
      <c r="SML135" s="86"/>
      <c r="SMM135" s="86"/>
      <c r="SMN135" s="86"/>
      <c r="SMO135" s="86"/>
      <c r="SMP135" s="86"/>
      <c r="SMQ135" s="86"/>
      <c r="SMR135" s="86"/>
      <c r="SMS135" s="86"/>
      <c r="SMT135" s="86"/>
      <c r="SMU135" s="86"/>
      <c r="SMV135" s="86"/>
      <c r="SMW135" s="86"/>
      <c r="SMX135" s="86"/>
      <c r="SMY135" s="86"/>
      <c r="SMZ135" s="86"/>
      <c r="SNA135" s="86"/>
      <c r="SNB135" s="86"/>
      <c r="SNC135" s="86"/>
      <c r="SND135" s="86"/>
      <c r="SNE135" s="86"/>
      <c r="SNF135" s="86"/>
      <c r="SNG135" s="86"/>
      <c r="SNH135" s="86"/>
      <c r="SNI135" s="86"/>
      <c r="SNJ135" s="86"/>
      <c r="SNK135" s="86"/>
      <c r="SNL135" s="86"/>
      <c r="SNM135" s="86"/>
      <c r="SNN135" s="86"/>
      <c r="SNO135" s="86"/>
      <c r="SNP135" s="86"/>
      <c r="SNQ135" s="86"/>
      <c r="SNR135" s="86"/>
      <c r="SNS135" s="86"/>
      <c r="SNT135" s="86"/>
      <c r="SNU135" s="86"/>
      <c r="SNV135" s="86"/>
      <c r="SNW135" s="86"/>
      <c r="SNX135" s="86"/>
      <c r="SNY135" s="86"/>
      <c r="SNZ135" s="86"/>
      <c r="SOA135" s="86"/>
      <c r="SOB135" s="86"/>
      <c r="SOC135" s="86"/>
      <c r="SOD135" s="86"/>
      <c r="SOE135" s="86"/>
      <c r="SOF135" s="86"/>
      <c r="SOG135" s="86"/>
      <c r="SOH135" s="86"/>
      <c r="SOI135" s="86"/>
      <c r="SOJ135" s="86"/>
      <c r="SOK135" s="86"/>
      <c r="SOL135" s="86"/>
      <c r="SOM135" s="86"/>
      <c r="SON135" s="86"/>
      <c r="SOO135" s="86"/>
      <c r="SOP135" s="86"/>
      <c r="SOQ135" s="86"/>
      <c r="SOR135" s="86"/>
      <c r="SOS135" s="86"/>
      <c r="SOT135" s="86"/>
      <c r="SOU135" s="86"/>
      <c r="SOV135" s="86"/>
      <c r="SOW135" s="86"/>
      <c r="SOX135" s="86"/>
      <c r="SOY135" s="86"/>
      <c r="SOZ135" s="86"/>
      <c r="SPA135" s="86"/>
      <c r="SPB135" s="86"/>
      <c r="SPC135" s="86"/>
      <c r="SPD135" s="86"/>
      <c r="SPE135" s="86"/>
      <c r="SPF135" s="86"/>
      <c r="SPM135" s="86"/>
      <c r="SPN135" s="86"/>
      <c r="SPO135" s="86"/>
      <c r="SPP135" s="86"/>
      <c r="SPQ135" s="86"/>
      <c r="SPR135" s="86"/>
      <c r="SPS135" s="86"/>
      <c r="SPT135" s="86"/>
      <c r="SPU135" s="86"/>
      <c r="SPV135" s="86"/>
      <c r="SPW135" s="86"/>
      <c r="SPX135" s="86"/>
      <c r="SPY135" s="86"/>
      <c r="SPZ135" s="86"/>
      <c r="SQA135" s="86"/>
      <c r="SQB135" s="86"/>
      <c r="SQC135" s="86"/>
      <c r="SQD135" s="86"/>
      <c r="SQE135" s="86"/>
      <c r="SQF135" s="86"/>
      <c r="SQG135" s="86"/>
      <c r="SQH135" s="86"/>
      <c r="SQI135" s="86"/>
      <c r="SQJ135" s="86"/>
      <c r="SQK135" s="86"/>
      <c r="SQL135" s="86"/>
      <c r="SQM135" s="86"/>
      <c r="SQN135" s="86"/>
      <c r="SQO135" s="86"/>
      <c r="SQP135" s="86"/>
      <c r="SQQ135" s="86"/>
      <c r="SQR135" s="86"/>
      <c r="SQS135" s="86"/>
      <c r="SQT135" s="86"/>
      <c r="SQU135" s="86"/>
      <c r="SQV135" s="86"/>
      <c r="SQW135" s="86"/>
      <c r="SQX135" s="86"/>
      <c r="SQY135" s="86"/>
      <c r="SQZ135" s="86"/>
      <c r="SRA135" s="86"/>
      <c r="SRB135" s="86"/>
      <c r="SRC135" s="86"/>
      <c r="SRD135" s="86"/>
      <c r="SRE135" s="86"/>
      <c r="SRF135" s="86"/>
      <c r="SRG135" s="86"/>
      <c r="SRH135" s="86"/>
      <c r="SRI135" s="86"/>
      <c r="SRJ135" s="86"/>
      <c r="SRK135" s="86"/>
      <c r="SRL135" s="86"/>
      <c r="SRM135" s="86"/>
      <c r="SRN135" s="86"/>
      <c r="SRO135" s="86"/>
      <c r="SRP135" s="86"/>
      <c r="SRQ135" s="86"/>
      <c r="SRR135" s="86"/>
      <c r="SRS135" s="86"/>
      <c r="SRT135" s="86"/>
      <c r="SRU135" s="86"/>
      <c r="SRV135" s="86"/>
      <c r="SRW135" s="86"/>
      <c r="SRX135" s="86"/>
      <c r="SRY135" s="86"/>
      <c r="SRZ135" s="86"/>
      <c r="SSA135" s="86"/>
      <c r="SSB135" s="86"/>
      <c r="SSC135" s="86"/>
      <c r="SSD135" s="86"/>
      <c r="SSE135" s="86"/>
      <c r="SSF135" s="86"/>
      <c r="SSG135" s="86"/>
      <c r="SSH135" s="86"/>
      <c r="SSI135" s="86"/>
      <c r="SSJ135" s="86"/>
      <c r="SSK135" s="86"/>
      <c r="SSL135" s="86"/>
      <c r="SSM135" s="86"/>
      <c r="SSN135" s="86"/>
      <c r="SSO135" s="86"/>
      <c r="SSP135" s="86"/>
      <c r="SSQ135" s="86"/>
      <c r="SSR135" s="86"/>
      <c r="SSS135" s="86"/>
      <c r="SST135" s="86"/>
      <c r="SSU135" s="86"/>
      <c r="SSV135" s="86"/>
      <c r="SSW135" s="86"/>
      <c r="SSX135" s="86"/>
      <c r="SSY135" s="86"/>
      <c r="SSZ135" s="86"/>
      <c r="STA135" s="86"/>
      <c r="STB135" s="86"/>
      <c r="STC135" s="86"/>
      <c r="STD135" s="86"/>
      <c r="STE135" s="86"/>
      <c r="STF135" s="86"/>
      <c r="STG135" s="86"/>
      <c r="STH135" s="86"/>
      <c r="STI135" s="86"/>
      <c r="STJ135" s="86"/>
      <c r="STK135" s="86"/>
      <c r="STL135" s="86"/>
      <c r="STM135" s="86"/>
      <c r="STN135" s="86"/>
      <c r="STO135" s="86"/>
      <c r="STP135" s="86"/>
      <c r="STQ135" s="86"/>
      <c r="STR135" s="86"/>
      <c r="STS135" s="86"/>
      <c r="STT135" s="86"/>
      <c r="STU135" s="86"/>
      <c r="STV135" s="86"/>
      <c r="STW135" s="86"/>
      <c r="STX135" s="86"/>
      <c r="STY135" s="86"/>
      <c r="STZ135" s="86"/>
      <c r="SUA135" s="86"/>
      <c r="SUB135" s="86"/>
      <c r="SUC135" s="86"/>
      <c r="SUD135" s="86"/>
      <c r="SUE135" s="86"/>
      <c r="SUF135" s="86"/>
      <c r="SUG135" s="86"/>
      <c r="SUH135" s="86"/>
      <c r="SUI135" s="86"/>
      <c r="SUJ135" s="86"/>
      <c r="SUK135" s="86"/>
      <c r="SUL135" s="86"/>
      <c r="SUM135" s="86"/>
      <c r="SUN135" s="86"/>
      <c r="SUO135" s="86"/>
      <c r="SUP135" s="86"/>
      <c r="SUQ135" s="86"/>
      <c r="SUR135" s="86"/>
      <c r="SUS135" s="86"/>
      <c r="SUT135" s="86"/>
      <c r="SUU135" s="86"/>
      <c r="SUV135" s="86"/>
      <c r="SUW135" s="86"/>
      <c r="SUX135" s="86"/>
      <c r="SUY135" s="86"/>
      <c r="SUZ135" s="86"/>
      <c r="SVA135" s="86"/>
      <c r="SVB135" s="86"/>
      <c r="SVC135" s="86"/>
      <c r="SVD135" s="86"/>
      <c r="SVE135" s="86"/>
      <c r="SVF135" s="86"/>
      <c r="SVG135" s="86"/>
      <c r="SVH135" s="86"/>
      <c r="SVI135" s="86"/>
      <c r="SVJ135" s="86"/>
      <c r="SVK135" s="86"/>
      <c r="SVL135" s="86"/>
      <c r="SVM135" s="86"/>
      <c r="SVN135" s="86"/>
      <c r="SVO135" s="86"/>
      <c r="SVP135" s="86"/>
      <c r="SVQ135" s="86"/>
      <c r="SVR135" s="86"/>
      <c r="SVS135" s="86"/>
      <c r="SVT135" s="86"/>
      <c r="SVU135" s="86"/>
      <c r="SVV135" s="86"/>
      <c r="SVW135" s="86"/>
      <c r="SVX135" s="86"/>
      <c r="SVY135" s="86"/>
      <c r="SVZ135" s="86"/>
      <c r="SWA135" s="86"/>
      <c r="SWB135" s="86"/>
      <c r="SWC135" s="86"/>
      <c r="SWD135" s="86"/>
      <c r="SWE135" s="86"/>
      <c r="SWF135" s="86"/>
      <c r="SWG135" s="86"/>
      <c r="SWH135" s="86"/>
      <c r="SWI135" s="86"/>
      <c r="SWJ135" s="86"/>
      <c r="SWK135" s="86"/>
      <c r="SWL135" s="86"/>
      <c r="SWM135" s="86"/>
      <c r="SWN135" s="86"/>
      <c r="SWO135" s="86"/>
      <c r="SWP135" s="86"/>
      <c r="SWQ135" s="86"/>
      <c r="SWR135" s="86"/>
      <c r="SWS135" s="86"/>
      <c r="SWT135" s="86"/>
      <c r="SWU135" s="86"/>
      <c r="SWV135" s="86"/>
      <c r="SWW135" s="86"/>
      <c r="SWX135" s="86"/>
      <c r="SWY135" s="86"/>
      <c r="SWZ135" s="86"/>
      <c r="SXA135" s="86"/>
      <c r="SXB135" s="86"/>
      <c r="SXC135" s="86"/>
      <c r="SXD135" s="86"/>
      <c r="SXE135" s="86"/>
      <c r="SXF135" s="86"/>
      <c r="SXG135" s="86"/>
      <c r="SXH135" s="86"/>
      <c r="SXI135" s="86"/>
      <c r="SXJ135" s="86"/>
      <c r="SXK135" s="86"/>
      <c r="SXL135" s="86"/>
      <c r="SXM135" s="86"/>
      <c r="SXN135" s="86"/>
      <c r="SXO135" s="86"/>
      <c r="SXP135" s="86"/>
      <c r="SXQ135" s="86"/>
      <c r="SXR135" s="86"/>
      <c r="SXS135" s="86"/>
      <c r="SXT135" s="86"/>
      <c r="SXU135" s="86"/>
      <c r="SXV135" s="86"/>
      <c r="SXW135" s="86"/>
      <c r="SXX135" s="86"/>
      <c r="SXY135" s="86"/>
      <c r="SXZ135" s="86"/>
      <c r="SYA135" s="86"/>
      <c r="SYB135" s="86"/>
      <c r="SYC135" s="86"/>
      <c r="SYD135" s="86"/>
      <c r="SYE135" s="86"/>
      <c r="SYF135" s="86"/>
      <c r="SYG135" s="86"/>
      <c r="SYH135" s="86"/>
      <c r="SYI135" s="86"/>
      <c r="SYJ135" s="86"/>
      <c r="SYK135" s="86"/>
      <c r="SYL135" s="86"/>
      <c r="SYM135" s="86"/>
      <c r="SYN135" s="86"/>
      <c r="SYO135" s="86"/>
      <c r="SYP135" s="86"/>
      <c r="SYQ135" s="86"/>
      <c r="SYR135" s="86"/>
      <c r="SYS135" s="86"/>
      <c r="SYT135" s="86"/>
      <c r="SYU135" s="86"/>
      <c r="SYV135" s="86"/>
      <c r="SYW135" s="86"/>
      <c r="SYX135" s="86"/>
      <c r="SYY135" s="86"/>
      <c r="SYZ135" s="86"/>
      <c r="SZA135" s="86"/>
      <c r="SZB135" s="86"/>
      <c r="SZI135" s="86"/>
      <c r="SZJ135" s="86"/>
      <c r="SZK135" s="86"/>
      <c r="SZL135" s="86"/>
      <c r="SZM135" s="86"/>
      <c r="SZN135" s="86"/>
      <c r="SZO135" s="86"/>
      <c r="SZP135" s="86"/>
      <c r="SZQ135" s="86"/>
      <c r="SZR135" s="86"/>
      <c r="SZS135" s="86"/>
      <c r="SZT135" s="86"/>
      <c r="SZU135" s="86"/>
      <c r="SZV135" s="86"/>
      <c r="SZW135" s="86"/>
      <c r="SZX135" s="86"/>
      <c r="SZY135" s="86"/>
      <c r="SZZ135" s="86"/>
      <c r="TAA135" s="86"/>
      <c r="TAB135" s="86"/>
      <c r="TAC135" s="86"/>
      <c r="TAD135" s="86"/>
      <c r="TAE135" s="86"/>
      <c r="TAF135" s="86"/>
      <c r="TAG135" s="86"/>
      <c r="TAH135" s="86"/>
      <c r="TAI135" s="86"/>
      <c r="TAJ135" s="86"/>
      <c r="TAK135" s="86"/>
      <c r="TAL135" s="86"/>
      <c r="TAM135" s="86"/>
      <c r="TAN135" s="86"/>
      <c r="TAO135" s="86"/>
      <c r="TAP135" s="86"/>
      <c r="TAQ135" s="86"/>
      <c r="TAR135" s="86"/>
      <c r="TAS135" s="86"/>
      <c r="TAT135" s="86"/>
      <c r="TAU135" s="86"/>
      <c r="TAV135" s="86"/>
      <c r="TAW135" s="86"/>
      <c r="TAX135" s="86"/>
      <c r="TAY135" s="86"/>
      <c r="TAZ135" s="86"/>
      <c r="TBA135" s="86"/>
      <c r="TBB135" s="86"/>
      <c r="TBC135" s="86"/>
      <c r="TBD135" s="86"/>
      <c r="TBE135" s="86"/>
      <c r="TBF135" s="86"/>
      <c r="TBG135" s="86"/>
      <c r="TBH135" s="86"/>
      <c r="TBI135" s="86"/>
      <c r="TBJ135" s="86"/>
      <c r="TBK135" s="86"/>
      <c r="TBL135" s="86"/>
      <c r="TBM135" s="86"/>
      <c r="TBN135" s="86"/>
      <c r="TBO135" s="86"/>
      <c r="TBP135" s="86"/>
      <c r="TBQ135" s="86"/>
      <c r="TBR135" s="86"/>
      <c r="TBS135" s="86"/>
      <c r="TBT135" s="86"/>
      <c r="TBU135" s="86"/>
      <c r="TBV135" s="86"/>
      <c r="TBW135" s="86"/>
      <c r="TBX135" s="86"/>
      <c r="TBY135" s="86"/>
      <c r="TBZ135" s="86"/>
      <c r="TCA135" s="86"/>
      <c r="TCB135" s="86"/>
      <c r="TCC135" s="86"/>
      <c r="TCD135" s="86"/>
      <c r="TCE135" s="86"/>
      <c r="TCF135" s="86"/>
      <c r="TCG135" s="86"/>
      <c r="TCH135" s="86"/>
      <c r="TCI135" s="86"/>
      <c r="TCJ135" s="86"/>
      <c r="TCK135" s="86"/>
      <c r="TCL135" s="86"/>
      <c r="TCM135" s="86"/>
      <c r="TCN135" s="86"/>
      <c r="TCO135" s="86"/>
      <c r="TCP135" s="86"/>
      <c r="TCQ135" s="86"/>
      <c r="TCR135" s="86"/>
      <c r="TCS135" s="86"/>
      <c r="TCT135" s="86"/>
      <c r="TCU135" s="86"/>
      <c r="TCV135" s="86"/>
      <c r="TCW135" s="86"/>
      <c r="TCX135" s="86"/>
      <c r="TCY135" s="86"/>
      <c r="TCZ135" s="86"/>
      <c r="TDA135" s="86"/>
      <c r="TDB135" s="86"/>
      <c r="TDC135" s="86"/>
      <c r="TDD135" s="86"/>
      <c r="TDE135" s="86"/>
      <c r="TDF135" s="86"/>
      <c r="TDG135" s="86"/>
      <c r="TDH135" s="86"/>
      <c r="TDI135" s="86"/>
      <c r="TDJ135" s="86"/>
      <c r="TDK135" s="86"/>
      <c r="TDL135" s="86"/>
      <c r="TDM135" s="86"/>
      <c r="TDN135" s="86"/>
      <c r="TDO135" s="86"/>
      <c r="TDP135" s="86"/>
      <c r="TDQ135" s="86"/>
      <c r="TDR135" s="86"/>
      <c r="TDS135" s="86"/>
      <c r="TDT135" s="86"/>
      <c r="TDU135" s="86"/>
      <c r="TDV135" s="86"/>
      <c r="TDW135" s="86"/>
      <c r="TDX135" s="86"/>
      <c r="TDY135" s="86"/>
      <c r="TDZ135" s="86"/>
      <c r="TEA135" s="86"/>
      <c r="TEB135" s="86"/>
      <c r="TEC135" s="86"/>
      <c r="TED135" s="86"/>
      <c r="TEE135" s="86"/>
      <c r="TEF135" s="86"/>
      <c r="TEG135" s="86"/>
      <c r="TEH135" s="86"/>
      <c r="TEI135" s="86"/>
      <c r="TEJ135" s="86"/>
      <c r="TEK135" s="86"/>
      <c r="TEL135" s="86"/>
      <c r="TEM135" s="86"/>
      <c r="TEN135" s="86"/>
      <c r="TEO135" s="86"/>
      <c r="TEP135" s="86"/>
      <c r="TEQ135" s="86"/>
      <c r="TER135" s="86"/>
      <c r="TES135" s="86"/>
      <c r="TET135" s="86"/>
      <c r="TEU135" s="86"/>
      <c r="TEV135" s="86"/>
      <c r="TEW135" s="86"/>
      <c r="TEX135" s="86"/>
      <c r="TEY135" s="86"/>
      <c r="TEZ135" s="86"/>
      <c r="TFA135" s="86"/>
      <c r="TFB135" s="86"/>
      <c r="TFC135" s="86"/>
      <c r="TFD135" s="86"/>
      <c r="TFE135" s="86"/>
      <c r="TFF135" s="86"/>
      <c r="TFG135" s="86"/>
      <c r="TFH135" s="86"/>
      <c r="TFI135" s="86"/>
      <c r="TFJ135" s="86"/>
      <c r="TFK135" s="86"/>
      <c r="TFL135" s="86"/>
      <c r="TFM135" s="86"/>
      <c r="TFN135" s="86"/>
      <c r="TFO135" s="86"/>
      <c r="TFP135" s="86"/>
      <c r="TFQ135" s="86"/>
      <c r="TFR135" s="86"/>
      <c r="TFS135" s="86"/>
      <c r="TFT135" s="86"/>
      <c r="TFU135" s="86"/>
      <c r="TFV135" s="86"/>
      <c r="TFW135" s="86"/>
      <c r="TFX135" s="86"/>
      <c r="TFY135" s="86"/>
      <c r="TFZ135" s="86"/>
      <c r="TGA135" s="86"/>
      <c r="TGB135" s="86"/>
      <c r="TGC135" s="86"/>
      <c r="TGD135" s="86"/>
      <c r="TGE135" s="86"/>
      <c r="TGF135" s="86"/>
      <c r="TGG135" s="86"/>
      <c r="TGH135" s="86"/>
      <c r="TGI135" s="86"/>
      <c r="TGJ135" s="86"/>
      <c r="TGK135" s="86"/>
      <c r="TGL135" s="86"/>
      <c r="TGM135" s="86"/>
      <c r="TGN135" s="86"/>
      <c r="TGO135" s="86"/>
      <c r="TGP135" s="86"/>
      <c r="TGQ135" s="86"/>
      <c r="TGR135" s="86"/>
      <c r="TGS135" s="86"/>
      <c r="TGT135" s="86"/>
      <c r="TGU135" s="86"/>
      <c r="TGV135" s="86"/>
      <c r="TGW135" s="86"/>
      <c r="TGX135" s="86"/>
      <c r="TGY135" s="86"/>
      <c r="TGZ135" s="86"/>
      <c r="THA135" s="86"/>
      <c r="THB135" s="86"/>
      <c r="THC135" s="86"/>
      <c r="THD135" s="86"/>
      <c r="THE135" s="86"/>
      <c r="THF135" s="86"/>
      <c r="THG135" s="86"/>
      <c r="THH135" s="86"/>
      <c r="THI135" s="86"/>
      <c r="THJ135" s="86"/>
      <c r="THK135" s="86"/>
      <c r="THL135" s="86"/>
      <c r="THM135" s="86"/>
      <c r="THN135" s="86"/>
      <c r="THO135" s="86"/>
      <c r="THP135" s="86"/>
      <c r="THQ135" s="86"/>
      <c r="THR135" s="86"/>
      <c r="THS135" s="86"/>
      <c r="THT135" s="86"/>
      <c r="THU135" s="86"/>
      <c r="THV135" s="86"/>
      <c r="THW135" s="86"/>
      <c r="THX135" s="86"/>
      <c r="THY135" s="86"/>
      <c r="THZ135" s="86"/>
      <c r="TIA135" s="86"/>
      <c r="TIB135" s="86"/>
      <c r="TIC135" s="86"/>
      <c r="TID135" s="86"/>
      <c r="TIE135" s="86"/>
      <c r="TIF135" s="86"/>
      <c r="TIG135" s="86"/>
      <c r="TIH135" s="86"/>
      <c r="TII135" s="86"/>
      <c r="TIJ135" s="86"/>
      <c r="TIK135" s="86"/>
      <c r="TIL135" s="86"/>
      <c r="TIM135" s="86"/>
      <c r="TIN135" s="86"/>
      <c r="TIO135" s="86"/>
      <c r="TIP135" s="86"/>
      <c r="TIQ135" s="86"/>
      <c r="TIR135" s="86"/>
      <c r="TIS135" s="86"/>
      <c r="TIT135" s="86"/>
      <c r="TIU135" s="86"/>
      <c r="TIV135" s="86"/>
      <c r="TIW135" s="86"/>
      <c r="TIX135" s="86"/>
      <c r="TJE135" s="86"/>
      <c r="TJF135" s="86"/>
      <c r="TJG135" s="86"/>
      <c r="TJH135" s="86"/>
      <c r="TJI135" s="86"/>
      <c r="TJJ135" s="86"/>
      <c r="TJK135" s="86"/>
      <c r="TJL135" s="86"/>
      <c r="TJM135" s="86"/>
      <c r="TJN135" s="86"/>
      <c r="TJO135" s="86"/>
      <c r="TJP135" s="86"/>
      <c r="TJQ135" s="86"/>
      <c r="TJR135" s="86"/>
      <c r="TJS135" s="86"/>
      <c r="TJT135" s="86"/>
      <c r="TJU135" s="86"/>
      <c r="TJV135" s="86"/>
      <c r="TJW135" s="86"/>
      <c r="TJX135" s="86"/>
      <c r="TJY135" s="86"/>
      <c r="TJZ135" s="86"/>
      <c r="TKA135" s="86"/>
      <c r="TKB135" s="86"/>
      <c r="TKC135" s="86"/>
      <c r="TKD135" s="86"/>
      <c r="TKE135" s="86"/>
      <c r="TKF135" s="86"/>
      <c r="TKG135" s="86"/>
      <c r="TKH135" s="86"/>
      <c r="TKI135" s="86"/>
      <c r="TKJ135" s="86"/>
      <c r="TKK135" s="86"/>
      <c r="TKL135" s="86"/>
      <c r="TKM135" s="86"/>
      <c r="TKN135" s="86"/>
      <c r="TKO135" s="86"/>
      <c r="TKP135" s="86"/>
      <c r="TKQ135" s="86"/>
      <c r="TKR135" s="86"/>
      <c r="TKS135" s="86"/>
      <c r="TKT135" s="86"/>
      <c r="TKU135" s="86"/>
      <c r="TKV135" s="86"/>
      <c r="TKW135" s="86"/>
      <c r="TKX135" s="86"/>
      <c r="TKY135" s="86"/>
      <c r="TKZ135" s="86"/>
      <c r="TLA135" s="86"/>
      <c r="TLB135" s="86"/>
      <c r="TLC135" s="86"/>
      <c r="TLD135" s="86"/>
      <c r="TLE135" s="86"/>
      <c r="TLF135" s="86"/>
      <c r="TLG135" s="86"/>
      <c r="TLH135" s="86"/>
      <c r="TLI135" s="86"/>
      <c r="TLJ135" s="86"/>
      <c r="TLK135" s="86"/>
      <c r="TLL135" s="86"/>
      <c r="TLM135" s="86"/>
      <c r="TLN135" s="86"/>
      <c r="TLO135" s="86"/>
      <c r="TLP135" s="86"/>
      <c r="TLQ135" s="86"/>
      <c r="TLR135" s="86"/>
      <c r="TLS135" s="86"/>
      <c r="TLT135" s="86"/>
      <c r="TLU135" s="86"/>
      <c r="TLV135" s="86"/>
      <c r="TLW135" s="86"/>
      <c r="TLX135" s="86"/>
      <c r="TLY135" s="86"/>
      <c r="TLZ135" s="86"/>
      <c r="TMA135" s="86"/>
      <c r="TMB135" s="86"/>
      <c r="TMC135" s="86"/>
      <c r="TMD135" s="86"/>
      <c r="TME135" s="86"/>
      <c r="TMF135" s="86"/>
      <c r="TMG135" s="86"/>
      <c r="TMH135" s="86"/>
      <c r="TMI135" s="86"/>
      <c r="TMJ135" s="86"/>
      <c r="TMK135" s="86"/>
      <c r="TML135" s="86"/>
      <c r="TMM135" s="86"/>
      <c r="TMN135" s="86"/>
      <c r="TMO135" s="86"/>
      <c r="TMP135" s="86"/>
      <c r="TMQ135" s="86"/>
      <c r="TMR135" s="86"/>
      <c r="TMS135" s="86"/>
      <c r="TMT135" s="86"/>
      <c r="TMU135" s="86"/>
      <c r="TMV135" s="86"/>
      <c r="TMW135" s="86"/>
      <c r="TMX135" s="86"/>
      <c r="TMY135" s="86"/>
      <c r="TMZ135" s="86"/>
      <c r="TNA135" s="86"/>
      <c r="TNB135" s="86"/>
      <c r="TNC135" s="86"/>
      <c r="TND135" s="86"/>
      <c r="TNE135" s="86"/>
      <c r="TNF135" s="86"/>
      <c r="TNG135" s="86"/>
      <c r="TNH135" s="86"/>
      <c r="TNI135" s="86"/>
      <c r="TNJ135" s="86"/>
      <c r="TNK135" s="86"/>
      <c r="TNL135" s="86"/>
      <c r="TNM135" s="86"/>
      <c r="TNN135" s="86"/>
      <c r="TNO135" s="86"/>
      <c r="TNP135" s="86"/>
      <c r="TNQ135" s="86"/>
      <c r="TNR135" s="86"/>
      <c r="TNS135" s="86"/>
      <c r="TNT135" s="86"/>
      <c r="TNU135" s="86"/>
      <c r="TNV135" s="86"/>
      <c r="TNW135" s="86"/>
      <c r="TNX135" s="86"/>
      <c r="TNY135" s="86"/>
      <c r="TNZ135" s="86"/>
      <c r="TOA135" s="86"/>
      <c r="TOB135" s="86"/>
      <c r="TOC135" s="86"/>
      <c r="TOD135" s="86"/>
      <c r="TOE135" s="86"/>
      <c r="TOF135" s="86"/>
      <c r="TOG135" s="86"/>
      <c r="TOH135" s="86"/>
      <c r="TOI135" s="86"/>
      <c r="TOJ135" s="86"/>
      <c r="TOK135" s="86"/>
      <c r="TOL135" s="86"/>
      <c r="TOM135" s="86"/>
      <c r="TON135" s="86"/>
      <c r="TOO135" s="86"/>
      <c r="TOP135" s="86"/>
      <c r="TOQ135" s="86"/>
      <c r="TOR135" s="86"/>
      <c r="TOS135" s="86"/>
      <c r="TOT135" s="86"/>
      <c r="TOU135" s="86"/>
      <c r="TOV135" s="86"/>
      <c r="TOW135" s="86"/>
      <c r="TOX135" s="86"/>
      <c r="TOY135" s="86"/>
      <c r="TOZ135" s="86"/>
      <c r="TPA135" s="86"/>
      <c r="TPB135" s="86"/>
      <c r="TPC135" s="86"/>
      <c r="TPD135" s="86"/>
      <c r="TPE135" s="86"/>
      <c r="TPF135" s="86"/>
      <c r="TPG135" s="86"/>
      <c r="TPH135" s="86"/>
      <c r="TPI135" s="86"/>
      <c r="TPJ135" s="86"/>
      <c r="TPK135" s="86"/>
      <c r="TPL135" s="86"/>
      <c r="TPM135" s="86"/>
      <c r="TPN135" s="86"/>
      <c r="TPO135" s="86"/>
      <c r="TPP135" s="86"/>
      <c r="TPQ135" s="86"/>
      <c r="TPR135" s="86"/>
      <c r="TPS135" s="86"/>
      <c r="TPT135" s="86"/>
      <c r="TPU135" s="86"/>
      <c r="TPV135" s="86"/>
      <c r="TPW135" s="86"/>
      <c r="TPX135" s="86"/>
      <c r="TPY135" s="86"/>
      <c r="TPZ135" s="86"/>
      <c r="TQA135" s="86"/>
      <c r="TQB135" s="86"/>
      <c r="TQC135" s="86"/>
      <c r="TQD135" s="86"/>
      <c r="TQE135" s="86"/>
      <c r="TQF135" s="86"/>
      <c r="TQG135" s="86"/>
      <c r="TQH135" s="86"/>
      <c r="TQI135" s="86"/>
      <c r="TQJ135" s="86"/>
      <c r="TQK135" s="86"/>
      <c r="TQL135" s="86"/>
      <c r="TQM135" s="86"/>
      <c r="TQN135" s="86"/>
      <c r="TQO135" s="86"/>
      <c r="TQP135" s="86"/>
      <c r="TQQ135" s="86"/>
      <c r="TQR135" s="86"/>
      <c r="TQS135" s="86"/>
      <c r="TQT135" s="86"/>
      <c r="TQU135" s="86"/>
      <c r="TQV135" s="86"/>
      <c r="TQW135" s="86"/>
      <c r="TQX135" s="86"/>
      <c r="TQY135" s="86"/>
      <c r="TQZ135" s="86"/>
      <c r="TRA135" s="86"/>
      <c r="TRB135" s="86"/>
      <c r="TRC135" s="86"/>
      <c r="TRD135" s="86"/>
      <c r="TRE135" s="86"/>
      <c r="TRF135" s="86"/>
      <c r="TRG135" s="86"/>
      <c r="TRH135" s="86"/>
      <c r="TRI135" s="86"/>
      <c r="TRJ135" s="86"/>
      <c r="TRK135" s="86"/>
      <c r="TRL135" s="86"/>
      <c r="TRM135" s="86"/>
      <c r="TRN135" s="86"/>
      <c r="TRO135" s="86"/>
      <c r="TRP135" s="86"/>
      <c r="TRQ135" s="86"/>
      <c r="TRR135" s="86"/>
      <c r="TRS135" s="86"/>
      <c r="TRT135" s="86"/>
      <c r="TRU135" s="86"/>
      <c r="TRV135" s="86"/>
      <c r="TRW135" s="86"/>
      <c r="TRX135" s="86"/>
      <c r="TRY135" s="86"/>
      <c r="TRZ135" s="86"/>
      <c r="TSA135" s="86"/>
      <c r="TSB135" s="86"/>
      <c r="TSC135" s="86"/>
      <c r="TSD135" s="86"/>
      <c r="TSE135" s="86"/>
      <c r="TSF135" s="86"/>
      <c r="TSG135" s="86"/>
      <c r="TSH135" s="86"/>
      <c r="TSI135" s="86"/>
      <c r="TSJ135" s="86"/>
      <c r="TSK135" s="86"/>
      <c r="TSL135" s="86"/>
      <c r="TSM135" s="86"/>
      <c r="TSN135" s="86"/>
      <c r="TSO135" s="86"/>
      <c r="TSP135" s="86"/>
      <c r="TSQ135" s="86"/>
      <c r="TSR135" s="86"/>
      <c r="TSS135" s="86"/>
      <c r="TST135" s="86"/>
      <c r="TTA135" s="86"/>
      <c r="TTB135" s="86"/>
      <c r="TTC135" s="86"/>
      <c r="TTD135" s="86"/>
      <c r="TTE135" s="86"/>
      <c r="TTF135" s="86"/>
      <c r="TTG135" s="86"/>
      <c r="TTH135" s="86"/>
      <c r="TTI135" s="86"/>
      <c r="TTJ135" s="86"/>
      <c r="TTK135" s="86"/>
      <c r="TTL135" s="86"/>
      <c r="TTM135" s="86"/>
      <c r="TTN135" s="86"/>
      <c r="TTO135" s="86"/>
      <c r="TTP135" s="86"/>
      <c r="TTQ135" s="86"/>
      <c r="TTR135" s="86"/>
      <c r="TTS135" s="86"/>
      <c r="TTT135" s="86"/>
      <c r="TTU135" s="86"/>
      <c r="TTV135" s="86"/>
      <c r="TTW135" s="86"/>
      <c r="TTX135" s="86"/>
      <c r="TTY135" s="86"/>
      <c r="TTZ135" s="86"/>
      <c r="TUA135" s="86"/>
      <c r="TUB135" s="86"/>
      <c r="TUC135" s="86"/>
      <c r="TUD135" s="86"/>
      <c r="TUE135" s="86"/>
      <c r="TUF135" s="86"/>
      <c r="TUG135" s="86"/>
      <c r="TUH135" s="86"/>
      <c r="TUI135" s="86"/>
      <c r="TUJ135" s="86"/>
      <c r="TUK135" s="86"/>
      <c r="TUL135" s="86"/>
      <c r="TUM135" s="86"/>
      <c r="TUN135" s="86"/>
      <c r="TUO135" s="86"/>
      <c r="TUP135" s="86"/>
      <c r="TUQ135" s="86"/>
      <c r="TUR135" s="86"/>
      <c r="TUS135" s="86"/>
      <c r="TUT135" s="86"/>
      <c r="TUU135" s="86"/>
      <c r="TUV135" s="86"/>
      <c r="TUW135" s="86"/>
      <c r="TUX135" s="86"/>
      <c r="TUY135" s="86"/>
      <c r="TUZ135" s="86"/>
      <c r="TVA135" s="86"/>
      <c r="TVB135" s="86"/>
      <c r="TVC135" s="86"/>
      <c r="TVD135" s="86"/>
      <c r="TVE135" s="86"/>
      <c r="TVF135" s="86"/>
      <c r="TVG135" s="86"/>
      <c r="TVH135" s="86"/>
      <c r="TVI135" s="86"/>
      <c r="TVJ135" s="86"/>
      <c r="TVK135" s="86"/>
      <c r="TVL135" s="86"/>
      <c r="TVM135" s="86"/>
      <c r="TVN135" s="86"/>
      <c r="TVO135" s="86"/>
      <c r="TVP135" s="86"/>
      <c r="TVQ135" s="86"/>
      <c r="TVR135" s="86"/>
      <c r="TVS135" s="86"/>
      <c r="TVT135" s="86"/>
      <c r="TVU135" s="86"/>
      <c r="TVV135" s="86"/>
      <c r="TVW135" s="86"/>
      <c r="TVX135" s="86"/>
      <c r="TVY135" s="86"/>
      <c r="TVZ135" s="86"/>
      <c r="TWA135" s="86"/>
      <c r="TWB135" s="86"/>
      <c r="TWC135" s="86"/>
      <c r="TWD135" s="86"/>
      <c r="TWE135" s="86"/>
      <c r="TWF135" s="86"/>
      <c r="TWG135" s="86"/>
      <c r="TWH135" s="86"/>
      <c r="TWI135" s="86"/>
      <c r="TWJ135" s="86"/>
      <c r="TWK135" s="86"/>
      <c r="TWL135" s="86"/>
      <c r="TWM135" s="86"/>
      <c r="TWN135" s="86"/>
      <c r="TWO135" s="86"/>
      <c r="TWP135" s="86"/>
      <c r="TWQ135" s="86"/>
      <c r="TWR135" s="86"/>
      <c r="TWS135" s="86"/>
      <c r="TWT135" s="86"/>
      <c r="TWU135" s="86"/>
      <c r="TWV135" s="86"/>
      <c r="TWW135" s="86"/>
      <c r="TWX135" s="86"/>
      <c r="TWY135" s="86"/>
      <c r="TWZ135" s="86"/>
      <c r="TXA135" s="86"/>
      <c r="TXB135" s="86"/>
      <c r="TXC135" s="86"/>
      <c r="TXD135" s="86"/>
      <c r="TXE135" s="86"/>
      <c r="TXF135" s="86"/>
      <c r="TXG135" s="86"/>
      <c r="TXH135" s="86"/>
      <c r="TXI135" s="86"/>
      <c r="TXJ135" s="86"/>
      <c r="TXK135" s="86"/>
      <c r="TXL135" s="86"/>
      <c r="TXM135" s="86"/>
      <c r="TXN135" s="86"/>
      <c r="TXO135" s="86"/>
      <c r="TXP135" s="86"/>
      <c r="TXQ135" s="86"/>
      <c r="TXR135" s="86"/>
      <c r="TXS135" s="86"/>
      <c r="TXT135" s="86"/>
      <c r="TXU135" s="86"/>
      <c r="TXV135" s="86"/>
      <c r="TXW135" s="86"/>
      <c r="TXX135" s="86"/>
      <c r="TXY135" s="86"/>
      <c r="TXZ135" s="86"/>
      <c r="TYA135" s="86"/>
      <c r="TYB135" s="86"/>
      <c r="TYC135" s="86"/>
      <c r="TYD135" s="86"/>
      <c r="TYE135" s="86"/>
      <c r="TYF135" s="86"/>
      <c r="TYG135" s="86"/>
      <c r="TYH135" s="86"/>
      <c r="TYI135" s="86"/>
      <c r="TYJ135" s="86"/>
      <c r="TYK135" s="86"/>
      <c r="TYL135" s="86"/>
      <c r="TYM135" s="86"/>
      <c r="TYN135" s="86"/>
      <c r="TYO135" s="86"/>
      <c r="TYP135" s="86"/>
      <c r="TYQ135" s="86"/>
      <c r="TYR135" s="86"/>
      <c r="TYS135" s="86"/>
      <c r="TYT135" s="86"/>
      <c r="TYU135" s="86"/>
      <c r="TYV135" s="86"/>
      <c r="TYW135" s="86"/>
      <c r="TYX135" s="86"/>
      <c r="TYY135" s="86"/>
      <c r="TYZ135" s="86"/>
      <c r="TZA135" s="86"/>
      <c r="TZB135" s="86"/>
      <c r="TZC135" s="86"/>
      <c r="TZD135" s="86"/>
      <c r="TZE135" s="86"/>
      <c r="TZF135" s="86"/>
      <c r="TZG135" s="86"/>
      <c r="TZH135" s="86"/>
      <c r="TZI135" s="86"/>
      <c r="TZJ135" s="86"/>
      <c r="TZK135" s="86"/>
      <c r="TZL135" s="86"/>
      <c r="TZM135" s="86"/>
      <c r="TZN135" s="86"/>
      <c r="TZO135" s="86"/>
      <c r="TZP135" s="86"/>
      <c r="TZQ135" s="86"/>
      <c r="TZR135" s="86"/>
      <c r="TZS135" s="86"/>
      <c r="TZT135" s="86"/>
      <c r="TZU135" s="86"/>
      <c r="TZV135" s="86"/>
      <c r="TZW135" s="86"/>
      <c r="TZX135" s="86"/>
      <c r="TZY135" s="86"/>
      <c r="TZZ135" s="86"/>
      <c r="UAA135" s="86"/>
      <c r="UAB135" s="86"/>
      <c r="UAC135" s="86"/>
      <c r="UAD135" s="86"/>
      <c r="UAE135" s="86"/>
      <c r="UAF135" s="86"/>
      <c r="UAG135" s="86"/>
      <c r="UAH135" s="86"/>
      <c r="UAI135" s="86"/>
      <c r="UAJ135" s="86"/>
      <c r="UAK135" s="86"/>
      <c r="UAL135" s="86"/>
      <c r="UAM135" s="86"/>
      <c r="UAN135" s="86"/>
      <c r="UAO135" s="86"/>
      <c r="UAP135" s="86"/>
      <c r="UAQ135" s="86"/>
      <c r="UAR135" s="86"/>
      <c r="UAS135" s="86"/>
      <c r="UAT135" s="86"/>
      <c r="UAU135" s="86"/>
      <c r="UAV135" s="86"/>
      <c r="UAW135" s="86"/>
      <c r="UAX135" s="86"/>
      <c r="UAY135" s="86"/>
      <c r="UAZ135" s="86"/>
      <c r="UBA135" s="86"/>
      <c r="UBB135" s="86"/>
      <c r="UBC135" s="86"/>
      <c r="UBD135" s="86"/>
      <c r="UBE135" s="86"/>
      <c r="UBF135" s="86"/>
      <c r="UBG135" s="86"/>
      <c r="UBH135" s="86"/>
      <c r="UBI135" s="86"/>
      <c r="UBJ135" s="86"/>
      <c r="UBK135" s="86"/>
      <c r="UBL135" s="86"/>
      <c r="UBM135" s="86"/>
      <c r="UBN135" s="86"/>
      <c r="UBO135" s="86"/>
      <c r="UBP135" s="86"/>
      <c r="UBQ135" s="86"/>
      <c r="UBR135" s="86"/>
      <c r="UBS135" s="86"/>
      <c r="UBT135" s="86"/>
      <c r="UBU135" s="86"/>
      <c r="UBV135" s="86"/>
      <c r="UBW135" s="86"/>
      <c r="UBX135" s="86"/>
      <c r="UBY135" s="86"/>
      <c r="UBZ135" s="86"/>
      <c r="UCA135" s="86"/>
      <c r="UCB135" s="86"/>
      <c r="UCC135" s="86"/>
      <c r="UCD135" s="86"/>
      <c r="UCE135" s="86"/>
      <c r="UCF135" s="86"/>
      <c r="UCG135" s="86"/>
      <c r="UCH135" s="86"/>
      <c r="UCI135" s="86"/>
      <c r="UCJ135" s="86"/>
      <c r="UCK135" s="86"/>
      <c r="UCL135" s="86"/>
      <c r="UCM135" s="86"/>
      <c r="UCN135" s="86"/>
      <c r="UCO135" s="86"/>
      <c r="UCP135" s="86"/>
      <c r="UCW135" s="86"/>
      <c r="UCX135" s="86"/>
      <c r="UCY135" s="86"/>
      <c r="UCZ135" s="86"/>
      <c r="UDA135" s="86"/>
      <c r="UDB135" s="86"/>
      <c r="UDC135" s="86"/>
      <c r="UDD135" s="86"/>
      <c r="UDE135" s="86"/>
      <c r="UDF135" s="86"/>
      <c r="UDG135" s="86"/>
      <c r="UDH135" s="86"/>
      <c r="UDI135" s="86"/>
      <c r="UDJ135" s="86"/>
      <c r="UDK135" s="86"/>
      <c r="UDL135" s="86"/>
      <c r="UDM135" s="86"/>
      <c r="UDN135" s="86"/>
      <c r="UDO135" s="86"/>
      <c r="UDP135" s="86"/>
      <c r="UDQ135" s="86"/>
      <c r="UDR135" s="86"/>
      <c r="UDS135" s="86"/>
      <c r="UDT135" s="86"/>
      <c r="UDU135" s="86"/>
      <c r="UDV135" s="86"/>
      <c r="UDW135" s="86"/>
      <c r="UDX135" s="86"/>
      <c r="UDY135" s="86"/>
      <c r="UDZ135" s="86"/>
      <c r="UEA135" s="86"/>
      <c r="UEB135" s="86"/>
      <c r="UEC135" s="86"/>
      <c r="UED135" s="86"/>
      <c r="UEE135" s="86"/>
      <c r="UEF135" s="86"/>
      <c r="UEG135" s="86"/>
      <c r="UEH135" s="86"/>
      <c r="UEI135" s="86"/>
      <c r="UEJ135" s="86"/>
      <c r="UEK135" s="86"/>
      <c r="UEL135" s="86"/>
      <c r="UEM135" s="86"/>
      <c r="UEN135" s="86"/>
      <c r="UEO135" s="86"/>
      <c r="UEP135" s="86"/>
      <c r="UEQ135" s="86"/>
      <c r="UER135" s="86"/>
      <c r="UES135" s="86"/>
      <c r="UET135" s="86"/>
      <c r="UEU135" s="86"/>
      <c r="UEV135" s="86"/>
      <c r="UEW135" s="86"/>
      <c r="UEX135" s="86"/>
      <c r="UEY135" s="86"/>
      <c r="UEZ135" s="86"/>
      <c r="UFA135" s="86"/>
      <c r="UFB135" s="86"/>
      <c r="UFC135" s="86"/>
      <c r="UFD135" s="86"/>
      <c r="UFE135" s="86"/>
      <c r="UFF135" s="86"/>
      <c r="UFG135" s="86"/>
      <c r="UFH135" s="86"/>
      <c r="UFI135" s="86"/>
      <c r="UFJ135" s="86"/>
      <c r="UFK135" s="86"/>
      <c r="UFL135" s="86"/>
      <c r="UFM135" s="86"/>
      <c r="UFN135" s="86"/>
      <c r="UFO135" s="86"/>
      <c r="UFP135" s="86"/>
      <c r="UFQ135" s="86"/>
      <c r="UFR135" s="86"/>
      <c r="UFS135" s="86"/>
      <c r="UFT135" s="86"/>
      <c r="UFU135" s="86"/>
      <c r="UFV135" s="86"/>
      <c r="UFW135" s="86"/>
      <c r="UFX135" s="86"/>
      <c r="UFY135" s="86"/>
      <c r="UFZ135" s="86"/>
      <c r="UGA135" s="86"/>
      <c r="UGB135" s="86"/>
      <c r="UGC135" s="86"/>
      <c r="UGD135" s="86"/>
      <c r="UGE135" s="86"/>
      <c r="UGF135" s="86"/>
      <c r="UGG135" s="86"/>
      <c r="UGH135" s="86"/>
      <c r="UGI135" s="86"/>
      <c r="UGJ135" s="86"/>
      <c r="UGK135" s="86"/>
      <c r="UGL135" s="86"/>
      <c r="UGM135" s="86"/>
      <c r="UGN135" s="86"/>
      <c r="UGO135" s="86"/>
      <c r="UGP135" s="86"/>
      <c r="UGQ135" s="86"/>
      <c r="UGR135" s="86"/>
      <c r="UGS135" s="86"/>
      <c r="UGT135" s="86"/>
      <c r="UGU135" s="86"/>
      <c r="UGV135" s="86"/>
      <c r="UGW135" s="86"/>
      <c r="UGX135" s="86"/>
      <c r="UGY135" s="86"/>
      <c r="UGZ135" s="86"/>
      <c r="UHA135" s="86"/>
      <c r="UHB135" s="86"/>
      <c r="UHC135" s="86"/>
      <c r="UHD135" s="86"/>
      <c r="UHE135" s="86"/>
      <c r="UHF135" s="86"/>
      <c r="UHG135" s="86"/>
      <c r="UHH135" s="86"/>
      <c r="UHI135" s="86"/>
      <c r="UHJ135" s="86"/>
      <c r="UHK135" s="86"/>
      <c r="UHL135" s="86"/>
      <c r="UHM135" s="86"/>
      <c r="UHN135" s="86"/>
      <c r="UHO135" s="86"/>
      <c r="UHP135" s="86"/>
      <c r="UHQ135" s="86"/>
      <c r="UHR135" s="86"/>
      <c r="UHS135" s="86"/>
      <c r="UHT135" s="86"/>
      <c r="UHU135" s="86"/>
      <c r="UHV135" s="86"/>
      <c r="UHW135" s="86"/>
      <c r="UHX135" s="86"/>
      <c r="UHY135" s="86"/>
      <c r="UHZ135" s="86"/>
      <c r="UIA135" s="86"/>
      <c r="UIB135" s="86"/>
      <c r="UIC135" s="86"/>
      <c r="UID135" s="86"/>
      <c r="UIE135" s="86"/>
      <c r="UIF135" s="86"/>
      <c r="UIG135" s="86"/>
      <c r="UIH135" s="86"/>
      <c r="UII135" s="86"/>
      <c r="UIJ135" s="86"/>
      <c r="UIK135" s="86"/>
      <c r="UIL135" s="86"/>
      <c r="UIM135" s="86"/>
      <c r="UIN135" s="86"/>
      <c r="UIO135" s="86"/>
      <c r="UIP135" s="86"/>
      <c r="UIQ135" s="86"/>
      <c r="UIR135" s="86"/>
      <c r="UIS135" s="86"/>
      <c r="UIT135" s="86"/>
      <c r="UIU135" s="86"/>
      <c r="UIV135" s="86"/>
      <c r="UIW135" s="86"/>
      <c r="UIX135" s="86"/>
      <c r="UIY135" s="86"/>
      <c r="UIZ135" s="86"/>
      <c r="UJA135" s="86"/>
      <c r="UJB135" s="86"/>
      <c r="UJC135" s="86"/>
      <c r="UJD135" s="86"/>
      <c r="UJE135" s="86"/>
      <c r="UJF135" s="86"/>
      <c r="UJG135" s="86"/>
      <c r="UJH135" s="86"/>
      <c r="UJI135" s="86"/>
      <c r="UJJ135" s="86"/>
      <c r="UJK135" s="86"/>
      <c r="UJL135" s="86"/>
      <c r="UJM135" s="86"/>
      <c r="UJN135" s="86"/>
      <c r="UJO135" s="86"/>
      <c r="UJP135" s="86"/>
      <c r="UJQ135" s="86"/>
      <c r="UJR135" s="86"/>
      <c r="UJS135" s="86"/>
      <c r="UJT135" s="86"/>
      <c r="UJU135" s="86"/>
      <c r="UJV135" s="86"/>
      <c r="UJW135" s="86"/>
      <c r="UJX135" s="86"/>
      <c r="UJY135" s="86"/>
      <c r="UJZ135" s="86"/>
      <c r="UKA135" s="86"/>
      <c r="UKB135" s="86"/>
      <c r="UKC135" s="86"/>
      <c r="UKD135" s="86"/>
      <c r="UKE135" s="86"/>
      <c r="UKF135" s="86"/>
      <c r="UKG135" s="86"/>
      <c r="UKH135" s="86"/>
      <c r="UKI135" s="86"/>
      <c r="UKJ135" s="86"/>
      <c r="UKK135" s="86"/>
      <c r="UKL135" s="86"/>
      <c r="UKM135" s="86"/>
      <c r="UKN135" s="86"/>
      <c r="UKO135" s="86"/>
      <c r="UKP135" s="86"/>
      <c r="UKQ135" s="86"/>
      <c r="UKR135" s="86"/>
      <c r="UKS135" s="86"/>
      <c r="UKT135" s="86"/>
      <c r="UKU135" s="86"/>
      <c r="UKV135" s="86"/>
      <c r="UKW135" s="86"/>
      <c r="UKX135" s="86"/>
      <c r="UKY135" s="86"/>
      <c r="UKZ135" s="86"/>
      <c r="ULA135" s="86"/>
      <c r="ULB135" s="86"/>
      <c r="ULC135" s="86"/>
      <c r="ULD135" s="86"/>
      <c r="ULE135" s="86"/>
      <c r="ULF135" s="86"/>
      <c r="ULG135" s="86"/>
      <c r="ULH135" s="86"/>
      <c r="ULI135" s="86"/>
      <c r="ULJ135" s="86"/>
      <c r="ULK135" s="86"/>
      <c r="ULL135" s="86"/>
      <c r="ULM135" s="86"/>
      <c r="ULN135" s="86"/>
      <c r="ULO135" s="86"/>
      <c r="ULP135" s="86"/>
      <c r="ULQ135" s="86"/>
      <c r="ULR135" s="86"/>
      <c r="ULS135" s="86"/>
      <c r="ULT135" s="86"/>
      <c r="ULU135" s="86"/>
      <c r="ULV135" s="86"/>
      <c r="ULW135" s="86"/>
      <c r="ULX135" s="86"/>
      <c r="ULY135" s="86"/>
      <c r="ULZ135" s="86"/>
      <c r="UMA135" s="86"/>
      <c r="UMB135" s="86"/>
      <c r="UMC135" s="86"/>
      <c r="UMD135" s="86"/>
      <c r="UME135" s="86"/>
      <c r="UMF135" s="86"/>
      <c r="UMG135" s="86"/>
      <c r="UMH135" s="86"/>
      <c r="UMI135" s="86"/>
      <c r="UMJ135" s="86"/>
      <c r="UMK135" s="86"/>
      <c r="UML135" s="86"/>
      <c r="UMS135" s="86"/>
      <c r="UMT135" s="86"/>
      <c r="UMU135" s="86"/>
      <c r="UMV135" s="86"/>
      <c r="UMW135" s="86"/>
      <c r="UMX135" s="86"/>
      <c r="UMY135" s="86"/>
      <c r="UMZ135" s="86"/>
      <c r="UNA135" s="86"/>
      <c r="UNB135" s="86"/>
      <c r="UNC135" s="86"/>
      <c r="UND135" s="86"/>
      <c r="UNE135" s="86"/>
      <c r="UNF135" s="86"/>
      <c r="UNG135" s="86"/>
      <c r="UNH135" s="86"/>
      <c r="UNI135" s="86"/>
      <c r="UNJ135" s="86"/>
      <c r="UNK135" s="86"/>
      <c r="UNL135" s="86"/>
      <c r="UNM135" s="86"/>
      <c r="UNN135" s="86"/>
      <c r="UNO135" s="86"/>
      <c r="UNP135" s="86"/>
      <c r="UNQ135" s="86"/>
      <c r="UNR135" s="86"/>
      <c r="UNS135" s="86"/>
      <c r="UNT135" s="86"/>
      <c r="UNU135" s="86"/>
      <c r="UNV135" s="86"/>
      <c r="UNW135" s="86"/>
      <c r="UNX135" s="86"/>
      <c r="UNY135" s="86"/>
      <c r="UNZ135" s="86"/>
      <c r="UOA135" s="86"/>
      <c r="UOB135" s="86"/>
      <c r="UOC135" s="86"/>
      <c r="UOD135" s="86"/>
      <c r="UOE135" s="86"/>
      <c r="UOF135" s="86"/>
      <c r="UOG135" s="86"/>
      <c r="UOH135" s="86"/>
      <c r="UOI135" s="86"/>
      <c r="UOJ135" s="86"/>
      <c r="UOK135" s="86"/>
      <c r="UOL135" s="86"/>
      <c r="UOM135" s="86"/>
      <c r="UON135" s="86"/>
      <c r="UOO135" s="86"/>
      <c r="UOP135" s="86"/>
      <c r="UOQ135" s="86"/>
      <c r="UOR135" s="86"/>
      <c r="UOS135" s="86"/>
      <c r="UOT135" s="86"/>
      <c r="UOU135" s="86"/>
      <c r="UOV135" s="86"/>
      <c r="UOW135" s="86"/>
      <c r="UOX135" s="86"/>
      <c r="UOY135" s="86"/>
      <c r="UOZ135" s="86"/>
      <c r="UPA135" s="86"/>
      <c r="UPB135" s="86"/>
      <c r="UPC135" s="86"/>
      <c r="UPD135" s="86"/>
      <c r="UPE135" s="86"/>
      <c r="UPF135" s="86"/>
      <c r="UPG135" s="86"/>
      <c r="UPH135" s="86"/>
      <c r="UPI135" s="86"/>
      <c r="UPJ135" s="86"/>
      <c r="UPK135" s="86"/>
      <c r="UPL135" s="86"/>
      <c r="UPM135" s="86"/>
      <c r="UPN135" s="86"/>
      <c r="UPO135" s="86"/>
      <c r="UPP135" s="86"/>
      <c r="UPQ135" s="86"/>
      <c r="UPR135" s="86"/>
      <c r="UPS135" s="86"/>
      <c r="UPT135" s="86"/>
      <c r="UPU135" s="86"/>
      <c r="UPV135" s="86"/>
      <c r="UPW135" s="86"/>
      <c r="UPX135" s="86"/>
      <c r="UPY135" s="86"/>
      <c r="UPZ135" s="86"/>
      <c r="UQA135" s="86"/>
      <c r="UQB135" s="86"/>
      <c r="UQC135" s="86"/>
      <c r="UQD135" s="86"/>
      <c r="UQE135" s="86"/>
      <c r="UQF135" s="86"/>
      <c r="UQG135" s="86"/>
      <c r="UQH135" s="86"/>
      <c r="UQI135" s="86"/>
      <c r="UQJ135" s="86"/>
      <c r="UQK135" s="86"/>
      <c r="UQL135" s="86"/>
      <c r="UQM135" s="86"/>
      <c r="UQN135" s="86"/>
      <c r="UQO135" s="86"/>
      <c r="UQP135" s="86"/>
      <c r="UQQ135" s="86"/>
      <c r="UQR135" s="86"/>
      <c r="UQS135" s="86"/>
      <c r="UQT135" s="86"/>
      <c r="UQU135" s="86"/>
      <c r="UQV135" s="86"/>
      <c r="UQW135" s="86"/>
      <c r="UQX135" s="86"/>
      <c r="UQY135" s="86"/>
      <c r="UQZ135" s="86"/>
      <c r="URA135" s="86"/>
      <c r="URB135" s="86"/>
      <c r="URC135" s="86"/>
      <c r="URD135" s="86"/>
      <c r="URE135" s="86"/>
      <c r="URF135" s="86"/>
      <c r="URG135" s="86"/>
      <c r="URH135" s="86"/>
      <c r="URI135" s="86"/>
      <c r="URJ135" s="86"/>
      <c r="URK135" s="86"/>
      <c r="URL135" s="86"/>
      <c r="URM135" s="86"/>
      <c r="URN135" s="86"/>
      <c r="URO135" s="86"/>
      <c r="URP135" s="86"/>
      <c r="URQ135" s="86"/>
      <c r="URR135" s="86"/>
      <c r="URS135" s="86"/>
      <c r="URT135" s="86"/>
      <c r="URU135" s="86"/>
      <c r="URV135" s="86"/>
      <c r="URW135" s="86"/>
      <c r="URX135" s="86"/>
      <c r="URY135" s="86"/>
      <c r="URZ135" s="86"/>
      <c r="USA135" s="86"/>
      <c r="USB135" s="86"/>
      <c r="USC135" s="86"/>
      <c r="USD135" s="86"/>
      <c r="USE135" s="86"/>
      <c r="USF135" s="86"/>
      <c r="USG135" s="86"/>
      <c r="USH135" s="86"/>
      <c r="USI135" s="86"/>
      <c r="USJ135" s="86"/>
      <c r="USK135" s="86"/>
      <c r="USL135" s="86"/>
      <c r="USM135" s="86"/>
      <c r="USN135" s="86"/>
      <c r="USO135" s="86"/>
      <c r="USP135" s="86"/>
      <c r="USQ135" s="86"/>
      <c r="USR135" s="86"/>
      <c r="USS135" s="86"/>
      <c r="UST135" s="86"/>
      <c r="USU135" s="86"/>
      <c r="USV135" s="86"/>
      <c r="USW135" s="86"/>
      <c r="USX135" s="86"/>
      <c r="USY135" s="86"/>
      <c r="USZ135" s="86"/>
      <c r="UTA135" s="86"/>
      <c r="UTB135" s="86"/>
      <c r="UTC135" s="86"/>
      <c r="UTD135" s="86"/>
      <c r="UTE135" s="86"/>
      <c r="UTF135" s="86"/>
      <c r="UTG135" s="86"/>
      <c r="UTH135" s="86"/>
      <c r="UTI135" s="86"/>
      <c r="UTJ135" s="86"/>
      <c r="UTK135" s="86"/>
      <c r="UTL135" s="86"/>
      <c r="UTM135" s="86"/>
      <c r="UTN135" s="86"/>
      <c r="UTO135" s="86"/>
      <c r="UTP135" s="86"/>
      <c r="UTQ135" s="86"/>
      <c r="UTR135" s="86"/>
      <c r="UTS135" s="86"/>
      <c r="UTT135" s="86"/>
      <c r="UTU135" s="86"/>
      <c r="UTV135" s="86"/>
      <c r="UTW135" s="86"/>
      <c r="UTX135" s="86"/>
      <c r="UTY135" s="86"/>
      <c r="UTZ135" s="86"/>
      <c r="UUA135" s="86"/>
      <c r="UUB135" s="86"/>
      <c r="UUC135" s="86"/>
      <c r="UUD135" s="86"/>
      <c r="UUE135" s="86"/>
      <c r="UUF135" s="86"/>
      <c r="UUG135" s="86"/>
      <c r="UUH135" s="86"/>
      <c r="UUI135" s="86"/>
      <c r="UUJ135" s="86"/>
      <c r="UUK135" s="86"/>
      <c r="UUL135" s="86"/>
      <c r="UUM135" s="86"/>
      <c r="UUN135" s="86"/>
      <c r="UUO135" s="86"/>
      <c r="UUP135" s="86"/>
      <c r="UUQ135" s="86"/>
      <c r="UUR135" s="86"/>
      <c r="UUS135" s="86"/>
      <c r="UUT135" s="86"/>
      <c r="UUU135" s="86"/>
      <c r="UUV135" s="86"/>
      <c r="UUW135" s="86"/>
      <c r="UUX135" s="86"/>
      <c r="UUY135" s="86"/>
      <c r="UUZ135" s="86"/>
      <c r="UVA135" s="86"/>
      <c r="UVB135" s="86"/>
      <c r="UVC135" s="86"/>
      <c r="UVD135" s="86"/>
      <c r="UVE135" s="86"/>
      <c r="UVF135" s="86"/>
      <c r="UVG135" s="86"/>
      <c r="UVH135" s="86"/>
      <c r="UVI135" s="86"/>
      <c r="UVJ135" s="86"/>
      <c r="UVK135" s="86"/>
      <c r="UVL135" s="86"/>
      <c r="UVM135" s="86"/>
      <c r="UVN135" s="86"/>
      <c r="UVO135" s="86"/>
      <c r="UVP135" s="86"/>
      <c r="UVQ135" s="86"/>
      <c r="UVR135" s="86"/>
      <c r="UVS135" s="86"/>
      <c r="UVT135" s="86"/>
      <c r="UVU135" s="86"/>
      <c r="UVV135" s="86"/>
      <c r="UVW135" s="86"/>
      <c r="UVX135" s="86"/>
      <c r="UVY135" s="86"/>
      <c r="UVZ135" s="86"/>
      <c r="UWA135" s="86"/>
      <c r="UWB135" s="86"/>
      <c r="UWC135" s="86"/>
      <c r="UWD135" s="86"/>
      <c r="UWE135" s="86"/>
      <c r="UWF135" s="86"/>
      <c r="UWG135" s="86"/>
      <c r="UWH135" s="86"/>
      <c r="UWO135" s="86"/>
      <c r="UWP135" s="86"/>
      <c r="UWQ135" s="86"/>
      <c r="UWR135" s="86"/>
      <c r="UWS135" s="86"/>
      <c r="UWT135" s="86"/>
      <c r="UWU135" s="86"/>
      <c r="UWV135" s="86"/>
      <c r="UWW135" s="86"/>
      <c r="UWX135" s="86"/>
      <c r="UWY135" s="86"/>
      <c r="UWZ135" s="86"/>
      <c r="UXA135" s="86"/>
      <c r="UXB135" s="86"/>
      <c r="UXC135" s="86"/>
      <c r="UXD135" s="86"/>
      <c r="UXE135" s="86"/>
      <c r="UXF135" s="86"/>
      <c r="UXG135" s="86"/>
      <c r="UXH135" s="86"/>
      <c r="UXI135" s="86"/>
      <c r="UXJ135" s="86"/>
      <c r="UXK135" s="86"/>
      <c r="UXL135" s="86"/>
      <c r="UXM135" s="86"/>
      <c r="UXN135" s="86"/>
      <c r="UXO135" s="86"/>
      <c r="UXP135" s="86"/>
      <c r="UXQ135" s="86"/>
      <c r="UXR135" s="86"/>
      <c r="UXS135" s="86"/>
      <c r="UXT135" s="86"/>
      <c r="UXU135" s="86"/>
      <c r="UXV135" s="86"/>
      <c r="UXW135" s="86"/>
      <c r="UXX135" s="86"/>
      <c r="UXY135" s="86"/>
      <c r="UXZ135" s="86"/>
      <c r="UYA135" s="86"/>
      <c r="UYB135" s="86"/>
      <c r="UYC135" s="86"/>
      <c r="UYD135" s="86"/>
      <c r="UYE135" s="86"/>
      <c r="UYF135" s="86"/>
      <c r="UYG135" s="86"/>
      <c r="UYH135" s="86"/>
      <c r="UYI135" s="86"/>
      <c r="UYJ135" s="86"/>
      <c r="UYK135" s="86"/>
      <c r="UYL135" s="86"/>
      <c r="UYM135" s="86"/>
      <c r="UYN135" s="86"/>
      <c r="UYO135" s="86"/>
      <c r="UYP135" s="86"/>
      <c r="UYQ135" s="86"/>
      <c r="UYR135" s="86"/>
      <c r="UYS135" s="86"/>
      <c r="UYT135" s="86"/>
      <c r="UYU135" s="86"/>
      <c r="UYV135" s="86"/>
      <c r="UYW135" s="86"/>
      <c r="UYX135" s="86"/>
      <c r="UYY135" s="86"/>
      <c r="UYZ135" s="86"/>
      <c r="UZA135" s="86"/>
      <c r="UZB135" s="86"/>
      <c r="UZC135" s="86"/>
      <c r="UZD135" s="86"/>
      <c r="UZE135" s="86"/>
      <c r="UZF135" s="86"/>
      <c r="UZG135" s="86"/>
      <c r="UZH135" s="86"/>
      <c r="UZI135" s="86"/>
      <c r="UZJ135" s="86"/>
      <c r="UZK135" s="86"/>
      <c r="UZL135" s="86"/>
      <c r="UZM135" s="86"/>
      <c r="UZN135" s="86"/>
      <c r="UZO135" s="86"/>
      <c r="UZP135" s="86"/>
      <c r="UZQ135" s="86"/>
      <c r="UZR135" s="86"/>
      <c r="UZS135" s="86"/>
      <c r="UZT135" s="86"/>
      <c r="UZU135" s="86"/>
      <c r="UZV135" s="86"/>
      <c r="UZW135" s="86"/>
      <c r="UZX135" s="86"/>
      <c r="UZY135" s="86"/>
      <c r="UZZ135" s="86"/>
      <c r="VAA135" s="86"/>
      <c r="VAB135" s="86"/>
      <c r="VAC135" s="86"/>
      <c r="VAD135" s="86"/>
      <c r="VAE135" s="86"/>
      <c r="VAF135" s="86"/>
      <c r="VAG135" s="86"/>
      <c r="VAH135" s="86"/>
      <c r="VAI135" s="86"/>
      <c r="VAJ135" s="86"/>
      <c r="VAK135" s="86"/>
      <c r="VAL135" s="86"/>
      <c r="VAM135" s="86"/>
      <c r="VAN135" s="86"/>
      <c r="VAO135" s="86"/>
      <c r="VAP135" s="86"/>
      <c r="VAQ135" s="86"/>
      <c r="VAR135" s="86"/>
      <c r="VAS135" s="86"/>
      <c r="VAT135" s="86"/>
      <c r="VAU135" s="86"/>
      <c r="VAV135" s="86"/>
      <c r="VAW135" s="86"/>
      <c r="VAX135" s="86"/>
      <c r="VAY135" s="86"/>
      <c r="VAZ135" s="86"/>
      <c r="VBA135" s="86"/>
      <c r="VBB135" s="86"/>
      <c r="VBC135" s="86"/>
      <c r="VBD135" s="86"/>
      <c r="VBE135" s="86"/>
      <c r="VBF135" s="86"/>
      <c r="VBG135" s="86"/>
      <c r="VBH135" s="86"/>
      <c r="VBI135" s="86"/>
      <c r="VBJ135" s="86"/>
      <c r="VBK135" s="86"/>
      <c r="VBL135" s="86"/>
      <c r="VBM135" s="86"/>
      <c r="VBN135" s="86"/>
      <c r="VBO135" s="86"/>
      <c r="VBP135" s="86"/>
      <c r="VBQ135" s="86"/>
      <c r="VBR135" s="86"/>
      <c r="VBS135" s="86"/>
      <c r="VBT135" s="86"/>
      <c r="VBU135" s="86"/>
      <c r="VBV135" s="86"/>
      <c r="VBW135" s="86"/>
      <c r="VBX135" s="86"/>
      <c r="VBY135" s="86"/>
      <c r="VBZ135" s="86"/>
      <c r="VCA135" s="86"/>
      <c r="VCB135" s="86"/>
      <c r="VCC135" s="86"/>
      <c r="VCD135" s="86"/>
      <c r="VCE135" s="86"/>
      <c r="VCF135" s="86"/>
      <c r="VCG135" s="86"/>
      <c r="VCH135" s="86"/>
      <c r="VCI135" s="86"/>
      <c r="VCJ135" s="86"/>
      <c r="VCK135" s="86"/>
      <c r="VCL135" s="86"/>
      <c r="VCM135" s="86"/>
      <c r="VCN135" s="86"/>
      <c r="VCO135" s="86"/>
      <c r="VCP135" s="86"/>
      <c r="VCQ135" s="86"/>
      <c r="VCR135" s="86"/>
      <c r="VCS135" s="86"/>
      <c r="VCT135" s="86"/>
      <c r="VCU135" s="86"/>
      <c r="VCV135" s="86"/>
      <c r="VCW135" s="86"/>
      <c r="VCX135" s="86"/>
      <c r="VCY135" s="86"/>
      <c r="VCZ135" s="86"/>
      <c r="VDA135" s="86"/>
      <c r="VDB135" s="86"/>
      <c r="VDC135" s="86"/>
      <c r="VDD135" s="86"/>
      <c r="VDE135" s="86"/>
      <c r="VDF135" s="86"/>
      <c r="VDG135" s="86"/>
      <c r="VDH135" s="86"/>
      <c r="VDI135" s="86"/>
      <c r="VDJ135" s="86"/>
      <c r="VDK135" s="86"/>
      <c r="VDL135" s="86"/>
      <c r="VDM135" s="86"/>
      <c r="VDN135" s="86"/>
      <c r="VDO135" s="86"/>
      <c r="VDP135" s="86"/>
      <c r="VDQ135" s="86"/>
      <c r="VDR135" s="86"/>
      <c r="VDS135" s="86"/>
      <c r="VDT135" s="86"/>
      <c r="VDU135" s="86"/>
      <c r="VDV135" s="86"/>
      <c r="VDW135" s="86"/>
      <c r="VDX135" s="86"/>
      <c r="VDY135" s="86"/>
      <c r="VDZ135" s="86"/>
      <c r="VEA135" s="86"/>
      <c r="VEB135" s="86"/>
      <c r="VEC135" s="86"/>
      <c r="VED135" s="86"/>
      <c r="VEE135" s="86"/>
      <c r="VEF135" s="86"/>
      <c r="VEG135" s="86"/>
      <c r="VEH135" s="86"/>
      <c r="VEI135" s="86"/>
      <c r="VEJ135" s="86"/>
      <c r="VEK135" s="86"/>
      <c r="VEL135" s="86"/>
      <c r="VEM135" s="86"/>
      <c r="VEN135" s="86"/>
      <c r="VEO135" s="86"/>
      <c r="VEP135" s="86"/>
      <c r="VEQ135" s="86"/>
      <c r="VER135" s="86"/>
      <c r="VES135" s="86"/>
      <c r="VET135" s="86"/>
      <c r="VEU135" s="86"/>
      <c r="VEV135" s="86"/>
      <c r="VEW135" s="86"/>
      <c r="VEX135" s="86"/>
      <c r="VEY135" s="86"/>
      <c r="VEZ135" s="86"/>
      <c r="VFA135" s="86"/>
      <c r="VFB135" s="86"/>
      <c r="VFC135" s="86"/>
      <c r="VFD135" s="86"/>
      <c r="VFE135" s="86"/>
      <c r="VFF135" s="86"/>
      <c r="VFG135" s="86"/>
      <c r="VFH135" s="86"/>
      <c r="VFI135" s="86"/>
      <c r="VFJ135" s="86"/>
      <c r="VFK135" s="86"/>
      <c r="VFL135" s="86"/>
      <c r="VFM135" s="86"/>
      <c r="VFN135" s="86"/>
      <c r="VFO135" s="86"/>
      <c r="VFP135" s="86"/>
      <c r="VFQ135" s="86"/>
      <c r="VFR135" s="86"/>
      <c r="VFS135" s="86"/>
      <c r="VFT135" s="86"/>
      <c r="VFU135" s="86"/>
      <c r="VFV135" s="86"/>
      <c r="VFW135" s="86"/>
      <c r="VFX135" s="86"/>
      <c r="VFY135" s="86"/>
      <c r="VFZ135" s="86"/>
      <c r="VGA135" s="86"/>
      <c r="VGB135" s="86"/>
      <c r="VGC135" s="86"/>
      <c r="VGD135" s="86"/>
      <c r="VGK135" s="86"/>
      <c r="VGL135" s="86"/>
      <c r="VGM135" s="86"/>
      <c r="VGN135" s="86"/>
      <c r="VGO135" s="86"/>
      <c r="VGP135" s="86"/>
      <c r="VGQ135" s="86"/>
      <c r="VGR135" s="86"/>
      <c r="VGS135" s="86"/>
      <c r="VGT135" s="86"/>
      <c r="VGU135" s="86"/>
      <c r="VGV135" s="86"/>
      <c r="VGW135" s="86"/>
      <c r="VGX135" s="86"/>
      <c r="VGY135" s="86"/>
      <c r="VGZ135" s="86"/>
      <c r="VHA135" s="86"/>
      <c r="VHB135" s="86"/>
      <c r="VHC135" s="86"/>
      <c r="VHD135" s="86"/>
      <c r="VHE135" s="86"/>
      <c r="VHF135" s="86"/>
      <c r="VHG135" s="86"/>
      <c r="VHH135" s="86"/>
      <c r="VHI135" s="86"/>
      <c r="VHJ135" s="86"/>
      <c r="VHK135" s="86"/>
      <c r="VHL135" s="86"/>
      <c r="VHM135" s="86"/>
      <c r="VHN135" s="86"/>
      <c r="VHO135" s="86"/>
      <c r="VHP135" s="86"/>
      <c r="VHQ135" s="86"/>
      <c r="VHR135" s="86"/>
      <c r="VHS135" s="86"/>
      <c r="VHT135" s="86"/>
      <c r="VHU135" s="86"/>
      <c r="VHV135" s="86"/>
      <c r="VHW135" s="86"/>
      <c r="VHX135" s="86"/>
      <c r="VHY135" s="86"/>
      <c r="VHZ135" s="86"/>
      <c r="VIA135" s="86"/>
      <c r="VIB135" s="86"/>
      <c r="VIC135" s="86"/>
      <c r="VID135" s="86"/>
      <c r="VIE135" s="86"/>
      <c r="VIF135" s="86"/>
      <c r="VIG135" s="86"/>
      <c r="VIH135" s="86"/>
      <c r="VII135" s="86"/>
      <c r="VIJ135" s="86"/>
      <c r="VIK135" s="86"/>
      <c r="VIL135" s="86"/>
      <c r="VIM135" s="86"/>
      <c r="VIN135" s="86"/>
      <c r="VIO135" s="86"/>
      <c r="VIP135" s="86"/>
      <c r="VIQ135" s="86"/>
      <c r="VIR135" s="86"/>
      <c r="VIS135" s="86"/>
      <c r="VIT135" s="86"/>
      <c r="VIU135" s="86"/>
      <c r="VIV135" s="86"/>
      <c r="VIW135" s="86"/>
      <c r="VIX135" s="86"/>
      <c r="VIY135" s="86"/>
      <c r="VIZ135" s="86"/>
      <c r="VJA135" s="86"/>
      <c r="VJB135" s="86"/>
      <c r="VJC135" s="86"/>
      <c r="VJD135" s="86"/>
      <c r="VJE135" s="86"/>
      <c r="VJF135" s="86"/>
      <c r="VJG135" s="86"/>
      <c r="VJH135" s="86"/>
      <c r="VJI135" s="86"/>
      <c r="VJJ135" s="86"/>
      <c r="VJK135" s="86"/>
      <c r="VJL135" s="86"/>
      <c r="VJM135" s="86"/>
      <c r="VJN135" s="86"/>
      <c r="VJO135" s="86"/>
      <c r="VJP135" s="86"/>
      <c r="VJQ135" s="86"/>
      <c r="VJR135" s="86"/>
      <c r="VJS135" s="86"/>
      <c r="VJT135" s="86"/>
      <c r="VJU135" s="86"/>
      <c r="VJV135" s="86"/>
      <c r="VJW135" s="86"/>
      <c r="VJX135" s="86"/>
      <c r="VJY135" s="86"/>
      <c r="VJZ135" s="86"/>
      <c r="VKA135" s="86"/>
      <c r="VKB135" s="86"/>
      <c r="VKC135" s="86"/>
      <c r="VKD135" s="86"/>
      <c r="VKE135" s="86"/>
      <c r="VKF135" s="86"/>
      <c r="VKG135" s="86"/>
      <c r="VKH135" s="86"/>
      <c r="VKI135" s="86"/>
      <c r="VKJ135" s="86"/>
      <c r="VKK135" s="86"/>
      <c r="VKL135" s="86"/>
      <c r="VKM135" s="86"/>
      <c r="VKN135" s="86"/>
      <c r="VKO135" s="86"/>
      <c r="VKP135" s="86"/>
      <c r="VKQ135" s="86"/>
      <c r="VKR135" s="86"/>
      <c r="VKS135" s="86"/>
      <c r="VKT135" s="86"/>
      <c r="VKU135" s="86"/>
      <c r="VKV135" s="86"/>
      <c r="VKW135" s="86"/>
      <c r="VKX135" s="86"/>
      <c r="VKY135" s="86"/>
      <c r="VKZ135" s="86"/>
      <c r="VLA135" s="86"/>
      <c r="VLB135" s="86"/>
      <c r="VLC135" s="86"/>
      <c r="VLD135" s="86"/>
      <c r="VLE135" s="86"/>
      <c r="VLF135" s="86"/>
      <c r="VLG135" s="86"/>
      <c r="VLH135" s="86"/>
      <c r="VLI135" s="86"/>
      <c r="VLJ135" s="86"/>
      <c r="VLK135" s="86"/>
      <c r="VLL135" s="86"/>
      <c r="VLM135" s="86"/>
      <c r="VLN135" s="86"/>
      <c r="VLO135" s="86"/>
      <c r="VLP135" s="86"/>
      <c r="VLQ135" s="86"/>
      <c r="VLR135" s="86"/>
      <c r="VLS135" s="86"/>
      <c r="VLT135" s="86"/>
      <c r="VLU135" s="86"/>
      <c r="VLV135" s="86"/>
      <c r="VLW135" s="86"/>
      <c r="VLX135" s="86"/>
      <c r="VLY135" s="86"/>
      <c r="VLZ135" s="86"/>
      <c r="VMA135" s="86"/>
      <c r="VMB135" s="86"/>
      <c r="VMC135" s="86"/>
      <c r="VMD135" s="86"/>
      <c r="VME135" s="86"/>
      <c r="VMF135" s="86"/>
      <c r="VMG135" s="86"/>
      <c r="VMH135" s="86"/>
      <c r="VMI135" s="86"/>
      <c r="VMJ135" s="86"/>
      <c r="VMK135" s="86"/>
      <c r="VML135" s="86"/>
      <c r="VMM135" s="86"/>
      <c r="VMN135" s="86"/>
      <c r="VMO135" s="86"/>
      <c r="VMP135" s="86"/>
      <c r="VMQ135" s="86"/>
      <c r="VMR135" s="86"/>
      <c r="VMS135" s="86"/>
      <c r="VMT135" s="86"/>
      <c r="VMU135" s="86"/>
      <c r="VMV135" s="86"/>
      <c r="VMW135" s="86"/>
      <c r="VMX135" s="86"/>
      <c r="VMY135" s="86"/>
      <c r="VMZ135" s="86"/>
      <c r="VNA135" s="86"/>
      <c r="VNB135" s="86"/>
      <c r="VNC135" s="86"/>
      <c r="VND135" s="86"/>
      <c r="VNE135" s="86"/>
      <c r="VNF135" s="86"/>
      <c r="VNG135" s="86"/>
      <c r="VNH135" s="86"/>
      <c r="VNI135" s="86"/>
      <c r="VNJ135" s="86"/>
      <c r="VNK135" s="86"/>
      <c r="VNL135" s="86"/>
      <c r="VNM135" s="86"/>
      <c r="VNN135" s="86"/>
      <c r="VNO135" s="86"/>
      <c r="VNP135" s="86"/>
      <c r="VNQ135" s="86"/>
      <c r="VNR135" s="86"/>
      <c r="VNS135" s="86"/>
      <c r="VNT135" s="86"/>
      <c r="VNU135" s="86"/>
      <c r="VNV135" s="86"/>
      <c r="VNW135" s="86"/>
      <c r="VNX135" s="86"/>
      <c r="VNY135" s="86"/>
      <c r="VNZ135" s="86"/>
      <c r="VOA135" s="86"/>
      <c r="VOB135" s="86"/>
      <c r="VOC135" s="86"/>
      <c r="VOD135" s="86"/>
      <c r="VOE135" s="86"/>
      <c r="VOF135" s="86"/>
      <c r="VOG135" s="86"/>
      <c r="VOH135" s="86"/>
      <c r="VOI135" s="86"/>
      <c r="VOJ135" s="86"/>
      <c r="VOK135" s="86"/>
      <c r="VOL135" s="86"/>
      <c r="VOM135" s="86"/>
      <c r="VON135" s="86"/>
      <c r="VOO135" s="86"/>
      <c r="VOP135" s="86"/>
      <c r="VOQ135" s="86"/>
      <c r="VOR135" s="86"/>
      <c r="VOS135" s="86"/>
      <c r="VOT135" s="86"/>
      <c r="VOU135" s="86"/>
      <c r="VOV135" s="86"/>
      <c r="VOW135" s="86"/>
      <c r="VOX135" s="86"/>
      <c r="VOY135" s="86"/>
      <c r="VOZ135" s="86"/>
      <c r="VPA135" s="86"/>
      <c r="VPB135" s="86"/>
      <c r="VPC135" s="86"/>
      <c r="VPD135" s="86"/>
      <c r="VPE135" s="86"/>
      <c r="VPF135" s="86"/>
      <c r="VPG135" s="86"/>
      <c r="VPH135" s="86"/>
      <c r="VPI135" s="86"/>
      <c r="VPJ135" s="86"/>
      <c r="VPK135" s="86"/>
      <c r="VPL135" s="86"/>
      <c r="VPM135" s="86"/>
      <c r="VPN135" s="86"/>
      <c r="VPO135" s="86"/>
      <c r="VPP135" s="86"/>
      <c r="VPQ135" s="86"/>
      <c r="VPR135" s="86"/>
      <c r="VPS135" s="86"/>
      <c r="VPT135" s="86"/>
      <c r="VPU135" s="86"/>
      <c r="VPV135" s="86"/>
      <c r="VPW135" s="86"/>
      <c r="VPX135" s="86"/>
      <c r="VPY135" s="86"/>
      <c r="VPZ135" s="86"/>
      <c r="VQG135" s="86"/>
      <c r="VQH135" s="86"/>
      <c r="VQI135" s="86"/>
      <c r="VQJ135" s="86"/>
      <c r="VQK135" s="86"/>
      <c r="VQL135" s="86"/>
      <c r="VQM135" s="86"/>
      <c r="VQN135" s="86"/>
      <c r="VQO135" s="86"/>
      <c r="VQP135" s="86"/>
      <c r="VQQ135" s="86"/>
      <c r="VQR135" s="86"/>
      <c r="VQS135" s="86"/>
      <c r="VQT135" s="86"/>
      <c r="VQU135" s="86"/>
      <c r="VQV135" s="86"/>
      <c r="VQW135" s="86"/>
      <c r="VQX135" s="86"/>
      <c r="VQY135" s="86"/>
      <c r="VQZ135" s="86"/>
      <c r="VRA135" s="86"/>
      <c r="VRB135" s="86"/>
      <c r="VRC135" s="86"/>
      <c r="VRD135" s="86"/>
      <c r="VRE135" s="86"/>
      <c r="VRF135" s="86"/>
      <c r="VRG135" s="86"/>
      <c r="VRH135" s="86"/>
      <c r="VRI135" s="86"/>
      <c r="VRJ135" s="86"/>
      <c r="VRK135" s="86"/>
      <c r="VRL135" s="86"/>
      <c r="VRM135" s="86"/>
      <c r="VRN135" s="86"/>
      <c r="VRO135" s="86"/>
      <c r="VRP135" s="86"/>
      <c r="VRQ135" s="86"/>
      <c r="VRR135" s="86"/>
      <c r="VRS135" s="86"/>
      <c r="VRT135" s="86"/>
      <c r="VRU135" s="86"/>
      <c r="VRV135" s="86"/>
      <c r="VRW135" s="86"/>
      <c r="VRX135" s="86"/>
      <c r="VRY135" s="86"/>
      <c r="VRZ135" s="86"/>
      <c r="VSA135" s="86"/>
      <c r="VSB135" s="86"/>
      <c r="VSC135" s="86"/>
      <c r="VSD135" s="86"/>
      <c r="VSE135" s="86"/>
      <c r="VSF135" s="86"/>
      <c r="VSG135" s="86"/>
      <c r="VSH135" s="86"/>
      <c r="VSI135" s="86"/>
      <c r="VSJ135" s="86"/>
      <c r="VSK135" s="86"/>
      <c r="VSL135" s="86"/>
      <c r="VSM135" s="86"/>
      <c r="VSN135" s="86"/>
      <c r="VSO135" s="86"/>
      <c r="VSP135" s="86"/>
      <c r="VSQ135" s="86"/>
      <c r="VSR135" s="86"/>
      <c r="VSS135" s="86"/>
      <c r="VST135" s="86"/>
      <c r="VSU135" s="86"/>
      <c r="VSV135" s="86"/>
      <c r="VSW135" s="86"/>
      <c r="VSX135" s="86"/>
      <c r="VSY135" s="86"/>
      <c r="VSZ135" s="86"/>
      <c r="VTA135" s="86"/>
      <c r="VTB135" s="86"/>
      <c r="VTC135" s="86"/>
      <c r="VTD135" s="86"/>
      <c r="VTE135" s="86"/>
      <c r="VTF135" s="86"/>
      <c r="VTG135" s="86"/>
      <c r="VTH135" s="86"/>
      <c r="VTI135" s="86"/>
      <c r="VTJ135" s="86"/>
      <c r="VTK135" s="86"/>
      <c r="VTL135" s="86"/>
      <c r="VTM135" s="86"/>
      <c r="VTN135" s="86"/>
      <c r="VTO135" s="86"/>
      <c r="VTP135" s="86"/>
      <c r="VTQ135" s="86"/>
      <c r="VTR135" s="86"/>
      <c r="VTS135" s="86"/>
      <c r="VTT135" s="86"/>
      <c r="VTU135" s="86"/>
      <c r="VTV135" s="86"/>
      <c r="VTW135" s="86"/>
      <c r="VTX135" s="86"/>
      <c r="VTY135" s="86"/>
      <c r="VTZ135" s="86"/>
      <c r="VUA135" s="86"/>
      <c r="VUB135" s="86"/>
      <c r="VUC135" s="86"/>
      <c r="VUD135" s="86"/>
      <c r="VUE135" s="86"/>
      <c r="VUF135" s="86"/>
      <c r="VUG135" s="86"/>
      <c r="VUH135" s="86"/>
      <c r="VUI135" s="86"/>
      <c r="VUJ135" s="86"/>
      <c r="VUK135" s="86"/>
      <c r="VUL135" s="86"/>
      <c r="VUM135" s="86"/>
      <c r="VUN135" s="86"/>
      <c r="VUO135" s="86"/>
      <c r="VUP135" s="86"/>
      <c r="VUQ135" s="86"/>
      <c r="VUR135" s="86"/>
      <c r="VUS135" s="86"/>
      <c r="VUT135" s="86"/>
      <c r="VUU135" s="86"/>
      <c r="VUV135" s="86"/>
      <c r="VUW135" s="86"/>
      <c r="VUX135" s="86"/>
      <c r="VUY135" s="86"/>
      <c r="VUZ135" s="86"/>
      <c r="VVA135" s="86"/>
      <c r="VVB135" s="86"/>
      <c r="VVC135" s="86"/>
      <c r="VVD135" s="86"/>
      <c r="VVE135" s="86"/>
      <c r="VVF135" s="86"/>
      <c r="VVG135" s="86"/>
      <c r="VVH135" s="86"/>
      <c r="VVI135" s="86"/>
      <c r="VVJ135" s="86"/>
      <c r="VVK135" s="86"/>
      <c r="VVL135" s="86"/>
      <c r="VVM135" s="86"/>
      <c r="VVN135" s="86"/>
      <c r="VVO135" s="86"/>
      <c r="VVP135" s="86"/>
      <c r="VVQ135" s="86"/>
      <c r="VVR135" s="86"/>
      <c r="VVS135" s="86"/>
      <c r="VVT135" s="86"/>
      <c r="VVU135" s="86"/>
      <c r="VVV135" s="86"/>
      <c r="VVW135" s="86"/>
      <c r="VVX135" s="86"/>
      <c r="VVY135" s="86"/>
      <c r="VVZ135" s="86"/>
      <c r="VWA135" s="86"/>
      <c r="VWB135" s="86"/>
      <c r="VWC135" s="86"/>
      <c r="VWD135" s="86"/>
      <c r="VWE135" s="86"/>
      <c r="VWF135" s="86"/>
      <c r="VWG135" s="86"/>
      <c r="VWH135" s="86"/>
      <c r="VWI135" s="86"/>
      <c r="VWJ135" s="86"/>
      <c r="VWK135" s="86"/>
      <c r="VWL135" s="86"/>
      <c r="VWM135" s="86"/>
      <c r="VWN135" s="86"/>
      <c r="VWO135" s="86"/>
      <c r="VWP135" s="86"/>
      <c r="VWQ135" s="86"/>
      <c r="VWR135" s="86"/>
      <c r="VWS135" s="86"/>
      <c r="VWT135" s="86"/>
      <c r="VWU135" s="86"/>
      <c r="VWV135" s="86"/>
      <c r="VWW135" s="86"/>
      <c r="VWX135" s="86"/>
      <c r="VWY135" s="86"/>
      <c r="VWZ135" s="86"/>
      <c r="VXA135" s="86"/>
      <c r="VXB135" s="86"/>
      <c r="VXC135" s="86"/>
      <c r="VXD135" s="86"/>
      <c r="VXE135" s="86"/>
      <c r="VXF135" s="86"/>
      <c r="VXG135" s="86"/>
      <c r="VXH135" s="86"/>
      <c r="VXI135" s="86"/>
      <c r="VXJ135" s="86"/>
      <c r="VXK135" s="86"/>
      <c r="VXL135" s="86"/>
      <c r="VXM135" s="86"/>
      <c r="VXN135" s="86"/>
      <c r="VXO135" s="86"/>
      <c r="VXP135" s="86"/>
      <c r="VXQ135" s="86"/>
      <c r="VXR135" s="86"/>
      <c r="VXS135" s="86"/>
      <c r="VXT135" s="86"/>
      <c r="VXU135" s="86"/>
      <c r="VXV135" s="86"/>
      <c r="VXW135" s="86"/>
      <c r="VXX135" s="86"/>
      <c r="VXY135" s="86"/>
      <c r="VXZ135" s="86"/>
      <c r="VYA135" s="86"/>
      <c r="VYB135" s="86"/>
      <c r="VYC135" s="86"/>
      <c r="VYD135" s="86"/>
      <c r="VYE135" s="86"/>
      <c r="VYF135" s="86"/>
      <c r="VYG135" s="86"/>
      <c r="VYH135" s="86"/>
      <c r="VYI135" s="86"/>
      <c r="VYJ135" s="86"/>
      <c r="VYK135" s="86"/>
      <c r="VYL135" s="86"/>
      <c r="VYM135" s="86"/>
      <c r="VYN135" s="86"/>
      <c r="VYO135" s="86"/>
      <c r="VYP135" s="86"/>
      <c r="VYQ135" s="86"/>
      <c r="VYR135" s="86"/>
      <c r="VYS135" s="86"/>
      <c r="VYT135" s="86"/>
      <c r="VYU135" s="86"/>
      <c r="VYV135" s="86"/>
      <c r="VYW135" s="86"/>
      <c r="VYX135" s="86"/>
      <c r="VYY135" s="86"/>
      <c r="VYZ135" s="86"/>
      <c r="VZA135" s="86"/>
      <c r="VZB135" s="86"/>
      <c r="VZC135" s="86"/>
      <c r="VZD135" s="86"/>
      <c r="VZE135" s="86"/>
      <c r="VZF135" s="86"/>
      <c r="VZG135" s="86"/>
      <c r="VZH135" s="86"/>
      <c r="VZI135" s="86"/>
      <c r="VZJ135" s="86"/>
      <c r="VZK135" s="86"/>
      <c r="VZL135" s="86"/>
      <c r="VZM135" s="86"/>
      <c r="VZN135" s="86"/>
      <c r="VZO135" s="86"/>
      <c r="VZP135" s="86"/>
      <c r="VZQ135" s="86"/>
      <c r="VZR135" s="86"/>
      <c r="VZS135" s="86"/>
      <c r="VZT135" s="86"/>
      <c r="VZU135" s="86"/>
      <c r="VZV135" s="86"/>
      <c r="WAC135" s="86"/>
      <c r="WAD135" s="86"/>
      <c r="WAE135" s="86"/>
      <c r="WAF135" s="86"/>
      <c r="WAG135" s="86"/>
      <c r="WAH135" s="86"/>
      <c r="WAI135" s="86"/>
      <c r="WAJ135" s="86"/>
      <c r="WAK135" s="86"/>
      <c r="WAL135" s="86"/>
      <c r="WAM135" s="86"/>
      <c r="WAN135" s="86"/>
      <c r="WAO135" s="86"/>
      <c r="WAP135" s="86"/>
      <c r="WAQ135" s="86"/>
      <c r="WAR135" s="86"/>
      <c r="WAS135" s="86"/>
      <c r="WAT135" s="86"/>
      <c r="WAU135" s="86"/>
      <c r="WAV135" s="86"/>
      <c r="WAW135" s="86"/>
      <c r="WAX135" s="86"/>
      <c r="WAY135" s="86"/>
      <c r="WAZ135" s="86"/>
      <c r="WBA135" s="86"/>
      <c r="WBB135" s="86"/>
      <c r="WBC135" s="86"/>
      <c r="WBD135" s="86"/>
      <c r="WBE135" s="86"/>
      <c r="WBF135" s="86"/>
      <c r="WBG135" s="86"/>
      <c r="WBH135" s="86"/>
      <c r="WBI135" s="86"/>
      <c r="WBJ135" s="86"/>
      <c r="WBK135" s="86"/>
      <c r="WBL135" s="86"/>
      <c r="WBM135" s="86"/>
      <c r="WBN135" s="86"/>
      <c r="WBO135" s="86"/>
      <c r="WBP135" s="86"/>
      <c r="WBQ135" s="86"/>
      <c r="WBR135" s="86"/>
      <c r="WBS135" s="86"/>
      <c r="WBT135" s="86"/>
      <c r="WBU135" s="86"/>
      <c r="WBV135" s="86"/>
      <c r="WBW135" s="86"/>
      <c r="WBX135" s="86"/>
      <c r="WBY135" s="86"/>
      <c r="WBZ135" s="86"/>
      <c r="WCA135" s="86"/>
      <c r="WCB135" s="86"/>
      <c r="WCC135" s="86"/>
      <c r="WCD135" s="86"/>
      <c r="WCE135" s="86"/>
      <c r="WCF135" s="86"/>
      <c r="WCG135" s="86"/>
      <c r="WCH135" s="86"/>
      <c r="WCI135" s="86"/>
      <c r="WCJ135" s="86"/>
      <c r="WCK135" s="86"/>
      <c r="WCL135" s="86"/>
      <c r="WCM135" s="86"/>
      <c r="WCN135" s="86"/>
      <c r="WCO135" s="86"/>
      <c r="WCP135" s="86"/>
      <c r="WCQ135" s="86"/>
      <c r="WCR135" s="86"/>
      <c r="WCS135" s="86"/>
      <c r="WCT135" s="86"/>
      <c r="WCU135" s="86"/>
      <c r="WCV135" s="86"/>
      <c r="WCW135" s="86"/>
      <c r="WCX135" s="86"/>
      <c r="WCY135" s="86"/>
      <c r="WCZ135" s="86"/>
      <c r="WDA135" s="86"/>
      <c r="WDB135" s="86"/>
      <c r="WDC135" s="86"/>
      <c r="WDD135" s="86"/>
      <c r="WDE135" s="86"/>
      <c r="WDF135" s="86"/>
      <c r="WDG135" s="86"/>
      <c r="WDH135" s="86"/>
      <c r="WDI135" s="86"/>
      <c r="WDJ135" s="86"/>
      <c r="WDK135" s="86"/>
      <c r="WDL135" s="86"/>
      <c r="WDM135" s="86"/>
      <c r="WDN135" s="86"/>
      <c r="WDO135" s="86"/>
      <c r="WDP135" s="86"/>
      <c r="WDQ135" s="86"/>
      <c r="WDR135" s="86"/>
      <c r="WDS135" s="86"/>
      <c r="WDT135" s="86"/>
      <c r="WDU135" s="86"/>
      <c r="WDV135" s="86"/>
      <c r="WDW135" s="86"/>
      <c r="WDX135" s="86"/>
      <c r="WDY135" s="86"/>
      <c r="WDZ135" s="86"/>
      <c r="WEA135" s="86"/>
      <c r="WEB135" s="86"/>
      <c r="WEC135" s="86"/>
      <c r="WED135" s="86"/>
      <c r="WEE135" s="86"/>
      <c r="WEF135" s="86"/>
      <c r="WEG135" s="86"/>
      <c r="WEH135" s="86"/>
      <c r="WEI135" s="86"/>
      <c r="WEJ135" s="86"/>
      <c r="WEK135" s="86"/>
      <c r="WEL135" s="86"/>
      <c r="WEM135" s="86"/>
      <c r="WEN135" s="86"/>
      <c r="WEO135" s="86"/>
      <c r="WEP135" s="86"/>
      <c r="WEQ135" s="86"/>
      <c r="WER135" s="86"/>
      <c r="WES135" s="86"/>
      <c r="WET135" s="86"/>
      <c r="WEU135" s="86"/>
      <c r="WEV135" s="86"/>
      <c r="WEW135" s="86"/>
      <c r="WEX135" s="86"/>
      <c r="WEY135" s="86"/>
      <c r="WEZ135" s="86"/>
      <c r="WFA135" s="86"/>
      <c r="WFB135" s="86"/>
      <c r="WFC135" s="86"/>
      <c r="WFD135" s="86"/>
      <c r="WFE135" s="86"/>
      <c r="WFF135" s="86"/>
      <c r="WFG135" s="86"/>
      <c r="WFH135" s="86"/>
      <c r="WFI135" s="86"/>
      <c r="WFJ135" s="86"/>
      <c r="WFK135" s="86"/>
      <c r="WFL135" s="86"/>
      <c r="WFM135" s="86"/>
      <c r="WFN135" s="86"/>
      <c r="WFO135" s="86"/>
      <c r="WFP135" s="86"/>
      <c r="WFQ135" s="86"/>
      <c r="WFR135" s="86"/>
      <c r="WFS135" s="86"/>
      <c r="WFT135" s="86"/>
      <c r="WFU135" s="86"/>
      <c r="WFV135" s="86"/>
      <c r="WFW135" s="86"/>
      <c r="WFX135" s="86"/>
      <c r="WFY135" s="86"/>
      <c r="WFZ135" s="86"/>
      <c r="WGA135" s="86"/>
      <c r="WGB135" s="86"/>
      <c r="WGC135" s="86"/>
      <c r="WGD135" s="86"/>
      <c r="WGE135" s="86"/>
      <c r="WGF135" s="86"/>
      <c r="WGG135" s="86"/>
      <c r="WGH135" s="86"/>
      <c r="WGI135" s="86"/>
      <c r="WGJ135" s="86"/>
      <c r="WGK135" s="86"/>
      <c r="WGL135" s="86"/>
      <c r="WGM135" s="86"/>
      <c r="WGN135" s="86"/>
      <c r="WGO135" s="86"/>
      <c r="WGP135" s="86"/>
      <c r="WGQ135" s="86"/>
      <c r="WGR135" s="86"/>
      <c r="WGS135" s="86"/>
      <c r="WGT135" s="86"/>
      <c r="WGU135" s="86"/>
      <c r="WGV135" s="86"/>
      <c r="WGW135" s="86"/>
      <c r="WGX135" s="86"/>
      <c r="WGY135" s="86"/>
      <c r="WGZ135" s="86"/>
      <c r="WHA135" s="86"/>
      <c r="WHB135" s="86"/>
      <c r="WHC135" s="86"/>
      <c r="WHD135" s="86"/>
      <c r="WHE135" s="86"/>
      <c r="WHF135" s="86"/>
      <c r="WHG135" s="86"/>
      <c r="WHH135" s="86"/>
      <c r="WHI135" s="86"/>
      <c r="WHJ135" s="86"/>
      <c r="WHK135" s="86"/>
      <c r="WHL135" s="86"/>
      <c r="WHM135" s="86"/>
      <c r="WHN135" s="86"/>
      <c r="WHO135" s="86"/>
      <c r="WHP135" s="86"/>
      <c r="WHQ135" s="86"/>
      <c r="WHR135" s="86"/>
      <c r="WHS135" s="86"/>
      <c r="WHT135" s="86"/>
      <c r="WHU135" s="86"/>
      <c r="WHV135" s="86"/>
      <c r="WHW135" s="86"/>
      <c r="WHX135" s="86"/>
      <c r="WHY135" s="86"/>
      <c r="WHZ135" s="86"/>
      <c r="WIA135" s="86"/>
      <c r="WIB135" s="86"/>
      <c r="WIC135" s="86"/>
      <c r="WID135" s="86"/>
      <c r="WIE135" s="86"/>
      <c r="WIF135" s="86"/>
      <c r="WIG135" s="86"/>
      <c r="WIH135" s="86"/>
      <c r="WII135" s="86"/>
      <c r="WIJ135" s="86"/>
      <c r="WIK135" s="86"/>
      <c r="WIL135" s="86"/>
      <c r="WIM135" s="86"/>
      <c r="WIN135" s="86"/>
      <c r="WIO135" s="86"/>
      <c r="WIP135" s="86"/>
      <c r="WIQ135" s="86"/>
      <c r="WIR135" s="86"/>
      <c r="WIS135" s="86"/>
      <c r="WIT135" s="86"/>
      <c r="WIU135" s="86"/>
      <c r="WIV135" s="86"/>
      <c r="WIW135" s="86"/>
      <c r="WIX135" s="86"/>
      <c r="WIY135" s="86"/>
      <c r="WIZ135" s="86"/>
      <c r="WJA135" s="86"/>
      <c r="WJB135" s="86"/>
      <c r="WJC135" s="86"/>
      <c r="WJD135" s="86"/>
      <c r="WJE135" s="86"/>
      <c r="WJF135" s="86"/>
      <c r="WJG135" s="86"/>
      <c r="WJH135" s="86"/>
      <c r="WJI135" s="86"/>
      <c r="WJJ135" s="86"/>
      <c r="WJK135" s="86"/>
      <c r="WJL135" s="86"/>
      <c r="WJM135" s="86"/>
      <c r="WJN135" s="86"/>
      <c r="WJO135" s="86"/>
      <c r="WJP135" s="86"/>
      <c r="WJQ135" s="86"/>
      <c r="WJR135" s="86"/>
      <c r="WJY135" s="86"/>
      <c r="WJZ135" s="86"/>
      <c r="WKA135" s="86"/>
      <c r="WKB135" s="86"/>
      <c r="WKC135" s="86"/>
      <c r="WKD135" s="86"/>
      <c r="WKE135" s="86"/>
      <c r="WKF135" s="86"/>
      <c r="WKG135" s="86"/>
      <c r="WKH135" s="86"/>
      <c r="WKI135" s="86"/>
      <c r="WKJ135" s="86"/>
      <c r="WKK135" s="86"/>
      <c r="WKL135" s="86"/>
      <c r="WKM135" s="86"/>
      <c r="WKN135" s="86"/>
      <c r="WKO135" s="86"/>
      <c r="WKP135" s="86"/>
      <c r="WKQ135" s="86"/>
      <c r="WKR135" s="86"/>
      <c r="WKS135" s="86"/>
      <c r="WKT135" s="86"/>
      <c r="WKU135" s="86"/>
      <c r="WKV135" s="86"/>
      <c r="WKW135" s="86"/>
      <c r="WKX135" s="86"/>
      <c r="WKY135" s="86"/>
      <c r="WKZ135" s="86"/>
      <c r="WLA135" s="86"/>
      <c r="WLB135" s="86"/>
      <c r="WLC135" s="86"/>
      <c r="WLD135" s="86"/>
      <c r="WLE135" s="86"/>
      <c r="WLF135" s="86"/>
      <c r="WLG135" s="86"/>
      <c r="WLH135" s="86"/>
      <c r="WLI135" s="86"/>
      <c r="WLJ135" s="86"/>
      <c r="WLK135" s="86"/>
      <c r="WLL135" s="86"/>
      <c r="WLM135" s="86"/>
      <c r="WLN135" s="86"/>
      <c r="WLO135" s="86"/>
      <c r="WLP135" s="86"/>
      <c r="WLQ135" s="86"/>
      <c r="WLR135" s="86"/>
      <c r="WLS135" s="86"/>
      <c r="WLT135" s="86"/>
      <c r="WLU135" s="86"/>
      <c r="WLV135" s="86"/>
      <c r="WLW135" s="86"/>
      <c r="WLX135" s="86"/>
      <c r="WLY135" s="86"/>
      <c r="WLZ135" s="86"/>
      <c r="WMA135" s="86"/>
      <c r="WMB135" s="86"/>
      <c r="WMC135" s="86"/>
      <c r="WMD135" s="86"/>
      <c r="WME135" s="86"/>
      <c r="WMF135" s="86"/>
      <c r="WMG135" s="86"/>
      <c r="WMH135" s="86"/>
      <c r="WMI135" s="86"/>
      <c r="WMJ135" s="86"/>
      <c r="WMK135" s="86"/>
      <c r="WML135" s="86"/>
      <c r="WMM135" s="86"/>
      <c r="WMN135" s="86"/>
      <c r="WMO135" s="86"/>
      <c r="WMP135" s="86"/>
      <c r="WMQ135" s="86"/>
      <c r="WMR135" s="86"/>
      <c r="WMS135" s="86"/>
      <c r="WMT135" s="86"/>
      <c r="WMU135" s="86"/>
      <c r="WMV135" s="86"/>
      <c r="WMW135" s="86"/>
      <c r="WMX135" s="86"/>
      <c r="WMY135" s="86"/>
      <c r="WMZ135" s="86"/>
      <c r="WNA135" s="86"/>
      <c r="WNB135" s="86"/>
      <c r="WNC135" s="86"/>
      <c r="WND135" s="86"/>
      <c r="WNE135" s="86"/>
      <c r="WNF135" s="86"/>
      <c r="WNG135" s="86"/>
      <c r="WNH135" s="86"/>
      <c r="WNI135" s="86"/>
      <c r="WNJ135" s="86"/>
      <c r="WNK135" s="86"/>
      <c r="WNL135" s="86"/>
      <c r="WNM135" s="86"/>
      <c r="WNN135" s="86"/>
      <c r="WNO135" s="86"/>
      <c r="WNP135" s="86"/>
      <c r="WNQ135" s="86"/>
      <c r="WNR135" s="86"/>
      <c r="WNS135" s="86"/>
      <c r="WNT135" s="86"/>
      <c r="WNU135" s="86"/>
      <c r="WNV135" s="86"/>
      <c r="WNW135" s="86"/>
      <c r="WNX135" s="86"/>
      <c r="WNY135" s="86"/>
      <c r="WNZ135" s="86"/>
      <c r="WOA135" s="86"/>
      <c r="WOB135" s="86"/>
      <c r="WOC135" s="86"/>
      <c r="WOD135" s="86"/>
      <c r="WOE135" s="86"/>
      <c r="WOF135" s="86"/>
      <c r="WOG135" s="86"/>
      <c r="WOH135" s="86"/>
      <c r="WOI135" s="86"/>
      <c r="WOJ135" s="86"/>
      <c r="WOK135" s="86"/>
      <c r="WOL135" s="86"/>
      <c r="WOM135" s="86"/>
      <c r="WON135" s="86"/>
      <c r="WOO135" s="86"/>
      <c r="WOP135" s="86"/>
      <c r="WOQ135" s="86"/>
      <c r="WOR135" s="86"/>
      <c r="WOS135" s="86"/>
      <c r="WOT135" s="86"/>
      <c r="WOU135" s="86"/>
      <c r="WOV135" s="86"/>
      <c r="WOW135" s="86"/>
      <c r="WOX135" s="86"/>
      <c r="WOY135" s="86"/>
      <c r="WOZ135" s="86"/>
      <c r="WPA135" s="86"/>
      <c r="WPB135" s="86"/>
      <c r="WPC135" s="86"/>
      <c r="WPD135" s="86"/>
      <c r="WPE135" s="86"/>
      <c r="WPF135" s="86"/>
      <c r="WPG135" s="86"/>
      <c r="WPH135" s="86"/>
      <c r="WPI135" s="86"/>
      <c r="WPJ135" s="86"/>
      <c r="WPK135" s="86"/>
      <c r="WPL135" s="86"/>
      <c r="WPM135" s="86"/>
      <c r="WPN135" s="86"/>
      <c r="WPO135" s="86"/>
      <c r="WPP135" s="86"/>
      <c r="WPQ135" s="86"/>
      <c r="WPR135" s="86"/>
      <c r="WPS135" s="86"/>
      <c r="WPT135" s="86"/>
      <c r="WPU135" s="86"/>
      <c r="WPV135" s="86"/>
      <c r="WPW135" s="86"/>
      <c r="WPX135" s="86"/>
      <c r="WPY135" s="86"/>
      <c r="WPZ135" s="86"/>
      <c r="WQA135" s="86"/>
      <c r="WQB135" s="86"/>
      <c r="WQC135" s="86"/>
      <c r="WQD135" s="86"/>
      <c r="WQE135" s="86"/>
      <c r="WQF135" s="86"/>
      <c r="WQG135" s="86"/>
      <c r="WQH135" s="86"/>
      <c r="WQI135" s="86"/>
      <c r="WQJ135" s="86"/>
      <c r="WQK135" s="86"/>
      <c r="WQL135" s="86"/>
      <c r="WQM135" s="86"/>
      <c r="WQN135" s="86"/>
      <c r="WQO135" s="86"/>
      <c r="WQP135" s="86"/>
      <c r="WQQ135" s="86"/>
      <c r="WQR135" s="86"/>
      <c r="WQS135" s="86"/>
      <c r="WQT135" s="86"/>
      <c r="WQU135" s="86"/>
      <c r="WQV135" s="86"/>
      <c r="WQW135" s="86"/>
      <c r="WQX135" s="86"/>
      <c r="WQY135" s="86"/>
      <c r="WQZ135" s="86"/>
      <c r="WRA135" s="86"/>
      <c r="WRB135" s="86"/>
      <c r="WRC135" s="86"/>
      <c r="WRD135" s="86"/>
      <c r="WRE135" s="86"/>
      <c r="WRF135" s="86"/>
      <c r="WRG135" s="86"/>
      <c r="WRH135" s="86"/>
      <c r="WRI135" s="86"/>
      <c r="WRJ135" s="86"/>
      <c r="WRK135" s="86"/>
      <c r="WRL135" s="86"/>
      <c r="WRM135" s="86"/>
      <c r="WRN135" s="86"/>
      <c r="WRO135" s="86"/>
      <c r="WRP135" s="86"/>
      <c r="WRQ135" s="86"/>
      <c r="WRR135" s="86"/>
      <c r="WRS135" s="86"/>
      <c r="WRT135" s="86"/>
      <c r="WRU135" s="86"/>
      <c r="WRV135" s="86"/>
      <c r="WRW135" s="86"/>
      <c r="WRX135" s="86"/>
      <c r="WRY135" s="86"/>
      <c r="WRZ135" s="86"/>
      <c r="WSA135" s="86"/>
      <c r="WSB135" s="86"/>
      <c r="WSC135" s="86"/>
      <c r="WSD135" s="86"/>
      <c r="WSE135" s="86"/>
      <c r="WSF135" s="86"/>
      <c r="WSG135" s="86"/>
      <c r="WSH135" s="86"/>
      <c r="WSI135" s="86"/>
      <c r="WSJ135" s="86"/>
      <c r="WSK135" s="86"/>
      <c r="WSL135" s="86"/>
      <c r="WSM135" s="86"/>
      <c r="WSN135" s="86"/>
      <c r="WSO135" s="86"/>
      <c r="WSP135" s="86"/>
      <c r="WSQ135" s="86"/>
      <c r="WSR135" s="86"/>
      <c r="WSS135" s="86"/>
      <c r="WST135" s="86"/>
      <c r="WSU135" s="86"/>
      <c r="WSV135" s="86"/>
      <c r="WSW135" s="86"/>
      <c r="WSX135" s="86"/>
      <c r="WSY135" s="86"/>
      <c r="WSZ135" s="86"/>
      <c r="WTA135" s="86"/>
      <c r="WTB135" s="86"/>
      <c r="WTC135" s="86"/>
      <c r="WTD135" s="86"/>
      <c r="WTE135" s="86"/>
      <c r="WTF135" s="86"/>
      <c r="WTG135" s="86"/>
      <c r="WTH135" s="86"/>
      <c r="WTI135" s="86"/>
      <c r="WTJ135" s="86"/>
      <c r="WTK135" s="86"/>
      <c r="WTL135" s="86"/>
      <c r="WTM135" s="86"/>
      <c r="WTN135" s="86"/>
      <c r="WTU135" s="86"/>
      <c r="WTV135" s="86"/>
      <c r="WTW135" s="86"/>
      <c r="WTX135" s="86"/>
      <c r="WTY135" s="86"/>
      <c r="WTZ135" s="86"/>
      <c r="WUA135" s="86"/>
      <c r="WUB135" s="86"/>
      <c r="WUC135" s="86"/>
      <c r="WUD135" s="86"/>
      <c r="WUE135" s="86"/>
      <c r="WUF135" s="86"/>
      <c r="WUG135" s="86"/>
      <c r="WUH135" s="86"/>
      <c r="WUI135" s="86"/>
      <c r="WUJ135" s="86"/>
      <c r="WUK135" s="86"/>
      <c r="WUL135" s="86"/>
      <c r="WUM135" s="86"/>
      <c r="WUN135" s="86"/>
      <c r="WUO135" s="86"/>
      <c r="WUP135" s="86"/>
      <c r="WUQ135" s="86"/>
      <c r="WUR135" s="86"/>
      <c r="WUS135" s="86"/>
      <c r="WUT135" s="86"/>
      <c r="WUU135" s="86"/>
      <c r="WUV135" s="86"/>
      <c r="WUW135" s="86"/>
      <c r="WUX135" s="86"/>
      <c r="WUY135" s="86"/>
      <c r="WUZ135" s="86"/>
      <c r="WVA135" s="86"/>
      <c r="WVB135" s="86"/>
      <c r="WVC135" s="86"/>
      <c r="WVD135" s="86"/>
      <c r="WVE135" s="86"/>
      <c r="WVF135" s="86"/>
      <c r="WVG135" s="86"/>
      <c r="WVH135" s="86"/>
      <c r="WVI135" s="86"/>
      <c r="WVJ135" s="86"/>
      <c r="WVK135" s="86"/>
      <c r="WVL135" s="86"/>
      <c r="WVM135" s="86"/>
      <c r="WVN135" s="86"/>
      <c r="WVO135" s="86"/>
      <c r="WVP135" s="86"/>
      <c r="WVQ135" s="86"/>
      <c r="WVR135" s="86"/>
      <c r="WVS135" s="86"/>
      <c r="WVT135" s="86"/>
      <c r="WVU135" s="86"/>
      <c r="WVV135" s="86"/>
      <c r="WVW135" s="86"/>
      <c r="WVX135" s="86"/>
      <c r="WVY135" s="86"/>
      <c r="WVZ135" s="86"/>
      <c r="WWA135" s="86"/>
      <c r="WWB135" s="86"/>
      <c r="WWC135" s="86"/>
      <c r="WWD135" s="86"/>
      <c r="WWE135" s="86"/>
      <c r="WWF135" s="86"/>
      <c r="WWG135" s="86"/>
      <c r="WWH135" s="86"/>
      <c r="WWI135" s="86"/>
      <c r="WWJ135" s="86"/>
      <c r="WWK135" s="86"/>
      <c r="WWL135" s="86"/>
      <c r="WWM135" s="86"/>
      <c r="WWN135" s="86"/>
      <c r="WWO135" s="86"/>
      <c r="WWP135" s="86"/>
      <c r="WWQ135" s="86"/>
      <c r="WWR135" s="86"/>
      <c r="WWS135" s="86"/>
      <c r="WWT135" s="86"/>
      <c r="WWU135" s="86"/>
      <c r="WWV135" s="86"/>
      <c r="WWW135" s="86"/>
      <c r="WWX135" s="86"/>
      <c r="WWY135" s="86"/>
      <c r="WWZ135" s="86"/>
      <c r="WXA135" s="86"/>
      <c r="WXB135" s="86"/>
      <c r="WXC135" s="86"/>
      <c r="WXD135" s="86"/>
      <c r="WXE135" s="86"/>
      <c r="WXF135" s="86"/>
      <c r="WXG135" s="86"/>
      <c r="WXH135" s="86"/>
      <c r="WXI135" s="86"/>
      <c r="WXJ135" s="86"/>
      <c r="WXK135" s="86"/>
      <c r="WXL135" s="86"/>
      <c r="WXM135" s="86"/>
      <c r="WXN135" s="86"/>
      <c r="WXO135" s="86"/>
      <c r="WXP135" s="86"/>
      <c r="WXQ135" s="86"/>
      <c r="WXR135" s="86"/>
      <c r="WXS135" s="86"/>
      <c r="WXT135" s="86"/>
      <c r="WXU135" s="86"/>
      <c r="WXV135" s="86"/>
      <c r="WXW135" s="86"/>
      <c r="WXX135" s="86"/>
      <c r="WXY135" s="86"/>
      <c r="WXZ135" s="86"/>
      <c r="WYA135" s="86"/>
      <c r="WYB135" s="86"/>
      <c r="WYC135" s="86"/>
      <c r="WYD135" s="86"/>
      <c r="WYE135" s="86"/>
      <c r="WYF135" s="86"/>
      <c r="WYG135" s="86"/>
      <c r="WYH135" s="86"/>
      <c r="WYI135" s="86"/>
      <c r="WYJ135" s="86"/>
      <c r="WYK135" s="86"/>
      <c r="WYL135" s="86"/>
      <c r="WYM135" s="86"/>
      <c r="WYN135" s="86"/>
      <c r="WYO135" s="86"/>
      <c r="WYP135" s="86"/>
      <c r="WYQ135" s="86"/>
      <c r="WYR135" s="86"/>
      <c r="WYS135" s="86"/>
      <c r="WYT135" s="86"/>
      <c r="WYU135" s="86"/>
      <c r="WYV135" s="86"/>
      <c r="WYW135" s="86"/>
      <c r="WYX135" s="86"/>
      <c r="WYY135" s="86"/>
      <c r="WYZ135" s="86"/>
      <c r="WZA135" s="86"/>
      <c r="WZB135" s="86"/>
      <c r="WZC135" s="86"/>
      <c r="WZD135" s="86"/>
      <c r="WZE135" s="86"/>
      <c r="WZF135" s="86"/>
      <c r="WZG135" s="86"/>
      <c r="WZH135" s="86"/>
      <c r="WZI135" s="86"/>
      <c r="WZJ135" s="86"/>
      <c r="WZK135" s="86"/>
      <c r="WZL135" s="86"/>
      <c r="WZM135" s="86"/>
      <c r="WZN135" s="86"/>
      <c r="WZO135" s="86"/>
      <c r="WZP135" s="86"/>
      <c r="WZQ135" s="86"/>
      <c r="WZR135" s="86"/>
      <c r="WZS135" s="86"/>
      <c r="WZT135" s="86"/>
      <c r="WZU135" s="86"/>
      <c r="WZV135" s="86"/>
      <c r="WZW135" s="86"/>
      <c r="WZX135" s="86"/>
      <c r="WZY135" s="86"/>
      <c r="WZZ135" s="86"/>
      <c r="XAA135" s="86"/>
      <c r="XAB135" s="86"/>
      <c r="XAC135" s="86"/>
      <c r="XAD135" s="86"/>
      <c r="XAE135" s="86"/>
      <c r="XAF135" s="86"/>
      <c r="XAG135" s="86"/>
      <c r="XAH135" s="86"/>
      <c r="XAI135" s="86"/>
      <c r="XAJ135" s="86"/>
      <c r="XAK135" s="86"/>
      <c r="XAL135" s="86"/>
      <c r="XAM135" s="86"/>
      <c r="XAN135" s="86"/>
      <c r="XAO135" s="86"/>
      <c r="XAP135" s="86"/>
      <c r="XAQ135" s="86"/>
      <c r="XAR135" s="86"/>
      <c r="XAS135" s="86"/>
      <c r="XAT135" s="86"/>
      <c r="XAU135" s="86"/>
      <c r="XAV135" s="86"/>
      <c r="XAW135" s="86"/>
      <c r="XAX135" s="86"/>
      <c r="XAY135" s="86"/>
      <c r="XAZ135" s="86"/>
      <c r="XBA135" s="86"/>
      <c r="XBB135" s="86"/>
      <c r="XBC135" s="86"/>
      <c r="XBD135" s="86"/>
      <c r="XBE135" s="86"/>
      <c r="XBF135" s="86"/>
      <c r="XBG135" s="86"/>
      <c r="XBH135" s="86"/>
      <c r="XBI135" s="86"/>
      <c r="XBJ135" s="86"/>
      <c r="XBK135" s="86"/>
      <c r="XBL135" s="86"/>
      <c r="XBM135" s="86"/>
      <c r="XBN135" s="86"/>
      <c r="XBO135" s="86"/>
      <c r="XBP135" s="86"/>
      <c r="XBQ135" s="86"/>
      <c r="XBR135" s="86"/>
      <c r="XBS135" s="86"/>
      <c r="XBT135" s="86"/>
      <c r="XBU135" s="86"/>
      <c r="XBV135" s="86"/>
      <c r="XBW135" s="86"/>
      <c r="XBX135" s="86"/>
      <c r="XBY135" s="86"/>
      <c r="XBZ135" s="86"/>
      <c r="XCA135" s="86"/>
      <c r="XCB135" s="86"/>
      <c r="XCC135" s="86"/>
      <c r="XCD135" s="86"/>
      <c r="XCE135" s="86"/>
      <c r="XCF135" s="86"/>
      <c r="XCG135" s="86"/>
      <c r="XCH135" s="86"/>
      <c r="XCI135" s="86"/>
      <c r="XCJ135" s="86"/>
      <c r="XCK135" s="86"/>
      <c r="XCL135" s="86"/>
      <c r="XCM135" s="86"/>
      <c r="XCN135" s="86"/>
      <c r="XCO135" s="86"/>
      <c r="XCP135" s="86"/>
      <c r="XCQ135" s="86"/>
      <c r="XCR135" s="86"/>
      <c r="XCS135" s="86"/>
      <c r="XCT135" s="86"/>
      <c r="XCU135" s="86"/>
      <c r="XCV135" s="86"/>
      <c r="XCW135" s="86"/>
      <c r="XCX135" s="86"/>
      <c r="XCY135" s="86"/>
      <c r="XCZ135" s="86"/>
      <c r="XDA135" s="86"/>
      <c r="XDB135" s="86"/>
      <c r="XDC135" s="86"/>
      <c r="XDD135" s="86"/>
      <c r="XDE135" s="86"/>
    </row>
    <row r="136" spans="1:16333" s="218" customFormat="1" ht="30.75" x14ac:dyDescent="0.25">
      <c r="A136" s="51" t="s">
        <v>88</v>
      </c>
      <c r="B136" s="125" t="s">
        <v>218</v>
      </c>
      <c r="C136" s="137">
        <v>200</v>
      </c>
      <c r="D136" s="198">
        <f>'Приложение 4'!F123</f>
        <v>6128109.8900000006</v>
      </c>
      <c r="E136" s="198">
        <f>'Приложение 4'!G123</f>
        <v>6071795.6399999997</v>
      </c>
      <c r="F136" s="198">
        <f>'Приложение 4'!H123</f>
        <v>6342651.7800000003</v>
      </c>
      <c r="G136" s="32"/>
      <c r="H136" s="33"/>
      <c r="I136" s="33"/>
      <c r="J136" s="33"/>
      <c r="K136" s="33"/>
      <c r="L136" s="54"/>
      <c r="M136" s="54"/>
      <c r="N136" s="54"/>
      <c r="O136" s="54"/>
      <c r="P136" s="54"/>
      <c r="Q136" s="54"/>
      <c r="R136" s="54"/>
      <c r="S136" s="54"/>
      <c r="T136" s="54"/>
      <c r="U136" s="54"/>
      <c r="V136" s="54"/>
      <c r="W136" s="54"/>
      <c r="X136" s="54"/>
      <c r="Y136" s="54"/>
      <c r="Z136" s="54"/>
      <c r="AA136" s="54"/>
      <c r="AB136" s="54"/>
      <c r="AC136" s="54"/>
      <c r="AD136" s="54"/>
      <c r="AE136" s="54"/>
      <c r="AF136" s="54"/>
      <c r="AG136" s="54"/>
      <c r="AH136" s="54"/>
      <c r="AI136" s="54"/>
      <c r="AJ136" s="54"/>
      <c r="AK136" s="54"/>
      <c r="AL136" s="54"/>
      <c r="AM136" s="54"/>
      <c r="AN136" s="86"/>
      <c r="AO136" s="86"/>
      <c r="AP136" s="86"/>
      <c r="AQ136" s="86"/>
      <c r="AR136" s="86"/>
      <c r="AS136" s="86"/>
      <c r="AT136" s="86"/>
      <c r="AU136" s="86"/>
      <c r="AV136" s="86"/>
      <c r="AW136" s="86"/>
      <c r="AX136" s="86"/>
      <c r="AY136" s="86"/>
      <c r="AZ136" s="86"/>
      <c r="BA136" s="86"/>
      <c r="BB136" s="86"/>
      <c r="BC136" s="86"/>
      <c r="BD136" s="86"/>
      <c r="BE136" s="86"/>
      <c r="BF136" s="86"/>
      <c r="BG136" s="86"/>
      <c r="BH136" s="86"/>
      <c r="BI136" s="86"/>
      <c r="BJ136" s="86"/>
      <c r="BK136" s="86"/>
      <c r="BL136" s="86"/>
      <c r="BM136" s="86"/>
      <c r="BN136" s="86"/>
      <c r="BO136" s="86"/>
      <c r="BP136" s="86"/>
      <c r="BQ136" s="86"/>
      <c r="BR136" s="86"/>
      <c r="BS136" s="86"/>
      <c r="BT136" s="86"/>
      <c r="BU136" s="86"/>
      <c r="BV136" s="86"/>
      <c r="BW136" s="86"/>
      <c r="BX136" s="86"/>
      <c r="BY136" s="86"/>
      <c r="BZ136" s="86"/>
      <c r="CA136" s="86"/>
      <c r="CB136" s="86"/>
      <c r="CC136" s="86"/>
      <c r="CD136" s="86"/>
      <c r="CE136" s="86"/>
      <c r="CF136" s="86"/>
      <c r="CG136" s="86"/>
      <c r="CH136" s="86"/>
      <c r="CI136" s="86"/>
      <c r="CJ136" s="86"/>
      <c r="CK136" s="86"/>
      <c r="CL136" s="86"/>
      <c r="CM136" s="86"/>
      <c r="CN136" s="86"/>
      <c r="CO136" s="86"/>
      <c r="CP136" s="86"/>
      <c r="CQ136" s="86"/>
      <c r="CR136" s="86"/>
      <c r="CS136" s="86"/>
      <c r="CT136" s="86"/>
      <c r="CU136" s="86"/>
      <c r="CV136" s="86"/>
      <c r="CW136" s="86"/>
      <c r="CX136" s="86"/>
      <c r="CY136" s="86"/>
      <c r="CZ136" s="86"/>
      <c r="DA136" s="86"/>
      <c r="DB136" s="86"/>
      <c r="DC136" s="86"/>
      <c r="DD136" s="86"/>
      <c r="DE136" s="86"/>
      <c r="DF136" s="86"/>
      <c r="DG136" s="86"/>
      <c r="DH136" s="86"/>
      <c r="DI136" s="86"/>
      <c r="DJ136" s="86"/>
      <c r="DK136" s="86"/>
      <c r="DL136" s="86"/>
      <c r="DM136" s="86"/>
      <c r="DN136" s="86"/>
      <c r="DO136" s="86"/>
      <c r="DP136" s="86"/>
      <c r="DQ136" s="86"/>
      <c r="DR136" s="86"/>
      <c r="DS136" s="86"/>
      <c r="DT136" s="86"/>
      <c r="DU136" s="86"/>
      <c r="DV136" s="86"/>
      <c r="DW136" s="86"/>
      <c r="DX136" s="86"/>
      <c r="DY136" s="86"/>
      <c r="DZ136" s="86"/>
      <c r="EA136" s="86"/>
      <c r="EB136" s="86"/>
      <c r="EC136" s="86"/>
      <c r="ED136" s="86"/>
      <c r="EE136" s="86"/>
      <c r="EF136" s="86"/>
      <c r="EG136" s="86"/>
      <c r="EH136" s="86"/>
      <c r="EI136" s="86"/>
      <c r="EJ136" s="86"/>
      <c r="EK136" s="86"/>
      <c r="EL136" s="86"/>
      <c r="EM136" s="86"/>
      <c r="EN136" s="86"/>
      <c r="EO136" s="86"/>
      <c r="EP136" s="86"/>
      <c r="EQ136" s="86"/>
      <c r="ER136" s="86"/>
      <c r="ES136" s="86"/>
      <c r="ET136" s="86"/>
      <c r="EU136" s="86"/>
      <c r="EV136" s="86"/>
      <c r="EW136" s="86"/>
      <c r="EX136" s="86"/>
      <c r="EY136" s="86"/>
      <c r="EZ136" s="86"/>
      <c r="FA136" s="86"/>
      <c r="FB136" s="86"/>
      <c r="FC136" s="86"/>
      <c r="FD136" s="86"/>
      <c r="FE136" s="86"/>
      <c r="FF136" s="86"/>
      <c r="FG136" s="86"/>
      <c r="FH136" s="86"/>
      <c r="FI136" s="86"/>
      <c r="FJ136" s="86"/>
      <c r="FK136" s="86"/>
      <c r="FL136" s="86"/>
      <c r="FM136" s="86"/>
      <c r="FN136" s="86"/>
      <c r="FO136" s="86"/>
      <c r="FP136" s="86"/>
      <c r="FQ136" s="86"/>
      <c r="FR136" s="86"/>
      <c r="FS136" s="86"/>
      <c r="FT136" s="86"/>
      <c r="FU136" s="86"/>
      <c r="FV136" s="86"/>
      <c r="FW136" s="86"/>
      <c r="FX136" s="86"/>
      <c r="FY136" s="86"/>
      <c r="FZ136" s="86"/>
      <c r="GA136" s="86"/>
      <c r="GB136" s="86"/>
      <c r="GC136" s="86"/>
      <c r="GD136" s="86"/>
      <c r="GE136" s="86"/>
      <c r="GF136" s="86"/>
      <c r="GG136" s="86"/>
      <c r="GH136" s="86"/>
      <c r="GI136" s="86"/>
      <c r="GJ136" s="86"/>
      <c r="GK136" s="86"/>
      <c r="GL136" s="86"/>
      <c r="GM136" s="86"/>
      <c r="GN136" s="86"/>
      <c r="GO136" s="86"/>
      <c r="GP136" s="86"/>
      <c r="GQ136" s="86"/>
      <c r="GR136" s="86"/>
      <c r="GS136" s="86"/>
      <c r="GT136" s="86"/>
      <c r="GU136" s="86"/>
      <c r="GV136" s="86"/>
      <c r="GW136" s="86"/>
      <c r="GX136" s="86"/>
      <c r="GY136" s="86"/>
      <c r="GZ136" s="86"/>
      <c r="HA136" s="86"/>
      <c r="HB136" s="86"/>
      <c r="HI136" s="86"/>
      <c r="HJ136" s="86"/>
      <c r="HK136" s="86"/>
      <c r="HL136" s="86"/>
      <c r="HM136" s="86"/>
      <c r="HN136" s="86"/>
      <c r="HO136" s="86"/>
      <c r="HP136" s="86"/>
      <c r="HQ136" s="86"/>
      <c r="HR136" s="86"/>
      <c r="HS136" s="86"/>
      <c r="HT136" s="86"/>
      <c r="HU136" s="86"/>
      <c r="HV136" s="86"/>
      <c r="HW136" s="86"/>
      <c r="HX136" s="86"/>
      <c r="HY136" s="86"/>
      <c r="HZ136" s="86"/>
      <c r="IA136" s="86"/>
      <c r="IB136" s="86"/>
      <c r="IC136" s="86"/>
      <c r="ID136" s="86"/>
      <c r="IE136" s="86"/>
      <c r="IF136" s="86"/>
      <c r="IG136" s="86"/>
      <c r="IH136" s="86"/>
      <c r="II136" s="86"/>
      <c r="IJ136" s="86"/>
      <c r="IK136" s="86"/>
      <c r="IL136" s="86"/>
      <c r="IM136" s="86"/>
      <c r="IN136" s="86"/>
      <c r="IO136" s="86"/>
      <c r="IP136" s="86"/>
      <c r="IQ136" s="86"/>
      <c r="IR136" s="86"/>
      <c r="IS136" s="86"/>
      <c r="IT136" s="86"/>
      <c r="IU136" s="86"/>
      <c r="IV136" s="86"/>
      <c r="IW136" s="86"/>
      <c r="IX136" s="86"/>
      <c r="IY136" s="86"/>
      <c r="IZ136" s="86"/>
      <c r="JA136" s="86"/>
      <c r="JB136" s="86"/>
      <c r="JC136" s="86"/>
      <c r="JD136" s="86"/>
      <c r="JE136" s="86"/>
      <c r="JF136" s="86"/>
      <c r="JG136" s="86"/>
      <c r="JH136" s="86"/>
      <c r="JI136" s="86"/>
      <c r="JJ136" s="86"/>
      <c r="JK136" s="86"/>
      <c r="JL136" s="86"/>
      <c r="JM136" s="86"/>
      <c r="JN136" s="86"/>
      <c r="JO136" s="86"/>
      <c r="JP136" s="86"/>
      <c r="JQ136" s="86"/>
      <c r="JR136" s="86"/>
      <c r="JS136" s="86"/>
      <c r="JT136" s="86"/>
      <c r="JU136" s="86"/>
      <c r="JV136" s="86"/>
      <c r="JW136" s="86"/>
      <c r="JX136" s="86"/>
      <c r="JY136" s="86"/>
      <c r="JZ136" s="86"/>
      <c r="KA136" s="86"/>
      <c r="KB136" s="86"/>
      <c r="KC136" s="86"/>
      <c r="KD136" s="86"/>
      <c r="KE136" s="86"/>
      <c r="KF136" s="86"/>
      <c r="KG136" s="86"/>
      <c r="KH136" s="86"/>
      <c r="KI136" s="86"/>
      <c r="KJ136" s="86"/>
      <c r="KK136" s="86"/>
      <c r="KL136" s="86"/>
      <c r="KM136" s="86"/>
      <c r="KN136" s="86"/>
      <c r="KO136" s="86"/>
      <c r="KP136" s="86"/>
      <c r="KQ136" s="86"/>
      <c r="KR136" s="86"/>
      <c r="KS136" s="86"/>
      <c r="KT136" s="86"/>
      <c r="KU136" s="86"/>
      <c r="KV136" s="86"/>
      <c r="KW136" s="86"/>
      <c r="KX136" s="86"/>
      <c r="KY136" s="86"/>
      <c r="KZ136" s="86"/>
      <c r="LA136" s="86"/>
      <c r="LB136" s="86"/>
      <c r="LC136" s="86"/>
      <c r="LD136" s="86"/>
      <c r="LE136" s="86"/>
      <c r="LF136" s="86"/>
      <c r="LG136" s="86"/>
      <c r="LH136" s="86"/>
      <c r="LI136" s="86"/>
      <c r="LJ136" s="86"/>
      <c r="LK136" s="86"/>
      <c r="LL136" s="86"/>
      <c r="LM136" s="86"/>
      <c r="LN136" s="86"/>
      <c r="LO136" s="86"/>
      <c r="LP136" s="86"/>
      <c r="LQ136" s="86"/>
      <c r="LR136" s="86"/>
      <c r="LS136" s="86"/>
      <c r="LT136" s="86"/>
      <c r="LU136" s="86"/>
      <c r="LV136" s="86"/>
      <c r="LW136" s="86"/>
      <c r="LX136" s="86"/>
      <c r="LY136" s="86"/>
      <c r="LZ136" s="86"/>
      <c r="MA136" s="86"/>
      <c r="MB136" s="86"/>
      <c r="MC136" s="86"/>
      <c r="MD136" s="86"/>
      <c r="ME136" s="86"/>
      <c r="MF136" s="86"/>
      <c r="MG136" s="86"/>
      <c r="MH136" s="86"/>
      <c r="MI136" s="86"/>
      <c r="MJ136" s="86"/>
      <c r="MK136" s="86"/>
      <c r="ML136" s="86"/>
      <c r="MM136" s="86"/>
      <c r="MN136" s="86"/>
      <c r="MO136" s="86"/>
      <c r="MP136" s="86"/>
      <c r="MQ136" s="86"/>
      <c r="MR136" s="86"/>
      <c r="MS136" s="86"/>
      <c r="MT136" s="86"/>
      <c r="MU136" s="86"/>
      <c r="MV136" s="86"/>
      <c r="MW136" s="86"/>
      <c r="MX136" s="86"/>
      <c r="MY136" s="86"/>
      <c r="MZ136" s="86"/>
      <c r="NA136" s="86"/>
      <c r="NB136" s="86"/>
      <c r="NC136" s="86"/>
      <c r="ND136" s="86"/>
      <c r="NE136" s="86"/>
      <c r="NF136" s="86"/>
      <c r="NG136" s="86"/>
      <c r="NH136" s="86"/>
      <c r="NI136" s="86"/>
      <c r="NJ136" s="86"/>
      <c r="NK136" s="86"/>
      <c r="NL136" s="86"/>
      <c r="NM136" s="86"/>
      <c r="NN136" s="86"/>
      <c r="NO136" s="86"/>
      <c r="NP136" s="86"/>
      <c r="NQ136" s="86"/>
      <c r="NR136" s="86"/>
      <c r="NS136" s="86"/>
      <c r="NT136" s="86"/>
      <c r="NU136" s="86"/>
      <c r="NV136" s="86"/>
      <c r="NW136" s="86"/>
      <c r="NX136" s="86"/>
      <c r="NY136" s="86"/>
      <c r="NZ136" s="86"/>
      <c r="OA136" s="86"/>
      <c r="OB136" s="86"/>
      <c r="OC136" s="86"/>
      <c r="OD136" s="86"/>
      <c r="OE136" s="86"/>
      <c r="OF136" s="86"/>
      <c r="OG136" s="86"/>
      <c r="OH136" s="86"/>
      <c r="OI136" s="86"/>
      <c r="OJ136" s="86"/>
      <c r="OK136" s="86"/>
      <c r="OL136" s="86"/>
      <c r="OM136" s="86"/>
      <c r="ON136" s="86"/>
      <c r="OO136" s="86"/>
      <c r="OP136" s="86"/>
      <c r="OQ136" s="86"/>
      <c r="OR136" s="86"/>
      <c r="OS136" s="86"/>
      <c r="OT136" s="86"/>
      <c r="OU136" s="86"/>
      <c r="OV136" s="86"/>
      <c r="OW136" s="86"/>
      <c r="OX136" s="86"/>
      <c r="OY136" s="86"/>
      <c r="OZ136" s="86"/>
      <c r="PA136" s="86"/>
      <c r="PB136" s="86"/>
      <c r="PC136" s="86"/>
      <c r="PD136" s="86"/>
      <c r="PE136" s="86"/>
      <c r="PF136" s="86"/>
      <c r="PG136" s="86"/>
      <c r="PH136" s="86"/>
      <c r="PI136" s="86"/>
      <c r="PJ136" s="86"/>
      <c r="PK136" s="86"/>
      <c r="PL136" s="86"/>
      <c r="PM136" s="86"/>
      <c r="PN136" s="86"/>
      <c r="PO136" s="86"/>
      <c r="PP136" s="86"/>
      <c r="PQ136" s="86"/>
      <c r="PR136" s="86"/>
      <c r="PS136" s="86"/>
      <c r="PT136" s="86"/>
      <c r="PU136" s="86"/>
      <c r="PV136" s="86"/>
      <c r="PW136" s="86"/>
      <c r="PX136" s="86"/>
      <c r="PY136" s="86"/>
      <c r="PZ136" s="86"/>
      <c r="QA136" s="86"/>
      <c r="QB136" s="86"/>
      <c r="QC136" s="86"/>
      <c r="QD136" s="86"/>
      <c r="QE136" s="86"/>
      <c r="QF136" s="86"/>
      <c r="QG136" s="86"/>
      <c r="QH136" s="86"/>
      <c r="QI136" s="86"/>
      <c r="QJ136" s="86"/>
      <c r="QK136" s="86"/>
      <c r="QL136" s="86"/>
      <c r="QM136" s="86"/>
      <c r="QN136" s="86"/>
      <c r="QO136" s="86"/>
      <c r="QP136" s="86"/>
      <c r="QQ136" s="86"/>
      <c r="QR136" s="86"/>
      <c r="QS136" s="86"/>
      <c r="QT136" s="86"/>
      <c r="QU136" s="86"/>
      <c r="QV136" s="86"/>
      <c r="QW136" s="86"/>
      <c r="QX136" s="86"/>
      <c r="RE136" s="86"/>
      <c r="RF136" s="86"/>
      <c r="RG136" s="86"/>
      <c r="RH136" s="86"/>
      <c r="RI136" s="86"/>
      <c r="RJ136" s="86"/>
      <c r="RK136" s="86"/>
      <c r="RL136" s="86"/>
      <c r="RM136" s="86"/>
      <c r="RN136" s="86"/>
      <c r="RO136" s="86"/>
      <c r="RP136" s="86"/>
      <c r="RQ136" s="86"/>
      <c r="RR136" s="86"/>
      <c r="RS136" s="86"/>
      <c r="RT136" s="86"/>
      <c r="RU136" s="86"/>
      <c r="RV136" s="86"/>
      <c r="RW136" s="86"/>
      <c r="RX136" s="86"/>
      <c r="RY136" s="86"/>
      <c r="RZ136" s="86"/>
      <c r="SA136" s="86"/>
      <c r="SB136" s="86"/>
      <c r="SC136" s="86"/>
      <c r="SD136" s="86"/>
      <c r="SE136" s="86"/>
      <c r="SF136" s="86"/>
      <c r="SG136" s="86"/>
      <c r="SH136" s="86"/>
      <c r="SI136" s="86"/>
      <c r="SJ136" s="86"/>
      <c r="SK136" s="86"/>
      <c r="SL136" s="86"/>
      <c r="SM136" s="86"/>
      <c r="SN136" s="86"/>
      <c r="SO136" s="86"/>
      <c r="SP136" s="86"/>
      <c r="SQ136" s="86"/>
      <c r="SR136" s="86"/>
      <c r="SS136" s="86"/>
      <c r="ST136" s="86"/>
      <c r="SU136" s="86"/>
      <c r="SV136" s="86"/>
      <c r="SW136" s="86"/>
      <c r="SX136" s="86"/>
      <c r="SY136" s="86"/>
      <c r="SZ136" s="86"/>
      <c r="TA136" s="86"/>
      <c r="TB136" s="86"/>
      <c r="TC136" s="86"/>
      <c r="TD136" s="86"/>
      <c r="TE136" s="86"/>
      <c r="TF136" s="86"/>
      <c r="TG136" s="86"/>
      <c r="TH136" s="86"/>
      <c r="TI136" s="86"/>
      <c r="TJ136" s="86"/>
      <c r="TK136" s="86"/>
      <c r="TL136" s="86"/>
      <c r="TM136" s="86"/>
      <c r="TN136" s="86"/>
      <c r="TO136" s="86"/>
      <c r="TP136" s="86"/>
      <c r="TQ136" s="86"/>
      <c r="TR136" s="86"/>
      <c r="TS136" s="86"/>
      <c r="TT136" s="86"/>
      <c r="TU136" s="86"/>
      <c r="TV136" s="86"/>
      <c r="TW136" s="86"/>
      <c r="TX136" s="86"/>
      <c r="TY136" s="86"/>
      <c r="TZ136" s="86"/>
      <c r="UA136" s="86"/>
      <c r="UB136" s="86"/>
      <c r="UC136" s="86"/>
      <c r="UD136" s="86"/>
      <c r="UE136" s="86"/>
      <c r="UF136" s="86"/>
      <c r="UG136" s="86"/>
      <c r="UH136" s="86"/>
      <c r="UI136" s="86"/>
      <c r="UJ136" s="86"/>
      <c r="UK136" s="86"/>
      <c r="UL136" s="86"/>
      <c r="UM136" s="86"/>
      <c r="UN136" s="86"/>
      <c r="UO136" s="86"/>
      <c r="UP136" s="86"/>
      <c r="UQ136" s="86"/>
      <c r="UR136" s="86"/>
      <c r="US136" s="86"/>
      <c r="UT136" s="86"/>
      <c r="UU136" s="86"/>
      <c r="UV136" s="86"/>
      <c r="UW136" s="86"/>
      <c r="UX136" s="86"/>
      <c r="UY136" s="86"/>
      <c r="UZ136" s="86"/>
      <c r="VA136" s="86"/>
      <c r="VB136" s="86"/>
      <c r="VC136" s="86"/>
      <c r="VD136" s="86"/>
      <c r="VE136" s="86"/>
      <c r="VF136" s="86"/>
      <c r="VG136" s="86"/>
      <c r="VH136" s="86"/>
      <c r="VI136" s="86"/>
      <c r="VJ136" s="86"/>
      <c r="VK136" s="86"/>
      <c r="VL136" s="86"/>
      <c r="VM136" s="86"/>
      <c r="VN136" s="86"/>
      <c r="VO136" s="86"/>
      <c r="VP136" s="86"/>
      <c r="VQ136" s="86"/>
      <c r="VR136" s="86"/>
      <c r="VS136" s="86"/>
      <c r="VT136" s="86"/>
      <c r="VU136" s="86"/>
      <c r="VV136" s="86"/>
      <c r="VW136" s="86"/>
      <c r="VX136" s="86"/>
      <c r="VY136" s="86"/>
      <c r="VZ136" s="86"/>
      <c r="WA136" s="86"/>
      <c r="WB136" s="86"/>
      <c r="WC136" s="86"/>
      <c r="WD136" s="86"/>
      <c r="WE136" s="86"/>
      <c r="WF136" s="86"/>
      <c r="WG136" s="86"/>
      <c r="WH136" s="86"/>
      <c r="WI136" s="86"/>
      <c r="WJ136" s="86"/>
      <c r="WK136" s="86"/>
      <c r="WL136" s="86"/>
      <c r="WM136" s="86"/>
      <c r="WN136" s="86"/>
      <c r="WO136" s="86"/>
      <c r="WP136" s="86"/>
      <c r="WQ136" s="86"/>
      <c r="WR136" s="86"/>
      <c r="WS136" s="86"/>
      <c r="WT136" s="86"/>
      <c r="WU136" s="86"/>
      <c r="WV136" s="86"/>
      <c r="WW136" s="86"/>
      <c r="WX136" s="86"/>
      <c r="WY136" s="86"/>
      <c r="WZ136" s="86"/>
      <c r="XA136" s="86"/>
      <c r="XB136" s="86"/>
      <c r="XC136" s="86"/>
      <c r="XD136" s="86"/>
      <c r="XE136" s="86"/>
      <c r="XF136" s="86"/>
      <c r="XG136" s="86"/>
      <c r="XH136" s="86"/>
      <c r="XI136" s="86"/>
      <c r="XJ136" s="86"/>
      <c r="XK136" s="86"/>
      <c r="XL136" s="86"/>
      <c r="XM136" s="86"/>
      <c r="XN136" s="86"/>
      <c r="XO136" s="86"/>
      <c r="XP136" s="86"/>
      <c r="XQ136" s="86"/>
      <c r="XR136" s="86"/>
      <c r="XS136" s="86"/>
      <c r="XT136" s="86"/>
      <c r="XU136" s="86"/>
      <c r="XV136" s="86"/>
      <c r="XW136" s="86"/>
      <c r="XX136" s="86"/>
      <c r="XY136" s="86"/>
      <c r="XZ136" s="86"/>
      <c r="YA136" s="86"/>
      <c r="YB136" s="86"/>
      <c r="YC136" s="86"/>
      <c r="YD136" s="86"/>
      <c r="YE136" s="86"/>
      <c r="YF136" s="86"/>
      <c r="YG136" s="86"/>
      <c r="YH136" s="86"/>
      <c r="YI136" s="86"/>
      <c r="YJ136" s="86"/>
      <c r="YK136" s="86"/>
      <c r="YL136" s="86"/>
      <c r="YM136" s="86"/>
      <c r="YN136" s="86"/>
      <c r="YO136" s="86"/>
      <c r="YP136" s="86"/>
      <c r="YQ136" s="86"/>
      <c r="YR136" s="86"/>
      <c r="YS136" s="86"/>
      <c r="YT136" s="86"/>
      <c r="YU136" s="86"/>
      <c r="YV136" s="86"/>
      <c r="YW136" s="86"/>
      <c r="YX136" s="86"/>
      <c r="YY136" s="86"/>
      <c r="YZ136" s="86"/>
      <c r="ZA136" s="86"/>
      <c r="ZB136" s="86"/>
      <c r="ZC136" s="86"/>
      <c r="ZD136" s="86"/>
      <c r="ZE136" s="86"/>
      <c r="ZF136" s="86"/>
      <c r="ZG136" s="86"/>
      <c r="ZH136" s="86"/>
      <c r="ZI136" s="86"/>
      <c r="ZJ136" s="86"/>
      <c r="ZK136" s="86"/>
      <c r="ZL136" s="86"/>
      <c r="ZM136" s="86"/>
      <c r="ZN136" s="86"/>
      <c r="ZO136" s="86"/>
      <c r="ZP136" s="86"/>
      <c r="ZQ136" s="86"/>
      <c r="ZR136" s="86"/>
      <c r="ZS136" s="86"/>
      <c r="ZT136" s="86"/>
      <c r="ZU136" s="86"/>
      <c r="ZV136" s="86"/>
      <c r="ZW136" s="86"/>
      <c r="ZX136" s="86"/>
      <c r="ZY136" s="86"/>
      <c r="ZZ136" s="86"/>
      <c r="AAA136" s="86"/>
      <c r="AAB136" s="86"/>
      <c r="AAC136" s="86"/>
      <c r="AAD136" s="86"/>
      <c r="AAE136" s="86"/>
      <c r="AAF136" s="86"/>
      <c r="AAG136" s="86"/>
      <c r="AAH136" s="86"/>
      <c r="AAI136" s="86"/>
      <c r="AAJ136" s="86"/>
      <c r="AAK136" s="86"/>
      <c r="AAL136" s="86"/>
      <c r="AAM136" s="86"/>
      <c r="AAN136" s="86"/>
      <c r="AAO136" s="86"/>
      <c r="AAP136" s="86"/>
      <c r="AAQ136" s="86"/>
      <c r="AAR136" s="86"/>
      <c r="AAS136" s="86"/>
      <c r="AAT136" s="86"/>
      <c r="ABA136" s="86"/>
      <c r="ABB136" s="86"/>
      <c r="ABC136" s="86"/>
      <c r="ABD136" s="86"/>
      <c r="ABE136" s="86"/>
      <c r="ABF136" s="86"/>
      <c r="ABG136" s="86"/>
      <c r="ABH136" s="86"/>
      <c r="ABI136" s="86"/>
      <c r="ABJ136" s="86"/>
      <c r="ABK136" s="86"/>
      <c r="ABL136" s="86"/>
      <c r="ABM136" s="86"/>
      <c r="ABN136" s="86"/>
      <c r="ABO136" s="86"/>
      <c r="ABP136" s="86"/>
      <c r="ABQ136" s="86"/>
      <c r="ABR136" s="86"/>
      <c r="ABS136" s="86"/>
      <c r="ABT136" s="86"/>
      <c r="ABU136" s="86"/>
      <c r="ABV136" s="86"/>
      <c r="ABW136" s="86"/>
      <c r="ABX136" s="86"/>
      <c r="ABY136" s="86"/>
      <c r="ABZ136" s="86"/>
      <c r="ACA136" s="86"/>
      <c r="ACB136" s="86"/>
      <c r="ACC136" s="86"/>
      <c r="ACD136" s="86"/>
      <c r="ACE136" s="86"/>
      <c r="ACF136" s="86"/>
      <c r="ACG136" s="86"/>
      <c r="ACH136" s="86"/>
      <c r="ACI136" s="86"/>
      <c r="ACJ136" s="86"/>
      <c r="ACK136" s="86"/>
      <c r="ACL136" s="86"/>
      <c r="ACM136" s="86"/>
      <c r="ACN136" s="86"/>
      <c r="ACO136" s="86"/>
      <c r="ACP136" s="86"/>
      <c r="ACQ136" s="86"/>
      <c r="ACR136" s="86"/>
      <c r="ACS136" s="86"/>
      <c r="ACT136" s="86"/>
      <c r="ACU136" s="86"/>
      <c r="ACV136" s="86"/>
      <c r="ACW136" s="86"/>
      <c r="ACX136" s="86"/>
      <c r="ACY136" s="86"/>
      <c r="ACZ136" s="86"/>
      <c r="ADA136" s="86"/>
      <c r="ADB136" s="86"/>
      <c r="ADC136" s="86"/>
      <c r="ADD136" s="86"/>
      <c r="ADE136" s="86"/>
      <c r="ADF136" s="86"/>
      <c r="ADG136" s="86"/>
      <c r="ADH136" s="86"/>
      <c r="ADI136" s="86"/>
      <c r="ADJ136" s="86"/>
      <c r="ADK136" s="86"/>
      <c r="ADL136" s="86"/>
      <c r="ADM136" s="86"/>
      <c r="ADN136" s="86"/>
      <c r="ADO136" s="86"/>
      <c r="ADP136" s="86"/>
      <c r="ADQ136" s="86"/>
      <c r="ADR136" s="86"/>
      <c r="ADS136" s="86"/>
      <c r="ADT136" s="86"/>
      <c r="ADU136" s="86"/>
      <c r="ADV136" s="86"/>
      <c r="ADW136" s="86"/>
      <c r="ADX136" s="86"/>
      <c r="ADY136" s="86"/>
      <c r="ADZ136" s="86"/>
      <c r="AEA136" s="86"/>
      <c r="AEB136" s="86"/>
      <c r="AEC136" s="86"/>
      <c r="AED136" s="86"/>
      <c r="AEE136" s="86"/>
      <c r="AEF136" s="86"/>
      <c r="AEG136" s="86"/>
      <c r="AEH136" s="86"/>
      <c r="AEI136" s="86"/>
      <c r="AEJ136" s="86"/>
      <c r="AEK136" s="86"/>
      <c r="AEL136" s="86"/>
      <c r="AEM136" s="86"/>
      <c r="AEN136" s="86"/>
      <c r="AEO136" s="86"/>
      <c r="AEP136" s="86"/>
      <c r="AEQ136" s="86"/>
      <c r="AER136" s="86"/>
      <c r="AES136" s="86"/>
      <c r="AET136" s="86"/>
      <c r="AEU136" s="86"/>
      <c r="AEV136" s="86"/>
      <c r="AEW136" s="86"/>
      <c r="AEX136" s="86"/>
      <c r="AEY136" s="86"/>
      <c r="AEZ136" s="86"/>
      <c r="AFA136" s="86"/>
      <c r="AFB136" s="86"/>
      <c r="AFC136" s="86"/>
      <c r="AFD136" s="86"/>
      <c r="AFE136" s="86"/>
      <c r="AFF136" s="86"/>
      <c r="AFG136" s="86"/>
      <c r="AFH136" s="86"/>
      <c r="AFI136" s="86"/>
      <c r="AFJ136" s="86"/>
      <c r="AFK136" s="86"/>
      <c r="AFL136" s="86"/>
      <c r="AFM136" s="86"/>
      <c r="AFN136" s="86"/>
      <c r="AFO136" s="86"/>
      <c r="AFP136" s="86"/>
      <c r="AFQ136" s="86"/>
      <c r="AFR136" s="86"/>
      <c r="AFS136" s="86"/>
      <c r="AFT136" s="86"/>
      <c r="AFU136" s="86"/>
      <c r="AFV136" s="86"/>
      <c r="AFW136" s="86"/>
      <c r="AFX136" s="86"/>
      <c r="AFY136" s="86"/>
      <c r="AFZ136" s="86"/>
      <c r="AGA136" s="86"/>
      <c r="AGB136" s="86"/>
      <c r="AGC136" s="86"/>
      <c r="AGD136" s="86"/>
      <c r="AGE136" s="86"/>
      <c r="AGF136" s="86"/>
      <c r="AGG136" s="86"/>
      <c r="AGH136" s="86"/>
      <c r="AGI136" s="86"/>
      <c r="AGJ136" s="86"/>
      <c r="AGK136" s="86"/>
      <c r="AGL136" s="86"/>
      <c r="AGM136" s="86"/>
      <c r="AGN136" s="86"/>
      <c r="AGO136" s="86"/>
      <c r="AGP136" s="86"/>
      <c r="AGQ136" s="86"/>
      <c r="AGR136" s="86"/>
      <c r="AGS136" s="86"/>
      <c r="AGT136" s="86"/>
      <c r="AGU136" s="86"/>
      <c r="AGV136" s="86"/>
      <c r="AGW136" s="86"/>
      <c r="AGX136" s="86"/>
      <c r="AGY136" s="86"/>
      <c r="AGZ136" s="86"/>
      <c r="AHA136" s="86"/>
      <c r="AHB136" s="86"/>
      <c r="AHC136" s="86"/>
      <c r="AHD136" s="86"/>
      <c r="AHE136" s="86"/>
      <c r="AHF136" s="86"/>
      <c r="AHG136" s="86"/>
      <c r="AHH136" s="86"/>
      <c r="AHI136" s="86"/>
      <c r="AHJ136" s="86"/>
      <c r="AHK136" s="86"/>
      <c r="AHL136" s="86"/>
      <c r="AHM136" s="86"/>
      <c r="AHN136" s="86"/>
      <c r="AHO136" s="86"/>
      <c r="AHP136" s="86"/>
      <c r="AHQ136" s="86"/>
      <c r="AHR136" s="86"/>
      <c r="AHS136" s="86"/>
      <c r="AHT136" s="86"/>
      <c r="AHU136" s="86"/>
      <c r="AHV136" s="86"/>
      <c r="AHW136" s="86"/>
      <c r="AHX136" s="86"/>
      <c r="AHY136" s="86"/>
      <c r="AHZ136" s="86"/>
      <c r="AIA136" s="86"/>
      <c r="AIB136" s="86"/>
      <c r="AIC136" s="86"/>
      <c r="AID136" s="86"/>
      <c r="AIE136" s="86"/>
      <c r="AIF136" s="86"/>
      <c r="AIG136" s="86"/>
      <c r="AIH136" s="86"/>
      <c r="AII136" s="86"/>
      <c r="AIJ136" s="86"/>
      <c r="AIK136" s="86"/>
      <c r="AIL136" s="86"/>
      <c r="AIM136" s="86"/>
      <c r="AIN136" s="86"/>
      <c r="AIO136" s="86"/>
      <c r="AIP136" s="86"/>
      <c r="AIQ136" s="86"/>
      <c r="AIR136" s="86"/>
      <c r="AIS136" s="86"/>
      <c r="AIT136" s="86"/>
      <c r="AIU136" s="86"/>
      <c r="AIV136" s="86"/>
      <c r="AIW136" s="86"/>
      <c r="AIX136" s="86"/>
      <c r="AIY136" s="86"/>
      <c r="AIZ136" s="86"/>
      <c r="AJA136" s="86"/>
      <c r="AJB136" s="86"/>
      <c r="AJC136" s="86"/>
      <c r="AJD136" s="86"/>
      <c r="AJE136" s="86"/>
      <c r="AJF136" s="86"/>
      <c r="AJG136" s="86"/>
      <c r="AJH136" s="86"/>
      <c r="AJI136" s="86"/>
      <c r="AJJ136" s="86"/>
      <c r="AJK136" s="86"/>
      <c r="AJL136" s="86"/>
      <c r="AJM136" s="86"/>
      <c r="AJN136" s="86"/>
      <c r="AJO136" s="86"/>
      <c r="AJP136" s="86"/>
      <c r="AJQ136" s="86"/>
      <c r="AJR136" s="86"/>
      <c r="AJS136" s="86"/>
      <c r="AJT136" s="86"/>
      <c r="AJU136" s="86"/>
      <c r="AJV136" s="86"/>
      <c r="AJW136" s="86"/>
      <c r="AJX136" s="86"/>
      <c r="AJY136" s="86"/>
      <c r="AJZ136" s="86"/>
      <c r="AKA136" s="86"/>
      <c r="AKB136" s="86"/>
      <c r="AKC136" s="86"/>
      <c r="AKD136" s="86"/>
      <c r="AKE136" s="86"/>
      <c r="AKF136" s="86"/>
      <c r="AKG136" s="86"/>
      <c r="AKH136" s="86"/>
      <c r="AKI136" s="86"/>
      <c r="AKJ136" s="86"/>
      <c r="AKK136" s="86"/>
      <c r="AKL136" s="86"/>
      <c r="AKM136" s="86"/>
      <c r="AKN136" s="86"/>
      <c r="AKO136" s="86"/>
      <c r="AKP136" s="86"/>
      <c r="AKW136" s="86"/>
      <c r="AKX136" s="86"/>
      <c r="AKY136" s="86"/>
      <c r="AKZ136" s="86"/>
      <c r="ALA136" s="86"/>
      <c r="ALB136" s="86"/>
      <c r="ALC136" s="86"/>
      <c r="ALD136" s="86"/>
      <c r="ALE136" s="86"/>
      <c r="ALF136" s="86"/>
      <c r="ALG136" s="86"/>
      <c r="ALH136" s="86"/>
      <c r="ALI136" s="86"/>
      <c r="ALJ136" s="86"/>
      <c r="ALK136" s="86"/>
      <c r="ALL136" s="86"/>
      <c r="ALM136" s="86"/>
      <c r="ALN136" s="86"/>
      <c r="ALO136" s="86"/>
      <c r="ALP136" s="86"/>
      <c r="ALQ136" s="86"/>
      <c r="ALR136" s="86"/>
      <c r="ALS136" s="86"/>
      <c r="ALT136" s="86"/>
      <c r="ALU136" s="86"/>
      <c r="ALV136" s="86"/>
      <c r="ALW136" s="86"/>
      <c r="ALX136" s="86"/>
      <c r="ALY136" s="86"/>
      <c r="ALZ136" s="86"/>
      <c r="AMA136" s="86"/>
      <c r="AMB136" s="86"/>
      <c r="AMC136" s="86"/>
      <c r="AMD136" s="86"/>
      <c r="AME136" s="86"/>
      <c r="AMF136" s="86"/>
      <c r="AMG136" s="86"/>
      <c r="AMH136" s="86"/>
      <c r="AMI136" s="86"/>
      <c r="AMJ136" s="86"/>
      <c r="AMK136" s="86"/>
      <c r="AML136" s="86"/>
      <c r="AMM136" s="86"/>
      <c r="AMN136" s="86"/>
      <c r="AMO136" s="86"/>
      <c r="AMP136" s="86"/>
      <c r="AMQ136" s="86"/>
      <c r="AMR136" s="86"/>
      <c r="AMS136" s="86"/>
      <c r="AMT136" s="86"/>
      <c r="AMU136" s="86"/>
      <c r="AMV136" s="86"/>
      <c r="AMW136" s="86"/>
      <c r="AMX136" s="86"/>
      <c r="AMY136" s="86"/>
      <c r="AMZ136" s="86"/>
      <c r="ANA136" s="86"/>
      <c r="ANB136" s="86"/>
      <c r="ANC136" s="86"/>
      <c r="AND136" s="86"/>
      <c r="ANE136" s="86"/>
      <c r="ANF136" s="86"/>
      <c r="ANG136" s="86"/>
      <c r="ANH136" s="86"/>
      <c r="ANI136" s="86"/>
      <c r="ANJ136" s="86"/>
      <c r="ANK136" s="86"/>
      <c r="ANL136" s="86"/>
      <c r="ANM136" s="86"/>
      <c r="ANN136" s="86"/>
      <c r="ANO136" s="86"/>
      <c r="ANP136" s="86"/>
      <c r="ANQ136" s="86"/>
      <c r="ANR136" s="86"/>
      <c r="ANS136" s="86"/>
      <c r="ANT136" s="86"/>
      <c r="ANU136" s="86"/>
      <c r="ANV136" s="86"/>
      <c r="ANW136" s="86"/>
      <c r="ANX136" s="86"/>
      <c r="ANY136" s="86"/>
      <c r="ANZ136" s="86"/>
      <c r="AOA136" s="86"/>
      <c r="AOB136" s="86"/>
      <c r="AOC136" s="86"/>
      <c r="AOD136" s="86"/>
      <c r="AOE136" s="86"/>
      <c r="AOF136" s="86"/>
      <c r="AOG136" s="86"/>
      <c r="AOH136" s="86"/>
      <c r="AOI136" s="86"/>
      <c r="AOJ136" s="86"/>
      <c r="AOK136" s="86"/>
      <c r="AOL136" s="86"/>
      <c r="AOM136" s="86"/>
      <c r="AON136" s="86"/>
      <c r="AOO136" s="86"/>
      <c r="AOP136" s="86"/>
      <c r="AOQ136" s="86"/>
      <c r="AOR136" s="86"/>
      <c r="AOS136" s="86"/>
      <c r="AOT136" s="86"/>
      <c r="AOU136" s="86"/>
      <c r="AOV136" s="86"/>
      <c r="AOW136" s="86"/>
      <c r="AOX136" s="86"/>
      <c r="AOY136" s="86"/>
      <c r="AOZ136" s="86"/>
      <c r="APA136" s="86"/>
      <c r="APB136" s="86"/>
      <c r="APC136" s="86"/>
      <c r="APD136" s="86"/>
      <c r="APE136" s="86"/>
      <c r="APF136" s="86"/>
      <c r="APG136" s="86"/>
      <c r="APH136" s="86"/>
      <c r="API136" s="86"/>
      <c r="APJ136" s="86"/>
      <c r="APK136" s="86"/>
      <c r="APL136" s="86"/>
      <c r="APM136" s="86"/>
      <c r="APN136" s="86"/>
      <c r="APO136" s="86"/>
      <c r="APP136" s="86"/>
      <c r="APQ136" s="86"/>
      <c r="APR136" s="86"/>
      <c r="APS136" s="86"/>
      <c r="APT136" s="86"/>
      <c r="APU136" s="86"/>
      <c r="APV136" s="86"/>
      <c r="APW136" s="86"/>
      <c r="APX136" s="86"/>
      <c r="APY136" s="86"/>
      <c r="APZ136" s="86"/>
      <c r="AQA136" s="86"/>
      <c r="AQB136" s="86"/>
      <c r="AQC136" s="86"/>
      <c r="AQD136" s="86"/>
      <c r="AQE136" s="86"/>
      <c r="AQF136" s="86"/>
      <c r="AQG136" s="86"/>
      <c r="AQH136" s="86"/>
      <c r="AQI136" s="86"/>
      <c r="AQJ136" s="86"/>
      <c r="AQK136" s="86"/>
      <c r="AQL136" s="86"/>
      <c r="AQM136" s="86"/>
      <c r="AQN136" s="86"/>
      <c r="AQO136" s="86"/>
      <c r="AQP136" s="86"/>
      <c r="AQQ136" s="86"/>
      <c r="AQR136" s="86"/>
      <c r="AQS136" s="86"/>
      <c r="AQT136" s="86"/>
      <c r="AQU136" s="86"/>
      <c r="AQV136" s="86"/>
      <c r="AQW136" s="86"/>
      <c r="AQX136" s="86"/>
      <c r="AQY136" s="86"/>
      <c r="AQZ136" s="86"/>
      <c r="ARA136" s="86"/>
      <c r="ARB136" s="86"/>
      <c r="ARC136" s="86"/>
      <c r="ARD136" s="86"/>
      <c r="ARE136" s="86"/>
      <c r="ARF136" s="86"/>
      <c r="ARG136" s="86"/>
      <c r="ARH136" s="86"/>
      <c r="ARI136" s="86"/>
      <c r="ARJ136" s="86"/>
      <c r="ARK136" s="86"/>
      <c r="ARL136" s="86"/>
      <c r="ARM136" s="86"/>
      <c r="ARN136" s="86"/>
      <c r="ARO136" s="86"/>
      <c r="ARP136" s="86"/>
      <c r="ARQ136" s="86"/>
      <c r="ARR136" s="86"/>
      <c r="ARS136" s="86"/>
      <c r="ART136" s="86"/>
      <c r="ARU136" s="86"/>
      <c r="ARV136" s="86"/>
      <c r="ARW136" s="86"/>
      <c r="ARX136" s="86"/>
      <c r="ARY136" s="86"/>
      <c r="ARZ136" s="86"/>
      <c r="ASA136" s="86"/>
      <c r="ASB136" s="86"/>
      <c r="ASC136" s="86"/>
      <c r="ASD136" s="86"/>
      <c r="ASE136" s="86"/>
      <c r="ASF136" s="86"/>
      <c r="ASG136" s="86"/>
      <c r="ASH136" s="86"/>
      <c r="ASI136" s="86"/>
      <c r="ASJ136" s="86"/>
      <c r="ASK136" s="86"/>
      <c r="ASL136" s="86"/>
      <c r="ASM136" s="86"/>
      <c r="ASN136" s="86"/>
      <c r="ASO136" s="86"/>
      <c r="ASP136" s="86"/>
      <c r="ASQ136" s="86"/>
      <c r="ASR136" s="86"/>
      <c r="ASS136" s="86"/>
      <c r="AST136" s="86"/>
      <c r="ASU136" s="86"/>
      <c r="ASV136" s="86"/>
      <c r="ASW136" s="86"/>
      <c r="ASX136" s="86"/>
      <c r="ASY136" s="86"/>
      <c r="ASZ136" s="86"/>
      <c r="ATA136" s="86"/>
      <c r="ATB136" s="86"/>
      <c r="ATC136" s="86"/>
      <c r="ATD136" s="86"/>
      <c r="ATE136" s="86"/>
      <c r="ATF136" s="86"/>
      <c r="ATG136" s="86"/>
      <c r="ATH136" s="86"/>
      <c r="ATI136" s="86"/>
      <c r="ATJ136" s="86"/>
      <c r="ATK136" s="86"/>
      <c r="ATL136" s="86"/>
      <c r="ATM136" s="86"/>
      <c r="ATN136" s="86"/>
      <c r="ATO136" s="86"/>
      <c r="ATP136" s="86"/>
      <c r="ATQ136" s="86"/>
      <c r="ATR136" s="86"/>
      <c r="ATS136" s="86"/>
      <c r="ATT136" s="86"/>
      <c r="ATU136" s="86"/>
      <c r="ATV136" s="86"/>
      <c r="ATW136" s="86"/>
      <c r="ATX136" s="86"/>
      <c r="ATY136" s="86"/>
      <c r="ATZ136" s="86"/>
      <c r="AUA136" s="86"/>
      <c r="AUB136" s="86"/>
      <c r="AUC136" s="86"/>
      <c r="AUD136" s="86"/>
      <c r="AUE136" s="86"/>
      <c r="AUF136" s="86"/>
      <c r="AUG136" s="86"/>
      <c r="AUH136" s="86"/>
      <c r="AUI136" s="86"/>
      <c r="AUJ136" s="86"/>
      <c r="AUK136" s="86"/>
      <c r="AUL136" s="86"/>
      <c r="AUS136" s="86"/>
      <c r="AUT136" s="86"/>
      <c r="AUU136" s="86"/>
      <c r="AUV136" s="86"/>
      <c r="AUW136" s="86"/>
      <c r="AUX136" s="86"/>
      <c r="AUY136" s="86"/>
      <c r="AUZ136" s="86"/>
      <c r="AVA136" s="86"/>
      <c r="AVB136" s="86"/>
      <c r="AVC136" s="86"/>
      <c r="AVD136" s="86"/>
      <c r="AVE136" s="86"/>
      <c r="AVF136" s="86"/>
      <c r="AVG136" s="86"/>
      <c r="AVH136" s="86"/>
      <c r="AVI136" s="86"/>
      <c r="AVJ136" s="86"/>
      <c r="AVK136" s="86"/>
      <c r="AVL136" s="86"/>
      <c r="AVM136" s="86"/>
      <c r="AVN136" s="86"/>
      <c r="AVO136" s="86"/>
      <c r="AVP136" s="86"/>
      <c r="AVQ136" s="86"/>
      <c r="AVR136" s="86"/>
      <c r="AVS136" s="86"/>
      <c r="AVT136" s="86"/>
      <c r="AVU136" s="86"/>
      <c r="AVV136" s="86"/>
      <c r="AVW136" s="86"/>
      <c r="AVX136" s="86"/>
      <c r="AVY136" s="86"/>
      <c r="AVZ136" s="86"/>
      <c r="AWA136" s="86"/>
      <c r="AWB136" s="86"/>
      <c r="AWC136" s="86"/>
      <c r="AWD136" s="86"/>
      <c r="AWE136" s="86"/>
      <c r="AWF136" s="86"/>
      <c r="AWG136" s="86"/>
      <c r="AWH136" s="86"/>
      <c r="AWI136" s="86"/>
      <c r="AWJ136" s="86"/>
      <c r="AWK136" s="86"/>
      <c r="AWL136" s="86"/>
      <c r="AWM136" s="86"/>
      <c r="AWN136" s="86"/>
      <c r="AWO136" s="86"/>
      <c r="AWP136" s="86"/>
      <c r="AWQ136" s="86"/>
      <c r="AWR136" s="86"/>
      <c r="AWS136" s="86"/>
      <c r="AWT136" s="86"/>
      <c r="AWU136" s="86"/>
      <c r="AWV136" s="86"/>
      <c r="AWW136" s="86"/>
      <c r="AWX136" s="86"/>
      <c r="AWY136" s="86"/>
      <c r="AWZ136" s="86"/>
      <c r="AXA136" s="86"/>
      <c r="AXB136" s="86"/>
      <c r="AXC136" s="86"/>
      <c r="AXD136" s="86"/>
      <c r="AXE136" s="86"/>
      <c r="AXF136" s="86"/>
      <c r="AXG136" s="86"/>
      <c r="AXH136" s="86"/>
      <c r="AXI136" s="86"/>
      <c r="AXJ136" s="86"/>
      <c r="AXK136" s="86"/>
      <c r="AXL136" s="86"/>
      <c r="AXM136" s="86"/>
      <c r="AXN136" s="86"/>
      <c r="AXO136" s="86"/>
      <c r="AXP136" s="86"/>
      <c r="AXQ136" s="86"/>
      <c r="AXR136" s="86"/>
      <c r="AXS136" s="86"/>
      <c r="AXT136" s="86"/>
      <c r="AXU136" s="86"/>
      <c r="AXV136" s="86"/>
      <c r="AXW136" s="86"/>
      <c r="AXX136" s="86"/>
      <c r="AXY136" s="86"/>
      <c r="AXZ136" s="86"/>
      <c r="AYA136" s="86"/>
      <c r="AYB136" s="86"/>
      <c r="AYC136" s="86"/>
      <c r="AYD136" s="86"/>
      <c r="AYE136" s="86"/>
      <c r="AYF136" s="86"/>
      <c r="AYG136" s="86"/>
      <c r="AYH136" s="86"/>
      <c r="AYI136" s="86"/>
      <c r="AYJ136" s="86"/>
      <c r="AYK136" s="86"/>
      <c r="AYL136" s="86"/>
      <c r="AYM136" s="86"/>
      <c r="AYN136" s="86"/>
      <c r="AYO136" s="86"/>
      <c r="AYP136" s="86"/>
      <c r="AYQ136" s="86"/>
      <c r="AYR136" s="86"/>
      <c r="AYS136" s="86"/>
      <c r="AYT136" s="86"/>
      <c r="AYU136" s="86"/>
      <c r="AYV136" s="86"/>
      <c r="AYW136" s="86"/>
      <c r="AYX136" s="86"/>
      <c r="AYY136" s="86"/>
      <c r="AYZ136" s="86"/>
      <c r="AZA136" s="86"/>
      <c r="AZB136" s="86"/>
      <c r="AZC136" s="86"/>
      <c r="AZD136" s="86"/>
      <c r="AZE136" s="86"/>
      <c r="AZF136" s="86"/>
      <c r="AZG136" s="86"/>
      <c r="AZH136" s="86"/>
      <c r="AZI136" s="86"/>
      <c r="AZJ136" s="86"/>
      <c r="AZK136" s="86"/>
      <c r="AZL136" s="86"/>
      <c r="AZM136" s="86"/>
      <c r="AZN136" s="86"/>
      <c r="AZO136" s="86"/>
      <c r="AZP136" s="86"/>
      <c r="AZQ136" s="86"/>
      <c r="AZR136" s="86"/>
      <c r="AZS136" s="86"/>
      <c r="AZT136" s="86"/>
      <c r="AZU136" s="86"/>
      <c r="AZV136" s="86"/>
      <c r="AZW136" s="86"/>
      <c r="AZX136" s="86"/>
      <c r="AZY136" s="86"/>
      <c r="AZZ136" s="86"/>
      <c r="BAA136" s="86"/>
      <c r="BAB136" s="86"/>
      <c r="BAC136" s="86"/>
      <c r="BAD136" s="86"/>
      <c r="BAE136" s="86"/>
      <c r="BAF136" s="86"/>
      <c r="BAG136" s="86"/>
      <c r="BAH136" s="86"/>
      <c r="BAI136" s="86"/>
      <c r="BAJ136" s="86"/>
      <c r="BAK136" s="86"/>
      <c r="BAL136" s="86"/>
      <c r="BAM136" s="86"/>
      <c r="BAN136" s="86"/>
      <c r="BAO136" s="86"/>
      <c r="BAP136" s="86"/>
      <c r="BAQ136" s="86"/>
      <c r="BAR136" s="86"/>
      <c r="BAS136" s="86"/>
      <c r="BAT136" s="86"/>
      <c r="BAU136" s="86"/>
      <c r="BAV136" s="86"/>
      <c r="BAW136" s="86"/>
      <c r="BAX136" s="86"/>
      <c r="BAY136" s="86"/>
      <c r="BAZ136" s="86"/>
      <c r="BBA136" s="86"/>
      <c r="BBB136" s="86"/>
      <c r="BBC136" s="86"/>
      <c r="BBD136" s="86"/>
      <c r="BBE136" s="86"/>
      <c r="BBF136" s="86"/>
      <c r="BBG136" s="86"/>
      <c r="BBH136" s="86"/>
      <c r="BBI136" s="86"/>
      <c r="BBJ136" s="86"/>
      <c r="BBK136" s="86"/>
      <c r="BBL136" s="86"/>
      <c r="BBM136" s="86"/>
      <c r="BBN136" s="86"/>
      <c r="BBO136" s="86"/>
      <c r="BBP136" s="86"/>
      <c r="BBQ136" s="86"/>
      <c r="BBR136" s="86"/>
      <c r="BBS136" s="86"/>
      <c r="BBT136" s="86"/>
      <c r="BBU136" s="86"/>
      <c r="BBV136" s="86"/>
      <c r="BBW136" s="86"/>
      <c r="BBX136" s="86"/>
      <c r="BBY136" s="86"/>
      <c r="BBZ136" s="86"/>
      <c r="BCA136" s="86"/>
      <c r="BCB136" s="86"/>
      <c r="BCC136" s="86"/>
      <c r="BCD136" s="86"/>
      <c r="BCE136" s="86"/>
      <c r="BCF136" s="86"/>
      <c r="BCG136" s="86"/>
      <c r="BCH136" s="86"/>
      <c r="BCI136" s="86"/>
      <c r="BCJ136" s="86"/>
      <c r="BCK136" s="86"/>
      <c r="BCL136" s="86"/>
      <c r="BCM136" s="86"/>
      <c r="BCN136" s="86"/>
      <c r="BCO136" s="86"/>
      <c r="BCP136" s="86"/>
      <c r="BCQ136" s="86"/>
      <c r="BCR136" s="86"/>
      <c r="BCS136" s="86"/>
      <c r="BCT136" s="86"/>
      <c r="BCU136" s="86"/>
      <c r="BCV136" s="86"/>
      <c r="BCW136" s="86"/>
      <c r="BCX136" s="86"/>
      <c r="BCY136" s="86"/>
      <c r="BCZ136" s="86"/>
      <c r="BDA136" s="86"/>
      <c r="BDB136" s="86"/>
      <c r="BDC136" s="86"/>
      <c r="BDD136" s="86"/>
      <c r="BDE136" s="86"/>
      <c r="BDF136" s="86"/>
      <c r="BDG136" s="86"/>
      <c r="BDH136" s="86"/>
      <c r="BDI136" s="86"/>
      <c r="BDJ136" s="86"/>
      <c r="BDK136" s="86"/>
      <c r="BDL136" s="86"/>
      <c r="BDM136" s="86"/>
      <c r="BDN136" s="86"/>
      <c r="BDO136" s="86"/>
      <c r="BDP136" s="86"/>
      <c r="BDQ136" s="86"/>
      <c r="BDR136" s="86"/>
      <c r="BDS136" s="86"/>
      <c r="BDT136" s="86"/>
      <c r="BDU136" s="86"/>
      <c r="BDV136" s="86"/>
      <c r="BDW136" s="86"/>
      <c r="BDX136" s="86"/>
      <c r="BDY136" s="86"/>
      <c r="BDZ136" s="86"/>
      <c r="BEA136" s="86"/>
      <c r="BEB136" s="86"/>
      <c r="BEC136" s="86"/>
      <c r="BED136" s="86"/>
      <c r="BEE136" s="86"/>
      <c r="BEF136" s="86"/>
      <c r="BEG136" s="86"/>
      <c r="BEH136" s="86"/>
      <c r="BEO136" s="86"/>
      <c r="BEP136" s="86"/>
      <c r="BEQ136" s="86"/>
      <c r="BER136" s="86"/>
      <c r="BES136" s="86"/>
      <c r="BET136" s="86"/>
      <c r="BEU136" s="86"/>
      <c r="BEV136" s="86"/>
      <c r="BEW136" s="86"/>
      <c r="BEX136" s="86"/>
      <c r="BEY136" s="86"/>
      <c r="BEZ136" s="86"/>
      <c r="BFA136" s="86"/>
      <c r="BFB136" s="86"/>
      <c r="BFC136" s="86"/>
      <c r="BFD136" s="86"/>
      <c r="BFE136" s="86"/>
      <c r="BFF136" s="86"/>
      <c r="BFG136" s="86"/>
      <c r="BFH136" s="86"/>
      <c r="BFI136" s="86"/>
      <c r="BFJ136" s="86"/>
      <c r="BFK136" s="86"/>
      <c r="BFL136" s="86"/>
      <c r="BFM136" s="86"/>
      <c r="BFN136" s="86"/>
      <c r="BFO136" s="86"/>
      <c r="BFP136" s="86"/>
      <c r="BFQ136" s="86"/>
      <c r="BFR136" s="86"/>
      <c r="BFS136" s="86"/>
      <c r="BFT136" s="86"/>
      <c r="BFU136" s="86"/>
      <c r="BFV136" s="86"/>
      <c r="BFW136" s="86"/>
      <c r="BFX136" s="86"/>
      <c r="BFY136" s="86"/>
      <c r="BFZ136" s="86"/>
      <c r="BGA136" s="86"/>
      <c r="BGB136" s="86"/>
      <c r="BGC136" s="86"/>
      <c r="BGD136" s="86"/>
      <c r="BGE136" s="86"/>
      <c r="BGF136" s="86"/>
      <c r="BGG136" s="86"/>
      <c r="BGH136" s="86"/>
      <c r="BGI136" s="86"/>
      <c r="BGJ136" s="86"/>
      <c r="BGK136" s="86"/>
      <c r="BGL136" s="86"/>
      <c r="BGM136" s="86"/>
      <c r="BGN136" s="86"/>
      <c r="BGO136" s="86"/>
      <c r="BGP136" s="86"/>
      <c r="BGQ136" s="86"/>
      <c r="BGR136" s="86"/>
      <c r="BGS136" s="86"/>
      <c r="BGT136" s="86"/>
      <c r="BGU136" s="86"/>
      <c r="BGV136" s="86"/>
      <c r="BGW136" s="86"/>
      <c r="BGX136" s="86"/>
      <c r="BGY136" s="86"/>
      <c r="BGZ136" s="86"/>
      <c r="BHA136" s="86"/>
      <c r="BHB136" s="86"/>
      <c r="BHC136" s="86"/>
      <c r="BHD136" s="86"/>
      <c r="BHE136" s="86"/>
      <c r="BHF136" s="86"/>
      <c r="BHG136" s="86"/>
      <c r="BHH136" s="86"/>
      <c r="BHI136" s="86"/>
      <c r="BHJ136" s="86"/>
      <c r="BHK136" s="86"/>
      <c r="BHL136" s="86"/>
      <c r="BHM136" s="86"/>
      <c r="BHN136" s="86"/>
      <c r="BHO136" s="86"/>
      <c r="BHP136" s="86"/>
      <c r="BHQ136" s="86"/>
      <c r="BHR136" s="86"/>
      <c r="BHS136" s="86"/>
      <c r="BHT136" s="86"/>
      <c r="BHU136" s="86"/>
      <c r="BHV136" s="86"/>
      <c r="BHW136" s="86"/>
      <c r="BHX136" s="86"/>
      <c r="BHY136" s="86"/>
      <c r="BHZ136" s="86"/>
      <c r="BIA136" s="86"/>
      <c r="BIB136" s="86"/>
      <c r="BIC136" s="86"/>
      <c r="BID136" s="86"/>
      <c r="BIE136" s="86"/>
      <c r="BIF136" s="86"/>
      <c r="BIG136" s="86"/>
      <c r="BIH136" s="86"/>
      <c r="BII136" s="86"/>
      <c r="BIJ136" s="86"/>
      <c r="BIK136" s="86"/>
      <c r="BIL136" s="86"/>
      <c r="BIM136" s="86"/>
      <c r="BIN136" s="86"/>
      <c r="BIO136" s="86"/>
      <c r="BIP136" s="86"/>
      <c r="BIQ136" s="86"/>
      <c r="BIR136" s="86"/>
      <c r="BIS136" s="86"/>
      <c r="BIT136" s="86"/>
      <c r="BIU136" s="86"/>
      <c r="BIV136" s="86"/>
      <c r="BIW136" s="86"/>
      <c r="BIX136" s="86"/>
      <c r="BIY136" s="86"/>
      <c r="BIZ136" s="86"/>
      <c r="BJA136" s="86"/>
      <c r="BJB136" s="86"/>
      <c r="BJC136" s="86"/>
      <c r="BJD136" s="86"/>
      <c r="BJE136" s="86"/>
      <c r="BJF136" s="86"/>
      <c r="BJG136" s="86"/>
      <c r="BJH136" s="86"/>
      <c r="BJI136" s="86"/>
      <c r="BJJ136" s="86"/>
      <c r="BJK136" s="86"/>
      <c r="BJL136" s="86"/>
      <c r="BJM136" s="86"/>
      <c r="BJN136" s="86"/>
      <c r="BJO136" s="86"/>
      <c r="BJP136" s="86"/>
      <c r="BJQ136" s="86"/>
      <c r="BJR136" s="86"/>
      <c r="BJS136" s="86"/>
      <c r="BJT136" s="86"/>
      <c r="BJU136" s="86"/>
      <c r="BJV136" s="86"/>
      <c r="BJW136" s="86"/>
      <c r="BJX136" s="86"/>
      <c r="BJY136" s="86"/>
      <c r="BJZ136" s="86"/>
      <c r="BKA136" s="86"/>
      <c r="BKB136" s="86"/>
      <c r="BKC136" s="86"/>
      <c r="BKD136" s="86"/>
      <c r="BKE136" s="86"/>
      <c r="BKF136" s="86"/>
      <c r="BKG136" s="86"/>
      <c r="BKH136" s="86"/>
      <c r="BKI136" s="86"/>
      <c r="BKJ136" s="86"/>
      <c r="BKK136" s="86"/>
      <c r="BKL136" s="86"/>
      <c r="BKM136" s="86"/>
      <c r="BKN136" s="86"/>
      <c r="BKO136" s="86"/>
      <c r="BKP136" s="86"/>
      <c r="BKQ136" s="86"/>
      <c r="BKR136" s="86"/>
      <c r="BKS136" s="86"/>
      <c r="BKT136" s="86"/>
      <c r="BKU136" s="86"/>
      <c r="BKV136" s="86"/>
      <c r="BKW136" s="86"/>
      <c r="BKX136" s="86"/>
      <c r="BKY136" s="86"/>
      <c r="BKZ136" s="86"/>
      <c r="BLA136" s="86"/>
      <c r="BLB136" s="86"/>
      <c r="BLC136" s="86"/>
      <c r="BLD136" s="86"/>
      <c r="BLE136" s="86"/>
      <c r="BLF136" s="86"/>
      <c r="BLG136" s="86"/>
      <c r="BLH136" s="86"/>
      <c r="BLI136" s="86"/>
      <c r="BLJ136" s="86"/>
      <c r="BLK136" s="86"/>
      <c r="BLL136" s="86"/>
      <c r="BLM136" s="86"/>
      <c r="BLN136" s="86"/>
      <c r="BLO136" s="86"/>
      <c r="BLP136" s="86"/>
      <c r="BLQ136" s="86"/>
      <c r="BLR136" s="86"/>
      <c r="BLS136" s="86"/>
      <c r="BLT136" s="86"/>
      <c r="BLU136" s="86"/>
      <c r="BLV136" s="86"/>
      <c r="BLW136" s="86"/>
      <c r="BLX136" s="86"/>
      <c r="BLY136" s="86"/>
      <c r="BLZ136" s="86"/>
      <c r="BMA136" s="86"/>
      <c r="BMB136" s="86"/>
      <c r="BMC136" s="86"/>
      <c r="BMD136" s="86"/>
      <c r="BME136" s="86"/>
      <c r="BMF136" s="86"/>
      <c r="BMG136" s="86"/>
      <c r="BMH136" s="86"/>
      <c r="BMI136" s="86"/>
      <c r="BMJ136" s="86"/>
      <c r="BMK136" s="86"/>
      <c r="BML136" s="86"/>
      <c r="BMM136" s="86"/>
      <c r="BMN136" s="86"/>
      <c r="BMO136" s="86"/>
      <c r="BMP136" s="86"/>
      <c r="BMQ136" s="86"/>
      <c r="BMR136" s="86"/>
      <c r="BMS136" s="86"/>
      <c r="BMT136" s="86"/>
      <c r="BMU136" s="86"/>
      <c r="BMV136" s="86"/>
      <c r="BMW136" s="86"/>
      <c r="BMX136" s="86"/>
      <c r="BMY136" s="86"/>
      <c r="BMZ136" s="86"/>
      <c r="BNA136" s="86"/>
      <c r="BNB136" s="86"/>
      <c r="BNC136" s="86"/>
      <c r="BND136" s="86"/>
      <c r="BNE136" s="86"/>
      <c r="BNF136" s="86"/>
      <c r="BNG136" s="86"/>
      <c r="BNH136" s="86"/>
      <c r="BNI136" s="86"/>
      <c r="BNJ136" s="86"/>
      <c r="BNK136" s="86"/>
      <c r="BNL136" s="86"/>
      <c r="BNM136" s="86"/>
      <c r="BNN136" s="86"/>
      <c r="BNO136" s="86"/>
      <c r="BNP136" s="86"/>
      <c r="BNQ136" s="86"/>
      <c r="BNR136" s="86"/>
      <c r="BNS136" s="86"/>
      <c r="BNT136" s="86"/>
      <c r="BNU136" s="86"/>
      <c r="BNV136" s="86"/>
      <c r="BNW136" s="86"/>
      <c r="BNX136" s="86"/>
      <c r="BNY136" s="86"/>
      <c r="BNZ136" s="86"/>
      <c r="BOA136" s="86"/>
      <c r="BOB136" s="86"/>
      <c r="BOC136" s="86"/>
      <c r="BOD136" s="86"/>
      <c r="BOK136" s="86"/>
      <c r="BOL136" s="86"/>
      <c r="BOM136" s="86"/>
      <c r="BON136" s="86"/>
      <c r="BOO136" s="86"/>
      <c r="BOP136" s="86"/>
      <c r="BOQ136" s="86"/>
      <c r="BOR136" s="86"/>
      <c r="BOS136" s="86"/>
      <c r="BOT136" s="86"/>
      <c r="BOU136" s="86"/>
      <c r="BOV136" s="86"/>
      <c r="BOW136" s="86"/>
      <c r="BOX136" s="86"/>
      <c r="BOY136" s="86"/>
      <c r="BOZ136" s="86"/>
      <c r="BPA136" s="86"/>
      <c r="BPB136" s="86"/>
      <c r="BPC136" s="86"/>
      <c r="BPD136" s="86"/>
      <c r="BPE136" s="86"/>
      <c r="BPF136" s="86"/>
      <c r="BPG136" s="86"/>
      <c r="BPH136" s="86"/>
      <c r="BPI136" s="86"/>
      <c r="BPJ136" s="86"/>
      <c r="BPK136" s="86"/>
      <c r="BPL136" s="86"/>
      <c r="BPM136" s="86"/>
      <c r="BPN136" s="86"/>
      <c r="BPO136" s="86"/>
      <c r="BPP136" s="86"/>
      <c r="BPQ136" s="86"/>
      <c r="BPR136" s="86"/>
      <c r="BPS136" s="86"/>
      <c r="BPT136" s="86"/>
      <c r="BPU136" s="86"/>
      <c r="BPV136" s="86"/>
      <c r="BPW136" s="86"/>
      <c r="BPX136" s="86"/>
      <c r="BPY136" s="86"/>
      <c r="BPZ136" s="86"/>
      <c r="BQA136" s="86"/>
      <c r="BQB136" s="86"/>
      <c r="BQC136" s="86"/>
      <c r="BQD136" s="86"/>
      <c r="BQE136" s="86"/>
      <c r="BQF136" s="86"/>
      <c r="BQG136" s="86"/>
      <c r="BQH136" s="86"/>
      <c r="BQI136" s="86"/>
      <c r="BQJ136" s="86"/>
      <c r="BQK136" s="86"/>
      <c r="BQL136" s="86"/>
      <c r="BQM136" s="86"/>
      <c r="BQN136" s="86"/>
      <c r="BQO136" s="86"/>
      <c r="BQP136" s="86"/>
      <c r="BQQ136" s="86"/>
      <c r="BQR136" s="86"/>
      <c r="BQS136" s="86"/>
      <c r="BQT136" s="86"/>
      <c r="BQU136" s="86"/>
      <c r="BQV136" s="86"/>
      <c r="BQW136" s="86"/>
      <c r="BQX136" s="86"/>
      <c r="BQY136" s="86"/>
      <c r="BQZ136" s="86"/>
      <c r="BRA136" s="86"/>
      <c r="BRB136" s="86"/>
      <c r="BRC136" s="86"/>
      <c r="BRD136" s="86"/>
      <c r="BRE136" s="86"/>
      <c r="BRF136" s="86"/>
      <c r="BRG136" s="86"/>
      <c r="BRH136" s="86"/>
      <c r="BRI136" s="86"/>
      <c r="BRJ136" s="86"/>
      <c r="BRK136" s="86"/>
      <c r="BRL136" s="86"/>
      <c r="BRM136" s="86"/>
      <c r="BRN136" s="86"/>
      <c r="BRO136" s="86"/>
      <c r="BRP136" s="86"/>
      <c r="BRQ136" s="86"/>
      <c r="BRR136" s="86"/>
      <c r="BRS136" s="86"/>
      <c r="BRT136" s="86"/>
      <c r="BRU136" s="86"/>
      <c r="BRV136" s="86"/>
      <c r="BRW136" s="86"/>
      <c r="BRX136" s="86"/>
      <c r="BRY136" s="86"/>
      <c r="BRZ136" s="86"/>
      <c r="BSA136" s="86"/>
      <c r="BSB136" s="86"/>
      <c r="BSC136" s="86"/>
      <c r="BSD136" s="86"/>
      <c r="BSE136" s="86"/>
      <c r="BSF136" s="86"/>
      <c r="BSG136" s="86"/>
      <c r="BSH136" s="86"/>
      <c r="BSI136" s="86"/>
      <c r="BSJ136" s="86"/>
      <c r="BSK136" s="86"/>
      <c r="BSL136" s="86"/>
      <c r="BSM136" s="86"/>
      <c r="BSN136" s="86"/>
      <c r="BSO136" s="86"/>
      <c r="BSP136" s="86"/>
      <c r="BSQ136" s="86"/>
      <c r="BSR136" s="86"/>
      <c r="BSS136" s="86"/>
      <c r="BST136" s="86"/>
      <c r="BSU136" s="86"/>
      <c r="BSV136" s="86"/>
      <c r="BSW136" s="86"/>
      <c r="BSX136" s="86"/>
      <c r="BSY136" s="86"/>
      <c r="BSZ136" s="86"/>
      <c r="BTA136" s="86"/>
      <c r="BTB136" s="86"/>
      <c r="BTC136" s="86"/>
      <c r="BTD136" s="86"/>
      <c r="BTE136" s="86"/>
      <c r="BTF136" s="86"/>
      <c r="BTG136" s="86"/>
      <c r="BTH136" s="86"/>
      <c r="BTI136" s="86"/>
      <c r="BTJ136" s="86"/>
      <c r="BTK136" s="86"/>
      <c r="BTL136" s="86"/>
      <c r="BTM136" s="86"/>
      <c r="BTN136" s="86"/>
      <c r="BTO136" s="86"/>
      <c r="BTP136" s="86"/>
      <c r="BTQ136" s="86"/>
      <c r="BTR136" s="86"/>
      <c r="BTS136" s="86"/>
      <c r="BTT136" s="86"/>
      <c r="BTU136" s="86"/>
      <c r="BTV136" s="86"/>
      <c r="BTW136" s="86"/>
      <c r="BTX136" s="86"/>
      <c r="BTY136" s="86"/>
      <c r="BTZ136" s="86"/>
      <c r="BUA136" s="86"/>
      <c r="BUB136" s="86"/>
      <c r="BUC136" s="86"/>
      <c r="BUD136" s="86"/>
      <c r="BUE136" s="86"/>
      <c r="BUF136" s="86"/>
      <c r="BUG136" s="86"/>
      <c r="BUH136" s="86"/>
      <c r="BUI136" s="86"/>
      <c r="BUJ136" s="86"/>
      <c r="BUK136" s="86"/>
      <c r="BUL136" s="86"/>
      <c r="BUM136" s="86"/>
      <c r="BUN136" s="86"/>
      <c r="BUO136" s="86"/>
      <c r="BUP136" s="86"/>
      <c r="BUQ136" s="86"/>
      <c r="BUR136" s="86"/>
      <c r="BUS136" s="86"/>
      <c r="BUT136" s="86"/>
      <c r="BUU136" s="86"/>
      <c r="BUV136" s="86"/>
      <c r="BUW136" s="86"/>
      <c r="BUX136" s="86"/>
      <c r="BUY136" s="86"/>
      <c r="BUZ136" s="86"/>
      <c r="BVA136" s="86"/>
      <c r="BVB136" s="86"/>
      <c r="BVC136" s="86"/>
      <c r="BVD136" s="86"/>
      <c r="BVE136" s="86"/>
      <c r="BVF136" s="86"/>
      <c r="BVG136" s="86"/>
      <c r="BVH136" s="86"/>
      <c r="BVI136" s="86"/>
      <c r="BVJ136" s="86"/>
      <c r="BVK136" s="86"/>
      <c r="BVL136" s="86"/>
      <c r="BVM136" s="86"/>
      <c r="BVN136" s="86"/>
      <c r="BVO136" s="86"/>
      <c r="BVP136" s="86"/>
      <c r="BVQ136" s="86"/>
      <c r="BVR136" s="86"/>
      <c r="BVS136" s="86"/>
      <c r="BVT136" s="86"/>
      <c r="BVU136" s="86"/>
      <c r="BVV136" s="86"/>
      <c r="BVW136" s="86"/>
      <c r="BVX136" s="86"/>
      <c r="BVY136" s="86"/>
      <c r="BVZ136" s="86"/>
      <c r="BWA136" s="86"/>
      <c r="BWB136" s="86"/>
      <c r="BWC136" s="86"/>
      <c r="BWD136" s="86"/>
      <c r="BWE136" s="86"/>
      <c r="BWF136" s="86"/>
      <c r="BWG136" s="86"/>
      <c r="BWH136" s="86"/>
      <c r="BWI136" s="86"/>
      <c r="BWJ136" s="86"/>
      <c r="BWK136" s="86"/>
      <c r="BWL136" s="86"/>
      <c r="BWM136" s="86"/>
      <c r="BWN136" s="86"/>
      <c r="BWO136" s="86"/>
      <c r="BWP136" s="86"/>
      <c r="BWQ136" s="86"/>
      <c r="BWR136" s="86"/>
      <c r="BWS136" s="86"/>
      <c r="BWT136" s="86"/>
      <c r="BWU136" s="86"/>
      <c r="BWV136" s="86"/>
      <c r="BWW136" s="86"/>
      <c r="BWX136" s="86"/>
      <c r="BWY136" s="86"/>
      <c r="BWZ136" s="86"/>
      <c r="BXA136" s="86"/>
      <c r="BXB136" s="86"/>
      <c r="BXC136" s="86"/>
      <c r="BXD136" s="86"/>
      <c r="BXE136" s="86"/>
      <c r="BXF136" s="86"/>
      <c r="BXG136" s="86"/>
      <c r="BXH136" s="86"/>
      <c r="BXI136" s="86"/>
      <c r="BXJ136" s="86"/>
      <c r="BXK136" s="86"/>
      <c r="BXL136" s="86"/>
      <c r="BXM136" s="86"/>
      <c r="BXN136" s="86"/>
      <c r="BXO136" s="86"/>
      <c r="BXP136" s="86"/>
      <c r="BXQ136" s="86"/>
      <c r="BXR136" s="86"/>
      <c r="BXS136" s="86"/>
      <c r="BXT136" s="86"/>
      <c r="BXU136" s="86"/>
      <c r="BXV136" s="86"/>
      <c r="BXW136" s="86"/>
      <c r="BXX136" s="86"/>
      <c r="BXY136" s="86"/>
      <c r="BXZ136" s="86"/>
      <c r="BYG136" s="86"/>
      <c r="BYH136" s="86"/>
      <c r="BYI136" s="86"/>
      <c r="BYJ136" s="86"/>
      <c r="BYK136" s="86"/>
      <c r="BYL136" s="86"/>
      <c r="BYM136" s="86"/>
      <c r="BYN136" s="86"/>
      <c r="BYO136" s="86"/>
      <c r="BYP136" s="86"/>
      <c r="BYQ136" s="86"/>
      <c r="BYR136" s="86"/>
      <c r="BYS136" s="86"/>
      <c r="BYT136" s="86"/>
      <c r="BYU136" s="86"/>
      <c r="BYV136" s="86"/>
      <c r="BYW136" s="86"/>
      <c r="BYX136" s="86"/>
      <c r="BYY136" s="86"/>
      <c r="BYZ136" s="86"/>
      <c r="BZA136" s="86"/>
      <c r="BZB136" s="86"/>
      <c r="BZC136" s="86"/>
      <c r="BZD136" s="86"/>
      <c r="BZE136" s="86"/>
      <c r="BZF136" s="86"/>
      <c r="BZG136" s="86"/>
      <c r="BZH136" s="86"/>
      <c r="BZI136" s="86"/>
      <c r="BZJ136" s="86"/>
      <c r="BZK136" s="86"/>
      <c r="BZL136" s="86"/>
      <c r="BZM136" s="86"/>
      <c r="BZN136" s="86"/>
      <c r="BZO136" s="86"/>
      <c r="BZP136" s="86"/>
      <c r="BZQ136" s="86"/>
      <c r="BZR136" s="86"/>
      <c r="BZS136" s="86"/>
      <c r="BZT136" s="86"/>
      <c r="BZU136" s="86"/>
      <c r="BZV136" s="86"/>
      <c r="BZW136" s="86"/>
      <c r="BZX136" s="86"/>
      <c r="BZY136" s="86"/>
      <c r="BZZ136" s="86"/>
      <c r="CAA136" s="86"/>
      <c r="CAB136" s="86"/>
      <c r="CAC136" s="86"/>
      <c r="CAD136" s="86"/>
      <c r="CAE136" s="86"/>
      <c r="CAF136" s="86"/>
      <c r="CAG136" s="86"/>
      <c r="CAH136" s="86"/>
      <c r="CAI136" s="86"/>
      <c r="CAJ136" s="86"/>
      <c r="CAK136" s="86"/>
      <c r="CAL136" s="86"/>
      <c r="CAM136" s="86"/>
      <c r="CAN136" s="86"/>
      <c r="CAO136" s="86"/>
      <c r="CAP136" s="86"/>
      <c r="CAQ136" s="86"/>
      <c r="CAR136" s="86"/>
      <c r="CAS136" s="86"/>
      <c r="CAT136" s="86"/>
      <c r="CAU136" s="86"/>
      <c r="CAV136" s="86"/>
      <c r="CAW136" s="86"/>
      <c r="CAX136" s="86"/>
      <c r="CAY136" s="86"/>
      <c r="CAZ136" s="86"/>
      <c r="CBA136" s="86"/>
      <c r="CBB136" s="86"/>
      <c r="CBC136" s="86"/>
      <c r="CBD136" s="86"/>
      <c r="CBE136" s="86"/>
      <c r="CBF136" s="86"/>
      <c r="CBG136" s="86"/>
      <c r="CBH136" s="86"/>
      <c r="CBI136" s="86"/>
      <c r="CBJ136" s="86"/>
      <c r="CBK136" s="86"/>
      <c r="CBL136" s="86"/>
      <c r="CBM136" s="86"/>
      <c r="CBN136" s="86"/>
      <c r="CBO136" s="86"/>
      <c r="CBP136" s="86"/>
      <c r="CBQ136" s="86"/>
      <c r="CBR136" s="86"/>
      <c r="CBS136" s="86"/>
      <c r="CBT136" s="86"/>
      <c r="CBU136" s="86"/>
      <c r="CBV136" s="86"/>
      <c r="CBW136" s="86"/>
      <c r="CBX136" s="86"/>
      <c r="CBY136" s="86"/>
      <c r="CBZ136" s="86"/>
      <c r="CCA136" s="86"/>
      <c r="CCB136" s="86"/>
      <c r="CCC136" s="86"/>
      <c r="CCD136" s="86"/>
      <c r="CCE136" s="86"/>
      <c r="CCF136" s="86"/>
      <c r="CCG136" s="86"/>
      <c r="CCH136" s="86"/>
      <c r="CCI136" s="86"/>
      <c r="CCJ136" s="86"/>
      <c r="CCK136" s="86"/>
      <c r="CCL136" s="86"/>
      <c r="CCM136" s="86"/>
      <c r="CCN136" s="86"/>
      <c r="CCO136" s="86"/>
      <c r="CCP136" s="86"/>
      <c r="CCQ136" s="86"/>
      <c r="CCR136" s="86"/>
      <c r="CCS136" s="86"/>
      <c r="CCT136" s="86"/>
      <c r="CCU136" s="86"/>
      <c r="CCV136" s="86"/>
      <c r="CCW136" s="86"/>
      <c r="CCX136" s="86"/>
      <c r="CCY136" s="86"/>
      <c r="CCZ136" s="86"/>
      <c r="CDA136" s="86"/>
      <c r="CDB136" s="86"/>
      <c r="CDC136" s="86"/>
      <c r="CDD136" s="86"/>
      <c r="CDE136" s="86"/>
      <c r="CDF136" s="86"/>
      <c r="CDG136" s="86"/>
      <c r="CDH136" s="86"/>
      <c r="CDI136" s="86"/>
      <c r="CDJ136" s="86"/>
      <c r="CDK136" s="86"/>
      <c r="CDL136" s="86"/>
      <c r="CDM136" s="86"/>
      <c r="CDN136" s="86"/>
      <c r="CDO136" s="86"/>
      <c r="CDP136" s="86"/>
      <c r="CDQ136" s="86"/>
      <c r="CDR136" s="86"/>
      <c r="CDS136" s="86"/>
      <c r="CDT136" s="86"/>
      <c r="CDU136" s="86"/>
      <c r="CDV136" s="86"/>
      <c r="CDW136" s="86"/>
      <c r="CDX136" s="86"/>
      <c r="CDY136" s="86"/>
      <c r="CDZ136" s="86"/>
      <c r="CEA136" s="86"/>
      <c r="CEB136" s="86"/>
      <c r="CEC136" s="86"/>
      <c r="CED136" s="86"/>
      <c r="CEE136" s="86"/>
      <c r="CEF136" s="86"/>
      <c r="CEG136" s="86"/>
      <c r="CEH136" s="86"/>
      <c r="CEI136" s="86"/>
      <c r="CEJ136" s="86"/>
      <c r="CEK136" s="86"/>
      <c r="CEL136" s="86"/>
      <c r="CEM136" s="86"/>
      <c r="CEN136" s="86"/>
      <c r="CEO136" s="86"/>
      <c r="CEP136" s="86"/>
      <c r="CEQ136" s="86"/>
      <c r="CER136" s="86"/>
      <c r="CES136" s="86"/>
      <c r="CET136" s="86"/>
      <c r="CEU136" s="86"/>
      <c r="CEV136" s="86"/>
      <c r="CEW136" s="86"/>
      <c r="CEX136" s="86"/>
      <c r="CEY136" s="86"/>
      <c r="CEZ136" s="86"/>
      <c r="CFA136" s="86"/>
      <c r="CFB136" s="86"/>
      <c r="CFC136" s="86"/>
      <c r="CFD136" s="86"/>
      <c r="CFE136" s="86"/>
      <c r="CFF136" s="86"/>
      <c r="CFG136" s="86"/>
      <c r="CFH136" s="86"/>
      <c r="CFI136" s="86"/>
      <c r="CFJ136" s="86"/>
      <c r="CFK136" s="86"/>
      <c r="CFL136" s="86"/>
      <c r="CFM136" s="86"/>
      <c r="CFN136" s="86"/>
      <c r="CFO136" s="86"/>
      <c r="CFP136" s="86"/>
      <c r="CFQ136" s="86"/>
      <c r="CFR136" s="86"/>
      <c r="CFS136" s="86"/>
      <c r="CFT136" s="86"/>
      <c r="CFU136" s="86"/>
      <c r="CFV136" s="86"/>
      <c r="CFW136" s="86"/>
      <c r="CFX136" s="86"/>
      <c r="CFY136" s="86"/>
      <c r="CFZ136" s="86"/>
      <c r="CGA136" s="86"/>
      <c r="CGB136" s="86"/>
      <c r="CGC136" s="86"/>
      <c r="CGD136" s="86"/>
      <c r="CGE136" s="86"/>
      <c r="CGF136" s="86"/>
      <c r="CGG136" s="86"/>
      <c r="CGH136" s="86"/>
      <c r="CGI136" s="86"/>
      <c r="CGJ136" s="86"/>
      <c r="CGK136" s="86"/>
      <c r="CGL136" s="86"/>
      <c r="CGM136" s="86"/>
      <c r="CGN136" s="86"/>
      <c r="CGO136" s="86"/>
      <c r="CGP136" s="86"/>
      <c r="CGQ136" s="86"/>
      <c r="CGR136" s="86"/>
      <c r="CGS136" s="86"/>
      <c r="CGT136" s="86"/>
      <c r="CGU136" s="86"/>
      <c r="CGV136" s="86"/>
      <c r="CGW136" s="86"/>
      <c r="CGX136" s="86"/>
      <c r="CGY136" s="86"/>
      <c r="CGZ136" s="86"/>
      <c r="CHA136" s="86"/>
      <c r="CHB136" s="86"/>
      <c r="CHC136" s="86"/>
      <c r="CHD136" s="86"/>
      <c r="CHE136" s="86"/>
      <c r="CHF136" s="86"/>
      <c r="CHG136" s="86"/>
      <c r="CHH136" s="86"/>
      <c r="CHI136" s="86"/>
      <c r="CHJ136" s="86"/>
      <c r="CHK136" s="86"/>
      <c r="CHL136" s="86"/>
      <c r="CHM136" s="86"/>
      <c r="CHN136" s="86"/>
      <c r="CHO136" s="86"/>
      <c r="CHP136" s="86"/>
      <c r="CHQ136" s="86"/>
      <c r="CHR136" s="86"/>
      <c r="CHS136" s="86"/>
      <c r="CHT136" s="86"/>
      <c r="CHU136" s="86"/>
      <c r="CHV136" s="86"/>
      <c r="CIC136" s="86"/>
      <c r="CID136" s="86"/>
      <c r="CIE136" s="86"/>
      <c r="CIF136" s="86"/>
      <c r="CIG136" s="86"/>
      <c r="CIH136" s="86"/>
      <c r="CII136" s="86"/>
      <c r="CIJ136" s="86"/>
      <c r="CIK136" s="86"/>
      <c r="CIL136" s="86"/>
      <c r="CIM136" s="86"/>
      <c r="CIN136" s="86"/>
      <c r="CIO136" s="86"/>
      <c r="CIP136" s="86"/>
      <c r="CIQ136" s="86"/>
      <c r="CIR136" s="86"/>
      <c r="CIS136" s="86"/>
      <c r="CIT136" s="86"/>
      <c r="CIU136" s="86"/>
      <c r="CIV136" s="86"/>
      <c r="CIW136" s="86"/>
      <c r="CIX136" s="86"/>
      <c r="CIY136" s="86"/>
      <c r="CIZ136" s="86"/>
      <c r="CJA136" s="86"/>
      <c r="CJB136" s="86"/>
      <c r="CJC136" s="86"/>
      <c r="CJD136" s="86"/>
      <c r="CJE136" s="86"/>
      <c r="CJF136" s="86"/>
      <c r="CJG136" s="86"/>
      <c r="CJH136" s="86"/>
      <c r="CJI136" s="86"/>
      <c r="CJJ136" s="86"/>
      <c r="CJK136" s="86"/>
      <c r="CJL136" s="86"/>
      <c r="CJM136" s="86"/>
      <c r="CJN136" s="86"/>
      <c r="CJO136" s="86"/>
      <c r="CJP136" s="86"/>
      <c r="CJQ136" s="86"/>
      <c r="CJR136" s="86"/>
      <c r="CJS136" s="86"/>
      <c r="CJT136" s="86"/>
      <c r="CJU136" s="86"/>
      <c r="CJV136" s="86"/>
      <c r="CJW136" s="86"/>
      <c r="CJX136" s="86"/>
      <c r="CJY136" s="86"/>
      <c r="CJZ136" s="86"/>
      <c r="CKA136" s="86"/>
      <c r="CKB136" s="86"/>
      <c r="CKC136" s="86"/>
      <c r="CKD136" s="86"/>
      <c r="CKE136" s="86"/>
      <c r="CKF136" s="86"/>
      <c r="CKG136" s="86"/>
      <c r="CKH136" s="86"/>
      <c r="CKI136" s="86"/>
      <c r="CKJ136" s="86"/>
      <c r="CKK136" s="86"/>
      <c r="CKL136" s="86"/>
      <c r="CKM136" s="86"/>
      <c r="CKN136" s="86"/>
      <c r="CKO136" s="86"/>
      <c r="CKP136" s="86"/>
      <c r="CKQ136" s="86"/>
      <c r="CKR136" s="86"/>
      <c r="CKS136" s="86"/>
      <c r="CKT136" s="86"/>
      <c r="CKU136" s="86"/>
      <c r="CKV136" s="86"/>
      <c r="CKW136" s="86"/>
      <c r="CKX136" s="86"/>
      <c r="CKY136" s="86"/>
      <c r="CKZ136" s="86"/>
      <c r="CLA136" s="86"/>
      <c r="CLB136" s="86"/>
      <c r="CLC136" s="86"/>
      <c r="CLD136" s="86"/>
      <c r="CLE136" s="86"/>
      <c r="CLF136" s="86"/>
      <c r="CLG136" s="86"/>
      <c r="CLH136" s="86"/>
      <c r="CLI136" s="86"/>
      <c r="CLJ136" s="86"/>
      <c r="CLK136" s="86"/>
      <c r="CLL136" s="86"/>
      <c r="CLM136" s="86"/>
      <c r="CLN136" s="86"/>
      <c r="CLO136" s="86"/>
      <c r="CLP136" s="86"/>
      <c r="CLQ136" s="86"/>
      <c r="CLR136" s="86"/>
      <c r="CLS136" s="86"/>
      <c r="CLT136" s="86"/>
      <c r="CLU136" s="86"/>
      <c r="CLV136" s="86"/>
      <c r="CLW136" s="86"/>
      <c r="CLX136" s="86"/>
      <c r="CLY136" s="86"/>
      <c r="CLZ136" s="86"/>
      <c r="CMA136" s="86"/>
      <c r="CMB136" s="86"/>
      <c r="CMC136" s="86"/>
      <c r="CMD136" s="86"/>
      <c r="CME136" s="86"/>
      <c r="CMF136" s="86"/>
      <c r="CMG136" s="86"/>
      <c r="CMH136" s="86"/>
      <c r="CMI136" s="86"/>
      <c r="CMJ136" s="86"/>
      <c r="CMK136" s="86"/>
      <c r="CML136" s="86"/>
      <c r="CMM136" s="86"/>
      <c r="CMN136" s="86"/>
      <c r="CMO136" s="86"/>
      <c r="CMP136" s="86"/>
      <c r="CMQ136" s="86"/>
      <c r="CMR136" s="86"/>
      <c r="CMS136" s="86"/>
      <c r="CMT136" s="86"/>
      <c r="CMU136" s="86"/>
      <c r="CMV136" s="86"/>
      <c r="CMW136" s="86"/>
      <c r="CMX136" s="86"/>
      <c r="CMY136" s="86"/>
      <c r="CMZ136" s="86"/>
      <c r="CNA136" s="86"/>
      <c r="CNB136" s="86"/>
      <c r="CNC136" s="86"/>
      <c r="CND136" s="86"/>
      <c r="CNE136" s="86"/>
      <c r="CNF136" s="86"/>
      <c r="CNG136" s="86"/>
      <c r="CNH136" s="86"/>
      <c r="CNI136" s="86"/>
      <c r="CNJ136" s="86"/>
      <c r="CNK136" s="86"/>
      <c r="CNL136" s="86"/>
      <c r="CNM136" s="86"/>
      <c r="CNN136" s="86"/>
      <c r="CNO136" s="86"/>
      <c r="CNP136" s="86"/>
      <c r="CNQ136" s="86"/>
      <c r="CNR136" s="86"/>
      <c r="CNS136" s="86"/>
      <c r="CNT136" s="86"/>
      <c r="CNU136" s="86"/>
      <c r="CNV136" s="86"/>
      <c r="CNW136" s="86"/>
      <c r="CNX136" s="86"/>
      <c r="CNY136" s="86"/>
      <c r="CNZ136" s="86"/>
      <c r="COA136" s="86"/>
      <c r="COB136" s="86"/>
      <c r="COC136" s="86"/>
      <c r="COD136" s="86"/>
      <c r="COE136" s="86"/>
      <c r="COF136" s="86"/>
      <c r="COG136" s="86"/>
      <c r="COH136" s="86"/>
      <c r="COI136" s="86"/>
      <c r="COJ136" s="86"/>
      <c r="COK136" s="86"/>
      <c r="COL136" s="86"/>
      <c r="COM136" s="86"/>
      <c r="CON136" s="86"/>
      <c r="COO136" s="86"/>
      <c r="COP136" s="86"/>
      <c r="COQ136" s="86"/>
      <c r="COR136" s="86"/>
      <c r="COS136" s="86"/>
      <c r="COT136" s="86"/>
      <c r="COU136" s="86"/>
      <c r="COV136" s="86"/>
      <c r="COW136" s="86"/>
      <c r="COX136" s="86"/>
      <c r="COY136" s="86"/>
      <c r="COZ136" s="86"/>
      <c r="CPA136" s="86"/>
      <c r="CPB136" s="86"/>
      <c r="CPC136" s="86"/>
      <c r="CPD136" s="86"/>
      <c r="CPE136" s="86"/>
      <c r="CPF136" s="86"/>
      <c r="CPG136" s="86"/>
      <c r="CPH136" s="86"/>
      <c r="CPI136" s="86"/>
      <c r="CPJ136" s="86"/>
      <c r="CPK136" s="86"/>
      <c r="CPL136" s="86"/>
      <c r="CPM136" s="86"/>
      <c r="CPN136" s="86"/>
      <c r="CPO136" s="86"/>
      <c r="CPP136" s="86"/>
      <c r="CPQ136" s="86"/>
      <c r="CPR136" s="86"/>
      <c r="CPS136" s="86"/>
      <c r="CPT136" s="86"/>
      <c r="CPU136" s="86"/>
      <c r="CPV136" s="86"/>
      <c r="CPW136" s="86"/>
      <c r="CPX136" s="86"/>
      <c r="CPY136" s="86"/>
      <c r="CPZ136" s="86"/>
      <c r="CQA136" s="86"/>
      <c r="CQB136" s="86"/>
      <c r="CQC136" s="86"/>
      <c r="CQD136" s="86"/>
      <c r="CQE136" s="86"/>
      <c r="CQF136" s="86"/>
      <c r="CQG136" s="86"/>
      <c r="CQH136" s="86"/>
      <c r="CQI136" s="86"/>
      <c r="CQJ136" s="86"/>
      <c r="CQK136" s="86"/>
      <c r="CQL136" s="86"/>
      <c r="CQM136" s="86"/>
      <c r="CQN136" s="86"/>
      <c r="CQO136" s="86"/>
      <c r="CQP136" s="86"/>
      <c r="CQQ136" s="86"/>
      <c r="CQR136" s="86"/>
      <c r="CQS136" s="86"/>
      <c r="CQT136" s="86"/>
      <c r="CQU136" s="86"/>
      <c r="CQV136" s="86"/>
      <c r="CQW136" s="86"/>
      <c r="CQX136" s="86"/>
      <c r="CQY136" s="86"/>
      <c r="CQZ136" s="86"/>
      <c r="CRA136" s="86"/>
      <c r="CRB136" s="86"/>
      <c r="CRC136" s="86"/>
      <c r="CRD136" s="86"/>
      <c r="CRE136" s="86"/>
      <c r="CRF136" s="86"/>
      <c r="CRG136" s="86"/>
      <c r="CRH136" s="86"/>
      <c r="CRI136" s="86"/>
      <c r="CRJ136" s="86"/>
      <c r="CRK136" s="86"/>
      <c r="CRL136" s="86"/>
      <c r="CRM136" s="86"/>
      <c r="CRN136" s="86"/>
      <c r="CRO136" s="86"/>
      <c r="CRP136" s="86"/>
      <c r="CRQ136" s="86"/>
      <c r="CRR136" s="86"/>
      <c r="CRY136" s="86"/>
      <c r="CRZ136" s="86"/>
      <c r="CSA136" s="86"/>
      <c r="CSB136" s="86"/>
      <c r="CSC136" s="86"/>
      <c r="CSD136" s="86"/>
      <c r="CSE136" s="86"/>
      <c r="CSF136" s="86"/>
      <c r="CSG136" s="86"/>
      <c r="CSH136" s="86"/>
      <c r="CSI136" s="86"/>
      <c r="CSJ136" s="86"/>
      <c r="CSK136" s="86"/>
      <c r="CSL136" s="86"/>
      <c r="CSM136" s="86"/>
      <c r="CSN136" s="86"/>
      <c r="CSO136" s="86"/>
      <c r="CSP136" s="86"/>
      <c r="CSQ136" s="86"/>
      <c r="CSR136" s="86"/>
      <c r="CSS136" s="86"/>
      <c r="CST136" s="86"/>
      <c r="CSU136" s="86"/>
      <c r="CSV136" s="86"/>
      <c r="CSW136" s="86"/>
      <c r="CSX136" s="86"/>
      <c r="CSY136" s="86"/>
      <c r="CSZ136" s="86"/>
      <c r="CTA136" s="86"/>
      <c r="CTB136" s="86"/>
      <c r="CTC136" s="86"/>
      <c r="CTD136" s="86"/>
      <c r="CTE136" s="86"/>
      <c r="CTF136" s="86"/>
      <c r="CTG136" s="86"/>
      <c r="CTH136" s="86"/>
      <c r="CTI136" s="86"/>
      <c r="CTJ136" s="86"/>
      <c r="CTK136" s="86"/>
      <c r="CTL136" s="86"/>
      <c r="CTM136" s="86"/>
      <c r="CTN136" s="86"/>
      <c r="CTO136" s="86"/>
      <c r="CTP136" s="86"/>
      <c r="CTQ136" s="86"/>
      <c r="CTR136" s="86"/>
      <c r="CTS136" s="86"/>
      <c r="CTT136" s="86"/>
      <c r="CTU136" s="86"/>
      <c r="CTV136" s="86"/>
      <c r="CTW136" s="86"/>
      <c r="CTX136" s="86"/>
      <c r="CTY136" s="86"/>
      <c r="CTZ136" s="86"/>
      <c r="CUA136" s="86"/>
      <c r="CUB136" s="86"/>
      <c r="CUC136" s="86"/>
      <c r="CUD136" s="86"/>
      <c r="CUE136" s="86"/>
      <c r="CUF136" s="86"/>
      <c r="CUG136" s="86"/>
      <c r="CUH136" s="86"/>
      <c r="CUI136" s="86"/>
      <c r="CUJ136" s="86"/>
      <c r="CUK136" s="86"/>
      <c r="CUL136" s="86"/>
      <c r="CUM136" s="86"/>
      <c r="CUN136" s="86"/>
      <c r="CUO136" s="86"/>
      <c r="CUP136" s="86"/>
      <c r="CUQ136" s="86"/>
      <c r="CUR136" s="86"/>
      <c r="CUS136" s="86"/>
      <c r="CUT136" s="86"/>
      <c r="CUU136" s="86"/>
      <c r="CUV136" s="86"/>
      <c r="CUW136" s="86"/>
      <c r="CUX136" s="86"/>
      <c r="CUY136" s="86"/>
      <c r="CUZ136" s="86"/>
      <c r="CVA136" s="86"/>
      <c r="CVB136" s="86"/>
      <c r="CVC136" s="86"/>
      <c r="CVD136" s="86"/>
      <c r="CVE136" s="86"/>
      <c r="CVF136" s="86"/>
      <c r="CVG136" s="86"/>
      <c r="CVH136" s="86"/>
      <c r="CVI136" s="86"/>
      <c r="CVJ136" s="86"/>
      <c r="CVK136" s="86"/>
      <c r="CVL136" s="86"/>
      <c r="CVM136" s="86"/>
      <c r="CVN136" s="86"/>
      <c r="CVO136" s="86"/>
      <c r="CVP136" s="86"/>
      <c r="CVQ136" s="86"/>
      <c r="CVR136" s="86"/>
      <c r="CVS136" s="86"/>
      <c r="CVT136" s="86"/>
      <c r="CVU136" s="86"/>
      <c r="CVV136" s="86"/>
      <c r="CVW136" s="86"/>
      <c r="CVX136" s="86"/>
      <c r="CVY136" s="86"/>
      <c r="CVZ136" s="86"/>
      <c r="CWA136" s="86"/>
      <c r="CWB136" s="86"/>
      <c r="CWC136" s="86"/>
      <c r="CWD136" s="86"/>
      <c r="CWE136" s="86"/>
      <c r="CWF136" s="86"/>
      <c r="CWG136" s="86"/>
      <c r="CWH136" s="86"/>
      <c r="CWI136" s="86"/>
      <c r="CWJ136" s="86"/>
      <c r="CWK136" s="86"/>
      <c r="CWL136" s="86"/>
      <c r="CWM136" s="86"/>
      <c r="CWN136" s="86"/>
      <c r="CWO136" s="86"/>
      <c r="CWP136" s="86"/>
      <c r="CWQ136" s="86"/>
      <c r="CWR136" s="86"/>
      <c r="CWS136" s="86"/>
      <c r="CWT136" s="86"/>
      <c r="CWU136" s="86"/>
      <c r="CWV136" s="86"/>
      <c r="CWW136" s="86"/>
      <c r="CWX136" s="86"/>
      <c r="CWY136" s="86"/>
      <c r="CWZ136" s="86"/>
      <c r="CXA136" s="86"/>
      <c r="CXB136" s="86"/>
      <c r="CXC136" s="86"/>
      <c r="CXD136" s="86"/>
      <c r="CXE136" s="86"/>
      <c r="CXF136" s="86"/>
      <c r="CXG136" s="86"/>
      <c r="CXH136" s="86"/>
      <c r="CXI136" s="86"/>
      <c r="CXJ136" s="86"/>
      <c r="CXK136" s="86"/>
      <c r="CXL136" s="86"/>
      <c r="CXM136" s="86"/>
      <c r="CXN136" s="86"/>
      <c r="CXO136" s="86"/>
      <c r="CXP136" s="86"/>
      <c r="CXQ136" s="86"/>
      <c r="CXR136" s="86"/>
      <c r="CXS136" s="86"/>
      <c r="CXT136" s="86"/>
      <c r="CXU136" s="86"/>
      <c r="CXV136" s="86"/>
      <c r="CXW136" s="86"/>
      <c r="CXX136" s="86"/>
      <c r="CXY136" s="86"/>
      <c r="CXZ136" s="86"/>
      <c r="CYA136" s="86"/>
      <c r="CYB136" s="86"/>
      <c r="CYC136" s="86"/>
      <c r="CYD136" s="86"/>
      <c r="CYE136" s="86"/>
      <c r="CYF136" s="86"/>
      <c r="CYG136" s="86"/>
      <c r="CYH136" s="86"/>
      <c r="CYI136" s="86"/>
      <c r="CYJ136" s="86"/>
      <c r="CYK136" s="86"/>
      <c r="CYL136" s="86"/>
      <c r="CYM136" s="86"/>
      <c r="CYN136" s="86"/>
      <c r="CYO136" s="86"/>
      <c r="CYP136" s="86"/>
      <c r="CYQ136" s="86"/>
      <c r="CYR136" s="86"/>
      <c r="CYS136" s="86"/>
      <c r="CYT136" s="86"/>
      <c r="CYU136" s="86"/>
      <c r="CYV136" s="86"/>
      <c r="CYW136" s="86"/>
      <c r="CYX136" s="86"/>
      <c r="CYY136" s="86"/>
      <c r="CYZ136" s="86"/>
      <c r="CZA136" s="86"/>
      <c r="CZB136" s="86"/>
      <c r="CZC136" s="86"/>
      <c r="CZD136" s="86"/>
      <c r="CZE136" s="86"/>
      <c r="CZF136" s="86"/>
      <c r="CZG136" s="86"/>
      <c r="CZH136" s="86"/>
      <c r="CZI136" s="86"/>
      <c r="CZJ136" s="86"/>
      <c r="CZK136" s="86"/>
      <c r="CZL136" s="86"/>
      <c r="CZM136" s="86"/>
      <c r="CZN136" s="86"/>
      <c r="CZO136" s="86"/>
      <c r="CZP136" s="86"/>
      <c r="CZQ136" s="86"/>
      <c r="CZR136" s="86"/>
      <c r="CZS136" s="86"/>
      <c r="CZT136" s="86"/>
      <c r="CZU136" s="86"/>
      <c r="CZV136" s="86"/>
      <c r="CZW136" s="86"/>
      <c r="CZX136" s="86"/>
      <c r="CZY136" s="86"/>
      <c r="CZZ136" s="86"/>
      <c r="DAA136" s="86"/>
      <c r="DAB136" s="86"/>
      <c r="DAC136" s="86"/>
      <c r="DAD136" s="86"/>
      <c r="DAE136" s="86"/>
      <c r="DAF136" s="86"/>
      <c r="DAG136" s="86"/>
      <c r="DAH136" s="86"/>
      <c r="DAI136" s="86"/>
      <c r="DAJ136" s="86"/>
      <c r="DAK136" s="86"/>
      <c r="DAL136" s="86"/>
      <c r="DAM136" s="86"/>
      <c r="DAN136" s="86"/>
      <c r="DAO136" s="86"/>
      <c r="DAP136" s="86"/>
      <c r="DAQ136" s="86"/>
      <c r="DAR136" s="86"/>
      <c r="DAS136" s="86"/>
      <c r="DAT136" s="86"/>
      <c r="DAU136" s="86"/>
      <c r="DAV136" s="86"/>
      <c r="DAW136" s="86"/>
      <c r="DAX136" s="86"/>
      <c r="DAY136" s="86"/>
      <c r="DAZ136" s="86"/>
      <c r="DBA136" s="86"/>
      <c r="DBB136" s="86"/>
      <c r="DBC136" s="86"/>
      <c r="DBD136" s="86"/>
      <c r="DBE136" s="86"/>
      <c r="DBF136" s="86"/>
      <c r="DBG136" s="86"/>
      <c r="DBH136" s="86"/>
      <c r="DBI136" s="86"/>
      <c r="DBJ136" s="86"/>
      <c r="DBK136" s="86"/>
      <c r="DBL136" s="86"/>
      <c r="DBM136" s="86"/>
      <c r="DBN136" s="86"/>
      <c r="DBU136" s="86"/>
      <c r="DBV136" s="86"/>
      <c r="DBW136" s="86"/>
      <c r="DBX136" s="86"/>
      <c r="DBY136" s="86"/>
      <c r="DBZ136" s="86"/>
      <c r="DCA136" s="86"/>
      <c r="DCB136" s="86"/>
      <c r="DCC136" s="86"/>
      <c r="DCD136" s="86"/>
      <c r="DCE136" s="86"/>
      <c r="DCF136" s="86"/>
      <c r="DCG136" s="86"/>
      <c r="DCH136" s="86"/>
      <c r="DCI136" s="86"/>
      <c r="DCJ136" s="86"/>
      <c r="DCK136" s="86"/>
      <c r="DCL136" s="86"/>
      <c r="DCM136" s="86"/>
      <c r="DCN136" s="86"/>
      <c r="DCO136" s="86"/>
      <c r="DCP136" s="86"/>
      <c r="DCQ136" s="86"/>
      <c r="DCR136" s="86"/>
      <c r="DCS136" s="86"/>
      <c r="DCT136" s="86"/>
      <c r="DCU136" s="86"/>
      <c r="DCV136" s="86"/>
      <c r="DCW136" s="86"/>
      <c r="DCX136" s="86"/>
      <c r="DCY136" s="86"/>
      <c r="DCZ136" s="86"/>
      <c r="DDA136" s="86"/>
      <c r="DDB136" s="86"/>
      <c r="DDC136" s="86"/>
      <c r="DDD136" s="86"/>
      <c r="DDE136" s="86"/>
      <c r="DDF136" s="86"/>
      <c r="DDG136" s="86"/>
      <c r="DDH136" s="86"/>
      <c r="DDI136" s="86"/>
      <c r="DDJ136" s="86"/>
      <c r="DDK136" s="86"/>
      <c r="DDL136" s="86"/>
      <c r="DDM136" s="86"/>
      <c r="DDN136" s="86"/>
      <c r="DDO136" s="86"/>
      <c r="DDP136" s="86"/>
      <c r="DDQ136" s="86"/>
      <c r="DDR136" s="86"/>
      <c r="DDS136" s="86"/>
      <c r="DDT136" s="86"/>
      <c r="DDU136" s="86"/>
      <c r="DDV136" s="86"/>
      <c r="DDW136" s="86"/>
      <c r="DDX136" s="86"/>
      <c r="DDY136" s="86"/>
      <c r="DDZ136" s="86"/>
      <c r="DEA136" s="86"/>
      <c r="DEB136" s="86"/>
      <c r="DEC136" s="86"/>
      <c r="DED136" s="86"/>
      <c r="DEE136" s="86"/>
      <c r="DEF136" s="86"/>
      <c r="DEG136" s="86"/>
      <c r="DEH136" s="86"/>
      <c r="DEI136" s="86"/>
      <c r="DEJ136" s="86"/>
      <c r="DEK136" s="86"/>
      <c r="DEL136" s="86"/>
      <c r="DEM136" s="86"/>
      <c r="DEN136" s="86"/>
      <c r="DEO136" s="86"/>
      <c r="DEP136" s="86"/>
      <c r="DEQ136" s="86"/>
      <c r="DER136" s="86"/>
      <c r="DES136" s="86"/>
      <c r="DET136" s="86"/>
      <c r="DEU136" s="86"/>
      <c r="DEV136" s="86"/>
      <c r="DEW136" s="86"/>
      <c r="DEX136" s="86"/>
      <c r="DEY136" s="86"/>
      <c r="DEZ136" s="86"/>
      <c r="DFA136" s="86"/>
      <c r="DFB136" s="86"/>
      <c r="DFC136" s="86"/>
      <c r="DFD136" s="86"/>
      <c r="DFE136" s="86"/>
      <c r="DFF136" s="86"/>
      <c r="DFG136" s="86"/>
      <c r="DFH136" s="86"/>
      <c r="DFI136" s="86"/>
      <c r="DFJ136" s="86"/>
      <c r="DFK136" s="86"/>
      <c r="DFL136" s="86"/>
      <c r="DFM136" s="86"/>
      <c r="DFN136" s="86"/>
      <c r="DFO136" s="86"/>
      <c r="DFP136" s="86"/>
      <c r="DFQ136" s="86"/>
      <c r="DFR136" s="86"/>
      <c r="DFS136" s="86"/>
      <c r="DFT136" s="86"/>
      <c r="DFU136" s="86"/>
      <c r="DFV136" s="86"/>
      <c r="DFW136" s="86"/>
      <c r="DFX136" s="86"/>
      <c r="DFY136" s="86"/>
      <c r="DFZ136" s="86"/>
      <c r="DGA136" s="86"/>
      <c r="DGB136" s="86"/>
      <c r="DGC136" s="86"/>
      <c r="DGD136" s="86"/>
      <c r="DGE136" s="86"/>
      <c r="DGF136" s="86"/>
      <c r="DGG136" s="86"/>
      <c r="DGH136" s="86"/>
      <c r="DGI136" s="86"/>
      <c r="DGJ136" s="86"/>
      <c r="DGK136" s="86"/>
      <c r="DGL136" s="86"/>
      <c r="DGM136" s="86"/>
      <c r="DGN136" s="86"/>
      <c r="DGO136" s="86"/>
      <c r="DGP136" s="86"/>
      <c r="DGQ136" s="86"/>
      <c r="DGR136" s="86"/>
      <c r="DGS136" s="86"/>
      <c r="DGT136" s="86"/>
      <c r="DGU136" s="86"/>
      <c r="DGV136" s="86"/>
      <c r="DGW136" s="86"/>
      <c r="DGX136" s="86"/>
      <c r="DGY136" s="86"/>
      <c r="DGZ136" s="86"/>
      <c r="DHA136" s="86"/>
      <c r="DHB136" s="86"/>
      <c r="DHC136" s="86"/>
      <c r="DHD136" s="86"/>
      <c r="DHE136" s="86"/>
      <c r="DHF136" s="86"/>
      <c r="DHG136" s="86"/>
      <c r="DHH136" s="86"/>
      <c r="DHI136" s="86"/>
      <c r="DHJ136" s="86"/>
      <c r="DHK136" s="86"/>
      <c r="DHL136" s="86"/>
      <c r="DHM136" s="86"/>
      <c r="DHN136" s="86"/>
      <c r="DHO136" s="86"/>
      <c r="DHP136" s="86"/>
      <c r="DHQ136" s="86"/>
      <c r="DHR136" s="86"/>
      <c r="DHS136" s="86"/>
      <c r="DHT136" s="86"/>
      <c r="DHU136" s="86"/>
      <c r="DHV136" s="86"/>
      <c r="DHW136" s="86"/>
      <c r="DHX136" s="86"/>
      <c r="DHY136" s="86"/>
      <c r="DHZ136" s="86"/>
      <c r="DIA136" s="86"/>
      <c r="DIB136" s="86"/>
      <c r="DIC136" s="86"/>
      <c r="DID136" s="86"/>
      <c r="DIE136" s="86"/>
      <c r="DIF136" s="86"/>
      <c r="DIG136" s="86"/>
      <c r="DIH136" s="86"/>
      <c r="DII136" s="86"/>
      <c r="DIJ136" s="86"/>
      <c r="DIK136" s="86"/>
      <c r="DIL136" s="86"/>
      <c r="DIM136" s="86"/>
      <c r="DIN136" s="86"/>
      <c r="DIO136" s="86"/>
      <c r="DIP136" s="86"/>
      <c r="DIQ136" s="86"/>
      <c r="DIR136" s="86"/>
      <c r="DIS136" s="86"/>
      <c r="DIT136" s="86"/>
      <c r="DIU136" s="86"/>
      <c r="DIV136" s="86"/>
      <c r="DIW136" s="86"/>
      <c r="DIX136" s="86"/>
      <c r="DIY136" s="86"/>
      <c r="DIZ136" s="86"/>
      <c r="DJA136" s="86"/>
      <c r="DJB136" s="86"/>
      <c r="DJC136" s="86"/>
      <c r="DJD136" s="86"/>
      <c r="DJE136" s="86"/>
      <c r="DJF136" s="86"/>
      <c r="DJG136" s="86"/>
      <c r="DJH136" s="86"/>
      <c r="DJI136" s="86"/>
      <c r="DJJ136" s="86"/>
      <c r="DJK136" s="86"/>
      <c r="DJL136" s="86"/>
      <c r="DJM136" s="86"/>
      <c r="DJN136" s="86"/>
      <c r="DJO136" s="86"/>
      <c r="DJP136" s="86"/>
      <c r="DJQ136" s="86"/>
      <c r="DJR136" s="86"/>
      <c r="DJS136" s="86"/>
      <c r="DJT136" s="86"/>
      <c r="DJU136" s="86"/>
      <c r="DJV136" s="86"/>
      <c r="DJW136" s="86"/>
      <c r="DJX136" s="86"/>
      <c r="DJY136" s="86"/>
      <c r="DJZ136" s="86"/>
      <c r="DKA136" s="86"/>
      <c r="DKB136" s="86"/>
      <c r="DKC136" s="86"/>
      <c r="DKD136" s="86"/>
      <c r="DKE136" s="86"/>
      <c r="DKF136" s="86"/>
      <c r="DKG136" s="86"/>
      <c r="DKH136" s="86"/>
      <c r="DKI136" s="86"/>
      <c r="DKJ136" s="86"/>
      <c r="DKK136" s="86"/>
      <c r="DKL136" s="86"/>
      <c r="DKM136" s="86"/>
      <c r="DKN136" s="86"/>
      <c r="DKO136" s="86"/>
      <c r="DKP136" s="86"/>
      <c r="DKQ136" s="86"/>
      <c r="DKR136" s="86"/>
      <c r="DKS136" s="86"/>
      <c r="DKT136" s="86"/>
      <c r="DKU136" s="86"/>
      <c r="DKV136" s="86"/>
      <c r="DKW136" s="86"/>
      <c r="DKX136" s="86"/>
      <c r="DKY136" s="86"/>
      <c r="DKZ136" s="86"/>
      <c r="DLA136" s="86"/>
      <c r="DLB136" s="86"/>
      <c r="DLC136" s="86"/>
      <c r="DLD136" s="86"/>
      <c r="DLE136" s="86"/>
      <c r="DLF136" s="86"/>
      <c r="DLG136" s="86"/>
      <c r="DLH136" s="86"/>
      <c r="DLI136" s="86"/>
      <c r="DLJ136" s="86"/>
      <c r="DLQ136" s="86"/>
      <c r="DLR136" s="86"/>
      <c r="DLS136" s="86"/>
      <c r="DLT136" s="86"/>
      <c r="DLU136" s="86"/>
      <c r="DLV136" s="86"/>
      <c r="DLW136" s="86"/>
      <c r="DLX136" s="86"/>
      <c r="DLY136" s="86"/>
      <c r="DLZ136" s="86"/>
      <c r="DMA136" s="86"/>
      <c r="DMB136" s="86"/>
      <c r="DMC136" s="86"/>
      <c r="DMD136" s="86"/>
      <c r="DME136" s="86"/>
      <c r="DMF136" s="86"/>
      <c r="DMG136" s="86"/>
      <c r="DMH136" s="86"/>
      <c r="DMI136" s="86"/>
      <c r="DMJ136" s="86"/>
      <c r="DMK136" s="86"/>
      <c r="DML136" s="86"/>
      <c r="DMM136" s="86"/>
      <c r="DMN136" s="86"/>
      <c r="DMO136" s="86"/>
      <c r="DMP136" s="86"/>
      <c r="DMQ136" s="86"/>
      <c r="DMR136" s="86"/>
      <c r="DMS136" s="86"/>
      <c r="DMT136" s="86"/>
      <c r="DMU136" s="86"/>
      <c r="DMV136" s="86"/>
      <c r="DMW136" s="86"/>
      <c r="DMX136" s="86"/>
      <c r="DMY136" s="86"/>
      <c r="DMZ136" s="86"/>
      <c r="DNA136" s="86"/>
      <c r="DNB136" s="86"/>
      <c r="DNC136" s="86"/>
      <c r="DND136" s="86"/>
      <c r="DNE136" s="86"/>
      <c r="DNF136" s="86"/>
      <c r="DNG136" s="86"/>
      <c r="DNH136" s="86"/>
      <c r="DNI136" s="86"/>
      <c r="DNJ136" s="86"/>
      <c r="DNK136" s="86"/>
      <c r="DNL136" s="86"/>
      <c r="DNM136" s="86"/>
      <c r="DNN136" s="86"/>
      <c r="DNO136" s="86"/>
      <c r="DNP136" s="86"/>
      <c r="DNQ136" s="86"/>
      <c r="DNR136" s="86"/>
      <c r="DNS136" s="86"/>
      <c r="DNT136" s="86"/>
      <c r="DNU136" s="86"/>
      <c r="DNV136" s="86"/>
      <c r="DNW136" s="86"/>
      <c r="DNX136" s="86"/>
      <c r="DNY136" s="86"/>
      <c r="DNZ136" s="86"/>
      <c r="DOA136" s="86"/>
      <c r="DOB136" s="86"/>
      <c r="DOC136" s="86"/>
      <c r="DOD136" s="86"/>
      <c r="DOE136" s="86"/>
      <c r="DOF136" s="86"/>
      <c r="DOG136" s="86"/>
      <c r="DOH136" s="86"/>
      <c r="DOI136" s="86"/>
      <c r="DOJ136" s="86"/>
      <c r="DOK136" s="86"/>
      <c r="DOL136" s="86"/>
      <c r="DOM136" s="86"/>
      <c r="DON136" s="86"/>
      <c r="DOO136" s="86"/>
      <c r="DOP136" s="86"/>
      <c r="DOQ136" s="86"/>
      <c r="DOR136" s="86"/>
      <c r="DOS136" s="86"/>
      <c r="DOT136" s="86"/>
      <c r="DOU136" s="86"/>
      <c r="DOV136" s="86"/>
      <c r="DOW136" s="86"/>
      <c r="DOX136" s="86"/>
      <c r="DOY136" s="86"/>
      <c r="DOZ136" s="86"/>
      <c r="DPA136" s="86"/>
      <c r="DPB136" s="86"/>
      <c r="DPC136" s="86"/>
      <c r="DPD136" s="86"/>
      <c r="DPE136" s="86"/>
      <c r="DPF136" s="86"/>
      <c r="DPG136" s="86"/>
      <c r="DPH136" s="86"/>
      <c r="DPI136" s="86"/>
      <c r="DPJ136" s="86"/>
      <c r="DPK136" s="86"/>
      <c r="DPL136" s="86"/>
      <c r="DPM136" s="86"/>
      <c r="DPN136" s="86"/>
      <c r="DPO136" s="86"/>
      <c r="DPP136" s="86"/>
      <c r="DPQ136" s="86"/>
      <c r="DPR136" s="86"/>
      <c r="DPS136" s="86"/>
      <c r="DPT136" s="86"/>
      <c r="DPU136" s="86"/>
      <c r="DPV136" s="86"/>
      <c r="DPW136" s="86"/>
      <c r="DPX136" s="86"/>
      <c r="DPY136" s="86"/>
      <c r="DPZ136" s="86"/>
      <c r="DQA136" s="86"/>
      <c r="DQB136" s="86"/>
      <c r="DQC136" s="86"/>
      <c r="DQD136" s="86"/>
      <c r="DQE136" s="86"/>
      <c r="DQF136" s="86"/>
      <c r="DQG136" s="86"/>
      <c r="DQH136" s="86"/>
      <c r="DQI136" s="86"/>
      <c r="DQJ136" s="86"/>
      <c r="DQK136" s="86"/>
      <c r="DQL136" s="86"/>
      <c r="DQM136" s="86"/>
      <c r="DQN136" s="86"/>
      <c r="DQO136" s="86"/>
      <c r="DQP136" s="86"/>
      <c r="DQQ136" s="86"/>
      <c r="DQR136" s="86"/>
      <c r="DQS136" s="86"/>
      <c r="DQT136" s="86"/>
      <c r="DQU136" s="86"/>
      <c r="DQV136" s="86"/>
      <c r="DQW136" s="86"/>
      <c r="DQX136" s="86"/>
      <c r="DQY136" s="86"/>
      <c r="DQZ136" s="86"/>
      <c r="DRA136" s="86"/>
      <c r="DRB136" s="86"/>
      <c r="DRC136" s="86"/>
      <c r="DRD136" s="86"/>
      <c r="DRE136" s="86"/>
      <c r="DRF136" s="86"/>
      <c r="DRG136" s="86"/>
      <c r="DRH136" s="86"/>
      <c r="DRI136" s="86"/>
      <c r="DRJ136" s="86"/>
      <c r="DRK136" s="86"/>
      <c r="DRL136" s="86"/>
      <c r="DRM136" s="86"/>
      <c r="DRN136" s="86"/>
      <c r="DRO136" s="86"/>
      <c r="DRP136" s="86"/>
      <c r="DRQ136" s="86"/>
      <c r="DRR136" s="86"/>
      <c r="DRS136" s="86"/>
      <c r="DRT136" s="86"/>
      <c r="DRU136" s="86"/>
      <c r="DRV136" s="86"/>
      <c r="DRW136" s="86"/>
      <c r="DRX136" s="86"/>
      <c r="DRY136" s="86"/>
      <c r="DRZ136" s="86"/>
      <c r="DSA136" s="86"/>
      <c r="DSB136" s="86"/>
      <c r="DSC136" s="86"/>
      <c r="DSD136" s="86"/>
      <c r="DSE136" s="86"/>
      <c r="DSF136" s="86"/>
      <c r="DSG136" s="86"/>
      <c r="DSH136" s="86"/>
      <c r="DSI136" s="86"/>
      <c r="DSJ136" s="86"/>
      <c r="DSK136" s="86"/>
      <c r="DSL136" s="86"/>
      <c r="DSM136" s="86"/>
      <c r="DSN136" s="86"/>
      <c r="DSO136" s="86"/>
      <c r="DSP136" s="86"/>
      <c r="DSQ136" s="86"/>
      <c r="DSR136" s="86"/>
      <c r="DSS136" s="86"/>
      <c r="DST136" s="86"/>
      <c r="DSU136" s="86"/>
      <c r="DSV136" s="86"/>
      <c r="DSW136" s="86"/>
      <c r="DSX136" s="86"/>
      <c r="DSY136" s="86"/>
      <c r="DSZ136" s="86"/>
      <c r="DTA136" s="86"/>
      <c r="DTB136" s="86"/>
      <c r="DTC136" s="86"/>
      <c r="DTD136" s="86"/>
      <c r="DTE136" s="86"/>
      <c r="DTF136" s="86"/>
      <c r="DTG136" s="86"/>
      <c r="DTH136" s="86"/>
      <c r="DTI136" s="86"/>
      <c r="DTJ136" s="86"/>
      <c r="DTK136" s="86"/>
      <c r="DTL136" s="86"/>
      <c r="DTM136" s="86"/>
      <c r="DTN136" s="86"/>
      <c r="DTO136" s="86"/>
      <c r="DTP136" s="86"/>
      <c r="DTQ136" s="86"/>
      <c r="DTR136" s="86"/>
      <c r="DTS136" s="86"/>
      <c r="DTT136" s="86"/>
      <c r="DTU136" s="86"/>
      <c r="DTV136" s="86"/>
      <c r="DTW136" s="86"/>
      <c r="DTX136" s="86"/>
      <c r="DTY136" s="86"/>
      <c r="DTZ136" s="86"/>
      <c r="DUA136" s="86"/>
      <c r="DUB136" s="86"/>
      <c r="DUC136" s="86"/>
      <c r="DUD136" s="86"/>
      <c r="DUE136" s="86"/>
      <c r="DUF136" s="86"/>
      <c r="DUG136" s="86"/>
      <c r="DUH136" s="86"/>
      <c r="DUI136" s="86"/>
      <c r="DUJ136" s="86"/>
      <c r="DUK136" s="86"/>
      <c r="DUL136" s="86"/>
      <c r="DUM136" s="86"/>
      <c r="DUN136" s="86"/>
      <c r="DUO136" s="86"/>
      <c r="DUP136" s="86"/>
      <c r="DUQ136" s="86"/>
      <c r="DUR136" s="86"/>
      <c r="DUS136" s="86"/>
      <c r="DUT136" s="86"/>
      <c r="DUU136" s="86"/>
      <c r="DUV136" s="86"/>
      <c r="DUW136" s="86"/>
      <c r="DUX136" s="86"/>
      <c r="DUY136" s="86"/>
      <c r="DUZ136" s="86"/>
      <c r="DVA136" s="86"/>
      <c r="DVB136" s="86"/>
      <c r="DVC136" s="86"/>
      <c r="DVD136" s="86"/>
      <c r="DVE136" s="86"/>
      <c r="DVF136" s="86"/>
      <c r="DVM136" s="86"/>
      <c r="DVN136" s="86"/>
      <c r="DVO136" s="86"/>
      <c r="DVP136" s="86"/>
      <c r="DVQ136" s="86"/>
      <c r="DVR136" s="86"/>
      <c r="DVS136" s="86"/>
      <c r="DVT136" s="86"/>
      <c r="DVU136" s="86"/>
      <c r="DVV136" s="86"/>
      <c r="DVW136" s="86"/>
      <c r="DVX136" s="86"/>
      <c r="DVY136" s="86"/>
      <c r="DVZ136" s="86"/>
      <c r="DWA136" s="86"/>
      <c r="DWB136" s="86"/>
      <c r="DWC136" s="86"/>
      <c r="DWD136" s="86"/>
      <c r="DWE136" s="86"/>
      <c r="DWF136" s="86"/>
      <c r="DWG136" s="86"/>
      <c r="DWH136" s="86"/>
      <c r="DWI136" s="86"/>
      <c r="DWJ136" s="86"/>
      <c r="DWK136" s="86"/>
      <c r="DWL136" s="86"/>
      <c r="DWM136" s="86"/>
      <c r="DWN136" s="86"/>
      <c r="DWO136" s="86"/>
      <c r="DWP136" s="86"/>
      <c r="DWQ136" s="86"/>
      <c r="DWR136" s="86"/>
      <c r="DWS136" s="86"/>
      <c r="DWT136" s="86"/>
      <c r="DWU136" s="86"/>
      <c r="DWV136" s="86"/>
      <c r="DWW136" s="86"/>
      <c r="DWX136" s="86"/>
      <c r="DWY136" s="86"/>
      <c r="DWZ136" s="86"/>
      <c r="DXA136" s="86"/>
      <c r="DXB136" s="86"/>
      <c r="DXC136" s="86"/>
      <c r="DXD136" s="86"/>
      <c r="DXE136" s="86"/>
      <c r="DXF136" s="86"/>
      <c r="DXG136" s="86"/>
      <c r="DXH136" s="86"/>
      <c r="DXI136" s="86"/>
      <c r="DXJ136" s="86"/>
      <c r="DXK136" s="86"/>
      <c r="DXL136" s="86"/>
      <c r="DXM136" s="86"/>
      <c r="DXN136" s="86"/>
      <c r="DXO136" s="86"/>
      <c r="DXP136" s="86"/>
      <c r="DXQ136" s="86"/>
      <c r="DXR136" s="86"/>
      <c r="DXS136" s="86"/>
      <c r="DXT136" s="86"/>
      <c r="DXU136" s="86"/>
      <c r="DXV136" s="86"/>
      <c r="DXW136" s="86"/>
      <c r="DXX136" s="86"/>
      <c r="DXY136" s="86"/>
      <c r="DXZ136" s="86"/>
      <c r="DYA136" s="86"/>
      <c r="DYB136" s="86"/>
      <c r="DYC136" s="86"/>
      <c r="DYD136" s="86"/>
      <c r="DYE136" s="86"/>
      <c r="DYF136" s="86"/>
      <c r="DYG136" s="86"/>
      <c r="DYH136" s="86"/>
      <c r="DYI136" s="86"/>
      <c r="DYJ136" s="86"/>
      <c r="DYK136" s="86"/>
      <c r="DYL136" s="86"/>
      <c r="DYM136" s="86"/>
      <c r="DYN136" s="86"/>
      <c r="DYO136" s="86"/>
      <c r="DYP136" s="86"/>
      <c r="DYQ136" s="86"/>
      <c r="DYR136" s="86"/>
      <c r="DYS136" s="86"/>
      <c r="DYT136" s="86"/>
      <c r="DYU136" s="86"/>
      <c r="DYV136" s="86"/>
      <c r="DYW136" s="86"/>
      <c r="DYX136" s="86"/>
      <c r="DYY136" s="86"/>
      <c r="DYZ136" s="86"/>
      <c r="DZA136" s="86"/>
      <c r="DZB136" s="86"/>
      <c r="DZC136" s="86"/>
      <c r="DZD136" s="86"/>
      <c r="DZE136" s="86"/>
      <c r="DZF136" s="86"/>
      <c r="DZG136" s="86"/>
      <c r="DZH136" s="86"/>
      <c r="DZI136" s="86"/>
      <c r="DZJ136" s="86"/>
      <c r="DZK136" s="86"/>
      <c r="DZL136" s="86"/>
      <c r="DZM136" s="86"/>
      <c r="DZN136" s="86"/>
      <c r="DZO136" s="86"/>
      <c r="DZP136" s="86"/>
      <c r="DZQ136" s="86"/>
      <c r="DZR136" s="86"/>
      <c r="DZS136" s="86"/>
      <c r="DZT136" s="86"/>
      <c r="DZU136" s="86"/>
      <c r="DZV136" s="86"/>
      <c r="DZW136" s="86"/>
      <c r="DZX136" s="86"/>
      <c r="DZY136" s="86"/>
      <c r="DZZ136" s="86"/>
      <c r="EAA136" s="86"/>
      <c r="EAB136" s="86"/>
      <c r="EAC136" s="86"/>
      <c r="EAD136" s="86"/>
      <c r="EAE136" s="86"/>
      <c r="EAF136" s="86"/>
      <c r="EAG136" s="86"/>
      <c r="EAH136" s="86"/>
      <c r="EAI136" s="86"/>
      <c r="EAJ136" s="86"/>
      <c r="EAK136" s="86"/>
      <c r="EAL136" s="86"/>
      <c r="EAM136" s="86"/>
      <c r="EAN136" s="86"/>
      <c r="EAO136" s="86"/>
      <c r="EAP136" s="86"/>
      <c r="EAQ136" s="86"/>
      <c r="EAR136" s="86"/>
      <c r="EAS136" s="86"/>
      <c r="EAT136" s="86"/>
      <c r="EAU136" s="86"/>
      <c r="EAV136" s="86"/>
      <c r="EAW136" s="86"/>
      <c r="EAX136" s="86"/>
      <c r="EAY136" s="86"/>
      <c r="EAZ136" s="86"/>
      <c r="EBA136" s="86"/>
      <c r="EBB136" s="86"/>
      <c r="EBC136" s="86"/>
      <c r="EBD136" s="86"/>
      <c r="EBE136" s="86"/>
      <c r="EBF136" s="86"/>
      <c r="EBG136" s="86"/>
      <c r="EBH136" s="86"/>
      <c r="EBI136" s="86"/>
      <c r="EBJ136" s="86"/>
      <c r="EBK136" s="86"/>
      <c r="EBL136" s="86"/>
      <c r="EBM136" s="86"/>
      <c r="EBN136" s="86"/>
      <c r="EBO136" s="86"/>
      <c r="EBP136" s="86"/>
      <c r="EBQ136" s="86"/>
      <c r="EBR136" s="86"/>
      <c r="EBS136" s="86"/>
      <c r="EBT136" s="86"/>
      <c r="EBU136" s="86"/>
      <c r="EBV136" s="86"/>
      <c r="EBW136" s="86"/>
      <c r="EBX136" s="86"/>
      <c r="EBY136" s="86"/>
      <c r="EBZ136" s="86"/>
      <c r="ECA136" s="86"/>
      <c r="ECB136" s="86"/>
      <c r="ECC136" s="86"/>
      <c r="ECD136" s="86"/>
      <c r="ECE136" s="86"/>
      <c r="ECF136" s="86"/>
      <c r="ECG136" s="86"/>
      <c r="ECH136" s="86"/>
      <c r="ECI136" s="86"/>
      <c r="ECJ136" s="86"/>
      <c r="ECK136" s="86"/>
      <c r="ECL136" s="86"/>
      <c r="ECM136" s="86"/>
      <c r="ECN136" s="86"/>
      <c r="ECO136" s="86"/>
      <c r="ECP136" s="86"/>
      <c r="ECQ136" s="86"/>
      <c r="ECR136" s="86"/>
      <c r="ECS136" s="86"/>
      <c r="ECT136" s="86"/>
      <c r="ECU136" s="86"/>
      <c r="ECV136" s="86"/>
      <c r="ECW136" s="86"/>
      <c r="ECX136" s="86"/>
      <c r="ECY136" s="86"/>
      <c r="ECZ136" s="86"/>
      <c r="EDA136" s="86"/>
      <c r="EDB136" s="86"/>
      <c r="EDC136" s="86"/>
      <c r="EDD136" s="86"/>
      <c r="EDE136" s="86"/>
      <c r="EDF136" s="86"/>
      <c r="EDG136" s="86"/>
      <c r="EDH136" s="86"/>
      <c r="EDI136" s="86"/>
      <c r="EDJ136" s="86"/>
      <c r="EDK136" s="86"/>
      <c r="EDL136" s="86"/>
      <c r="EDM136" s="86"/>
      <c r="EDN136" s="86"/>
      <c r="EDO136" s="86"/>
      <c r="EDP136" s="86"/>
      <c r="EDQ136" s="86"/>
      <c r="EDR136" s="86"/>
      <c r="EDS136" s="86"/>
      <c r="EDT136" s="86"/>
      <c r="EDU136" s="86"/>
      <c r="EDV136" s="86"/>
      <c r="EDW136" s="86"/>
      <c r="EDX136" s="86"/>
      <c r="EDY136" s="86"/>
      <c r="EDZ136" s="86"/>
      <c r="EEA136" s="86"/>
      <c r="EEB136" s="86"/>
      <c r="EEC136" s="86"/>
      <c r="EED136" s="86"/>
      <c r="EEE136" s="86"/>
      <c r="EEF136" s="86"/>
      <c r="EEG136" s="86"/>
      <c r="EEH136" s="86"/>
      <c r="EEI136" s="86"/>
      <c r="EEJ136" s="86"/>
      <c r="EEK136" s="86"/>
      <c r="EEL136" s="86"/>
      <c r="EEM136" s="86"/>
      <c r="EEN136" s="86"/>
      <c r="EEO136" s="86"/>
      <c r="EEP136" s="86"/>
      <c r="EEQ136" s="86"/>
      <c r="EER136" s="86"/>
      <c r="EES136" s="86"/>
      <c r="EET136" s="86"/>
      <c r="EEU136" s="86"/>
      <c r="EEV136" s="86"/>
      <c r="EEW136" s="86"/>
      <c r="EEX136" s="86"/>
      <c r="EEY136" s="86"/>
      <c r="EEZ136" s="86"/>
      <c r="EFA136" s="86"/>
      <c r="EFB136" s="86"/>
      <c r="EFI136" s="86"/>
      <c r="EFJ136" s="86"/>
      <c r="EFK136" s="86"/>
      <c r="EFL136" s="86"/>
      <c r="EFM136" s="86"/>
      <c r="EFN136" s="86"/>
      <c r="EFO136" s="86"/>
      <c r="EFP136" s="86"/>
      <c r="EFQ136" s="86"/>
      <c r="EFR136" s="86"/>
      <c r="EFS136" s="86"/>
      <c r="EFT136" s="86"/>
      <c r="EFU136" s="86"/>
      <c r="EFV136" s="86"/>
      <c r="EFW136" s="86"/>
      <c r="EFX136" s="86"/>
      <c r="EFY136" s="86"/>
      <c r="EFZ136" s="86"/>
      <c r="EGA136" s="86"/>
      <c r="EGB136" s="86"/>
      <c r="EGC136" s="86"/>
      <c r="EGD136" s="86"/>
      <c r="EGE136" s="86"/>
      <c r="EGF136" s="86"/>
      <c r="EGG136" s="86"/>
      <c r="EGH136" s="86"/>
      <c r="EGI136" s="86"/>
      <c r="EGJ136" s="86"/>
      <c r="EGK136" s="86"/>
      <c r="EGL136" s="86"/>
      <c r="EGM136" s="86"/>
      <c r="EGN136" s="86"/>
      <c r="EGO136" s="86"/>
      <c r="EGP136" s="86"/>
      <c r="EGQ136" s="86"/>
      <c r="EGR136" s="86"/>
      <c r="EGS136" s="86"/>
      <c r="EGT136" s="86"/>
      <c r="EGU136" s="86"/>
      <c r="EGV136" s="86"/>
      <c r="EGW136" s="86"/>
      <c r="EGX136" s="86"/>
      <c r="EGY136" s="86"/>
      <c r="EGZ136" s="86"/>
      <c r="EHA136" s="86"/>
      <c r="EHB136" s="86"/>
      <c r="EHC136" s="86"/>
      <c r="EHD136" s="86"/>
      <c r="EHE136" s="86"/>
      <c r="EHF136" s="86"/>
      <c r="EHG136" s="86"/>
      <c r="EHH136" s="86"/>
      <c r="EHI136" s="86"/>
      <c r="EHJ136" s="86"/>
      <c r="EHK136" s="86"/>
      <c r="EHL136" s="86"/>
      <c r="EHM136" s="86"/>
      <c r="EHN136" s="86"/>
      <c r="EHO136" s="86"/>
      <c r="EHP136" s="86"/>
      <c r="EHQ136" s="86"/>
      <c r="EHR136" s="86"/>
      <c r="EHS136" s="86"/>
      <c r="EHT136" s="86"/>
      <c r="EHU136" s="86"/>
      <c r="EHV136" s="86"/>
      <c r="EHW136" s="86"/>
      <c r="EHX136" s="86"/>
      <c r="EHY136" s="86"/>
      <c r="EHZ136" s="86"/>
      <c r="EIA136" s="86"/>
      <c r="EIB136" s="86"/>
      <c r="EIC136" s="86"/>
      <c r="EID136" s="86"/>
      <c r="EIE136" s="86"/>
      <c r="EIF136" s="86"/>
      <c r="EIG136" s="86"/>
      <c r="EIH136" s="86"/>
      <c r="EII136" s="86"/>
      <c r="EIJ136" s="86"/>
      <c r="EIK136" s="86"/>
      <c r="EIL136" s="86"/>
      <c r="EIM136" s="86"/>
      <c r="EIN136" s="86"/>
      <c r="EIO136" s="86"/>
      <c r="EIP136" s="86"/>
      <c r="EIQ136" s="86"/>
      <c r="EIR136" s="86"/>
      <c r="EIS136" s="86"/>
      <c r="EIT136" s="86"/>
      <c r="EIU136" s="86"/>
      <c r="EIV136" s="86"/>
      <c r="EIW136" s="86"/>
      <c r="EIX136" s="86"/>
      <c r="EIY136" s="86"/>
      <c r="EIZ136" s="86"/>
      <c r="EJA136" s="86"/>
      <c r="EJB136" s="86"/>
      <c r="EJC136" s="86"/>
      <c r="EJD136" s="86"/>
      <c r="EJE136" s="86"/>
      <c r="EJF136" s="86"/>
      <c r="EJG136" s="86"/>
      <c r="EJH136" s="86"/>
      <c r="EJI136" s="86"/>
      <c r="EJJ136" s="86"/>
      <c r="EJK136" s="86"/>
      <c r="EJL136" s="86"/>
      <c r="EJM136" s="86"/>
      <c r="EJN136" s="86"/>
      <c r="EJO136" s="86"/>
      <c r="EJP136" s="86"/>
      <c r="EJQ136" s="86"/>
      <c r="EJR136" s="86"/>
      <c r="EJS136" s="86"/>
      <c r="EJT136" s="86"/>
      <c r="EJU136" s="86"/>
      <c r="EJV136" s="86"/>
      <c r="EJW136" s="86"/>
      <c r="EJX136" s="86"/>
      <c r="EJY136" s="86"/>
      <c r="EJZ136" s="86"/>
      <c r="EKA136" s="86"/>
      <c r="EKB136" s="86"/>
      <c r="EKC136" s="86"/>
      <c r="EKD136" s="86"/>
      <c r="EKE136" s="86"/>
      <c r="EKF136" s="86"/>
      <c r="EKG136" s="86"/>
      <c r="EKH136" s="86"/>
      <c r="EKI136" s="86"/>
      <c r="EKJ136" s="86"/>
      <c r="EKK136" s="86"/>
      <c r="EKL136" s="86"/>
      <c r="EKM136" s="86"/>
      <c r="EKN136" s="86"/>
      <c r="EKO136" s="86"/>
      <c r="EKP136" s="86"/>
      <c r="EKQ136" s="86"/>
      <c r="EKR136" s="86"/>
      <c r="EKS136" s="86"/>
      <c r="EKT136" s="86"/>
      <c r="EKU136" s="86"/>
      <c r="EKV136" s="86"/>
      <c r="EKW136" s="86"/>
      <c r="EKX136" s="86"/>
      <c r="EKY136" s="86"/>
      <c r="EKZ136" s="86"/>
      <c r="ELA136" s="86"/>
      <c r="ELB136" s="86"/>
      <c r="ELC136" s="86"/>
      <c r="ELD136" s="86"/>
      <c r="ELE136" s="86"/>
      <c r="ELF136" s="86"/>
      <c r="ELG136" s="86"/>
      <c r="ELH136" s="86"/>
      <c r="ELI136" s="86"/>
      <c r="ELJ136" s="86"/>
      <c r="ELK136" s="86"/>
      <c r="ELL136" s="86"/>
      <c r="ELM136" s="86"/>
      <c r="ELN136" s="86"/>
      <c r="ELO136" s="86"/>
      <c r="ELP136" s="86"/>
      <c r="ELQ136" s="86"/>
      <c r="ELR136" s="86"/>
      <c r="ELS136" s="86"/>
      <c r="ELT136" s="86"/>
      <c r="ELU136" s="86"/>
      <c r="ELV136" s="86"/>
      <c r="ELW136" s="86"/>
      <c r="ELX136" s="86"/>
      <c r="ELY136" s="86"/>
      <c r="ELZ136" s="86"/>
      <c r="EMA136" s="86"/>
      <c r="EMB136" s="86"/>
      <c r="EMC136" s="86"/>
      <c r="EMD136" s="86"/>
      <c r="EME136" s="86"/>
      <c r="EMF136" s="86"/>
      <c r="EMG136" s="86"/>
      <c r="EMH136" s="86"/>
      <c r="EMI136" s="86"/>
      <c r="EMJ136" s="86"/>
      <c r="EMK136" s="86"/>
      <c r="EML136" s="86"/>
      <c r="EMM136" s="86"/>
      <c r="EMN136" s="86"/>
      <c r="EMO136" s="86"/>
      <c r="EMP136" s="86"/>
      <c r="EMQ136" s="86"/>
      <c r="EMR136" s="86"/>
      <c r="EMS136" s="86"/>
      <c r="EMT136" s="86"/>
      <c r="EMU136" s="86"/>
      <c r="EMV136" s="86"/>
      <c r="EMW136" s="86"/>
      <c r="EMX136" s="86"/>
      <c r="EMY136" s="86"/>
      <c r="EMZ136" s="86"/>
      <c r="ENA136" s="86"/>
      <c r="ENB136" s="86"/>
      <c r="ENC136" s="86"/>
      <c r="END136" s="86"/>
      <c r="ENE136" s="86"/>
      <c r="ENF136" s="86"/>
      <c r="ENG136" s="86"/>
      <c r="ENH136" s="86"/>
      <c r="ENI136" s="86"/>
      <c r="ENJ136" s="86"/>
      <c r="ENK136" s="86"/>
      <c r="ENL136" s="86"/>
      <c r="ENM136" s="86"/>
      <c r="ENN136" s="86"/>
      <c r="ENO136" s="86"/>
      <c r="ENP136" s="86"/>
      <c r="ENQ136" s="86"/>
      <c r="ENR136" s="86"/>
      <c r="ENS136" s="86"/>
      <c r="ENT136" s="86"/>
      <c r="ENU136" s="86"/>
      <c r="ENV136" s="86"/>
      <c r="ENW136" s="86"/>
      <c r="ENX136" s="86"/>
      <c r="ENY136" s="86"/>
      <c r="ENZ136" s="86"/>
      <c r="EOA136" s="86"/>
      <c r="EOB136" s="86"/>
      <c r="EOC136" s="86"/>
      <c r="EOD136" s="86"/>
      <c r="EOE136" s="86"/>
      <c r="EOF136" s="86"/>
      <c r="EOG136" s="86"/>
      <c r="EOH136" s="86"/>
      <c r="EOI136" s="86"/>
      <c r="EOJ136" s="86"/>
      <c r="EOK136" s="86"/>
      <c r="EOL136" s="86"/>
      <c r="EOM136" s="86"/>
      <c r="EON136" s="86"/>
      <c r="EOO136" s="86"/>
      <c r="EOP136" s="86"/>
      <c r="EOQ136" s="86"/>
      <c r="EOR136" s="86"/>
      <c r="EOS136" s="86"/>
      <c r="EOT136" s="86"/>
      <c r="EOU136" s="86"/>
      <c r="EOV136" s="86"/>
      <c r="EOW136" s="86"/>
      <c r="EOX136" s="86"/>
      <c r="EPE136" s="86"/>
      <c r="EPF136" s="86"/>
      <c r="EPG136" s="86"/>
      <c r="EPH136" s="86"/>
      <c r="EPI136" s="86"/>
      <c r="EPJ136" s="86"/>
      <c r="EPK136" s="86"/>
      <c r="EPL136" s="86"/>
      <c r="EPM136" s="86"/>
      <c r="EPN136" s="86"/>
      <c r="EPO136" s="86"/>
      <c r="EPP136" s="86"/>
      <c r="EPQ136" s="86"/>
      <c r="EPR136" s="86"/>
      <c r="EPS136" s="86"/>
      <c r="EPT136" s="86"/>
      <c r="EPU136" s="86"/>
      <c r="EPV136" s="86"/>
      <c r="EPW136" s="86"/>
      <c r="EPX136" s="86"/>
      <c r="EPY136" s="86"/>
      <c r="EPZ136" s="86"/>
      <c r="EQA136" s="86"/>
      <c r="EQB136" s="86"/>
      <c r="EQC136" s="86"/>
      <c r="EQD136" s="86"/>
      <c r="EQE136" s="86"/>
      <c r="EQF136" s="86"/>
      <c r="EQG136" s="86"/>
      <c r="EQH136" s="86"/>
      <c r="EQI136" s="86"/>
      <c r="EQJ136" s="86"/>
      <c r="EQK136" s="86"/>
      <c r="EQL136" s="86"/>
      <c r="EQM136" s="86"/>
      <c r="EQN136" s="86"/>
      <c r="EQO136" s="86"/>
      <c r="EQP136" s="86"/>
      <c r="EQQ136" s="86"/>
      <c r="EQR136" s="86"/>
      <c r="EQS136" s="86"/>
      <c r="EQT136" s="86"/>
      <c r="EQU136" s="86"/>
      <c r="EQV136" s="86"/>
      <c r="EQW136" s="86"/>
      <c r="EQX136" s="86"/>
      <c r="EQY136" s="86"/>
      <c r="EQZ136" s="86"/>
      <c r="ERA136" s="86"/>
      <c r="ERB136" s="86"/>
      <c r="ERC136" s="86"/>
      <c r="ERD136" s="86"/>
      <c r="ERE136" s="86"/>
      <c r="ERF136" s="86"/>
      <c r="ERG136" s="86"/>
      <c r="ERH136" s="86"/>
      <c r="ERI136" s="86"/>
      <c r="ERJ136" s="86"/>
      <c r="ERK136" s="86"/>
      <c r="ERL136" s="86"/>
      <c r="ERM136" s="86"/>
      <c r="ERN136" s="86"/>
      <c r="ERO136" s="86"/>
      <c r="ERP136" s="86"/>
      <c r="ERQ136" s="86"/>
      <c r="ERR136" s="86"/>
      <c r="ERS136" s="86"/>
      <c r="ERT136" s="86"/>
      <c r="ERU136" s="86"/>
      <c r="ERV136" s="86"/>
      <c r="ERW136" s="86"/>
      <c r="ERX136" s="86"/>
      <c r="ERY136" s="86"/>
      <c r="ERZ136" s="86"/>
      <c r="ESA136" s="86"/>
      <c r="ESB136" s="86"/>
      <c r="ESC136" s="86"/>
      <c r="ESD136" s="86"/>
      <c r="ESE136" s="86"/>
      <c r="ESF136" s="86"/>
      <c r="ESG136" s="86"/>
      <c r="ESH136" s="86"/>
      <c r="ESI136" s="86"/>
      <c r="ESJ136" s="86"/>
      <c r="ESK136" s="86"/>
      <c r="ESL136" s="86"/>
      <c r="ESM136" s="86"/>
      <c r="ESN136" s="86"/>
      <c r="ESO136" s="86"/>
      <c r="ESP136" s="86"/>
      <c r="ESQ136" s="86"/>
      <c r="ESR136" s="86"/>
      <c r="ESS136" s="86"/>
      <c r="EST136" s="86"/>
      <c r="ESU136" s="86"/>
      <c r="ESV136" s="86"/>
      <c r="ESW136" s="86"/>
      <c r="ESX136" s="86"/>
      <c r="ESY136" s="86"/>
      <c r="ESZ136" s="86"/>
      <c r="ETA136" s="86"/>
      <c r="ETB136" s="86"/>
      <c r="ETC136" s="86"/>
      <c r="ETD136" s="86"/>
      <c r="ETE136" s="86"/>
      <c r="ETF136" s="86"/>
      <c r="ETG136" s="86"/>
      <c r="ETH136" s="86"/>
      <c r="ETI136" s="86"/>
      <c r="ETJ136" s="86"/>
      <c r="ETK136" s="86"/>
      <c r="ETL136" s="86"/>
      <c r="ETM136" s="86"/>
      <c r="ETN136" s="86"/>
      <c r="ETO136" s="86"/>
      <c r="ETP136" s="86"/>
      <c r="ETQ136" s="86"/>
      <c r="ETR136" s="86"/>
      <c r="ETS136" s="86"/>
      <c r="ETT136" s="86"/>
      <c r="ETU136" s="86"/>
      <c r="ETV136" s="86"/>
      <c r="ETW136" s="86"/>
      <c r="ETX136" s="86"/>
      <c r="ETY136" s="86"/>
      <c r="ETZ136" s="86"/>
      <c r="EUA136" s="86"/>
      <c r="EUB136" s="86"/>
      <c r="EUC136" s="86"/>
      <c r="EUD136" s="86"/>
      <c r="EUE136" s="86"/>
      <c r="EUF136" s="86"/>
      <c r="EUG136" s="86"/>
      <c r="EUH136" s="86"/>
      <c r="EUI136" s="86"/>
      <c r="EUJ136" s="86"/>
      <c r="EUK136" s="86"/>
      <c r="EUL136" s="86"/>
      <c r="EUM136" s="86"/>
      <c r="EUN136" s="86"/>
      <c r="EUO136" s="86"/>
      <c r="EUP136" s="86"/>
      <c r="EUQ136" s="86"/>
      <c r="EUR136" s="86"/>
      <c r="EUS136" s="86"/>
      <c r="EUT136" s="86"/>
      <c r="EUU136" s="86"/>
      <c r="EUV136" s="86"/>
      <c r="EUW136" s="86"/>
      <c r="EUX136" s="86"/>
      <c r="EUY136" s="86"/>
      <c r="EUZ136" s="86"/>
      <c r="EVA136" s="86"/>
      <c r="EVB136" s="86"/>
      <c r="EVC136" s="86"/>
      <c r="EVD136" s="86"/>
      <c r="EVE136" s="86"/>
      <c r="EVF136" s="86"/>
      <c r="EVG136" s="86"/>
      <c r="EVH136" s="86"/>
      <c r="EVI136" s="86"/>
      <c r="EVJ136" s="86"/>
      <c r="EVK136" s="86"/>
      <c r="EVL136" s="86"/>
      <c r="EVM136" s="86"/>
      <c r="EVN136" s="86"/>
      <c r="EVO136" s="86"/>
      <c r="EVP136" s="86"/>
      <c r="EVQ136" s="86"/>
      <c r="EVR136" s="86"/>
      <c r="EVS136" s="86"/>
      <c r="EVT136" s="86"/>
      <c r="EVU136" s="86"/>
      <c r="EVV136" s="86"/>
      <c r="EVW136" s="86"/>
      <c r="EVX136" s="86"/>
      <c r="EVY136" s="86"/>
      <c r="EVZ136" s="86"/>
      <c r="EWA136" s="86"/>
      <c r="EWB136" s="86"/>
      <c r="EWC136" s="86"/>
      <c r="EWD136" s="86"/>
      <c r="EWE136" s="86"/>
      <c r="EWF136" s="86"/>
      <c r="EWG136" s="86"/>
      <c r="EWH136" s="86"/>
      <c r="EWI136" s="86"/>
      <c r="EWJ136" s="86"/>
      <c r="EWK136" s="86"/>
      <c r="EWL136" s="86"/>
      <c r="EWM136" s="86"/>
      <c r="EWN136" s="86"/>
      <c r="EWO136" s="86"/>
      <c r="EWP136" s="86"/>
      <c r="EWQ136" s="86"/>
      <c r="EWR136" s="86"/>
      <c r="EWS136" s="86"/>
      <c r="EWT136" s="86"/>
      <c r="EWU136" s="86"/>
      <c r="EWV136" s="86"/>
      <c r="EWW136" s="86"/>
      <c r="EWX136" s="86"/>
      <c r="EWY136" s="86"/>
      <c r="EWZ136" s="86"/>
      <c r="EXA136" s="86"/>
      <c r="EXB136" s="86"/>
      <c r="EXC136" s="86"/>
      <c r="EXD136" s="86"/>
      <c r="EXE136" s="86"/>
      <c r="EXF136" s="86"/>
      <c r="EXG136" s="86"/>
      <c r="EXH136" s="86"/>
      <c r="EXI136" s="86"/>
      <c r="EXJ136" s="86"/>
      <c r="EXK136" s="86"/>
      <c r="EXL136" s="86"/>
      <c r="EXM136" s="86"/>
      <c r="EXN136" s="86"/>
      <c r="EXO136" s="86"/>
      <c r="EXP136" s="86"/>
      <c r="EXQ136" s="86"/>
      <c r="EXR136" s="86"/>
      <c r="EXS136" s="86"/>
      <c r="EXT136" s="86"/>
      <c r="EXU136" s="86"/>
      <c r="EXV136" s="86"/>
      <c r="EXW136" s="86"/>
      <c r="EXX136" s="86"/>
      <c r="EXY136" s="86"/>
      <c r="EXZ136" s="86"/>
      <c r="EYA136" s="86"/>
      <c r="EYB136" s="86"/>
      <c r="EYC136" s="86"/>
      <c r="EYD136" s="86"/>
      <c r="EYE136" s="86"/>
      <c r="EYF136" s="86"/>
      <c r="EYG136" s="86"/>
      <c r="EYH136" s="86"/>
      <c r="EYI136" s="86"/>
      <c r="EYJ136" s="86"/>
      <c r="EYK136" s="86"/>
      <c r="EYL136" s="86"/>
      <c r="EYM136" s="86"/>
      <c r="EYN136" s="86"/>
      <c r="EYO136" s="86"/>
      <c r="EYP136" s="86"/>
      <c r="EYQ136" s="86"/>
      <c r="EYR136" s="86"/>
      <c r="EYS136" s="86"/>
      <c r="EYT136" s="86"/>
      <c r="EZA136" s="86"/>
      <c r="EZB136" s="86"/>
      <c r="EZC136" s="86"/>
      <c r="EZD136" s="86"/>
      <c r="EZE136" s="86"/>
      <c r="EZF136" s="86"/>
      <c r="EZG136" s="86"/>
      <c r="EZH136" s="86"/>
      <c r="EZI136" s="86"/>
      <c r="EZJ136" s="86"/>
      <c r="EZK136" s="86"/>
      <c r="EZL136" s="86"/>
      <c r="EZM136" s="86"/>
      <c r="EZN136" s="86"/>
      <c r="EZO136" s="86"/>
      <c r="EZP136" s="86"/>
      <c r="EZQ136" s="86"/>
      <c r="EZR136" s="86"/>
      <c r="EZS136" s="86"/>
      <c r="EZT136" s="86"/>
      <c r="EZU136" s="86"/>
      <c r="EZV136" s="86"/>
      <c r="EZW136" s="86"/>
      <c r="EZX136" s="86"/>
      <c r="EZY136" s="86"/>
      <c r="EZZ136" s="86"/>
      <c r="FAA136" s="86"/>
      <c r="FAB136" s="86"/>
      <c r="FAC136" s="86"/>
      <c r="FAD136" s="86"/>
      <c r="FAE136" s="86"/>
      <c r="FAF136" s="86"/>
      <c r="FAG136" s="86"/>
      <c r="FAH136" s="86"/>
      <c r="FAI136" s="86"/>
      <c r="FAJ136" s="86"/>
      <c r="FAK136" s="86"/>
      <c r="FAL136" s="86"/>
      <c r="FAM136" s="86"/>
      <c r="FAN136" s="86"/>
      <c r="FAO136" s="86"/>
      <c r="FAP136" s="86"/>
      <c r="FAQ136" s="86"/>
      <c r="FAR136" s="86"/>
      <c r="FAS136" s="86"/>
      <c r="FAT136" s="86"/>
      <c r="FAU136" s="86"/>
      <c r="FAV136" s="86"/>
      <c r="FAW136" s="86"/>
      <c r="FAX136" s="86"/>
      <c r="FAY136" s="86"/>
      <c r="FAZ136" s="86"/>
      <c r="FBA136" s="86"/>
      <c r="FBB136" s="86"/>
      <c r="FBC136" s="86"/>
      <c r="FBD136" s="86"/>
      <c r="FBE136" s="86"/>
      <c r="FBF136" s="86"/>
      <c r="FBG136" s="86"/>
      <c r="FBH136" s="86"/>
      <c r="FBI136" s="86"/>
      <c r="FBJ136" s="86"/>
      <c r="FBK136" s="86"/>
      <c r="FBL136" s="86"/>
      <c r="FBM136" s="86"/>
      <c r="FBN136" s="86"/>
      <c r="FBO136" s="86"/>
      <c r="FBP136" s="86"/>
      <c r="FBQ136" s="86"/>
      <c r="FBR136" s="86"/>
      <c r="FBS136" s="86"/>
      <c r="FBT136" s="86"/>
      <c r="FBU136" s="86"/>
      <c r="FBV136" s="86"/>
      <c r="FBW136" s="86"/>
      <c r="FBX136" s="86"/>
      <c r="FBY136" s="86"/>
      <c r="FBZ136" s="86"/>
      <c r="FCA136" s="86"/>
      <c r="FCB136" s="86"/>
      <c r="FCC136" s="86"/>
      <c r="FCD136" s="86"/>
      <c r="FCE136" s="86"/>
      <c r="FCF136" s="86"/>
      <c r="FCG136" s="86"/>
      <c r="FCH136" s="86"/>
      <c r="FCI136" s="86"/>
      <c r="FCJ136" s="86"/>
      <c r="FCK136" s="86"/>
      <c r="FCL136" s="86"/>
      <c r="FCM136" s="86"/>
      <c r="FCN136" s="86"/>
      <c r="FCO136" s="86"/>
      <c r="FCP136" s="86"/>
      <c r="FCQ136" s="86"/>
      <c r="FCR136" s="86"/>
      <c r="FCS136" s="86"/>
      <c r="FCT136" s="86"/>
      <c r="FCU136" s="86"/>
      <c r="FCV136" s="86"/>
      <c r="FCW136" s="86"/>
      <c r="FCX136" s="86"/>
      <c r="FCY136" s="86"/>
      <c r="FCZ136" s="86"/>
      <c r="FDA136" s="86"/>
      <c r="FDB136" s="86"/>
      <c r="FDC136" s="86"/>
      <c r="FDD136" s="86"/>
      <c r="FDE136" s="86"/>
      <c r="FDF136" s="86"/>
      <c r="FDG136" s="86"/>
      <c r="FDH136" s="86"/>
      <c r="FDI136" s="86"/>
      <c r="FDJ136" s="86"/>
      <c r="FDK136" s="86"/>
      <c r="FDL136" s="86"/>
      <c r="FDM136" s="86"/>
      <c r="FDN136" s="86"/>
      <c r="FDO136" s="86"/>
      <c r="FDP136" s="86"/>
      <c r="FDQ136" s="86"/>
      <c r="FDR136" s="86"/>
      <c r="FDS136" s="86"/>
      <c r="FDT136" s="86"/>
      <c r="FDU136" s="86"/>
      <c r="FDV136" s="86"/>
      <c r="FDW136" s="86"/>
      <c r="FDX136" s="86"/>
      <c r="FDY136" s="86"/>
      <c r="FDZ136" s="86"/>
      <c r="FEA136" s="86"/>
      <c r="FEB136" s="86"/>
      <c r="FEC136" s="86"/>
      <c r="FED136" s="86"/>
      <c r="FEE136" s="86"/>
      <c r="FEF136" s="86"/>
      <c r="FEG136" s="86"/>
      <c r="FEH136" s="86"/>
      <c r="FEI136" s="86"/>
      <c r="FEJ136" s="86"/>
      <c r="FEK136" s="86"/>
      <c r="FEL136" s="86"/>
      <c r="FEM136" s="86"/>
      <c r="FEN136" s="86"/>
      <c r="FEO136" s="86"/>
      <c r="FEP136" s="86"/>
      <c r="FEQ136" s="86"/>
      <c r="FER136" s="86"/>
      <c r="FES136" s="86"/>
      <c r="FET136" s="86"/>
      <c r="FEU136" s="86"/>
      <c r="FEV136" s="86"/>
      <c r="FEW136" s="86"/>
      <c r="FEX136" s="86"/>
      <c r="FEY136" s="86"/>
      <c r="FEZ136" s="86"/>
      <c r="FFA136" s="86"/>
      <c r="FFB136" s="86"/>
      <c r="FFC136" s="86"/>
      <c r="FFD136" s="86"/>
      <c r="FFE136" s="86"/>
      <c r="FFF136" s="86"/>
      <c r="FFG136" s="86"/>
      <c r="FFH136" s="86"/>
      <c r="FFI136" s="86"/>
      <c r="FFJ136" s="86"/>
      <c r="FFK136" s="86"/>
      <c r="FFL136" s="86"/>
      <c r="FFM136" s="86"/>
      <c r="FFN136" s="86"/>
      <c r="FFO136" s="86"/>
      <c r="FFP136" s="86"/>
      <c r="FFQ136" s="86"/>
      <c r="FFR136" s="86"/>
      <c r="FFS136" s="86"/>
      <c r="FFT136" s="86"/>
      <c r="FFU136" s="86"/>
      <c r="FFV136" s="86"/>
      <c r="FFW136" s="86"/>
      <c r="FFX136" s="86"/>
      <c r="FFY136" s="86"/>
      <c r="FFZ136" s="86"/>
      <c r="FGA136" s="86"/>
      <c r="FGB136" s="86"/>
      <c r="FGC136" s="86"/>
      <c r="FGD136" s="86"/>
      <c r="FGE136" s="86"/>
      <c r="FGF136" s="86"/>
      <c r="FGG136" s="86"/>
      <c r="FGH136" s="86"/>
      <c r="FGI136" s="86"/>
      <c r="FGJ136" s="86"/>
      <c r="FGK136" s="86"/>
      <c r="FGL136" s="86"/>
      <c r="FGM136" s="86"/>
      <c r="FGN136" s="86"/>
      <c r="FGO136" s="86"/>
      <c r="FGP136" s="86"/>
      <c r="FGQ136" s="86"/>
      <c r="FGR136" s="86"/>
      <c r="FGS136" s="86"/>
      <c r="FGT136" s="86"/>
      <c r="FGU136" s="86"/>
      <c r="FGV136" s="86"/>
      <c r="FGW136" s="86"/>
      <c r="FGX136" s="86"/>
      <c r="FGY136" s="86"/>
      <c r="FGZ136" s="86"/>
      <c r="FHA136" s="86"/>
      <c r="FHB136" s="86"/>
      <c r="FHC136" s="86"/>
      <c r="FHD136" s="86"/>
      <c r="FHE136" s="86"/>
      <c r="FHF136" s="86"/>
      <c r="FHG136" s="86"/>
      <c r="FHH136" s="86"/>
      <c r="FHI136" s="86"/>
      <c r="FHJ136" s="86"/>
      <c r="FHK136" s="86"/>
      <c r="FHL136" s="86"/>
      <c r="FHM136" s="86"/>
      <c r="FHN136" s="86"/>
      <c r="FHO136" s="86"/>
      <c r="FHP136" s="86"/>
      <c r="FHQ136" s="86"/>
      <c r="FHR136" s="86"/>
      <c r="FHS136" s="86"/>
      <c r="FHT136" s="86"/>
      <c r="FHU136" s="86"/>
      <c r="FHV136" s="86"/>
      <c r="FHW136" s="86"/>
      <c r="FHX136" s="86"/>
      <c r="FHY136" s="86"/>
      <c r="FHZ136" s="86"/>
      <c r="FIA136" s="86"/>
      <c r="FIB136" s="86"/>
      <c r="FIC136" s="86"/>
      <c r="FID136" s="86"/>
      <c r="FIE136" s="86"/>
      <c r="FIF136" s="86"/>
      <c r="FIG136" s="86"/>
      <c r="FIH136" s="86"/>
      <c r="FII136" s="86"/>
      <c r="FIJ136" s="86"/>
      <c r="FIK136" s="86"/>
      <c r="FIL136" s="86"/>
      <c r="FIM136" s="86"/>
      <c r="FIN136" s="86"/>
      <c r="FIO136" s="86"/>
      <c r="FIP136" s="86"/>
      <c r="FIW136" s="86"/>
      <c r="FIX136" s="86"/>
      <c r="FIY136" s="86"/>
      <c r="FIZ136" s="86"/>
      <c r="FJA136" s="86"/>
      <c r="FJB136" s="86"/>
      <c r="FJC136" s="86"/>
      <c r="FJD136" s="86"/>
      <c r="FJE136" s="86"/>
      <c r="FJF136" s="86"/>
      <c r="FJG136" s="86"/>
      <c r="FJH136" s="86"/>
      <c r="FJI136" s="86"/>
      <c r="FJJ136" s="86"/>
      <c r="FJK136" s="86"/>
      <c r="FJL136" s="86"/>
      <c r="FJM136" s="86"/>
      <c r="FJN136" s="86"/>
      <c r="FJO136" s="86"/>
      <c r="FJP136" s="86"/>
      <c r="FJQ136" s="86"/>
      <c r="FJR136" s="86"/>
      <c r="FJS136" s="86"/>
      <c r="FJT136" s="86"/>
      <c r="FJU136" s="86"/>
      <c r="FJV136" s="86"/>
      <c r="FJW136" s="86"/>
      <c r="FJX136" s="86"/>
      <c r="FJY136" s="86"/>
      <c r="FJZ136" s="86"/>
      <c r="FKA136" s="86"/>
      <c r="FKB136" s="86"/>
      <c r="FKC136" s="86"/>
      <c r="FKD136" s="86"/>
      <c r="FKE136" s="86"/>
      <c r="FKF136" s="86"/>
      <c r="FKG136" s="86"/>
      <c r="FKH136" s="86"/>
      <c r="FKI136" s="86"/>
      <c r="FKJ136" s="86"/>
      <c r="FKK136" s="86"/>
      <c r="FKL136" s="86"/>
      <c r="FKM136" s="86"/>
      <c r="FKN136" s="86"/>
      <c r="FKO136" s="86"/>
      <c r="FKP136" s="86"/>
      <c r="FKQ136" s="86"/>
      <c r="FKR136" s="86"/>
      <c r="FKS136" s="86"/>
      <c r="FKT136" s="86"/>
      <c r="FKU136" s="86"/>
      <c r="FKV136" s="86"/>
      <c r="FKW136" s="86"/>
      <c r="FKX136" s="86"/>
      <c r="FKY136" s="86"/>
      <c r="FKZ136" s="86"/>
      <c r="FLA136" s="86"/>
      <c r="FLB136" s="86"/>
      <c r="FLC136" s="86"/>
      <c r="FLD136" s="86"/>
      <c r="FLE136" s="86"/>
      <c r="FLF136" s="86"/>
      <c r="FLG136" s="86"/>
      <c r="FLH136" s="86"/>
      <c r="FLI136" s="86"/>
      <c r="FLJ136" s="86"/>
      <c r="FLK136" s="86"/>
      <c r="FLL136" s="86"/>
      <c r="FLM136" s="86"/>
      <c r="FLN136" s="86"/>
      <c r="FLO136" s="86"/>
      <c r="FLP136" s="86"/>
      <c r="FLQ136" s="86"/>
      <c r="FLR136" s="86"/>
      <c r="FLS136" s="86"/>
      <c r="FLT136" s="86"/>
      <c r="FLU136" s="86"/>
      <c r="FLV136" s="86"/>
      <c r="FLW136" s="86"/>
      <c r="FLX136" s="86"/>
      <c r="FLY136" s="86"/>
      <c r="FLZ136" s="86"/>
      <c r="FMA136" s="86"/>
      <c r="FMB136" s="86"/>
      <c r="FMC136" s="86"/>
      <c r="FMD136" s="86"/>
      <c r="FME136" s="86"/>
      <c r="FMF136" s="86"/>
      <c r="FMG136" s="86"/>
      <c r="FMH136" s="86"/>
      <c r="FMI136" s="86"/>
      <c r="FMJ136" s="86"/>
      <c r="FMK136" s="86"/>
      <c r="FML136" s="86"/>
      <c r="FMM136" s="86"/>
      <c r="FMN136" s="86"/>
      <c r="FMO136" s="86"/>
      <c r="FMP136" s="86"/>
      <c r="FMQ136" s="86"/>
      <c r="FMR136" s="86"/>
      <c r="FMS136" s="86"/>
      <c r="FMT136" s="86"/>
      <c r="FMU136" s="86"/>
      <c r="FMV136" s="86"/>
      <c r="FMW136" s="86"/>
      <c r="FMX136" s="86"/>
      <c r="FMY136" s="86"/>
      <c r="FMZ136" s="86"/>
      <c r="FNA136" s="86"/>
      <c r="FNB136" s="86"/>
      <c r="FNC136" s="86"/>
      <c r="FND136" s="86"/>
      <c r="FNE136" s="86"/>
      <c r="FNF136" s="86"/>
      <c r="FNG136" s="86"/>
      <c r="FNH136" s="86"/>
      <c r="FNI136" s="86"/>
      <c r="FNJ136" s="86"/>
      <c r="FNK136" s="86"/>
      <c r="FNL136" s="86"/>
      <c r="FNM136" s="86"/>
      <c r="FNN136" s="86"/>
      <c r="FNO136" s="86"/>
      <c r="FNP136" s="86"/>
      <c r="FNQ136" s="86"/>
      <c r="FNR136" s="86"/>
      <c r="FNS136" s="86"/>
      <c r="FNT136" s="86"/>
      <c r="FNU136" s="86"/>
      <c r="FNV136" s="86"/>
      <c r="FNW136" s="86"/>
      <c r="FNX136" s="86"/>
      <c r="FNY136" s="86"/>
      <c r="FNZ136" s="86"/>
      <c r="FOA136" s="86"/>
      <c r="FOB136" s="86"/>
      <c r="FOC136" s="86"/>
      <c r="FOD136" s="86"/>
      <c r="FOE136" s="86"/>
      <c r="FOF136" s="86"/>
      <c r="FOG136" s="86"/>
      <c r="FOH136" s="86"/>
      <c r="FOI136" s="86"/>
      <c r="FOJ136" s="86"/>
      <c r="FOK136" s="86"/>
      <c r="FOL136" s="86"/>
      <c r="FOM136" s="86"/>
      <c r="FON136" s="86"/>
      <c r="FOO136" s="86"/>
      <c r="FOP136" s="86"/>
      <c r="FOQ136" s="86"/>
      <c r="FOR136" s="86"/>
      <c r="FOS136" s="86"/>
      <c r="FOT136" s="86"/>
      <c r="FOU136" s="86"/>
      <c r="FOV136" s="86"/>
      <c r="FOW136" s="86"/>
      <c r="FOX136" s="86"/>
      <c r="FOY136" s="86"/>
      <c r="FOZ136" s="86"/>
      <c r="FPA136" s="86"/>
      <c r="FPB136" s="86"/>
      <c r="FPC136" s="86"/>
      <c r="FPD136" s="86"/>
      <c r="FPE136" s="86"/>
      <c r="FPF136" s="86"/>
      <c r="FPG136" s="86"/>
      <c r="FPH136" s="86"/>
      <c r="FPI136" s="86"/>
      <c r="FPJ136" s="86"/>
      <c r="FPK136" s="86"/>
      <c r="FPL136" s="86"/>
      <c r="FPM136" s="86"/>
      <c r="FPN136" s="86"/>
      <c r="FPO136" s="86"/>
      <c r="FPP136" s="86"/>
      <c r="FPQ136" s="86"/>
      <c r="FPR136" s="86"/>
      <c r="FPS136" s="86"/>
      <c r="FPT136" s="86"/>
      <c r="FPU136" s="86"/>
      <c r="FPV136" s="86"/>
      <c r="FPW136" s="86"/>
      <c r="FPX136" s="86"/>
      <c r="FPY136" s="86"/>
      <c r="FPZ136" s="86"/>
      <c r="FQA136" s="86"/>
      <c r="FQB136" s="86"/>
      <c r="FQC136" s="86"/>
      <c r="FQD136" s="86"/>
      <c r="FQE136" s="86"/>
      <c r="FQF136" s="86"/>
      <c r="FQG136" s="86"/>
      <c r="FQH136" s="86"/>
      <c r="FQI136" s="86"/>
      <c r="FQJ136" s="86"/>
      <c r="FQK136" s="86"/>
      <c r="FQL136" s="86"/>
      <c r="FQM136" s="86"/>
      <c r="FQN136" s="86"/>
      <c r="FQO136" s="86"/>
      <c r="FQP136" s="86"/>
      <c r="FQQ136" s="86"/>
      <c r="FQR136" s="86"/>
      <c r="FQS136" s="86"/>
      <c r="FQT136" s="86"/>
      <c r="FQU136" s="86"/>
      <c r="FQV136" s="86"/>
      <c r="FQW136" s="86"/>
      <c r="FQX136" s="86"/>
      <c r="FQY136" s="86"/>
      <c r="FQZ136" s="86"/>
      <c r="FRA136" s="86"/>
      <c r="FRB136" s="86"/>
      <c r="FRC136" s="86"/>
      <c r="FRD136" s="86"/>
      <c r="FRE136" s="86"/>
      <c r="FRF136" s="86"/>
      <c r="FRG136" s="86"/>
      <c r="FRH136" s="86"/>
      <c r="FRI136" s="86"/>
      <c r="FRJ136" s="86"/>
      <c r="FRK136" s="86"/>
      <c r="FRL136" s="86"/>
      <c r="FRM136" s="86"/>
      <c r="FRN136" s="86"/>
      <c r="FRO136" s="86"/>
      <c r="FRP136" s="86"/>
      <c r="FRQ136" s="86"/>
      <c r="FRR136" s="86"/>
      <c r="FRS136" s="86"/>
      <c r="FRT136" s="86"/>
      <c r="FRU136" s="86"/>
      <c r="FRV136" s="86"/>
      <c r="FRW136" s="86"/>
      <c r="FRX136" s="86"/>
      <c r="FRY136" s="86"/>
      <c r="FRZ136" s="86"/>
      <c r="FSA136" s="86"/>
      <c r="FSB136" s="86"/>
      <c r="FSC136" s="86"/>
      <c r="FSD136" s="86"/>
      <c r="FSE136" s="86"/>
      <c r="FSF136" s="86"/>
      <c r="FSG136" s="86"/>
      <c r="FSH136" s="86"/>
      <c r="FSI136" s="86"/>
      <c r="FSJ136" s="86"/>
      <c r="FSK136" s="86"/>
      <c r="FSL136" s="86"/>
      <c r="FSS136" s="86"/>
      <c r="FST136" s="86"/>
      <c r="FSU136" s="86"/>
      <c r="FSV136" s="86"/>
      <c r="FSW136" s="86"/>
      <c r="FSX136" s="86"/>
      <c r="FSY136" s="86"/>
      <c r="FSZ136" s="86"/>
      <c r="FTA136" s="86"/>
      <c r="FTB136" s="86"/>
      <c r="FTC136" s="86"/>
      <c r="FTD136" s="86"/>
      <c r="FTE136" s="86"/>
      <c r="FTF136" s="86"/>
      <c r="FTG136" s="86"/>
      <c r="FTH136" s="86"/>
      <c r="FTI136" s="86"/>
      <c r="FTJ136" s="86"/>
      <c r="FTK136" s="86"/>
      <c r="FTL136" s="86"/>
      <c r="FTM136" s="86"/>
      <c r="FTN136" s="86"/>
      <c r="FTO136" s="86"/>
      <c r="FTP136" s="86"/>
      <c r="FTQ136" s="86"/>
      <c r="FTR136" s="86"/>
      <c r="FTS136" s="86"/>
      <c r="FTT136" s="86"/>
      <c r="FTU136" s="86"/>
      <c r="FTV136" s="86"/>
      <c r="FTW136" s="86"/>
      <c r="FTX136" s="86"/>
      <c r="FTY136" s="86"/>
      <c r="FTZ136" s="86"/>
      <c r="FUA136" s="86"/>
      <c r="FUB136" s="86"/>
      <c r="FUC136" s="86"/>
      <c r="FUD136" s="86"/>
      <c r="FUE136" s="86"/>
      <c r="FUF136" s="86"/>
      <c r="FUG136" s="86"/>
      <c r="FUH136" s="86"/>
      <c r="FUI136" s="86"/>
      <c r="FUJ136" s="86"/>
      <c r="FUK136" s="86"/>
      <c r="FUL136" s="86"/>
      <c r="FUM136" s="86"/>
      <c r="FUN136" s="86"/>
      <c r="FUO136" s="86"/>
      <c r="FUP136" s="86"/>
      <c r="FUQ136" s="86"/>
      <c r="FUR136" s="86"/>
      <c r="FUS136" s="86"/>
      <c r="FUT136" s="86"/>
      <c r="FUU136" s="86"/>
      <c r="FUV136" s="86"/>
      <c r="FUW136" s="86"/>
      <c r="FUX136" s="86"/>
      <c r="FUY136" s="86"/>
      <c r="FUZ136" s="86"/>
      <c r="FVA136" s="86"/>
      <c r="FVB136" s="86"/>
      <c r="FVC136" s="86"/>
      <c r="FVD136" s="86"/>
      <c r="FVE136" s="86"/>
      <c r="FVF136" s="86"/>
      <c r="FVG136" s="86"/>
      <c r="FVH136" s="86"/>
      <c r="FVI136" s="86"/>
      <c r="FVJ136" s="86"/>
      <c r="FVK136" s="86"/>
      <c r="FVL136" s="86"/>
      <c r="FVM136" s="86"/>
      <c r="FVN136" s="86"/>
      <c r="FVO136" s="86"/>
      <c r="FVP136" s="86"/>
      <c r="FVQ136" s="86"/>
      <c r="FVR136" s="86"/>
      <c r="FVS136" s="86"/>
      <c r="FVT136" s="86"/>
      <c r="FVU136" s="86"/>
      <c r="FVV136" s="86"/>
      <c r="FVW136" s="86"/>
      <c r="FVX136" s="86"/>
      <c r="FVY136" s="86"/>
      <c r="FVZ136" s="86"/>
      <c r="FWA136" s="86"/>
      <c r="FWB136" s="86"/>
      <c r="FWC136" s="86"/>
      <c r="FWD136" s="86"/>
      <c r="FWE136" s="86"/>
      <c r="FWF136" s="86"/>
      <c r="FWG136" s="86"/>
      <c r="FWH136" s="86"/>
      <c r="FWI136" s="86"/>
      <c r="FWJ136" s="86"/>
      <c r="FWK136" s="86"/>
      <c r="FWL136" s="86"/>
      <c r="FWM136" s="86"/>
      <c r="FWN136" s="86"/>
      <c r="FWO136" s="86"/>
      <c r="FWP136" s="86"/>
      <c r="FWQ136" s="86"/>
      <c r="FWR136" s="86"/>
      <c r="FWS136" s="86"/>
      <c r="FWT136" s="86"/>
      <c r="FWU136" s="86"/>
      <c r="FWV136" s="86"/>
      <c r="FWW136" s="86"/>
      <c r="FWX136" s="86"/>
      <c r="FWY136" s="86"/>
      <c r="FWZ136" s="86"/>
      <c r="FXA136" s="86"/>
      <c r="FXB136" s="86"/>
      <c r="FXC136" s="86"/>
      <c r="FXD136" s="86"/>
      <c r="FXE136" s="86"/>
      <c r="FXF136" s="86"/>
      <c r="FXG136" s="86"/>
      <c r="FXH136" s="86"/>
      <c r="FXI136" s="86"/>
      <c r="FXJ136" s="86"/>
      <c r="FXK136" s="86"/>
      <c r="FXL136" s="86"/>
      <c r="FXM136" s="86"/>
      <c r="FXN136" s="86"/>
      <c r="FXO136" s="86"/>
      <c r="FXP136" s="86"/>
      <c r="FXQ136" s="86"/>
      <c r="FXR136" s="86"/>
      <c r="FXS136" s="86"/>
      <c r="FXT136" s="86"/>
      <c r="FXU136" s="86"/>
      <c r="FXV136" s="86"/>
      <c r="FXW136" s="86"/>
      <c r="FXX136" s="86"/>
      <c r="FXY136" s="86"/>
      <c r="FXZ136" s="86"/>
      <c r="FYA136" s="86"/>
      <c r="FYB136" s="86"/>
      <c r="FYC136" s="86"/>
      <c r="FYD136" s="86"/>
      <c r="FYE136" s="86"/>
      <c r="FYF136" s="86"/>
      <c r="FYG136" s="86"/>
      <c r="FYH136" s="86"/>
      <c r="FYI136" s="86"/>
      <c r="FYJ136" s="86"/>
      <c r="FYK136" s="86"/>
      <c r="FYL136" s="86"/>
      <c r="FYM136" s="86"/>
      <c r="FYN136" s="86"/>
      <c r="FYO136" s="86"/>
      <c r="FYP136" s="86"/>
      <c r="FYQ136" s="86"/>
      <c r="FYR136" s="86"/>
      <c r="FYS136" s="86"/>
      <c r="FYT136" s="86"/>
      <c r="FYU136" s="86"/>
      <c r="FYV136" s="86"/>
      <c r="FYW136" s="86"/>
      <c r="FYX136" s="86"/>
      <c r="FYY136" s="86"/>
      <c r="FYZ136" s="86"/>
      <c r="FZA136" s="86"/>
      <c r="FZB136" s="86"/>
      <c r="FZC136" s="86"/>
      <c r="FZD136" s="86"/>
      <c r="FZE136" s="86"/>
      <c r="FZF136" s="86"/>
      <c r="FZG136" s="86"/>
      <c r="FZH136" s="86"/>
      <c r="FZI136" s="86"/>
      <c r="FZJ136" s="86"/>
      <c r="FZK136" s="86"/>
      <c r="FZL136" s="86"/>
      <c r="FZM136" s="86"/>
      <c r="FZN136" s="86"/>
      <c r="FZO136" s="86"/>
      <c r="FZP136" s="86"/>
      <c r="FZQ136" s="86"/>
      <c r="FZR136" s="86"/>
      <c r="FZS136" s="86"/>
      <c r="FZT136" s="86"/>
      <c r="FZU136" s="86"/>
      <c r="FZV136" s="86"/>
      <c r="FZW136" s="86"/>
      <c r="FZX136" s="86"/>
      <c r="FZY136" s="86"/>
      <c r="FZZ136" s="86"/>
      <c r="GAA136" s="86"/>
      <c r="GAB136" s="86"/>
      <c r="GAC136" s="86"/>
      <c r="GAD136" s="86"/>
      <c r="GAE136" s="86"/>
      <c r="GAF136" s="86"/>
      <c r="GAG136" s="86"/>
      <c r="GAH136" s="86"/>
      <c r="GAI136" s="86"/>
      <c r="GAJ136" s="86"/>
      <c r="GAK136" s="86"/>
      <c r="GAL136" s="86"/>
      <c r="GAM136" s="86"/>
      <c r="GAN136" s="86"/>
      <c r="GAO136" s="86"/>
      <c r="GAP136" s="86"/>
      <c r="GAQ136" s="86"/>
      <c r="GAR136" s="86"/>
      <c r="GAS136" s="86"/>
      <c r="GAT136" s="86"/>
      <c r="GAU136" s="86"/>
      <c r="GAV136" s="86"/>
      <c r="GAW136" s="86"/>
      <c r="GAX136" s="86"/>
      <c r="GAY136" s="86"/>
      <c r="GAZ136" s="86"/>
      <c r="GBA136" s="86"/>
      <c r="GBB136" s="86"/>
      <c r="GBC136" s="86"/>
      <c r="GBD136" s="86"/>
      <c r="GBE136" s="86"/>
      <c r="GBF136" s="86"/>
      <c r="GBG136" s="86"/>
      <c r="GBH136" s="86"/>
      <c r="GBI136" s="86"/>
      <c r="GBJ136" s="86"/>
      <c r="GBK136" s="86"/>
      <c r="GBL136" s="86"/>
      <c r="GBM136" s="86"/>
      <c r="GBN136" s="86"/>
      <c r="GBO136" s="86"/>
      <c r="GBP136" s="86"/>
      <c r="GBQ136" s="86"/>
      <c r="GBR136" s="86"/>
      <c r="GBS136" s="86"/>
      <c r="GBT136" s="86"/>
      <c r="GBU136" s="86"/>
      <c r="GBV136" s="86"/>
      <c r="GBW136" s="86"/>
      <c r="GBX136" s="86"/>
      <c r="GBY136" s="86"/>
      <c r="GBZ136" s="86"/>
      <c r="GCA136" s="86"/>
      <c r="GCB136" s="86"/>
      <c r="GCC136" s="86"/>
      <c r="GCD136" s="86"/>
      <c r="GCE136" s="86"/>
      <c r="GCF136" s="86"/>
      <c r="GCG136" s="86"/>
      <c r="GCH136" s="86"/>
      <c r="GCO136" s="86"/>
      <c r="GCP136" s="86"/>
      <c r="GCQ136" s="86"/>
      <c r="GCR136" s="86"/>
      <c r="GCS136" s="86"/>
      <c r="GCT136" s="86"/>
      <c r="GCU136" s="86"/>
      <c r="GCV136" s="86"/>
      <c r="GCW136" s="86"/>
      <c r="GCX136" s="86"/>
      <c r="GCY136" s="86"/>
      <c r="GCZ136" s="86"/>
      <c r="GDA136" s="86"/>
      <c r="GDB136" s="86"/>
      <c r="GDC136" s="86"/>
      <c r="GDD136" s="86"/>
      <c r="GDE136" s="86"/>
      <c r="GDF136" s="86"/>
      <c r="GDG136" s="86"/>
      <c r="GDH136" s="86"/>
      <c r="GDI136" s="86"/>
      <c r="GDJ136" s="86"/>
      <c r="GDK136" s="86"/>
      <c r="GDL136" s="86"/>
      <c r="GDM136" s="86"/>
      <c r="GDN136" s="86"/>
      <c r="GDO136" s="86"/>
      <c r="GDP136" s="86"/>
      <c r="GDQ136" s="86"/>
      <c r="GDR136" s="86"/>
      <c r="GDS136" s="86"/>
      <c r="GDT136" s="86"/>
      <c r="GDU136" s="86"/>
      <c r="GDV136" s="86"/>
      <c r="GDW136" s="86"/>
      <c r="GDX136" s="86"/>
      <c r="GDY136" s="86"/>
      <c r="GDZ136" s="86"/>
      <c r="GEA136" s="86"/>
      <c r="GEB136" s="86"/>
      <c r="GEC136" s="86"/>
      <c r="GED136" s="86"/>
      <c r="GEE136" s="86"/>
      <c r="GEF136" s="86"/>
      <c r="GEG136" s="86"/>
      <c r="GEH136" s="86"/>
      <c r="GEI136" s="86"/>
      <c r="GEJ136" s="86"/>
      <c r="GEK136" s="86"/>
      <c r="GEL136" s="86"/>
      <c r="GEM136" s="86"/>
      <c r="GEN136" s="86"/>
      <c r="GEO136" s="86"/>
      <c r="GEP136" s="86"/>
      <c r="GEQ136" s="86"/>
      <c r="GER136" s="86"/>
      <c r="GES136" s="86"/>
      <c r="GET136" s="86"/>
      <c r="GEU136" s="86"/>
      <c r="GEV136" s="86"/>
      <c r="GEW136" s="86"/>
      <c r="GEX136" s="86"/>
      <c r="GEY136" s="86"/>
      <c r="GEZ136" s="86"/>
      <c r="GFA136" s="86"/>
      <c r="GFB136" s="86"/>
      <c r="GFC136" s="86"/>
      <c r="GFD136" s="86"/>
      <c r="GFE136" s="86"/>
      <c r="GFF136" s="86"/>
      <c r="GFG136" s="86"/>
      <c r="GFH136" s="86"/>
      <c r="GFI136" s="86"/>
      <c r="GFJ136" s="86"/>
      <c r="GFK136" s="86"/>
      <c r="GFL136" s="86"/>
      <c r="GFM136" s="86"/>
      <c r="GFN136" s="86"/>
      <c r="GFO136" s="86"/>
      <c r="GFP136" s="86"/>
      <c r="GFQ136" s="86"/>
      <c r="GFR136" s="86"/>
      <c r="GFS136" s="86"/>
      <c r="GFT136" s="86"/>
      <c r="GFU136" s="86"/>
      <c r="GFV136" s="86"/>
      <c r="GFW136" s="86"/>
      <c r="GFX136" s="86"/>
      <c r="GFY136" s="86"/>
      <c r="GFZ136" s="86"/>
      <c r="GGA136" s="86"/>
      <c r="GGB136" s="86"/>
      <c r="GGC136" s="86"/>
      <c r="GGD136" s="86"/>
      <c r="GGE136" s="86"/>
      <c r="GGF136" s="86"/>
      <c r="GGG136" s="86"/>
      <c r="GGH136" s="86"/>
      <c r="GGI136" s="86"/>
      <c r="GGJ136" s="86"/>
      <c r="GGK136" s="86"/>
      <c r="GGL136" s="86"/>
      <c r="GGM136" s="86"/>
      <c r="GGN136" s="86"/>
      <c r="GGO136" s="86"/>
      <c r="GGP136" s="86"/>
      <c r="GGQ136" s="86"/>
      <c r="GGR136" s="86"/>
      <c r="GGS136" s="86"/>
      <c r="GGT136" s="86"/>
      <c r="GGU136" s="86"/>
      <c r="GGV136" s="86"/>
      <c r="GGW136" s="86"/>
      <c r="GGX136" s="86"/>
      <c r="GGY136" s="86"/>
      <c r="GGZ136" s="86"/>
      <c r="GHA136" s="86"/>
      <c r="GHB136" s="86"/>
      <c r="GHC136" s="86"/>
      <c r="GHD136" s="86"/>
      <c r="GHE136" s="86"/>
      <c r="GHF136" s="86"/>
      <c r="GHG136" s="86"/>
      <c r="GHH136" s="86"/>
      <c r="GHI136" s="86"/>
      <c r="GHJ136" s="86"/>
      <c r="GHK136" s="86"/>
      <c r="GHL136" s="86"/>
      <c r="GHM136" s="86"/>
      <c r="GHN136" s="86"/>
      <c r="GHO136" s="86"/>
      <c r="GHP136" s="86"/>
      <c r="GHQ136" s="86"/>
      <c r="GHR136" s="86"/>
      <c r="GHS136" s="86"/>
      <c r="GHT136" s="86"/>
      <c r="GHU136" s="86"/>
      <c r="GHV136" s="86"/>
      <c r="GHW136" s="86"/>
      <c r="GHX136" s="86"/>
      <c r="GHY136" s="86"/>
      <c r="GHZ136" s="86"/>
      <c r="GIA136" s="86"/>
      <c r="GIB136" s="86"/>
      <c r="GIC136" s="86"/>
      <c r="GID136" s="86"/>
      <c r="GIE136" s="86"/>
      <c r="GIF136" s="86"/>
      <c r="GIG136" s="86"/>
      <c r="GIH136" s="86"/>
      <c r="GII136" s="86"/>
      <c r="GIJ136" s="86"/>
      <c r="GIK136" s="86"/>
      <c r="GIL136" s="86"/>
      <c r="GIM136" s="86"/>
      <c r="GIN136" s="86"/>
      <c r="GIO136" s="86"/>
      <c r="GIP136" s="86"/>
      <c r="GIQ136" s="86"/>
      <c r="GIR136" s="86"/>
      <c r="GIS136" s="86"/>
      <c r="GIT136" s="86"/>
      <c r="GIU136" s="86"/>
      <c r="GIV136" s="86"/>
      <c r="GIW136" s="86"/>
      <c r="GIX136" s="86"/>
      <c r="GIY136" s="86"/>
      <c r="GIZ136" s="86"/>
      <c r="GJA136" s="86"/>
      <c r="GJB136" s="86"/>
      <c r="GJC136" s="86"/>
      <c r="GJD136" s="86"/>
      <c r="GJE136" s="86"/>
      <c r="GJF136" s="86"/>
      <c r="GJG136" s="86"/>
      <c r="GJH136" s="86"/>
      <c r="GJI136" s="86"/>
      <c r="GJJ136" s="86"/>
      <c r="GJK136" s="86"/>
      <c r="GJL136" s="86"/>
      <c r="GJM136" s="86"/>
      <c r="GJN136" s="86"/>
      <c r="GJO136" s="86"/>
      <c r="GJP136" s="86"/>
      <c r="GJQ136" s="86"/>
      <c r="GJR136" s="86"/>
      <c r="GJS136" s="86"/>
      <c r="GJT136" s="86"/>
      <c r="GJU136" s="86"/>
      <c r="GJV136" s="86"/>
      <c r="GJW136" s="86"/>
      <c r="GJX136" s="86"/>
      <c r="GJY136" s="86"/>
      <c r="GJZ136" s="86"/>
      <c r="GKA136" s="86"/>
      <c r="GKB136" s="86"/>
      <c r="GKC136" s="86"/>
      <c r="GKD136" s="86"/>
      <c r="GKE136" s="86"/>
      <c r="GKF136" s="86"/>
      <c r="GKG136" s="86"/>
      <c r="GKH136" s="86"/>
      <c r="GKI136" s="86"/>
      <c r="GKJ136" s="86"/>
      <c r="GKK136" s="86"/>
      <c r="GKL136" s="86"/>
      <c r="GKM136" s="86"/>
      <c r="GKN136" s="86"/>
      <c r="GKO136" s="86"/>
      <c r="GKP136" s="86"/>
      <c r="GKQ136" s="86"/>
      <c r="GKR136" s="86"/>
      <c r="GKS136" s="86"/>
      <c r="GKT136" s="86"/>
      <c r="GKU136" s="86"/>
      <c r="GKV136" s="86"/>
      <c r="GKW136" s="86"/>
      <c r="GKX136" s="86"/>
      <c r="GKY136" s="86"/>
      <c r="GKZ136" s="86"/>
      <c r="GLA136" s="86"/>
      <c r="GLB136" s="86"/>
      <c r="GLC136" s="86"/>
      <c r="GLD136" s="86"/>
      <c r="GLE136" s="86"/>
      <c r="GLF136" s="86"/>
      <c r="GLG136" s="86"/>
      <c r="GLH136" s="86"/>
      <c r="GLI136" s="86"/>
      <c r="GLJ136" s="86"/>
      <c r="GLK136" s="86"/>
      <c r="GLL136" s="86"/>
      <c r="GLM136" s="86"/>
      <c r="GLN136" s="86"/>
      <c r="GLO136" s="86"/>
      <c r="GLP136" s="86"/>
      <c r="GLQ136" s="86"/>
      <c r="GLR136" s="86"/>
      <c r="GLS136" s="86"/>
      <c r="GLT136" s="86"/>
      <c r="GLU136" s="86"/>
      <c r="GLV136" s="86"/>
      <c r="GLW136" s="86"/>
      <c r="GLX136" s="86"/>
      <c r="GLY136" s="86"/>
      <c r="GLZ136" s="86"/>
      <c r="GMA136" s="86"/>
      <c r="GMB136" s="86"/>
      <c r="GMC136" s="86"/>
      <c r="GMD136" s="86"/>
      <c r="GMK136" s="86"/>
      <c r="GML136" s="86"/>
      <c r="GMM136" s="86"/>
      <c r="GMN136" s="86"/>
      <c r="GMO136" s="86"/>
      <c r="GMP136" s="86"/>
      <c r="GMQ136" s="86"/>
      <c r="GMR136" s="86"/>
      <c r="GMS136" s="86"/>
      <c r="GMT136" s="86"/>
      <c r="GMU136" s="86"/>
      <c r="GMV136" s="86"/>
      <c r="GMW136" s="86"/>
      <c r="GMX136" s="86"/>
      <c r="GMY136" s="86"/>
      <c r="GMZ136" s="86"/>
      <c r="GNA136" s="86"/>
      <c r="GNB136" s="86"/>
      <c r="GNC136" s="86"/>
      <c r="GND136" s="86"/>
      <c r="GNE136" s="86"/>
      <c r="GNF136" s="86"/>
      <c r="GNG136" s="86"/>
      <c r="GNH136" s="86"/>
      <c r="GNI136" s="86"/>
      <c r="GNJ136" s="86"/>
      <c r="GNK136" s="86"/>
      <c r="GNL136" s="86"/>
      <c r="GNM136" s="86"/>
      <c r="GNN136" s="86"/>
      <c r="GNO136" s="86"/>
      <c r="GNP136" s="86"/>
      <c r="GNQ136" s="86"/>
      <c r="GNR136" s="86"/>
      <c r="GNS136" s="86"/>
      <c r="GNT136" s="86"/>
      <c r="GNU136" s="86"/>
      <c r="GNV136" s="86"/>
      <c r="GNW136" s="86"/>
      <c r="GNX136" s="86"/>
      <c r="GNY136" s="86"/>
      <c r="GNZ136" s="86"/>
      <c r="GOA136" s="86"/>
      <c r="GOB136" s="86"/>
      <c r="GOC136" s="86"/>
      <c r="GOD136" s="86"/>
      <c r="GOE136" s="86"/>
      <c r="GOF136" s="86"/>
      <c r="GOG136" s="86"/>
      <c r="GOH136" s="86"/>
      <c r="GOI136" s="86"/>
      <c r="GOJ136" s="86"/>
      <c r="GOK136" s="86"/>
      <c r="GOL136" s="86"/>
      <c r="GOM136" s="86"/>
      <c r="GON136" s="86"/>
      <c r="GOO136" s="86"/>
      <c r="GOP136" s="86"/>
      <c r="GOQ136" s="86"/>
      <c r="GOR136" s="86"/>
      <c r="GOS136" s="86"/>
      <c r="GOT136" s="86"/>
      <c r="GOU136" s="86"/>
      <c r="GOV136" s="86"/>
      <c r="GOW136" s="86"/>
      <c r="GOX136" s="86"/>
      <c r="GOY136" s="86"/>
      <c r="GOZ136" s="86"/>
      <c r="GPA136" s="86"/>
      <c r="GPB136" s="86"/>
      <c r="GPC136" s="86"/>
      <c r="GPD136" s="86"/>
      <c r="GPE136" s="86"/>
      <c r="GPF136" s="86"/>
      <c r="GPG136" s="86"/>
      <c r="GPH136" s="86"/>
      <c r="GPI136" s="86"/>
      <c r="GPJ136" s="86"/>
      <c r="GPK136" s="86"/>
      <c r="GPL136" s="86"/>
      <c r="GPM136" s="86"/>
      <c r="GPN136" s="86"/>
      <c r="GPO136" s="86"/>
      <c r="GPP136" s="86"/>
      <c r="GPQ136" s="86"/>
      <c r="GPR136" s="86"/>
      <c r="GPS136" s="86"/>
      <c r="GPT136" s="86"/>
      <c r="GPU136" s="86"/>
      <c r="GPV136" s="86"/>
      <c r="GPW136" s="86"/>
      <c r="GPX136" s="86"/>
      <c r="GPY136" s="86"/>
      <c r="GPZ136" s="86"/>
      <c r="GQA136" s="86"/>
      <c r="GQB136" s="86"/>
      <c r="GQC136" s="86"/>
      <c r="GQD136" s="86"/>
      <c r="GQE136" s="86"/>
      <c r="GQF136" s="86"/>
      <c r="GQG136" s="86"/>
      <c r="GQH136" s="86"/>
      <c r="GQI136" s="86"/>
      <c r="GQJ136" s="86"/>
      <c r="GQK136" s="86"/>
      <c r="GQL136" s="86"/>
      <c r="GQM136" s="86"/>
      <c r="GQN136" s="86"/>
      <c r="GQO136" s="86"/>
      <c r="GQP136" s="86"/>
      <c r="GQQ136" s="86"/>
      <c r="GQR136" s="86"/>
      <c r="GQS136" s="86"/>
      <c r="GQT136" s="86"/>
      <c r="GQU136" s="86"/>
      <c r="GQV136" s="86"/>
      <c r="GQW136" s="86"/>
      <c r="GQX136" s="86"/>
      <c r="GQY136" s="86"/>
      <c r="GQZ136" s="86"/>
      <c r="GRA136" s="86"/>
      <c r="GRB136" s="86"/>
      <c r="GRC136" s="86"/>
      <c r="GRD136" s="86"/>
      <c r="GRE136" s="86"/>
      <c r="GRF136" s="86"/>
      <c r="GRG136" s="86"/>
      <c r="GRH136" s="86"/>
      <c r="GRI136" s="86"/>
      <c r="GRJ136" s="86"/>
      <c r="GRK136" s="86"/>
      <c r="GRL136" s="86"/>
      <c r="GRM136" s="86"/>
      <c r="GRN136" s="86"/>
      <c r="GRO136" s="86"/>
      <c r="GRP136" s="86"/>
      <c r="GRQ136" s="86"/>
      <c r="GRR136" s="86"/>
      <c r="GRS136" s="86"/>
      <c r="GRT136" s="86"/>
      <c r="GRU136" s="86"/>
      <c r="GRV136" s="86"/>
      <c r="GRW136" s="86"/>
      <c r="GRX136" s="86"/>
      <c r="GRY136" s="86"/>
      <c r="GRZ136" s="86"/>
      <c r="GSA136" s="86"/>
      <c r="GSB136" s="86"/>
      <c r="GSC136" s="86"/>
      <c r="GSD136" s="86"/>
      <c r="GSE136" s="86"/>
      <c r="GSF136" s="86"/>
      <c r="GSG136" s="86"/>
      <c r="GSH136" s="86"/>
      <c r="GSI136" s="86"/>
      <c r="GSJ136" s="86"/>
      <c r="GSK136" s="86"/>
      <c r="GSL136" s="86"/>
      <c r="GSM136" s="86"/>
      <c r="GSN136" s="86"/>
      <c r="GSO136" s="86"/>
      <c r="GSP136" s="86"/>
      <c r="GSQ136" s="86"/>
      <c r="GSR136" s="86"/>
      <c r="GSS136" s="86"/>
      <c r="GST136" s="86"/>
      <c r="GSU136" s="86"/>
      <c r="GSV136" s="86"/>
      <c r="GSW136" s="86"/>
      <c r="GSX136" s="86"/>
      <c r="GSY136" s="86"/>
      <c r="GSZ136" s="86"/>
      <c r="GTA136" s="86"/>
      <c r="GTB136" s="86"/>
      <c r="GTC136" s="86"/>
      <c r="GTD136" s="86"/>
      <c r="GTE136" s="86"/>
      <c r="GTF136" s="86"/>
      <c r="GTG136" s="86"/>
      <c r="GTH136" s="86"/>
      <c r="GTI136" s="86"/>
      <c r="GTJ136" s="86"/>
      <c r="GTK136" s="86"/>
      <c r="GTL136" s="86"/>
      <c r="GTM136" s="86"/>
      <c r="GTN136" s="86"/>
      <c r="GTO136" s="86"/>
      <c r="GTP136" s="86"/>
      <c r="GTQ136" s="86"/>
      <c r="GTR136" s="86"/>
      <c r="GTS136" s="86"/>
      <c r="GTT136" s="86"/>
      <c r="GTU136" s="86"/>
      <c r="GTV136" s="86"/>
      <c r="GTW136" s="86"/>
      <c r="GTX136" s="86"/>
      <c r="GTY136" s="86"/>
      <c r="GTZ136" s="86"/>
      <c r="GUA136" s="86"/>
      <c r="GUB136" s="86"/>
      <c r="GUC136" s="86"/>
      <c r="GUD136" s="86"/>
      <c r="GUE136" s="86"/>
      <c r="GUF136" s="86"/>
      <c r="GUG136" s="86"/>
      <c r="GUH136" s="86"/>
      <c r="GUI136" s="86"/>
      <c r="GUJ136" s="86"/>
      <c r="GUK136" s="86"/>
      <c r="GUL136" s="86"/>
      <c r="GUM136" s="86"/>
      <c r="GUN136" s="86"/>
      <c r="GUO136" s="86"/>
      <c r="GUP136" s="86"/>
      <c r="GUQ136" s="86"/>
      <c r="GUR136" s="86"/>
      <c r="GUS136" s="86"/>
      <c r="GUT136" s="86"/>
      <c r="GUU136" s="86"/>
      <c r="GUV136" s="86"/>
      <c r="GUW136" s="86"/>
      <c r="GUX136" s="86"/>
      <c r="GUY136" s="86"/>
      <c r="GUZ136" s="86"/>
      <c r="GVA136" s="86"/>
      <c r="GVB136" s="86"/>
      <c r="GVC136" s="86"/>
      <c r="GVD136" s="86"/>
      <c r="GVE136" s="86"/>
      <c r="GVF136" s="86"/>
      <c r="GVG136" s="86"/>
      <c r="GVH136" s="86"/>
      <c r="GVI136" s="86"/>
      <c r="GVJ136" s="86"/>
      <c r="GVK136" s="86"/>
      <c r="GVL136" s="86"/>
      <c r="GVM136" s="86"/>
      <c r="GVN136" s="86"/>
      <c r="GVO136" s="86"/>
      <c r="GVP136" s="86"/>
      <c r="GVQ136" s="86"/>
      <c r="GVR136" s="86"/>
      <c r="GVS136" s="86"/>
      <c r="GVT136" s="86"/>
      <c r="GVU136" s="86"/>
      <c r="GVV136" s="86"/>
      <c r="GVW136" s="86"/>
      <c r="GVX136" s="86"/>
      <c r="GVY136" s="86"/>
      <c r="GVZ136" s="86"/>
      <c r="GWG136" s="86"/>
      <c r="GWH136" s="86"/>
      <c r="GWI136" s="86"/>
      <c r="GWJ136" s="86"/>
      <c r="GWK136" s="86"/>
      <c r="GWL136" s="86"/>
      <c r="GWM136" s="86"/>
      <c r="GWN136" s="86"/>
      <c r="GWO136" s="86"/>
      <c r="GWP136" s="86"/>
      <c r="GWQ136" s="86"/>
      <c r="GWR136" s="86"/>
      <c r="GWS136" s="86"/>
      <c r="GWT136" s="86"/>
      <c r="GWU136" s="86"/>
      <c r="GWV136" s="86"/>
      <c r="GWW136" s="86"/>
      <c r="GWX136" s="86"/>
      <c r="GWY136" s="86"/>
      <c r="GWZ136" s="86"/>
      <c r="GXA136" s="86"/>
      <c r="GXB136" s="86"/>
      <c r="GXC136" s="86"/>
      <c r="GXD136" s="86"/>
      <c r="GXE136" s="86"/>
      <c r="GXF136" s="86"/>
      <c r="GXG136" s="86"/>
      <c r="GXH136" s="86"/>
      <c r="GXI136" s="86"/>
      <c r="GXJ136" s="86"/>
      <c r="GXK136" s="86"/>
      <c r="GXL136" s="86"/>
      <c r="GXM136" s="86"/>
      <c r="GXN136" s="86"/>
      <c r="GXO136" s="86"/>
      <c r="GXP136" s="86"/>
      <c r="GXQ136" s="86"/>
      <c r="GXR136" s="86"/>
      <c r="GXS136" s="86"/>
      <c r="GXT136" s="86"/>
      <c r="GXU136" s="86"/>
      <c r="GXV136" s="86"/>
      <c r="GXW136" s="86"/>
      <c r="GXX136" s="86"/>
      <c r="GXY136" s="86"/>
      <c r="GXZ136" s="86"/>
      <c r="GYA136" s="86"/>
      <c r="GYB136" s="86"/>
      <c r="GYC136" s="86"/>
      <c r="GYD136" s="86"/>
      <c r="GYE136" s="86"/>
      <c r="GYF136" s="86"/>
      <c r="GYG136" s="86"/>
      <c r="GYH136" s="86"/>
      <c r="GYI136" s="86"/>
      <c r="GYJ136" s="86"/>
      <c r="GYK136" s="86"/>
      <c r="GYL136" s="86"/>
      <c r="GYM136" s="86"/>
      <c r="GYN136" s="86"/>
      <c r="GYO136" s="86"/>
      <c r="GYP136" s="86"/>
      <c r="GYQ136" s="86"/>
      <c r="GYR136" s="86"/>
      <c r="GYS136" s="86"/>
      <c r="GYT136" s="86"/>
      <c r="GYU136" s="86"/>
      <c r="GYV136" s="86"/>
      <c r="GYW136" s="86"/>
      <c r="GYX136" s="86"/>
      <c r="GYY136" s="86"/>
      <c r="GYZ136" s="86"/>
      <c r="GZA136" s="86"/>
      <c r="GZB136" s="86"/>
      <c r="GZC136" s="86"/>
      <c r="GZD136" s="86"/>
      <c r="GZE136" s="86"/>
      <c r="GZF136" s="86"/>
      <c r="GZG136" s="86"/>
      <c r="GZH136" s="86"/>
      <c r="GZI136" s="86"/>
      <c r="GZJ136" s="86"/>
      <c r="GZK136" s="86"/>
      <c r="GZL136" s="86"/>
      <c r="GZM136" s="86"/>
      <c r="GZN136" s="86"/>
      <c r="GZO136" s="86"/>
      <c r="GZP136" s="86"/>
      <c r="GZQ136" s="86"/>
      <c r="GZR136" s="86"/>
      <c r="GZS136" s="86"/>
      <c r="GZT136" s="86"/>
      <c r="GZU136" s="86"/>
      <c r="GZV136" s="86"/>
      <c r="GZW136" s="86"/>
      <c r="GZX136" s="86"/>
      <c r="GZY136" s="86"/>
      <c r="GZZ136" s="86"/>
      <c r="HAA136" s="86"/>
      <c r="HAB136" s="86"/>
      <c r="HAC136" s="86"/>
      <c r="HAD136" s="86"/>
      <c r="HAE136" s="86"/>
      <c r="HAF136" s="86"/>
      <c r="HAG136" s="86"/>
      <c r="HAH136" s="86"/>
      <c r="HAI136" s="86"/>
      <c r="HAJ136" s="86"/>
      <c r="HAK136" s="86"/>
      <c r="HAL136" s="86"/>
      <c r="HAM136" s="86"/>
      <c r="HAN136" s="86"/>
      <c r="HAO136" s="86"/>
      <c r="HAP136" s="86"/>
      <c r="HAQ136" s="86"/>
      <c r="HAR136" s="86"/>
      <c r="HAS136" s="86"/>
      <c r="HAT136" s="86"/>
      <c r="HAU136" s="86"/>
      <c r="HAV136" s="86"/>
      <c r="HAW136" s="86"/>
      <c r="HAX136" s="86"/>
      <c r="HAY136" s="86"/>
      <c r="HAZ136" s="86"/>
      <c r="HBA136" s="86"/>
      <c r="HBB136" s="86"/>
      <c r="HBC136" s="86"/>
      <c r="HBD136" s="86"/>
      <c r="HBE136" s="86"/>
      <c r="HBF136" s="86"/>
      <c r="HBG136" s="86"/>
      <c r="HBH136" s="86"/>
      <c r="HBI136" s="86"/>
      <c r="HBJ136" s="86"/>
      <c r="HBK136" s="86"/>
      <c r="HBL136" s="86"/>
      <c r="HBM136" s="86"/>
      <c r="HBN136" s="86"/>
      <c r="HBO136" s="86"/>
      <c r="HBP136" s="86"/>
      <c r="HBQ136" s="86"/>
      <c r="HBR136" s="86"/>
      <c r="HBS136" s="86"/>
      <c r="HBT136" s="86"/>
      <c r="HBU136" s="86"/>
      <c r="HBV136" s="86"/>
      <c r="HBW136" s="86"/>
      <c r="HBX136" s="86"/>
      <c r="HBY136" s="86"/>
      <c r="HBZ136" s="86"/>
      <c r="HCA136" s="86"/>
      <c r="HCB136" s="86"/>
      <c r="HCC136" s="86"/>
      <c r="HCD136" s="86"/>
      <c r="HCE136" s="86"/>
      <c r="HCF136" s="86"/>
      <c r="HCG136" s="86"/>
      <c r="HCH136" s="86"/>
      <c r="HCI136" s="86"/>
      <c r="HCJ136" s="86"/>
      <c r="HCK136" s="86"/>
      <c r="HCL136" s="86"/>
      <c r="HCM136" s="86"/>
      <c r="HCN136" s="86"/>
      <c r="HCO136" s="86"/>
      <c r="HCP136" s="86"/>
      <c r="HCQ136" s="86"/>
      <c r="HCR136" s="86"/>
      <c r="HCS136" s="86"/>
      <c r="HCT136" s="86"/>
      <c r="HCU136" s="86"/>
      <c r="HCV136" s="86"/>
      <c r="HCW136" s="86"/>
      <c r="HCX136" s="86"/>
      <c r="HCY136" s="86"/>
      <c r="HCZ136" s="86"/>
      <c r="HDA136" s="86"/>
      <c r="HDB136" s="86"/>
      <c r="HDC136" s="86"/>
      <c r="HDD136" s="86"/>
      <c r="HDE136" s="86"/>
      <c r="HDF136" s="86"/>
      <c r="HDG136" s="86"/>
      <c r="HDH136" s="86"/>
      <c r="HDI136" s="86"/>
      <c r="HDJ136" s="86"/>
      <c r="HDK136" s="86"/>
      <c r="HDL136" s="86"/>
      <c r="HDM136" s="86"/>
      <c r="HDN136" s="86"/>
      <c r="HDO136" s="86"/>
      <c r="HDP136" s="86"/>
      <c r="HDQ136" s="86"/>
      <c r="HDR136" s="86"/>
      <c r="HDS136" s="86"/>
      <c r="HDT136" s="86"/>
      <c r="HDU136" s="86"/>
      <c r="HDV136" s="86"/>
      <c r="HDW136" s="86"/>
      <c r="HDX136" s="86"/>
      <c r="HDY136" s="86"/>
      <c r="HDZ136" s="86"/>
      <c r="HEA136" s="86"/>
      <c r="HEB136" s="86"/>
      <c r="HEC136" s="86"/>
      <c r="HED136" s="86"/>
      <c r="HEE136" s="86"/>
      <c r="HEF136" s="86"/>
      <c r="HEG136" s="86"/>
      <c r="HEH136" s="86"/>
      <c r="HEI136" s="86"/>
      <c r="HEJ136" s="86"/>
      <c r="HEK136" s="86"/>
      <c r="HEL136" s="86"/>
      <c r="HEM136" s="86"/>
      <c r="HEN136" s="86"/>
      <c r="HEO136" s="86"/>
      <c r="HEP136" s="86"/>
      <c r="HEQ136" s="86"/>
      <c r="HER136" s="86"/>
      <c r="HES136" s="86"/>
      <c r="HET136" s="86"/>
      <c r="HEU136" s="86"/>
      <c r="HEV136" s="86"/>
      <c r="HEW136" s="86"/>
      <c r="HEX136" s="86"/>
      <c r="HEY136" s="86"/>
      <c r="HEZ136" s="86"/>
      <c r="HFA136" s="86"/>
      <c r="HFB136" s="86"/>
      <c r="HFC136" s="86"/>
      <c r="HFD136" s="86"/>
      <c r="HFE136" s="86"/>
      <c r="HFF136" s="86"/>
      <c r="HFG136" s="86"/>
      <c r="HFH136" s="86"/>
      <c r="HFI136" s="86"/>
      <c r="HFJ136" s="86"/>
      <c r="HFK136" s="86"/>
      <c r="HFL136" s="86"/>
      <c r="HFM136" s="86"/>
      <c r="HFN136" s="86"/>
      <c r="HFO136" s="86"/>
      <c r="HFP136" s="86"/>
      <c r="HFQ136" s="86"/>
      <c r="HFR136" s="86"/>
      <c r="HFS136" s="86"/>
      <c r="HFT136" s="86"/>
      <c r="HFU136" s="86"/>
      <c r="HFV136" s="86"/>
      <c r="HGC136" s="86"/>
      <c r="HGD136" s="86"/>
      <c r="HGE136" s="86"/>
      <c r="HGF136" s="86"/>
      <c r="HGG136" s="86"/>
      <c r="HGH136" s="86"/>
      <c r="HGI136" s="86"/>
      <c r="HGJ136" s="86"/>
      <c r="HGK136" s="86"/>
      <c r="HGL136" s="86"/>
      <c r="HGM136" s="86"/>
      <c r="HGN136" s="86"/>
      <c r="HGO136" s="86"/>
      <c r="HGP136" s="86"/>
      <c r="HGQ136" s="86"/>
      <c r="HGR136" s="86"/>
      <c r="HGS136" s="86"/>
      <c r="HGT136" s="86"/>
      <c r="HGU136" s="86"/>
      <c r="HGV136" s="86"/>
      <c r="HGW136" s="86"/>
      <c r="HGX136" s="86"/>
      <c r="HGY136" s="86"/>
      <c r="HGZ136" s="86"/>
      <c r="HHA136" s="86"/>
      <c r="HHB136" s="86"/>
      <c r="HHC136" s="86"/>
      <c r="HHD136" s="86"/>
      <c r="HHE136" s="86"/>
      <c r="HHF136" s="86"/>
      <c r="HHG136" s="86"/>
      <c r="HHH136" s="86"/>
      <c r="HHI136" s="86"/>
      <c r="HHJ136" s="86"/>
      <c r="HHK136" s="86"/>
      <c r="HHL136" s="86"/>
      <c r="HHM136" s="86"/>
      <c r="HHN136" s="86"/>
      <c r="HHO136" s="86"/>
      <c r="HHP136" s="86"/>
      <c r="HHQ136" s="86"/>
      <c r="HHR136" s="86"/>
      <c r="HHS136" s="86"/>
      <c r="HHT136" s="86"/>
      <c r="HHU136" s="86"/>
      <c r="HHV136" s="86"/>
      <c r="HHW136" s="86"/>
      <c r="HHX136" s="86"/>
      <c r="HHY136" s="86"/>
      <c r="HHZ136" s="86"/>
      <c r="HIA136" s="86"/>
      <c r="HIB136" s="86"/>
      <c r="HIC136" s="86"/>
      <c r="HID136" s="86"/>
      <c r="HIE136" s="86"/>
      <c r="HIF136" s="86"/>
      <c r="HIG136" s="86"/>
      <c r="HIH136" s="86"/>
      <c r="HII136" s="86"/>
      <c r="HIJ136" s="86"/>
      <c r="HIK136" s="86"/>
      <c r="HIL136" s="86"/>
      <c r="HIM136" s="86"/>
      <c r="HIN136" s="86"/>
      <c r="HIO136" s="86"/>
      <c r="HIP136" s="86"/>
      <c r="HIQ136" s="86"/>
      <c r="HIR136" s="86"/>
      <c r="HIS136" s="86"/>
      <c r="HIT136" s="86"/>
      <c r="HIU136" s="86"/>
      <c r="HIV136" s="86"/>
      <c r="HIW136" s="86"/>
      <c r="HIX136" s="86"/>
      <c r="HIY136" s="86"/>
      <c r="HIZ136" s="86"/>
      <c r="HJA136" s="86"/>
      <c r="HJB136" s="86"/>
      <c r="HJC136" s="86"/>
      <c r="HJD136" s="86"/>
      <c r="HJE136" s="86"/>
      <c r="HJF136" s="86"/>
      <c r="HJG136" s="86"/>
      <c r="HJH136" s="86"/>
      <c r="HJI136" s="86"/>
      <c r="HJJ136" s="86"/>
      <c r="HJK136" s="86"/>
      <c r="HJL136" s="86"/>
      <c r="HJM136" s="86"/>
      <c r="HJN136" s="86"/>
      <c r="HJO136" s="86"/>
      <c r="HJP136" s="86"/>
      <c r="HJQ136" s="86"/>
      <c r="HJR136" s="86"/>
      <c r="HJS136" s="86"/>
      <c r="HJT136" s="86"/>
      <c r="HJU136" s="86"/>
      <c r="HJV136" s="86"/>
      <c r="HJW136" s="86"/>
      <c r="HJX136" s="86"/>
      <c r="HJY136" s="86"/>
      <c r="HJZ136" s="86"/>
      <c r="HKA136" s="86"/>
      <c r="HKB136" s="86"/>
      <c r="HKC136" s="86"/>
      <c r="HKD136" s="86"/>
      <c r="HKE136" s="86"/>
      <c r="HKF136" s="86"/>
      <c r="HKG136" s="86"/>
      <c r="HKH136" s="86"/>
      <c r="HKI136" s="86"/>
      <c r="HKJ136" s="86"/>
      <c r="HKK136" s="86"/>
      <c r="HKL136" s="86"/>
      <c r="HKM136" s="86"/>
      <c r="HKN136" s="86"/>
      <c r="HKO136" s="86"/>
      <c r="HKP136" s="86"/>
      <c r="HKQ136" s="86"/>
      <c r="HKR136" s="86"/>
      <c r="HKS136" s="86"/>
      <c r="HKT136" s="86"/>
      <c r="HKU136" s="86"/>
      <c r="HKV136" s="86"/>
      <c r="HKW136" s="86"/>
      <c r="HKX136" s="86"/>
      <c r="HKY136" s="86"/>
      <c r="HKZ136" s="86"/>
      <c r="HLA136" s="86"/>
      <c r="HLB136" s="86"/>
      <c r="HLC136" s="86"/>
      <c r="HLD136" s="86"/>
      <c r="HLE136" s="86"/>
      <c r="HLF136" s="86"/>
      <c r="HLG136" s="86"/>
      <c r="HLH136" s="86"/>
      <c r="HLI136" s="86"/>
      <c r="HLJ136" s="86"/>
      <c r="HLK136" s="86"/>
      <c r="HLL136" s="86"/>
      <c r="HLM136" s="86"/>
      <c r="HLN136" s="86"/>
      <c r="HLO136" s="86"/>
      <c r="HLP136" s="86"/>
      <c r="HLQ136" s="86"/>
      <c r="HLR136" s="86"/>
      <c r="HLS136" s="86"/>
      <c r="HLT136" s="86"/>
      <c r="HLU136" s="86"/>
      <c r="HLV136" s="86"/>
      <c r="HLW136" s="86"/>
      <c r="HLX136" s="86"/>
      <c r="HLY136" s="86"/>
      <c r="HLZ136" s="86"/>
      <c r="HMA136" s="86"/>
      <c r="HMB136" s="86"/>
      <c r="HMC136" s="86"/>
      <c r="HMD136" s="86"/>
      <c r="HME136" s="86"/>
      <c r="HMF136" s="86"/>
      <c r="HMG136" s="86"/>
      <c r="HMH136" s="86"/>
      <c r="HMI136" s="86"/>
      <c r="HMJ136" s="86"/>
      <c r="HMK136" s="86"/>
      <c r="HML136" s="86"/>
      <c r="HMM136" s="86"/>
      <c r="HMN136" s="86"/>
      <c r="HMO136" s="86"/>
      <c r="HMP136" s="86"/>
      <c r="HMQ136" s="86"/>
      <c r="HMR136" s="86"/>
      <c r="HMS136" s="86"/>
      <c r="HMT136" s="86"/>
      <c r="HMU136" s="86"/>
      <c r="HMV136" s="86"/>
      <c r="HMW136" s="86"/>
      <c r="HMX136" s="86"/>
      <c r="HMY136" s="86"/>
      <c r="HMZ136" s="86"/>
      <c r="HNA136" s="86"/>
      <c r="HNB136" s="86"/>
      <c r="HNC136" s="86"/>
      <c r="HND136" s="86"/>
      <c r="HNE136" s="86"/>
      <c r="HNF136" s="86"/>
      <c r="HNG136" s="86"/>
      <c r="HNH136" s="86"/>
      <c r="HNI136" s="86"/>
      <c r="HNJ136" s="86"/>
      <c r="HNK136" s="86"/>
      <c r="HNL136" s="86"/>
      <c r="HNM136" s="86"/>
      <c r="HNN136" s="86"/>
      <c r="HNO136" s="86"/>
      <c r="HNP136" s="86"/>
      <c r="HNQ136" s="86"/>
      <c r="HNR136" s="86"/>
      <c r="HNS136" s="86"/>
      <c r="HNT136" s="86"/>
      <c r="HNU136" s="86"/>
      <c r="HNV136" s="86"/>
      <c r="HNW136" s="86"/>
      <c r="HNX136" s="86"/>
      <c r="HNY136" s="86"/>
      <c r="HNZ136" s="86"/>
      <c r="HOA136" s="86"/>
      <c r="HOB136" s="86"/>
      <c r="HOC136" s="86"/>
      <c r="HOD136" s="86"/>
      <c r="HOE136" s="86"/>
      <c r="HOF136" s="86"/>
      <c r="HOG136" s="86"/>
      <c r="HOH136" s="86"/>
      <c r="HOI136" s="86"/>
      <c r="HOJ136" s="86"/>
      <c r="HOK136" s="86"/>
      <c r="HOL136" s="86"/>
      <c r="HOM136" s="86"/>
      <c r="HON136" s="86"/>
      <c r="HOO136" s="86"/>
      <c r="HOP136" s="86"/>
      <c r="HOQ136" s="86"/>
      <c r="HOR136" s="86"/>
      <c r="HOS136" s="86"/>
      <c r="HOT136" s="86"/>
      <c r="HOU136" s="86"/>
      <c r="HOV136" s="86"/>
      <c r="HOW136" s="86"/>
      <c r="HOX136" s="86"/>
      <c r="HOY136" s="86"/>
      <c r="HOZ136" s="86"/>
      <c r="HPA136" s="86"/>
      <c r="HPB136" s="86"/>
      <c r="HPC136" s="86"/>
      <c r="HPD136" s="86"/>
      <c r="HPE136" s="86"/>
      <c r="HPF136" s="86"/>
      <c r="HPG136" s="86"/>
      <c r="HPH136" s="86"/>
      <c r="HPI136" s="86"/>
      <c r="HPJ136" s="86"/>
      <c r="HPK136" s="86"/>
      <c r="HPL136" s="86"/>
      <c r="HPM136" s="86"/>
      <c r="HPN136" s="86"/>
      <c r="HPO136" s="86"/>
      <c r="HPP136" s="86"/>
      <c r="HPQ136" s="86"/>
      <c r="HPR136" s="86"/>
      <c r="HPY136" s="86"/>
      <c r="HPZ136" s="86"/>
      <c r="HQA136" s="86"/>
      <c r="HQB136" s="86"/>
      <c r="HQC136" s="86"/>
      <c r="HQD136" s="86"/>
      <c r="HQE136" s="86"/>
      <c r="HQF136" s="86"/>
      <c r="HQG136" s="86"/>
      <c r="HQH136" s="86"/>
      <c r="HQI136" s="86"/>
      <c r="HQJ136" s="86"/>
      <c r="HQK136" s="86"/>
      <c r="HQL136" s="86"/>
      <c r="HQM136" s="86"/>
      <c r="HQN136" s="86"/>
      <c r="HQO136" s="86"/>
      <c r="HQP136" s="86"/>
      <c r="HQQ136" s="86"/>
      <c r="HQR136" s="86"/>
      <c r="HQS136" s="86"/>
      <c r="HQT136" s="86"/>
      <c r="HQU136" s="86"/>
      <c r="HQV136" s="86"/>
      <c r="HQW136" s="86"/>
      <c r="HQX136" s="86"/>
      <c r="HQY136" s="86"/>
      <c r="HQZ136" s="86"/>
      <c r="HRA136" s="86"/>
      <c r="HRB136" s="86"/>
      <c r="HRC136" s="86"/>
      <c r="HRD136" s="86"/>
      <c r="HRE136" s="86"/>
      <c r="HRF136" s="86"/>
      <c r="HRG136" s="86"/>
      <c r="HRH136" s="86"/>
      <c r="HRI136" s="86"/>
      <c r="HRJ136" s="86"/>
      <c r="HRK136" s="86"/>
      <c r="HRL136" s="86"/>
      <c r="HRM136" s="86"/>
      <c r="HRN136" s="86"/>
      <c r="HRO136" s="86"/>
      <c r="HRP136" s="86"/>
      <c r="HRQ136" s="86"/>
      <c r="HRR136" s="86"/>
      <c r="HRS136" s="86"/>
      <c r="HRT136" s="86"/>
      <c r="HRU136" s="86"/>
      <c r="HRV136" s="86"/>
      <c r="HRW136" s="86"/>
      <c r="HRX136" s="86"/>
      <c r="HRY136" s="86"/>
      <c r="HRZ136" s="86"/>
      <c r="HSA136" s="86"/>
      <c r="HSB136" s="86"/>
      <c r="HSC136" s="86"/>
      <c r="HSD136" s="86"/>
      <c r="HSE136" s="86"/>
      <c r="HSF136" s="86"/>
      <c r="HSG136" s="86"/>
      <c r="HSH136" s="86"/>
      <c r="HSI136" s="86"/>
      <c r="HSJ136" s="86"/>
      <c r="HSK136" s="86"/>
      <c r="HSL136" s="86"/>
      <c r="HSM136" s="86"/>
      <c r="HSN136" s="86"/>
      <c r="HSO136" s="86"/>
      <c r="HSP136" s="86"/>
      <c r="HSQ136" s="86"/>
      <c r="HSR136" s="86"/>
      <c r="HSS136" s="86"/>
      <c r="HST136" s="86"/>
      <c r="HSU136" s="86"/>
      <c r="HSV136" s="86"/>
      <c r="HSW136" s="86"/>
      <c r="HSX136" s="86"/>
      <c r="HSY136" s="86"/>
      <c r="HSZ136" s="86"/>
      <c r="HTA136" s="86"/>
      <c r="HTB136" s="86"/>
      <c r="HTC136" s="86"/>
      <c r="HTD136" s="86"/>
      <c r="HTE136" s="86"/>
      <c r="HTF136" s="86"/>
      <c r="HTG136" s="86"/>
      <c r="HTH136" s="86"/>
      <c r="HTI136" s="86"/>
      <c r="HTJ136" s="86"/>
      <c r="HTK136" s="86"/>
      <c r="HTL136" s="86"/>
      <c r="HTM136" s="86"/>
      <c r="HTN136" s="86"/>
      <c r="HTO136" s="86"/>
      <c r="HTP136" s="86"/>
      <c r="HTQ136" s="86"/>
      <c r="HTR136" s="86"/>
      <c r="HTS136" s="86"/>
      <c r="HTT136" s="86"/>
      <c r="HTU136" s="86"/>
      <c r="HTV136" s="86"/>
      <c r="HTW136" s="86"/>
      <c r="HTX136" s="86"/>
      <c r="HTY136" s="86"/>
      <c r="HTZ136" s="86"/>
      <c r="HUA136" s="86"/>
      <c r="HUB136" s="86"/>
      <c r="HUC136" s="86"/>
      <c r="HUD136" s="86"/>
      <c r="HUE136" s="86"/>
      <c r="HUF136" s="86"/>
      <c r="HUG136" s="86"/>
      <c r="HUH136" s="86"/>
      <c r="HUI136" s="86"/>
      <c r="HUJ136" s="86"/>
      <c r="HUK136" s="86"/>
      <c r="HUL136" s="86"/>
      <c r="HUM136" s="86"/>
      <c r="HUN136" s="86"/>
      <c r="HUO136" s="86"/>
      <c r="HUP136" s="86"/>
      <c r="HUQ136" s="86"/>
      <c r="HUR136" s="86"/>
      <c r="HUS136" s="86"/>
      <c r="HUT136" s="86"/>
      <c r="HUU136" s="86"/>
      <c r="HUV136" s="86"/>
      <c r="HUW136" s="86"/>
      <c r="HUX136" s="86"/>
      <c r="HUY136" s="86"/>
      <c r="HUZ136" s="86"/>
      <c r="HVA136" s="86"/>
      <c r="HVB136" s="86"/>
      <c r="HVC136" s="86"/>
      <c r="HVD136" s="86"/>
      <c r="HVE136" s="86"/>
      <c r="HVF136" s="86"/>
      <c r="HVG136" s="86"/>
      <c r="HVH136" s="86"/>
      <c r="HVI136" s="86"/>
      <c r="HVJ136" s="86"/>
      <c r="HVK136" s="86"/>
      <c r="HVL136" s="86"/>
      <c r="HVM136" s="86"/>
      <c r="HVN136" s="86"/>
      <c r="HVO136" s="86"/>
      <c r="HVP136" s="86"/>
      <c r="HVQ136" s="86"/>
      <c r="HVR136" s="86"/>
      <c r="HVS136" s="86"/>
      <c r="HVT136" s="86"/>
      <c r="HVU136" s="86"/>
      <c r="HVV136" s="86"/>
      <c r="HVW136" s="86"/>
      <c r="HVX136" s="86"/>
      <c r="HVY136" s="86"/>
      <c r="HVZ136" s="86"/>
      <c r="HWA136" s="86"/>
      <c r="HWB136" s="86"/>
      <c r="HWC136" s="86"/>
      <c r="HWD136" s="86"/>
      <c r="HWE136" s="86"/>
      <c r="HWF136" s="86"/>
      <c r="HWG136" s="86"/>
      <c r="HWH136" s="86"/>
      <c r="HWI136" s="86"/>
      <c r="HWJ136" s="86"/>
      <c r="HWK136" s="86"/>
      <c r="HWL136" s="86"/>
      <c r="HWM136" s="86"/>
      <c r="HWN136" s="86"/>
      <c r="HWO136" s="86"/>
      <c r="HWP136" s="86"/>
      <c r="HWQ136" s="86"/>
      <c r="HWR136" s="86"/>
      <c r="HWS136" s="86"/>
      <c r="HWT136" s="86"/>
      <c r="HWU136" s="86"/>
      <c r="HWV136" s="86"/>
      <c r="HWW136" s="86"/>
      <c r="HWX136" s="86"/>
      <c r="HWY136" s="86"/>
      <c r="HWZ136" s="86"/>
      <c r="HXA136" s="86"/>
      <c r="HXB136" s="86"/>
      <c r="HXC136" s="86"/>
      <c r="HXD136" s="86"/>
      <c r="HXE136" s="86"/>
      <c r="HXF136" s="86"/>
      <c r="HXG136" s="86"/>
      <c r="HXH136" s="86"/>
      <c r="HXI136" s="86"/>
      <c r="HXJ136" s="86"/>
      <c r="HXK136" s="86"/>
      <c r="HXL136" s="86"/>
      <c r="HXM136" s="86"/>
      <c r="HXN136" s="86"/>
      <c r="HXO136" s="86"/>
      <c r="HXP136" s="86"/>
      <c r="HXQ136" s="86"/>
      <c r="HXR136" s="86"/>
      <c r="HXS136" s="86"/>
      <c r="HXT136" s="86"/>
      <c r="HXU136" s="86"/>
      <c r="HXV136" s="86"/>
      <c r="HXW136" s="86"/>
      <c r="HXX136" s="86"/>
      <c r="HXY136" s="86"/>
      <c r="HXZ136" s="86"/>
      <c r="HYA136" s="86"/>
      <c r="HYB136" s="86"/>
      <c r="HYC136" s="86"/>
      <c r="HYD136" s="86"/>
      <c r="HYE136" s="86"/>
      <c r="HYF136" s="86"/>
      <c r="HYG136" s="86"/>
      <c r="HYH136" s="86"/>
      <c r="HYI136" s="86"/>
      <c r="HYJ136" s="86"/>
      <c r="HYK136" s="86"/>
      <c r="HYL136" s="86"/>
      <c r="HYM136" s="86"/>
      <c r="HYN136" s="86"/>
      <c r="HYO136" s="86"/>
      <c r="HYP136" s="86"/>
      <c r="HYQ136" s="86"/>
      <c r="HYR136" s="86"/>
      <c r="HYS136" s="86"/>
      <c r="HYT136" s="86"/>
      <c r="HYU136" s="86"/>
      <c r="HYV136" s="86"/>
      <c r="HYW136" s="86"/>
      <c r="HYX136" s="86"/>
      <c r="HYY136" s="86"/>
      <c r="HYZ136" s="86"/>
      <c r="HZA136" s="86"/>
      <c r="HZB136" s="86"/>
      <c r="HZC136" s="86"/>
      <c r="HZD136" s="86"/>
      <c r="HZE136" s="86"/>
      <c r="HZF136" s="86"/>
      <c r="HZG136" s="86"/>
      <c r="HZH136" s="86"/>
      <c r="HZI136" s="86"/>
      <c r="HZJ136" s="86"/>
      <c r="HZK136" s="86"/>
      <c r="HZL136" s="86"/>
      <c r="HZM136" s="86"/>
      <c r="HZN136" s="86"/>
      <c r="HZU136" s="86"/>
      <c r="HZV136" s="86"/>
      <c r="HZW136" s="86"/>
      <c r="HZX136" s="86"/>
      <c r="HZY136" s="86"/>
      <c r="HZZ136" s="86"/>
      <c r="IAA136" s="86"/>
      <c r="IAB136" s="86"/>
      <c r="IAC136" s="86"/>
      <c r="IAD136" s="86"/>
      <c r="IAE136" s="86"/>
      <c r="IAF136" s="86"/>
      <c r="IAG136" s="86"/>
      <c r="IAH136" s="86"/>
      <c r="IAI136" s="86"/>
      <c r="IAJ136" s="86"/>
      <c r="IAK136" s="86"/>
      <c r="IAL136" s="86"/>
      <c r="IAM136" s="86"/>
      <c r="IAN136" s="86"/>
      <c r="IAO136" s="86"/>
      <c r="IAP136" s="86"/>
      <c r="IAQ136" s="86"/>
      <c r="IAR136" s="86"/>
      <c r="IAS136" s="86"/>
      <c r="IAT136" s="86"/>
      <c r="IAU136" s="86"/>
      <c r="IAV136" s="86"/>
      <c r="IAW136" s="86"/>
      <c r="IAX136" s="86"/>
      <c r="IAY136" s="86"/>
      <c r="IAZ136" s="86"/>
      <c r="IBA136" s="86"/>
      <c r="IBB136" s="86"/>
      <c r="IBC136" s="86"/>
      <c r="IBD136" s="86"/>
      <c r="IBE136" s="86"/>
      <c r="IBF136" s="86"/>
      <c r="IBG136" s="86"/>
      <c r="IBH136" s="86"/>
      <c r="IBI136" s="86"/>
      <c r="IBJ136" s="86"/>
      <c r="IBK136" s="86"/>
      <c r="IBL136" s="86"/>
      <c r="IBM136" s="86"/>
      <c r="IBN136" s="86"/>
      <c r="IBO136" s="86"/>
      <c r="IBP136" s="86"/>
      <c r="IBQ136" s="86"/>
      <c r="IBR136" s="86"/>
      <c r="IBS136" s="86"/>
      <c r="IBT136" s="86"/>
      <c r="IBU136" s="86"/>
      <c r="IBV136" s="86"/>
      <c r="IBW136" s="86"/>
      <c r="IBX136" s="86"/>
      <c r="IBY136" s="86"/>
      <c r="IBZ136" s="86"/>
      <c r="ICA136" s="86"/>
      <c r="ICB136" s="86"/>
      <c r="ICC136" s="86"/>
      <c r="ICD136" s="86"/>
      <c r="ICE136" s="86"/>
      <c r="ICF136" s="86"/>
      <c r="ICG136" s="86"/>
      <c r="ICH136" s="86"/>
      <c r="ICI136" s="86"/>
      <c r="ICJ136" s="86"/>
      <c r="ICK136" s="86"/>
      <c r="ICL136" s="86"/>
      <c r="ICM136" s="86"/>
      <c r="ICN136" s="86"/>
      <c r="ICO136" s="86"/>
      <c r="ICP136" s="86"/>
      <c r="ICQ136" s="86"/>
      <c r="ICR136" s="86"/>
      <c r="ICS136" s="86"/>
      <c r="ICT136" s="86"/>
      <c r="ICU136" s="86"/>
      <c r="ICV136" s="86"/>
      <c r="ICW136" s="86"/>
      <c r="ICX136" s="86"/>
      <c r="ICY136" s="86"/>
      <c r="ICZ136" s="86"/>
      <c r="IDA136" s="86"/>
      <c r="IDB136" s="86"/>
      <c r="IDC136" s="86"/>
      <c r="IDD136" s="86"/>
      <c r="IDE136" s="86"/>
      <c r="IDF136" s="86"/>
      <c r="IDG136" s="86"/>
      <c r="IDH136" s="86"/>
      <c r="IDI136" s="86"/>
      <c r="IDJ136" s="86"/>
      <c r="IDK136" s="86"/>
      <c r="IDL136" s="86"/>
      <c r="IDM136" s="86"/>
      <c r="IDN136" s="86"/>
      <c r="IDO136" s="86"/>
      <c r="IDP136" s="86"/>
      <c r="IDQ136" s="86"/>
      <c r="IDR136" s="86"/>
      <c r="IDS136" s="86"/>
      <c r="IDT136" s="86"/>
      <c r="IDU136" s="86"/>
      <c r="IDV136" s="86"/>
      <c r="IDW136" s="86"/>
      <c r="IDX136" s="86"/>
      <c r="IDY136" s="86"/>
      <c r="IDZ136" s="86"/>
      <c r="IEA136" s="86"/>
      <c r="IEB136" s="86"/>
      <c r="IEC136" s="86"/>
      <c r="IED136" s="86"/>
      <c r="IEE136" s="86"/>
      <c r="IEF136" s="86"/>
      <c r="IEG136" s="86"/>
      <c r="IEH136" s="86"/>
      <c r="IEI136" s="86"/>
      <c r="IEJ136" s="86"/>
      <c r="IEK136" s="86"/>
      <c r="IEL136" s="86"/>
      <c r="IEM136" s="86"/>
      <c r="IEN136" s="86"/>
      <c r="IEO136" s="86"/>
      <c r="IEP136" s="86"/>
      <c r="IEQ136" s="86"/>
      <c r="IER136" s="86"/>
      <c r="IES136" s="86"/>
      <c r="IET136" s="86"/>
      <c r="IEU136" s="86"/>
      <c r="IEV136" s="86"/>
      <c r="IEW136" s="86"/>
      <c r="IEX136" s="86"/>
      <c r="IEY136" s="86"/>
      <c r="IEZ136" s="86"/>
      <c r="IFA136" s="86"/>
      <c r="IFB136" s="86"/>
      <c r="IFC136" s="86"/>
      <c r="IFD136" s="86"/>
      <c r="IFE136" s="86"/>
      <c r="IFF136" s="86"/>
      <c r="IFG136" s="86"/>
      <c r="IFH136" s="86"/>
      <c r="IFI136" s="86"/>
      <c r="IFJ136" s="86"/>
      <c r="IFK136" s="86"/>
      <c r="IFL136" s="86"/>
      <c r="IFM136" s="86"/>
      <c r="IFN136" s="86"/>
      <c r="IFO136" s="86"/>
      <c r="IFP136" s="86"/>
      <c r="IFQ136" s="86"/>
      <c r="IFR136" s="86"/>
      <c r="IFS136" s="86"/>
      <c r="IFT136" s="86"/>
      <c r="IFU136" s="86"/>
      <c r="IFV136" s="86"/>
      <c r="IFW136" s="86"/>
      <c r="IFX136" s="86"/>
      <c r="IFY136" s="86"/>
      <c r="IFZ136" s="86"/>
      <c r="IGA136" s="86"/>
      <c r="IGB136" s="86"/>
      <c r="IGC136" s="86"/>
      <c r="IGD136" s="86"/>
      <c r="IGE136" s="86"/>
      <c r="IGF136" s="86"/>
      <c r="IGG136" s="86"/>
      <c r="IGH136" s="86"/>
      <c r="IGI136" s="86"/>
      <c r="IGJ136" s="86"/>
      <c r="IGK136" s="86"/>
      <c r="IGL136" s="86"/>
      <c r="IGM136" s="86"/>
      <c r="IGN136" s="86"/>
      <c r="IGO136" s="86"/>
      <c r="IGP136" s="86"/>
      <c r="IGQ136" s="86"/>
      <c r="IGR136" s="86"/>
      <c r="IGS136" s="86"/>
      <c r="IGT136" s="86"/>
      <c r="IGU136" s="86"/>
      <c r="IGV136" s="86"/>
      <c r="IGW136" s="86"/>
      <c r="IGX136" s="86"/>
      <c r="IGY136" s="86"/>
      <c r="IGZ136" s="86"/>
      <c r="IHA136" s="86"/>
      <c r="IHB136" s="86"/>
      <c r="IHC136" s="86"/>
      <c r="IHD136" s="86"/>
      <c r="IHE136" s="86"/>
      <c r="IHF136" s="86"/>
      <c r="IHG136" s="86"/>
      <c r="IHH136" s="86"/>
      <c r="IHI136" s="86"/>
      <c r="IHJ136" s="86"/>
      <c r="IHK136" s="86"/>
      <c r="IHL136" s="86"/>
      <c r="IHM136" s="86"/>
      <c r="IHN136" s="86"/>
      <c r="IHO136" s="86"/>
      <c r="IHP136" s="86"/>
      <c r="IHQ136" s="86"/>
      <c r="IHR136" s="86"/>
      <c r="IHS136" s="86"/>
      <c r="IHT136" s="86"/>
      <c r="IHU136" s="86"/>
      <c r="IHV136" s="86"/>
      <c r="IHW136" s="86"/>
      <c r="IHX136" s="86"/>
      <c r="IHY136" s="86"/>
      <c r="IHZ136" s="86"/>
      <c r="IIA136" s="86"/>
      <c r="IIB136" s="86"/>
      <c r="IIC136" s="86"/>
      <c r="IID136" s="86"/>
      <c r="IIE136" s="86"/>
      <c r="IIF136" s="86"/>
      <c r="IIG136" s="86"/>
      <c r="IIH136" s="86"/>
      <c r="III136" s="86"/>
      <c r="IIJ136" s="86"/>
      <c r="IIK136" s="86"/>
      <c r="IIL136" s="86"/>
      <c r="IIM136" s="86"/>
      <c r="IIN136" s="86"/>
      <c r="IIO136" s="86"/>
      <c r="IIP136" s="86"/>
      <c r="IIQ136" s="86"/>
      <c r="IIR136" s="86"/>
      <c r="IIS136" s="86"/>
      <c r="IIT136" s="86"/>
      <c r="IIU136" s="86"/>
      <c r="IIV136" s="86"/>
      <c r="IIW136" s="86"/>
      <c r="IIX136" s="86"/>
      <c r="IIY136" s="86"/>
      <c r="IIZ136" s="86"/>
      <c r="IJA136" s="86"/>
      <c r="IJB136" s="86"/>
      <c r="IJC136" s="86"/>
      <c r="IJD136" s="86"/>
      <c r="IJE136" s="86"/>
      <c r="IJF136" s="86"/>
      <c r="IJG136" s="86"/>
      <c r="IJH136" s="86"/>
      <c r="IJI136" s="86"/>
      <c r="IJJ136" s="86"/>
      <c r="IJQ136" s="86"/>
      <c r="IJR136" s="86"/>
      <c r="IJS136" s="86"/>
      <c r="IJT136" s="86"/>
      <c r="IJU136" s="86"/>
      <c r="IJV136" s="86"/>
      <c r="IJW136" s="86"/>
      <c r="IJX136" s="86"/>
      <c r="IJY136" s="86"/>
      <c r="IJZ136" s="86"/>
      <c r="IKA136" s="86"/>
      <c r="IKB136" s="86"/>
      <c r="IKC136" s="86"/>
      <c r="IKD136" s="86"/>
      <c r="IKE136" s="86"/>
      <c r="IKF136" s="86"/>
      <c r="IKG136" s="86"/>
      <c r="IKH136" s="86"/>
      <c r="IKI136" s="86"/>
      <c r="IKJ136" s="86"/>
      <c r="IKK136" s="86"/>
      <c r="IKL136" s="86"/>
      <c r="IKM136" s="86"/>
      <c r="IKN136" s="86"/>
      <c r="IKO136" s="86"/>
      <c r="IKP136" s="86"/>
      <c r="IKQ136" s="86"/>
      <c r="IKR136" s="86"/>
      <c r="IKS136" s="86"/>
      <c r="IKT136" s="86"/>
      <c r="IKU136" s="86"/>
      <c r="IKV136" s="86"/>
      <c r="IKW136" s="86"/>
      <c r="IKX136" s="86"/>
      <c r="IKY136" s="86"/>
      <c r="IKZ136" s="86"/>
      <c r="ILA136" s="86"/>
      <c r="ILB136" s="86"/>
      <c r="ILC136" s="86"/>
      <c r="ILD136" s="86"/>
      <c r="ILE136" s="86"/>
      <c r="ILF136" s="86"/>
      <c r="ILG136" s="86"/>
      <c r="ILH136" s="86"/>
      <c r="ILI136" s="86"/>
      <c r="ILJ136" s="86"/>
      <c r="ILK136" s="86"/>
      <c r="ILL136" s="86"/>
      <c r="ILM136" s="86"/>
      <c r="ILN136" s="86"/>
      <c r="ILO136" s="86"/>
      <c r="ILP136" s="86"/>
      <c r="ILQ136" s="86"/>
      <c r="ILR136" s="86"/>
      <c r="ILS136" s="86"/>
      <c r="ILT136" s="86"/>
      <c r="ILU136" s="86"/>
      <c r="ILV136" s="86"/>
      <c r="ILW136" s="86"/>
      <c r="ILX136" s="86"/>
      <c r="ILY136" s="86"/>
      <c r="ILZ136" s="86"/>
      <c r="IMA136" s="86"/>
      <c r="IMB136" s="86"/>
      <c r="IMC136" s="86"/>
      <c r="IMD136" s="86"/>
      <c r="IME136" s="86"/>
      <c r="IMF136" s="86"/>
      <c r="IMG136" s="86"/>
      <c r="IMH136" s="86"/>
      <c r="IMI136" s="86"/>
      <c r="IMJ136" s="86"/>
      <c r="IMK136" s="86"/>
      <c r="IML136" s="86"/>
      <c r="IMM136" s="86"/>
      <c r="IMN136" s="86"/>
      <c r="IMO136" s="86"/>
      <c r="IMP136" s="86"/>
      <c r="IMQ136" s="86"/>
      <c r="IMR136" s="86"/>
      <c r="IMS136" s="86"/>
      <c r="IMT136" s="86"/>
      <c r="IMU136" s="86"/>
      <c r="IMV136" s="86"/>
      <c r="IMW136" s="86"/>
      <c r="IMX136" s="86"/>
      <c r="IMY136" s="86"/>
      <c r="IMZ136" s="86"/>
      <c r="INA136" s="86"/>
      <c r="INB136" s="86"/>
      <c r="INC136" s="86"/>
      <c r="IND136" s="86"/>
      <c r="INE136" s="86"/>
      <c r="INF136" s="86"/>
      <c r="ING136" s="86"/>
      <c r="INH136" s="86"/>
      <c r="INI136" s="86"/>
      <c r="INJ136" s="86"/>
      <c r="INK136" s="86"/>
      <c r="INL136" s="86"/>
      <c r="INM136" s="86"/>
      <c r="INN136" s="86"/>
      <c r="INO136" s="86"/>
      <c r="INP136" s="86"/>
      <c r="INQ136" s="86"/>
      <c r="INR136" s="86"/>
      <c r="INS136" s="86"/>
      <c r="INT136" s="86"/>
      <c r="INU136" s="86"/>
      <c r="INV136" s="86"/>
      <c r="INW136" s="86"/>
      <c r="INX136" s="86"/>
      <c r="INY136" s="86"/>
      <c r="INZ136" s="86"/>
      <c r="IOA136" s="86"/>
      <c r="IOB136" s="86"/>
      <c r="IOC136" s="86"/>
      <c r="IOD136" s="86"/>
      <c r="IOE136" s="86"/>
      <c r="IOF136" s="86"/>
      <c r="IOG136" s="86"/>
      <c r="IOH136" s="86"/>
      <c r="IOI136" s="86"/>
      <c r="IOJ136" s="86"/>
      <c r="IOK136" s="86"/>
      <c r="IOL136" s="86"/>
      <c r="IOM136" s="86"/>
      <c r="ION136" s="86"/>
      <c r="IOO136" s="86"/>
      <c r="IOP136" s="86"/>
      <c r="IOQ136" s="86"/>
      <c r="IOR136" s="86"/>
      <c r="IOS136" s="86"/>
      <c r="IOT136" s="86"/>
      <c r="IOU136" s="86"/>
      <c r="IOV136" s="86"/>
      <c r="IOW136" s="86"/>
      <c r="IOX136" s="86"/>
      <c r="IOY136" s="86"/>
      <c r="IOZ136" s="86"/>
      <c r="IPA136" s="86"/>
      <c r="IPB136" s="86"/>
      <c r="IPC136" s="86"/>
      <c r="IPD136" s="86"/>
      <c r="IPE136" s="86"/>
      <c r="IPF136" s="86"/>
      <c r="IPG136" s="86"/>
      <c r="IPH136" s="86"/>
      <c r="IPI136" s="86"/>
      <c r="IPJ136" s="86"/>
      <c r="IPK136" s="86"/>
      <c r="IPL136" s="86"/>
      <c r="IPM136" s="86"/>
      <c r="IPN136" s="86"/>
      <c r="IPO136" s="86"/>
      <c r="IPP136" s="86"/>
      <c r="IPQ136" s="86"/>
      <c r="IPR136" s="86"/>
      <c r="IPS136" s="86"/>
      <c r="IPT136" s="86"/>
      <c r="IPU136" s="86"/>
      <c r="IPV136" s="86"/>
      <c r="IPW136" s="86"/>
      <c r="IPX136" s="86"/>
      <c r="IPY136" s="86"/>
      <c r="IPZ136" s="86"/>
      <c r="IQA136" s="86"/>
      <c r="IQB136" s="86"/>
      <c r="IQC136" s="86"/>
      <c r="IQD136" s="86"/>
      <c r="IQE136" s="86"/>
      <c r="IQF136" s="86"/>
      <c r="IQG136" s="86"/>
      <c r="IQH136" s="86"/>
      <c r="IQI136" s="86"/>
      <c r="IQJ136" s="86"/>
      <c r="IQK136" s="86"/>
      <c r="IQL136" s="86"/>
      <c r="IQM136" s="86"/>
      <c r="IQN136" s="86"/>
      <c r="IQO136" s="86"/>
      <c r="IQP136" s="86"/>
      <c r="IQQ136" s="86"/>
      <c r="IQR136" s="86"/>
      <c r="IQS136" s="86"/>
      <c r="IQT136" s="86"/>
      <c r="IQU136" s="86"/>
      <c r="IQV136" s="86"/>
      <c r="IQW136" s="86"/>
      <c r="IQX136" s="86"/>
      <c r="IQY136" s="86"/>
      <c r="IQZ136" s="86"/>
      <c r="IRA136" s="86"/>
      <c r="IRB136" s="86"/>
      <c r="IRC136" s="86"/>
      <c r="IRD136" s="86"/>
      <c r="IRE136" s="86"/>
      <c r="IRF136" s="86"/>
      <c r="IRG136" s="86"/>
      <c r="IRH136" s="86"/>
      <c r="IRI136" s="86"/>
      <c r="IRJ136" s="86"/>
      <c r="IRK136" s="86"/>
      <c r="IRL136" s="86"/>
      <c r="IRM136" s="86"/>
      <c r="IRN136" s="86"/>
      <c r="IRO136" s="86"/>
      <c r="IRP136" s="86"/>
      <c r="IRQ136" s="86"/>
      <c r="IRR136" s="86"/>
      <c r="IRS136" s="86"/>
      <c r="IRT136" s="86"/>
      <c r="IRU136" s="86"/>
      <c r="IRV136" s="86"/>
      <c r="IRW136" s="86"/>
      <c r="IRX136" s="86"/>
      <c r="IRY136" s="86"/>
      <c r="IRZ136" s="86"/>
      <c r="ISA136" s="86"/>
      <c r="ISB136" s="86"/>
      <c r="ISC136" s="86"/>
      <c r="ISD136" s="86"/>
      <c r="ISE136" s="86"/>
      <c r="ISF136" s="86"/>
      <c r="ISG136" s="86"/>
      <c r="ISH136" s="86"/>
      <c r="ISI136" s="86"/>
      <c r="ISJ136" s="86"/>
      <c r="ISK136" s="86"/>
      <c r="ISL136" s="86"/>
      <c r="ISM136" s="86"/>
      <c r="ISN136" s="86"/>
      <c r="ISO136" s="86"/>
      <c r="ISP136" s="86"/>
      <c r="ISQ136" s="86"/>
      <c r="ISR136" s="86"/>
      <c r="ISS136" s="86"/>
      <c r="IST136" s="86"/>
      <c r="ISU136" s="86"/>
      <c r="ISV136" s="86"/>
      <c r="ISW136" s="86"/>
      <c r="ISX136" s="86"/>
      <c r="ISY136" s="86"/>
      <c r="ISZ136" s="86"/>
      <c r="ITA136" s="86"/>
      <c r="ITB136" s="86"/>
      <c r="ITC136" s="86"/>
      <c r="ITD136" s="86"/>
      <c r="ITE136" s="86"/>
      <c r="ITF136" s="86"/>
      <c r="ITM136" s="86"/>
      <c r="ITN136" s="86"/>
      <c r="ITO136" s="86"/>
      <c r="ITP136" s="86"/>
      <c r="ITQ136" s="86"/>
      <c r="ITR136" s="86"/>
      <c r="ITS136" s="86"/>
      <c r="ITT136" s="86"/>
      <c r="ITU136" s="86"/>
      <c r="ITV136" s="86"/>
      <c r="ITW136" s="86"/>
      <c r="ITX136" s="86"/>
      <c r="ITY136" s="86"/>
      <c r="ITZ136" s="86"/>
      <c r="IUA136" s="86"/>
      <c r="IUB136" s="86"/>
      <c r="IUC136" s="86"/>
      <c r="IUD136" s="86"/>
      <c r="IUE136" s="86"/>
      <c r="IUF136" s="86"/>
      <c r="IUG136" s="86"/>
      <c r="IUH136" s="86"/>
      <c r="IUI136" s="86"/>
      <c r="IUJ136" s="86"/>
      <c r="IUK136" s="86"/>
      <c r="IUL136" s="86"/>
      <c r="IUM136" s="86"/>
      <c r="IUN136" s="86"/>
      <c r="IUO136" s="86"/>
      <c r="IUP136" s="86"/>
      <c r="IUQ136" s="86"/>
      <c r="IUR136" s="86"/>
      <c r="IUS136" s="86"/>
      <c r="IUT136" s="86"/>
      <c r="IUU136" s="86"/>
      <c r="IUV136" s="86"/>
      <c r="IUW136" s="86"/>
      <c r="IUX136" s="86"/>
      <c r="IUY136" s="86"/>
      <c r="IUZ136" s="86"/>
      <c r="IVA136" s="86"/>
      <c r="IVB136" s="86"/>
      <c r="IVC136" s="86"/>
      <c r="IVD136" s="86"/>
      <c r="IVE136" s="86"/>
      <c r="IVF136" s="86"/>
      <c r="IVG136" s="86"/>
      <c r="IVH136" s="86"/>
      <c r="IVI136" s="86"/>
      <c r="IVJ136" s="86"/>
      <c r="IVK136" s="86"/>
      <c r="IVL136" s="86"/>
      <c r="IVM136" s="86"/>
      <c r="IVN136" s="86"/>
      <c r="IVO136" s="86"/>
      <c r="IVP136" s="86"/>
      <c r="IVQ136" s="86"/>
      <c r="IVR136" s="86"/>
      <c r="IVS136" s="86"/>
      <c r="IVT136" s="86"/>
      <c r="IVU136" s="86"/>
      <c r="IVV136" s="86"/>
      <c r="IVW136" s="86"/>
      <c r="IVX136" s="86"/>
      <c r="IVY136" s="86"/>
      <c r="IVZ136" s="86"/>
      <c r="IWA136" s="86"/>
      <c r="IWB136" s="86"/>
      <c r="IWC136" s="86"/>
      <c r="IWD136" s="86"/>
      <c r="IWE136" s="86"/>
      <c r="IWF136" s="86"/>
      <c r="IWG136" s="86"/>
      <c r="IWH136" s="86"/>
      <c r="IWI136" s="86"/>
      <c r="IWJ136" s="86"/>
      <c r="IWK136" s="86"/>
      <c r="IWL136" s="86"/>
      <c r="IWM136" s="86"/>
      <c r="IWN136" s="86"/>
      <c r="IWO136" s="86"/>
      <c r="IWP136" s="86"/>
      <c r="IWQ136" s="86"/>
      <c r="IWR136" s="86"/>
      <c r="IWS136" s="86"/>
      <c r="IWT136" s="86"/>
      <c r="IWU136" s="86"/>
      <c r="IWV136" s="86"/>
      <c r="IWW136" s="86"/>
      <c r="IWX136" s="86"/>
      <c r="IWY136" s="86"/>
      <c r="IWZ136" s="86"/>
      <c r="IXA136" s="86"/>
      <c r="IXB136" s="86"/>
      <c r="IXC136" s="86"/>
      <c r="IXD136" s="86"/>
      <c r="IXE136" s="86"/>
      <c r="IXF136" s="86"/>
      <c r="IXG136" s="86"/>
      <c r="IXH136" s="86"/>
      <c r="IXI136" s="86"/>
      <c r="IXJ136" s="86"/>
      <c r="IXK136" s="86"/>
      <c r="IXL136" s="86"/>
      <c r="IXM136" s="86"/>
      <c r="IXN136" s="86"/>
      <c r="IXO136" s="86"/>
      <c r="IXP136" s="86"/>
      <c r="IXQ136" s="86"/>
      <c r="IXR136" s="86"/>
      <c r="IXS136" s="86"/>
      <c r="IXT136" s="86"/>
      <c r="IXU136" s="86"/>
      <c r="IXV136" s="86"/>
      <c r="IXW136" s="86"/>
      <c r="IXX136" s="86"/>
      <c r="IXY136" s="86"/>
      <c r="IXZ136" s="86"/>
      <c r="IYA136" s="86"/>
      <c r="IYB136" s="86"/>
      <c r="IYC136" s="86"/>
      <c r="IYD136" s="86"/>
      <c r="IYE136" s="86"/>
      <c r="IYF136" s="86"/>
      <c r="IYG136" s="86"/>
      <c r="IYH136" s="86"/>
      <c r="IYI136" s="86"/>
      <c r="IYJ136" s="86"/>
      <c r="IYK136" s="86"/>
      <c r="IYL136" s="86"/>
      <c r="IYM136" s="86"/>
      <c r="IYN136" s="86"/>
      <c r="IYO136" s="86"/>
      <c r="IYP136" s="86"/>
      <c r="IYQ136" s="86"/>
      <c r="IYR136" s="86"/>
      <c r="IYS136" s="86"/>
      <c r="IYT136" s="86"/>
      <c r="IYU136" s="86"/>
      <c r="IYV136" s="86"/>
      <c r="IYW136" s="86"/>
      <c r="IYX136" s="86"/>
      <c r="IYY136" s="86"/>
      <c r="IYZ136" s="86"/>
      <c r="IZA136" s="86"/>
      <c r="IZB136" s="86"/>
      <c r="IZC136" s="86"/>
      <c r="IZD136" s="86"/>
      <c r="IZE136" s="86"/>
      <c r="IZF136" s="86"/>
      <c r="IZG136" s="86"/>
      <c r="IZH136" s="86"/>
      <c r="IZI136" s="86"/>
      <c r="IZJ136" s="86"/>
      <c r="IZK136" s="86"/>
      <c r="IZL136" s="86"/>
      <c r="IZM136" s="86"/>
      <c r="IZN136" s="86"/>
      <c r="IZO136" s="86"/>
      <c r="IZP136" s="86"/>
      <c r="IZQ136" s="86"/>
      <c r="IZR136" s="86"/>
      <c r="IZS136" s="86"/>
      <c r="IZT136" s="86"/>
      <c r="IZU136" s="86"/>
      <c r="IZV136" s="86"/>
      <c r="IZW136" s="86"/>
      <c r="IZX136" s="86"/>
      <c r="IZY136" s="86"/>
      <c r="IZZ136" s="86"/>
      <c r="JAA136" s="86"/>
      <c r="JAB136" s="86"/>
      <c r="JAC136" s="86"/>
      <c r="JAD136" s="86"/>
      <c r="JAE136" s="86"/>
      <c r="JAF136" s="86"/>
      <c r="JAG136" s="86"/>
      <c r="JAH136" s="86"/>
      <c r="JAI136" s="86"/>
      <c r="JAJ136" s="86"/>
      <c r="JAK136" s="86"/>
      <c r="JAL136" s="86"/>
      <c r="JAM136" s="86"/>
      <c r="JAN136" s="86"/>
      <c r="JAO136" s="86"/>
      <c r="JAP136" s="86"/>
      <c r="JAQ136" s="86"/>
      <c r="JAR136" s="86"/>
      <c r="JAS136" s="86"/>
      <c r="JAT136" s="86"/>
      <c r="JAU136" s="86"/>
      <c r="JAV136" s="86"/>
      <c r="JAW136" s="86"/>
      <c r="JAX136" s="86"/>
      <c r="JAY136" s="86"/>
      <c r="JAZ136" s="86"/>
      <c r="JBA136" s="86"/>
      <c r="JBB136" s="86"/>
      <c r="JBC136" s="86"/>
      <c r="JBD136" s="86"/>
      <c r="JBE136" s="86"/>
      <c r="JBF136" s="86"/>
      <c r="JBG136" s="86"/>
      <c r="JBH136" s="86"/>
      <c r="JBI136" s="86"/>
      <c r="JBJ136" s="86"/>
      <c r="JBK136" s="86"/>
      <c r="JBL136" s="86"/>
      <c r="JBM136" s="86"/>
      <c r="JBN136" s="86"/>
      <c r="JBO136" s="86"/>
      <c r="JBP136" s="86"/>
      <c r="JBQ136" s="86"/>
      <c r="JBR136" s="86"/>
      <c r="JBS136" s="86"/>
      <c r="JBT136" s="86"/>
      <c r="JBU136" s="86"/>
      <c r="JBV136" s="86"/>
      <c r="JBW136" s="86"/>
      <c r="JBX136" s="86"/>
      <c r="JBY136" s="86"/>
      <c r="JBZ136" s="86"/>
      <c r="JCA136" s="86"/>
      <c r="JCB136" s="86"/>
      <c r="JCC136" s="86"/>
      <c r="JCD136" s="86"/>
      <c r="JCE136" s="86"/>
      <c r="JCF136" s="86"/>
      <c r="JCG136" s="86"/>
      <c r="JCH136" s="86"/>
      <c r="JCI136" s="86"/>
      <c r="JCJ136" s="86"/>
      <c r="JCK136" s="86"/>
      <c r="JCL136" s="86"/>
      <c r="JCM136" s="86"/>
      <c r="JCN136" s="86"/>
      <c r="JCO136" s="86"/>
      <c r="JCP136" s="86"/>
      <c r="JCQ136" s="86"/>
      <c r="JCR136" s="86"/>
      <c r="JCS136" s="86"/>
      <c r="JCT136" s="86"/>
      <c r="JCU136" s="86"/>
      <c r="JCV136" s="86"/>
      <c r="JCW136" s="86"/>
      <c r="JCX136" s="86"/>
      <c r="JCY136" s="86"/>
      <c r="JCZ136" s="86"/>
      <c r="JDA136" s="86"/>
      <c r="JDB136" s="86"/>
      <c r="JDI136" s="86"/>
      <c r="JDJ136" s="86"/>
      <c r="JDK136" s="86"/>
      <c r="JDL136" s="86"/>
      <c r="JDM136" s="86"/>
      <c r="JDN136" s="86"/>
      <c r="JDO136" s="86"/>
      <c r="JDP136" s="86"/>
      <c r="JDQ136" s="86"/>
      <c r="JDR136" s="86"/>
      <c r="JDS136" s="86"/>
      <c r="JDT136" s="86"/>
      <c r="JDU136" s="86"/>
      <c r="JDV136" s="86"/>
      <c r="JDW136" s="86"/>
      <c r="JDX136" s="86"/>
      <c r="JDY136" s="86"/>
      <c r="JDZ136" s="86"/>
      <c r="JEA136" s="86"/>
      <c r="JEB136" s="86"/>
      <c r="JEC136" s="86"/>
      <c r="JED136" s="86"/>
      <c r="JEE136" s="86"/>
      <c r="JEF136" s="86"/>
      <c r="JEG136" s="86"/>
      <c r="JEH136" s="86"/>
      <c r="JEI136" s="86"/>
      <c r="JEJ136" s="86"/>
      <c r="JEK136" s="86"/>
      <c r="JEL136" s="86"/>
      <c r="JEM136" s="86"/>
      <c r="JEN136" s="86"/>
      <c r="JEO136" s="86"/>
      <c r="JEP136" s="86"/>
      <c r="JEQ136" s="86"/>
      <c r="JER136" s="86"/>
      <c r="JES136" s="86"/>
      <c r="JET136" s="86"/>
      <c r="JEU136" s="86"/>
      <c r="JEV136" s="86"/>
      <c r="JEW136" s="86"/>
      <c r="JEX136" s="86"/>
      <c r="JEY136" s="86"/>
      <c r="JEZ136" s="86"/>
      <c r="JFA136" s="86"/>
      <c r="JFB136" s="86"/>
      <c r="JFC136" s="86"/>
      <c r="JFD136" s="86"/>
      <c r="JFE136" s="86"/>
      <c r="JFF136" s="86"/>
      <c r="JFG136" s="86"/>
      <c r="JFH136" s="86"/>
      <c r="JFI136" s="86"/>
      <c r="JFJ136" s="86"/>
      <c r="JFK136" s="86"/>
      <c r="JFL136" s="86"/>
      <c r="JFM136" s="86"/>
      <c r="JFN136" s="86"/>
      <c r="JFO136" s="86"/>
      <c r="JFP136" s="86"/>
      <c r="JFQ136" s="86"/>
      <c r="JFR136" s="86"/>
      <c r="JFS136" s="86"/>
      <c r="JFT136" s="86"/>
      <c r="JFU136" s="86"/>
      <c r="JFV136" s="86"/>
      <c r="JFW136" s="86"/>
      <c r="JFX136" s="86"/>
      <c r="JFY136" s="86"/>
      <c r="JFZ136" s="86"/>
      <c r="JGA136" s="86"/>
      <c r="JGB136" s="86"/>
      <c r="JGC136" s="86"/>
      <c r="JGD136" s="86"/>
      <c r="JGE136" s="86"/>
      <c r="JGF136" s="86"/>
      <c r="JGG136" s="86"/>
      <c r="JGH136" s="86"/>
      <c r="JGI136" s="86"/>
      <c r="JGJ136" s="86"/>
      <c r="JGK136" s="86"/>
      <c r="JGL136" s="86"/>
      <c r="JGM136" s="86"/>
      <c r="JGN136" s="86"/>
      <c r="JGO136" s="86"/>
      <c r="JGP136" s="86"/>
      <c r="JGQ136" s="86"/>
      <c r="JGR136" s="86"/>
      <c r="JGS136" s="86"/>
      <c r="JGT136" s="86"/>
      <c r="JGU136" s="86"/>
      <c r="JGV136" s="86"/>
      <c r="JGW136" s="86"/>
      <c r="JGX136" s="86"/>
      <c r="JGY136" s="86"/>
      <c r="JGZ136" s="86"/>
      <c r="JHA136" s="86"/>
      <c r="JHB136" s="86"/>
      <c r="JHC136" s="86"/>
      <c r="JHD136" s="86"/>
      <c r="JHE136" s="86"/>
      <c r="JHF136" s="86"/>
      <c r="JHG136" s="86"/>
      <c r="JHH136" s="86"/>
      <c r="JHI136" s="86"/>
      <c r="JHJ136" s="86"/>
      <c r="JHK136" s="86"/>
      <c r="JHL136" s="86"/>
      <c r="JHM136" s="86"/>
      <c r="JHN136" s="86"/>
      <c r="JHO136" s="86"/>
      <c r="JHP136" s="86"/>
      <c r="JHQ136" s="86"/>
      <c r="JHR136" s="86"/>
      <c r="JHS136" s="86"/>
      <c r="JHT136" s="86"/>
      <c r="JHU136" s="86"/>
      <c r="JHV136" s="86"/>
      <c r="JHW136" s="86"/>
      <c r="JHX136" s="86"/>
      <c r="JHY136" s="86"/>
      <c r="JHZ136" s="86"/>
      <c r="JIA136" s="86"/>
      <c r="JIB136" s="86"/>
      <c r="JIC136" s="86"/>
      <c r="JID136" s="86"/>
      <c r="JIE136" s="86"/>
      <c r="JIF136" s="86"/>
      <c r="JIG136" s="86"/>
      <c r="JIH136" s="86"/>
      <c r="JII136" s="86"/>
      <c r="JIJ136" s="86"/>
      <c r="JIK136" s="86"/>
      <c r="JIL136" s="86"/>
      <c r="JIM136" s="86"/>
      <c r="JIN136" s="86"/>
      <c r="JIO136" s="86"/>
      <c r="JIP136" s="86"/>
      <c r="JIQ136" s="86"/>
      <c r="JIR136" s="86"/>
      <c r="JIS136" s="86"/>
      <c r="JIT136" s="86"/>
      <c r="JIU136" s="86"/>
      <c r="JIV136" s="86"/>
      <c r="JIW136" s="86"/>
      <c r="JIX136" s="86"/>
      <c r="JIY136" s="86"/>
      <c r="JIZ136" s="86"/>
      <c r="JJA136" s="86"/>
      <c r="JJB136" s="86"/>
      <c r="JJC136" s="86"/>
      <c r="JJD136" s="86"/>
      <c r="JJE136" s="86"/>
      <c r="JJF136" s="86"/>
      <c r="JJG136" s="86"/>
      <c r="JJH136" s="86"/>
      <c r="JJI136" s="86"/>
      <c r="JJJ136" s="86"/>
      <c r="JJK136" s="86"/>
      <c r="JJL136" s="86"/>
      <c r="JJM136" s="86"/>
      <c r="JJN136" s="86"/>
      <c r="JJO136" s="86"/>
      <c r="JJP136" s="86"/>
      <c r="JJQ136" s="86"/>
      <c r="JJR136" s="86"/>
      <c r="JJS136" s="86"/>
      <c r="JJT136" s="86"/>
      <c r="JJU136" s="86"/>
      <c r="JJV136" s="86"/>
      <c r="JJW136" s="86"/>
      <c r="JJX136" s="86"/>
      <c r="JJY136" s="86"/>
      <c r="JJZ136" s="86"/>
      <c r="JKA136" s="86"/>
      <c r="JKB136" s="86"/>
      <c r="JKC136" s="86"/>
      <c r="JKD136" s="86"/>
      <c r="JKE136" s="86"/>
      <c r="JKF136" s="86"/>
      <c r="JKG136" s="86"/>
      <c r="JKH136" s="86"/>
      <c r="JKI136" s="86"/>
      <c r="JKJ136" s="86"/>
      <c r="JKK136" s="86"/>
      <c r="JKL136" s="86"/>
      <c r="JKM136" s="86"/>
      <c r="JKN136" s="86"/>
      <c r="JKO136" s="86"/>
      <c r="JKP136" s="86"/>
      <c r="JKQ136" s="86"/>
      <c r="JKR136" s="86"/>
      <c r="JKS136" s="86"/>
      <c r="JKT136" s="86"/>
      <c r="JKU136" s="86"/>
      <c r="JKV136" s="86"/>
      <c r="JKW136" s="86"/>
      <c r="JKX136" s="86"/>
      <c r="JKY136" s="86"/>
      <c r="JKZ136" s="86"/>
      <c r="JLA136" s="86"/>
      <c r="JLB136" s="86"/>
      <c r="JLC136" s="86"/>
      <c r="JLD136" s="86"/>
      <c r="JLE136" s="86"/>
      <c r="JLF136" s="86"/>
      <c r="JLG136" s="86"/>
      <c r="JLH136" s="86"/>
      <c r="JLI136" s="86"/>
      <c r="JLJ136" s="86"/>
      <c r="JLK136" s="86"/>
      <c r="JLL136" s="86"/>
      <c r="JLM136" s="86"/>
      <c r="JLN136" s="86"/>
      <c r="JLO136" s="86"/>
      <c r="JLP136" s="86"/>
      <c r="JLQ136" s="86"/>
      <c r="JLR136" s="86"/>
      <c r="JLS136" s="86"/>
      <c r="JLT136" s="86"/>
      <c r="JLU136" s="86"/>
      <c r="JLV136" s="86"/>
      <c r="JLW136" s="86"/>
      <c r="JLX136" s="86"/>
      <c r="JLY136" s="86"/>
      <c r="JLZ136" s="86"/>
      <c r="JMA136" s="86"/>
      <c r="JMB136" s="86"/>
      <c r="JMC136" s="86"/>
      <c r="JMD136" s="86"/>
      <c r="JME136" s="86"/>
      <c r="JMF136" s="86"/>
      <c r="JMG136" s="86"/>
      <c r="JMH136" s="86"/>
      <c r="JMI136" s="86"/>
      <c r="JMJ136" s="86"/>
      <c r="JMK136" s="86"/>
      <c r="JML136" s="86"/>
      <c r="JMM136" s="86"/>
      <c r="JMN136" s="86"/>
      <c r="JMO136" s="86"/>
      <c r="JMP136" s="86"/>
      <c r="JMQ136" s="86"/>
      <c r="JMR136" s="86"/>
      <c r="JMS136" s="86"/>
      <c r="JMT136" s="86"/>
      <c r="JMU136" s="86"/>
      <c r="JMV136" s="86"/>
      <c r="JMW136" s="86"/>
      <c r="JMX136" s="86"/>
      <c r="JNE136" s="86"/>
      <c r="JNF136" s="86"/>
      <c r="JNG136" s="86"/>
      <c r="JNH136" s="86"/>
      <c r="JNI136" s="86"/>
      <c r="JNJ136" s="86"/>
      <c r="JNK136" s="86"/>
      <c r="JNL136" s="86"/>
      <c r="JNM136" s="86"/>
      <c r="JNN136" s="86"/>
      <c r="JNO136" s="86"/>
      <c r="JNP136" s="86"/>
      <c r="JNQ136" s="86"/>
      <c r="JNR136" s="86"/>
      <c r="JNS136" s="86"/>
      <c r="JNT136" s="86"/>
      <c r="JNU136" s="86"/>
      <c r="JNV136" s="86"/>
      <c r="JNW136" s="86"/>
      <c r="JNX136" s="86"/>
      <c r="JNY136" s="86"/>
      <c r="JNZ136" s="86"/>
      <c r="JOA136" s="86"/>
      <c r="JOB136" s="86"/>
      <c r="JOC136" s="86"/>
      <c r="JOD136" s="86"/>
      <c r="JOE136" s="86"/>
      <c r="JOF136" s="86"/>
      <c r="JOG136" s="86"/>
      <c r="JOH136" s="86"/>
      <c r="JOI136" s="86"/>
      <c r="JOJ136" s="86"/>
      <c r="JOK136" s="86"/>
      <c r="JOL136" s="86"/>
      <c r="JOM136" s="86"/>
      <c r="JON136" s="86"/>
      <c r="JOO136" s="86"/>
      <c r="JOP136" s="86"/>
      <c r="JOQ136" s="86"/>
      <c r="JOR136" s="86"/>
      <c r="JOS136" s="86"/>
      <c r="JOT136" s="86"/>
      <c r="JOU136" s="86"/>
      <c r="JOV136" s="86"/>
      <c r="JOW136" s="86"/>
      <c r="JOX136" s="86"/>
      <c r="JOY136" s="86"/>
      <c r="JOZ136" s="86"/>
      <c r="JPA136" s="86"/>
      <c r="JPB136" s="86"/>
      <c r="JPC136" s="86"/>
      <c r="JPD136" s="86"/>
      <c r="JPE136" s="86"/>
      <c r="JPF136" s="86"/>
      <c r="JPG136" s="86"/>
      <c r="JPH136" s="86"/>
      <c r="JPI136" s="86"/>
      <c r="JPJ136" s="86"/>
      <c r="JPK136" s="86"/>
      <c r="JPL136" s="86"/>
      <c r="JPM136" s="86"/>
      <c r="JPN136" s="86"/>
      <c r="JPO136" s="86"/>
      <c r="JPP136" s="86"/>
      <c r="JPQ136" s="86"/>
      <c r="JPR136" s="86"/>
      <c r="JPS136" s="86"/>
      <c r="JPT136" s="86"/>
      <c r="JPU136" s="86"/>
      <c r="JPV136" s="86"/>
      <c r="JPW136" s="86"/>
      <c r="JPX136" s="86"/>
      <c r="JPY136" s="86"/>
      <c r="JPZ136" s="86"/>
      <c r="JQA136" s="86"/>
      <c r="JQB136" s="86"/>
      <c r="JQC136" s="86"/>
      <c r="JQD136" s="86"/>
      <c r="JQE136" s="86"/>
      <c r="JQF136" s="86"/>
      <c r="JQG136" s="86"/>
      <c r="JQH136" s="86"/>
      <c r="JQI136" s="86"/>
      <c r="JQJ136" s="86"/>
      <c r="JQK136" s="86"/>
      <c r="JQL136" s="86"/>
      <c r="JQM136" s="86"/>
      <c r="JQN136" s="86"/>
      <c r="JQO136" s="86"/>
      <c r="JQP136" s="86"/>
      <c r="JQQ136" s="86"/>
      <c r="JQR136" s="86"/>
      <c r="JQS136" s="86"/>
      <c r="JQT136" s="86"/>
      <c r="JQU136" s="86"/>
      <c r="JQV136" s="86"/>
      <c r="JQW136" s="86"/>
      <c r="JQX136" s="86"/>
      <c r="JQY136" s="86"/>
      <c r="JQZ136" s="86"/>
      <c r="JRA136" s="86"/>
      <c r="JRB136" s="86"/>
      <c r="JRC136" s="86"/>
      <c r="JRD136" s="86"/>
      <c r="JRE136" s="86"/>
      <c r="JRF136" s="86"/>
      <c r="JRG136" s="86"/>
      <c r="JRH136" s="86"/>
      <c r="JRI136" s="86"/>
      <c r="JRJ136" s="86"/>
      <c r="JRK136" s="86"/>
      <c r="JRL136" s="86"/>
      <c r="JRM136" s="86"/>
      <c r="JRN136" s="86"/>
      <c r="JRO136" s="86"/>
      <c r="JRP136" s="86"/>
      <c r="JRQ136" s="86"/>
      <c r="JRR136" s="86"/>
      <c r="JRS136" s="86"/>
      <c r="JRT136" s="86"/>
      <c r="JRU136" s="86"/>
      <c r="JRV136" s="86"/>
      <c r="JRW136" s="86"/>
      <c r="JRX136" s="86"/>
      <c r="JRY136" s="86"/>
      <c r="JRZ136" s="86"/>
      <c r="JSA136" s="86"/>
      <c r="JSB136" s="86"/>
      <c r="JSC136" s="86"/>
      <c r="JSD136" s="86"/>
      <c r="JSE136" s="86"/>
      <c r="JSF136" s="86"/>
      <c r="JSG136" s="86"/>
      <c r="JSH136" s="86"/>
      <c r="JSI136" s="86"/>
      <c r="JSJ136" s="86"/>
      <c r="JSK136" s="86"/>
      <c r="JSL136" s="86"/>
      <c r="JSM136" s="86"/>
      <c r="JSN136" s="86"/>
      <c r="JSO136" s="86"/>
      <c r="JSP136" s="86"/>
      <c r="JSQ136" s="86"/>
      <c r="JSR136" s="86"/>
      <c r="JSS136" s="86"/>
      <c r="JST136" s="86"/>
      <c r="JSU136" s="86"/>
      <c r="JSV136" s="86"/>
      <c r="JSW136" s="86"/>
      <c r="JSX136" s="86"/>
      <c r="JSY136" s="86"/>
      <c r="JSZ136" s="86"/>
      <c r="JTA136" s="86"/>
      <c r="JTB136" s="86"/>
      <c r="JTC136" s="86"/>
      <c r="JTD136" s="86"/>
      <c r="JTE136" s="86"/>
      <c r="JTF136" s="86"/>
      <c r="JTG136" s="86"/>
      <c r="JTH136" s="86"/>
      <c r="JTI136" s="86"/>
      <c r="JTJ136" s="86"/>
      <c r="JTK136" s="86"/>
      <c r="JTL136" s="86"/>
      <c r="JTM136" s="86"/>
      <c r="JTN136" s="86"/>
      <c r="JTO136" s="86"/>
      <c r="JTP136" s="86"/>
      <c r="JTQ136" s="86"/>
      <c r="JTR136" s="86"/>
      <c r="JTS136" s="86"/>
      <c r="JTT136" s="86"/>
      <c r="JTU136" s="86"/>
      <c r="JTV136" s="86"/>
      <c r="JTW136" s="86"/>
      <c r="JTX136" s="86"/>
      <c r="JTY136" s="86"/>
      <c r="JTZ136" s="86"/>
      <c r="JUA136" s="86"/>
      <c r="JUB136" s="86"/>
      <c r="JUC136" s="86"/>
      <c r="JUD136" s="86"/>
      <c r="JUE136" s="86"/>
      <c r="JUF136" s="86"/>
      <c r="JUG136" s="86"/>
      <c r="JUH136" s="86"/>
      <c r="JUI136" s="86"/>
      <c r="JUJ136" s="86"/>
      <c r="JUK136" s="86"/>
      <c r="JUL136" s="86"/>
      <c r="JUM136" s="86"/>
      <c r="JUN136" s="86"/>
      <c r="JUO136" s="86"/>
      <c r="JUP136" s="86"/>
      <c r="JUQ136" s="86"/>
      <c r="JUR136" s="86"/>
      <c r="JUS136" s="86"/>
      <c r="JUT136" s="86"/>
      <c r="JUU136" s="86"/>
      <c r="JUV136" s="86"/>
      <c r="JUW136" s="86"/>
      <c r="JUX136" s="86"/>
      <c r="JUY136" s="86"/>
      <c r="JUZ136" s="86"/>
      <c r="JVA136" s="86"/>
      <c r="JVB136" s="86"/>
      <c r="JVC136" s="86"/>
      <c r="JVD136" s="86"/>
      <c r="JVE136" s="86"/>
      <c r="JVF136" s="86"/>
      <c r="JVG136" s="86"/>
      <c r="JVH136" s="86"/>
      <c r="JVI136" s="86"/>
      <c r="JVJ136" s="86"/>
      <c r="JVK136" s="86"/>
      <c r="JVL136" s="86"/>
      <c r="JVM136" s="86"/>
      <c r="JVN136" s="86"/>
      <c r="JVO136" s="86"/>
      <c r="JVP136" s="86"/>
      <c r="JVQ136" s="86"/>
      <c r="JVR136" s="86"/>
      <c r="JVS136" s="86"/>
      <c r="JVT136" s="86"/>
      <c r="JVU136" s="86"/>
      <c r="JVV136" s="86"/>
      <c r="JVW136" s="86"/>
      <c r="JVX136" s="86"/>
      <c r="JVY136" s="86"/>
      <c r="JVZ136" s="86"/>
      <c r="JWA136" s="86"/>
      <c r="JWB136" s="86"/>
      <c r="JWC136" s="86"/>
      <c r="JWD136" s="86"/>
      <c r="JWE136" s="86"/>
      <c r="JWF136" s="86"/>
      <c r="JWG136" s="86"/>
      <c r="JWH136" s="86"/>
      <c r="JWI136" s="86"/>
      <c r="JWJ136" s="86"/>
      <c r="JWK136" s="86"/>
      <c r="JWL136" s="86"/>
      <c r="JWM136" s="86"/>
      <c r="JWN136" s="86"/>
      <c r="JWO136" s="86"/>
      <c r="JWP136" s="86"/>
      <c r="JWQ136" s="86"/>
      <c r="JWR136" s="86"/>
      <c r="JWS136" s="86"/>
      <c r="JWT136" s="86"/>
      <c r="JXA136" s="86"/>
      <c r="JXB136" s="86"/>
      <c r="JXC136" s="86"/>
      <c r="JXD136" s="86"/>
      <c r="JXE136" s="86"/>
      <c r="JXF136" s="86"/>
      <c r="JXG136" s="86"/>
      <c r="JXH136" s="86"/>
      <c r="JXI136" s="86"/>
      <c r="JXJ136" s="86"/>
      <c r="JXK136" s="86"/>
      <c r="JXL136" s="86"/>
      <c r="JXM136" s="86"/>
      <c r="JXN136" s="86"/>
      <c r="JXO136" s="86"/>
      <c r="JXP136" s="86"/>
      <c r="JXQ136" s="86"/>
      <c r="JXR136" s="86"/>
      <c r="JXS136" s="86"/>
      <c r="JXT136" s="86"/>
      <c r="JXU136" s="86"/>
      <c r="JXV136" s="86"/>
      <c r="JXW136" s="86"/>
      <c r="JXX136" s="86"/>
      <c r="JXY136" s="86"/>
      <c r="JXZ136" s="86"/>
      <c r="JYA136" s="86"/>
      <c r="JYB136" s="86"/>
      <c r="JYC136" s="86"/>
      <c r="JYD136" s="86"/>
      <c r="JYE136" s="86"/>
      <c r="JYF136" s="86"/>
      <c r="JYG136" s="86"/>
      <c r="JYH136" s="86"/>
      <c r="JYI136" s="86"/>
      <c r="JYJ136" s="86"/>
      <c r="JYK136" s="86"/>
      <c r="JYL136" s="86"/>
      <c r="JYM136" s="86"/>
      <c r="JYN136" s="86"/>
      <c r="JYO136" s="86"/>
      <c r="JYP136" s="86"/>
      <c r="JYQ136" s="86"/>
      <c r="JYR136" s="86"/>
      <c r="JYS136" s="86"/>
      <c r="JYT136" s="86"/>
      <c r="JYU136" s="86"/>
      <c r="JYV136" s="86"/>
      <c r="JYW136" s="86"/>
      <c r="JYX136" s="86"/>
      <c r="JYY136" s="86"/>
      <c r="JYZ136" s="86"/>
      <c r="JZA136" s="86"/>
      <c r="JZB136" s="86"/>
      <c r="JZC136" s="86"/>
      <c r="JZD136" s="86"/>
      <c r="JZE136" s="86"/>
      <c r="JZF136" s="86"/>
      <c r="JZG136" s="86"/>
      <c r="JZH136" s="86"/>
      <c r="JZI136" s="86"/>
      <c r="JZJ136" s="86"/>
      <c r="JZK136" s="86"/>
      <c r="JZL136" s="86"/>
      <c r="JZM136" s="86"/>
      <c r="JZN136" s="86"/>
      <c r="JZO136" s="86"/>
      <c r="JZP136" s="86"/>
      <c r="JZQ136" s="86"/>
      <c r="JZR136" s="86"/>
      <c r="JZS136" s="86"/>
      <c r="JZT136" s="86"/>
      <c r="JZU136" s="86"/>
      <c r="JZV136" s="86"/>
      <c r="JZW136" s="86"/>
      <c r="JZX136" s="86"/>
      <c r="JZY136" s="86"/>
      <c r="JZZ136" s="86"/>
      <c r="KAA136" s="86"/>
      <c r="KAB136" s="86"/>
      <c r="KAC136" s="86"/>
      <c r="KAD136" s="86"/>
      <c r="KAE136" s="86"/>
      <c r="KAF136" s="86"/>
      <c r="KAG136" s="86"/>
      <c r="KAH136" s="86"/>
      <c r="KAI136" s="86"/>
      <c r="KAJ136" s="86"/>
      <c r="KAK136" s="86"/>
      <c r="KAL136" s="86"/>
      <c r="KAM136" s="86"/>
      <c r="KAN136" s="86"/>
      <c r="KAO136" s="86"/>
      <c r="KAP136" s="86"/>
      <c r="KAQ136" s="86"/>
      <c r="KAR136" s="86"/>
      <c r="KAS136" s="86"/>
      <c r="KAT136" s="86"/>
      <c r="KAU136" s="86"/>
      <c r="KAV136" s="86"/>
      <c r="KAW136" s="86"/>
      <c r="KAX136" s="86"/>
      <c r="KAY136" s="86"/>
      <c r="KAZ136" s="86"/>
      <c r="KBA136" s="86"/>
      <c r="KBB136" s="86"/>
      <c r="KBC136" s="86"/>
      <c r="KBD136" s="86"/>
      <c r="KBE136" s="86"/>
      <c r="KBF136" s="86"/>
      <c r="KBG136" s="86"/>
      <c r="KBH136" s="86"/>
      <c r="KBI136" s="86"/>
      <c r="KBJ136" s="86"/>
      <c r="KBK136" s="86"/>
      <c r="KBL136" s="86"/>
      <c r="KBM136" s="86"/>
      <c r="KBN136" s="86"/>
      <c r="KBO136" s="86"/>
      <c r="KBP136" s="86"/>
      <c r="KBQ136" s="86"/>
      <c r="KBR136" s="86"/>
      <c r="KBS136" s="86"/>
      <c r="KBT136" s="86"/>
      <c r="KBU136" s="86"/>
      <c r="KBV136" s="86"/>
      <c r="KBW136" s="86"/>
      <c r="KBX136" s="86"/>
      <c r="KBY136" s="86"/>
      <c r="KBZ136" s="86"/>
      <c r="KCA136" s="86"/>
      <c r="KCB136" s="86"/>
      <c r="KCC136" s="86"/>
      <c r="KCD136" s="86"/>
      <c r="KCE136" s="86"/>
      <c r="KCF136" s="86"/>
      <c r="KCG136" s="86"/>
      <c r="KCH136" s="86"/>
      <c r="KCI136" s="86"/>
      <c r="KCJ136" s="86"/>
      <c r="KCK136" s="86"/>
      <c r="KCL136" s="86"/>
      <c r="KCM136" s="86"/>
      <c r="KCN136" s="86"/>
      <c r="KCO136" s="86"/>
      <c r="KCP136" s="86"/>
      <c r="KCQ136" s="86"/>
      <c r="KCR136" s="86"/>
      <c r="KCS136" s="86"/>
      <c r="KCT136" s="86"/>
      <c r="KCU136" s="86"/>
      <c r="KCV136" s="86"/>
      <c r="KCW136" s="86"/>
      <c r="KCX136" s="86"/>
      <c r="KCY136" s="86"/>
      <c r="KCZ136" s="86"/>
      <c r="KDA136" s="86"/>
      <c r="KDB136" s="86"/>
      <c r="KDC136" s="86"/>
      <c r="KDD136" s="86"/>
      <c r="KDE136" s="86"/>
      <c r="KDF136" s="86"/>
      <c r="KDG136" s="86"/>
      <c r="KDH136" s="86"/>
      <c r="KDI136" s="86"/>
      <c r="KDJ136" s="86"/>
      <c r="KDK136" s="86"/>
      <c r="KDL136" s="86"/>
      <c r="KDM136" s="86"/>
      <c r="KDN136" s="86"/>
      <c r="KDO136" s="86"/>
      <c r="KDP136" s="86"/>
      <c r="KDQ136" s="86"/>
      <c r="KDR136" s="86"/>
      <c r="KDS136" s="86"/>
      <c r="KDT136" s="86"/>
      <c r="KDU136" s="86"/>
      <c r="KDV136" s="86"/>
      <c r="KDW136" s="86"/>
      <c r="KDX136" s="86"/>
      <c r="KDY136" s="86"/>
      <c r="KDZ136" s="86"/>
      <c r="KEA136" s="86"/>
      <c r="KEB136" s="86"/>
      <c r="KEC136" s="86"/>
      <c r="KED136" s="86"/>
      <c r="KEE136" s="86"/>
      <c r="KEF136" s="86"/>
      <c r="KEG136" s="86"/>
      <c r="KEH136" s="86"/>
      <c r="KEI136" s="86"/>
      <c r="KEJ136" s="86"/>
      <c r="KEK136" s="86"/>
      <c r="KEL136" s="86"/>
      <c r="KEM136" s="86"/>
      <c r="KEN136" s="86"/>
      <c r="KEO136" s="86"/>
      <c r="KEP136" s="86"/>
      <c r="KEQ136" s="86"/>
      <c r="KER136" s="86"/>
      <c r="KES136" s="86"/>
      <c r="KET136" s="86"/>
      <c r="KEU136" s="86"/>
      <c r="KEV136" s="86"/>
      <c r="KEW136" s="86"/>
      <c r="KEX136" s="86"/>
      <c r="KEY136" s="86"/>
      <c r="KEZ136" s="86"/>
      <c r="KFA136" s="86"/>
      <c r="KFB136" s="86"/>
      <c r="KFC136" s="86"/>
      <c r="KFD136" s="86"/>
      <c r="KFE136" s="86"/>
      <c r="KFF136" s="86"/>
      <c r="KFG136" s="86"/>
      <c r="KFH136" s="86"/>
      <c r="KFI136" s="86"/>
      <c r="KFJ136" s="86"/>
      <c r="KFK136" s="86"/>
      <c r="KFL136" s="86"/>
      <c r="KFM136" s="86"/>
      <c r="KFN136" s="86"/>
      <c r="KFO136" s="86"/>
      <c r="KFP136" s="86"/>
      <c r="KFQ136" s="86"/>
      <c r="KFR136" s="86"/>
      <c r="KFS136" s="86"/>
      <c r="KFT136" s="86"/>
      <c r="KFU136" s="86"/>
      <c r="KFV136" s="86"/>
      <c r="KFW136" s="86"/>
      <c r="KFX136" s="86"/>
      <c r="KFY136" s="86"/>
      <c r="KFZ136" s="86"/>
      <c r="KGA136" s="86"/>
      <c r="KGB136" s="86"/>
      <c r="KGC136" s="86"/>
      <c r="KGD136" s="86"/>
      <c r="KGE136" s="86"/>
      <c r="KGF136" s="86"/>
      <c r="KGG136" s="86"/>
      <c r="KGH136" s="86"/>
      <c r="KGI136" s="86"/>
      <c r="KGJ136" s="86"/>
      <c r="KGK136" s="86"/>
      <c r="KGL136" s="86"/>
      <c r="KGM136" s="86"/>
      <c r="KGN136" s="86"/>
      <c r="KGO136" s="86"/>
      <c r="KGP136" s="86"/>
      <c r="KGW136" s="86"/>
      <c r="KGX136" s="86"/>
      <c r="KGY136" s="86"/>
      <c r="KGZ136" s="86"/>
      <c r="KHA136" s="86"/>
      <c r="KHB136" s="86"/>
      <c r="KHC136" s="86"/>
      <c r="KHD136" s="86"/>
      <c r="KHE136" s="86"/>
      <c r="KHF136" s="86"/>
      <c r="KHG136" s="86"/>
      <c r="KHH136" s="86"/>
      <c r="KHI136" s="86"/>
      <c r="KHJ136" s="86"/>
      <c r="KHK136" s="86"/>
      <c r="KHL136" s="86"/>
      <c r="KHM136" s="86"/>
      <c r="KHN136" s="86"/>
      <c r="KHO136" s="86"/>
      <c r="KHP136" s="86"/>
      <c r="KHQ136" s="86"/>
      <c r="KHR136" s="86"/>
      <c r="KHS136" s="86"/>
      <c r="KHT136" s="86"/>
      <c r="KHU136" s="86"/>
      <c r="KHV136" s="86"/>
      <c r="KHW136" s="86"/>
      <c r="KHX136" s="86"/>
      <c r="KHY136" s="86"/>
      <c r="KHZ136" s="86"/>
      <c r="KIA136" s="86"/>
      <c r="KIB136" s="86"/>
      <c r="KIC136" s="86"/>
      <c r="KID136" s="86"/>
      <c r="KIE136" s="86"/>
      <c r="KIF136" s="86"/>
      <c r="KIG136" s="86"/>
      <c r="KIH136" s="86"/>
      <c r="KII136" s="86"/>
      <c r="KIJ136" s="86"/>
      <c r="KIK136" s="86"/>
      <c r="KIL136" s="86"/>
      <c r="KIM136" s="86"/>
      <c r="KIN136" s="86"/>
      <c r="KIO136" s="86"/>
      <c r="KIP136" s="86"/>
      <c r="KIQ136" s="86"/>
      <c r="KIR136" s="86"/>
      <c r="KIS136" s="86"/>
      <c r="KIT136" s="86"/>
      <c r="KIU136" s="86"/>
      <c r="KIV136" s="86"/>
      <c r="KIW136" s="86"/>
      <c r="KIX136" s="86"/>
      <c r="KIY136" s="86"/>
      <c r="KIZ136" s="86"/>
      <c r="KJA136" s="86"/>
      <c r="KJB136" s="86"/>
      <c r="KJC136" s="86"/>
      <c r="KJD136" s="86"/>
      <c r="KJE136" s="86"/>
      <c r="KJF136" s="86"/>
      <c r="KJG136" s="86"/>
      <c r="KJH136" s="86"/>
      <c r="KJI136" s="86"/>
      <c r="KJJ136" s="86"/>
      <c r="KJK136" s="86"/>
      <c r="KJL136" s="86"/>
      <c r="KJM136" s="86"/>
      <c r="KJN136" s="86"/>
      <c r="KJO136" s="86"/>
      <c r="KJP136" s="86"/>
      <c r="KJQ136" s="86"/>
      <c r="KJR136" s="86"/>
      <c r="KJS136" s="86"/>
      <c r="KJT136" s="86"/>
      <c r="KJU136" s="86"/>
      <c r="KJV136" s="86"/>
      <c r="KJW136" s="86"/>
      <c r="KJX136" s="86"/>
      <c r="KJY136" s="86"/>
      <c r="KJZ136" s="86"/>
      <c r="KKA136" s="86"/>
      <c r="KKB136" s="86"/>
      <c r="KKC136" s="86"/>
      <c r="KKD136" s="86"/>
      <c r="KKE136" s="86"/>
      <c r="KKF136" s="86"/>
      <c r="KKG136" s="86"/>
      <c r="KKH136" s="86"/>
      <c r="KKI136" s="86"/>
      <c r="KKJ136" s="86"/>
      <c r="KKK136" s="86"/>
      <c r="KKL136" s="86"/>
      <c r="KKM136" s="86"/>
      <c r="KKN136" s="86"/>
      <c r="KKO136" s="86"/>
      <c r="KKP136" s="86"/>
      <c r="KKQ136" s="86"/>
      <c r="KKR136" s="86"/>
      <c r="KKS136" s="86"/>
      <c r="KKT136" s="86"/>
      <c r="KKU136" s="86"/>
      <c r="KKV136" s="86"/>
      <c r="KKW136" s="86"/>
      <c r="KKX136" s="86"/>
      <c r="KKY136" s="86"/>
      <c r="KKZ136" s="86"/>
      <c r="KLA136" s="86"/>
      <c r="KLB136" s="86"/>
      <c r="KLC136" s="86"/>
      <c r="KLD136" s="86"/>
      <c r="KLE136" s="86"/>
      <c r="KLF136" s="86"/>
      <c r="KLG136" s="86"/>
      <c r="KLH136" s="86"/>
      <c r="KLI136" s="86"/>
      <c r="KLJ136" s="86"/>
      <c r="KLK136" s="86"/>
      <c r="KLL136" s="86"/>
      <c r="KLM136" s="86"/>
      <c r="KLN136" s="86"/>
      <c r="KLO136" s="86"/>
      <c r="KLP136" s="86"/>
      <c r="KLQ136" s="86"/>
      <c r="KLR136" s="86"/>
      <c r="KLS136" s="86"/>
      <c r="KLT136" s="86"/>
      <c r="KLU136" s="86"/>
      <c r="KLV136" s="86"/>
      <c r="KLW136" s="86"/>
      <c r="KLX136" s="86"/>
      <c r="KLY136" s="86"/>
      <c r="KLZ136" s="86"/>
      <c r="KMA136" s="86"/>
      <c r="KMB136" s="86"/>
      <c r="KMC136" s="86"/>
      <c r="KMD136" s="86"/>
      <c r="KME136" s="86"/>
      <c r="KMF136" s="86"/>
      <c r="KMG136" s="86"/>
      <c r="KMH136" s="86"/>
      <c r="KMI136" s="86"/>
      <c r="KMJ136" s="86"/>
      <c r="KMK136" s="86"/>
      <c r="KML136" s="86"/>
      <c r="KMM136" s="86"/>
      <c r="KMN136" s="86"/>
      <c r="KMO136" s="86"/>
      <c r="KMP136" s="86"/>
      <c r="KMQ136" s="86"/>
      <c r="KMR136" s="86"/>
      <c r="KMS136" s="86"/>
      <c r="KMT136" s="86"/>
      <c r="KMU136" s="86"/>
      <c r="KMV136" s="86"/>
      <c r="KMW136" s="86"/>
      <c r="KMX136" s="86"/>
      <c r="KMY136" s="86"/>
      <c r="KMZ136" s="86"/>
      <c r="KNA136" s="86"/>
      <c r="KNB136" s="86"/>
      <c r="KNC136" s="86"/>
      <c r="KND136" s="86"/>
      <c r="KNE136" s="86"/>
      <c r="KNF136" s="86"/>
      <c r="KNG136" s="86"/>
      <c r="KNH136" s="86"/>
      <c r="KNI136" s="86"/>
      <c r="KNJ136" s="86"/>
      <c r="KNK136" s="86"/>
      <c r="KNL136" s="86"/>
      <c r="KNM136" s="86"/>
      <c r="KNN136" s="86"/>
      <c r="KNO136" s="86"/>
      <c r="KNP136" s="86"/>
      <c r="KNQ136" s="86"/>
      <c r="KNR136" s="86"/>
      <c r="KNS136" s="86"/>
      <c r="KNT136" s="86"/>
      <c r="KNU136" s="86"/>
      <c r="KNV136" s="86"/>
      <c r="KNW136" s="86"/>
      <c r="KNX136" s="86"/>
      <c r="KNY136" s="86"/>
      <c r="KNZ136" s="86"/>
      <c r="KOA136" s="86"/>
      <c r="KOB136" s="86"/>
      <c r="KOC136" s="86"/>
      <c r="KOD136" s="86"/>
      <c r="KOE136" s="86"/>
      <c r="KOF136" s="86"/>
      <c r="KOG136" s="86"/>
      <c r="KOH136" s="86"/>
      <c r="KOI136" s="86"/>
      <c r="KOJ136" s="86"/>
      <c r="KOK136" s="86"/>
      <c r="KOL136" s="86"/>
      <c r="KOM136" s="86"/>
      <c r="KON136" s="86"/>
      <c r="KOO136" s="86"/>
      <c r="KOP136" s="86"/>
      <c r="KOQ136" s="86"/>
      <c r="KOR136" s="86"/>
      <c r="KOS136" s="86"/>
      <c r="KOT136" s="86"/>
      <c r="KOU136" s="86"/>
      <c r="KOV136" s="86"/>
      <c r="KOW136" s="86"/>
      <c r="KOX136" s="86"/>
      <c r="KOY136" s="86"/>
      <c r="KOZ136" s="86"/>
      <c r="KPA136" s="86"/>
      <c r="KPB136" s="86"/>
      <c r="KPC136" s="86"/>
      <c r="KPD136" s="86"/>
      <c r="KPE136" s="86"/>
      <c r="KPF136" s="86"/>
      <c r="KPG136" s="86"/>
      <c r="KPH136" s="86"/>
      <c r="KPI136" s="86"/>
      <c r="KPJ136" s="86"/>
      <c r="KPK136" s="86"/>
      <c r="KPL136" s="86"/>
      <c r="KPM136" s="86"/>
      <c r="KPN136" s="86"/>
      <c r="KPO136" s="86"/>
      <c r="KPP136" s="86"/>
      <c r="KPQ136" s="86"/>
      <c r="KPR136" s="86"/>
      <c r="KPS136" s="86"/>
      <c r="KPT136" s="86"/>
      <c r="KPU136" s="86"/>
      <c r="KPV136" s="86"/>
      <c r="KPW136" s="86"/>
      <c r="KPX136" s="86"/>
      <c r="KPY136" s="86"/>
      <c r="KPZ136" s="86"/>
      <c r="KQA136" s="86"/>
      <c r="KQB136" s="86"/>
      <c r="KQC136" s="86"/>
      <c r="KQD136" s="86"/>
      <c r="KQE136" s="86"/>
      <c r="KQF136" s="86"/>
      <c r="KQG136" s="86"/>
      <c r="KQH136" s="86"/>
      <c r="KQI136" s="86"/>
      <c r="KQJ136" s="86"/>
      <c r="KQK136" s="86"/>
      <c r="KQL136" s="86"/>
      <c r="KQS136" s="86"/>
      <c r="KQT136" s="86"/>
      <c r="KQU136" s="86"/>
      <c r="KQV136" s="86"/>
      <c r="KQW136" s="86"/>
      <c r="KQX136" s="86"/>
      <c r="KQY136" s="86"/>
      <c r="KQZ136" s="86"/>
      <c r="KRA136" s="86"/>
      <c r="KRB136" s="86"/>
      <c r="KRC136" s="86"/>
      <c r="KRD136" s="86"/>
      <c r="KRE136" s="86"/>
      <c r="KRF136" s="86"/>
      <c r="KRG136" s="86"/>
      <c r="KRH136" s="86"/>
      <c r="KRI136" s="86"/>
      <c r="KRJ136" s="86"/>
      <c r="KRK136" s="86"/>
      <c r="KRL136" s="86"/>
      <c r="KRM136" s="86"/>
      <c r="KRN136" s="86"/>
      <c r="KRO136" s="86"/>
      <c r="KRP136" s="86"/>
      <c r="KRQ136" s="86"/>
      <c r="KRR136" s="86"/>
      <c r="KRS136" s="86"/>
      <c r="KRT136" s="86"/>
      <c r="KRU136" s="86"/>
      <c r="KRV136" s="86"/>
      <c r="KRW136" s="86"/>
      <c r="KRX136" s="86"/>
      <c r="KRY136" s="86"/>
      <c r="KRZ136" s="86"/>
      <c r="KSA136" s="86"/>
      <c r="KSB136" s="86"/>
      <c r="KSC136" s="86"/>
      <c r="KSD136" s="86"/>
      <c r="KSE136" s="86"/>
      <c r="KSF136" s="86"/>
      <c r="KSG136" s="86"/>
      <c r="KSH136" s="86"/>
      <c r="KSI136" s="86"/>
      <c r="KSJ136" s="86"/>
      <c r="KSK136" s="86"/>
      <c r="KSL136" s="86"/>
      <c r="KSM136" s="86"/>
      <c r="KSN136" s="86"/>
      <c r="KSO136" s="86"/>
      <c r="KSP136" s="86"/>
      <c r="KSQ136" s="86"/>
      <c r="KSR136" s="86"/>
      <c r="KSS136" s="86"/>
      <c r="KST136" s="86"/>
      <c r="KSU136" s="86"/>
      <c r="KSV136" s="86"/>
      <c r="KSW136" s="86"/>
      <c r="KSX136" s="86"/>
      <c r="KSY136" s="86"/>
      <c r="KSZ136" s="86"/>
      <c r="KTA136" s="86"/>
      <c r="KTB136" s="86"/>
      <c r="KTC136" s="86"/>
      <c r="KTD136" s="86"/>
      <c r="KTE136" s="86"/>
      <c r="KTF136" s="86"/>
      <c r="KTG136" s="86"/>
      <c r="KTH136" s="86"/>
      <c r="KTI136" s="86"/>
      <c r="KTJ136" s="86"/>
      <c r="KTK136" s="86"/>
      <c r="KTL136" s="86"/>
      <c r="KTM136" s="86"/>
      <c r="KTN136" s="86"/>
      <c r="KTO136" s="86"/>
      <c r="KTP136" s="86"/>
      <c r="KTQ136" s="86"/>
      <c r="KTR136" s="86"/>
      <c r="KTS136" s="86"/>
      <c r="KTT136" s="86"/>
      <c r="KTU136" s="86"/>
      <c r="KTV136" s="86"/>
      <c r="KTW136" s="86"/>
      <c r="KTX136" s="86"/>
      <c r="KTY136" s="86"/>
      <c r="KTZ136" s="86"/>
      <c r="KUA136" s="86"/>
      <c r="KUB136" s="86"/>
      <c r="KUC136" s="86"/>
      <c r="KUD136" s="86"/>
      <c r="KUE136" s="86"/>
      <c r="KUF136" s="86"/>
      <c r="KUG136" s="86"/>
      <c r="KUH136" s="86"/>
      <c r="KUI136" s="86"/>
      <c r="KUJ136" s="86"/>
      <c r="KUK136" s="86"/>
      <c r="KUL136" s="86"/>
      <c r="KUM136" s="86"/>
      <c r="KUN136" s="86"/>
      <c r="KUO136" s="86"/>
      <c r="KUP136" s="86"/>
      <c r="KUQ136" s="86"/>
      <c r="KUR136" s="86"/>
      <c r="KUS136" s="86"/>
      <c r="KUT136" s="86"/>
      <c r="KUU136" s="86"/>
      <c r="KUV136" s="86"/>
      <c r="KUW136" s="86"/>
      <c r="KUX136" s="86"/>
      <c r="KUY136" s="86"/>
      <c r="KUZ136" s="86"/>
      <c r="KVA136" s="86"/>
      <c r="KVB136" s="86"/>
      <c r="KVC136" s="86"/>
      <c r="KVD136" s="86"/>
      <c r="KVE136" s="86"/>
      <c r="KVF136" s="86"/>
      <c r="KVG136" s="86"/>
      <c r="KVH136" s="86"/>
      <c r="KVI136" s="86"/>
      <c r="KVJ136" s="86"/>
      <c r="KVK136" s="86"/>
      <c r="KVL136" s="86"/>
      <c r="KVM136" s="86"/>
      <c r="KVN136" s="86"/>
      <c r="KVO136" s="86"/>
      <c r="KVP136" s="86"/>
      <c r="KVQ136" s="86"/>
      <c r="KVR136" s="86"/>
      <c r="KVS136" s="86"/>
      <c r="KVT136" s="86"/>
      <c r="KVU136" s="86"/>
      <c r="KVV136" s="86"/>
      <c r="KVW136" s="86"/>
      <c r="KVX136" s="86"/>
      <c r="KVY136" s="86"/>
      <c r="KVZ136" s="86"/>
      <c r="KWA136" s="86"/>
      <c r="KWB136" s="86"/>
      <c r="KWC136" s="86"/>
      <c r="KWD136" s="86"/>
      <c r="KWE136" s="86"/>
      <c r="KWF136" s="86"/>
      <c r="KWG136" s="86"/>
      <c r="KWH136" s="86"/>
      <c r="KWI136" s="86"/>
      <c r="KWJ136" s="86"/>
      <c r="KWK136" s="86"/>
      <c r="KWL136" s="86"/>
      <c r="KWM136" s="86"/>
      <c r="KWN136" s="86"/>
      <c r="KWO136" s="86"/>
      <c r="KWP136" s="86"/>
      <c r="KWQ136" s="86"/>
      <c r="KWR136" s="86"/>
      <c r="KWS136" s="86"/>
      <c r="KWT136" s="86"/>
      <c r="KWU136" s="86"/>
      <c r="KWV136" s="86"/>
      <c r="KWW136" s="86"/>
      <c r="KWX136" s="86"/>
      <c r="KWY136" s="86"/>
      <c r="KWZ136" s="86"/>
      <c r="KXA136" s="86"/>
      <c r="KXB136" s="86"/>
      <c r="KXC136" s="86"/>
      <c r="KXD136" s="86"/>
      <c r="KXE136" s="86"/>
      <c r="KXF136" s="86"/>
      <c r="KXG136" s="86"/>
      <c r="KXH136" s="86"/>
      <c r="KXI136" s="86"/>
      <c r="KXJ136" s="86"/>
      <c r="KXK136" s="86"/>
      <c r="KXL136" s="86"/>
      <c r="KXM136" s="86"/>
      <c r="KXN136" s="86"/>
      <c r="KXO136" s="86"/>
      <c r="KXP136" s="86"/>
      <c r="KXQ136" s="86"/>
      <c r="KXR136" s="86"/>
      <c r="KXS136" s="86"/>
      <c r="KXT136" s="86"/>
      <c r="KXU136" s="86"/>
      <c r="KXV136" s="86"/>
      <c r="KXW136" s="86"/>
      <c r="KXX136" s="86"/>
      <c r="KXY136" s="86"/>
      <c r="KXZ136" s="86"/>
      <c r="KYA136" s="86"/>
      <c r="KYB136" s="86"/>
      <c r="KYC136" s="86"/>
      <c r="KYD136" s="86"/>
      <c r="KYE136" s="86"/>
      <c r="KYF136" s="86"/>
      <c r="KYG136" s="86"/>
      <c r="KYH136" s="86"/>
      <c r="KYI136" s="86"/>
      <c r="KYJ136" s="86"/>
      <c r="KYK136" s="86"/>
      <c r="KYL136" s="86"/>
      <c r="KYM136" s="86"/>
      <c r="KYN136" s="86"/>
      <c r="KYO136" s="86"/>
      <c r="KYP136" s="86"/>
      <c r="KYQ136" s="86"/>
      <c r="KYR136" s="86"/>
      <c r="KYS136" s="86"/>
      <c r="KYT136" s="86"/>
      <c r="KYU136" s="86"/>
      <c r="KYV136" s="86"/>
      <c r="KYW136" s="86"/>
      <c r="KYX136" s="86"/>
      <c r="KYY136" s="86"/>
      <c r="KYZ136" s="86"/>
      <c r="KZA136" s="86"/>
      <c r="KZB136" s="86"/>
      <c r="KZC136" s="86"/>
      <c r="KZD136" s="86"/>
      <c r="KZE136" s="86"/>
      <c r="KZF136" s="86"/>
      <c r="KZG136" s="86"/>
      <c r="KZH136" s="86"/>
      <c r="KZI136" s="86"/>
      <c r="KZJ136" s="86"/>
      <c r="KZK136" s="86"/>
      <c r="KZL136" s="86"/>
      <c r="KZM136" s="86"/>
      <c r="KZN136" s="86"/>
      <c r="KZO136" s="86"/>
      <c r="KZP136" s="86"/>
      <c r="KZQ136" s="86"/>
      <c r="KZR136" s="86"/>
      <c r="KZS136" s="86"/>
      <c r="KZT136" s="86"/>
      <c r="KZU136" s="86"/>
      <c r="KZV136" s="86"/>
      <c r="KZW136" s="86"/>
      <c r="KZX136" s="86"/>
      <c r="KZY136" s="86"/>
      <c r="KZZ136" s="86"/>
      <c r="LAA136" s="86"/>
      <c r="LAB136" s="86"/>
      <c r="LAC136" s="86"/>
      <c r="LAD136" s="86"/>
      <c r="LAE136" s="86"/>
      <c r="LAF136" s="86"/>
      <c r="LAG136" s="86"/>
      <c r="LAH136" s="86"/>
      <c r="LAO136" s="86"/>
      <c r="LAP136" s="86"/>
      <c r="LAQ136" s="86"/>
      <c r="LAR136" s="86"/>
      <c r="LAS136" s="86"/>
      <c r="LAT136" s="86"/>
      <c r="LAU136" s="86"/>
      <c r="LAV136" s="86"/>
      <c r="LAW136" s="86"/>
      <c r="LAX136" s="86"/>
      <c r="LAY136" s="86"/>
      <c r="LAZ136" s="86"/>
      <c r="LBA136" s="86"/>
      <c r="LBB136" s="86"/>
      <c r="LBC136" s="86"/>
      <c r="LBD136" s="86"/>
      <c r="LBE136" s="86"/>
      <c r="LBF136" s="86"/>
      <c r="LBG136" s="86"/>
      <c r="LBH136" s="86"/>
      <c r="LBI136" s="86"/>
      <c r="LBJ136" s="86"/>
      <c r="LBK136" s="86"/>
      <c r="LBL136" s="86"/>
      <c r="LBM136" s="86"/>
      <c r="LBN136" s="86"/>
      <c r="LBO136" s="86"/>
      <c r="LBP136" s="86"/>
      <c r="LBQ136" s="86"/>
      <c r="LBR136" s="86"/>
      <c r="LBS136" s="86"/>
      <c r="LBT136" s="86"/>
      <c r="LBU136" s="86"/>
      <c r="LBV136" s="86"/>
      <c r="LBW136" s="86"/>
      <c r="LBX136" s="86"/>
      <c r="LBY136" s="86"/>
      <c r="LBZ136" s="86"/>
      <c r="LCA136" s="86"/>
      <c r="LCB136" s="86"/>
      <c r="LCC136" s="86"/>
      <c r="LCD136" s="86"/>
      <c r="LCE136" s="86"/>
      <c r="LCF136" s="86"/>
      <c r="LCG136" s="86"/>
      <c r="LCH136" s="86"/>
      <c r="LCI136" s="86"/>
      <c r="LCJ136" s="86"/>
      <c r="LCK136" s="86"/>
      <c r="LCL136" s="86"/>
      <c r="LCM136" s="86"/>
      <c r="LCN136" s="86"/>
      <c r="LCO136" s="86"/>
      <c r="LCP136" s="86"/>
      <c r="LCQ136" s="86"/>
      <c r="LCR136" s="86"/>
      <c r="LCS136" s="86"/>
      <c r="LCT136" s="86"/>
      <c r="LCU136" s="86"/>
      <c r="LCV136" s="86"/>
      <c r="LCW136" s="86"/>
      <c r="LCX136" s="86"/>
      <c r="LCY136" s="86"/>
      <c r="LCZ136" s="86"/>
      <c r="LDA136" s="86"/>
      <c r="LDB136" s="86"/>
      <c r="LDC136" s="86"/>
      <c r="LDD136" s="86"/>
      <c r="LDE136" s="86"/>
      <c r="LDF136" s="86"/>
      <c r="LDG136" s="86"/>
      <c r="LDH136" s="86"/>
      <c r="LDI136" s="86"/>
      <c r="LDJ136" s="86"/>
      <c r="LDK136" s="86"/>
      <c r="LDL136" s="86"/>
      <c r="LDM136" s="86"/>
      <c r="LDN136" s="86"/>
      <c r="LDO136" s="86"/>
      <c r="LDP136" s="86"/>
      <c r="LDQ136" s="86"/>
      <c r="LDR136" s="86"/>
      <c r="LDS136" s="86"/>
      <c r="LDT136" s="86"/>
      <c r="LDU136" s="86"/>
      <c r="LDV136" s="86"/>
      <c r="LDW136" s="86"/>
      <c r="LDX136" s="86"/>
      <c r="LDY136" s="86"/>
      <c r="LDZ136" s="86"/>
      <c r="LEA136" s="86"/>
      <c r="LEB136" s="86"/>
      <c r="LEC136" s="86"/>
      <c r="LED136" s="86"/>
      <c r="LEE136" s="86"/>
      <c r="LEF136" s="86"/>
      <c r="LEG136" s="86"/>
      <c r="LEH136" s="86"/>
      <c r="LEI136" s="86"/>
      <c r="LEJ136" s="86"/>
      <c r="LEK136" s="86"/>
      <c r="LEL136" s="86"/>
      <c r="LEM136" s="86"/>
      <c r="LEN136" s="86"/>
      <c r="LEO136" s="86"/>
      <c r="LEP136" s="86"/>
      <c r="LEQ136" s="86"/>
      <c r="LER136" s="86"/>
      <c r="LES136" s="86"/>
      <c r="LET136" s="86"/>
      <c r="LEU136" s="86"/>
      <c r="LEV136" s="86"/>
      <c r="LEW136" s="86"/>
      <c r="LEX136" s="86"/>
      <c r="LEY136" s="86"/>
      <c r="LEZ136" s="86"/>
      <c r="LFA136" s="86"/>
      <c r="LFB136" s="86"/>
      <c r="LFC136" s="86"/>
      <c r="LFD136" s="86"/>
      <c r="LFE136" s="86"/>
      <c r="LFF136" s="86"/>
      <c r="LFG136" s="86"/>
      <c r="LFH136" s="86"/>
      <c r="LFI136" s="86"/>
      <c r="LFJ136" s="86"/>
      <c r="LFK136" s="86"/>
      <c r="LFL136" s="86"/>
      <c r="LFM136" s="86"/>
      <c r="LFN136" s="86"/>
      <c r="LFO136" s="86"/>
      <c r="LFP136" s="86"/>
      <c r="LFQ136" s="86"/>
      <c r="LFR136" s="86"/>
      <c r="LFS136" s="86"/>
      <c r="LFT136" s="86"/>
      <c r="LFU136" s="86"/>
      <c r="LFV136" s="86"/>
      <c r="LFW136" s="86"/>
      <c r="LFX136" s="86"/>
      <c r="LFY136" s="86"/>
      <c r="LFZ136" s="86"/>
      <c r="LGA136" s="86"/>
      <c r="LGB136" s="86"/>
      <c r="LGC136" s="86"/>
      <c r="LGD136" s="86"/>
      <c r="LGE136" s="86"/>
      <c r="LGF136" s="86"/>
      <c r="LGG136" s="86"/>
      <c r="LGH136" s="86"/>
      <c r="LGI136" s="86"/>
      <c r="LGJ136" s="86"/>
      <c r="LGK136" s="86"/>
      <c r="LGL136" s="86"/>
      <c r="LGM136" s="86"/>
      <c r="LGN136" s="86"/>
      <c r="LGO136" s="86"/>
      <c r="LGP136" s="86"/>
      <c r="LGQ136" s="86"/>
      <c r="LGR136" s="86"/>
      <c r="LGS136" s="86"/>
      <c r="LGT136" s="86"/>
      <c r="LGU136" s="86"/>
      <c r="LGV136" s="86"/>
      <c r="LGW136" s="86"/>
      <c r="LGX136" s="86"/>
      <c r="LGY136" s="86"/>
      <c r="LGZ136" s="86"/>
      <c r="LHA136" s="86"/>
      <c r="LHB136" s="86"/>
      <c r="LHC136" s="86"/>
      <c r="LHD136" s="86"/>
      <c r="LHE136" s="86"/>
      <c r="LHF136" s="86"/>
      <c r="LHG136" s="86"/>
      <c r="LHH136" s="86"/>
      <c r="LHI136" s="86"/>
      <c r="LHJ136" s="86"/>
      <c r="LHK136" s="86"/>
      <c r="LHL136" s="86"/>
      <c r="LHM136" s="86"/>
      <c r="LHN136" s="86"/>
      <c r="LHO136" s="86"/>
      <c r="LHP136" s="86"/>
      <c r="LHQ136" s="86"/>
      <c r="LHR136" s="86"/>
      <c r="LHS136" s="86"/>
      <c r="LHT136" s="86"/>
      <c r="LHU136" s="86"/>
      <c r="LHV136" s="86"/>
      <c r="LHW136" s="86"/>
      <c r="LHX136" s="86"/>
      <c r="LHY136" s="86"/>
      <c r="LHZ136" s="86"/>
      <c r="LIA136" s="86"/>
      <c r="LIB136" s="86"/>
      <c r="LIC136" s="86"/>
      <c r="LID136" s="86"/>
      <c r="LIE136" s="86"/>
      <c r="LIF136" s="86"/>
      <c r="LIG136" s="86"/>
      <c r="LIH136" s="86"/>
      <c r="LII136" s="86"/>
      <c r="LIJ136" s="86"/>
      <c r="LIK136" s="86"/>
      <c r="LIL136" s="86"/>
      <c r="LIM136" s="86"/>
      <c r="LIN136" s="86"/>
      <c r="LIO136" s="86"/>
      <c r="LIP136" s="86"/>
      <c r="LIQ136" s="86"/>
      <c r="LIR136" s="86"/>
      <c r="LIS136" s="86"/>
      <c r="LIT136" s="86"/>
      <c r="LIU136" s="86"/>
      <c r="LIV136" s="86"/>
      <c r="LIW136" s="86"/>
      <c r="LIX136" s="86"/>
      <c r="LIY136" s="86"/>
      <c r="LIZ136" s="86"/>
      <c r="LJA136" s="86"/>
      <c r="LJB136" s="86"/>
      <c r="LJC136" s="86"/>
      <c r="LJD136" s="86"/>
      <c r="LJE136" s="86"/>
      <c r="LJF136" s="86"/>
      <c r="LJG136" s="86"/>
      <c r="LJH136" s="86"/>
      <c r="LJI136" s="86"/>
      <c r="LJJ136" s="86"/>
      <c r="LJK136" s="86"/>
      <c r="LJL136" s="86"/>
      <c r="LJM136" s="86"/>
      <c r="LJN136" s="86"/>
      <c r="LJO136" s="86"/>
      <c r="LJP136" s="86"/>
      <c r="LJQ136" s="86"/>
      <c r="LJR136" s="86"/>
      <c r="LJS136" s="86"/>
      <c r="LJT136" s="86"/>
      <c r="LJU136" s="86"/>
      <c r="LJV136" s="86"/>
      <c r="LJW136" s="86"/>
      <c r="LJX136" s="86"/>
      <c r="LJY136" s="86"/>
      <c r="LJZ136" s="86"/>
      <c r="LKA136" s="86"/>
      <c r="LKB136" s="86"/>
      <c r="LKC136" s="86"/>
      <c r="LKD136" s="86"/>
      <c r="LKK136" s="86"/>
      <c r="LKL136" s="86"/>
      <c r="LKM136" s="86"/>
      <c r="LKN136" s="86"/>
      <c r="LKO136" s="86"/>
      <c r="LKP136" s="86"/>
      <c r="LKQ136" s="86"/>
      <c r="LKR136" s="86"/>
      <c r="LKS136" s="86"/>
      <c r="LKT136" s="86"/>
      <c r="LKU136" s="86"/>
      <c r="LKV136" s="86"/>
      <c r="LKW136" s="86"/>
      <c r="LKX136" s="86"/>
      <c r="LKY136" s="86"/>
      <c r="LKZ136" s="86"/>
      <c r="LLA136" s="86"/>
      <c r="LLB136" s="86"/>
      <c r="LLC136" s="86"/>
      <c r="LLD136" s="86"/>
      <c r="LLE136" s="86"/>
      <c r="LLF136" s="86"/>
      <c r="LLG136" s="86"/>
      <c r="LLH136" s="86"/>
      <c r="LLI136" s="86"/>
      <c r="LLJ136" s="86"/>
      <c r="LLK136" s="86"/>
      <c r="LLL136" s="86"/>
      <c r="LLM136" s="86"/>
      <c r="LLN136" s="86"/>
      <c r="LLO136" s="86"/>
      <c r="LLP136" s="86"/>
      <c r="LLQ136" s="86"/>
      <c r="LLR136" s="86"/>
      <c r="LLS136" s="86"/>
      <c r="LLT136" s="86"/>
      <c r="LLU136" s="86"/>
      <c r="LLV136" s="86"/>
      <c r="LLW136" s="86"/>
      <c r="LLX136" s="86"/>
      <c r="LLY136" s="86"/>
      <c r="LLZ136" s="86"/>
      <c r="LMA136" s="86"/>
      <c r="LMB136" s="86"/>
      <c r="LMC136" s="86"/>
      <c r="LMD136" s="86"/>
      <c r="LME136" s="86"/>
      <c r="LMF136" s="86"/>
      <c r="LMG136" s="86"/>
      <c r="LMH136" s="86"/>
      <c r="LMI136" s="86"/>
      <c r="LMJ136" s="86"/>
      <c r="LMK136" s="86"/>
      <c r="LML136" s="86"/>
      <c r="LMM136" s="86"/>
      <c r="LMN136" s="86"/>
      <c r="LMO136" s="86"/>
      <c r="LMP136" s="86"/>
      <c r="LMQ136" s="86"/>
      <c r="LMR136" s="86"/>
      <c r="LMS136" s="86"/>
      <c r="LMT136" s="86"/>
      <c r="LMU136" s="86"/>
      <c r="LMV136" s="86"/>
      <c r="LMW136" s="86"/>
      <c r="LMX136" s="86"/>
      <c r="LMY136" s="86"/>
      <c r="LMZ136" s="86"/>
      <c r="LNA136" s="86"/>
      <c r="LNB136" s="86"/>
      <c r="LNC136" s="86"/>
      <c r="LND136" s="86"/>
      <c r="LNE136" s="86"/>
      <c r="LNF136" s="86"/>
      <c r="LNG136" s="86"/>
      <c r="LNH136" s="86"/>
      <c r="LNI136" s="86"/>
      <c r="LNJ136" s="86"/>
      <c r="LNK136" s="86"/>
      <c r="LNL136" s="86"/>
      <c r="LNM136" s="86"/>
      <c r="LNN136" s="86"/>
      <c r="LNO136" s="86"/>
      <c r="LNP136" s="86"/>
      <c r="LNQ136" s="86"/>
      <c r="LNR136" s="86"/>
      <c r="LNS136" s="86"/>
      <c r="LNT136" s="86"/>
      <c r="LNU136" s="86"/>
      <c r="LNV136" s="86"/>
      <c r="LNW136" s="86"/>
      <c r="LNX136" s="86"/>
      <c r="LNY136" s="86"/>
      <c r="LNZ136" s="86"/>
      <c r="LOA136" s="86"/>
      <c r="LOB136" s="86"/>
      <c r="LOC136" s="86"/>
      <c r="LOD136" s="86"/>
      <c r="LOE136" s="86"/>
      <c r="LOF136" s="86"/>
      <c r="LOG136" s="86"/>
      <c r="LOH136" s="86"/>
      <c r="LOI136" s="86"/>
      <c r="LOJ136" s="86"/>
      <c r="LOK136" s="86"/>
      <c r="LOL136" s="86"/>
      <c r="LOM136" s="86"/>
      <c r="LON136" s="86"/>
      <c r="LOO136" s="86"/>
      <c r="LOP136" s="86"/>
      <c r="LOQ136" s="86"/>
      <c r="LOR136" s="86"/>
      <c r="LOS136" s="86"/>
      <c r="LOT136" s="86"/>
      <c r="LOU136" s="86"/>
      <c r="LOV136" s="86"/>
      <c r="LOW136" s="86"/>
      <c r="LOX136" s="86"/>
      <c r="LOY136" s="86"/>
      <c r="LOZ136" s="86"/>
      <c r="LPA136" s="86"/>
      <c r="LPB136" s="86"/>
      <c r="LPC136" s="86"/>
      <c r="LPD136" s="86"/>
      <c r="LPE136" s="86"/>
      <c r="LPF136" s="86"/>
      <c r="LPG136" s="86"/>
      <c r="LPH136" s="86"/>
      <c r="LPI136" s="86"/>
      <c r="LPJ136" s="86"/>
      <c r="LPK136" s="86"/>
      <c r="LPL136" s="86"/>
      <c r="LPM136" s="86"/>
      <c r="LPN136" s="86"/>
      <c r="LPO136" s="86"/>
      <c r="LPP136" s="86"/>
      <c r="LPQ136" s="86"/>
      <c r="LPR136" s="86"/>
      <c r="LPS136" s="86"/>
      <c r="LPT136" s="86"/>
      <c r="LPU136" s="86"/>
      <c r="LPV136" s="86"/>
      <c r="LPW136" s="86"/>
      <c r="LPX136" s="86"/>
      <c r="LPY136" s="86"/>
      <c r="LPZ136" s="86"/>
      <c r="LQA136" s="86"/>
      <c r="LQB136" s="86"/>
      <c r="LQC136" s="86"/>
      <c r="LQD136" s="86"/>
      <c r="LQE136" s="86"/>
      <c r="LQF136" s="86"/>
      <c r="LQG136" s="86"/>
      <c r="LQH136" s="86"/>
      <c r="LQI136" s="86"/>
      <c r="LQJ136" s="86"/>
      <c r="LQK136" s="86"/>
      <c r="LQL136" s="86"/>
      <c r="LQM136" s="86"/>
      <c r="LQN136" s="86"/>
      <c r="LQO136" s="86"/>
      <c r="LQP136" s="86"/>
      <c r="LQQ136" s="86"/>
      <c r="LQR136" s="86"/>
      <c r="LQS136" s="86"/>
      <c r="LQT136" s="86"/>
      <c r="LQU136" s="86"/>
      <c r="LQV136" s="86"/>
      <c r="LQW136" s="86"/>
      <c r="LQX136" s="86"/>
      <c r="LQY136" s="86"/>
      <c r="LQZ136" s="86"/>
      <c r="LRA136" s="86"/>
      <c r="LRB136" s="86"/>
      <c r="LRC136" s="86"/>
      <c r="LRD136" s="86"/>
      <c r="LRE136" s="86"/>
      <c r="LRF136" s="86"/>
      <c r="LRG136" s="86"/>
      <c r="LRH136" s="86"/>
      <c r="LRI136" s="86"/>
      <c r="LRJ136" s="86"/>
      <c r="LRK136" s="86"/>
      <c r="LRL136" s="86"/>
      <c r="LRM136" s="86"/>
      <c r="LRN136" s="86"/>
      <c r="LRO136" s="86"/>
      <c r="LRP136" s="86"/>
      <c r="LRQ136" s="86"/>
      <c r="LRR136" s="86"/>
      <c r="LRS136" s="86"/>
      <c r="LRT136" s="86"/>
      <c r="LRU136" s="86"/>
      <c r="LRV136" s="86"/>
      <c r="LRW136" s="86"/>
      <c r="LRX136" s="86"/>
      <c r="LRY136" s="86"/>
      <c r="LRZ136" s="86"/>
      <c r="LSA136" s="86"/>
      <c r="LSB136" s="86"/>
      <c r="LSC136" s="86"/>
      <c r="LSD136" s="86"/>
      <c r="LSE136" s="86"/>
      <c r="LSF136" s="86"/>
      <c r="LSG136" s="86"/>
      <c r="LSH136" s="86"/>
      <c r="LSI136" s="86"/>
      <c r="LSJ136" s="86"/>
      <c r="LSK136" s="86"/>
      <c r="LSL136" s="86"/>
      <c r="LSM136" s="86"/>
      <c r="LSN136" s="86"/>
      <c r="LSO136" s="86"/>
      <c r="LSP136" s="86"/>
      <c r="LSQ136" s="86"/>
      <c r="LSR136" s="86"/>
      <c r="LSS136" s="86"/>
      <c r="LST136" s="86"/>
      <c r="LSU136" s="86"/>
      <c r="LSV136" s="86"/>
      <c r="LSW136" s="86"/>
      <c r="LSX136" s="86"/>
      <c r="LSY136" s="86"/>
      <c r="LSZ136" s="86"/>
      <c r="LTA136" s="86"/>
      <c r="LTB136" s="86"/>
      <c r="LTC136" s="86"/>
      <c r="LTD136" s="86"/>
      <c r="LTE136" s="86"/>
      <c r="LTF136" s="86"/>
      <c r="LTG136" s="86"/>
      <c r="LTH136" s="86"/>
      <c r="LTI136" s="86"/>
      <c r="LTJ136" s="86"/>
      <c r="LTK136" s="86"/>
      <c r="LTL136" s="86"/>
      <c r="LTM136" s="86"/>
      <c r="LTN136" s="86"/>
      <c r="LTO136" s="86"/>
      <c r="LTP136" s="86"/>
      <c r="LTQ136" s="86"/>
      <c r="LTR136" s="86"/>
      <c r="LTS136" s="86"/>
      <c r="LTT136" s="86"/>
      <c r="LTU136" s="86"/>
      <c r="LTV136" s="86"/>
      <c r="LTW136" s="86"/>
      <c r="LTX136" s="86"/>
      <c r="LTY136" s="86"/>
      <c r="LTZ136" s="86"/>
      <c r="LUG136" s="86"/>
      <c r="LUH136" s="86"/>
      <c r="LUI136" s="86"/>
      <c r="LUJ136" s="86"/>
      <c r="LUK136" s="86"/>
      <c r="LUL136" s="86"/>
      <c r="LUM136" s="86"/>
      <c r="LUN136" s="86"/>
      <c r="LUO136" s="86"/>
      <c r="LUP136" s="86"/>
      <c r="LUQ136" s="86"/>
      <c r="LUR136" s="86"/>
      <c r="LUS136" s="86"/>
      <c r="LUT136" s="86"/>
      <c r="LUU136" s="86"/>
      <c r="LUV136" s="86"/>
      <c r="LUW136" s="86"/>
      <c r="LUX136" s="86"/>
      <c r="LUY136" s="86"/>
      <c r="LUZ136" s="86"/>
      <c r="LVA136" s="86"/>
      <c r="LVB136" s="86"/>
      <c r="LVC136" s="86"/>
      <c r="LVD136" s="86"/>
      <c r="LVE136" s="86"/>
      <c r="LVF136" s="86"/>
      <c r="LVG136" s="86"/>
      <c r="LVH136" s="86"/>
      <c r="LVI136" s="86"/>
      <c r="LVJ136" s="86"/>
      <c r="LVK136" s="86"/>
      <c r="LVL136" s="86"/>
      <c r="LVM136" s="86"/>
      <c r="LVN136" s="86"/>
      <c r="LVO136" s="86"/>
      <c r="LVP136" s="86"/>
      <c r="LVQ136" s="86"/>
      <c r="LVR136" s="86"/>
      <c r="LVS136" s="86"/>
      <c r="LVT136" s="86"/>
      <c r="LVU136" s="86"/>
      <c r="LVV136" s="86"/>
      <c r="LVW136" s="86"/>
      <c r="LVX136" s="86"/>
      <c r="LVY136" s="86"/>
      <c r="LVZ136" s="86"/>
      <c r="LWA136" s="86"/>
      <c r="LWB136" s="86"/>
      <c r="LWC136" s="86"/>
      <c r="LWD136" s="86"/>
      <c r="LWE136" s="86"/>
      <c r="LWF136" s="86"/>
      <c r="LWG136" s="86"/>
      <c r="LWH136" s="86"/>
      <c r="LWI136" s="86"/>
      <c r="LWJ136" s="86"/>
      <c r="LWK136" s="86"/>
      <c r="LWL136" s="86"/>
      <c r="LWM136" s="86"/>
      <c r="LWN136" s="86"/>
      <c r="LWO136" s="86"/>
      <c r="LWP136" s="86"/>
      <c r="LWQ136" s="86"/>
      <c r="LWR136" s="86"/>
      <c r="LWS136" s="86"/>
      <c r="LWT136" s="86"/>
      <c r="LWU136" s="86"/>
      <c r="LWV136" s="86"/>
      <c r="LWW136" s="86"/>
      <c r="LWX136" s="86"/>
      <c r="LWY136" s="86"/>
      <c r="LWZ136" s="86"/>
      <c r="LXA136" s="86"/>
      <c r="LXB136" s="86"/>
      <c r="LXC136" s="86"/>
      <c r="LXD136" s="86"/>
      <c r="LXE136" s="86"/>
      <c r="LXF136" s="86"/>
      <c r="LXG136" s="86"/>
      <c r="LXH136" s="86"/>
      <c r="LXI136" s="86"/>
      <c r="LXJ136" s="86"/>
      <c r="LXK136" s="86"/>
      <c r="LXL136" s="86"/>
      <c r="LXM136" s="86"/>
      <c r="LXN136" s="86"/>
      <c r="LXO136" s="86"/>
      <c r="LXP136" s="86"/>
      <c r="LXQ136" s="86"/>
      <c r="LXR136" s="86"/>
      <c r="LXS136" s="86"/>
      <c r="LXT136" s="86"/>
      <c r="LXU136" s="86"/>
      <c r="LXV136" s="86"/>
      <c r="LXW136" s="86"/>
      <c r="LXX136" s="86"/>
      <c r="LXY136" s="86"/>
      <c r="LXZ136" s="86"/>
      <c r="LYA136" s="86"/>
      <c r="LYB136" s="86"/>
      <c r="LYC136" s="86"/>
      <c r="LYD136" s="86"/>
      <c r="LYE136" s="86"/>
      <c r="LYF136" s="86"/>
      <c r="LYG136" s="86"/>
      <c r="LYH136" s="86"/>
      <c r="LYI136" s="86"/>
      <c r="LYJ136" s="86"/>
      <c r="LYK136" s="86"/>
      <c r="LYL136" s="86"/>
      <c r="LYM136" s="86"/>
      <c r="LYN136" s="86"/>
      <c r="LYO136" s="86"/>
      <c r="LYP136" s="86"/>
      <c r="LYQ136" s="86"/>
      <c r="LYR136" s="86"/>
      <c r="LYS136" s="86"/>
      <c r="LYT136" s="86"/>
      <c r="LYU136" s="86"/>
      <c r="LYV136" s="86"/>
      <c r="LYW136" s="86"/>
      <c r="LYX136" s="86"/>
      <c r="LYY136" s="86"/>
      <c r="LYZ136" s="86"/>
      <c r="LZA136" s="86"/>
      <c r="LZB136" s="86"/>
      <c r="LZC136" s="86"/>
      <c r="LZD136" s="86"/>
      <c r="LZE136" s="86"/>
      <c r="LZF136" s="86"/>
      <c r="LZG136" s="86"/>
      <c r="LZH136" s="86"/>
      <c r="LZI136" s="86"/>
      <c r="LZJ136" s="86"/>
      <c r="LZK136" s="86"/>
      <c r="LZL136" s="86"/>
      <c r="LZM136" s="86"/>
      <c r="LZN136" s="86"/>
      <c r="LZO136" s="86"/>
      <c r="LZP136" s="86"/>
      <c r="LZQ136" s="86"/>
      <c r="LZR136" s="86"/>
      <c r="LZS136" s="86"/>
      <c r="LZT136" s="86"/>
      <c r="LZU136" s="86"/>
      <c r="LZV136" s="86"/>
      <c r="LZW136" s="86"/>
      <c r="LZX136" s="86"/>
      <c r="LZY136" s="86"/>
      <c r="LZZ136" s="86"/>
      <c r="MAA136" s="86"/>
      <c r="MAB136" s="86"/>
      <c r="MAC136" s="86"/>
      <c r="MAD136" s="86"/>
      <c r="MAE136" s="86"/>
      <c r="MAF136" s="86"/>
      <c r="MAG136" s="86"/>
      <c r="MAH136" s="86"/>
      <c r="MAI136" s="86"/>
      <c r="MAJ136" s="86"/>
      <c r="MAK136" s="86"/>
      <c r="MAL136" s="86"/>
      <c r="MAM136" s="86"/>
      <c r="MAN136" s="86"/>
      <c r="MAO136" s="86"/>
      <c r="MAP136" s="86"/>
      <c r="MAQ136" s="86"/>
      <c r="MAR136" s="86"/>
      <c r="MAS136" s="86"/>
      <c r="MAT136" s="86"/>
      <c r="MAU136" s="86"/>
      <c r="MAV136" s="86"/>
      <c r="MAW136" s="86"/>
      <c r="MAX136" s="86"/>
      <c r="MAY136" s="86"/>
      <c r="MAZ136" s="86"/>
      <c r="MBA136" s="86"/>
      <c r="MBB136" s="86"/>
      <c r="MBC136" s="86"/>
      <c r="MBD136" s="86"/>
      <c r="MBE136" s="86"/>
      <c r="MBF136" s="86"/>
      <c r="MBG136" s="86"/>
      <c r="MBH136" s="86"/>
      <c r="MBI136" s="86"/>
      <c r="MBJ136" s="86"/>
      <c r="MBK136" s="86"/>
      <c r="MBL136" s="86"/>
      <c r="MBM136" s="86"/>
      <c r="MBN136" s="86"/>
      <c r="MBO136" s="86"/>
      <c r="MBP136" s="86"/>
      <c r="MBQ136" s="86"/>
      <c r="MBR136" s="86"/>
      <c r="MBS136" s="86"/>
      <c r="MBT136" s="86"/>
      <c r="MBU136" s="86"/>
      <c r="MBV136" s="86"/>
      <c r="MBW136" s="86"/>
      <c r="MBX136" s="86"/>
      <c r="MBY136" s="86"/>
      <c r="MBZ136" s="86"/>
      <c r="MCA136" s="86"/>
      <c r="MCB136" s="86"/>
      <c r="MCC136" s="86"/>
      <c r="MCD136" s="86"/>
      <c r="MCE136" s="86"/>
      <c r="MCF136" s="86"/>
      <c r="MCG136" s="86"/>
      <c r="MCH136" s="86"/>
      <c r="MCI136" s="86"/>
      <c r="MCJ136" s="86"/>
      <c r="MCK136" s="86"/>
      <c r="MCL136" s="86"/>
      <c r="MCM136" s="86"/>
      <c r="MCN136" s="86"/>
      <c r="MCO136" s="86"/>
      <c r="MCP136" s="86"/>
      <c r="MCQ136" s="86"/>
      <c r="MCR136" s="86"/>
      <c r="MCS136" s="86"/>
      <c r="MCT136" s="86"/>
      <c r="MCU136" s="86"/>
      <c r="MCV136" s="86"/>
      <c r="MCW136" s="86"/>
      <c r="MCX136" s="86"/>
      <c r="MCY136" s="86"/>
      <c r="MCZ136" s="86"/>
      <c r="MDA136" s="86"/>
      <c r="MDB136" s="86"/>
      <c r="MDC136" s="86"/>
      <c r="MDD136" s="86"/>
      <c r="MDE136" s="86"/>
      <c r="MDF136" s="86"/>
      <c r="MDG136" s="86"/>
      <c r="MDH136" s="86"/>
      <c r="MDI136" s="86"/>
      <c r="MDJ136" s="86"/>
      <c r="MDK136" s="86"/>
      <c r="MDL136" s="86"/>
      <c r="MDM136" s="86"/>
      <c r="MDN136" s="86"/>
      <c r="MDO136" s="86"/>
      <c r="MDP136" s="86"/>
      <c r="MDQ136" s="86"/>
      <c r="MDR136" s="86"/>
      <c r="MDS136" s="86"/>
      <c r="MDT136" s="86"/>
      <c r="MDU136" s="86"/>
      <c r="MDV136" s="86"/>
      <c r="MEC136" s="86"/>
      <c r="MED136" s="86"/>
      <c r="MEE136" s="86"/>
      <c r="MEF136" s="86"/>
      <c r="MEG136" s="86"/>
      <c r="MEH136" s="86"/>
      <c r="MEI136" s="86"/>
      <c r="MEJ136" s="86"/>
      <c r="MEK136" s="86"/>
      <c r="MEL136" s="86"/>
      <c r="MEM136" s="86"/>
      <c r="MEN136" s="86"/>
      <c r="MEO136" s="86"/>
      <c r="MEP136" s="86"/>
      <c r="MEQ136" s="86"/>
      <c r="MER136" s="86"/>
      <c r="MES136" s="86"/>
      <c r="MET136" s="86"/>
      <c r="MEU136" s="86"/>
      <c r="MEV136" s="86"/>
      <c r="MEW136" s="86"/>
      <c r="MEX136" s="86"/>
      <c r="MEY136" s="86"/>
      <c r="MEZ136" s="86"/>
      <c r="MFA136" s="86"/>
      <c r="MFB136" s="86"/>
      <c r="MFC136" s="86"/>
      <c r="MFD136" s="86"/>
      <c r="MFE136" s="86"/>
      <c r="MFF136" s="86"/>
      <c r="MFG136" s="86"/>
      <c r="MFH136" s="86"/>
      <c r="MFI136" s="86"/>
      <c r="MFJ136" s="86"/>
      <c r="MFK136" s="86"/>
      <c r="MFL136" s="86"/>
      <c r="MFM136" s="86"/>
      <c r="MFN136" s="86"/>
      <c r="MFO136" s="86"/>
      <c r="MFP136" s="86"/>
      <c r="MFQ136" s="86"/>
      <c r="MFR136" s="86"/>
      <c r="MFS136" s="86"/>
      <c r="MFT136" s="86"/>
      <c r="MFU136" s="86"/>
      <c r="MFV136" s="86"/>
      <c r="MFW136" s="86"/>
      <c r="MFX136" s="86"/>
      <c r="MFY136" s="86"/>
      <c r="MFZ136" s="86"/>
      <c r="MGA136" s="86"/>
      <c r="MGB136" s="86"/>
      <c r="MGC136" s="86"/>
      <c r="MGD136" s="86"/>
      <c r="MGE136" s="86"/>
      <c r="MGF136" s="86"/>
      <c r="MGG136" s="86"/>
      <c r="MGH136" s="86"/>
      <c r="MGI136" s="86"/>
      <c r="MGJ136" s="86"/>
      <c r="MGK136" s="86"/>
      <c r="MGL136" s="86"/>
      <c r="MGM136" s="86"/>
      <c r="MGN136" s="86"/>
      <c r="MGO136" s="86"/>
      <c r="MGP136" s="86"/>
      <c r="MGQ136" s="86"/>
      <c r="MGR136" s="86"/>
      <c r="MGS136" s="86"/>
      <c r="MGT136" s="86"/>
      <c r="MGU136" s="86"/>
      <c r="MGV136" s="86"/>
      <c r="MGW136" s="86"/>
      <c r="MGX136" s="86"/>
      <c r="MGY136" s="86"/>
      <c r="MGZ136" s="86"/>
      <c r="MHA136" s="86"/>
      <c r="MHB136" s="86"/>
      <c r="MHC136" s="86"/>
      <c r="MHD136" s="86"/>
      <c r="MHE136" s="86"/>
      <c r="MHF136" s="86"/>
      <c r="MHG136" s="86"/>
      <c r="MHH136" s="86"/>
      <c r="MHI136" s="86"/>
      <c r="MHJ136" s="86"/>
      <c r="MHK136" s="86"/>
      <c r="MHL136" s="86"/>
      <c r="MHM136" s="86"/>
      <c r="MHN136" s="86"/>
      <c r="MHO136" s="86"/>
      <c r="MHP136" s="86"/>
      <c r="MHQ136" s="86"/>
      <c r="MHR136" s="86"/>
      <c r="MHS136" s="86"/>
      <c r="MHT136" s="86"/>
      <c r="MHU136" s="86"/>
      <c r="MHV136" s="86"/>
      <c r="MHW136" s="86"/>
      <c r="MHX136" s="86"/>
      <c r="MHY136" s="86"/>
      <c r="MHZ136" s="86"/>
      <c r="MIA136" s="86"/>
      <c r="MIB136" s="86"/>
      <c r="MIC136" s="86"/>
      <c r="MID136" s="86"/>
      <c r="MIE136" s="86"/>
      <c r="MIF136" s="86"/>
      <c r="MIG136" s="86"/>
      <c r="MIH136" s="86"/>
      <c r="MII136" s="86"/>
      <c r="MIJ136" s="86"/>
      <c r="MIK136" s="86"/>
      <c r="MIL136" s="86"/>
      <c r="MIM136" s="86"/>
      <c r="MIN136" s="86"/>
      <c r="MIO136" s="86"/>
      <c r="MIP136" s="86"/>
      <c r="MIQ136" s="86"/>
      <c r="MIR136" s="86"/>
      <c r="MIS136" s="86"/>
      <c r="MIT136" s="86"/>
      <c r="MIU136" s="86"/>
      <c r="MIV136" s="86"/>
      <c r="MIW136" s="86"/>
      <c r="MIX136" s="86"/>
      <c r="MIY136" s="86"/>
      <c r="MIZ136" s="86"/>
      <c r="MJA136" s="86"/>
      <c r="MJB136" s="86"/>
      <c r="MJC136" s="86"/>
      <c r="MJD136" s="86"/>
      <c r="MJE136" s="86"/>
      <c r="MJF136" s="86"/>
      <c r="MJG136" s="86"/>
      <c r="MJH136" s="86"/>
      <c r="MJI136" s="86"/>
      <c r="MJJ136" s="86"/>
      <c r="MJK136" s="86"/>
      <c r="MJL136" s="86"/>
      <c r="MJM136" s="86"/>
      <c r="MJN136" s="86"/>
      <c r="MJO136" s="86"/>
      <c r="MJP136" s="86"/>
      <c r="MJQ136" s="86"/>
      <c r="MJR136" s="86"/>
      <c r="MJS136" s="86"/>
      <c r="MJT136" s="86"/>
      <c r="MJU136" s="86"/>
      <c r="MJV136" s="86"/>
      <c r="MJW136" s="86"/>
      <c r="MJX136" s="86"/>
      <c r="MJY136" s="86"/>
      <c r="MJZ136" s="86"/>
      <c r="MKA136" s="86"/>
      <c r="MKB136" s="86"/>
      <c r="MKC136" s="86"/>
      <c r="MKD136" s="86"/>
      <c r="MKE136" s="86"/>
      <c r="MKF136" s="86"/>
      <c r="MKG136" s="86"/>
      <c r="MKH136" s="86"/>
      <c r="MKI136" s="86"/>
      <c r="MKJ136" s="86"/>
      <c r="MKK136" s="86"/>
      <c r="MKL136" s="86"/>
      <c r="MKM136" s="86"/>
      <c r="MKN136" s="86"/>
      <c r="MKO136" s="86"/>
      <c r="MKP136" s="86"/>
      <c r="MKQ136" s="86"/>
      <c r="MKR136" s="86"/>
      <c r="MKS136" s="86"/>
      <c r="MKT136" s="86"/>
      <c r="MKU136" s="86"/>
      <c r="MKV136" s="86"/>
      <c r="MKW136" s="86"/>
      <c r="MKX136" s="86"/>
      <c r="MKY136" s="86"/>
      <c r="MKZ136" s="86"/>
      <c r="MLA136" s="86"/>
      <c r="MLB136" s="86"/>
      <c r="MLC136" s="86"/>
      <c r="MLD136" s="86"/>
      <c r="MLE136" s="86"/>
      <c r="MLF136" s="86"/>
      <c r="MLG136" s="86"/>
      <c r="MLH136" s="86"/>
      <c r="MLI136" s="86"/>
      <c r="MLJ136" s="86"/>
      <c r="MLK136" s="86"/>
      <c r="MLL136" s="86"/>
      <c r="MLM136" s="86"/>
      <c r="MLN136" s="86"/>
      <c r="MLO136" s="86"/>
      <c r="MLP136" s="86"/>
      <c r="MLQ136" s="86"/>
      <c r="MLR136" s="86"/>
      <c r="MLS136" s="86"/>
      <c r="MLT136" s="86"/>
      <c r="MLU136" s="86"/>
      <c r="MLV136" s="86"/>
      <c r="MLW136" s="86"/>
      <c r="MLX136" s="86"/>
      <c r="MLY136" s="86"/>
      <c r="MLZ136" s="86"/>
      <c r="MMA136" s="86"/>
      <c r="MMB136" s="86"/>
      <c r="MMC136" s="86"/>
      <c r="MMD136" s="86"/>
      <c r="MME136" s="86"/>
      <c r="MMF136" s="86"/>
      <c r="MMG136" s="86"/>
      <c r="MMH136" s="86"/>
      <c r="MMI136" s="86"/>
      <c r="MMJ136" s="86"/>
      <c r="MMK136" s="86"/>
      <c r="MML136" s="86"/>
      <c r="MMM136" s="86"/>
      <c r="MMN136" s="86"/>
      <c r="MMO136" s="86"/>
      <c r="MMP136" s="86"/>
      <c r="MMQ136" s="86"/>
      <c r="MMR136" s="86"/>
      <c r="MMS136" s="86"/>
      <c r="MMT136" s="86"/>
      <c r="MMU136" s="86"/>
      <c r="MMV136" s="86"/>
      <c r="MMW136" s="86"/>
      <c r="MMX136" s="86"/>
      <c r="MMY136" s="86"/>
      <c r="MMZ136" s="86"/>
      <c r="MNA136" s="86"/>
      <c r="MNB136" s="86"/>
      <c r="MNC136" s="86"/>
      <c r="MND136" s="86"/>
      <c r="MNE136" s="86"/>
      <c r="MNF136" s="86"/>
      <c r="MNG136" s="86"/>
      <c r="MNH136" s="86"/>
      <c r="MNI136" s="86"/>
      <c r="MNJ136" s="86"/>
      <c r="MNK136" s="86"/>
      <c r="MNL136" s="86"/>
      <c r="MNM136" s="86"/>
      <c r="MNN136" s="86"/>
      <c r="MNO136" s="86"/>
      <c r="MNP136" s="86"/>
      <c r="MNQ136" s="86"/>
      <c r="MNR136" s="86"/>
      <c r="MNY136" s="86"/>
      <c r="MNZ136" s="86"/>
      <c r="MOA136" s="86"/>
      <c r="MOB136" s="86"/>
      <c r="MOC136" s="86"/>
      <c r="MOD136" s="86"/>
      <c r="MOE136" s="86"/>
      <c r="MOF136" s="86"/>
      <c r="MOG136" s="86"/>
      <c r="MOH136" s="86"/>
      <c r="MOI136" s="86"/>
      <c r="MOJ136" s="86"/>
      <c r="MOK136" s="86"/>
      <c r="MOL136" s="86"/>
      <c r="MOM136" s="86"/>
      <c r="MON136" s="86"/>
      <c r="MOO136" s="86"/>
      <c r="MOP136" s="86"/>
      <c r="MOQ136" s="86"/>
      <c r="MOR136" s="86"/>
      <c r="MOS136" s="86"/>
      <c r="MOT136" s="86"/>
      <c r="MOU136" s="86"/>
      <c r="MOV136" s="86"/>
      <c r="MOW136" s="86"/>
      <c r="MOX136" s="86"/>
      <c r="MOY136" s="86"/>
      <c r="MOZ136" s="86"/>
      <c r="MPA136" s="86"/>
      <c r="MPB136" s="86"/>
      <c r="MPC136" s="86"/>
      <c r="MPD136" s="86"/>
      <c r="MPE136" s="86"/>
      <c r="MPF136" s="86"/>
      <c r="MPG136" s="86"/>
      <c r="MPH136" s="86"/>
      <c r="MPI136" s="86"/>
      <c r="MPJ136" s="86"/>
      <c r="MPK136" s="86"/>
      <c r="MPL136" s="86"/>
      <c r="MPM136" s="86"/>
      <c r="MPN136" s="86"/>
      <c r="MPO136" s="86"/>
      <c r="MPP136" s="86"/>
      <c r="MPQ136" s="86"/>
      <c r="MPR136" s="86"/>
      <c r="MPS136" s="86"/>
      <c r="MPT136" s="86"/>
      <c r="MPU136" s="86"/>
      <c r="MPV136" s="86"/>
      <c r="MPW136" s="86"/>
      <c r="MPX136" s="86"/>
      <c r="MPY136" s="86"/>
      <c r="MPZ136" s="86"/>
      <c r="MQA136" s="86"/>
      <c r="MQB136" s="86"/>
      <c r="MQC136" s="86"/>
      <c r="MQD136" s="86"/>
      <c r="MQE136" s="86"/>
      <c r="MQF136" s="86"/>
      <c r="MQG136" s="86"/>
      <c r="MQH136" s="86"/>
      <c r="MQI136" s="86"/>
      <c r="MQJ136" s="86"/>
      <c r="MQK136" s="86"/>
      <c r="MQL136" s="86"/>
      <c r="MQM136" s="86"/>
      <c r="MQN136" s="86"/>
      <c r="MQO136" s="86"/>
      <c r="MQP136" s="86"/>
      <c r="MQQ136" s="86"/>
      <c r="MQR136" s="86"/>
      <c r="MQS136" s="86"/>
      <c r="MQT136" s="86"/>
      <c r="MQU136" s="86"/>
      <c r="MQV136" s="86"/>
      <c r="MQW136" s="86"/>
      <c r="MQX136" s="86"/>
      <c r="MQY136" s="86"/>
      <c r="MQZ136" s="86"/>
      <c r="MRA136" s="86"/>
      <c r="MRB136" s="86"/>
      <c r="MRC136" s="86"/>
      <c r="MRD136" s="86"/>
      <c r="MRE136" s="86"/>
      <c r="MRF136" s="86"/>
      <c r="MRG136" s="86"/>
      <c r="MRH136" s="86"/>
      <c r="MRI136" s="86"/>
      <c r="MRJ136" s="86"/>
      <c r="MRK136" s="86"/>
      <c r="MRL136" s="86"/>
      <c r="MRM136" s="86"/>
      <c r="MRN136" s="86"/>
      <c r="MRO136" s="86"/>
      <c r="MRP136" s="86"/>
      <c r="MRQ136" s="86"/>
      <c r="MRR136" s="86"/>
      <c r="MRS136" s="86"/>
      <c r="MRT136" s="86"/>
      <c r="MRU136" s="86"/>
      <c r="MRV136" s="86"/>
      <c r="MRW136" s="86"/>
      <c r="MRX136" s="86"/>
      <c r="MRY136" s="86"/>
      <c r="MRZ136" s="86"/>
      <c r="MSA136" s="86"/>
      <c r="MSB136" s="86"/>
      <c r="MSC136" s="86"/>
      <c r="MSD136" s="86"/>
      <c r="MSE136" s="86"/>
      <c r="MSF136" s="86"/>
      <c r="MSG136" s="86"/>
      <c r="MSH136" s="86"/>
      <c r="MSI136" s="86"/>
      <c r="MSJ136" s="86"/>
      <c r="MSK136" s="86"/>
      <c r="MSL136" s="86"/>
      <c r="MSM136" s="86"/>
      <c r="MSN136" s="86"/>
      <c r="MSO136" s="86"/>
      <c r="MSP136" s="86"/>
      <c r="MSQ136" s="86"/>
      <c r="MSR136" s="86"/>
      <c r="MSS136" s="86"/>
      <c r="MST136" s="86"/>
      <c r="MSU136" s="86"/>
      <c r="MSV136" s="86"/>
      <c r="MSW136" s="86"/>
      <c r="MSX136" s="86"/>
      <c r="MSY136" s="86"/>
      <c r="MSZ136" s="86"/>
      <c r="MTA136" s="86"/>
      <c r="MTB136" s="86"/>
      <c r="MTC136" s="86"/>
      <c r="MTD136" s="86"/>
      <c r="MTE136" s="86"/>
      <c r="MTF136" s="86"/>
      <c r="MTG136" s="86"/>
      <c r="MTH136" s="86"/>
      <c r="MTI136" s="86"/>
      <c r="MTJ136" s="86"/>
      <c r="MTK136" s="86"/>
      <c r="MTL136" s="86"/>
      <c r="MTM136" s="86"/>
      <c r="MTN136" s="86"/>
      <c r="MTO136" s="86"/>
      <c r="MTP136" s="86"/>
      <c r="MTQ136" s="86"/>
      <c r="MTR136" s="86"/>
      <c r="MTS136" s="86"/>
      <c r="MTT136" s="86"/>
      <c r="MTU136" s="86"/>
      <c r="MTV136" s="86"/>
      <c r="MTW136" s="86"/>
      <c r="MTX136" s="86"/>
      <c r="MTY136" s="86"/>
      <c r="MTZ136" s="86"/>
      <c r="MUA136" s="86"/>
      <c r="MUB136" s="86"/>
      <c r="MUC136" s="86"/>
      <c r="MUD136" s="86"/>
      <c r="MUE136" s="86"/>
      <c r="MUF136" s="86"/>
      <c r="MUG136" s="86"/>
      <c r="MUH136" s="86"/>
      <c r="MUI136" s="86"/>
      <c r="MUJ136" s="86"/>
      <c r="MUK136" s="86"/>
      <c r="MUL136" s="86"/>
      <c r="MUM136" s="86"/>
      <c r="MUN136" s="86"/>
      <c r="MUO136" s="86"/>
      <c r="MUP136" s="86"/>
      <c r="MUQ136" s="86"/>
      <c r="MUR136" s="86"/>
      <c r="MUS136" s="86"/>
      <c r="MUT136" s="86"/>
      <c r="MUU136" s="86"/>
      <c r="MUV136" s="86"/>
      <c r="MUW136" s="86"/>
      <c r="MUX136" s="86"/>
      <c r="MUY136" s="86"/>
      <c r="MUZ136" s="86"/>
      <c r="MVA136" s="86"/>
      <c r="MVB136" s="86"/>
      <c r="MVC136" s="86"/>
      <c r="MVD136" s="86"/>
      <c r="MVE136" s="86"/>
      <c r="MVF136" s="86"/>
      <c r="MVG136" s="86"/>
      <c r="MVH136" s="86"/>
      <c r="MVI136" s="86"/>
      <c r="MVJ136" s="86"/>
      <c r="MVK136" s="86"/>
      <c r="MVL136" s="86"/>
      <c r="MVM136" s="86"/>
      <c r="MVN136" s="86"/>
      <c r="MVO136" s="86"/>
      <c r="MVP136" s="86"/>
      <c r="MVQ136" s="86"/>
      <c r="MVR136" s="86"/>
      <c r="MVS136" s="86"/>
      <c r="MVT136" s="86"/>
      <c r="MVU136" s="86"/>
      <c r="MVV136" s="86"/>
      <c r="MVW136" s="86"/>
      <c r="MVX136" s="86"/>
      <c r="MVY136" s="86"/>
      <c r="MVZ136" s="86"/>
      <c r="MWA136" s="86"/>
      <c r="MWB136" s="86"/>
      <c r="MWC136" s="86"/>
      <c r="MWD136" s="86"/>
      <c r="MWE136" s="86"/>
      <c r="MWF136" s="86"/>
      <c r="MWG136" s="86"/>
      <c r="MWH136" s="86"/>
      <c r="MWI136" s="86"/>
      <c r="MWJ136" s="86"/>
      <c r="MWK136" s="86"/>
      <c r="MWL136" s="86"/>
      <c r="MWM136" s="86"/>
      <c r="MWN136" s="86"/>
      <c r="MWO136" s="86"/>
      <c r="MWP136" s="86"/>
      <c r="MWQ136" s="86"/>
      <c r="MWR136" s="86"/>
      <c r="MWS136" s="86"/>
      <c r="MWT136" s="86"/>
      <c r="MWU136" s="86"/>
      <c r="MWV136" s="86"/>
      <c r="MWW136" s="86"/>
      <c r="MWX136" s="86"/>
      <c r="MWY136" s="86"/>
      <c r="MWZ136" s="86"/>
      <c r="MXA136" s="86"/>
      <c r="MXB136" s="86"/>
      <c r="MXC136" s="86"/>
      <c r="MXD136" s="86"/>
      <c r="MXE136" s="86"/>
      <c r="MXF136" s="86"/>
      <c r="MXG136" s="86"/>
      <c r="MXH136" s="86"/>
      <c r="MXI136" s="86"/>
      <c r="MXJ136" s="86"/>
      <c r="MXK136" s="86"/>
      <c r="MXL136" s="86"/>
      <c r="MXM136" s="86"/>
      <c r="MXN136" s="86"/>
      <c r="MXU136" s="86"/>
      <c r="MXV136" s="86"/>
      <c r="MXW136" s="86"/>
      <c r="MXX136" s="86"/>
      <c r="MXY136" s="86"/>
      <c r="MXZ136" s="86"/>
      <c r="MYA136" s="86"/>
      <c r="MYB136" s="86"/>
      <c r="MYC136" s="86"/>
      <c r="MYD136" s="86"/>
      <c r="MYE136" s="86"/>
      <c r="MYF136" s="86"/>
      <c r="MYG136" s="86"/>
      <c r="MYH136" s="86"/>
      <c r="MYI136" s="86"/>
      <c r="MYJ136" s="86"/>
      <c r="MYK136" s="86"/>
      <c r="MYL136" s="86"/>
      <c r="MYM136" s="86"/>
      <c r="MYN136" s="86"/>
      <c r="MYO136" s="86"/>
      <c r="MYP136" s="86"/>
      <c r="MYQ136" s="86"/>
      <c r="MYR136" s="86"/>
      <c r="MYS136" s="86"/>
      <c r="MYT136" s="86"/>
      <c r="MYU136" s="86"/>
      <c r="MYV136" s="86"/>
      <c r="MYW136" s="86"/>
      <c r="MYX136" s="86"/>
      <c r="MYY136" s="86"/>
      <c r="MYZ136" s="86"/>
      <c r="MZA136" s="86"/>
      <c r="MZB136" s="86"/>
      <c r="MZC136" s="86"/>
      <c r="MZD136" s="86"/>
      <c r="MZE136" s="86"/>
      <c r="MZF136" s="86"/>
      <c r="MZG136" s="86"/>
      <c r="MZH136" s="86"/>
      <c r="MZI136" s="86"/>
      <c r="MZJ136" s="86"/>
      <c r="MZK136" s="86"/>
      <c r="MZL136" s="86"/>
      <c r="MZM136" s="86"/>
      <c r="MZN136" s="86"/>
      <c r="MZO136" s="86"/>
      <c r="MZP136" s="86"/>
      <c r="MZQ136" s="86"/>
      <c r="MZR136" s="86"/>
      <c r="MZS136" s="86"/>
      <c r="MZT136" s="86"/>
      <c r="MZU136" s="86"/>
      <c r="MZV136" s="86"/>
      <c r="MZW136" s="86"/>
      <c r="MZX136" s="86"/>
      <c r="MZY136" s="86"/>
      <c r="MZZ136" s="86"/>
      <c r="NAA136" s="86"/>
      <c r="NAB136" s="86"/>
      <c r="NAC136" s="86"/>
      <c r="NAD136" s="86"/>
      <c r="NAE136" s="86"/>
      <c r="NAF136" s="86"/>
      <c r="NAG136" s="86"/>
      <c r="NAH136" s="86"/>
      <c r="NAI136" s="86"/>
      <c r="NAJ136" s="86"/>
      <c r="NAK136" s="86"/>
      <c r="NAL136" s="86"/>
      <c r="NAM136" s="86"/>
      <c r="NAN136" s="86"/>
      <c r="NAO136" s="86"/>
      <c r="NAP136" s="86"/>
      <c r="NAQ136" s="86"/>
      <c r="NAR136" s="86"/>
      <c r="NAS136" s="86"/>
      <c r="NAT136" s="86"/>
      <c r="NAU136" s="86"/>
      <c r="NAV136" s="86"/>
      <c r="NAW136" s="86"/>
      <c r="NAX136" s="86"/>
      <c r="NAY136" s="86"/>
      <c r="NAZ136" s="86"/>
      <c r="NBA136" s="86"/>
      <c r="NBB136" s="86"/>
      <c r="NBC136" s="86"/>
      <c r="NBD136" s="86"/>
      <c r="NBE136" s="86"/>
      <c r="NBF136" s="86"/>
      <c r="NBG136" s="86"/>
      <c r="NBH136" s="86"/>
      <c r="NBI136" s="86"/>
      <c r="NBJ136" s="86"/>
      <c r="NBK136" s="86"/>
      <c r="NBL136" s="86"/>
      <c r="NBM136" s="86"/>
      <c r="NBN136" s="86"/>
      <c r="NBO136" s="86"/>
      <c r="NBP136" s="86"/>
      <c r="NBQ136" s="86"/>
      <c r="NBR136" s="86"/>
      <c r="NBS136" s="86"/>
      <c r="NBT136" s="86"/>
      <c r="NBU136" s="86"/>
      <c r="NBV136" s="86"/>
      <c r="NBW136" s="86"/>
      <c r="NBX136" s="86"/>
      <c r="NBY136" s="86"/>
      <c r="NBZ136" s="86"/>
      <c r="NCA136" s="86"/>
      <c r="NCB136" s="86"/>
      <c r="NCC136" s="86"/>
      <c r="NCD136" s="86"/>
      <c r="NCE136" s="86"/>
      <c r="NCF136" s="86"/>
      <c r="NCG136" s="86"/>
      <c r="NCH136" s="86"/>
      <c r="NCI136" s="86"/>
      <c r="NCJ136" s="86"/>
      <c r="NCK136" s="86"/>
      <c r="NCL136" s="86"/>
      <c r="NCM136" s="86"/>
      <c r="NCN136" s="86"/>
      <c r="NCO136" s="86"/>
      <c r="NCP136" s="86"/>
      <c r="NCQ136" s="86"/>
      <c r="NCR136" s="86"/>
      <c r="NCS136" s="86"/>
      <c r="NCT136" s="86"/>
      <c r="NCU136" s="86"/>
      <c r="NCV136" s="86"/>
      <c r="NCW136" s="86"/>
      <c r="NCX136" s="86"/>
      <c r="NCY136" s="86"/>
      <c r="NCZ136" s="86"/>
      <c r="NDA136" s="86"/>
      <c r="NDB136" s="86"/>
      <c r="NDC136" s="86"/>
      <c r="NDD136" s="86"/>
      <c r="NDE136" s="86"/>
      <c r="NDF136" s="86"/>
      <c r="NDG136" s="86"/>
      <c r="NDH136" s="86"/>
      <c r="NDI136" s="86"/>
      <c r="NDJ136" s="86"/>
      <c r="NDK136" s="86"/>
      <c r="NDL136" s="86"/>
      <c r="NDM136" s="86"/>
      <c r="NDN136" s="86"/>
      <c r="NDO136" s="86"/>
      <c r="NDP136" s="86"/>
      <c r="NDQ136" s="86"/>
      <c r="NDR136" s="86"/>
      <c r="NDS136" s="86"/>
      <c r="NDT136" s="86"/>
      <c r="NDU136" s="86"/>
      <c r="NDV136" s="86"/>
      <c r="NDW136" s="86"/>
      <c r="NDX136" s="86"/>
      <c r="NDY136" s="86"/>
      <c r="NDZ136" s="86"/>
      <c r="NEA136" s="86"/>
      <c r="NEB136" s="86"/>
      <c r="NEC136" s="86"/>
      <c r="NED136" s="86"/>
      <c r="NEE136" s="86"/>
      <c r="NEF136" s="86"/>
      <c r="NEG136" s="86"/>
      <c r="NEH136" s="86"/>
      <c r="NEI136" s="86"/>
      <c r="NEJ136" s="86"/>
      <c r="NEK136" s="86"/>
      <c r="NEL136" s="86"/>
      <c r="NEM136" s="86"/>
      <c r="NEN136" s="86"/>
      <c r="NEO136" s="86"/>
      <c r="NEP136" s="86"/>
      <c r="NEQ136" s="86"/>
      <c r="NER136" s="86"/>
      <c r="NES136" s="86"/>
      <c r="NET136" s="86"/>
      <c r="NEU136" s="86"/>
      <c r="NEV136" s="86"/>
      <c r="NEW136" s="86"/>
      <c r="NEX136" s="86"/>
      <c r="NEY136" s="86"/>
      <c r="NEZ136" s="86"/>
      <c r="NFA136" s="86"/>
      <c r="NFB136" s="86"/>
      <c r="NFC136" s="86"/>
      <c r="NFD136" s="86"/>
      <c r="NFE136" s="86"/>
      <c r="NFF136" s="86"/>
      <c r="NFG136" s="86"/>
      <c r="NFH136" s="86"/>
      <c r="NFI136" s="86"/>
      <c r="NFJ136" s="86"/>
      <c r="NFK136" s="86"/>
      <c r="NFL136" s="86"/>
      <c r="NFM136" s="86"/>
      <c r="NFN136" s="86"/>
      <c r="NFO136" s="86"/>
      <c r="NFP136" s="86"/>
      <c r="NFQ136" s="86"/>
      <c r="NFR136" s="86"/>
      <c r="NFS136" s="86"/>
      <c r="NFT136" s="86"/>
      <c r="NFU136" s="86"/>
      <c r="NFV136" s="86"/>
      <c r="NFW136" s="86"/>
      <c r="NFX136" s="86"/>
      <c r="NFY136" s="86"/>
      <c r="NFZ136" s="86"/>
      <c r="NGA136" s="86"/>
      <c r="NGB136" s="86"/>
      <c r="NGC136" s="86"/>
      <c r="NGD136" s="86"/>
      <c r="NGE136" s="86"/>
      <c r="NGF136" s="86"/>
      <c r="NGG136" s="86"/>
      <c r="NGH136" s="86"/>
      <c r="NGI136" s="86"/>
      <c r="NGJ136" s="86"/>
      <c r="NGK136" s="86"/>
      <c r="NGL136" s="86"/>
      <c r="NGM136" s="86"/>
      <c r="NGN136" s="86"/>
      <c r="NGO136" s="86"/>
      <c r="NGP136" s="86"/>
      <c r="NGQ136" s="86"/>
      <c r="NGR136" s="86"/>
      <c r="NGS136" s="86"/>
      <c r="NGT136" s="86"/>
      <c r="NGU136" s="86"/>
      <c r="NGV136" s="86"/>
      <c r="NGW136" s="86"/>
      <c r="NGX136" s="86"/>
      <c r="NGY136" s="86"/>
      <c r="NGZ136" s="86"/>
      <c r="NHA136" s="86"/>
      <c r="NHB136" s="86"/>
      <c r="NHC136" s="86"/>
      <c r="NHD136" s="86"/>
      <c r="NHE136" s="86"/>
      <c r="NHF136" s="86"/>
      <c r="NHG136" s="86"/>
      <c r="NHH136" s="86"/>
      <c r="NHI136" s="86"/>
      <c r="NHJ136" s="86"/>
      <c r="NHQ136" s="86"/>
      <c r="NHR136" s="86"/>
      <c r="NHS136" s="86"/>
      <c r="NHT136" s="86"/>
      <c r="NHU136" s="86"/>
      <c r="NHV136" s="86"/>
      <c r="NHW136" s="86"/>
      <c r="NHX136" s="86"/>
      <c r="NHY136" s="86"/>
      <c r="NHZ136" s="86"/>
      <c r="NIA136" s="86"/>
      <c r="NIB136" s="86"/>
      <c r="NIC136" s="86"/>
      <c r="NID136" s="86"/>
      <c r="NIE136" s="86"/>
      <c r="NIF136" s="86"/>
      <c r="NIG136" s="86"/>
      <c r="NIH136" s="86"/>
      <c r="NII136" s="86"/>
      <c r="NIJ136" s="86"/>
      <c r="NIK136" s="86"/>
      <c r="NIL136" s="86"/>
      <c r="NIM136" s="86"/>
      <c r="NIN136" s="86"/>
      <c r="NIO136" s="86"/>
      <c r="NIP136" s="86"/>
      <c r="NIQ136" s="86"/>
      <c r="NIR136" s="86"/>
      <c r="NIS136" s="86"/>
      <c r="NIT136" s="86"/>
      <c r="NIU136" s="86"/>
      <c r="NIV136" s="86"/>
      <c r="NIW136" s="86"/>
      <c r="NIX136" s="86"/>
      <c r="NIY136" s="86"/>
      <c r="NIZ136" s="86"/>
      <c r="NJA136" s="86"/>
      <c r="NJB136" s="86"/>
      <c r="NJC136" s="86"/>
      <c r="NJD136" s="86"/>
      <c r="NJE136" s="86"/>
      <c r="NJF136" s="86"/>
      <c r="NJG136" s="86"/>
      <c r="NJH136" s="86"/>
      <c r="NJI136" s="86"/>
      <c r="NJJ136" s="86"/>
      <c r="NJK136" s="86"/>
      <c r="NJL136" s="86"/>
      <c r="NJM136" s="86"/>
      <c r="NJN136" s="86"/>
      <c r="NJO136" s="86"/>
      <c r="NJP136" s="86"/>
      <c r="NJQ136" s="86"/>
      <c r="NJR136" s="86"/>
      <c r="NJS136" s="86"/>
      <c r="NJT136" s="86"/>
      <c r="NJU136" s="86"/>
      <c r="NJV136" s="86"/>
      <c r="NJW136" s="86"/>
      <c r="NJX136" s="86"/>
      <c r="NJY136" s="86"/>
      <c r="NJZ136" s="86"/>
      <c r="NKA136" s="86"/>
      <c r="NKB136" s="86"/>
      <c r="NKC136" s="86"/>
      <c r="NKD136" s="86"/>
      <c r="NKE136" s="86"/>
      <c r="NKF136" s="86"/>
      <c r="NKG136" s="86"/>
      <c r="NKH136" s="86"/>
      <c r="NKI136" s="86"/>
      <c r="NKJ136" s="86"/>
      <c r="NKK136" s="86"/>
      <c r="NKL136" s="86"/>
      <c r="NKM136" s="86"/>
      <c r="NKN136" s="86"/>
      <c r="NKO136" s="86"/>
      <c r="NKP136" s="86"/>
      <c r="NKQ136" s="86"/>
      <c r="NKR136" s="86"/>
      <c r="NKS136" s="86"/>
      <c r="NKT136" s="86"/>
      <c r="NKU136" s="86"/>
      <c r="NKV136" s="86"/>
      <c r="NKW136" s="86"/>
      <c r="NKX136" s="86"/>
      <c r="NKY136" s="86"/>
      <c r="NKZ136" s="86"/>
      <c r="NLA136" s="86"/>
      <c r="NLB136" s="86"/>
      <c r="NLC136" s="86"/>
      <c r="NLD136" s="86"/>
      <c r="NLE136" s="86"/>
      <c r="NLF136" s="86"/>
      <c r="NLG136" s="86"/>
      <c r="NLH136" s="86"/>
      <c r="NLI136" s="86"/>
      <c r="NLJ136" s="86"/>
      <c r="NLK136" s="86"/>
      <c r="NLL136" s="86"/>
      <c r="NLM136" s="86"/>
      <c r="NLN136" s="86"/>
      <c r="NLO136" s="86"/>
      <c r="NLP136" s="86"/>
      <c r="NLQ136" s="86"/>
      <c r="NLR136" s="86"/>
      <c r="NLS136" s="86"/>
      <c r="NLT136" s="86"/>
      <c r="NLU136" s="86"/>
      <c r="NLV136" s="86"/>
      <c r="NLW136" s="86"/>
      <c r="NLX136" s="86"/>
      <c r="NLY136" s="86"/>
      <c r="NLZ136" s="86"/>
      <c r="NMA136" s="86"/>
      <c r="NMB136" s="86"/>
      <c r="NMC136" s="86"/>
      <c r="NMD136" s="86"/>
      <c r="NME136" s="86"/>
      <c r="NMF136" s="86"/>
      <c r="NMG136" s="86"/>
      <c r="NMH136" s="86"/>
      <c r="NMI136" s="86"/>
      <c r="NMJ136" s="86"/>
      <c r="NMK136" s="86"/>
      <c r="NML136" s="86"/>
      <c r="NMM136" s="86"/>
      <c r="NMN136" s="86"/>
      <c r="NMO136" s="86"/>
      <c r="NMP136" s="86"/>
      <c r="NMQ136" s="86"/>
      <c r="NMR136" s="86"/>
      <c r="NMS136" s="86"/>
      <c r="NMT136" s="86"/>
      <c r="NMU136" s="86"/>
      <c r="NMV136" s="86"/>
      <c r="NMW136" s="86"/>
      <c r="NMX136" s="86"/>
      <c r="NMY136" s="86"/>
      <c r="NMZ136" s="86"/>
      <c r="NNA136" s="86"/>
      <c r="NNB136" s="86"/>
      <c r="NNC136" s="86"/>
      <c r="NND136" s="86"/>
      <c r="NNE136" s="86"/>
      <c r="NNF136" s="86"/>
      <c r="NNG136" s="86"/>
      <c r="NNH136" s="86"/>
      <c r="NNI136" s="86"/>
      <c r="NNJ136" s="86"/>
      <c r="NNK136" s="86"/>
      <c r="NNL136" s="86"/>
      <c r="NNM136" s="86"/>
      <c r="NNN136" s="86"/>
      <c r="NNO136" s="86"/>
      <c r="NNP136" s="86"/>
      <c r="NNQ136" s="86"/>
      <c r="NNR136" s="86"/>
      <c r="NNS136" s="86"/>
      <c r="NNT136" s="86"/>
      <c r="NNU136" s="86"/>
      <c r="NNV136" s="86"/>
      <c r="NNW136" s="86"/>
      <c r="NNX136" s="86"/>
      <c r="NNY136" s="86"/>
      <c r="NNZ136" s="86"/>
      <c r="NOA136" s="86"/>
      <c r="NOB136" s="86"/>
      <c r="NOC136" s="86"/>
      <c r="NOD136" s="86"/>
      <c r="NOE136" s="86"/>
      <c r="NOF136" s="86"/>
      <c r="NOG136" s="86"/>
      <c r="NOH136" s="86"/>
      <c r="NOI136" s="86"/>
      <c r="NOJ136" s="86"/>
      <c r="NOK136" s="86"/>
      <c r="NOL136" s="86"/>
      <c r="NOM136" s="86"/>
      <c r="NON136" s="86"/>
      <c r="NOO136" s="86"/>
      <c r="NOP136" s="86"/>
      <c r="NOQ136" s="86"/>
      <c r="NOR136" s="86"/>
      <c r="NOS136" s="86"/>
      <c r="NOT136" s="86"/>
      <c r="NOU136" s="86"/>
      <c r="NOV136" s="86"/>
      <c r="NOW136" s="86"/>
      <c r="NOX136" s="86"/>
      <c r="NOY136" s="86"/>
      <c r="NOZ136" s="86"/>
      <c r="NPA136" s="86"/>
      <c r="NPB136" s="86"/>
      <c r="NPC136" s="86"/>
      <c r="NPD136" s="86"/>
      <c r="NPE136" s="86"/>
      <c r="NPF136" s="86"/>
      <c r="NPG136" s="86"/>
      <c r="NPH136" s="86"/>
      <c r="NPI136" s="86"/>
      <c r="NPJ136" s="86"/>
      <c r="NPK136" s="86"/>
      <c r="NPL136" s="86"/>
      <c r="NPM136" s="86"/>
      <c r="NPN136" s="86"/>
      <c r="NPO136" s="86"/>
      <c r="NPP136" s="86"/>
      <c r="NPQ136" s="86"/>
      <c r="NPR136" s="86"/>
      <c r="NPS136" s="86"/>
      <c r="NPT136" s="86"/>
      <c r="NPU136" s="86"/>
      <c r="NPV136" s="86"/>
      <c r="NPW136" s="86"/>
      <c r="NPX136" s="86"/>
      <c r="NPY136" s="86"/>
      <c r="NPZ136" s="86"/>
      <c r="NQA136" s="86"/>
      <c r="NQB136" s="86"/>
      <c r="NQC136" s="86"/>
      <c r="NQD136" s="86"/>
      <c r="NQE136" s="86"/>
      <c r="NQF136" s="86"/>
      <c r="NQG136" s="86"/>
      <c r="NQH136" s="86"/>
      <c r="NQI136" s="86"/>
      <c r="NQJ136" s="86"/>
      <c r="NQK136" s="86"/>
      <c r="NQL136" s="86"/>
      <c r="NQM136" s="86"/>
      <c r="NQN136" s="86"/>
      <c r="NQO136" s="86"/>
      <c r="NQP136" s="86"/>
      <c r="NQQ136" s="86"/>
      <c r="NQR136" s="86"/>
      <c r="NQS136" s="86"/>
      <c r="NQT136" s="86"/>
      <c r="NQU136" s="86"/>
      <c r="NQV136" s="86"/>
      <c r="NQW136" s="86"/>
      <c r="NQX136" s="86"/>
      <c r="NQY136" s="86"/>
      <c r="NQZ136" s="86"/>
      <c r="NRA136" s="86"/>
      <c r="NRB136" s="86"/>
      <c r="NRC136" s="86"/>
      <c r="NRD136" s="86"/>
      <c r="NRE136" s="86"/>
      <c r="NRF136" s="86"/>
      <c r="NRM136" s="86"/>
      <c r="NRN136" s="86"/>
      <c r="NRO136" s="86"/>
      <c r="NRP136" s="86"/>
      <c r="NRQ136" s="86"/>
      <c r="NRR136" s="86"/>
      <c r="NRS136" s="86"/>
      <c r="NRT136" s="86"/>
      <c r="NRU136" s="86"/>
      <c r="NRV136" s="86"/>
      <c r="NRW136" s="86"/>
      <c r="NRX136" s="86"/>
      <c r="NRY136" s="86"/>
      <c r="NRZ136" s="86"/>
      <c r="NSA136" s="86"/>
      <c r="NSB136" s="86"/>
      <c r="NSC136" s="86"/>
      <c r="NSD136" s="86"/>
      <c r="NSE136" s="86"/>
      <c r="NSF136" s="86"/>
      <c r="NSG136" s="86"/>
      <c r="NSH136" s="86"/>
      <c r="NSI136" s="86"/>
      <c r="NSJ136" s="86"/>
      <c r="NSK136" s="86"/>
      <c r="NSL136" s="86"/>
      <c r="NSM136" s="86"/>
      <c r="NSN136" s="86"/>
      <c r="NSO136" s="86"/>
      <c r="NSP136" s="86"/>
      <c r="NSQ136" s="86"/>
      <c r="NSR136" s="86"/>
      <c r="NSS136" s="86"/>
      <c r="NST136" s="86"/>
      <c r="NSU136" s="86"/>
      <c r="NSV136" s="86"/>
      <c r="NSW136" s="86"/>
      <c r="NSX136" s="86"/>
      <c r="NSY136" s="86"/>
      <c r="NSZ136" s="86"/>
      <c r="NTA136" s="86"/>
      <c r="NTB136" s="86"/>
      <c r="NTC136" s="86"/>
      <c r="NTD136" s="86"/>
      <c r="NTE136" s="86"/>
      <c r="NTF136" s="86"/>
      <c r="NTG136" s="86"/>
      <c r="NTH136" s="86"/>
      <c r="NTI136" s="86"/>
      <c r="NTJ136" s="86"/>
      <c r="NTK136" s="86"/>
      <c r="NTL136" s="86"/>
      <c r="NTM136" s="86"/>
      <c r="NTN136" s="86"/>
      <c r="NTO136" s="86"/>
      <c r="NTP136" s="86"/>
      <c r="NTQ136" s="86"/>
      <c r="NTR136" s="86"/>
      <c r="NTS136" s="86"/>
      <c r="NTT136" s="86"/>
      <c r="NTU136" s="86"/>
      <c r="NTV136" s="86"/>
      <c r="NTW136" s="86"/>
      <c r="NTX136" s="86"/>
      <c r="NTY136" s="86"/>
      <c r="NTZ136" s="86"/>
      <c r="NUA136" s="86"/>
      <c r="NUB136" s="86"/>
      <c r="NUC136" s="86"/>
      <c r="NUD136" s="86"/>
      <c r="NUE136" s="86"/>
      <c r="NUF136" s="86"/>
      <c r="NUG136" s="86"/>
      <c r="NUH136" s="86"/>
      <c r="NUI136" s="86"/>
      <c r="NUJ136" s="86"/>
      <c r="NUK136" s="86"/>
      <c r="NUL136" s="86"/>
      <c r="NUM136" s="86"/>
      <c r="NUN136" s="86"/>
      <c r="NUO136" s="86"/>
      <c r="NUP136" s="86"/>
      <c r="NUQ136" s="86"/>
      <c r="NUR136" s="86"/>
      <c r="NUS136" s="86"/>
      <c r="NUT136" s="86"/>
      <c r="NUU136" s="86"/>
      <c r="NUV136" s="86"/>
      <c r="NUW136" s="86"/>
      <c r="NUX136" s="86"/>
      <c r="NUY136" s="86"/>
      <c r="NUZ136" s="86"/>
      <c r="NVA136" s="86"/>
      <c r="NVB136" s="86"/>
      <c r="NVC136" s="86"/>
      <c r="NVD136" s="86"/>
      <c r="NVE136" s="86"/>
      <c r="NVF136" s="86"/>
      <c r="NVG136" s="86"/>
      <c r="NVH136" s="86"/>
      <c r="NVI136" s="86"/>
      <c r="NVJ136" s="86"/>
      <c r="NVK136" s="86"/>
      <c r="NVL136" s="86"/>
      <c r="NVM136" s="86"/>
      <c r="NVN136" s="86"/>
      <c r="NVO136" s="86"/>
      <c r="NVP136" s="86"/>
      <c r="NVQ136" s="86"/>
      <c r="NVR136" s="86"/>
      <c r="NVS136" s="86"/>
      <c r="NVT136" s="86"/>
      <c r="NVU136" s="86"/>
      <c r="NVV136" s="86"/>
      <c r="NVW136" s="86"/>
      <c r="NVX136" s="86"/>
      <c r="NVY136" s="86"/>
      <c r="NVZ136" s="86"/>
      <c r="NWA136" s="86"/>
      <c r="NWB136" s="86"/>
      <c r="NWC136" s="86"/>
      <c r="NWD136" s="86"/>
      <c r="NWE136" s="86"/>
      <c r="NWF136" s="86"/>
      <c r="NWG136" s="86"/>
      <c r="NWH136" s="86"/>
      <c r="NWI136" s="86"/>
      <c r="NWJ136" s="86"/>
      <c r="NWK136" s="86"/>
      <c r="NWL136" s="86"/>
      <c r="NWM136" s="86"/>
      <c r="NWN136" s="86"/>
      <c r="NWO136" s="86"/>
      <c r="NWP136" s="86"/>
      <c r="NWQ136" s="86"/>
      <c r="NWR136" s="86"/>
      <c r="NWS136" s="86"/>
      <c r="NWT136" s="86"/>
      <c r="NWU136" s="86"/>
      <c r="NWV136" s="86"/>
      <c r="NWW136" s="86"/>
      <c r="NWX136" s="86"/>
      <c r="NWY136" s="86"/>
      <c r="NWZ136" s="86"/>
      <c r="NXA136" s="86"/>
      <c r="NXB136" s="86"/>
      <c r="NXC136" s="86"/>
      <c r="NXD136" s="86"/>
      <c r="NXE136" s="86"/>
      <c r="NXF136" s="86"/>
      <c r="NXG136" s="86"/>
      <c r="NXH136" s="86"/>
      <c r="NXI136" s="86"/>
      <c r="NXJ136" s="86"/>
      <c r="NXK136" s="86"/>
      <c r="NXL136" s="86"/>
      <c r="NXM136" s="86"/>
      <c r="NXN136" s="86"/>
      <c r="NXO136" s="86"/>
      <c r="NXP136" s="86"/>
      <c r="NXQ136" s="86"/>
      <c r="NXR136" s="86"/>
      <c r="NXS136" s="86"/>
      <c r="NXT136" s="86"/>
      <c r="NXU136" s="86"/>
      <c r="NXV136" s="86"/>
      <c r="NXW136" s="86"/>
      <c r="NXX136" s="86"/>
      <c r="NXY136" s="86"/>
      <c r="NXZ136" s="86"/>
      <c r="NYA136" s="86"/>
      <c r="NYB136" s="86"/>
      <c r="NYC136" s="86"/>
      <c r="NYD136" s="86"/>
      <c r="NYE136" s="86"/>
      <c r="NYF136" s="86"/>
      <c r="NYG136" s="86"/>
      <c r="NYH136" s="86"/>
      <c r="NYI136" s="86"/>
      <c r="NYJ136" s="86"/>
      <c r="NYK136" s="86"/>
      <c r="NYL136" s="86"/>
      <c r="NYM136" s="86"/>
      <c r="NYN136" s="86"/>
      <c r="NYO136" s="86"/>
      <c r="NYP136" s="86"/>
      <c r="NYQ136" s="86"/>
      <c r="NYR136" s="86"/>
      <c r="NYS136" s="86"/>
      <c r="NYT136" s="86"/>
      <c r="NYU136" s="86"/>
      <c r="NYV136" s="86"/>
      <c r="NYW136" s="86"/>
      <c r="NYX136" s="86"/>
      <c r="NYY136" s="86"/>
      <c r="NYZ136" s="86"/>
      <c r="NZA136" s="86"/>
      <c r="NZB136" s="86"/>
      <c r="NZC136" s="86"/>
      <c r="NZD136" s="86"/>
      <c r="NZE136" s="86"/>
      <c r="NZF136" s="86"/>
      <c r="NZG136" s="86"/>
      <c r="NZH136" s="86"/>
      <c r="NZI136" s="86"/>
      <c r="NZJ136" s="86"/>
      <c r="NZK136" s="86"/>
      <c r="NZL136" s="86"/>
      <c r="NZM136" s="86"/>
      <c r="NZN136" s="86"/>
      <c r="NZO136" s="86"/>
      <c r="NZP136" s="86"/>
      <c r="NZQ136" s="86"/>
      <c r="NZR136" s="86"/>
      <c r="NZS136" s="86"/>
      <c r="NZT136" s="86"/>
      <c r="NZU136" s="86"/>
      <c r="NZV136" s="86"/>
      <c r="NZW136" s="86"/>
      <c r="NZX136" s="86"/>
      <c r="NZY136" s="86"/>
      <c r="NZZ136" s="86"/>
      <c r="OAA136" s="86"/>
      <c r="OAB136" s="86"/>
      <c r="OAC136" s="86"/>
      <c r="OAD136" s="86"/>
      <c r="OAE136" s="86"/>
      <c r="OAF136" s="86"/>
      <c r="OAG136" s="86"/>
      <c r="OAH136" s="86"/>
      <c r="OAI136" s="86"/>
      <c r="OAJ136" s="86"/>
      <c r="OAK136" s="86"/>
      <c r="OAL136" s="86"/>
      <c r="OAM136" s="86"/>
      <c r="OAN136" s="86"/>
      <c r="OAO136" s="86"/>
      <c r="OAP136" s="86"/>
      <c r="OAQ136" s="86"/>
      <c r="OAR136" s="86"/>
      <c r="OAS136" s="86"/>
      <c r="OAT136" s="86"/>
      <c r="OAU136" s="86"/>
      <c r="OAV136" s="86"/>
      <c r="OAW136" s="86"/>
      <c r="OAX136" s="86"/>
      <c r="OAY136" s="86"/>
      <c r="OAZ136" s="86"/>
      <c r="OBA136" s="86"/>
      <c r="OBB136" s="86"/>
      <c r="OBI136" s="86"/>
      <c r="OBJ136" s="86"/>
      <c r="OBK136" s="86"/>
      <c r="OBL136" s="86"/>
      <c r="OBM136" s="86"/>
      <c r="OBN136" s="86"/>
      <c r="OBO136" s="86"/>
      <c r="OBP136" s="86"/>
      <c r="OBQ136" s="86"/>
      <c r="OBR136" s="86"/>
      <c r="OBS136" s="86"/>
      <c r="OBT136" s="86"/>
      <c r="OBU136" s="86"/>
      <c r="OBV136" s="86"/>
      <c r="OBW136" s="86"/>
      <c r="OBX136" s="86"/>
      <c r="OBY136" s="86"/>
      <c r="OBZ136" s="86"/>
      <c r="OCA136" s="86"/>
      <c r="OCB136" s="86"/>
      <c r="OCC136" s="86"/>
      <c r="OCD136" s="86"/>
      <c r="OCE136" s="86"/>
      <c r="OCF136" s="86"/>
      <c r="OCG136" s="86"/>
      <c r="OCH136" s="86"/>
      <c r="OCI136" s="86"/>
      <c r="OCJ136" s="86"/>
      <c r="OCK136" s="86"/>
      <c r="OCL136" s="86"/>
      <c r="OCM136" s="86"/>
      <c r="OCN136" s="86"/>
      <c r="OCO136" s="86"/>
      <c r="OCP136" s="86"/>
      <c r="OCQ136" s="86"/>
      <c r="OCR136" s="86"/>
      <c r="OCS136" s="86"/>
      <c r="OCT136" s="86"/>
      <c r="OCU136" s="86"/>
      <c r="OCV136" s="86"/>
      <c r="OCW136" s="86"/>
      <c r="OCX136" s="86"/>
      <c r="OCY136" s="86"/>
      <c r="OCZ136" s="86"/>
      <c r="ODA136" s="86"/>
      <c r="ODB136" s="86"/>
      <c r="ODC136" s="86"/>
      <c r="ODD136" s="86"/>
      <c r="ODE136" s="86"/>
      <c r="ODF136" s="86"/>
      <c r="ODG136" s="86"/>
      <c r="ODH136" s="86"/>
      <c r="ODI136" s="86"/>
      <c r="ODJ136" s="86"/>
      <c r="ODK136" s="86"/>
      <c r="ODL136" s="86"/>
      <c r="ODM136" s="86"/>
      <c r="ODN136" s="86"/>
      <c r="ODO136" s="86"/>
      <c r="ODP136" s="86"/>
      <c r="ODQ136" s="86"/>
      <c r="ODR136" s="86"/>
      <c r="ODS136" s="86"/>
      <c r="ODT136" s="86"/>
      <c r="ODU136" s="86"/>
      <c r="ODV136" s="86"/>
      <c r="ODW136" s="86"/>
      <c r="ODX136" s="86"/>
      <c r="ODY136" s="86"/>
      <c r="ODZ136" s="86"/>
      <c r="OEA136" s="86"/>
      <c r="OEB136" s="86"/>
      <c r="OEC136" s="86"/>
      <c r="OED136" s="86"/>
      <c r="OEE136" s="86"/>
      <c r="OEF136" s="86"/>
      <c r="OEG136" s="86"/>
      <c r="OEH136" s="86"/>
      <c r="OEI136" s="86"/>
      <c r="OEJ136" s="86"/>
      <c r="OEK136" s="86"/>
      <c r="OEL136" s="86"/>
      <c r="OEM136" s="86"/>
      <c r="OEN136" s="86"/>
      <c r="OEO136" s="86"/>
      <c r="OEP136" s="86"/>
      <c r="OEQ136" s="86"/>
      <c r="OER136" s="86"/>
      <c r="OES136" s="86"/>
      <c r="OET136" s="86"/>
      <c r="OEU136" s="86"/>
      <c r="OEV136" s="86"/>
      <c r="OEW136" s="86"/>
      <c r="OEX136" s="86"/>
      <c r="OEY136" s="86"/>
      <c r="OEZ136" s="86"/>
      <c r="OFA136" s="86"/>
      <c r="OFB136" s="86"/>
      <c r="OFC136" s="86"/>
      <c r="OFD136" s="86"/>
      <c r="OFE136" s="86"/>
      <c r="OFF136" s="86"/>
      <c r="OFG136" s="86"/>
      <c r="OFH136" s="86"/>
      <c r="OFI136" s="86"/>
      <c r="OFJ136" s="86"/>
      <c r="OFK136" s="86"/>
      <c r="OFL136" s="86"/>
      <c r="OFM136" s="86"/>
      <c r="OFN136" s="86"/>
      <c r="OFO136" s="86"/>
      <c r="OFP136" s="86"/>
      <c r="OFQ136" s="86"/>
      <c r="OFR136" s="86"/>
      <c r="OFS136" s="86"/>
      <c r="OFT136" s="86"/>
      <c r="OFU136" s="86"/>
      <c r="OFV136" s="86"/>
      <c r="OFW136" s="86"/>
      <c r="OFX136" s="86"/>
      <c r="OFY136" s="86"/>
      <c r="OFZ136" s="86"/>
      <c r="OGA136" s="86"/>
      <c r="OGB136" s="86"/>
      <c r="OGC136" s="86"/>
      <c r="OGD136" s="86"/>
      <c r="OGE136" s="86"/>
      <c r="OGF136" s="86"/>
      <c r="OGG136" s="86"/>
      <c r="OGH136" s="86"/>
      <c r="OGI136" s="86"/>
      <c r="OGJ136" s="86"/>
      <c r="OGK136" s="86"/>
      <c r="OGL136" s="86"/>
      <c r="OGM136" s="86"/>
      <c r="OGN136" s="86"/>
      <c r="OGO136" s="86"/>
      <c r="OGP136" s="86"/>
      <c r="OGQ136" s="86"/>
      <c r="OGR136" s="86"/>
      <c r="OGS136" s="86"/>
      <c r="OGT136" s="86"/>
      <c r="OGU136" s="86"/>
      <c r="OGV136" s="86"/>
      <c r="OGW136" s="86"/>
      <c r="OGX136" s="86"/>
      <c r="OGY136" s="86"/>
      <c r="OGZ136" s="86"/>
      <c r="OHA136" s="86"/>
      <c r="OHB136" s="86"/>
      <c r="OHC136" s="86"/>
      <c r="OHD136" s="86"/>
      <c r="OHE136" s="86"/>
      <c r="OHF136" s="86"/>
      <c r="OHG136" s="86"/>
      <c r="OHH136" s="86"/>
      <c r="OHI136" s="86"/>
      <c r="OHJ136" s="86"/>
      <c r="OHK136" s="86"/>
      <c r="OHL136" s="86"/>
      <c r="OHM136" s="86"/>
      <c r="OHN136" s="86"/>
      <c r="OHO136" s="86"/>
      <c r="OHP136" s="86"/>
      <c r="OHQ136" s="86"/>
      <c r="OHR136" s="86"/>
      <c r="OHS136" s="86"/>
      <c r="OHT136" s="86"/>
      <c r="OHU136" s="86"/>
      <c r="OHV136" s="86"/>
      <c r="OHW136" s="86"/>
      <c r="OHX136" s="86"/>
      <c r="OHY136" s="86"/>
      <c r="OHZ136" s="86"/>
      <c r="OIA136" s="86"/>
      <c r="OIB136" s="86"/>
      <c r="OIC136" s="86"/>
      <c r="OID136" s="86"/>
      <c r="OIE136" s="86"/>
      <c r="OIF136" s="86"/>
      <c r="OIG136" s="86"/>
      <c r="OIH136" s="86"/>
      <c r="OII136" s="86"/>
      <c r="OIJ136" s="86"/>
      <c r="OIK136" s="86"/>
      <c r="OIL136" s="86"/>
      <c r="OIM136" s="86"/>
      <c r="OIN136" s="86"/>
      <c r="OIO136" s="86"/>
      <c r="OIP136" s="86"/>
      <c r="OIQ136" s="86"/>
      <c r="OIR136" s="86"/>
      <c r="OIS136" s="86"/>
      <c r="OIT136" s="86"/>
      <c r="OIU136" s="86"/>
      <c r="OIV136" s="86"/>
      <c r="OIW136" s="86"/>
      <c r="OIX136" s="86"/>
      <c r="OIY136" s="86"/>
      <c r="OIZ136" s="86"/>
      <c r="OJA136" s="86"/>
      <c r="OJB136" s="86"/>
      <c r="OJC136" s="86"/>
      <c r="OJD136" s="86"/>
      <c r="OJE136" s="86"/>
      <c r="OJF136" s="86"/>
      <c r="OJG136" s="86"/>
      <c r="OJH136" s="86"/>
      <c r="OJI136" s="86"/>
      <c r="OJJ136" s="86"/>
      <c r="OJK136" s="86"/>
      <c r="OJL136" s="86"/>
      <c r="OJM136" s="86"/>
      <c r="OJN136" s="86"/>
      <c r="OJO136" s="86"/>
      <c r="OJP136" s="86"/>
      <c r="OJQ136" s="86"/>
      <c r="OJR136" s="86"/>
      <c r="OJS136" s="86"/>
      <c r="OJT136" s="86"/>
      <c r="OJU136" s="86"/>
      <c r="OJV136" s="86"/>
      <c r="OJW136" s="86"/>
      <c r="OJX136" s="86"/>
      <c r="OJY136" s="86"/>
      <c r="OJZ136" s="86"/>
      <c r="OKA136" s="86"/>
      <c r="OKB136" s="86"/>
      <c r="OKC136" s="86"/>
      <c r="OKD136" s="86"/>
      <c r="OKE136" s="86"/>
      <c r="OKF136" s="86"/>
      <c r="OKG136" s="86"/>
      <c r="OKH136" s="86"/>
      <c r="OKI136" s="86"/>
      <c r="OKJ136" s="86"/>
      <c r="OKK136" s="86"/>
      <c r="OKL136" s="86"/>
      <c r="OKM136" s="86"/>
      <c r="OKN136" s="86"/>
      <c r="OKO136" s="86"/>
      <c r="OKP136" s="86"/>
      <c r="OKQ136" s="86"/>
      <c r="OKR136" s="86"/>
      <c r="OKS136" s="86"/>
      <c r="OKT136" s="86"/>
      <c r="OKU136" s="86"/>
      <c r="OKV136" s="86"/>
      <c r="OKW136" s="86"/>
      <c r="OKX136" s="86"/>
      <c r="OLE136" s="86"/>
      <c r="OLF136" s="86"/>
      <c r="OLG136" s="86"/>
      <c r="OLH136" s="86"/>
      <c r="OLI136" s="86"/>
      <c r="OLJ136" s="86"/>
      <c r="OLK136" s="86"/>
      <c r="OLL136" s="86"/>
      <c r="OLM136" s="86"/>
      <c r="OLN136" s="86"/>
      <c r="OLO136" s="86"/>
      <c r="OLP136" s="86"/>
      <c r="OLQ136" s="86"/>
      <c r="OLR136" s="86"/>
      <c r="OLS136" s="86"/>
      <c r="OLT136" s="86"/>
      <c r="OLU136" s="86"/>
      <c r="OLV136" s="86"/>
      <c r="OLW136" s="86"/>
      <c r="OLX136" s="86"/>
      <c r="OLY136" s="86"/>
      <c r="OLZ136" s="86"/>
      <c r="OMA136" s="86"/>
      <c r="OMB136" s="86"/>
      <c r="OMC136" s="86"/>
      <c r="OMD136" s="86"/>
      <c r="OME136" s="86"/>
      <c r="OMF136" s="86"/>
      <c r="OMG136" s="86"/>
      <c r="OMH136" s="86"/>
      <c r="OMI136" s="86"/>
      <c r="OMJ136" s="86"/>
      <c r="OMK136" s="86"/>
      <c r="OML136" s="86"/>
      <c r="OMM136" s="86"/>
      <c r="OMN136" s="86"/>
      <c r="OMO136" s="86"/>
      <c r="OMP136" s="86"/>
      <c r="OMQ136" s="86"/>
      <c r="OMR136" s="86"/>
      <c r="OMS136" s="86"/>
      <c r="OMT136" s="86"/>
      <c r="OMU136" s="86"/>
      <c r="OMV136" s="86"/>
      <c r="OMW136" s="86"/>
      <c r="OMX136" s="86"/>
      <c r="OMY136" s="86"/>
      <c r="OMZ136" s="86"/>
      <c r="ONA136" s="86"/>
      <c r="ONB136" s="86"/>
      <c r="ONC136" s="86"/>
      <c r="OND136" s="86"/>
      <c r="ONE136" s="86"/>
      <c r="ONF136" s="86"/>
      <c r="ONG136" s="86"/>
      <c r="ONH136" s="86"/>
      <c r="ONI136" s="86"/>
      <c r="ONJ136" s="86"/>
      <c r="ONK136" s="86"/>
      <c r="ONL136" s="86"/>
      <c r="ONM136" s="86"/>
      <c r="ONN136" s="86"/>
      <c r="ONO136" s="86"/>
      <c r="ONP136" s="86"/>
      <c r="ONQ136" s="86"/>
      <c r="ONR136" s="86"/>
      <c r="ONS136" s="86"/>
      <c r="ONT136" s="86"/>
      <c r="ONU136" s="86"/>
      <c r="ONV136" s="86"/>
      <c r="ONW136" s="86"/>
      <c r="ONX136" s="86"/>
      <c r="ONY136" s="86"/>
      <c r="ONZ136" s="86"/>
      <c r="OOA136" s="86"/>
      <c r="OOB136" s="86"/>
      <c r="OOC136" s="86"/>
      <c r="OOD136" s="86"/>
      <c r="OOE136" s="86"/>
      <c r="OOF136" s="86"/>
      <c r="OOG136" s="86"/>
      <c r="OOH136" s="86"/>
      <c r="OOI136" s="86"/>
      <c r="OOJ136" s="86"/>
      <c r="OOK136" s="86"/>
      <c r="OOL136" s="86"/>
      <c r="OOM136" s="86"/>
      <c r="OON136" s="86"/>
      <c r="OOO136" s="86"/>
      <c r="OOP136" s="86"/>
      <c r="OOQ136" s="86"/>
      <c r="OOR136" s="86"/>
      <c r="OOS136" s="86"/>
      <c r="OOT136" s="86"/>
      <c r="OOU136" s="86"/>
      <c r="OOV136" s="86"/>
      <c r="OOW136" s="86"/>
      <c r="OOX136" s="86"/>
      <c r="OOY136" s="86"/>
      <c r="OOZ136" s="86"/>
      <c r="OPA136" s="86"/>
      <c r="OPB136" s="86"/>
      <c r="OPC136" s="86"/>
      <c r="OPD136" s="86"/>
      <c r="OPE136" s="86"/>
      <c r="OPF136" s="86"/>
      <c r="OPG136" s="86"/>
      <c r="OPH136" s="86"/>
      <c r="OPI136" s="86"/>
      <c r="OPJ136" s="86"/>
      <c r="OPK136" s="86"/>
      <c r="OPL136" s="86"/>
      <c r="OPM136" s="86"/>
      <c r="OPN136" s="86"/>
      <c r="OPO136" s="86"/>
      <c r="OPP136" s="86"/>
      <c r="OPQ136" s="86"/>
      <c r="OPR136" s="86"/>
      <c r="OPS136" s="86"/>
      <c r="OPT136" s="86"/>
      <c r="OPU136" s="86"/>
      <c r="OPV136" s="86"/>
      <c r="OPW136" s="86"/>
      <c r="OPX136" s="86"/>
      <c r="OPY136" s="86"/>
      <c r="OPZ136" s="86"/>
      <c r="OQA136" s="86"/>
      <c r="OQB136" s="86"/>
      <c r="OQC136" s="86"/>
      <c r="OQD136" s="86"/>
      <c r="OQE136" s="86"/>
      <c r="OQF136" s="86"/>
      <c r="OQG136" s="86"/>
      <c r="OQH136" s="86"/>
      <c r="OQI136" s="86"/>
      <c r="OQJ136" s="86"/>
      <c r="OQK136" s="86"/>
      <c r="OQL136" s="86"/>
      <c r="OQM136" s="86"/>
      <c r="OQN136" s="86"/>
      <c r="OQO136" s="86"/>
      <c r="OQP136" s="86"/>
      <c r="OQQ136" s="86"/>
      <c r="OQR136" s="86"/>
      <c r="OQS136" s="86"/>
      <c r="OQT136" s="86"/>
      <c r="OQU136" s="86"/>
      <c r="OQV136" s="86"/>
      <c r="OQW136" s="86"/>
      <c r="OQX136" s="86"/>
      <c r="OQY136" s="86"/>
      <c r="OQZ136" s="86"/>
      <c r="ORA136" s="86"/>
      <c r="ORB136" s="86"/>
      <c r="ORC136" s="86"/>
      <c r="ORD136" s="86"/>
      <c r="ORE136" s="86"/>
      <c r="ORF136" s="86"/>
      <c r="ORG136" s="86"/>
      <c r="ORH136" s="86"/>
      <c r="ORI136" s="86"/>
      <c r="ORJ136" s="86"/>
      <c r="ORK136" s="86"/>
      <c r="ORL136" s="86"/>
      <c r="ORM136" s="86"/>
      <c r="ORN136" s="86"/>
      <c r="ORO136" s="86"/>
      <c r="ORP136" s="86"/>
      <c r="ORQ136" s="86"/>
      <c r="ORR136" s="86"/>
      <c r="ORS136" s="86"/>
      <c r="ORT136" s="86"/>
      <c r="ORU136" s="86"/>
      <c r="ORV136" s="86"/>
      <c r="ORW136" s="86"/>
      <c r="ORX136" s="86"/>
      <c r="ORY136" s="86"/>
      <c r="ORZ136" s="86"/>
      <c r="OSA136" s="86"/>
      <c r="OSB136" s="86"/>
      <c r="OSC136" s="86"/>
      <c r="OSD136" s="86"/>
      <c r="OSE136" s="86"/>
      <c r="OSF136" s="86"/>
      <c r="OSG136" s="86"/>
      <c r="OSH136" s="86"/>
      <c r="OSI136" s="86"/>
      <c r="OSJ136" s="86"/>
      <c r="OSK136" s="86"/>
      <c r="OSL136" s="86"/>
      <c r="OSM136" s="86"/>
      <c r="OSN136" s="86"/>
      <c r="OSO136" s="86"/>
      <c r="OSP136" s="86"/>
      <c r="OSQ136" s="86"/>
      <c r="OSR136" s="86"/>
      <c r="OSS136" s="86"/>
      <c r="OST136" s="86"/>
      <c r="OSU136" s="86"/>
      <c r="OSV136" s="86"/>
      <c r="OSW136" s="86"/>
      <c r="OSX136" s="86"/>
      <c r="OSY136" s="86"/>
      <c r="OSZ136" s="86"/>
      <c r="OTA136" s="86"/>
      <c r="OTB136" s="86"/>
      <c r="OTC136" s="86"/>
      <c r="OTD136" s="86"/>
      <c r="OTE136" s="86"/>
      <c r="OTF136" s="86"/>
      <c r="OTG136" s="86"/>
      <c r="OTH136" s="86"/>
      <c r="OTI136" s="86"/>
      <c r="OTJ136" s="86"/>
      <c r="OTK136" s="86"/>
      <c r="OTL136" s="86"/>
      <c r="OTM136" s="86"/>
      <c r="OTN136" s="86"/>
      <c r="OTO136" s="86"/>
      <c r="OTP136" s="86"/>
      <c r="OTQ136" s="86"/>
      <c r="OTR136" s="86"/>
      <c r="OTS136" s="86"/>
      <c r="OTT136" s="86"/>
      <c r="OTU136" s="86"/>
      <c r="OTV136" s="86"/>
      <c r="OTW136" s="86"/>
      <c r="OTX136" s="86"/>
      <c r="OTY136" s="86"/>
      <c r="OTZ136" s="86"/>
      <c r="OUA136" s="86"/>
      <c r="OUB136" s="86"/>
      <c r="OUC136" s="86"/>
      <c r="OUD136" s="86"/>
      <c r="OUE136" s="86"/>
      <c r="OUF136" s="86"/>
      <c r="OUG136" s="86"/>
      <c r="OUH136" s="86"/>
      <c r="OUI136" s="86"/>
      <c r="OUJ136" s="86"/>
      <c r="OUK136" s="86"/>
      <c r="OUL136" s="86"/>
      <c r="OUM136" s="86"/>
      <c r="OUN136" s="86"/>
      <c r="OUO136" s="86"/>
      <c r="OUP136" s="86"/>
      <c r="OUQ136" s="86"/>
      <c r="OUR136" s="86"/>
      <c r="OUS136" s="86"/>
      <c r="OUT136" s="86"/>
      <c r="OVA136" s="86"/>
      <c r="OVB136" s="86"/>
      <c r="OVC136" s="86"/>
      <c r="OVD136" s="86"/>
      <c r="OVE136" s="86"/>
      <c r="OVF136" s="86"/>
      <c r="OVG136" s="86"/>
      <c r="OVH136" s="86"/>
      <c r="OVI136" s="86"/>
      <c r="OVJ136" s="86"/>
      <c r="OVK136" s="86"/>
      <c r="OVL136" s="86"/>
      <c r="OVM136" s="86"/>
      <c r="OVN136" s="86"/>
      <c r="OVO136" s="86"/>
      <c r="OVP136" s="86"/>
      <c r="OVQ136" s="86"/>
      <c r="OVR136" s="86"/>
      <c r="OVS136" s="86"/>
      <c r="OVT136" s="86"/>
      <c r="OVU136" s="86"/>
      <c r="OVV136" s="86"/>
      <c r="OVW136" s="86"/>
      <c r="OVX136" s="86"/>
      <c r="OVY136" s="86"/>
      <c r="OVZ136" s="86"/>
      <c r="OWA136" s="86"/>
      <c r="OWB136" s="86"/>
      <c r="OWC136" s="86"/>
      <c r="OWD136" s="86"/>
      <c r="OWE136" s="86"/>
      <c r="OWF136" s="86"/>
      <c r="OWG136" s="86"/>
      <c r="OWH136" s="86"/>
      <c r="OWI136" s="86"/>
      <c r="OWJ136" s="86"/>
      <c r="OWK136" s="86"/>
      <c r="OWL136" s="86"/>
      <c r="OWM136" s="86"/>
      <c r="OWN136" s="86"/>
      <c r="OWO136" s="86"/>
      <c r="OWP136" s="86"/>
      <c r="OWQ136" s="86"/>
      <c r="OWR136" s="86"/>
      <c r="OWS136" s="86"/>
      <c r="OWT136" s="86"/>
      <c r="OWU136" s="86"/>
      <c r="OWV136" s="86"/>
      <c r="OWW136" s="86"/>
      <c r="OWX136" s="86"/>
      <c r="OWY136" s="86"/>
      <c r="OWZ136" s="86"/>
      <c r="OXA136" s="86"/>
      <c r="OXB136" s="86"/>
      <c r="OXC136" s="86"/>
      <c r="OXD136" s="86"/>
      <c r="OXE136" s="86"/>
      <c r="OXF136" s="86"/>
      <c r="OXG136" s="86"/>
      <c r="OXH136" s="86"/>
      <c r="OXI136" s="86"/>
      <c r="OXJ136" s="86"/>
      <c r="OXK136" s="86"/>
      <c r="OXL136" s="86"/>
      <c r="OXM136" s="86"/>
      <c r="OXN136" s="86"/>
      <c r="OXO136" s="86"/>
      <c r="OXP136" s="86"/>
      <c r="OXQ136" s="86"/>
      <c r="OXR136" s="86"/>
      <c r="OXS136" s="86"/>
      <c r="OXT136" s="86"/>
      <c r="OXU136" s="86"/>
      <c r="OXV136" s="86"/>
      <c r="OXW136" s="86"/>
      <c r="OXX136" s="86"/>
      <c r="OXY136" s="86"/>
      <c r="OXZ136" s="86"/>
      <c r="OYA136" s="86"/>
      <c r="OYB136" s="86"/>
      <c r="OYC136" s="86"/>
      <c r="OYD136" s="86"/>
      <c r="OYE136" s="86"/>
      <c r="OYF136" s="86"/>
      <c r="OYG136" s="86"/>
      <c r="OYH136" s="86"/>
      <c r="OYI136" s="86"/>
      <c r="OYJ136" s="86"/>
      <c r="OYK136" s="86"/>
      <c r="OYL136" s="86"/>
      <c r="OYM136" s="86"/>
      <c r="OYN136" s="86"/>
      <c r="OYO136" s="86"/>
      <c r="OYP136" s="86"/>
      <c r="OYQ136" s="86"/>
      <c r="OYR136" s="86"/>
      <c r="OYS136" s="86"/>
      <c r="OYT136" s="86"/>
      <c r="OYU136" s="86"/>
      <c r="OYV136" s="86"/>
      <c r="OYW136" s="86"/>
      <c r="OYX136" s="86"/>
      <c r="OYY136" s="86"/>
      <c r="OYZ136" s="86"/>
      <c r="OZA136" s="86"/>
      <c r="OZB136" s="86"/>
      <c r="OZC136" s="86"/>
      <c r="OZD136" s="86"/>
      <c r="OZE136" s="86"/>
      <c r="OZF136" s="86"/>
      <c r="OZG136" s="86"/>
      <c r="OZH136" s="86"/>
      <c r="OZI136" s="86"/>
      <c r="OZJ136" s="86"/>
      <c r="OZK136" s="86"/>
      <c r="OZL136" s="86"/>
      <c r="OZM136" s="86"/>
      <c r="OZN136" s="86"/>
      <c r="OZO136" s="86"/>
      <c r="OZP136" s="86"/>
      <c r="OZQ136" s="86"/>
      <c r="OZR136" s="86"/>
      <c r="OZS136" s="86"/>
      <c r="OZT136" s="86"/>
      <c r="OZU136" s="86"/>
      <c r="OZV136" s="86"/>
      <c r="OZW136" s="86"/>
      <c r="OZX136" s="86"/>
      <c r="OZY136" s="86"/>
      <c r="OZZ136" s="86"/>
      <c r="PAA136" s="86"/>
      <c r="PAB136" s="86"/>
      <c r="PAC136" s="86"/>
      <c r="PAD136" s="86"/>
      <c r="PAE136" s="86"/>
      <c r="PAF136" s="86"/>
      <c r="PAG136" s="86"/>
      <c r="PAH136" s="86"/>
      <c r="PAI136" s="86"/>
      <c r="PAJ136" s="86"/>
      <c r="PAK136" s="86"/>
      <c r="PAL136" s="86"/>
      <c r="PAM136" s="86"/>
      <c r="PAN136" s="86"/>
      <c r="PAO136" s="86"/>
      <c r="PAP136" s="86"/>
      <c r="PAQ136" s="86"/>
      <c r="PAR136" s="86"/>
      <c r="PAS136" s="86"/>
      <c r="PAT136" s="86"/>
      <c r="PAU136" s="86"/>
      <c r="PAV136" s="86"/>
      <c r="PAW136" s="86"/>
      <c r="PAX136" s="86"/>
      <c r="PAY136" s="86"/>
      <c r="PAZ136" s="86"/>
      <c r="PBA136" s="86"/>
      <c r="PBB136" s="86"/>
      <c r="PBC136" s="86"/>
      <c r="PBD136" s="86"/>
      <c r="PBE136" s="86"/>
      <c r="PBF136" s="86"/>
      <c r="PBG136" s="86"/>
      <c r="PBH136" s="86"/>
      <c r="PBI136" s="86"/>
      <c r="PBJ136" s="86"/>
      <c r="PBK136" s="86"/>
      <c r="PBL136" s="86"/>
      <c r="PBM136" s="86"/>
      <c r="PBN136" s="86"/>
      <c r="PBO136" s="86"/>
      <c r="PBP136" s="86"/>
      <c r="PBQ136" s="86"/>
      <c r="PBR136" s="86"/>
      <c r="PBS136" s="86"/>
      <c r="PBT136" s="86"/>
      <c r="PBU136" s="86"/>
      <c r="PBV136" s="86"/>
      <c r="PBW136" s="86"/>
      <c r="PBX136" s="86"/>
      <c r="PBY136" s="86"/>
      <c r="PBZ136" s="86"/>
      <c r="PCA136" s="86"/>
      <c r="PCB136" s="86"/>
      <c r="PCC136" s="86"/>
      <c r="PCD136" s="86"/>
      <c r="PCE136" s="86"/>
      <c r="PCF136" s="86"/>
      <c r="PCG136" s="86"/>
      <c r="PCH136" s="86"/>
      <c r="PCI136" s="86"/>
      <c r="PCJ136" s="86"/>
      <c r="PCK136" s="86"/>
      <c r="PCL136" s="86"/>
      <c r="PCM136" s="86"/>
      <c r="PCN136" s="86"/>
      <c r="PCO136" s="86"/>
      <c r="PCP136" s="86"/>
      <c r="PCQ136" s="86"/>
      <c r="PCR136" s="86"/>
      <c r="PCS136" s="86"/>
      <c r="PCT136" s="86"/>
      <c r="PCU136" s="86"/>
      <c r="PCV136" s="86"/>
      <c r="PCW136" s="86"/>
      <c r="PCX136" s="86"/>
      <c r="PCY136" s="86"/>
      <c r="PCZ136" s="86"/>
      <c r="PDA136" s="86"/>
      <c r="PDB136" s="86"/>
      <c r="PDC136" s="86"/>
      <c r="PDD136" s="86"/>
      <c r="PDE136" s="86"/>
      <c r="PDF136" s="86"/>
      <c r="PDG136" s="86"/>
      <c r="PDH136" s="86"/>
      <c r="PDI136" s="86"/>
      <c r="PDJ136" s="86"/>
      <c r="PDK136" s="86"/>
      <c r="PDL136" s="86"/>
      <c r="PDM136" s="86"/>
      <c r="PDN136" s="86"/>
      <c r="PDO136" s="86"/>
      <c r="PDP136" s="86"/>
      <c r="PDQ136" s="86"/>
      <c r="PDR136" s="86"/>
      <c r="PDS136" s="86"/>
      <c r="PDT136" s="86"/>
      <c r="PDU136" s="86"/>
      <c r="PDV136" s="86"/>
      <c r="PDW136" s="86"/>
      <c r="PDX136" s="86"/>
      <c r="PDY136" s="86"/>
      <c r="PDZ136" s="86"/>
      <c r="PEA136" s="86"/>
      <c r="PEB136" s="86"/>
      <c r="PEC136" s="86"/>
      <c r="PED136" s="86"/>
      <c r="PEE136" s="86"/>
      <c r="PEF136" s="86"/>
      <c r="PEG136" s="86"/>
      <c r="PEH136" s="86"/>
      <c r="PEI136" s="86"/>
      <c r="PEJ136" s="86"/>
      <c r="PEK136" s="86"/>
      <c r="PEL136" s="86"/>
      <c r="PEM136" s="86"/>
      <c r="PEN136" s="86"/>
      <c r="PEO136" s="86"/>
      <c r="PEP136" s="86"/>
      <c r="PEW136" s="86"/>
      <c r="PEX136" s="86"/>
      <c r="PEY136" s="86"/>
      <c r="PEZ136" s="86"/>
      <c r="PFA136" s="86"/>
      <c r="PFB136" s="86"/>
      <c r="PFC136" s="86"/>
      <c r="PFD136" s="86"/>
      <c r="PFE136" s="86"/>
      <c r="PFF136" s="86"/>
      <c r="PFG136" s="86"/>
      <c r="PFH136" s="86"/>
      <c r="PFI136" s="86"/>
      <c r="PFJ136" s="86"/>
      <c r="PFK136" s="86"/>
      <c r="PFL136" s="86"/>
      <c r="PFM136" s="86"/>
      <c r="PFN136" s="86"/>
      <c r="PFO136" s="86"/>
      <c r="PFP136" s="86"/>
      <c r="PFQ136" s="86"/>
      <c r="PFR136" s="86"/>
      <c r="PFS136" s="86"/>
      <c r="PFT136" s="86"/>
      <c r="PFU136" s="86"/>
      <c r="PFV136" s="86"/>
      <c r="PFW136" s="86"/>
      <c r="PFX136" s="86"/>
      <c r="PFY136" s="86"/>
      <c r="PFZ136" s="86"/>
      <c r="PGA136" s="86"/>
      <c r="PGB136" s="86"/>
      <c r="PGC136" s="86"/>
      <c r="PGD136" s="86"/>
      <c r="PGE136" s="86"/>
      <c r="PGF136" s="86"/>
      <c r="PGG136" s="86"/>
      <c r="PGH136" s="86"/>
      <c r="PGI136" s="86"/>
      <c r="PGJ136" s="86"/>
      <c r="PGK136" s="86"/>
      <c r="PGL136" s="86"/>
      <c r="PGM136" s="86"/>
      <c r="PGN136" s="86"/>
      <c r="PGO136" s="86"/>
      <c r="PGP136" s="86"/>
      <c r="PGQ136" s="86"/>
      <c r="PGR136" s="86"/>
      <c r="PGS136" s="86"/>
      <c r="PGT136" s="86"/>
      <c r="PGU136" s="86"/>
      <c r="PGV136" s="86"/>
      <c r="PGW136" s="86"/>
      <c r="PGX136" s="86"/>
      <c r="PGY136" s="86"/>
      <c r="PGZ136" s="86"/>
      <c r="PHA136" s="86"/>
      <c r="PHB136" s="86"/>
      <c r="PHC136" s="86"/>
      <c r="PHD136" s="86"/>
      <c r="PHE136" s="86"/>
      <c r="PHF136" s="86"/>
      <c r="PHG136" s="86"/>
      <c r="PHH136" s="86"/>
      <c r="PHI136" s="86"/>
      <c r="PHJ136" s="86"/>
      <c r="PHK136" s="86"/>
      <c r="PHL136" s="86"/>
      <c r="PHM136" s="86"/>
      <c r="PHN136" s="86"/>
      <c r="PHO136" s="86"/>
      <c r="PHP136" s="86"/>
      <c r="PHQ136" s="86"/>
      <c r="PHR136" s="86"/>
      <c r="PHS136" s="86"/>
      <c r="PHT136" s="86"/>
      <c r="PHU136" s="86"/>
      <c r="PHV136" s="86"/>
      <c r="PHW136" s="86"/>
      <c r="PHX136" s="86"/>
      <c r="PHY136" s="86"/>
      <c r="PHZ136" s="86"/>
      <c r="PIA136" s="86"/>
      <c r="PIB136" s="86"/>
      <c r="PIC136" s="86"/>
      <c r="PID136" s="86"/>
      <c r="PIE136" s="86"/>
      <c r="PIF136" s="86"/>
      <c r="PIG136" s="86"/>
      <c r="PIH136" s="86"/>
      <c r="PII136" s="86"/>
      <c r="PIJ136" s="86"/>
      <c r="PIK136" s="86"/>
      <c r="PIL136" s="86"/>
      <c r="PIM136" s="86"/>
      <c r="PIN136" s="86"/>
      <c r="PIO136" s="86"/>
      <c r="PIP136" s="86"/>
      <c r="PIQ136" s="86"/>
      <c r="PIR136" s="86"/>
      <c r="PIS136" s="86"/>
      <c r="PIT136" s="86"/>
      <c r="PIU136" s="86"/>
      <c r="PIV136" s="86"/>
      <c r="PIW136" s="86"/>
      <c r="PIX136" s="86"/>
      <c r="PIY136" s="86"/>
      <c r="PIZ136" s="86"/>
      <c r="PJA136" s="86"/>
      <c r="PJB136" s="86"/>
      <c r="PJC136" s="86"/>
      <c r="PJD136" s="86"/>
      <c r="PJE136" s="86"/>
      <c r="PJF136" s="86"/>
      <c r="PJG136" s="86"/>
      <c r="PJH136" s="86"/>
      <c r="PJI136" s="86"/>
      <c r="PJJ136" s="86"/>
      <c r="PJK136" s="86"/>
      <c r="PJL136" s="86"/>
      <c r="PJM136" s="86"/>
      <c r="PJN136" s="86"/>
      <c r="PJO136" s="86"/>
      <c r="PJP136" s="86"/>
      <c r="PJQ136" s="86"/>
      <c r="PJR136" s="86"/>
      <c r="PJS136" s="86"/>
      <c r="PJT136" s="86"/>
      <c r="PJU136" s="86"/>
      <c r="PJV136" s="86"/>
      <c r="PJW136" s="86"/>
      <c r="PJX136" s="86"/>
      <c r="PJY136" s="86"/>
      <c r="PJZ136" s="86"/>
      <c r="PKA136" s="86"/>
      <c r="PKB136" s="86"/>
      <c r="PKC136" s="86"/>
      <c r="PKD136" s="86"/>
      <c r="PKE136" s="86"/>
      <c r="PKF136" s="86"/>
      <c r="PKG136" s="86"/>
      <c r="PKH136" s="86"/>
      <c r="PKI136" s="86"/>
      <c r="PKJ136" s="86"/>
      <c r="PKK136" s="86"/>
      <c r="PKL136" s="86"/>
      <c r="PKM136" s="86"/>
      <c r="PKN136" s="86"/>
      <c r="PKO136" s="86"/>
      <c r="PKP136" s="86"/>
      <c r="PKQ136" s="86"/>
      <c r="PKR136" s="86"/>
      <c r="PKS136" s="86"/>
      <c r="PKT136" s="86"/>
      <c r="PKU136" s="86"/>
      <c r="PKV136" s="86"/>
      <c r="PKW136" s="86"/>
      <c r="PKX136" s="86"/>
      <c r="PKY136" s="86"/>
      <c r="PKZ136" s="86"/>
      <c r="PLA136" s="86"/>
      <c r="PLB136" s="86"/>
      <c r="PLC136" s="86"/>
      <c r="PLD136" s="86"/>
      <c r="PLE136" s="86"/>
      <c r="PLF136" s="86"/>
      <c r="PLG136" s="86"/>
      <c r="PLH136" s="86"/>
      <c r="PLI136" s="86"/>
      <c r="PLJ136" s="86"/>
      <c r="PLK136" s="86"/>
      <c r="PLL136" s="86"/>
      <c r="PLM136" s="86"/>
      <c r="PLN136" s="86"/>
      <c r="PLO136" s="86"/>
      <c r="PLP136" s="86"/>
      <c r="PLQ136" s="86"/>
      <c r="PLR136" s="86"/>
      <c r="PLS136" s="86"/>
      <c r="PLT136" s="86"/>
      <c r="PLU136" s="86"/>
      <c r="PLV136" s="86"/>
      <c r="PLW136" s="86"/>
      <c r="PLX136" s="86"/>
      <c r="PLY136" s="86"/>
      <c r="PLZ136" s="86"/>
      <c r="PMA136" s="86"/>
      <c r="PMB136" s="86"/>
      <c r="PMC136" s="86"/>
      <c r="PMD136" s="86"/>
      <c r="PME136" s="86"/>
      <c r="PMF136" s="86"/>
      <c r="PMG136" s="86"/>
      <c r="PMH136" s="86"/>
      <c r="PMI136" s="86"/>
      <c r="PMJ136" s="86"/>
      <c r="PMK136" s="86"/>
      <c r="PML136" s="86"/>
      <c r="PMM136" s="86"/>
      <c r="PMN136" s="86"/>
      <c r="PMO136" s="86"/>
      <c r="PMP136" s="86"/>
      <c r="PMQ136" s="86"/>
      <c r="PMR136" s="86"/>
      <c r="PMS136" s="86"/>
      <c r="PMT136" s="86"/>
      <c r="PMU136" s="86"/>
      <c r="PMV136" s="86"/>
      <c r="PMW136" s="86"/>
      <c r="PMX136" s="86"/>
      <c r="PMY136" s="86"/>
      <c r="PMZ136" s="86"/>
      <c r="PNA136" s="86"/>
      <c r="PNB136" s="86"/>
      <c r="PNC136" s="86"/>
      <c r="PND136" s="86"/>
      <c r="PNE136" s="86"/>
      <c r="PNF136" s="86"/>
      <c r="PNG136" s="86"/>
      <c r="PNH136" s="86"/>
      <c r="PNI136" s="86"/>
      <c r="PNJ136" s="86"/>
      <c r="PNK136" s="86"/>
      <c r="PNL136" s="86"/>
      <c r="PNM136" s="86"/>
      <c r="PNN136" s="86"/>
      <c r="PNO136" s="86"/>
      <c r="PNP136" s="86"/>
      <c r="PNQ136" s="86"/>
      <c r="PNR136" s="86"/>
      <c r="PNS136" s="86"/>
      <c r="PNT136" s="86"/>
      <c r="PNU136" s="86"/>
      <c r="PNV136" s="86"/>
      <c r="PNW136" s="86"/>
      <c r="PNX136" s="86"/>
      <c r="PNY136" s="86"/>
      <c r="PNZ136" s="86"/>
      <c r="POA136" s="86"/>
      <c r="POB136" s="86"/>
      <c r="POC136" s="86"/>
      <c r="POD136" s="86"/>
      <c r="POE136" s="86"/>
      <c r="POF136" s="86"/>
      <c r="POG136" s="86"/>
      <c r="POH136" s="86"/>
      <c r="POI136" s="86"/>
      <c r="POJ136" s="86"/>
      <c r="POK136" s="86"/>
      <c r="POL136" s="86"/>
      <c r="POS136" s="86"/>
      <c r="POT136" s="86"/>
      <c r="POU136" s="86"/>
      <c r="POV136" s="86"/>
      <c r="POW136" s="86"/>
      <c r="POX136" s="86"/>
      <c r="POY136" s="86"/>
      <c r="POZ136" s="86"/>
      <c r="PPA136" s="86"/>
      <c r="PPB136" s="86"/>
      <c r="PPC136" s="86"/>
      <c r="PPD136" s="86"/>
      <c r="PPE136" s="86"/>
      <c r="PPF136" s="86"/>
      <c r="PPG136" s="86"/>
      <c r="PPH136" s="86"/>
      <c r="PPI136" s="86"/>
      <c r="PPJ136" s="86"/>
      <c r="PPK136" s="86"/>
      <c r="PPL136" s="86"/>
      <c r="PPM136" s="86"/>
      <c r="PPN136" s="86"/>
      <c r="PPO136" s="86"/>
      <c r="PPP136" s="86"/>
      <c r="PPQ136" s="86"/>
      <c r="PPR136" s="86"/>
      <c r="PPS136" s="86"/>
      <c r="PPT136" s="86"/>
      <c r="PPU136" s="86"/>
      <c r="PPV136" s="86"/>
      <c r="PPW136" s="86"/>
      <c r="PPX136" s="86"/>
      <c r="PPY136" s="86"/>
      <c r="PPZ136" s="86"/>
      <c r="PQA136" s="86"/>
      <c r="PQB136" s="86"/>
      <c r="PQC136" s="86"/>
      <c r="PQD136" s="86"/>
      <c r="PQE136" s="86"/>
      <c r="PQF136" s="86"/>
      <c r="PQG136" s="86"/>
      <c r="PQH136" s="86"/>
      <c r="PQI136" s="86"/>
      <c r="PQJ136" s="86"/>
      <c r="PQK136" s="86"/>
      <c r="PQL136" s="86"/>
      <c r="PQM136" s="86"/>
      <c r="PQN136" s="86"/>
      <c r="PQO136" s="86"/>
      <c r="PQP136" s="86"/>
      <c r="PQQ136" s="86"/>
      <c r="PQR136" s="86"/>
      <c r="PQS136" s="86"/>
      <c r="PQT136" s="86"/>
      <c r="PQU136" s="86"/>
      <c r="PQV136" s="86"/>
      <c r="PQW136" s="86"/>
      <c r="PQX136" s="86"/>
      <c r="PQY136" s="86"/>
      <c r="PQZ136" s="86"/>
      <c r="PRA136" s="86"/>
      <c r="PRB136" s="86"/>
      <c r="PRC136" s="86"/>
      <c r="PRD136" s="86"/>
      <c r="PRE136" s="86"/>
      <c r="PRF136" s="86"/>
      <c r="PRG136" s="86"/>
      <c r="PRH136" s="86"/>
      <c r="PRI136" s="86"/>
      <c r="PRJ136" s="86"/>
      <c r="PRK136" s="86"/>
      <c r="PRL136" s="86"/>
      <c r="PRM136" s="86"/>
      <c r="PRN136" s="86"/>
      <c r="PRO136" s="86"/>
      <c r="PRP136" s="86"/>
      <c r="PRQ136" s="86"/>
      <c r="PRR136" s="86"/>
      <c r="PRS136" s="86"/>
      <c r="PRT136" s="86"/>
      <c r="PRU136" s="86"/>
      <c r="PRV136" s="86"/>
      <c r="PRW136" s="86"/>
      <c r="PRX136" s="86"/>
      <c r="PRY136" s="86"/>
      <c r="PRZ136" s="86"/>
      <c r="PSA136" s="86"/>
      <c r="PSB136" s="86"/>
      <c r="PSC136" s="86"/>
      <c r="PSD136" s="86"/>
      <c r="PSE136" s="86"/>
      <c r="PSF136" s="86"/>
      <c r="PSG136" s="86"/>
      <c r="PSH136" s="86"/>
      <c r="PSI136" s="86"/>
      <c r="PSJ136" s="86"/>
      <c r="PSK136" s="86"/>
      <c r="PSL136" s="86"/>
      <c r="PSM136" s="86"/>
      <c r="PSN136" s="86"/>
      <c r="PSO136" s="86"/>
      <c r="PSP136" s="86"/>
      <c r="PSQ136" s="86"/>
      <c r="PSR136" s="86"/>
      <c r="PSS136" s="86"/>
      <c r="PST136" s="86"/>
      <c r="PSU136" s="86"/>
      <c r="PSV136" s="86"/>
      <c r="PSW136" s="86"/>
      <c r="PSX136" s="86"/>
      <c r="PSY136" s="86"/>
      <c r="PSZ136" s="86"/>
      <c r="PTA136" s="86"/>
      <c r="PTB136" s="86"/>
      <c r="PTC136" s="86"/>
      <c r="PTD136" s="86"/>
      <c r="PTE136" s="86"/>
      <c r="PTF136" s="86"/>
      <c r="PTG136" s="86"/>
      <c r="PTH136" s="86"/>
      <c r="PTI136" s="86"/>
      <c r="PTJ136" s="86"/>
      <c r="PTK136" s="86"/>
      <c r="PTL136" s="86"/>
      <c r="PTM136" s="86"/>
      <c r="PTN136" s="86"/>
      <c r="PTO136" s="86"/>
      <c r="PTP136" s="86"/>
      <c r="PTQ136" s="86"/>
      <c r="PTR136" s="86"/>
      <c r="PTS136" s="86"/>
      <c r="PTT136" s="86"/>
      <c r="PTU136" s="86"/>
      <c r="PTV136" s="86"/>
      <c r="PTW136" s="86"/>
      <c r="PTX136" s="86"/>
      <c r="PTY136" s="86"/>
      <c r="PTZ136" s="86"/>
      <c r="PUA136" s="86"/>
      <c r="PUB136" s="86"/>
      <c r="PUC136" s="86"/>
      <c r="PUD136" s="86"/>
      <c r="PUE136" s="86"/>
      <c r="PUF136" s="86"/>
      <c r="PUG136" s="86"/>
      <c r="PUH136" s="86"/>
      <c r="PUI136" s="86"/>
      <c r="PUJ136" s="86"/>
      <c r="PUK136" s="86"/>
      <c r="PUL136" s="86"/>
      <c r="PUM136" s="86"/>
      <c r="PUN136" s="86"/>
      <c r="PUO136" s="86"/>
      <c r="PUP136" s="86"/>
      <c r="PUQ136" s="86"/>
      <c r="PUR136" s="86"/>
      <c r="PUS136" s="86"/>
      <c r="PUT136" s="86"/>
      <c r="PUU136" s="86"/>
      <c r="PUV136" s="86"/>
      <c r="PUW136" s="86"/>
      <c r="PUX136" s="86"/>
      <c r="PUY136" s="86"/>
      <c r="PUZ136" s="86"/>
      <c r="PVA136" s="86"/>
      <c r="PVB136" s="86"/>
      <c r="PVC136" s="86"/>
      <c r="PVD136" s="86"/>
      <c r="PVE136" s="86"/>
      <c r="PVF136" s="86"/>
      <c r="PVG136" s="86"/>
      <c r="PVH136" s="86"/>
      <c r="PVI136" s="86"/>
      <c r="PVJ136" s="86"/>
      <c r="PVK136" s="86"/>
      <c r="PVL136" s="86"/>
      <c r="PVM136" s="86"/>
      <c r="PVN136" s="86"/>
      <c r="PVO136" s="86"/>
      <c r="PVP136" s="86"/>
      <c r="PVQ136" s="86"/>
      <c r="PVR136" s="86"/>
      <c r="PVS136" s="86"/>
      <c r="PVT136" s="86"/>
      <c r="PVU136" s="86"/>
      <c r="PVV136" s="86"/>
      <c r="PVW136" s="86"/>
      <c r="PVX136" s="86"/>
      <c r="PVY136" s="86"/>
      <c r="PVZ136" s="86"/>
      <c r="PWA136" s="86"/>
      <c r="PWB136" s="86"/>
      <c r="PWC136" s="86"/>
      <c r="PWD136" s="86"/>
      <c r="PWE136" s="86"/>
      <c r="PWF136" s="86"/>
      <c r="PWG136" s="86"/>
      <c r="PWH136" s="86"/>
      <c r="PWI136" s="86"/>
      <c r="PWJ136" s="86"/>
      <c r="PWK136" s="86"/>
      <c r="PWL136" s="86"/>
      <c r="PWM136" s="86"/>
      <c r="PWN136" s="86"/>
      <c r="PWO136" s="86"/>
      <c r="PWP136" s="86"/>
      <c r="PWQ136" s="86"/>
      <c r="PWR136" s="86"/>
      <c r="PWS136" s="86"/>
      <c r="PWT136" s="86"/>
      <c r="PWU136" s="86"/>
      <c r="PWV136" s="86"/>
      <c r="PWW136" s="86"/>
      <c r="PWX136" s="86"/>
      <c r="PWY136" s="86"/>
      <c r="PWZ136" s="86"/>
      <c r="PXA136" s="86"/>
      <c r="PXB136" s="86"/>
      <c r="PXC136" s="86"/>
      <c r="PXD136" s="86"/>
      <c r="PXE136" s="86"/>
      <c r="PXF136" s="86"/>
      <c r="PXG136" s="86"/>
      <c r="PXH136" s="86"/>
      <c r="PXI136" s="86"/>
      <c r="PXJ136" s="86"/>
      <c r="PXK136" s="86"/>
      <c r="PXL136" s="86"/>
      <c r="PXM136" s="86"/>
      <c r="PXN136" s="86"/>
      <c r="PXO136" s="86"/>
      <c r="PXP136" s="86"/>
      <c r="PXQ136" s="86"/>
      <c r="PXR136" s="86"/>
      <c r="PXS136" s="86"/>
      <c r="PXT136" s="86"/>
      <c r="PXU136" s="86"/>
      <c r="PXV136" s="86"/>
      <c r="PXW136" s="86"/>
      <c r="PXX136" s="86"/>
      <c r="PXY136" s="86"/>
      <c r="PXZ136" s="86"/>
      <c r="PYA136" s="86"/>
      <c r="PYB136" s="86"/>
      <c r="PYC136" s="86"/>
      <c r="PYD136" s="86"/>
      <c r="PYE136" s="86"/>
      <c r="PYF136" s="86"/>
      <c r="PYG136" s="86"/>
      <c r="PYH136" s="86"/>
      <c r="PYO136" s="86"/>
      <c r="PYP136" s="86"/>
      <c r="PYQ136" s="86"/>
      <c r="PYR136" s="86"/>
      <c r="PYS136" s="86"/>
      <c r="PYT136" s="86"/>
      <c r="PYU136" s="86"/>
      <c r="PYV136" s="86"/>
      <c r="PYW136" s="86"/>
      <c r="PYX136" s="86"/>
      <c r="PYY136" s="86"/>
      <c r="PYZ136" s="86"/>
      <c r="PZA136" s="86"/>
      <c r="PZB136" s="86"/>
      <c r="PZC136" s="86"/>
      <c r="PZD136" s="86"/>
      <c r="PZE136" s="86"/>
      <c r="PZF136" s="86"/>
      <c r="PZG136" s="86"/>
      <c r="PZH136" s="86"/>
      <c r="PZI136" s="86"/>
      <c r="PZJ136" s="86"/>
      <c r="PZK136" s="86"/>
      <c r="PZL136" s="86"/>
      <c r="PZM136" s="86"/>
      <c r="PZN136" s="86"/>
      <c r="PZO136" s="86"/>
      <c r="PZP136" s="86"/>
      <c r="PZQ136" s="86"/>
      <c r="PZR136" s="86"/>
      <c r="PZS136" s="86"/>
      <c r="PZT136" s="86"/>
      <c r="PZU136" s="86"/>
      <c r="PZV136" s="86"/>
      <c r="PZW136" s="86"/>
      <c r="PZX136" s="86"/>
      <c r="PZY136" s="86"/>
      <c r="PZZ136" s="86"/>
      <c r="QAA136" s="86"/>
      <c r="QAB136" s="86"/>
      <c r="QAC136" s="86"/>
      <c r="QAD136" s="86"/>
      <c r="QAE136" s="86"/>
      <c r="QAF136" s="86"/>
      <c r="QAG136" s="86"/>
      <c r="QAH136" s="86"/>
      <c r="QAI136" s="86"/>
      <c r="QAJ136" s="86"/>
      <c r="QAK136" s="86"/>
      <c r="QAL136" s="86"/>
      <c r="QAM136" s="86"/>
      <c r="QAN136" s="86"/>
      <c r="QAO136" s="86"/>
      <c r="QAP136" s="86"/>
      <c r="QAQ136" s="86"/>
      <c r="QAR136" s="86"/>
      <c r="QAS136" s="86"/>
      <c r="QAT136" s="86"/>
      <c r="QAU136" s="86"/>
      <c r="QAV136" s="86"/>
      <c r="QAW136" s="86"/>
      <c r="QAX136" s="86"/>
      <c r="QAY136" s="86"/>
      <c r="QAZ136" s="86"/>
      <c r="QBA136" s="86"/>
      <c r="QBB136" s="86"/>
      <c r="QBC136" s="86"/>
      <c r="QBD136" s="86"/>
      <c r="QBE136" s="86"/>
      <c r="QBF136" s="86"/>
      <c r="QBG136" s="86"/>
      <c r="QBH136" s="86"/>
      <c r="QBI136" s="86"/>
      <c r="QBJ136" s="86"/>
      <c r="QBK136" s="86"/>
      <c r="QBL136" s="86"/>
      <c r="QBM136" s="86"/>
      <c r="QBN136" s="86"/>
      <c r="QBO136" s="86"/>
      <c r="QBP136" s="86"/>
      <c r="QBQ136" s="86"/>
      <c r="QBR136" s="86"/>
      <c r="QBS136" s="86"/>
      <c r="QBT136" s="86"/>
      <c r="QBU136" s="86"/>
      <c r="QBV136" s="86"/>
      <c r="QBW136" s="86"/>
      <c r="QBX136" s="86"/>
      <c r="QBY136" s="86"/>
      <c r="QBZ136" s="86"/>
      <c r="QCA136" s="86"/>
      <c r="QCB136" s="86"/>
      <c r="QCC136" s="86"/>
      <c r="QCD136" s="86"/>
      <c r="QCE136" s="86"/>
      <c r="QCF136" s="86"/>
      <c r="QCG136" s="86"/>
      <c r="QCH136" s="86"/>
      <c r="QCI136" s="86"/>
      <c r="QCJ136" s="86"/>
      <c r="QCK136" s="86"/>
      <c r="QCL136" s="86"/>
      <c r="QCM136" s="86"/>
      <c r="QCN136" s="86"/>
      <c r="QCO136" s="86"/>
      <c r="QCP136" s="86"/>
      <c r="QCQ136" s="86"/>
      <c r="QCR136" s="86"/>
      <c r="QCS136" s="86"/>
      <c r="QCT136" s="86"/>
      <c r="QCU136" s="86"/>
      <c r="QCV136" s="86"/>
      <c r="QCW136" s="86"/>
      <c r="QCX136" s="86"/>
      <c r="QCY136" s="86"/>
      <c r="QCZ136" s="86"/>
      <c r="QDA136" s="86"/>
      <c r="QDB136" s="86"/>
      <c r="QDC136" s="86"/>
      <c r="QDD136" s="86"/>
      <c r="QDE136" s="86"/>
      <c r="QDF136" s="86"/>
      <c r="QDG136" s="86"/>
      <c r="QDH136" s="86"/>
      <c r="QDI136" s="86"/>
      <c r="QDJ136" s="86"/>
      <c r="QDK136" s="86"/>
      <c r="QDL136" s="86"/>
      <c r="QDM136" s="86"/>
      <c r="QDN136" s="86"/>
      <c r="QDO136" s="86"/>
      <c r="QDP136" s="86"/>
      <c r="QDQ136" s="86"/>
      <c r="QDR136" s="86"/>
      <c r="QDS136" s="86"/>
      <c r="QDT136" s="86"/>
      <c r="QDU136" s="86"/>
      <c r="QDV136" s="86"/>
      <c r="QDW136" s="86"/>
      <c r="QDX136" s="86"/>
      <c r="QDY136" s="86"/>
      <c r="QDZ136" s="86"/>
      <c r="QEA136" s="86"/>
      <c r="QEB136" s="86"/>
      <c r="QEC136" s="86"/>
      <c r="QED136" s="86"/>
      <c r="QEE136" s="86"/>
      <c r="QEF136" s="86"/>
      <c r="QEG136" s="86"/>
      <c r="QEH136" s="86"/>
      <c r="QEI136" s="86"/>
      <c r="QEJ136" s="86"/>
      <c r="QEK136" s="86"/>
      <c r="QEL136" s="86"/>
      <c r="QEM136" s="86"/>
      <c r="QEN136" s="86"/>
      <c r="QEO136" s="86"/>
      <c r="QEP136" s="86"/>
      <c r="QEQ136" s="86"/>
      <c r="QER136" s="86"/>
      <c r="QES136" s="86"/>
      <c r="QET136" s="86"/>
      <c r="QEU136" s="86"/>
      <c r="QEV136" s="86"/>
      <c r="QEW136" s="86"/>
      <c r="QEX136" s="86"/>
      <c r="QEY136" s="86"/>
      <c r="QEZ136" s="86"/>
      <c r="QFA136" s="86"/>
      <c r="QFB136" s="86"/>
      <c r="QFC136" s="86"/>
      <c r="QFD136" s="86"/>
      <c r="QFE136" s="86"/>
      <c r="QFF136" s="86"/>
      <c r="QFG136" s="86"/>
      <c r="QFH136" s="86"/>
      <c r="QFI136" s="86"/>
      <c r="QFJ136" s="86"/>
      <c r="QFK136" s="86"/>
      <c r="QFL136" s="86"/>
      <c r="QFM136" s="86"/>
      <c r="QFN136" s="86"/>
      <c r="QFO136" s="86"/>
      <c r="QFP136" s="86"/>
      <c r="QFQ136" s="86"/>
      <c r="QFR136" s="86"/>
      <c r="QFS136" s="86"/>
      <c r="QFT136" s="86"/>
      <c r="QFU136" s="86"/>
      <c r="QFV136" s="86"/>
      <c r="QFW136" s="86"/>
      <c r="QFX136" s="86"/>
      <c r="QFY136" s="86"/>
      <c r="QFZ136" s="86"/>
      <c r="QGA136" s="86"/>
      <c r="QGB136" s="86"/>
      <c r="QGC136" s="86"/>
      <c r="QGD136" s="86"/>
      <c r="QGE136" s="86"/>
      <c r="QGF136" s="86"/>
      <c r="QGG136" s="86"/>
      <c r="QGH136" s="86"/>
      <c r="QGI136" s="86"/>
      <c r="QGJ136" s="86"/>
      <c r="QGK136" s="86"/>
      <c r="QGL136" s="86"/>
      <c r="QGM136" s="86"/>
      <c r="QGN136" s="86"/>
      <c r="QGO136" s="86"/>
      <c r="QGP136" s="86"/>
      <c r="QGQ136" s="86"/>
      <c r="QGR136" s="86"/>
      <c r="QGS136" s="86"/>
      <c r="QGT136" s="86"/>
      <c r="QGU136" s="86"/>
      <c r="QGV136" s="86"/>
      <c r="QGW136" s="86"/>
      <c r="QGX136" s="86"/>
      <c r="QGY136" s="86"/>
      <c r="QGZ136" s="86"/>
      <c r="QHA136" s="86"/>
      <c r="QHB136" s="86"/>
      <c r="QHC136" s="86"/>
      <c r="QHD136" s="86"/>
      <c r="QHE136" s="86"/>
      <c r="QHF136" s="86"/>
      <c r="QHG136" s="86"/>
      <c r="QHH136" s="86"/>
      <c r="QHI136" s="86"/>
      <c r="QHJ136" s="86"/>
      <c r="QHK136" s="86"/>
      <c r="QHL136" s="86"/>
      <c r="QHM136" s="86"/>
      <c r="QHN136" s="86"/>
      <c r="QHO136" s="86"/>
      <c r="QHP136" s="86"/>
      <c r="QHQ136" s="86"/>
      <c r="QHR136" s="86"/>
      <c r="QHS136" s="86"/>
      <c r="QHT136" s="86"/>
      <c r="QHU136" s="86"/>
      <c r="QHV136" s="86"/>
      <c r="QHW136" s="86"/>
      <c r="QHX136" s="86"/>
      <c r="QHY136" s="86"/>
      <c r="QHZ136" s="86"/>
      <c r="QIA136" s="86"/>
      <c r="QIB136" s="86"/>
      <c r="QIC136" s="86"/>
      <c r="QID136" s="86"/>
      <c r="QIK136" s="86"/>
      <c r="QIL136" s="86"/>
      <c r="QIM136" s="86"/>
      <c r="QIN136" s="86"/>
      <c r="QIO136" s="86"/>
      <c r="QIP136" s="86"/>
      <c r="QIQ136" s="86"/>
      <c r="QIR136" s="86"/>
      <c r="QIS136" s="86"/>
      <c r="QIT136" s="86"/>
      <c r="QIU136" s="86"/>
      <c r="QIV136" s="86"/>
      <c r="QIW136" s="86"/>
      <c r="QIX136" s="86"/>
      <c r="QIY136" s="86"/>
      <c r="QIZ136" s="86"/>
      <c r="QJA136" s="86"/>
      <c r="QJB136" s="86"/>
      <c r="QJC136" s="86"/>
      <c r="QJD136" s="86"/>
      <c r="QJE136" s="86"/>
      <c r="QJF136" s="86"/>
      <c r="QJG136" s="86"/>
      <c r="QJH136" s="86"/>
      <c r="QJI136" s="86"/>
      <c r="QJJ136" s="86"/>
      <c r="QJK136" s="86"/>
      <c r="QJL136" s="86"/>
      <c r="QJM136" s="86"/>
      <c r="QJN136" s="86"/>
      <c r="QJO136" s="86"/>
      <c r="QJP136" s="86"/>
      <c r="QJQ136" s="86"/>
      <c r="QJR136" s="86"/>
      <c r="QJS136" s="86"/>
      <c r="QJT136" s="86"/>
      <c r="QJU136" s="86"/>
      <c r="QJV136" s="86"/>
      <c r="QJW136" s="86"/>
      <c r="QJX136" s="86"/>
      <c r="QJY136" s="86"/>
      <c r="QJZ136" s="86"/>
      <c r="QKA136" s="86"/>
      <c r="QKB136" s="86"/>
      <c r="QKC136" s="86"/>
      <c r="QKD136" s="86"/>
      <c r="QKE136" s="86"/>
      <c r="QKF136" s="86"/>
      <c r="QKG136" s="86"/>
      <c r="QKH136" s="86"/>
      <c r="QKI136" s="86"/>
      <c r="QKJ136" s="86"/>
      <c r="QKK136" s="86"/>
      <c r="QKL136" s="86"/>
      <c r="QKM136" s="86"/>
      <c r="QKN136" s="86"/>
      <c r="QKO136" s="86"/>
      <c r="QKP136" s="86"/>
      <c r="QKQ136" s="86"/>
      <c r="QKR136" s="86"/>
      <c r="QKS136" s="86"/>
      <c r="QKT136" s="86"/>
      <c r="QKU136" s="86"/>
      <c r="QKV136" s="86"/>
      <c r="QKW136" s="86"/>
      <c r="QKX136" s="86"/>
      <c r="QKY136" s="86"/>
      <c r="QKZ136" s="86"/>
      <c r="QLA136" s="86"/>
      <c r="QLB136" s="86"/>
      <c r="QLC136" s="86"/>
      <c r="QLD136" s="86"/>
      <c r="QLE136" s="86"/>
      <c r="QLF136" s="86"/>
      <c r="QLG136" s="86"/>
      <c r="QLH136" s="86"/>
      <c r="QLI136" s="86"/>
      <c r="QLJ136" s="86"/>
      <c r="QLK136" s="86"/>
      <c r="QLL136" s="86"/>
      <c r="QLM136" s="86"/>
      <c r="QLN136" s="86"/>
      <c r="QLO136" s="86"/>
      <c r="QLP136" s="86"/>
      <c r="QLQ136" s="86"/>
      <c r="QLR136" s="86"/>
      <c r="QLS136" s="86"/>
      <c r="QLT136" s="86"/>
      <c r="QLU136" s="86"/>
      <c r="QLV136" s="86"/>
      <c r="QLW136" s="86"/>
      <c r="QLX136" s="86"/>
      <c r="QLY136" s="86"/>
      <c r="QLZ136" s="86"/>
      <c r="QMA136" s="86"/>
      <c r="QMB136" s="86"/>
      <c r="QMC136" s="86"/>
      <c r="QMD136" s="86"/>
      <c r="QME136" s="86"/>
      <c r="QMF136" s="86"/>
      <c r="QMG136" s="86"/>
      <c r="QMH136" s="86"/>
      <c r="QMI136" s="86"/>
      <c r="QMJ136" s="86"/>
      <c r="QMK136" s="86"/>
      <c r="QML136" s="86"/>
      <c r="QMM136" s="86"/>
      <c r="QMN136" s="86"/>
      <c r="QMO136" s="86"/>
      <c r="QMP136" s="86"/>
      <c r="QMQ136" s="86"/>
      <c r="QMR136" s="86"/>
      <c r="QMS136" s="86"/>
      <c r="QMT136" s="86"/>
      <c r="QMU136" s="86"/>
      <c r="QMV136" s="86"/>
      <c r="QMW136" s="86"/>
      <c r="QMX136" s="86"/>
      <c r="QMY136" s="86"/>
      <c r="QMZ136" s="86"/>
      <c r="QNA136" s="86"/>
      <c r="QNB136" s="86"/>
      <c r="QNC136" s="86"/>
      <c r="QND136" s="86"/>
      <c r="QNE136" s="86"/>
      <c r="QNF136" s="86"/>
      <c r="QNG136" s="86"/>
      <c r="QNH136" s="86"/>
      <c r="QNI136" s="86"/>
      <c r="QNJ136" s="86"/>
      <c r="QNK136" s="86"/>
      <c r="QNL136" s="86"/>
      <c r="QNM136" s="86"/>
      <c r="QNN136" s="86"/>
      <c r="QNO136" s="86"/>
      <c r="QNP136" s="86"/>
      <c r="QNQ136" s="86"/>
      <c r="QNR136" s="86"/>
      <c r="QNS136" s="86"/>
      <c r="QNT136" s="86"/>
      <c r="QNU136" s="86"/>
      <c r="QNV136" s="86"/>
      <c r="QNW136" s="86"/>
      <c r="QNX136" s="86"/>
      <c r="QNY136" s="86"/>
      <c r="QNZ136" s="86"/>
      <c r="QOA136" s="86"/>
      <c r="QOB136" s="86"/>
      <c r="QOC136" s="86"/>
      <c r="QOD136" s="86"/>
      <c r="QOE136" s="86"/>
      <c r="QOF136" s="86"/>
      <c r="QOG136" s="86"/>
      <c r="QOH136" s="86"/>
      <c r="QOI136" s="86"/>
      <c r="QOJ136" s="86"/>
      <c r="QOK136" s="86"/>
      <c r="QOL136" s="86"/>
      <c r="QOM136" s="86"/>
      <c r="QON136" s="86"/>
      <c r="QOO136" s="86"/>
      <c r="QOP136" s="86"/>
      <c r="QOQ136" s="86"/>
      <c r="QOR136" s="86"/>
      <c r="QOS136" s="86"/>
      <c r="QOT136" s="86"/>
      <c r="QOU136" s="86"/>
      <c r="QOV136" s="86"/>
      <c r="QOW136" s="86"/>
      <c r="QOX136" s="86"/>
      <c r="QOY136" s="86"/>
      <c r="QOZ136" s="86"/>
      <c r="QPA136" s="86"/>
      <c r="QPB136" s="86"/>
      <c r="QPC136" s="86"/>
      <c r="QPD136" s="86"/>
      <c r="QPE136" s="86"/>
      <c r="QPF136" s="86"/>
      <c r="QPG136" s="86"/>
      <c r="QPH136" s="86"/>
      <c r="QPI136" s="86"/>
      <c r="QPJ136" s="86"/>
      <c r="QPK136" s="86"/>
      <c r="QPL136" s="86"/>
      <c r="QPM136" s="86"/>
      <c r="QPN136" s="86"/>
      <c r="QPO136" s="86"/>
      <c r="QPP136" s="86"/>
      <c r="QPQ136" s="86"/>
      <c r="QPR136" s="86"/>
      <c r="QPS136" s="86"/>
      <c r="QPT136" s="86"/>
      <c r="QPU136" s="86"/>
      <c r="QPV136" s="86"/>
      <c r="QPW136" s="86"/>
      <c r="QPX136" s="86"/>
      <c r="QPY136" s="86"/>
      <c r="QPZ136" s="86"/>
      <c r="QQA136" s="86"/>
      <c r="QQB136" s="86"/>
      <c r="QQC136" s="86"/>
      <c r="QQD136" s="86"/>
      <c r="QQE136" s="86"/>
      <c r="QQF136" s="86"/>
      <c r="QQG136" s="86"/>
      <c r="QQH136" s="86"/>
      <c r="QQI136" s="86"/>
      <c r="QQJ136" s="86"/>
      <c r="QQK136" s="86"/>
      <c r="QQL136" s="86"/>
      <c r="QQM136" s="86"/>
      <c r="QQN136" s="86"/>
      <c r="QQO136" s="86"/>
      <c r="QQP136" s="86"/>
      <c r="QQQ136" s="86"/>
      <c r="QQR136" s="86"/>
      <c r="QQS136" s="86"/>
      <c r="QQT136" s="86"/>
      <c r="QQU136" s="86"/>
      <c r="QQV136" s="86"/>
      <c r="QQW136" s="86"/>
      <c r="QQX136" s="86"/>
      <c r="QQY136" s="86"/>
      <c r="QQZ136" s="86"/>
      <c r="QRA136" s="86"/>
      <c r="QRB136" s="86"/>
      <c r="QRC136" s="86"/>
      <c r="QRD136" s="86"/>
      <c r="QRE136" s="86"/>
      <c r="QRF136" s="86"/>
      <c r="QRG136" s="86"/>
      <c r="QRH136" s="86"/>
      <c r="QRI136" s="86"/>
      <c r="QRJ136" s="86"/>
      <c r="QRK136" s="86"/>
      <c r="QRL136" s="86"/>
      <c r="QRM136" s="86"/>
      <c r="QRN136" s="86"/>
      <c r="QRO136" s="86"/>
      <c r="QRP136" s="86"/>
      <c r="QRQ136" s="86"/>
      <c r="QRR136" s="86"/>
      <c r="QRS136" s="86"/>
      <c r="QRT136" s="86"/>
      <c r="QRU136" s="86"/>
      <c r="QRV136" s="86"/>
      <c r="QRW136" s="86"/>
      <c r="QRX136" s="86"/>
      <c r="QRY136" s="86"/>
      <c r="QRZ136" s="86"/>
      <c r="QSG136" s="86"/>
      <c r="QSH136" s="86"/>
      <c r="QSI136" s="86"/>
      <c r="QSJ136" s="86"/>
      <c r="QSK136" s="86"/>
      <c r="QSL136" s="86"/>
      <c r="QSM136" s="86"/>
      <c r="QSN136" s="86"/>
      <c r="QSO136" s="86"/>
      <c r="QSP136" s="86"/>
      <c r="QSQ136" s="86"/>
      <c r="QSR136" s="86"/>
      <c r="QSS136" s="86"/>
      <c r="QST136" s="86"/>
      <c r="QSU136" s="86"/>
      <c r="QSV136" s="86"/>
      <c r="QSW136" s="86"/>
      <c r="QSX136" s="86"/>
      <c r="QSY136" s="86"/>
      <c r="QSZ136" s="86"/>
      <c r="QTA136" s="86"/>
      <c r="QTB136" s="86"/>
      <c r="QTC136" s="86"/>
      <c r="QTD136" s="86"/>
      <c r="QTE136" s="86"/>
      <c r="QTF136" s="86"/>
      <c r="QTG136" s="86"/>
      <c r="QTH136" s="86"/>
      <c r="QTI136" s="86"/>
      <c r="QTJ136" s="86"/>
      <c r="QTK136" s="86"/>
      <c r="QTL136" s="86"/>
      <c r="QTM136" s="86"/>
      <c r="QTN136" s="86"/>
      <c r="QTO136" s="86"/>
      <c r="QTP136" s="86"/>
      <c r="QTQ136" s="86"/>
      <c r="QTR136" s="86"/>
      <c r="QTS136" s="86"/>
      <c r="QTT136" s="86"/>
      <c r="QTU136" s="86"/>
      <c r="QTV136" s="86"/>
      <c r="QTW136" s="86"/>
      <c r="QTX136" s="86"/>
      <c r="QTY136" s="86"/>
      <c r="QTZ136" s="86"/>
      <c r="QUA136" s="86"/>
      <c r="QUB136" s="86"/>
      <c r="QUC136" s="86"/>
      <c r="QUD136" s="86"/>
      <c r="QUE136" s="86"/>
      <c r="QUF136" s="86"/>
      <c r="QUG136" s="86"/>
      <c r="QUH136" s="86"/>
      <c r="QUI136" s="86"/>
      <c r="QUJ136" s="86"/>
      <c r="QUK136" s="86"/>
      <c r="QUL136" s="86"/>
      <c r="QUM136" s="86"/>
      <c r="QUN136" s="86"/>
      <c r="QUO136" s="86"/>
      <c r="QUP136" s="86"/>
      <c r="QUQ136" s="86"/>
      <c r="QUR136" s="86"/>
      <c r="QUS136" s="86"/>
      <c r="QUT136" s="86"/>
      <c r="QUU136" s="86"/>
      <c r="QUV136" s="86"/>
      <c r="QUW136" s="86"/>
      <c r="QUX136" s="86"/>
      <c r="QUY136" s="86"/>
      <c r="QUZ136" s="86"/>
      <c r="QVA136" s="86"/>
      <c r="QVB136" s="86"/>
      <c r="QVC136" s="86"/>
      <c r="QVD136" s="86"/>
      <c r="QVE136" s="86"/>
      <c r="QVF136" s="86"/>
      <c r="QVG136" s="86"/>
      <c r="QVH136" s="86"/>
      <c r="QVI136" s="86"/>
      <c r="QVJ136" s="86"/>
      <c r="QVK136" s="86"/>
      <c r="QVL136" s="86"/>
      <c r="QVM136" s="86"/>
      <c r="QVN136" s="86"/>
      <c r="QVO136" s="86"/>
      <c r="QVP136" s="86"/>
      <c r="QVQ136" s="86"/>
      <c r="QVR136" s="86"/>
      <c r="QVS136" s="86"/>
      <c r="QVT136" s="86"/>
      <c r="QVU136" s="86"/>
      <c r="QVV136" s="86"/>
      <c r="QVW136" s="86"/>
      <c r="QVX136" s="86"/>
      <c r="QVY136" s="86"/>
      <c r="QVZ136" s="86"/>
      <c r="QWA136" s="86"/>
      <c r="QWB136" s="86"/>
      <c r="QWC136" s="86"/>
      <c r="QWD136" s="86"/>
      <c r="QWE136" s="86"/>
      <c r="QWF136" s="86"/>
      <c r="QWG136" s="86"/>
      <c r="QWH136" s="86"/>
      <c r="QWI136" s="86"/>
      <c r="QWJ136" s="86"/>
      <c r="QWK136" s="86"/>
      <c r="QWL136" s="86"/>
      <c r="QWM136" s="86"/>
      <c r="QWN136" s="86"/>
      <c r="QWO136" s="86"/>
      <c r="QWP136" s="86"/>
      <c r="QWQ136" s="86"/>
      <c r="QWR136" s="86"/>
      <c r="QWS136" s="86"/>
      <c r="QWT136" s="86"/>
      <c r="QWU136" s="86"/>
      <c r="QWV136" s="86"/>
      <c r="QWW136" s="86"/>
      <c r="QWX136" s="86"/>
      <c r="QWY136" s="86"/>
      <c r="QWZ136" s="86"/>
      <c r="QXA136" s="86"/>
      <c r="QXB136" s="86"/>
      <c r="QXC136" s="86"/>
      <c r="QXD136" s="86"/>
      <c r="QXE136" s="86"/>
      <c r="QXF136" s="86"/>
      <c r="QXG136" s="86"/>
      <c r="QXH136" s="86"/>
      <c r="QXI136" s="86"/>
      <c r="QXJ136" s="86"/>
      <c r="QXK136" s="86"/>
      <c r="QXL136" s="86"/>
      <c r="QXM136" s="86"/>
      <c r="QXN136" s="86"/>
      <c r="QXO136" s="86"/>
      <c r="QXP136" s="86"/>
      <c r="QXQ136" s="86"/>
      <c r="QXR136" s="86"/>
      <c r="QXS136" s="86"/>
      <c r="QXT136" s="86"/>
      <c r="QXU136" s="86"/>
      <c r="QXV136" s="86"/>
      <c r="QXW136" s="86"/>
      <c r="QXX136" s="86"/>
      <c r="QXY136" s="86"/>
      <c r="QXZ136" s="86"/>
      <c r="QYA136" s="86"/>
      <c r="QYB136" s="86"/>
      <c r="QYC136" s="86"/>
      <c r="QYD136" s="86"/>
      <c r="QYE136" s="86"/>
      <c r="QYF136" s="86"/>
      <c r="QYG136" s="86"/>
      <c r="QYH136" s="86"/>
      <c r="QYI136" s="86"/>
      <c r="QYJ136" s="86"/>
      <c r="QYK136" s="86"/>
      <c r="QYL136" s="86"/>
      <c r="QYM136" s="86"/>
      <c r="QYN136" s="86"/>
      <c r="QYO136" s="86"/>
      <c r="QYP136" s="86"/>
      <c r="QYQ136" s="86"/>
      <c r="QYR136" s="86"/>
      <c r="QYS136" s="86"/>
      <c r="QYT136" s="86"/>
      <c r="QYU136" s="86"/>
      <c r="QYV136" s="86"/>
      <c r="QYW136" s="86"/>
      <c r="QYX136" s="86"/>
      <c r="QYY136" s="86"/>
      <c r="QYZ136" s="86"/>
      <c r="QZA136" s="86"/>
      <c r="QZB136" s="86"/>
      <c r="QZC136" s="86"/>
      <c r="QZD136" s="86"/>
      <c r="QZE136" s="86"/>
      <c r="QZF136" s="86"/>
      <c r="QZG136" s="86"/>
      <c r="QZH136" s="86"/>
      <c r="QZI136" s="86"/>
      <c r="QZJ136" s="86"/>
      <c r="QZK136" s="86"/>
      <c r="QZL136" s="86"/>
      <c r="QZM136" s="86"/>
      <c r="QZN136" s="86"/>
      <c r="QZO136" s="86"/>
      <c r="QZP136" s="86"/>
      <c r="QZQ136" s="86"/>
      <c r="QZR136" s="86"/>
      <c r="QZS136" s="86"/>
      <c r="QZT136" s="86"/>
      <c r="QZU136" s="86"/>
      <c r="QZV136" s="86"/>
      <c r="QZW136" s="86"/>
      <c r="QZX136" s="86"/>
      <c r="QZY136" s="86"/>
      <c r="QZZ136" s="86"/>
      <c r="RAA136" s="86"/>
      <c r="RAB136" s="86"/>
      <c r="RAC136" s="86"/>
      <c r="RAD136" s="86"/>
      <c r="RAE136" s="86"/>
      <c r="RAF136" s="86"/>
      <c r="RAG136" s="86"/>
      <c r="RAH136" s="86"/>
      <c r="RAI136" s="86"/>
      <c r="RAJ136" s="86"/>
      <c r="RAK136" s="86"/>
      <c r="RAL136" s="86"/>
      <c r="RAM136" s="86"/>
      <c r="RAN136" s="86"/>
      <c r="RAO136" s="86"/>
      <c r="RAP136" s="86"/>
      <c r="RAQ136" s="86"/>
      <c r="RAR136" s="86"/>
      <c r="RAS136" s="86"/>
      <c r="RAT136" s="86"/>
      <c r="RAU136" s="86"/>
      <c r="RAV136" s="86"/>
      <c r="RAW136" s="86"/>
      <c r="RAX136" s="86"/>
      <c r="RAY136" s="86"/>
      <c r="RAZ136" s="86"/>
      <c r="RBA136" s="86"/>
      <c r="RBB136" s="86"/>
      <c r="RBC136" s="86"/>
      <c r="RBD136" s="86"/>
      <c r="RBE136" s="86"/>
      <c r="RBF136" s="86"/>
      <c r="RBG136" s="86"/>
      <c r="RBH136" s="86"/>
      <c r="RBI136" s="86"/>
      <c r="RBJ136" s="86"/>
      <c r="RBK136" s="86"/>
      <c r="RBL136" s="86"/>
      <c r="RBM136" s="86"/>
      <c r="RBN136" s="86"/>
      <c r="RBO136" s="86"/>
      <c r="RBP136" s="86"/>
      <c r="RBQ136" s="86"/>
      <c r="RBR136" s="86"/>
      <c r="RBS136" s="86"/>
      <c r="RBT136" s="86"/>
      <c r="RBU136" s="86"/>
      <c r="RBV136" s="86"/>
      <c r="RCC136" s="86"/>
      <c r="RCD136" s="86"/>
      <c r="RCE136" s="86"/>
      <c r="RCF136" s="86"/>
      <c r="RCG136" s="86"/>
      <c r="RCH136" s="86"/>
      <c r="RCI136" s="86"/>
      <c r="RCJ136" s="86"/>
      <c r="RCK136" s="86"/>
      <c r="RCL136" s="86"/>
      <c r="RCM136" s="86"/>
      <c r="RCN136" s="86"/>
      <c r="RCO136" s="86"/>
      <c r="RCP136" s="86"/>
      <c r="RCQ136" s="86"/>
      <c r="RCR136" s="86"/>
      <c r="RCS136" s="86"/>
      <c r="RCT136" s="86"/>
      <c r="RCU136" s="86"/>
      <c r="RCV136" s="86"/>
      <c r="RCW136" s="86"/>
      <c r="RCX136" s="86"/>
      <c r="RCY136" s="86"/>
      <c r="RCZ136" s="86"/>
      <c r="RDA136" s="86"/>
      <c r="RDB136" s="86"/>
      <c r="RDC136" s="86"/>
      <c r="RDD136" s="86"/>
      <c r="RDE136" s="86"/>
      <c r="RDF136" s="86"/>
      <c r="RDG136" s="86"/>
      <c r="RDH136" s="86"/>
      <c r="RDI136" s="86"/>
      <c r="RDJ136" s="86"/>
      <c r="RDK136" s="86"/>
      <c r="RDL136" s="86"/>
      <c r="RDM136" s="86"/>
      <c r="RDN136" s="86"/>
      <c r="RDO136" s="86"/>
      <c r="RDP136" s="86"/>
      <c r="RDQ136" s="86"/>
      <c r="RDR136" s="86"/>
      <c r="RDS136" s="86"/>
      <c r="RDT136" s="86"/>
      <c r="RDU136" s="86"/>
      <c r="RDV136" s="86"/>
      <c r="RDW136" s="86"/>
      <c r="RDX136" s="86"/>
      <c r="RDY136" s="86"/>
      <c r="RDZ136" s="86"/>
      <c r="REA136" s="86"/>
      <c r="REB136" s="86"/>
      <c r="REC136" s="86"/>
      <c r="RED136" s="86"/>
      <c r="REE136" s="86"/>
      <c r="REF136" s="86"/>
      <c r="REG136" s="86"/>
      <c r="REH136" s="86"/>
      <c r="REI136" s="86"/>
      <c r="REJ136" s="86"/>
      <c r="REK136" s="86"/>
      <c r="REL136" s="86"/>
      <c r="REM136" s="86"/>
      <c r="REN136" s="86"/>
      <c r="REO136" s="86"/>
      <c r="REP136" s="86"/>
      <c r="REQ136" s="86"/>
      <c r="RER136" s="86"/>
      <c r="RES136" s="86"/>
      <c r="RET136" s="86"/>
      <c r="REU136" s="86"/>
      <c r="REV136" s="86"/>
      <c r="REW136" s="86"/>
      <c r="REX136" s="86"/>
      <c r="REY136" s="86"/>
      <c r="REZ136" s="86"/>
      <c r="RFA136" s="86"/>
      <c r="RFB136" s="86"/>
      <c r="RFC136" s="86"/>
      <c r="RFD136" s="86"/>
      <c r="RFE136" s="86"/>
      <c r="RFF136" s="86"/>
      <c r="RFG136" s="86"/>
      <c r="RFH136" s="86"/>
      <c r="RFI136" s="86"/>
      <c r="RFJ136" s="86"/>
      <c r="RFK136" s="86"/>
      <c r="RFL136" s="86"/>
      <c r="RFM136" s="86"/>
      <c r="RFN136" s="86"/>
      <c r="RFO136" s="86"/>
      <c r="RFP136" s="86"/>
      <c r="RFQ136" s="86"/>
      <c r="RFR136" s="86"/>
      <c r="RFS136" s="86"/>
      <c r="RFT136" s="86"/>
      <c r="RFU136" s="86"/>
      <c r="RFV136" s="86"/>
      <c r="RFW136" s="86"/>
      <c r="RFX136" s="86"/>
      <c r="RFY136" s="86"/>
      <c r="RFZ136" s="86"/>
      <c r="RGA136" s="86"/>
      <c r="RGB136" s="86"/>
      <c r="RGC136" s="86"/>
      <c r="RGD136" s="86"/>
      <c r="RGE136" s="86"/>
      <c r="RGF136" s="86"/>
      <c r="RGG136" s="86"/>
      <c r="RGH136" s="86"/>
      <c r="RGI136" s="86"/>
      <c r="RGJ136" s="86"/>
      <c r="RGK136" s="86"/>
      <c r="RGL136" s="86"/>
      <c r="RGM136" s="86"/>
      <c r="RGN136" s="86"/>
      <c r="RGO136" s="86"/>
      <c r="RGP136" s="86"/>
      <c r="RGQ136" s="86"/>
      <c r="RGR136" s="86"/>
      <c r="RGS136" s="86"/>
      <c r="RGT136" s="86"/>
      <c r="RGU136" s="86"/>
      <c r="RGV136" s="86"/>
      <c r="RGW136" s="86"/>
      <c r="RGX136" s="86"/>
      <c r="RGY136" s="86"/>
      <c r="RGZ136" s="86"/>
      <c r="RHA136" s="86"/>
      <c r="RHB136" s="86"/>
      <c r="RHC136" s="86"/>
      <c r="RHD136" s="86"/>
      <c r="RHE136" s="86"/>
      <c r="RHF136" s="86"/>
      <c r="RHG136" s="86"/>
      <c r="RHH136" s="86"/>
      <c r="RHI136" s="86"/>
      <c r="RHJ136" s="86"/>
      <c r="RHK136" s="86"/>
      <c r="RHL136" s="86"/>
      <c r="RHM136" s="86"/>
      <c r="RHN136" s="86"/>
      <c r="RHO136" s="86"/>
      <c r="RHP136" s="86"/>
      <c r="RHQ136" s="86"/>
      <c r="RHR136" s="86"/>
      <c r="RHS136" s="86"/>
      <c r="RHT136" s="86"/>
      <c r="RHU136" s="86"/>
      <c r="RHV136" s="86"/>
      <c r="RHW136" s="86"/>
      <c r="RHX136" s="86"/>
      <c r="RHY136" s="86"/>
      <c r="RHZ136" s="86"/>
      <c r="RIA136" s="86"/>
      <c r="RIB136" s="86"/>
      <c r="RIC136" s="86"/>
      <c r="RID136" s="86"/>
      <c r="RIE136" s="86"/>
      <c r="RIF136" s="86"/>
      <c r="RIG136" s="86"/>
      <c r="RIH136" s="86"/>
      <c r="RII136" s="86"/>
      <c r="RIJ136" s="86"/>
      <c r="RIK136" s="86"/>
      <c r="RIL136" s="86"/>
      <c r="RIM136" s="86"/>
      <c r="RIN136" s="86"/>
      <c r="RIO136" s="86"/>
      <c r="RIP136" s="86"/>
      <c r="RIQ136" s="86"/>
      <c r="RIR136" s="86"/>
      <c r="RIS136" s="86"/>
      <c r="RIT136" s="86"/>
      <c r="RIU136" s="86"/>
      <c r="RIV136" s="86"/>
      <c r="RIW136" s="86"/>
      <c r="RIX136" s="86"/>
      <c r="RIY136" s="86"/>
      <c r="RIZ136" s="86"/>
      <c r="RJA136" s="86"/>
      <c r="RJB136" s="86"/>
      <c r="RJC136" s="86"/>
      <c r="RJD136" s="86"/>
      <c r="RJE136" s="86"/>
      <c r="RJF136" s="86"/>
      <c r="RJG136" s="86"/>
      <c r="RJH136" s="86"/>
      <c r="RJI136" s="86"/>
      <c r="RJJ136" s="86"/>
      <c r="RJK136" s="86"/>
      <c r="RJL136" s="86"/>
      <c r="RJM136" s="86"/>
      <c r="RJN136" s="86"/>
      <c r="RJO136" s="86"/>
      <c r="RJP136" s="86"/>
      <c r="RJQ136" s="86"/>
      <c r="RJR136" s="86"/>
      <c r="RJS136" s="86"/>
      <c r="RJT136" s="86"/>
      <c r="RJU136" s="86"/>
      <c r="RJV136" s="86"/>
      <c r="RJW136" s="86"/>
      <c r="RJX136" s="86"/>
      <c r="RJY136" s="86"/>
      <c r="RJZ136" s="86"/>
      <c r="RKA136" s="86"/>
      <c r="RKB136" s="86"/>
      <c r="RKC136" s="86"/>
      <c r="RKD136" s="86"/>
      <c r="RKE136" s="86"/>
      <c r="RKF136" s="86"/>
      <c r="RKG136" s="86"/>
      <c r="RKH136" s="86"/>
      <c r="RKI136" s="86"/>
      <c r="RKJ136" s="86"/>
      <c r="RKK136" s="86"/>
      <c r="RKL136" s="86"/>
      <c r="RKM136" s="86"/>
      <c r="RKN136" s="86"/>
      <c r="RKO136" s="86"/>
      <c r="RKP136" s="86"/>
      <c r="RKQ136" s="86"/>
      <c r="RKR136" s="86"/>
      <c r="RKS136" s="86"/>
      <c r="RKT136" s="86"/>
      <c r="RKU136" s="86"/>
      <c r="RKV136" s="86"/>
      <c r="RKW136" s="86"/>
      <c r="RKX136" s="86"/>
      <c r="RKY136" s="86"/>
      <c r="RKZ136" s="86"/>
      <c r="RLA136" s="86"/>
      <c r="RLB136" s="86"/>
      <c r="RLC136" s="86"/>
      <c r="RLD136" s="86"/>
      <c r="RLE136" s="86"/>
      <c r="RLF136" s="86"/>
      <c r="RLG136" s="86"/>
      <c r="RLH136" s="86"/>
      <c r="RLI136" s="86"/>
      <c r="RLJ136" s="86"/>
      <c r="RLK136" s="86"/>
      <c r="RLL136" s="86"/>
      <c r="RLM136" s="86"/>
      <c r="RLN136" s="86"/>
      <c r="RLO136" s="86"/>
      <c r="RLP136" s="86"/>
      <c r="RLQ136" s="86"/>
      <c r="RLR136" s="86"/>
      <c r="RLY136" s="86"/>
      <c r="RLZ136" s="86"/>
      <c r="RMA136" s="86"/>
      <c r="RMB136" s="86"/>
      <c r="RMC136" s="86"/>
      <c r="RMD136" s="86"/>
      <c r="RME136" s="86"/>
      <c r="RMF136" s="86"/>
      <c r="RMG136" s="86"/>
      <c r="RMH136" s="86"/>
      <c r="RMI136" s="86"/>
      <c r="RMJ136" s="86"/>
      <c r="RMK136" s="86"/>
      <c r="RML136" s="86"/>
      <c r="RMM136" s="86"/>
      <c r="RMN136" s="86"/>
      <c r="RMO136" s="86"/>
      <c r="RMP136" s="86"/>
      <c r="RMQ136" s="86"/>
      <c r="RMR136" s="86"/>
      <c r="RMS136" s="86"/>
      <c r="RMT136" s="86"/>
      <c r="RMU136" s="86"/>
      <c r="RMV136" s="86"/>
      <c r="RMW136" s="86"/>
      <c r="RMX136" s="86"/>
      <c r="RMY136" s="86"/>
      <c r="RMZ136" s="86"/>
      <c r="RNA136" s="86"/>
      <c r="RNB136" s="86"/>
      <c r="RNC136" s="86"/>
      <c r="RND136" s="86"/>
      <c r="RNE136" s="86"/>
      <c r="RNF136" s="86"/>
      <c r="RNG136" s="86"/>
      <c r="RNH136" s="86"/>
      <c r="RNI136" s="86"/>
      <c r="RNJ136" s="86"/>
      <c r="RNK136" s="86"/>
      <c r="RNL136" s="86"/>
      <c r="RNM136" s="86"/>
      <c r="RNN136" s="86"/>
      <c r="RNO136" s="86"/>
      <c r="RNP136" s="86"/>
      <c r="RNQ136" s="86"/>
      <c r="RNR136" s="86"/>
      <c r="RNS136" s="86"/>
      <c r="RNT136" s="86"/>
      <c r="RNU136" s="86"/>
      <c r="RNV136" s="86"/>
      <c r="RNW136" s="86"/>
      <c r="RNX136" s="86"/>
      <c r="RNY136" s="86"/>
      <c r="RNZ136" s="86"/>
      <c r="ROA136" s="86"/>
      <c r="ROB136" s="86"/>
      <c r="ROC136" s="86"/>
      <c r="ROD136" s="86"/>
      <c r="ROE136" s="86"/>
      <c r="ROF136" s="86"/>
      <c r="ROG136" s="86"/>
      <c r="ROH136" s="86"/>
      <c r="ROI136" s="86"/>
      <c r="ROJ136" s="86"/>
      <c r="ROK136" s="86"/>
      <c r="ROL136" s="86"/>
      <c r="ROM136" s="86"/>
      <c r="RON136" s="86"/>
      <c r="ROO136" s="86"/>
      <c r="ROP136" s="86"/>
      <c r="ROQ136" s="86"/>
      <c r="ROR136" s="86"/>
      <c r="ROS136" s="86"/>
      <c r="ROT136" s="86"/>
      <c r="ROU136" s="86"/>
      <c r="ROV136" s="86"/>
      <c r="ROW136" s="86"/>
      <c r="ROX136" s="86"/>
      <c r="ROY136" s="86"/>
      <c r="ROZ136" s="86"/>
      <c r="RPA136" s="86"/>
      <c r="RPB136" s="86"/>
      <c r="RPC136" s="86"/>
      <c r="RPD136" s="86"/>
      <c r="RPE136" s="86"/>
      <c r="RPF136" s="86"/>
      <c r="RPG136" s="86"/>
      <c r="RPH136" s="86"/>
      <c r="RPI136" s="86"/>
      <c r="RPJ136" s="86"/>
      <c r="RPK136" s="86"/>
      <c r="RPL136" s="86"/>
      <c r="RPM136" s="86"/>
      <c r="RPN136" s="86"/>
      <c r="RPO136" s="86"/>
      <c r="RPP136" s="86"/>
      <c r="RPQ136" s="86"/>
      <c r="RPR136" s="86"/>
      <c r="RPS136" s="86"/>
      <c r="RPT136" s="86"/>
      <c r="RPU136" s="86"/>
      <c r="RPV136" s="86"/>
      <c r="RPW136" s="86"/>
      <c r="RPX136" s="86"/>
      <c r="RPY136" s="86"/>
      <c r="RPZ136" s="86"/>
      <c r="RQA136" s="86"/>
      <c r="RQB136" s="86"/>
      <c r="RQC136" s="86"/>
      <c r="RQD136" s="86"/>
      <c r="RQE136" s="86"/>
      <c r="RQF136" s="86"/>
      <c r="RQG136" s="86"/>
      <c r="RQH136" s="86"/>
      <c r="RQI136" s="86"/>
      <c r="RQJ136" s="86"/>
      <c r="RQK136" s="86"/>
      <c r="RQL136" s="86"/>
      <c r="RQM136" s="86"/>
      <c r="RQN136" s="86"/>
      <c r="RQO136" s="86"/>
      <c r="RQP136" s="86"/>
      <c r="RQQ136" s="86"/>
      <c r="RQR136" s="86"/>
      <c r="RQS136" s="86"/>
      <c r="RQT136" s="86"/>
      <c r="RQU136" s="86"/>
      <c r="RQV136" s="86"/>
      <c r="RQW136" s="86"/>
      <c r="RQX136" s="86"/>
      <c r="RQY136" s="86"/>
      <c r="RQZ136" s="86"/>
      <c r="RRA136" s="86"/>
      <c r="RRB136" s="86"/>
      <c r="RRC136" s="86"/>
      <c r="RRD136" s="86"/>
      <c r="RRE136" s="86"/>
      <c r="RRF136" s="86"/>
      <c r="RRG136" s="86"/>
      <c r="RRH136" s="86"/>
      <c r="RRI136" s="86"/>
      <c r="RRJ136" s="86"/>
      <c r="RRK136" s="86"/>
      <c r="RRL136" s="86"/>
      <c r="RRM136" s="86"/>
      <c r="RRN136" s="86"/>
      <c r="RRO136" s="86"/>
      <c r="RRP136" s="86"/>
      <c r="RRQ136" s="86"/>
      <c r="RRR136" s="86"/>
      <c r="RRS136" s="86"/>
      <c r="RRT136" s="86"/>
      <c r="RRU136" s="86"/>
      <c r="RRV136" s="86"/>
      <c r="RRW136" s="86"/>
      <c r="RRX136" s="86"/>
      <c r="RRY136" s="86"/>
      <c r="RRZ136" s="86"/>
      <c r="RSA136" s="86"/>
      <c r="RSB136" s="86"/>
      <c r="RSC136" s="86"/>
      <c r="RSD136" s="86"/>
      <c r="RSE136" s="86"/>
      <c r="RSF136" s="86"/>
      <c r="RSG136" s="86"/>
      <c r="RSH136" s="86"/>
      <c r="RSI136" s="86"/>
      <c r="RSJ136" s="86"/>
      <c r="RSK136" s="86"/>
      <c r="RSL136" s="86"/>
      <c r="RSM136" s="86"/>
      <c r="RSN136" s="86"/>
      <c r="RSO136" s="86"/>
      <c r="RSP136" s="86"/>
      <c r="RSQ136" s="86"/>
      <c r="RSR136" s="86"/>
      <c r="RSS136" s="86"/>
      <c r="RST136" s="86"/>
      <c r="RSU136" s="86"/>
      <c r="RSV136" s="86"/>
      <c r="RSW136" s="86"/>
      <c r="RSX136" s="86"/>
      <c r="RSY136" s="86"/>
      <c r="RSZ136" s="86"/>
      <c r="RTA136" s="86"/>
      <c r="RTB136" s="86"/>
      <c r="RTC136" s="86"/>
      <c r="RTD136" s="86"/>
      <c r="RTE136" s="86"/>
      <c r="RTF136" s="86"/>
      <c r="RTG136" s="86"/>
      <c r="RTH136" s="86"/>
      <c r="RTI136" s="86"/>
      <c r="RTJ136" s="86"/>
      <c r="RTK136" s="86"/>
      <c r="RTL136" s="86"/>
      <c r="RTM136" s="86"/>
      <c r="RTN136" s="86"/>
      <c r="RTO136" s="86"/>
      <c r="RTP136" s="86"/>
      <c r="RTQ136" s="86"/>
      <c r="RTR136" s="86"/>
      <c r="RTS136" s="86"/>
      <c r="RTT136" s="86"/>
      <c r="RTU136" s="86"/>
      <c r="RTV136" s="86"/>
      <c r="RTW136" s="86"/>
      <c r="RTX136" s="86"/>
      <c r="RTY136" s="86"/>
      <c r="RTZ136" s="86"/>
      <c r="RUA136" s="86"/>
      <c r="RUB136" s="86"/>
      <c r="RUC136" s="86"/>
      <c r="RUD136" s="86"/>
      <c r="RUE136" s="86"/>
      <c r="RUF136" s="86"/>
      <c r="RUG136" s="86"/>
      <c r="RUH136" s="86"/>
      <c r="RUI136" s="86"/>
      <c r="RUJ136" s="86"/>
      <c r="RUK136" s="86"/>
      <c r="RUL136" s="86"/>
      <c r="RUM136" s="86"/>
      <c r="RUN136" s="86"/>
      <c r="RUO136" s="86"/>
      <c r="RUP136" s="86"/>
      <c r="RUQ136" s="86"/>
      <c r="RUR136" s="86"/>
      <c r="RUS136" s="86"/>
      <c r="RUT136" s="86"/>
      <c r="RUU136" s="86"/>
      <c r="RUV136" s="86"/>
      <c r="RUW136" s="86"/>
      <c r="RUX136" s="86"/>
      <c r="RUY136" s="86"/>
      <c r="RUZ136" s="86"/>
      <c r="RVA136" s="86"/>
      <c r="RVB136" s="86"/>
      <c r="RVC136" s="86"/>
      <c r="RVD136" s="86"/>
      <c r="RVE136" s="86"/>
      <c r="RVF136" s="86"/>
      <c r="RVG136" s="86"/>
      <c r="RVH136" s="86"/>
      <c r="RVI136" s="86"/>
      <c r="RVJ136" s="86"/>
      <c r="RVK136" s="86"/>
      <c r="RVL136" s="86"/>
      <c r="RVM136" s="86"/>
      <c r="RVN136" s="86"/>
      <c r="RVU136" s="86"/>
      <c r="RVV136" s="86"/>
      <c r="RVW136" s="86"/>
      <c r="RVX136" s="86"/>
      <c r="RVY136" s="86"/>
      <c r="RVZ136" s="86"/>
      <c r="RWA136" s="86"/>
      <c r="RWB136" s="86"/>
      <c r="RWC136" s="86"/>
      <c r="RWD136" s="86"/>
      <c r="RWE136" s="86"/>
      <c r="RWF136" s="86"/>
      <c r="RWG136" s="86"/>
      <c r="RWH136" s="86"/>
      <c r="RWI136" s="86"/>
      <c r="RWJ136" s="86"/>
      <c r="RWK136" s="86"/>
      <c r="RWL136" s="86"/>
      <c r="RWM136" s="86"/>
      <c r="RWN136" s="86"/>
      <c r="RWO136" s="86"/>
      <c r="RWP136" s="86"/>
      <c r="RWQ136" s="86"/>
      <c r="RWR136" s="86"/>
      <c r="RWS136" s="86"/>
      <c r="RWT136" s="86"/>
      <c r="RWU136" s="86"/>
      <c r="RWV136" s="86"/>
      <c r="RWW136" s="86"/>
      <c r="RWX136" s="86"/>
      <c r="RWY136" s="86"/>
      <c r="RWZ136" s="86"/>
      <c r="RXA136" s="86"/>
      <c r="RXB136" s="86"/>
      <c r="RXC136" s="86"/>
      <c r="RXD136" s="86"/>
      <c r="RXE136" s="86"/>
      <c r="RXF136" s="86"/>
      <c r="RXG136" s="86"/>
      <c r="RXH136" s="86"/>
      <c r="RXI136" s="86"/>
      <c r="RXJ136" s="86"/>
      <c r="RXK136" s="86"/>
      <c r="RXL136" s="86"/>
      <c r="RXM136" s="86"/>
      <c r="RXN136" s="86"/>
      <c r="RXO136" s="86"/>
      <c r="RXP136" s="86"/>
      <c r="RXQ136" s="86"/>
      <c r="RXR136" s="86"/>
      <c r="RXS136" s="86"/>
      <c r="RXT136" s="86"/>
      <c r="RXU136" s="86"/>
      <c r="RXV136" s="86"/>
      <c r="RXW136" s="86"/>
      <c r="RXX136" s="86"/>
      <c r="RXY136" s="86"/>
      <c r="RXZ136" s="86"/>
      <c r="RYA136" s="86"/>
      <c r="RYB136" s="86"/>
      <c r="RYC136" s="86"/>
      <c r="RYD136" s="86"/>
      <c r="RYE136" s="86"/>
      <c r="RYF136" s="86"/>
      <c r="RYG136" s="86"/>
      <c r="RYH136" s="86"/>
      <c r="RYI136" s="86"/>
      <c r="RYJ136" s="86"/>
      <c r="RYK136" s="86"/>
      <c r="RYL136" s="86"/>
      <c r="RYM136" s="86"/>
      <c r="RYN136" s="86"/>
      <c r="RYO136" s="86"/>
      <c r="RYP136" s="86"/>
      <c r="RYQ136" s="86"/>
      <c r="RYR136" s="86"/>
      <c r="RYS136" s="86"/>
      <c r="RYT136" s="86"/>
      <c r="RYU136" s="86"/>
      <c r="RYV136" s="86"/>
      <c r="RYW136" s="86"/>
      <c r="RYX136" s="86"/>
      <c r="RYY136" s="86"/>
      <c r="RYZ136" s="86"/>
      <c r="RZA136" s="86"/>
      <c r="RZB136" s="86"/>
      <c r="RZC136" s="86"/>
      <c r="RZD136" s="86"/>
      <c r="RZE136" s="86"/>
      <c r="RZF136" s="86"/>
      <c r="RZG136" s="86"/>
      <c r="RZH136" s="86"/>
      <c r="RZI136" s="86"/>
      <c r="RZJ136" s="86"/>
      <c r="RZK136" s="86"/>
      <c r="RZL136" s="86"/>
      <c r="RZM136" s="86"/>
      <c r="RZN136" s="86"/>
      <c r="RZO136" s="86"/>
      <c r="RZP136" s="86"/>
      <c r="RZQ136" s="86"/>
      <c r="RZR136" s="86"/>
      <c r="RZS136" s="86"/>
      <c r="RZT136" s="86"/>
      <c r="RZU136" s="86"/>
      <c r="RZV136" s="86"/>
      <c r="RZW136" s="86"/>
      <c r="RZX136" s="86"/>
      <c r="RZY136" s="86"/>
      <c r="RZZ136" s="86"/>
      <c r="SAA136" s="86"/>
      <c r="SAB136" s="86"/>
      <c r="SAC136" s="86"/>
      <c r="SAD136" s="86"/>
      <c r="SAE136" s="86"/>
      <c r="SAF136" s="86"/>
      <c r="SAG136" s="86"/>
      <c r="SAH136" s="86"/>
      <c r="SAI136" s="86"/>
      <c r="SAJ136" s="86"/>
      <c r="SAK136" s="86"/>
      <c r="SAL136" s="86"/>
      <c r="SAM136" s="86"/>
      <c r="SAN136" s="86"/>
      <c r="SAO136" s="86"/>
      <c r="SAP136" s="86"/>
      <c r="SAQ136" s="86"/>
      <c r="SAR136" s="86"/>
      <c r="SAS136" s="86"/>
      <c r="SAT136" s="86"/>
      <c r="SAU136" s="86"/>
      <c r="SAV136" s="86"/>
      <c r="SAW136" s="86"/>
      <c r="SAX136" s="86"/>
      <c r="SAY136" s="86"/>
      <c r="SAZ136" s="86"/>
      <c r="SBA136" s="86"/>
      <c r="SBB136" s="86"/>
      <c r="SBC136" s="86"/>
      <c r="SBD136" s="86"/>
      <c r="SBE136" s="86"/>
      <c r="SBF136" s="86"/>
      <c r="SBG136" s="86"/>
      <c r="SBH136" s="86"/>
      <c r="SBI136" s="86"/>
      <c r="SBJ136" s="86"/>
      <c r="SBK136" s="86"/>
      <c r="SBL136" s="86"/>
      <c r="SBM136" s="86"/>
      <c r="SBN136" s="86"/>
      <c r="SBO136" s="86"/>
      <c r="SBP136" s="86"/>
      <c r="SBQ136" s="86"/>
      <c r="SBR136" s="86"/>
      <c r="SBS136" s="86"/>
      <c r="SBT136" s="86"/>
      <c r="SBU136" s="86"/>
      <c r="SBV136" s="86"/>
      <c r="SBW136" s="86"/>
      <c r="SBX136" s="86"/>
      <c r="SBY136" s="86"/>
      <c r="SBZ136" s="86"/>
      <c r="SCA136" s="86"/>
      <c r="SCB136" s="86"/>
      <c r="SCC136" s="86"/>
      <c r="SCD136" s="86"/>
      <c r="SCE136" s="86"/>
      <c r="SCF136" s="86"/>
      <c r="SCG136" s="86"/>
      <c r="SCH136" s="86"/>
      <c r="SCI136" s="86"/>
      <c r="SCJ136" s="86"/>
      <c r="SCK136" s="86"/>
      <c r="SCL136" s="86"/>
      <c r="SCM136" s="86"/>
      <c r="SCN136" s="86"/>
      <c r="SCO136" s="86"/>
      <c r="SCP136" s="86"/>
      <c r="SCQ136" s="86"/>
      <c r="SCR136" s="86"/>
      <c r="SCS136" s="86"/>
      <c r="SCT136" s="86"/>
      <c r="SCU136" s="86"/>
      <c r="SCV136" s="86"/>
      <c r="SCW136" s="86"/>
      <c r="SCX136" s="86"/>
      <c r="SCY136" s="86"/>
      <c r="SCZ136" s="86"/>
      <c r="SDA136" s="86"/>
      <c r="SDB136" s="86"/>
      <c r="SDC136" s="86"/>
      <c r="SDD136" s="86"/>
      <c r="SDE136" s="86"/>
      <c r="SDF136" s="86"/>
      <c r="SDG136" s="86"/>
      <c r="SDH136" s="86"/>
      <c r="SDI136" s="86"/>
      <c r="SDJ136" s="86"/>
      <c r="SDK136" s="86"/>
      <c r="SDL136" s="86"/>
      <c r="SDM136" s="86"/>
      <c r="SDN136" s="86"/>
      <c r="SDO136" s="86"/>
      <c r="SDP136" s="86"/>
      <c r="SDQ136" s="86"/>
      <c r="SDR136" s="86"/>
      <c r="SDS136" s="86"/>
      <c r="SDT136" s="86"/>
      <c r="SDU136" s="86"/>
      <c r="SDV136" s="86"/>
      <c r="SDW136" s="86"/>
      <c r="SDX136" s="86"/>
      <c r="SDY136" s="86"/>
      <c r="SDZ136" s="86"/>
      <c r="SEA136" s="86"/>
      <c r="SEB136" s="86"/>
      <c r="SEC136" s="86"/>
      <c r="SED136" s="86"/>
      <c r="SEE136" s="86"/>
      <c r="SEF136" s="86"/>
      <c r="SEG136" s="86"/>
      <c r="SEH136" s="86"/>
      <c r="SEI136" s="86"/>
      <c r="SEJ136" s="86"/>
      <c r="SEK136" s="86"/>
      <c r="SEL136" s="86"/>
      <c r="SEM136" s="86"/>
      <c r="SEN136" s="86"/>
      <c r="SEO136" s="86"/>
      <c r="SEP136" s="86"/>
      <c r="SEQ136" s="86"/>
      <c r="SER136" s="86"/>
      <c r="SES136" s="86"/>
      <c r="SET136" s="86"/>
      <c r="SEU136" s="86"/>
      <c r="SEV136" s="86"/>
      <c r="SEW136" s="86"/>
      <c r="SEX136" s="86"/>
      <c r="SEY136" s="86"/>
      <c r="SEZ136" s="86"/>
      <c r="SFA136" s="86"/>
      <c r="SFB136" s="86"/>
      <c r="SFC136" s="86"/>
      <c r="SFD136" s="86"/>
      <c r="SFE136" s="86"/>
      <c r="SFF136" s="86"/>
      <c r="SFG136" s="86"/>
      <c r="SFH136" s="86"/>
      <c r="SFI136" s="86"/>
      <c r="SFJ136" s="86"/>
      <c r="SFQ136" s="86"/>
      <c r="SFR136" s="86"/>
      <c r="SFS136" s="86"/>
      <c r="SFT136" s="86"/>
      <c r="SFU136" s="86"/>
      <c r="SFV136" s="86"/>
      <c r="SFW136" s="86"/>
      <c r="SFX136" s="86"/>
      <c r="SFY136" s="86"/>
      <c r="SFZ136" s="86"/>
      <c r="SGA136" s="86"/>
      <c r="SGB136" s="86"/>
      <c r="SGC136" s="86"/>
      <c r="SGD136" s="86"/>
      <c r="SGE136" s="86"/>
      <c r="SGF136" s="86"/>
      <c r="SGG136" s="86"/>
      <c r="SGH136" s="86"/>
      <c r="SGI136" s="86"/>
      <c r="SGJ136" s="86"/>
      <c r="SGK136" s="86"/>
      <c r="SGL136" s="86"/>
      <c r="SGM136" s="86"/>
      <c r="SGN136" s="86"/>
      <c r="SGO136" s="86"/>
      <c r="SGP136" s="86"/>
      <c r="SGQ136" s="86"/>
      <c r="SGR136" s="86"/>
      <c r="SGS136" s="86"/>
      <c r="SGT136" s="86"/>
      <c r="SGU136" s="86"/>
      <c r="SGV136" s="86"/>
      <c r="SGW136" s="86"/>
      <c r="SGX136" s="86"/>
      <c r="SGY136" s="86"/>
      <c r="SGZ136" s="86"/>
      <c r="SHA136" s="86"/>
      <c r="SHB136" s="86"/>
      <c r="SHC136" s="86"/>
      <c r="SHD136" s="86"/>
      <c r="SHE136" s="86"/>
      <c r="SHF136" s="86"/>
      <c r="SHG136" s="86"/>
      <c r="SHH136" s="86"/>
      <c r="SHI136" s="86"/>
      <c r="SHJ136" s="86"/>
      <c r="SHK136" s="86"/>
      <c r="SHL136" s="86"/>
      <c r="SHM136" s="86"/>
      <c r="SHN136" s="86"/>
      <c r="SHO136" s="86"/>
      <c r="SHP136" s="86"/>
      <c r="SHQ136" s="86"/>
      <c r="SHR136" s="86"/>
      <c r="SHS136" s="86"/>
      <c r="SHT136" s="86"/>
      <c r="SHU136" s="86"/>
      <c r="SHV136" s="86"/>
      <c r="SHW136" s="86"/>
      <c r="SHX136" s="86"/>
      <c r="SHY136" s="86"/>
      <c r="SHZ136" s="86"/>
      <c r="SIA136" s="86"/>
      <c r="SIB136" s="86"/>
      <c r="SIC136" s="86"/>
      <c r="SID136" s="86"/>
      <c r="SIE136" s="86"/>
      <c r="SIF136" s="86"/>
      <c r="SIG136" s="86"/>
      <c r="SIH136" s="86"/>
      <c r="SII136" s="86"/>
      <c r="SIJ136" s="86"/>
      <c r="SIK136" s="86"/>
      <c r="SIL136" s="86"/>
      <c r="SIM136" s="86"/>
      <c r="SIN136" s="86"/>
      <c r="SIO136" s="86"/>
      <c r="SIP136" s="86"/>
      <c r="SIQ136" s="86"/>
      <c r="SIR136" s="86"/>
      <c r="SIS136" s="86"/>
      <c r="SIT136" s="86"/>
      <c r="SIU136" s="86"/>
      <c r="SIV136" s="86"/>
      <c r="SIW136" s="86"/>
      <c r="SIX136" s="86"/>
      <c r="SIY136" s="86"/>
      <c r="SIZ136" s="86"/>
      <c r="SJA136" s="86"/>
      <c r="SJB136" s="86"/>
      <c r="SJC136" s="86"/>
      <c r="SJD136" s="86"/>
      <c r="SJE136" s="86"/>
      <c r="SJF136" s="86"/>
      <c r="SJG136" s="86"/>
      <c r="SJH136" s="86"/>
      <c r="SJI136" s="86"/>
      <c r="SJJ136" s="86"/>
      <c r="SJK136" s="86"/>
      <c r="SJL136" s="86"/>
      <c r="SJM136" s="86"/>
      <c r="SJN136" s="86"/>
      <c r="SJO136" s="86"/>
      <c r="SJP136" s="86"/>
      <c r="SJQ136" s="86"/>
      <c r="SJR136" s="86"/>
      <c r="SJS136" s="86"/>
      <c r="SJT136" s="86"/>
      <c r="SJU136" s="86"/>
      <c r="SJV136" s="86"/>
      <c r="SJW136" s="86"/>
      <c r="SJX136" s="86"/>
      <c r="SJY136" s="86"/>
      <c r="SJZ136" s="86"/>
      <c r="SKA136" s="86"/>
      <c r="SKB136" s="86"/>
      <c r="SKC136" s="86"/>
      <c r="SKD136" s="86"/>
      <c r="SKE136" s="86"/>
      <c r="SKF136" s="86"/>
      <c r="SKG136" s="86"/>
      <c r="SKH136" s="86"/>
      <c r="SKI136" s="86"/>
      <c r="SKJ136" s="86"/>
      <c r="SKK136" s="86"/>
      <c r="SKL136" s="86"/>
      <c r="SKM136" s="86"/>
      <c r="SKN136" s="86"/>
      <c r="SKO136" s="86"/>
      <c r="SKP136" s="86"/>
      <c r="SKQ136" s="86"/>
      <c r="SKR136" s="86"/>
      <c r="SKS136" s="86"/>
      <c r="SKT136" s="86"/>
      <c r="SKU136" s="86"/>
      <c r="SKV136" s="86"/>
      <c r="SKW136" s="86"/>
      <c r="SKX136" s="86"/>
      <c r="SKY136" s="86"/>
      <c r="SKZ136" s="86"/>
      <c r="SLA136" s="86"/>
      <c r="SLB136" s="86"/>
      <c r="SLC136" s="86"/>
      <c r="SLD136" s="86"/>
      <c r="SLE136" s="86"/>
      <c r="SLF136" s="86"/>
      <c r="SLG136" s="86"/>
      <c r="SLH136" s="86"/>
      <c r="SLI136" s="86"/>
      <c r="SLJ136" s="86"/>
      <c r="SLK136" s="86"/>
      <c r="SLL136" s="86"/>
      <c r="SLM136" s="86"/>
      <c r="SLN136" s="86"/>
      <c r="SLO136" s="86"/>
      <c r="SLP136" s="86"/>
      <c r="SLQ136" s="86"/>
      <c r="SLR136" s="86"/>
      <c r="SLS136" s="86"/>
      <c r="SLT136" s="86"/>
      <c r="SLU136" s="86"/>
      <c r="SLV136" s="86"/>
      <c r="SLW136" s="86"/>
      <c r="SLX136" s="86"/>
      <c r="SLY136" s="86"/>
      <c r="SLZ136" s="86"/>
      <c r="SMA136" s="86"/>
      <c r="SMB136" s="86"/>
      <c r="SMC136" s="86"/>
      <c r="SMD136" s="86"/>
      <c r="SME136" s="86"/>
      <c r="SMF136" s="86"/>
      <c r="SMG136" s="86"/>
      <c r="SMH136" s="86"/>
      <c r="SMI136" s="86"/>
      <c r="SMJ136" s="86"/>
      <c r="SMK136" s="86"/>
      <c r="SML136" s="86"/>
      <c r="SMM136" s="86"/>
      <c r="SMN136" s="86"/>
      <c r="SMO136" s="86"/>
      <c r="SMP136" s="86"/>
      <c r="SMQ136" s="86"/>
      <c r="SMR136" s="86"/>
      <c r="SMS136" s="86"/>
      <c r="SMT136" s="86"/>
      <c r="SMU136" s="86"/>
      <c r="SMV136" s="86"/>
      <c r="SMW136" s="86"/>
      <c r="SMX136" s="86"/>
      <c r="SMY136" s="86"/>
      <c r="SMZ136" s="86"/>
      <c r="SNA136" s="86"/>
      <c r="SNB136" s="86"/>
      <c r="SNC136" s="86"/>
      <c r="SND136" s="86"/>
      <c r="SNE136" s="86"/>
      <c r="SNF136" s="86"/>
      <c r="SNG136" s="86"/>
      <c r="SNH136" s="86"/>
      <c r="SNI136" s="86"/>
      <c r="SNJ136" s="86"/>
      <c r="SNK136" s="86"/>
      <c r="SNL136" s="86"/>
      <c r="SNM136" s="86"/>
      <c r="SNN136" s="86"/>
      <c r="SNO136" s="86"/>
      <c r="SNP136" s="86"/>
      <c r="SNQ136" s="86"/>
      <c r="SNR136" s="86"/>
      <c r="SNS136" s="86"/>
      <c r="SNT136" s="86"/>
      <c r="SNU136" s="86"/>
      <c r="SNV136" s="86"/>
      <c r="SNW136" s="86"/>
      <c r="SNX136" s="86"/>
      <c r="SNY136" s="86"/>
      <c r="SNZ136" s="86"/>
      <c r="SOA136" s="86"/>
      <c r="SOB136" s="86"/>
      <c r="SOC136" s="86"/>
      <c r="SOD136" s="86"/>
      <c r="SOE136" s="86"/>
      <c r="SOF136" s="86"/>
      <c r="SOG136" s="86"/>
      <c r="SOH136" s="86"/>
      <c r="SOI136" s="86"/>
      <c r="SOJ136" s="86"/>
      <c r="SOK136" s="86"/>
      <c r="SOL136" s="86"/>
      <c r="SOM136" s="86"/>
      <c r="SON136" s="86"/>
      <c r="SOO136" s="86"/>
      <c r="SOP136" s="86"/>
      <c r="SOQ136" s="86"/>
      <c r="SOR136" s="86"/>
      <c r="SOS136" s="86"/>
      <c r="SOT136" s="86"/>
      <c r="SOU136" s="86"/>
      <c r="SOV136" s="86"/>
      <c r="SOW136" s="86"/>
      <c r="SOX136" s="86"/>
      <c r="SOY136" s="86"/>
      <c r="SOZ136" s="86"/>
      <c r="SPA136" s="86"/>
      <c r="SPB136" s="86"/>
      <c r="SPC136" s="86"/>
      <c r="SPD136" s="86"/>
      <c r="SPE136" s="86"/>
      <c r="SPF136" s="86"/>
      <c r="SPM136" s="86"/>
      <c r="SPN136" s="86"/>
      <c r="SPO136" s="86"/>
      <c r="SPP136" s="86"/>
      <c r="SPQ136" s="86"/>
      <c r="SPR136" s="86"/>
      <c r="SPS136" s="86"/>
      <c r="SPT136" s="86"/>
      <c r="SPU136" s="86"/>
      <c r="SPV136" s="86"/>
      <c r="SPW136" s="86"/>
      <c r="SPX136" s="86"/>
      <c r="SPY136" s="86"/>
      <c r="SPZ136" s="86"/>
      <c r="SQA136" s="86"/>
      <c r="SQB136" s="86"/>
      <c r="SQC136" s="86"/>
      <c r="SQD136" s="86"/>
      <c r="SQE136" s="86"/>
      <c r="SQF136" s="86"/>
      <c r="SQG136" s="86"/>
      <c r="SQH136" s="86"/>
      <c r="SQI136" s="86"/>
      <c r="SQJ136" s="86"/>
      <c r="SQK136" s="86"/>
      <c r="SQL136" s="86"/>
      <c r="SQM136" s="86"/>
      <c r="SQN136" s="86"/>
      <c r="SQO136" s="86"/>
      <c r="SQP136" s="86"/>
      <c r="SQQ136" s="86"/>
      <c r="SQR136" s="86"/>
      <c r="SQS136" s="86"/>
      <c r="SQT136" s="86"/>
      <c r="SQU136" s="86"/>
      <c r="SQV136" s="86"/>
      <c r="SQW136" s="86"/>
      <c r="SQX136" s="86"/>
      <c r="SQY136" s="86"/>
      <c r="SQZ136" s="86"/>
      <c r="SRA136" s="86"/>
      <c r="SRB136" s="86"/>
      <c r="SRC136" s="86"/>
      <c r="SRD136" s="86"/>
      <c r="SRE136" s="86"/>
      <c r="SRF136" s="86"/>
      <c r="SRG136" s="86"/>
      <c r="SRH136" s="86"/>
      <c r="SRI136" s="86"/>
      <c r="SRJ136" s="86"/>
      <c r="SRK136" s="86"/>
      <c r="SRL136" s="86"/>
      <c r="SRM136" s="86"/>
      <c r="SRN136" s="86"/>
      <c r="SRO136" s="86"/>
      <c r="SRP136" s="86"/>
      <c r="SRQ136" s="86"/>
      <c r="SRR136" s="86"/>
      <c r="SRS136" s="86"/>
      <c r="SRT136" s="86"/>
      <c r="SRU136" s="86"/>
      <c r="SRV136" s="86"/>
      <c r="SRW136" s="86"/>
      <c r="SRX136" s="86"/>
      <c r="SRY136" s="86"/>
      <c r="SRZ136" s="86"/>
      <c r="SSA136" s="86"/>
      <c r="SSB136" s="86"/>
      <c r="SSC136" s="86"/>
      <c r="SSD136" s="86"/>
      <c r="SSE136" s="86"/>
      <c r="SSF136" s="86"/>
      <c r="SSG136" s="86"/>
      <c r="SSH136" s="86"/>
      <c r="SSI136" s="86"/>
      <c r="SSJ136" s="86"/>
      <c r="SSK136" s="86"/>
      <c r="SSL136" s="86"/>
      <c r="SSM136" s="86"/>
      <c r="SSN136" s="86"/>
      <c r="SSO136" s="86"/>
      <c r="SSP136" s="86"/>
      <c r="SSQ136" s="86"/>
      <c r="SSR136" s="86"/>
      <c r="SSS136" s="86"/>
      <c r="SST136" s="86"/>
      <c r="SSU136" s="86"/>
      <c r="SSV136" s="86"/>
      <c r="SSW136" s="86"/>
      <c r="SSX136" s="86"/>
      <c r="SSY136" s="86"/>
      <c r="SSZ136" s="86"/>
      <c r="STA136" s="86"/>
      <c r="STB136" s="86"/>
      <c r="STC136" s="86"/>
      <c r="STD136" s="86"/>
      <c r="STE136" s="86"/>
      <c r="STF136" s="86"/>
      <c r="STG136" s="86"/>
      <c r="STH136" s="86"/>
      <c r="STI136" s="86"/>
      <c r="STJ136" s="86"/>
      <c r="STK136" s="86"/>
      <c r="STL136" s="86"/>
      <c r="STM136" s="86"/>
      <c r="STN136" s="86"/>
      <c r="STO136" s="86"/>
      <c r="STP136" s="86"/>
      <c r="STQ136" s="86"/>
      <c r="STR136" s="86"/>
      <c r="STS136" s="86"/>
      <c r="STT136" s="86"/>
      <c r="STU136" s="86"/>
      <c r="STV136" s="86"/>
      <c r="STW136" s="86"/>
      <c r="STX136" s="86"/>
      <c r="STY136" s="86"/>
      <c r="STZ136" s="86"/>
      <c r="SUA136" s="86"/>
      <c r="SUB136" s="86"/>
      <c r="SUC136" s="86"/>
      <c r="SUD136" s="86"/>
      <c r="SUE136" s="86"/>
      <c r="SUF136" s="86"/>
      <c r="SUG136" s="86"/>
      <c r="SUH136" s="86"/>
      <c r="SUI136" s="86"/>
      <c r="SUJ136" s="86"/>
      <c r="SUK136" s="86"/>
      <c r="SUL136" s="86"/>
      <c r="SUM136" s="86"/>
      <c r="SUN136" s="86"/>
      <c r="SUO136" s="86"/>
      <c r="SUP136" s="86"/>
      <c r="SUQ136" s="86"/>
      <c r="SUR136" s="86"/>
      <c r="SUS136" s="86"/>
      <c r="SUT136" s="86"/>
      <c r="SUU136" s="86"/>
      <c r="SUV136" s="86"/>
      <c r="SUW136" s="86"/>
      <c r="SUX136" s="86"/>
      <c r="SUY136" s="86"/>
      <c r="SUZ136" s="86"/>
      <c r="SVA136" s="86"/>
      <c r="SVB136" s="86"/>
      <c r="SVC136" s="86"/>
      <c r="SVD136" s="86"/>
      <c r="SVE136" s="86"/>
      <c r="SVF136" s="86"/>
      <c r="SVG136" s="86"/>
      <c r="SVH136" s="86"/>
      <c r="SVI136" s="86"/>
      <c r="SVJ136" s="86"/>
      <c r="SVK136" s="86"/>
      <c r="SVL136" s="86"/>
      <c r="SVM136" s="86"/>
      <c r="SVN136" s="86"/>
      <c r="SVO136" s="86"/>
      <c r="SVP136" s="86"/>
      <c r="SVQ136" s="86"/>
      <c r="SVR136" s="86"/>
      <c r="SVS136" s="86"/>
      <c r="SVT136" s="86"/>
      <c r="SVU136" s="86"/>
      <c r="SVV136" s="86"/>
      <c r="SVW136" s="86"/>
      <c r="SVX136" s="86"/>
      <c r="SVY136" s="86"/>
      <c r="SVZ136" s="86"/>
      <c r="SWA136" s="86"/>
      <c r="SWB136" s="86"/>
      <c r="SWC136" s="86"/>
      <c r="SWD136" s="86"/>
      <c r="SWE136" s="86"/>
      <c r="SWF136" s="86"/>
      <c r="SWG136" s="86"/>
      <c r="SWH136" s="86"/>
      <c r="SWI136" s="86"/>
      <c r="SWJ136" s="86"/>
      <c r="SWK136" s="86"/>
      <c r="SWL136" s="86"/>
      <c r="SWM136" s="86"/>
      <c r="SWN136" s="86"/>
      <c r="SWO136" s="86"/>
      <c r="SWP136" s="86"/>
      <c r="SWQ136" s="86"/>
      <c r="SWR136" s="86"/>
      <c r="SWS136" s="86"/>
      <c r="SWT136" s="86"/>
      <c r="SWU136" s="86"/>
      <c r="SWV136" s="86"/>
      <c r="SWW136" s="86"/>
      <c r="SWX136" s="86"/>
      <c r="SWY136" s="86"/>
      <c r="SWZ136" s="86"/>
      <c r="SXA136" s="86"/>
      <c r="SXB136" s="86"/>
      <c r="SXC136" s="86"/>
      <c r="SXD136" s="86"/>
      <c r="SXE136" s="86"/>
      <c r="SXF136" s="86"/>
      <c r="SXG136" s="86"/>
      <c r="SXH136" s="86"/>
      <c r="SXI136" s="86"/>
      <c r="SXJ136" s="86"/>
      <c r="SXK136" s="86"/>
      <c r="SXL136" s="86"/>
      <c r="SXM136" s="86"/>
      <c r="SXN136" s="86"/>
      <c r="SXO136" s="86"/>
      <c r="SXP136" s="86"/>
      <c r="SXQ136" s="86"/>
      <c r="SXR136" s="86"/>
      <c r="SXS136" s="86"/>
      <c r="SXT136" s="86"/>
      <c r="SXU136" s="86"/>
      <c r="SXV136" s="86"/>
      <c r="SXW136" s="86"/>
      <c r="SXX136" s="86"/>
      <c r="SXY136" s="86"/>
      <c r="SXZ136" s="86"/>
      <c r="SYA136" s="86"/>
      <c r="SYB136" s="86"/>
      <c r="SYC136" s="86"/>
      <c r="SYD136" s="86"/>
      <c r="SYE136" s="86"/>
      <c r="SYF136" s="86"/>
      <c r="SYG136" s="86"/>
      <c r="SYH136" s="86"/>
      <c r="SYI136" s="86"/>
      <c r="SYJ136" s="86"/>
      <c r="SYK136" s="86"/>
      <c r="SYL136" s="86"/>
      <c r="SYM136" s="86"/>
      <c r="SYN136" s="86"/>
      <c r="SYO136" s="86"/>
      <c r="SYP136" s="86"/>
      <c r="SYQ136" s="86"/>
      <c r="SYR136" s="86"/>
      <c r="SYS136" s="86"/>
      <c r="SYT136" s="86"/>
      <c r="SYU136" s="86"/>
      <c r="SYV136" s="86"/>
      <c r="SYW136" s="86"/>
      <c r="SYX136" s="86"/>
      <c r="SYY136" s="86"/>
      <c r="SYZ136" s="86"/>
      <c r="SZA136" s="86"/>
      <c r="SZB136" s="86"/>
      <c r="SZI136" s="86"/>
      <c r="SZJ136" s="86"/>
      <c r="SZK136" s="86"/>
      <c r="SZL136" s="86"/>
      <c r="SZM136" s="86"/>
      <c r="SZN136" s="86"/>
      <c r="SZO136" s="86"/>
      <c r="SZP136" s="86"/>
      <c r="SZQ136" s="86"/>
      <c r="SZR136" s="86"/>
      <c r="SZS136" s="86"/>
      <c r="SZT136" s="86"/>
      <c r="SZU136" s="86"/>
      <c r="SZV136" s="86"/>
      <c r="SZW136" s="86"/>
      <c r="SZX136" s="86"/>
      <c r="SZY136" s="86"/>
      <c r="SZZ136" s="86"/>
      <c r="TAA136" s="86"/>
      <c r="TAB136" s="86"/>
      <c r="TAC136" s="86"/>
      <c r="TAD136" s="86"/>
      <c r="TAE136" s="86"/>
      <c r="TAF136" s="86"/>
      <c r="TAG136" s="86"/>
      <c r="TAH136" s="86"/>
      <c r="TAI136" s="86"/>
      <c r="TAJ136" s="86"/>
      <c r="TAK136" s="86"/>
      <c r="TAL136" s="86"/>
      <c r="TAM136" s="86"/>
      <c r="TAN136" s="86"/>
      <c r="TAO136" s="86"/>
      <c r="TAP136" s="86"/>
      <c r="TAQ136" s="86"/>
      <c r="TAR136" s="86"/>
      <c r="TAS136" s="86"/>
      <c r="TAT136" s="86"/>
      <c r="TAU136" s="86"/>
      <c r="TAV136" s="86"/>
      <c r="TAW136" s="86"/>
      <c r="TAX136" s="86"/>
      <c r="TAY136" s="86"/>
      <c r="TAZ136" s="86"/>
      <c r="TBA136" s="86"/>
      <c r="TBB136" s="86"/>
      <c r="TBC136" s="86"/>
      <c r="TBD136" s="86"/>
      <c r="TBE136" s="86"/>
      <c r="TBF136" s="86"/>
      <c r="TBG136" s="86"/>
      <c r="TBH136" s="86"/>
      <c r="TBI136" s="86"/>
      <c r="TBJ136" s="86"/>
      <c r="TBK136" s="86"/>
      <c r="TBL136" s="86"/>
      <c r="TBM136" s="86"/>
      <c r="TBN136" s="86"/>
      <c r="TBO136" s="86"/>
      <c r="TBP136" s="86"/>
      <c r="TBQ136" s="86"/>
      <c r="TBR136" s="86"/>
      <c r="TBS136" s="86"/>
      <c r="TBT136" s="86"/>
      <c r="TBU136" s="86"/>
      <c r="TBV136" s="86"/>
      <c r="TBW136" s="86"/>
      <c r="TBX136" s="86"/>
      <c r="TBY136" s="86"/>
      <c r="TBZ136" s="86"/>
      <c r="TCA136" s="86"/>
      <c r="TCB136" s="86"/>
      <c r="TCC136" s="86"/>
      <c r="TCD136" s="86"/>
      <c r="TCE136" s="86"/>
      <c r="TCF136" s="86"/>
      <c r="TCG136" s="86"/>
      <c r="TCH136" s="86"/>
      <c r="TCI136" s="86"/>
      <c r="TCJ136" s="86"/>
      <c r="TCK136" s="86"/>
      <c r="TCL136" s="86"/>
      <c r="TCM136" s="86"/>
      <c r="TCN136" s="86"/>
      <c r="TCO136" s="86"/>
      <c r="TCP136" s="86"/>
      <c r="TCQ136" s="86"/>
      <c r="TCR136" s="86"/>
      <c r="TCS136" s="86"/>
      <c r="TCT136" s="86"/>
      <c r="TCU136" s="86"/>
      <c r="TCV136" s="86"/>
      <c r="TCW136" s="86"/>
      <c r="TCX136" s="86"/>
      <c r="TCY136" s="86"/>
      <c r="TCZ136" s="86"/>
      <c r="TDA136" s="86"/>
      <c r="TDB136" s="86"/>
      <c r="TDC136" s="86"/>
      <c r="TDD136" s="86"/>
      <c r="TDE136" s="86"/>
      <c r="TDF136" s="86"/>
      <c r="TDG136" s="86"/>
      <c r="TDH136" s="86"/>
      <c r="TDI136" s="86"/>
      <c r="TDJ136" s="86"/>
      <c r="TDK136" s="86"/>
      <c r="TDL136" s="86"/>
      <c r="TDM136" s="86"/>
      <c r="TDN136" s="86"/>
      <c r="TDO136" s="86"/>
      <c r="TDP136" s="86"/>
      <c r="TDQ136" s="86"/>
      <c r="TDR136" s="86"/>
      <c r="TDS136" s="86"/>
      <c r="TDT136" s="86"/>
      <c r="TDU136" s="86"/>
      <c r="TDV136" s="86"/>
      <c r="TDW136" s="86"/>
      <c r="TDX136" s="86"/>
      <c r="TDY136" s="86"/>
      <c r="TDZ136" s="86"/>
      <c r="TEA136" s="86"/>
      <c r="TEB136" s="86"/>
      <c r="TEC136" s="86"/>
      <c r="TED136" s="86"/>
      <c r="TEE136" s="86"/>
      <c r="TEF136" s="86"/>
      <c r="TEG136" s="86"/>
      <c r="TEH136" s="86"/>
      <c r="TEI136" s="86"/>
      <c r="TEJ136" s="86"/>
      <c r="TEK136" s="86"/>
      <c r="TEL136" s="86"/>
      <c r="TEM136" s="86"/>
      <c r="TEN136" s="86"/>
      <c r="TEO136" s="86"/>
      <c r="TEP136" s="86"/>
      <c r="TEQ136" s="86"/>
      <c r="TER136" s="86"/>
      <c r="TES136" s="86"/>
      <c r="TET136" s="86"/>
      <c r="TEU136" s="86"/>
      <c r="TEV136" s="86"/>
      <c r="TEW136" s="86"/>
      <c r="TEX136" s="86"/>
      <c r="TEY136" s="86"/>
      <c r="TEZ136" s="86"/>
      <c r="TFA136" s="86"/>
      <c r="TFB136" s="86"/>
      <c r="TFC136" s="86"/>
      <c r="TFD136" s="86"/>
      <c r="TFE136" s="86"/>
      <c r="TFF136" s="86"/>
      <c r="TFG136" s="86"/>
      <c r="TFH136" s="86"/>
      <c r="TFI136" s="86"/>
      <c r="TFJ136" s="86"/>
      <c r="TFK136" s="86"/>
      <c r="TFL136" s="86"/>
      <c r="TFM136" s="86"/>
      <c r="TFN136" s="86"/>
      <c r="TFO136" s="86"/>
      <c r="TFP136" s="86"/>
      <c r="TFQ136" s="86"/>
      <c r="TFR136" s="86"/>
      <c r="TFS136" s="86"/>
      <c r="TFT136" s="86"/>
      <c r="TFU136" s="86"/>
      <c r="TFV136" s="86"/>
      <c r="TFW136" s="86"/>
      <c r="TFX136" s="86"/>
      <c r="TFY136" s="86"/>
      <c r="TFZ136" s="86"/>
      <c r="TGA136" s="86"/>
      <c r="TGB136" s="86"/>
      <c r="TGC136" s="86"/>
      <c r="TGD136" s="86"/>
      <c r="TGE136" s="86"/>
      <c r="TGF136" s="86"/>
      <c r="TGG136" s="86"/>
      <c r="TGH136" s="86"/>
      <c r="TGI136" s="86"/>
      <c r="TGJ136" s="86"/>
      <c r="TGK136" s="86"/>
      <c r="TGL136" s="86"/>
      <c r="TGM136" s="86"/>
      <c r="TGN136" s="86"/>
      <c r="TGO136" s="86"/>
      <c r="TGP136" s="86"/>
      <c r="TGQ136" s="86"/>
      <c r="TGR136" s="86"/>
      <c r="TGS136" s="86"/>
      <c r="TGT136" s="86"/>
      <c r="TGU136" s="86"/>
      <c r="TGV136" s="86"/>
      <c r="TGW136" s="86"/>
      <c r="TGX136" s="86"/>
      <c r="TGY136" s="86"/>
      <c r="TGZ136" s="86"/>
      <c r="THA136" s="86"/>
      <c r="THB136" s="86"/>
      <c r="THC136" s="86"/>
      <c r="THD136" s="86"/>
      <c r="THE136" s="86"/>
      <c r="THF136" s="86"/>
      <c r="THG136" s="86"/>
      <c r="THH136" s="86"/>
      <c r="THI136" s="86"/>
      <c r="THJ136" s="86"/>
      <c r="THK136" s="86"/>
      <c r="THL136" s="86"/>
      <c r="THM136" s="86"/>
      <c r="THN136" s="86"/>
      <c r="THO136" s="86"/>
      <c r="THP136" s="86"/>
      <c r="THQ136" s="86"/>
      <c r="THR136" s="86"/>
      <c r="THS136" s="86"/>
      <c r="THT136" s="86"/>
      <c r="THU136" s="86"/>
      <c r="THV136" s="86"/>
      <c r="THW136" s="86"/>
      <c r="THX136" s="86"/>
      <c r="THY136" s="86"/>
      <c r="THZ136" s="86"/>
      <c r="TIA136" s="86"/>
      <c r="TIB136" s="86"/>
      <c r="TIC136" s="86"/>
      <c r="TID136" s="86"/>
      <c r="TIE136" s="86"/>
      <c r="TIF136" s="86"/>
      <c r="TIG136" s="86"/>
      <c r="TIH136" s="86"/>
      <c r="TII136" s="86"/>
      <c r="TIJ136" s="86"/>
      <c r="TIK136" s="86"/>
      <c r="TIL136" s="86"/>
      <c r="TIM136" s="86"/>
      <c r="TIN136" s="86"/>
      <c r="TIO136" s="86"/>
      <c r="TIP136" s="86"/>
      <c r="TIQ136" s="86"/>
      <c r="TIR136" s="86"/>
      <c r="TIS136" s="86"/>
      <c r="TIT136" s="86"/>
      <c r="TIU136" s="86"/>
      <c r="TIV136" s="86"/>
      <c r="TIW136" s="86"/>
      <c r="TIX136" s="86"/>
      <c r="TJE136" s="86"/>
      <c r="TJF136" s="86"/>
      <c r="TJG136" s="86"/>
      <c r="TJH136" s="86"/>
      <c r="TJI136" s="86"/>
      <c r="TJJ136" s="86"/>
      <c r="TJK136" s="86"/>
      <c r="TJL136" s="86"/>
      <c r="TJM136" s="86"/>
      <c r="TJN136" s="86"/>
      <c r="TJO136" s="86"/>
      <c r="TJP136" s="86"/>
      <c r="TJQ136" s="86"/>
      <c r="TJR136" s="86"/>
      <c r="TJS136" s="86"/>
      <c r="TJT136" s="86"/>
      <c r="TJU136" s="86"/>
      <c r="TJV136" s="86"/>
      <c r="TJW136" s="86"/>
      <c r="TJX136" s="86"/>
      <c r="TJY136" s="86"/>
      <c r="TJZ136" s="86"/>
      <c r="TKA136" s="86"/>
      <c r="TKB136" s="86"/>
      <c r="TKC136" s="86"/>
      <c r="TKD136" s="86"/>
      <c r="TKE136" s="86"/>
      <c r="TKF136" s="86"/>
      <c r="TKG136" s="86"/>
      <c r="TKH136" s="86"/>
      <c r="TKI136" s="86"/>
      <c r="TKJ136" s="86"/>
      <c r="TKK136" s="86"/>
      <c r="TKL136" s="86"/>
      <c r="TKM136" s="86"/>
      <c r="TKN136" s="86"/>
      <c r="TKO136" s="86"/>
      <c r="TKP136" s="86"/>
      <c r="TKQ136" s="86"/>
      <c r="TKR136" s="86"/>
      <c r="TKS136" s="86"/>
      <c r="TKT136" s="86"/>
      <c r="TKU136" s="86"/>
      <c r="TKV136" s="86"/>
      <c r="TKW136" s="86"/>
      <c r="TKX136" s="86"/>
      <c r="TKY136" s="86"/>
      <c r="TKZ136" s="86"/>
      <c r="TLA136" s="86"/>
      <c r="TLB136" s="86"/>
      <c r="TLC136" s="86"/>
      <c r="TLD136" s="86"/>
      <c r="TLE136" s="86"/>
      <c r="TLF136" s="86"/>
      <c r="TLG136" s="86"/>
      <c r="TLH136" s="86"/>
      <c r="TLI136" s="86"/>
      <c r="TLJ136" s="86"/>
      <c r="TLK136" s="86"/>
      <c r="TLL136" s="86"/>
      <c r="TLM136" s="86"/>
      <c r="TLN136" s="86"/>
      <c r="TLO136" s="86"/>
      <c r="TLP136" s="86"/>
      <c r="TLQ136" s="86"/>
      <c r="TLR136" s="86"/>
      <c r="TLS136" s="86"/>
      <c r="TLT136" s="86"/>
      <c r="TLU136" s="86"/>
      <c r="TLV136" s="86"/>
      <c r="TLW136" s="86"/>
      <c r="TLX136" s="86"/>
      <c r="TLY136" s="86"/>
      <c r="TLZ136" s="86"/>
      <c r="TMA136" s="86"/>
      <c r="TMB136" s="86"/>
      <c r="TMC136" s="86"/>
      <c r="TMD136" s="86"/>
      <c r="TME136" s="86"/>
      <c r="TMF136" s="86"/>
      <c r="TMG136" s="86"/>
      <c r="TMH136" s="86"/>
      <c r="TMI136" s="86"/>
      <c r="TMJ136" s="86"/>
      <c r="TMK136" s="86"/>
      <c r="TML136" s="86"/>
      <c r="TMM136" s="86"/>
      <c r="TMN136" s="86"/>
      <c r="TMO136" s="86"/>
      <c r="TMP136" s="86"/>
      <c r="TMQ136" s="86"/>
      <c r="TMR136" s="86"/>
      <c r="TMS136" s="86"/>
      <c r="TMT136" s="86"/>
      <c r="TMU136" s="86"/>
      <c r="TMV136" s="86"/>
      <c r="TMW136" s="86"/>
      <c r="TMX136" s="86"/>
      <c r="TMY136" s="86"/>
      <c r="TMZ136" s="86"/>
      <c r="TNA136" s="86"/>
      <c r="TNB136" s="86"/>
      <c r="TNC136" s="86"/>
      <c r="TND136" s="86"/>
      <c r="TNE136" s="86"/>
      <c r="TNF136" s="86"/>
      <c r="TNG136" s="86"/>
      <c r="TNH136" s="86"/>
      <c r="TNI136" s="86"/>
      <c r="TNJ136" s="86"/>
      <c r="TNK136" s="86"/>
      <c r="TNL136" s="86"/>
      <c r="TNM136" s="86"/>
      <c r="TNN136" s="86"/>
      <c r="TNO136" s="86"/>
      <c r="TNP136" s="86"/>
      <c r="TNQ136" s="86"/>
      <c r="TNR136" s="86"/>
      <c r="TNS136" s="86"/>
      <c r="TNT136" s="86"/>
      <c r="TNU136" s="86"/>
      <c r="TNV136" s="86"/>
      <c r="TNW136" s="86"/>
      <c r="TNX136" s="86"/>
      <c r="TNY136" s="86"/>
      <c r="TNZ136" s="86"/>
      <c r="TOA136" s="86"/>
      <c r="TOB136" s="86"/>
      <c r="TOC136" s="86"/>
      <c r="TOD136" s="86"/>
      <c r="TOE136" s="86"/>
      <c r="TOF136" s="86"/>
      <c r="TOG136" s="86"/>
      <c r="TOH136" s="86"/>
      <c r="TOI136" s="86"/>
      <c r="TOJ136" s="86"/>
      <c r="TOK136" s="86"/>
      <c r="TOL136" s="86"/>
      <c r="TOM136" s="86"/>
      <c r="TON136" s="86"/>
      <c r="TOO136" s="86"/>
      <c r="TOP136" s="86"/>
      <c r="TOQ136" s="86"/>
      <c r="TOR136" s="86"/>
      <c r="TOS136" s="86"/>
      <c r="TOT136" s="86"/>
      <c r="TOU136" s="86"/>
      <c r="TOV136" s="86"/>
      <c r="TOW136" s="86"/>
      <c r="TOX136" s="86"/>
      <c r="TOY136" s="86"/>
      <c r="TOZ136" s="86"/>
      <c r="TPA136" s="86"/>
      <c r="TPB136" s="86"/>
      <c r="TPC136" s="86"/>
      <c r="TPD136" s="86"/>
      <c r="TPE136" s="86"/>
      <c r="TPF136" s="86"/>
      <c r="TPG136" s="86"/>
      <c r="TPH136" s="86"/>
      <c r="TPI136" s="86"/>
      <c r="TPJ136" s="86"/>
      <c r="TPK136" s="86"/>
      <c r="TPL136" s="86"/>
      <c r="TPM136" s="86"/>
      <c r="TPN136" s="86"/>
      <c r="TPO136" s="86"/>
      <c r="TPP136" s="86"/>
      <c r="TPQ136" s="86"/>
      <c r="TPR136" s="86"/>
      <c r="TPS136" s="86"/>
      <c r="TPT136" s="86"/>
      <c r="TPU136" s="86"/>
      <c r="TPV136" s="86"/>
      <c r="TPW136" s="86"/>
      <c r="TPX136" s="86"/>
      <c r="TPY136" s="86"/>
      <c r="TPZ136" s="86"/>
      <c r="TQA136" s="86"/>
      <c r="TQB136" s="86"/>
      <c r="TQC136" s="86"/>
      <c r="TQD136" s="86"/>
      <c r="TQE136" s="86"/>
      <c r="TQF136" s="86"/>
      <c r="TQG136" s="86"/>
      <c r="TQH136" s="86"/>
      <c r="TQI136" s="86"/>
      <c r="TQJ136" s="86"/>
      <c r="TQK136" s="86"/>
      <c r="TQL136" s="86"/>
      <c r="TQM136" s="86"/>
      <c r="TQN136" s="86"/>
      <c r="TQO136" s="86"/>
      <c r="TQP136" s="86"/>
      <c r="TQQ136" s="86"/>
      <c r="TQR136" s="86"/>
      <c r="TQS136" s="86"/>
      <c r="TQT136" s="86"/>
      <c r="TQU136" s="86"/>
      <c r="TQV136" s="86"/>
      <c r="TQW136" s="86"/>
      <c r="TQX136" s="86"/>
      <c r="TQY136" s="86"/>
      <c r="TQZ136" s="86"/>
      <c r="TRA136" s="86"/>
      <c r="TRB136" s="86"/>
      <c r="TRC136" s="86"/>
      <c r="TRD136" s="86"/>
      <c r="TRE136" s="86"/>
      <c r="TRF136" s="86"/>
      <c r="TRG136" s="86"/>
      <c r="TRH136" s="86"/>
      <c r="TRI136" s="86"/>
      <c r="TRJ136" s="86"/>
      <c r="TRK136" s="86"/>
      <c r="TRL136" s="86"/>
      <c r="TRM136" s="86"/>
      <c r="TRN136" s="86"/>
      <c r="TRO136" s="86"/>
      <c r="TRP136" s="86"/>
      <c r="TRQ136" s="86"/>
      <c r="TRR136" s="86"/>
      <c r="TRS136" s="86"/>
      <c r="TRT136" s="86"/>
      <c r="TRU136" s="86"/>
      <c r="TRV136" s="86"/>
      <c r="TRW136" s="86"/>
      <c r="TRX136" s="86"/>
      <c r="TRY136" s="86"/>
      <c r="TRZ136" s="86"/>
      <c r="TSA136" s="86"/>
      <c r="TSB136" s="86"/>
      <c r="TSC136" s="86"/>
      <c r="TSD136" s="86"/>
      <c r="TSE136" s="86"/>
      <c r="TSF136" s="86"/>
      <c r="TSG136" s="86"/>
      <c r="TSH136" s="86"/>
      <c r="TSI136" s="86"/>
      <c r="TSJ136" s="86"/>
      <c r="TSK136" s="86"/>
      <c r="TSL136" s="86"/>
      <c r="TSM136" s="86"/>
      <c r="TSN136" s="86"/>
      <c r="TSO136" s="86"/>
      <c r="TSP136" s="86"/>
      <c r="TSQ136" s="86"/>
      <c r="TSR136" s="86"/>
      <c r="TSS136" s="86"/>
      <c r="TST136" s="86"/>
      <c r="TTA136" s="86"/>
      <c r="TTB136" s="86"/>
      <c r="TTC136" s="86"/>
      <c r="TTD136" s="86"/>
      <c r="TTE136" s="86"/>
      <c r="TTF136" s="86"/>
      <c r="TTG136" s="86"/>
      <c r="TTH136" s="86"/>
      <c r="TTI136" s="86"/>
      <c r="TTJ136" s="86"/>
      <c r="TTK136" s="86"/>
      <c r="TTL136" s="86"/>
      <c r="TTM136" s="86"/>
      <c r="TTN136" s="86"/>
      <c r="TTO136" s="86"/>
      <c r="TTP136" s="86"/>
      <c r="TTQ136" s="86"/>
      <c r="TTR136" s="86"/>
      <c r="TTS136" s="86"/>
      <c r="TTT136" s="86"/>
      <c r="TTU136" s="86"/>
      <c r="TTV136" s="86"/>
      <c r="TTW136" s="86"/>
      <c r="TTX136" s="86"/>
      <c r="TTY136" s="86"/>
      <c r="TTZ136" s="86"/>
      <c r="TUA136" s="86"/>
      <c r="TUB136" s="86"/>
      <c r="TUC136" s="86"/>
      <c r="TUD136" s="86"/>
      <c r="TUE136" s="86"/>
      <c r="TUF136" s="86"/>
      <c r="TUG136" s="86"/>
      <c r="TUH136" s="86"/>
      <c r="TUI136" s="86"/>
      <c r="TUJ136" s="86"/>
      <c r="TUK136" s="86"/>
      <c r="TUL136" s="86"/>
      <c r="TUM136" s="86"/>
      <c r="TUN136" s="86"/>
      <c r="TUO136" s="86"/>
      <c r="TUP136" s="86"/>
      <c r="TUQ136" s="86"/>
      <c r="TUR136" s="86"/>
      <c r="TUS136" s="86"/>
      <c r="TUT136" s="86"/>
      <c r="TUU136" s="86"/>
      <c r="TUV136" s="86"/>
      <c r="TUW136" s="86"/>
      <c r="TUX136" s="86"/>
      <c r="TUY136" s="86"/>
      <c r="TUZ136" s="86"/>
      <c r="TVA136" s="86"/>
      <c r="TVB136" s="86"/>
      <c r="TVC136" s="86"/>
      <c r="TVD136" s="86"/>
      <c r="TVE136" s="86"/>
      <c r="TVF136" s="86"/>
      <c r="TVG136" s="86"/>
      <c r="TVH136" s="86"/>
      <c r="TVI136" s="86"/>
      <c r="TVJ136" s="86"/>
      <c r="TVK136" s="86"/>
      <c r="TVL136" s="86"/>
      <c r="TVM136" s="86"/>
      <c r="TVN136" s="86"/>
      <c r="TVO136" s="86"/>
      <c r="TVP136" s="86"/>
      <c r="TVQ136" s="86"/>
      <c r="TVR136" s="86"/>
      <c r="TVS136" s="86"/>
      <c r="TVT136" s="86"/>
      <c r="TVU136" s="86"/>
      <c r="TVV136" s="86"/>
      <c r="TVW136" s="86"/>
      <c r="TVX136" s="86"/>
      <c r="TVY136" s="86"/>
      <c r="TVZ136" s="86"/>
      <c r="TWA136" s="86"/>
      <c r="TWB136" s="86"/>
      <c r="TWC136" s="86"/>
      <c r="TWD136" s="86"/>
      <c r="TWE136" s="86"/>
      <c r="TWF136" s="86"/>
      <c r="TWG136" s="86"/>
      <c r="TWH136" s="86"/>
      <c r="TWI136" s="86"/>
      <c r="TWJ136" s="86"/>
      <c r="TWK136" s="86"/>
      <c r="TWL136" s="86"/>
      <c r="TWM136" s="86"/>
      <c r="TWN136" s="86"/>
      <c r="TWO136" s="86"/>
      <c r="TWP136" s="86"/>
      <c r="TWQ136" s="86"/>
      <c r="TWR136" s="86"/>
      <c r="TWS136" s="86"/>
      <c r="TWT136" s="86"/>
      <c r="TWU136" s="86"/>
      <c r="TWV136" s="86"/>
      <c r="TWW136" s="86"/>
      <c r="TWX136" s="86"/>
      <c r="TWY136" s="86"/>
      <c r="TWZ136" s="86"/>
      <c r="TXA136" s="86"/>
      <c r="TXB136" s="86"/>
      <c r="TXC136" s="86"/>
      <c r="TXD136" s="86"/>
      <c r="TXE136" s="86"/>
      <c r="TXF136" s="86"/>
      <c r="TXG136" s="86"/>
      <c r="TXH136" s="86"/>
      <c r="TXI136" s="86"/>
      <c r="TXJ136" s="86"/>
      <c r="TXK136" s="86"/>
      <c r="TXL136" s="86"/>
      <c r="TXM136" s="86"/>
      <c r="TXN136" s="86"/>
      <c r="TXO136" s="86"/>
      <c r="TXP136" s="86"/>
      <c r="TXQ136" s="86"/>
      <c r="TXR136" s="86"/>
      <c r="TXS136" s="86"/>
      <c r="TXT136" s="86"/>
      <c r="TXU136" s="86"/>
      <c r="TXV136" s="86"/>
      <c r="TXW136" s="86"/>
      <c r="TXX136" s="86"/>
      <c r="TXY136" s="86"/>
      <c r="TXZ136" s="86"/>
      <c r="TYA136" s="86"/>
      <c r="TYB136" s="86"/>
      <c r="TYC136" s="86"/>
      <c r="TYD136" s="86"/>
      <c r="TYE136" s="86"/>
      <c r="TYF136" s="86"/>
      <c r="TYG136" s="86"/>
      <c r="TYH136" s="86"/>
      <c r="TYI136" s="86"/>
      <c r="TYJ136" s="86"/>
      <c r="TYK136" s="86"/>
      <c r="TYL136" s="86"/>
      <c r="TYM136" s="86"/>
      <c r="TYN136" s="86"/>
      <c r="TYO136" s="86"/>
      <c r="TYP136" s="86"/>
      <c r="TYQ136" s="86"/>
      <c r="TYR136" s="86"/>
      <c r="TYS136" s="86"/>
      <c r="TYT136" s="86"/>
      <c r="TYU136" s="86"/>
      <c r="TYV136" s="86"/>
      <c r="TYW136" s="86"/>
      <c r="TYX136" s="86"/>
      <c r="TYY136" s="86"/>
      <c r="TYZ136" s="86"/>
      <c r="TZA136" s="86"/>
      <c r="TZB136" s="86"/>
      <c r="TZC136" s="86"/>
      <c r="TZD136" s="86"/>
      <c r="TZE136" s="86"/>
      <c r="TZF136" s="86"/>
      <c r="TZG136" s="86"/>
      <c r="TZH136" s="86"/>
      <c r="TZI136" s="86"/>
      <c r="TZJ136" s="86"/>
      <c r="TZK136" s="86"/>
      <c r="TZL136" s="86"/>
      <c r="TZM136" s="86"/>
      <c r="TZN136" s="86"/>
      <c r="TZO136" s="86"/>
      <c r="TZP136" s="86"/>
      <c r="TZQ136" s="86"/>
      <c r="TZR136" s="86"/>
      <c r="TZS136" s="86"/>
      <c r="TZT136" s="86"/>
      <c r="TZU136" s="86"/>
      <c r="TZV136" s="86"/>
      <c r="TZW136" s="86"/>
      <c r="TZX136" s="86"/>
      <c r="TZY136" s="86"/>
      <c r="TZZ136" s="86"/>
      <c r="UAA136" s="86"/>
      <c r="UAB136" s="86"/>
      <c r="UAC136" s="86"/>
      <c r="UAD136" s="86"/>
      <c r="UAE136" s="86"/>
      <c r="UAF136" s="86"/>
      <c r="UAG136" s="86"/>
      <c r="UAH136" s="86"/>
      <c r="UAI136" s="86"/>
      <c r="UAJ136" s="86"/>
      <c r="UAK136" s="86"/>
      <c r="UAL136" s="86"/>
      <c r="UAM136" s="86"/>
      <c r="UAN136" s="86"/>
      <c r="UAO136" s="86"/>
      <c r="UAP136" s="86"/>
      <c r="UAQ136" s="86"/>
      <c r="UAR136" s="86"/>
      <c r="UAS136" s="86"/>
      <c r="UAT136" s="86"/>
      <c r="UAU136" s="86"/>
      <c r="UAV136" s="86"/>
      <c r="UAW136" s="86"/>
      <c r="UAX136" s="86"/>
      <c r="UAY136" s="86"/>
      <c r="UAZ136" s="86"/>
      <c r="UBA136" s="86"/>
      <c r="UBB136" s="86"/>
      <c r="UBC136" s="86"/>
      <c r="UBD136" s="86"/>
      <c r="UBE136" s="86"/>
      <c r="UBF136" s="86"/>
      <c r="UBG136" s="86"/>
      <c r="UBH136" s="86"/>
      <c r="UBI136" s="86"/>
      <c r="UBJ136" s="86"/>
      <c r="UBK136" s="86"/>
      <c r="UBL136" s="86"/>
      <c r="UBM136" s="86"/>
      <c r="UBN136" s="86"/>
      <c r="UBO136" s="86"/>
      <c r="UBP136" s="86"/>
      <c r="UBQ136" s="86"/>
      <c r="UBR136" s="86"/>
      <c r="UBS136" s="86"/>
      <c r="UBT136" s="86"/>
      <c r="UBU136" s="86"/>
      <c r="UBV136" s="86"/>
      <c r="UBW136" s="86"/>
      <c r="UBX136" s="86"/>
      <c r="UBY136" s="86"/>
      <c r="UBZ136" s="86"/>
      <c r="UCA136" s="86"/>
      <c r="UCB136" s="86"/>
      <c r="UCC136" s="86"/>
      <c r="UCD136" s="86"/>
      <c r="UCE136" s="86"/>
      <c r="UCF136" s="86"/>
      <c r="UCG136" s="86"/>
      <c r="UCH136" s="86"/>
      <c r="UCI136" s="86"/>
      <c r="UCJ136" s="86"/>
      <c r="UCK136" s="86"/>
      <c r="UCL136" s="86"/>
      <c r="UCM136" s="86"/>
      <c r="UCN136" s="86"/>
      <c r="UCO136" s="86"/>
      <c r="UCP136" s="86"/>
      <c r="UCW136" s="86"/>
      <c r="UCX136" s="86"/>
      <c r="UCY136" s="86"/>
      <c r="UCZ136" s="86"/>
      <c r="UDA136" s="86"/>
      <c r="UDB136" s="86"/>
      <c r="UDC136" s="86"/>
      <c r="UDD136" s="86"/>
      <c r="UDE136" s="86"/>
      <c r="UDF136" s="86"/>
      <c r="UDG136" s="86"/>
      <c r="UDH136" s="86"/>
      <c r="UDI136" s="86"/>
      <c r="UDJ136" s="86"/>
      <c r="UDK136" s="86"/>
      <c r="UDL136" s="86"/>
      <c r="UDM136" s="86"/>
      <c r="UDN136" s="86"/>
      <c r="UDO136" s="86"/>
      <c r="UDP136" s="86"/>
      <c r="UDQ136" s="86"/>
      <c r="UDR136" s="86"/>
      <c r="UDS136" s="86"/>
      <c r="UDT136" s="86"/>
      <c r="UDU136" s="86"/>
      <c r="UDV136" s="86"/>
      <c r="UDW136" s="86"/>
      <c r="UDX136" s="86"/>
      <c r="UDY136" s="86"/>
      <c r="UDZ136" s="86"/>
      <c r="UEA136" s="86"/>
      <c r="UEB136" s="86"/>
      <c r="UEC136" s="86"/>
      <c r="UED136" s="86"/>
      <c r="UEE136" s="86"/>
      <c r="UEF136" s="86"/>
      <c r="UEG136" s="86"/>
      <c r="UEH136" s="86"/>
      <c r="UEI136" s="86"/>
      <c r="UEJ136" s="86"/>
      <c r="UEK136" s="86"/>
      <c r="UEL136" s="86"/>
      <c r="UEM136" s="86"/>
      <c r="UEN136" s="86"/>
      <c r="UEO136" s="86"/>
      <c r="UEP136" s="86"/>
      <c r="UEQ136" s="86"/>
      <c r="UER136" s="86"/>
      <c r="UES136" s="86"/>
      <c r="UET136" s="86"/>
      <c r="UEU136" s="86"/>
      <c r="UEV136" s="86"/>
      <c r="UEW136" s="86"/>
      <c r="UEX136" s="86"/>
      <c r="UEY136" s="86"/>
      <c r="UEZ136" s="86"/>
      <c r="UFA136" s="86"/>
      <c r="UFB136" s="86"/>
      <c r="UFC136" s="86"/>
      <c r="UFD136" s="86"/>
      <c r="UFE136" s="86"/>
      <c r="UFF136" s="86"/>
      <c r="UFG136" s="86"/>
      <c r="UFH136" s="86"/>
      <c r="UFI136" s="86"/>
      <c r="UFJ136" s="86"/>
      <c r="UFK136" s="86"/>
      <c r="UFL136" s="86"/>
      <c r="UFM136" s="86"/>
      <c r="UFN136" s="86"/>
      <c r="UFO136" s="86"/>
      <c r="UFP136" s="86"/>
      <c r="UFQ136" s="86"/>
      <c r="UFR136" s="86"/>
      <c r="UFS136" s="86"/>
      <c r="UFT136" s="86"/>
      <c r="UFU136" s="86"/>
      <c r="UFV136" s="86"/>
      <c r="UFW136" s="86"/>
      <c r="UFX136" s="86"/>
      <c r="UFY136" s="86"/>
      <c r="UFZ136" s="86"/>
      <c r="UGA136" s="86"/>
      <c r="UGB136" s="86"/>
      <c r="UGC136" s="86"/>
      <c r="UGD136" s="86"/>
      <c r="UGE136" s="86"/>
      <c r="UGF136" s="86"/>
      <c r="UGG136" s="86"/>
      <c r="UGH136" s="86"/>
      <c r="UGI136" s="86"/>
      <c r="UGJ136" s="86"/>
      <c r="UGK136" s="86"/>
      <c r="UGL136" s="86"/>
      <c r="UGM136" s="86"/>
      <c r="UGN136" s="86"/>
      <c r="UGO136" s="86"/>
      <c r="UGP136" s="86"/>
      <c r="UGQ136" s="86"/>
      <c r="UGR136" s="86"/>
      <c r="UGS136" s="86"/>
      <c r="UGT136" s="86"/>
      <c r="UGU136" s="86"/>
      <c r="UGV136" s="86"/>
      <c r="UGW136" s="86"/>
      <c r="UGX136" s="86"/>
      <c r="UGY136" s="86"/>
      <c r="UGZ136" s="86"/>
      <c r="UHA136" s="86"/>
      <c r="UHB136" s="86"/>
      <c r="UHC136" s="86"/>
      <c r="UHD136" s="86"/>
      <c r="UHE136" s="86"/>
      <c r="UHF136" s="86"/>
      <c r="UHG136" s="86"/>
      <c r="UHH136" s="86"/>
      <c r="UHI136" s="86"/>
      <c r="UHJ136" s="86"/>
      <c r="UHK136" s="86"/>
      <c r="UHL136" s="86"/>
      <c r="UHM136" s="86"/>
      <c r="UHN136" s="86"/>
      <c r="UHO136" s="86"/>
      <c r="UHP136" s="86"/>
      <c r="UHQ136" s="86"/>
      <c r="UHR136" s="86"/>
      <c r="UHS136" s="86"/>
      <c r="UHT136" s="86"/>
      <c r="UHU136" s="86"/>
      <c r="UHV136" s="86"/>
      <c r="UHW136" s="86"/>
      <c r="UHX136" s="86"/>
      <c r="UHY136" s="86"/>
      <c r="UHZ136" s="86"/>
      <c r="UIA136" s="86"/>
      <c r="UIB136" s="86"/>
      <c r="UIC136" s="86"/>
      <c r="UID136" s="86"/>
      <c r="UIE136" s="86"/>
      <c r="UIF136" s="86"/>
      <c r="UIG136" s="86"/>
      <c r="UIH136" s="86"/>
      <c r="UII136" s="86"/>
      <c r="UIJ136" s="86"/>
      <c r="UIK136" s="86"/>
      <c r="UIL136" s="86"/>
      <c r="UIM136" s="86"/>
      <c r="UIN136" s="86"/>
      <c r="UIO136" s="86"/>
      <c r="UIP136" s="86"/>
      <c r="UIQ136" s="86"/>
      <c r="UIR136" s="86"/>
      <c r="UIS136" s="86"/>
      <c r="UIT136" s="86"/>
      <c r="UIU136" s="86"/>
      <c r="UIV136" s="86"/>
      <c r="UIW136" s="86"/>
      <c r="UIX136" s="86"/>
      <c r="UIY136" s="86"/>
      <c r="UIZ136" s="86"/>
      <c r="UJA136" s="86"/>
      <c r="UJB136" s="86"/>
      <c r="UJC136" s="86"/>
      <c r="UJD136" s="86"/>
      <c r="UJE136" s="86"/>
      <c r="UJF136" s="86"/>
      <c r="UJG136" s="86"/>
      <c r="UJH136" s="86"/>
      <c r="UJI136" s="86"/>
      <c r="UJJ136" s="86"/>
      <c r="UJK136" s="86"/>
      <c r="UJL136" s="86"/>
      <c r="UJM136" s="86"/>
      <c r="UJN136" s="86"/>
      <c r="UJO136" s="86"/>
      <c r="UJP136" s="86"/>
      <c r="UJQ136" s="86"/>
      <c r="UJR136" s="86"/>
      <c r="UJS136" s="86"/>
      <c r="UJT136" s="86"/>
      <c r="UJU136" s="86"/>
      <c r="UJV136" s="86"/>
      <c r="UJW136" s="86"/>
      <c r="UJX136" s="86"/>
      <c r="UJY136" s="86"/>
      <c r="UJZ136" s="86"/>
      <c r="UKA136" s="86"/>
      <c r="UKB136" s="86"/>
      <c r="UKC136" s="86"/>
      <c r="UKD136" s="86"/>
      <c r="UKE136" s="86"/>
      <c r="UKF136" s="86"/>
      <c r="UKG136" s="86"/>
      <c r="UKH136" s="86"/>
      <c r="UKI136" s="86"/>
      <c r="UKJ136" s="86"/>
      <c r="UKK136" s="86"/>
      <c r="UKL136" s="86"/>
      <c r="UKM136" s="86"/>
      <c r="UKN136" s="86"/>
      <c r="UKO136" s="86"/>
      <c r="UKP136" s="86"/>
      <c r="UKQ136" s="86"/>
      <c r="UKR136" s="86"/>
      <c r="UKS136" s="86"/>
      <c r="UKT136" s="86"/>
      <c r="UKU136" s="86"/>
      <c r="UKV136" s="86"/>
      <c r="UKW136" s="86"/>
      <c r="UKX136" s="86"/>
      <c r="UKY136" s="86"/>
      <c r="UKZ136" s="86"/>
      <c r="ULA136" s="86"/>
      <c r="ULB136" s="86"/>
      <c r="ULC136" s="86"/>
      <c r="ULD136" s="86"/>
      <c r="ULE136" s="86"/>
      <c r="ULF136" s="86"/>
      <c r="ULG136" s="86"/>
      <c r="ULH136" s="86"/>
      <c r="ULI136" s="86"/>
      <c r="ULJ136" s="86"/>
      <c r="ULK136" s="86"/>
      <c r="ULL136" s="86"/>
      <c r="ULM136" s="86"/>
      <c r="ULN136" s="86"/>
      <c r="ULO136" s="86"/>
      <c r="ULP136" s="86"/>
      <c r="ULQ136" s="86"/>
      <c r="ULR136" s="86"/>
      <c r="ULS136" s="86"/>
      <c r="ULT136" s="86"/>
      <c r="ULU136" s="86"/>
      <c r="ULV136" s="86"/>
      <c r="ULW136" s="86"/>
      <c r="ULX136" s="86"/>
      <c r="ULY136" s="86"/>
      <c r="ULZ136" s="86"/>
      <c r="UMA136" s="86"/>
      <c r="UMB136" s="86"/>
      <c r="UMC136" s="86"/>
      <c r="UMD136" s="86"/>
      <c r="UME136" s="86"/>
      <c r="UMF136" s="86"/>
      <c r="UMG136" s="86"/>
      <c r="UMH136" s="86"/>
      <c r="UMI136" s="86"/>
      <c r="UMJ136" s="86"/>
      <c r="UMK136" s="86"/>
      <c r="UML136" s="86"/>
      <c r="UMS136" s="86"/>
      <c r="UMT136" s="86"/>
      <c r="UMU136" s="86"/>
      <c r="UMV136" s="86"/>
      <c r="UMW136" s="86"/>
      <c r="UMX136" s="86"/>
      <c r="UMY136" s="86"/>
      <c r="UMZ136" s="86"/>
      <c r="UNA136" s="86"/>
      <c r="UNB136" s="86"/>
      <c r="UNC136" s="86"/>
      <c r="UND136" s="86"/>
      <c r="UNE136" s="86"/>
      <c r="UNF136" s="86"/>
      <c r="UNG136" s="86"/>
      <c r="UNH136" s="86"/>
      <c r="UNI136" s="86"/>
      <c r="UNJ136" s="86"/>
      <c r="UNK136" s="86"/>
      <c r="UNL136" s="86"/>
      <c r="UNM136" s="86"/>
      <c r="UNN136" s="86"/>
      <c r="UNO136" s="86"/>
      <c r="UNP136" s="86"/>
      <c r="UNQ136" s="86"/>
      <c r="UNR136" s="86"/>
      <c r="UNS136" s="86"/>
      <c r="UNT136" s="86"/>
      <c r="UNU136" s="86"/>
      <c r="UNV136" s="86"/>
      <c r="UNW136" s="86"/>
      <c r="UNX136" s="86"/>
      <c r="UNY136" s="86"/>
      <c r="UNZ136" s="86"/>
      <c r="UOA136" s="86"/>
      <c r="UOB136" s="86"/>
      <c r="UOC136" s="86"/>
      <c r="UOD136" s="86"/>
      <c r="UOE136" s="86"/>
      <c r="UOF136" s="86"/>
      <c r="UOG136" s="86"/>
      <c r="UOH136" s="86"/>
      <c r="UOI136" s="86"/>
      <c r="UOJ136" s="86"/>
      <c r="UOK136" s="86"/>
      <c r="UOL136" s="86"/>
      <c r="UOM136" s="86"/>
      <c r="UON136" s="86"/>
      <c r="UOO136" s="86"/>
      <c r="UOP136" s="86"/>
      <c r="UOQ136" s="86"/>
      <c r="UOR136" s="86"/>
      <c r="UOS136" s="86"/>
      <c r="UOT136" s="86"/>
      <c r="UOU136" s="86"/>
      <c r="UOV136" s="86"/>
      <c r="UOW136" s="86"/>
      <c r="UOX136" s="86"/>
      <c r="UOY136" s="86"/>
      <c r="UOZ136" s="86"/>
      <c r="UPA136" s="86"/>
      <c r="UPB136" s="86"/>
      <c r="UPC136" s="86"/>
      <c r="UPD136" s="86"/>
      <c r="UPE136" s="86"/>
      <c r="UPF136" s="86"/>
      <c r="UPG136" s="86"/>
      <c r="UPH136" s="86"/>
      <c r="UPI136" s="86"/>
      <c r="UPJ136" s="86"/>
      <c r="UPK136" s="86"/>
      <c r="UPL136" s="86"/>
      <c r="UPM136" s="86"/>
      <c r="UPN136" s="86"/>
      <c r="UPO136" s="86"/>
      <c r="UPP136" s="86"/>
      <c r="UPQ136" s="86"/>
      <c r="UPR136" s="86"/>
      <c r="UPS136" s="86"/>
      <c r="UPT136" s="86"/>
      <c r="UPU136" s="86"/>
      <c r="UPV136" s="86"/>
      <c r="UPW136" s="86"/>
      <c r="UPX136" s="86"/>
      <c r="UPY136" s="86"/>
      <c r="UPZ136" s="86"/>
      <c r="UQA136" s="86"/>
      <c r="UQB136" s="86"/>
      <c r="UQC136" s="86"/>
      <c r="UQD136" s="86"/>
      <c r="UQE136" s="86"/>
      <c r="UQF136" s="86"/>
      <c r="UQG136" s="86"/>
      <c r="UQH136" s="86"/>
      <c r="UQI136" s="86"/>
      <c r="UQJ136" s="86"/>
      <c r="UQK136" s="86"/>
      <c r="UQL136" s="86"/>
      <c r="UQM136" s="86"/>
      <c r="UQN136" s="86"/>
      <c r="UQO136" s="86"/>
      <c r="UQP136" s="86"/>
      <c r="UQQ136" s="86"/>
      <c r="UQR136" s="86"/>
      <c r="UQS136" s="86"/>
      <c r="UQT136" s="86"/>
      <c r="UQU136" s="86"/>
      <c r="UQV136" s="86"/>
      <c r="UQW136" s="86"/>
      <c r="UQX136" s="86"/>
      <c r="UQY136" s="86"/>
      <c r="UQZ136" s="86"/>
      <c r="URA136" s="86"/>
      <c r="URB136" s="86"/>
      <c r="URC136" s="86"/>
      <c r="URD136" s="86"/>
      <c r="URE136" s="86"/>
      <c r="URF136" s="86"/>
      <c r="URG136" s="86"/>
      <c r="URH136" s="86"/>
      <c r="URI136" s="86"/>
      <c r="URJ136" s="86"/>
      <c r="URK136" s="86"/>
      <c r="URL136" s="86"/>
      <c r="URM136" s="86"/>
      <c r="URN136" s="86"/>
      <c r="URO136" s="86"/>
      <c r="URP136" s="86"/>
      <c r="URQ136" s="86"/>
      <c r="URR136" s="86"/>
      <c r="URS136" s="86"/>
      <c r="URT136" s="86"/>
      <c r="URU136" s="86"/>
      <c r="URV136" s="86"/>
      <c r="URW136" s="86"/>
      <c r="URX136" s="86"/>
      <c r="URY136" s="86"/>
      <c r="URZ136" s="86"/>
      <c r="USA136" s="86"/>
      <c r="USB136" s="86"/>
      <c r="USC136" s="86"/>
      <c r="USD136" s="86"/>
      <c r="USE136" s="86"/>
      <c r="USF136" s="86"/>
      <c r="USG136" s="86"/>
      <c r="USH136" s="86"/>
      <c r="USI136" s="86"/>
      <c r="USJ136" s="86"/>
      <c r="USK136" s="86"/>
      <c r="USL136" s="86"/>
      <c r="USM136" s="86"/>
      <c r="USN136" s="86"/>
      <c r="USO136" s="86"/>
      <c r="USP136" s="86"/>
      <c r="USQ136" s="86"/>
      <c r="USR136" s="86"/>
      <c r="USS136" s="86"/>
      <c r="UST136" s="86"/>
      <c r="USU136" s="86"/>
      <c r="USV136" s="86"/>
      <c r="USW136" s="86"/>
      <c r="USX136" s="86"/>
      <c r="USY136" s="86"/>
      <c r="USZ136" s="86"/>
      <c r="UTA136" s="86"/>
      <c r="UTB136" s="86"/>
      <c r="UTC136" s="86"/>
      <c r="UTD136" s="86"/>
      <c r="UTE136" s="86"/>
      <c r="UTF136" s="86"/>
      <c r="UTG136" s="86"/>
      <c r="UTH136" s="86"/>
      <c r="UTI136" s="86"/>
      <c r="UTJ136" s="86"/>
      <c r="UTK136" s="86"/>
      <c r="UTL136" s="86"/>
      <c r="UTM136" s="86"/>
      <c r="UTN136" s="86"/>
      <c r="UTO136" s="86"/>
      <c r="UTP136" s="86"/>
      <c r="UTQ136" s="86"/>
      <c r="UTR136" s="86"/>
      <c r="UTS136" s="86"/>
      <c r="UTT136" s="86"/>
      <c r="UTU136" s="86"/>
      <c r="UTV136" s="86"/>
      <c r="UTW136" s="86"/>
      <c r="UTX136" s="86"/>
      <c r="UTY136" s="86"/>
      <c r="UTZ136" s="86"/>
      <c r="UUA136" s="86"/>
      <c r="UUB136" s="86"/>
      <c r="UUC136" s="86"/>
      <c r="UUD136" s="86"/>
      <c r="UUE136" s="86"/>
      <c r="UUF136" s="86"/>
      <c r="UUG136" s="86"/>
      <c r="UUH136" s="86"/>
      <c r="UUI136" s="86"/>
      <c r="UUJ136" s="86"/>
      <c r="UUK136" s="86"/>
      <c r="UUL136" s="86"/>
      <c r="UUM136" s="86"/>
      <c r="UUN136" s="86"/>
      <c r="UUO136" s="86"/>
      <c r="UUP136" s="86"/>
      <c r="UUQ136" s="86"/>
      <c r="UUR136" s="86"/>
      <c r="UUS136" s="86"/>
      <c r="UUT136" s="86"/>
      <c r="UUU136" s="86"/>
      <c r="UUV136" s="86"/>
      <c r="UUW136" s="86"/>
      <c r="UUX136" s="86"/>
      <c r="UUY136" s="86"/>
      <c r="UUZ136" s="86"/>
      <c r="UVA136" s="86"/>
      <c r="UVB136" s="86"/>
      <c r="UVC136" s="86"/>
      <c r="UVD136" s="86"/>
      <c r="UVE136" s="86"/>
      <c r="UVF136" s="86"/>
      <c r="UVG136" s="86"/>
      <c r="UVH136" s="86"/>
      <c r="UVI136" s="86"/>
      <c r="UVJ136" s="86"/>
      <c r="UVK136" s="86"/>
      <c r="UVL136" s="86"/>
      <c r="UVM136" s="86"/>
      <c r="UVN136" s="86"/>
      <c r="UVO136" s="86"/>
      <c r="UVP136" s="86"/>
      <c r="UVQ136" s="86"/>
      <c r="UVR136" s="86"/>
      <c r="UVS136" s="86"/>
      <c r="UVT136" s="86"/>
      <c r="UVU136" s="86"/>
      <c r="UVV136" s="86"/>
      <c r="UVW136" s="86"/>
      <c r="UVX136" s="86"/>
      <c r="UVY136" s="86"/>
      <c r="UVZ136" s="86"/>
      <c r="UWA136" s="86"/>
      <c r="UWB136" s="86"/>
      <c r="UWC136" s="86"/>
      <c r="UWD136" s="86"/>
      <c r="UWE136" s="86"/>
      <c r="UWF136" s="86"/>
      <c r="UWG136" s="86"/>
      <c r="UWH136" s="86"/>
      <c r="UWO136" s="86"/>
      <c r="UWP136" s="86"/>
      <c r="UWQ136" s="86"/>
      <c r="UWR136" s="86"/>
      <c r="UWS136" s="86"/>
      <c r="UWT136" s="86"/>
      <c r="UWU136" s="86"/>
      <c r="UWV136" s="86"/>
      <c r="UWW136" s="86"/>
      <c r="UWX136" s="86"/>
      <c r="UWY136" s="86"/>
      <c r="UWZ136" s="86"/>
      <c r="UXA136" s="86"/>
      <c r="UXB136" s="86"/>
      <c r="UXC136" s="86"/>
      <c r="UXD136" s="86"/>
      <c r="UXE136" s="86"/>
      <c r="UXF136" s="86"/>
      <c r="UXG136" s="86"/>
      <c r="UXH136" s="86"/>
      <c r="UXI136" s="86"/>
      <c r="UXJ136" s="86"/>
      <c r="UXK136" s="86"/>
      <c r="UXL136" s="86"/>
      <c r="UXM136" s="86"/>
      <c r="UXN136" s="86"/>
      <c r="UXO136" s="86"/>
      <c r="UXP136" s="86"/>
      <c r="UXQ136" s="86"/>
      <c r="UXR136" s="86"/>
      <c r="UXS136" s="86"/>
      <c r="UXT136" s="86"/>
      <c r="UXU136" s="86"/>
      <c r="UXV136" s="86"/>
      <c r="UXW136" s="86"/>
      <c r="UXX136" s="86"/>
      <c r="UXY136" s="86"/>
      <c r="UXZ136" s="86"/>
      <c r="UYA136" s="86"/>
      <c r="UYB136" s="86"/>
      <c r="UYC136" s="86"/>
      <c r="UYD136" s="86"/>
      <c r="UYE136" s="86"/>
      <c r="UYF136" s="86"/>
      <c r="UYG136" s="86"/>
      <c r="UYH136" s="86"/>
      <c r="UYI136" s="86"/>
      <c r="UYJ136" s="86"/>
      <c r="UYK136" s="86"/>
      <c r="UYL136" s="86"/>
      <c r="UYM136" s="86"/>
      <c r="UYN136" s="86"/>
      <c r="UYO136" s="86"/>
      <c r="UYP136" s="86"/>
      <c r="UYQ136" s="86"/>
      <c r="UYR136" s="86"/>
      <c r="UYS136" s="86"/>
      <c r="UYT136" s="86"/>
      <c r="UYU136" s="86"/>
      <c r="UYV136" s="86"/>
      <c r="UYW136" s="86"/>
      <c r="UYX136" s="86"/>
      <c r="UYY136" s="86"/>
      <c r="UYZ136" s="86"/>
      <c r="UZA136" s="86"/>
      <c r="UZB136" s="86"/>
      <c r="UZC136" s="86"/>
      <c r="UZD136" s="86"/>
      <c r="UZE136" s="86"/>
      <c r="UZF136" s="86"/>
      <c r="UZG136" s="86"/>
      <c r="UZH136" s="86"/>
      <c r="UZI136" s="86"/>
      <c r="UZJ136" s="86"/>
      <c r="UZK136" s="86"/>
      <c r="UZL136" s="86"/>
      <c r="UZM136" s="86"/>
      <c r="UZN136" s="86"/>
      <c r="UZO136" s="86"/>
      <c r="UZP136" s="86"/>
      <c r="UZQ136" s="86"/>
      <c r="UZR136" s="86"/>
      <c r="UZS136" s="86"/>
      <c r="UZT136" s="86"/>
      <c r="UZU136" s="86"/>
      <c r="UZV136" s="86"/>
      <c r="UZW136" s="86"/>
      <c r="UZX136" s="86"/>
      <c r="UZY136" s="86"/>
      <c r="UZZ136" s="86"/>
      <c r="VAA136" s="86"/>
      <c r="VAB136" s="86"/>
      <c r="VAC136" s="86"/>
      <c r="VAD136" s="86"/>
      <c r="VAE136" s="86"/>
      <c r="VAF136" s="86"/>
      <c r="VAG136" s="86"/>
      <c r="VAH136" s="86"/>
      <c r="VAI136" s="86"/>
      <c r="VAJ136" s="86"/>
      <c r="VAK136" s="86"/>
      <c r="VAL136" s="86"/>
      <c r="VAM136" s="86"/>
      <c r="VAN136" s="86"/>
      <c r="VAO136" s="86"/>
      <c r="VAP136" s="86"/>
      <c r="VAQ136" s="86"/>
      <c r="VAR136" s="86"/>
      <c r="VAS136" s="86"/>
      <c r="VAT136" s="86"/>
      <c r="VAU136" s="86"/>
      <c r="VAV136" s="86"/>
      <c r="VAW136" s="86"/>
      <c r="VAX136" s="86"/>
      <c r="VAY136" s="86"/>
      <c r="VAZ136" s="86"/>
      <c r="VBA136" s="86"/>
      <c r="VBB136" s="86"/>
      <c r="VBC136" s="86"/>
      <c r="VBD136" s="86"/>
      <c r="VBE136" s="86"/>
      <c r="VBF136" s="86"/>
      <c r="VBG136" s="86"/>
      <c r="VBH136" s="86"/>
      <c r="VBI136" s="86"/>
      <c r="VBJ136" s="86"/>
      <c r="VBK136" s="86"/>
      <c r="VBL136" s="86"/>
      <c r="VBM136" s="86"/>
      <c r="VBN136" s="86"/>
      <c r="VBO136" s="86"/>
      <c r="VBP136" s="86"/>
      <c r="VBQ136" s="86"/>
      <c r="VBR136" s="86"/>
      <c r="VBS136" s="86"/>
      <c r="VBT136" s="86"/>
      <c r="VBU136" s="86"/>
      <c r="VBV136" s="86"/>
      <c r="VBW136" s="86"/>
      <c r="VBX136" s="86"/>
      <c r="VBY136" s="86"/>
      <c r="VBZ136" s="86"/>
      <c r="VCA136" s="86"/>
      <c r="VCB136" s="86"/>
      <c r="VCC136" s="86"/>
      <c r="VCD136" s="86"/>
      <c r="VCE136" s="86"/>
      <c r="VCF136" s="86"/>
      <c r="VCG136" s="86"/>
      <c r="VCH136" s="86"/>
      <c r="VCI136" s="86"/>
      <c r="VCJ136" s="86"/>
      <c r="VCK136" s="86"/>
      <c r="VCL136" s="86"/>
      <c r="VCM136" s="86"/>
      <c r="VCN136" s="86"/>
      <c r="VCO136" s="86"/>
      <c r="VCP136" s="86"/>
      <c r="VCQ136" s="86"/>
      <c r="VCR136" s="86"/>
      <c r="VCS136" s="86"/>
      <c r="VCT136" s="86"/>
      <c r="VCU136" s="86"/>
      <c r="VCV136" s="86"/>
      <c r="VCW136" s="86"/>
      <c r="VCX136" s="86"/>
      <c r="VCY136" s="86"/>
      <c r="VCZ136" s="86"/>
      <c r="VDA136" s="86"/>
      <c r="VDB136" s="86"/>
      <c r="VDC136" s="86"/>
      <c r="VDD136" s="86"/>
      <c r="VDE136" s="86"/>
      <c r="VDF136" s="86"/>
      <c r="VDG136" s="86"/>
      <c r="VDH136" s="86"/>
      <c r="VDI136" s="86"/>
      <c r="VDJ136" s="86"/>
      <c r="VDK136" s="86"/>
      <c r="VDL136" s="86"/>
      <c r="VDM136" s="86"/>
      <c r="VDN136" s="86"/>
      <c r="VDO136" s="86"/>
      <c r="VDP136" s="86"/>
      <c r="VDQ136" s="86"/>
      <c r="VDR136" s="86"/>
      <c r="VDS136" s="86"/>
      <c r="VDT136" s="86"/>
      <c r="VDU136" s="86"/>
      <c r="VDV136" s="86"/>
      <c r="VDW136" s="86"/>
      <c r="VDX136" s="86"/>
      <c r="VDY136" s="86"/>
      <c r="VDZ136" s="86"/>
      <c r="VEA136" s="86"/>
      <c r="VEB136" s="86"/>
      <c r="VEC136" s="86"/>
      <c r="VED136" s="86"/>
      <c r="VEE136" s="86"/>
      <c r="VEF136" s="86"/>
      <c r="VEG136" s="86"/>
      <c r="VEH136" s="86"/>
      <c r="VEI136" s="86"/>
      <c r="VEJ136" s="86"/>
      <c r="VEK136" s="86"/>
      <c r="VEL136" s="86"/>
      <c r="VEM136" s="86"/>
      <c r="VEN136" s="86"/>
      <c r="VEO136" s="86"/>
      <c r="VEP136" s="86"/>
      <c r="VEQ136" s="86"/>
      <c r="VER136" s="86"/>
      <c r="VES136" s="86"/>
      <c r="VET136" s="86"/>
      <c r="VEU136" s="86"/>
      <c r="VEV136" s="86"/>
      <c r="VEW136" s="86"/>
      <c r="VEX136" s="86"/>
      <c r="VEY136" s="86"/>
      <c r="VEZ136" s="86"/>
      <c r="VFA136" s="86"/>
      <c r="VFB136" s="86"/>
      <c r="VFC136" s="86"/>
      <c r="VFD136" s="86"/>
      <c r="VFE136" s="86"/>
      <c r="VFF136" s="86"/>
      <c r="VFG136" s="86"/>
      <c r="VFH136" s="86"/>
      <c r="VFI136" s="86"/>
      <c r="VFJ136" s="86"/>
      <c r="VFK136" s="86"/>
      <c r="VFL136" s="86"/>
      <c r="VFM136" s="86"/>
      <c r="VFN136" s="86"/>
      <c r="VFO136" s="86"/>
      <c r="VFP136" s="86"/>
      <c r="VFQ136" s="86"/>
      <c r="VFR136" s="86"/>
      <c r="VFS136" s="86"/>
      <c r="VFT136" s="86"/>
      <c r="VFU136" s="86"/>
      <c r="VFV136" s="86"/>
      <c r="VFW136" s="86"/>
      <c r="VFX136" s="86"/>
      <c r="VFY136" s="86"/>
      <c r="VFZ136" s="86"/>
      <c r="VGA136" s="86"/>
      <c r="VGB136" s="86"/>
      <c r="VGC136" s="86"/>
      <c r="VGD136" s="86"/>
      <c r="VGK136" s="86"/>
      <c r="VGL136" s="86"/>
      <c r="VGM136" s="86"/>
      <c r="VGN136" s="86"/>
      <c r="VGO136" s="86"/>
      <c r="VGP136" s="86"/>
      <c r="VGQ136" s="86"/>
      <c r="VGR136" s="86"/>
      <c r="VGS136" s="86"/>
      <c r="VGT136" s="86"/>
      <c r="VGU136" s="86"/>
      <c r="VGV136" s="86"/>
      <c r="VGW136" s="86"/>
      <c r="VGX136" s="86"/>
      <c r="VGY136" s="86"/>
      <c r="VGZ136" s="86"/>
      <c r="VHA136" s="86"/>
      <c r="VHB136" s="86"/>
      <c r="VHC136" s="86"/>
      <c r="VHD136" s="86"/>
      <c r="VHE136" s="86"/>
      <c r="VHF136" s="86"/>
      <c r="VHG136" s="86"/>
      <c r="VHH136" s="86"/>
      <c r="VHI136" s="86"/>
      <c r="VHJ136" s="86"/>
      <c r="VHK136" s="86"/>
      <c r="VHL136" s="86"/>
      <c r="VHM136" s="86"/>
      <c r="VHN136" s="86"/>
      <c r="VHO136" s="86"/>
      <c r="VHP136" s="86"/>
      <c r="VHQ136" s="86"/>
      <c r="VHR136" s="86"/>
      <c r="VHS136" s="86"/>
      <c r="VHT136" s="86"/>
      <c r="VHU136" s="86"/>
      <c r="VHV136" s="86"/>
      <c r="VHW136" s="86"/>
      <c r="VHX136" s="86"/>
      <c r="VHY136" s="86"/>
      <c r="VHZ136" s="86"/>
      <c r="VIA136" s="86"/>
      <c r="VIB136" s="86"/>
      <c r="VIC136" s="86"/>
      <c r="VID136" s="86"/>
      <c r="VIE136" s="86"/>
      <c r="VIF136" s="86"/>
      <c r="VIG136" s="86"/>
      <c r="VIH136" s="86"/>
      <c r="VII136" s="86"/>
      <c r="VIJ136" s="86"/>
      <c r="VIK136" s="86"/>
      <c r="VIL136" s="86"/>
      <c r="VIM136" s="86"/>
      <c r="VIN136" s="86"/>
      <c r="VIO136" s="86"/>
      <c r="VIP136" s="86"/>
      <c r="VIQ136" s="86"/>
      <c r="VIR136" s="86"/>
      <c r="VIS136" s="86"/>
      <c r="VIT136" s="86"/>
      <c r="VIU136" s="86"/>
      <c r="VIV136" s="86"/>
      <c r="VIW136" s="86"/>
      <c r="VIX136" s="86"/>
      <c r="VIY136" s="86"/>
      <c r="VIZ136" s="86"/>
      <c r="VJA136" s="86"/>
      <c r="VJB136" s="86"/>
      <c r="VJC136" s="86"/>
      <c r="VJD136" s="86"/>
      <c r="VJE136" s="86"/>
      <c r="VJF136" s="86"/>
      <c r="VJG136" s="86"/>
      <c r="VJH136" s="86"/>
      <c r="VJI136" s="86"/>
      <c r="VJJ136" s="86"/>
      <c r="VJK136" s="86"/>
      <c r="VJL136" s="86"/>
      <c r="VJM136" s="86"/>
      <c r="VJN136" s="86"/>
      <c r="VJO136" s="86"/>
      <c r="VJP136" s="86"/>
      <c r="VJQ136" s="86"/>
      <c r="VJR136" s="86"/>
      <c r="VJS136" s="86"/>
      <c r="VJT136" s="86"/>
      <c r="VJU136" s="86"/>
      <c r="VJV136" s="86"/>
      <c r="VJW136" s="86"/>
      <c r="VJX136" s="86"/>
      <c r="VJY136" s="86"/>
      <c r="VJZ136" s="86"/>
      <c r="VKA136" s="86"/>
      <c r="VKB136" s="86"/>
      <c r="VKC136" s="86"/>
      <c r="VKD136" s="86"/>
      <c r="VKE136" s="86"/>
      <c r="VKF136" s="86"/>
      <c r="VKG136" s="86"/>
      <c r="VKH136" s="86"/>
      <c r="VKI136" s="86"/>
      <c r="VKJ136" s="86"/>
      <c r="VKK136" s="86"/>
      <c r="VKL136" s="86"/>
      <c r="VKM136" s="86"/>
      <c r="VKN136" s="86"/>
      <c r="VKO136" s="86"/>
      <c r="VKP136" s="86"/>
      <c r="VKQ136" s="86"/>
      <c r="VKR136" s="86"/>
      <c r="VKS136" s="86"/>
      <c r="VKT136" s="86"/>
      <c r="VKU136" s="86"/>
      <c r="VKV136" s="86"/>
      <c r="VKW136" s="86"/>
      <c r="VKX136" s="86"/>
      <c r="VKY136" s="86"/>
      <c r="VKZ136" s="86"/>
      <c r="VLA136" s="86"/>
      <c r="VLB136" s="86"/>
      <c r="VLC136" s="86"/>
      <c r="VLD136" s="86"/>
      <c r="VLE136" s="86"/>
      <c r="VLF136" s="86"/>
      <c r="VLG136" s="86"/>
      <c r="VLH136" s="86"/>
      <c r="VLI136" s="86"/>
      <c r="VLJ136" s="86"/>
      <c r="VLK136" s="86"/>
      <c r="VLL136" s="86"/>
      <c r="VLM136" s="86"/>
      <c r="VLN136" s="86"/>
      <c r="VLO136" s="86"/>
      <c r="VLP136" s="86"/>
      <c r="VLQ136" s="86"/>
      <c r="VLR136" s="86"/>
      <c r="VLS136" s="86"/>
      <c r="VLT136" s="86"/>
      <c r="VLU136" s="86"/>
      <c r="VLV136" s="86"/>
      <c r="VLW136" s="86"/>
      <c r="VLX136" s="86"/>
      <c r="VLY136" s="86"/>
      <c r="VLZ136" s="86"/>
      <c r="VMA136" s="86"/>
      <c r="VMB136" s="86"/>
      <c r="VMC136" s="86"/>
      <c r="VMD136" s="86"/>
      <c r="VME136" s="86"/>
      <c r="VMF136" s="86"/>
      <c r="VMG136" s="86"/>
      <c r="VMH136" s="86"/>
      <c r="VMI136" s="86"/>
      <c r="VMJ136" s="86"/>
      <c r="VMK136" s="86"/>
      <c r="VML136" s="86"/>
      <c r="VMM136" s="86"/>
      <c r="VMN136" s="86"/>
      <c r="VMO136" s="86"/>
      <c r="VMP136" s="86"/>
      <c r="VMQ136" s="86"/>
      <c r="VMR136" s="86"/>
      <c r="VMS136" s="86"/>
      <c r="VMT136" s="86"/>
      <c r="VMU136" s="86"/>
      <c r="VMV136" s="86"/>
      <c r="VMW136" s="86"/>
      <c r="VMX136" s="86"/>
      <c r="VMY136" s="86"/>
      <c r="VMZ136" s="86"/>
      <c r="VNA136" s="86"/>
      <c r="VNB136" s="86"/>
      <c r="VNC136" s="86"/>
      <c r="VND136" s="86"/>
      <c r="VNE136" s="86"/>
      <c r="VNF136" s="86"/>
      <c r="VNG136" s="86"/>
      <c r="VNH136" s="86"/>
      <c r="VNI136" s="86"/>
      <c r="VNJ136" s="86"/>
      <c r="VNK136" s="86"/>
      <c r="VNL136" s="86"/>
      <c r="VNM136" s="86"/>
      <c r="VNN136" s="86"/>
      <c r="VNO136" s="86"/>
      <c r="VNP136" s="86"/>
      <c r="VNQ136" s="86"/>
      <c r="VNR136" s="86"/>
      <c r="VNS136" s="86"/>
      <c r="VNT136" s="86"/>
      <c r="VNU136" s="86"/>
      <c r="VNV136" s="86"/>
      <c r="VNW136" s="86"/>
      <c r="VNX136" s="86"/>
      <c r="VNY136" s="86"/>
      <c r="VNZ136" s="86"/>
      <c r="VOA136" s="86"/>
      <c r="VOB136" s="86"/>
      <c r="VOC136" s="86"/>
      <c r="VOD136" s="86"/>
      <c r="VOE136" s="86"/>
      <c r="VOF136" s="86"/>
      <c r="VOG136" s="86"/>
      <c r="VOH136" s="86"/>
      <c r="VOI136" s="86"/>
      <c r="VOJ136" s="86"/>
      <c r="VOK136" s="86"/>
      <c r="VOL136" s="86"/>
      <c r="VOM136" s="86"/>
      <c r="VON136" s="86"/>
      <c r="VOO136" s="86"/>
      <c r="VOP136" s="86"/>
      <c r="VOQ136" s="86"/>
      <c r="VOR136" s="86"/>
      <c r="VOS136" s="86"/>
      <c r="VOT136" s="86"/>
      <c r="VOU136" s="86"/>
      <c r="VOV136" s="86"/>
      <c r="VOW136" s="86"/>
      <c r="VOX136" s="86"/>
      <c r="VOY136" s="86"/>
      <c r="VOZ136" s="86"/>
      <c r="VPA136" s="86"/>
      <c r="VPB136" s="86"/>
      <c r="VPC136" s="86"/>
      <c r="VPD136" s="86"/>
      <c r="VPE136" s="86"/>
      <c r="VPF136" s="86"/>
      <c r="VPG136" s="86"/>
      <c r="VPH136" s="86"/>
      <c r="VPI136" s="86"/>
      <c r="VPJ136" s="86"/>
      <c r="VPK136" s="86"/>
      <c r="VPL136" s="86"/>
      <c r="VPM136" s="86"/>
      <c r="VPN136" s="86"/>
      <c r="VPO136" s="86"/>
      <c r="VPP136" s="86"/>
      <c r="VPQ136" s="86"/>
      <c r="VPR136" s="86"/>
      <c r="VPS136" s="86"/>
      <c r="VPT136" s="86"/>
      <c r="VPU136" s="86"/>
      <c r="VPV136" s="86"/>
      <c r="VPW136" s="86"/>
      <c r="VPX136" s="86"/>
      <c r="VPY136" s="86"/>
      <c r="VPZ136" s="86"/>
      <c r="VQG136" s="86"/>
      <c r="VQH136" s="86"/>
      <c r="VQI136" s="86"/>
      <c r="VQJ136" s="86"/>
      <c r="VQK136" s="86"/>
      <c r="VQL136" s="86"/>
      <c r="VQM136" s="86"/>
      <c r="VQN136" s="86"/>
      <c r="VQO136" s="86"/>
      <c r="VQP136" s="86"/>
      <c r="VQQ136" s="86"/>
      <c r="VQR136" s="86"/>
      <c r="VQS136" s="86"/>
      <c r="VQT136" s="86"/>
      <c r="VQU136" s="86"/>
      <c r="VQV136" s="86"/>
      <c r="VQW136" s="86"/>
      <c r="VQX136" s="86"/>
      <c r="VQY136" s="86"/>
      <c r="VQZ136" s="86"/>
      <c r="VRA136" s="86"/>
      <c r="VRB136" s="86"/>
      <c r="VRC136" s="86"/>
      <c r="VRD136" s="86"/>
      <c r="VRE136" s="86"/>
      <c r="VRF136" s="86"/>
      <c r="VRG136" s="86"/>
      <c r="VRH136" s="86"/>
      <c r="VRI136" s="86"/>
      <c r="VRJ136" s="86"/>
      <c r="VRK136" s="86"/>
      <c r="VRL136" s="86"/>
      <c r="VRM136" s="86"/>
      <c r="VRN136" s="86"/>
      <c r="VRO136" s="86"/>
      <c r="VRP136" s="86"/>
      <c r="VRQ136" s="86"/>
      <c r="VRR136" s="86"/>
      <c r="VRS136" s="86"/>
      <c r="VRT136" s="86"/>
      <c r="VRU136" s="86"/>
      <c r="VRV136" s="86"/>
      <c r="VRW136" s="86"/>
      <c r="VRX136" s="86"/>
      <c r="VRY136" s="86"/>
      <c r="VRZ136" s="86"/>
      <c r="VSA136" s="86"/>
      <c r="VSB136" s="86"/>
      <c r="VSC136" s="86"/>
      <c r="VSD136" s="86"/>
      <c r="VSE136" s="86"/>
      <c r="VSF136" s="86"/>
      <c r="VSG136" s="86"/>
      <c r="VSH136" s="86"/>
      <c r="VSI136" s="86"/>
      <c r="VSJ136" s="86"/>
      <c r="VSK136" s="86"/>
      <c r="VSL136" s="86"/>
      <c r="VSM136" s="86"/>
      <c r="VSN136" s="86"/>
      <c r="VSO136" s="86"/>
      <c r="VSP136" s="86"/>
      <c r="VSQ136" s="86"/>
      <c r="VSR136" s="86"/>
      <c r="VSS136" s="86"/>
      <c r="VST136" s="86"/>
      <c r="VSU136" s="86"/>
      <c r="VSV136" s="86"/>
      <c r="VSW136" s="86"/>
      <c r="VSX136" s="86"/>
      <c r="VSY136" s="86"/>
      <c r="VSZ136" s="86"/>
      <c r="VTA136" s="86"/>
      <c r="VTB136" s="86"/>
      <c r="VTC136" s="86"/>
      <c r="VTD136" s="86"/>
      <c r="VTE136" s="86"/>
      <c r="VTF136" s="86"/>
      <c r="VTG136" s="86"/>
      <c r="VTH136" s="86"/>
      <c r="VTI136" s="86"/>
      <c r="VTJ136" s="86"/>
      <c r="VTK136" s="86"/>
      <c r="VTL136" s="86"/>
      <c r="VTM136" s="86"/>
      <c r="VTN136" s="86"/>
      <c r="VTO136" s="86"/>
      <c r="VTP136" s="86"/>
      <c r="VTQ136" s="86"/>
      <c r="VTR136" s="86"/>
      <c r="VTS136" s="86"/>
      <c r="VTT136" s="86"/>
      <c r="VTU136" s="86"/>
      <c r="VTV136" s="86"/>
      <c r="VTW136" s="86"/>
      <c r="VTX136" s="86"/>
      <c r="VTY136" s="86"/>
      <c r="VTZ136" s="86"/>
      <c r="VUA136" s="86"/>
      <c r="VUB136" s="86"/>
      <c r="VUC136" s="86"/>
      <c r="VUD136" s="86"/>
      <c r="VUE136" s="86"/>
      <c r="VUF136" s="86"/>
      <c r="VUG136" s="86"/>
      <c r="VUH136" s="86"/>
      <c r="VUI136" s="86"/>
      <c r="VUJ136" s="86"/>
      <c r="VUK136" s="86"/>
      <c r="VUL136" s="86"/>
      <c r="VUM136" s="86"/>
      <c r="VUN136" s="86"/>
      <c r="VUO136" s="86"/>
      <c r="VUP136" s="86"/>
      <c r="VUQ136" s="86"/>
      <c r="VUR136" s="86"/>
      <c r="VUS136" s="86"/>
      <c r="VUT136" s="86"/>
      <c r="VUU136" s="86"/>
      <c r="VUV136" s="86"/>
      <c r="VUW136" s="86"/>
      <c r="VUX136" s="86"/>
      <c r="VUY136" s="86"/>
      <c r="VUZ136" s="86"/>
      <c r="VVA136" s="86"/>
      <c r="VVB136" s="86"/>
      <c r="VVC136" s="86"/>
      <c r="VVD136" s="86"/>
      <c r="VVE136" s="86"/>
      <c r="VVF136" s="86"/>
      <c r="VVG136" s="86"/>
      <c r="VVH136" s="86"/>
      <c r="VVI136" s="86"/>
      <c r="VVJ136" s="86"/>
      <c r="VVK136" s="86"/>
      <c r="VVL136" s="86"/>
      <c r="VVM136" s="86"/>
      <c r="VVN136" s="86"/>
      <c r="VVO136" s="86"/>
      <c r="VVP136" s="86"/>
      <c r="VVQ136" s="86"/>
      <c r="VVR136" s="86"/>
      <c r="VVS136" s="86"/>
      <c r="VVT136" s="86"/>
      <c r="VVU136" s="86"/>
      <c r="VVV136" s="86"/>
      <c r="VVW136" s="86"/>
      <c r="VVX136" s="86"/>
      <c r="VVY136" s="86"/>
      <c r="VVZ136" s="86"/>
      <c r="VWA136" s="86"/>
      <c r="VWB136" s="86"/>
      <c r="VWC136" s="86"/>
      <c r="VWD136" s="86"/>
      <c r="VWE136" s="86"/>
      <c r="VWF136" s="86"/>
      <c r="VWG136" s="86"/>
      <c r="VWH136" s="86"/>
      <c r="VWI136" s="86"/>
      <c r="VWJ136" s="86"/>
      <c r="VWK136" s="86"/>
      <c r="VWL136" s="86"/>
      <c r="VWM136" s="86"/>
      <c r="VWN136" s="86"/>
      <c r="VWO136" s="86"/>
      <c r="VWP136" s="86"/>
      <c r="VWQ136" s="86"/>
      <c r="VWR136" s="86"/>
      <c r="VWS136" s="86"/>
      <c r="VWT136" s="86"/>
      <c r="VWU136" s="86"/>
      <c r="VWV136" s="86"/>
      <c r="VWW136" s="86"/>
      <c r="VWX136" s="86"/>
      <c r="VWY136" s="86"/>
      <c r="VWZ136" s="86"/>
      <c r="VXA136" s="86"/>
      <c r="VXB136" s="86"/>
      <c r="VXC136" s="86"/>
      <c r="VXD136" s="86"/>
      <c r="VXE136" s="86"/>
      <c r="VXF136" s="86"/>
      <c r="VXG136" s="86"/>
      <c r="VXH136" s="86"/>
      <c r="VXI136" s="86"/>
      <c r="VXJ136" s="86"/>
      <c r="VXK136" s="86"/>
      <c r="VXL136" s="86"/>
      <c r="VXM136" s="86"/>
      <c r="VXN136" s="86"/>
      <c r="VXO136" s="86"/>
      <c r="VXP136" s="86"/>
      <c r="VXQ136" s="86"/>
      <c r="VXR136" s="86"/>
      <c r="VXS136" s="86"/>
      <c r="VXT136" s="86"/>
      <c r="VXU136" s="86"/>
      <c r="VXV136" s="86"/>
      <c r="VXW136" s="86"/>
      <c r="VXX136" s="86"/>
      <c r="VXY136" s="86"/>
      <c r="VXZ136" s="86"/>
      <c r="VYA136" s="86"/>
      <c r="VYB136" s="86"/>
      <c r="VYC136" s="86"/>
      <c r="VYD136" s="86"/>
      <c r="VYE136" s="86"/>
      <c r="VYF136" s="86"/>
      <c r="VYG136" s="86"/>
      <c r="VYH136" s="86"/>
      <c r="VYI136" s="86"/>
      <c r="VYJ136" s="86"/>
      <c r="VYK136" s="86"/>
      <c r="VYL136" s="86"/>
      <c r="VYM136" s="86"/>
      <c r="VYN136" s="86"/>
      <c r="VYO136" s="86"/>
      <c r="VYP136" s="86"/>
      <c r="VYQ136" s="86"/>
      <c r="VYR136" s="86"/>
      <c r="VYS136" s="86"/>
      <c r="VYT136" s="86"/>
      <c r="VYU136" s="86"/>
      <c r="VYV136" s="86"/>
      <c r="VYW136" s="86"/>
      <c r="VYX136" s="86"/>
      <c r="VYY136" s="86"/>
      <c r="VYZ136" s="86"/>
      <c r="VZA136" s="86"/>
      <c r="VZB136" s="86"/>
      <c r="VZC136" s="86"/>
      <c r="VZD136" s="86"/>
      <c r="VZE136" s="86"/>
      <c r="VZF136" s="86"/>
      <c r="VZG136" s="86"/>
      <c r="VZH136" s="86"/>
      <c r="VZI136" s="86"/>
      <c r="VZJ136" s="86"/>
      <c r="VZK136" s="86"/>
      <c r="VZL136" s="86"/>
      <c r="VZM136" s="86"/>
      <c r="VZN136" s="86"/>
      <c r="VZO136" s="86"/>
      <c r="VZP136" s="86"/>
      <c r="VZQ136" s="86"/>
      <c r="VZR136" s="86"/>
      <c r="VZS136" s="86"/>
      <c r="VZT136" s="86"/>
      <c r="VZU136" s="86"/>
      <c r="VZV136" s="86"/>
      <c r="WAC136" s="86"/>
      <c r="WAD136" s="86"/>
      <c r="WAE136" s="86"/>
      <c r="WAF136" s="86"/>
      <c r="WAG136" s="86"/>
      <c r="WAH136" s="86"/>
      <c r="WAI136" s="86"/>
      <c r="WAJ136" s="86"/>
      <c r="WAK136" s="86"/>
      <c r="WAL136" s="86"/>
      <c r="WAM136" s="86"/>
      <c r="WAN136" s="86"/>
      <c r="WAO136" s="86"/>
      <c r="WAP136" s="86"/>
      <c r="WAQ136" s="86"/>
      <c r="WAR136" s="86"/>
      <c r="WAS136" s="86"/>
      <c r="WAT136" s="86"/>
      <c r="WAU136" s="86"/>
      <c r="WAV136" s="86"/>
      <c r="WAW136" s="86"/>
      <c r="WAX136" s="86"/>
      <c r="WAY136" s="86"/>
      <c r="WAZ136" s="86"/>
      <c r="WBA136" s="86"/>
      <c r="WBB136" s="86"/>
      <c r="WBC136" s="86"/>
      <c r="WBD136" s="86"/>
      <c r="WBE136" s="86"/>
      <c r="WBF136" s="86"/>
      <c r="WBG136" s="86"/>
      <c r="WBH136" s="86"/>
      <c r="WBI136" s="86"/>
      <c r="WBJ136" s="86"/>
      <c r="WBK136" s="86"/>
      <c r="WBL136" s="86"/>
      <c r="WBM136" s="86"/>
      <c r="WBN136" s="86"/>
      <c r="WBO136" s="86"/>
      <c r="WBP136" s="86"/>
      <c r="WBQ136" s="86"/>
      <c r="WBR136" s="86"/>
      <c r="WBS136" s="86"/>
      <c r="WBT136" s="86"/>
      <c r="WBU136" s="86"/>
      <c r="WBV136" s="86"/>
      <c r="WBW136" s="86"/>
      <c r="WBX136" s="86"/>
      <c r="WBY136" s="86"/>
      <c r="WBZ136" s="86"/>
      <c r="WCA136" s="86"/>
      <c r="WCB136" s="86"/>
      <c r="WCC136" s="86"/>
      <c r="WCD136" s="86"/>
      <c r="WCE136" s="86"/>
      <c r="WCF136" s="86"/>
      <c r="WCG136" s="86"/>
      <c r="WCH136" s="86"/>
      <c r="WCI136" s="86"/>
      <c r="WCJ136" s="86"/>
      <c r="WCK136" s="86"/>
      <c r="WCL136" s="86"/>
      <c r="WCM136" s="86"/>
      <c r="WCN136" s="86"/>
      <c r="WCO136" s="86"/>
      <c r="WCP136" s="86"/>
      <c r="WCQ136" s="86"/>
      <c r="WCR136" s="86"/>
      <c r="WCS136" s="86"/>
      <c r="WCT136" s="86"/>
      <c r="WCU136" s="86"/>
      <c r="WCV136" s="86"/>
      <c r="WCW136" s="86"/>
      <c r="WCX136" s="86"/>
      <c r="WCY136" s="86"/>
      <c r="WCZ136" s="86"/>
      <c r="WDA136" s="86"/>
      <c r="WDB136" s="86"/>
      <c r="WDC136" s="86"/>
      <c r="WDD136" s="86"/>
      <c r="WDE136" s="86"/>
      <c r="WDF136" s="86"/>
      <c r="WDG136" s="86"/>
      <c r="WDH136" s="86"/>
      <c r="WDI136" s="86"/>
      <c r="WDJ136" s="86"/>
      <c r="WDK136" s="86"/>
      <c r="WDL136" s="86"/>
      <c r="WDM136" s="86"/>
      <c r="WDN136" s="86"/>
      <c r="WDO136" s="86"/>
      <c r="WDP136" s="86"/>
      <c r="WDQ136" s="86"/>
      <c r="WDR136" s="86"/>
      <c r="WDS136" s="86"/>
      <c r="WDT136" s="86"/>
      <c r="WDU136" s="86"/>
      <c r="WDV136" s="86"/>
      <c r="WDW136" s="86"/>
      <c r="WDX136" s="86"/>
      <c r="WDY136" s="86"/>
      <c r="WDZ136" s="86"/>
      <c r="WEA136" s="86"/>
      <c r="WEB136" s="86"/>
      <c r="WEC136" s="86"/>
      <c r="WED136" s="86"/>
      <c r="WEE136" s="86"/>
      <c r="WEF136" s="86"/>
      <c r="WEG136" s="86"/>
      <c r="WEH136" s="86"/>
      <c r="WEI136" s="86"/>
      <c r="WEJ136" s="86"/>
      <c r="WEK136" s="86"/>
      <c r="WEL136" s="86"/>
      <c r="WEM136" s="86"/>
      <c r="WEN136" s="86"/>
      <c r="WEO136" s="86"/>
      <c r="WEP136" s="86"/>
      <c r="WEQ136" s="86"/>
      <c r="WER136" s="86"/>
      <c r="WES136" s="86"/>
      <c r="WET136" s="86"/>
      <c r="WEU136" s="86"/>
      <c r="WEV136" s="86"/>
      <c r="WEW136" s="86"/>
      <c r="WEX136" s="86"/>
      <c r="WEY136" s="86"/>
      <c r="WEZ136" s="86"/>
      <c r="WFA136" s="86"/>
      <c r="WFB136" s="86"/>
      <c r="WFC136" s="86"/>
      <c r="WFD136" s="86"/>
      <c r="WFE136" s="86"/>
      <c r="WFF136" s="86"/>
      <c r="WFG136" s="86"/>
      <c r="WFH136" s="86"/>
      <c r="WFI136" s="86"/>
      <c r="WFJ136" s="86"/>
      <c r="WFK136" s="86"/>
      <c r="WFL136" s="86"/>
      <c r="WFM136" s="86"/>
      <c r="WFN136" s="86"/>
      <c r="WFO136" s="86"/>
      <c r="WFP136" s="86"/>
      <c r="WFQ136" s="86"/>
      <c r="WFR136" s="86"/>
      <c r="WFS136" s="86"/>
      <c r="WFT136" s="86"/>
      <c r="WFU136" s="86"/>
      <c r="WFV136" s="86"/>
      <c r="WFW136" s="86"/>
      <c r="WFX136" s="86"/>
      <c r="WFY136" s="86"/>
      <c r="WFZ136" s="86"/>
      <c r="WGA136" s="86"/>
      <c r="WGB136" s="86"/>
      <c r="WGC136" s="86"/>
      <c r="WGD136" s="86"/>
      <c r="WGE136" s="86"/>
      <c r="WGF136" s="86"/>
      <c r="WGG136" s="86"/>
      <c r="WGH136" s="86"/>
      <c r="WGI136" s="86"/>
      <c r="WGJ136" s="86"/>
      <c r="WGK136" s="86"/>
      <c r="WGL136" s="86"/>
      <c r="WGM136" s="86"/>
      <c r="WGN136" s="86"/>
      <c r="WGO136" s="86"/>
      <c r="WGP136" s="86"/>
      <c r="WGQ136" s="86"/>
      <c r="WGR136" s="86"/>
      <c r="WGS136" s="86"/>
      <c r="WGT136" s="86"/>
      <c r="WGU136" s="86"/>
      <c r="WGV136" s="86"/>
      <c r="WGW136" s="86"/>
      <c r="WGX136" s="86"/>
      <c r="WGY136" s="86"/>
      <c r="WGZ136" s="86"/>
      <c r="WHA136" s="86"/>
      <c r="WHB136" s="86"/>
      <c r="WHC136" s="86"/>
      <c r="WHD136" s="86"/>
      <c r="WHE136" s="86"/>
      <c r="WHF136" s="86"/>
      <c r="WHG136" s="86"/>
      <c r="WHH136" s="86"/>
      <c r="WHI136" s="86"/>
      <c r="WHJ136" s="86"/>
      <c r="WHK136" s="86"/>
      <c r="WHL136" s="86"/>
      <c r="WHM136" s="86"/>
      <c r="WHN136" s="86"/>
      <c r="WHO136" s="86"/>
      <c r="WHP136" s="86"/>
      <c r="WHQ136" s="86"/>
      <c r="WHR136" s="86"/>
      <c r="WHS136" s="86"/>
      <c r="WHT136" s="86"/>
      <c r="WHU136" s="86"/>
      <c r="WHV136" s="86"/>
      <c r="WHW136" s="86"/>
      <c r="WHX136" s="86"/>
      <c r="WHY136" s="86"/>
      <c r="WHZ136" s="86"/>
      <c r="WIA136" s="86"/>
      <c r="WIB136" s="86"/>
      <c r="WIC136" s="86"/>
      <c r="WID136" s="86"/>
      <c r="WIE136" s="86"/>
      <c r="WIF136" s="86"/>
      <c r="WIG136" s="86"/>
      <c r="WIH136" s="86"/>
      <c r="WII136" s="86"/>
      <c r="WIJ136" s="86"/>
      <c r="WIK136" s="86"/>
      <c r="WIL136" s="86"/>
      <c r="WIM136" s="86"/>
      <c r="WIN136" s="86"/>
      <c r="WIO136" s="86"/>
      <c r="WIP136" s="86"/>
      <c r="WIQ136" s="86"/>
      <c r="WIR136" s="86"/>
      <c r="WIS136" s="86"/>
      <c r="WIT136" s="86"/>
      <c r="WIU136" s="86"/>
      <c r="WIV136" s="86"/>
      <c r="WIW136" s="86"/>
      <c r="WIX136" s="86"/>
      <c r="WIY136" s="86"/>
      <c r="WIZ136" s="86"/>
      <c r="WJA136" s="86"/>
      <c r="WJB136" s="86"/>
      <c r="WJC136" s="86"/>
      <c r="WJD136" s="86"/>
      <c r="WJE136" s="86"/>
      <c r="WJF136" s="86"/>
      <c r="WJG136" s="86"/>
      <c r="WJH136" s="86"/>
      <c r="WJI136" s="86"/>
      <c r="WJJ136" s="86"/>
      <c r="WJK136" s="86"/>
      <c r="WJL136" s="86"/>
      <c r="WJM136" s="86"/>
      <c r="WJN136" s="86"/>
      <c r="WJO136" s="86"/>
      <c r="WJP136" s="86"/>
      <c r="WJQ136" s="86"/>
      <c r="WJR136" s="86"/>
      <c r="WJY136" s="86"/>
      <c r="WJZ136" s="86"/>
      <c r="WKA136" s="86"/>
      <c r="WKB136" s="86"/>
      <c r="WKC136" s="86"/>
      <c r="WKD136" s="86"/>
      <c r="WKE136" s="86"/>
      <c r="WKF136" s="86"/>
      <c r="WKG136" s="86"/>
      <c r="WKH136" s="86"/>
      <c r="WKI136" s="86"/>
      <c r="WKJ136" s="86"/>
      <c r="WKK136" s="86"/>
      <c r="WKL136" s="86"/>
      <c r="WKM136" s="86"/>
      <c r="WKN136" s="86"/>
      <c r="WKO136" s="86"/>
      <c r="WKP136" s="86"/>
      <c r="WKQ136" s="86"/>
      <c r="WKR136" s="86"/>
      <c r="WKS136" s="86"/>
      <c r="WKT136" s="86"/>
      <c r="WKU136" s="86"/>
      <c r="WKV136" s="86"/>
      <c r="WKW136" s="86"/>
      <c r="WKX136" s="86"/>
      <c r="WKY136" s="86"/>
      <c r="WKZ136" s="86"/>
      <c r="WLA136" s="86"/>
      <c r="WLB136" s="86"/>
      <c r="WLC136" s="86"/>
      <c r="WLD136" s="86"/>
      <c r="WLE136" s="86"/>
      <c r="WLF136" s="86"/>
      <c r="WLG136" s="86"/>
      <c r="WLH136" s="86"/>
      <c r="WLI136" s="86"/>
      <c r="WLJ136" s="86"/>
      <c r="WLK136" s="86"/>
      <c r="WLL136" s="86"/>
      <c r="WLM136" s="86"/>
      <c r="WLN136" s="86"/>
      <c r="WLO136" s="86"/>
      <c r="WLP136" s="86"/>
      <c r="WLQ136" s="86"/>
      <c r="WLR136" s="86"/>
      <c r="WLS136" s="86"/>
      <c r="WLT136" s="86"/>
      <c r="WLU136" s="86"/>
      <c r="WLV136" s="86"/>
      <c r="WLW136" s="86"/>
      <c r="WLX136" s="86"/>
      <c r="WLY136" s="86"/>
      <c r="WLZ136" s="86"/>
      <c r="WMA136" s="86"/>
      <c r="WMB136" s="86"/>
      <c r="WMC136" s="86"/>
      <c r="WMD136" s="86"/>
      <c r="WME136" s="86"/>
      <c r="WMF136" s="86"/>
      <c r="WMG136" s="86"/>
      <c r="WMH136" s="86"/>
      <c r="WMI136" s="86"/>
      <c r="WMJ136" s="86"/>
      <c r="WMK136" s="86"/>
      <c r="WML136" s="86"/>
      <c r="WMM136" s="86"/>
      <c r="WMN136" s="86"/>
      <c r="WMO136" s="86"/>
      <c r="WMP136" s="86"/>
      <c r="WMQ136" s="86"/>
      <c r="WMR136" s="86"/>
      <c r="WMS136" s="86"/>
      <c r="WMT136" s="86"/>
      <c r="WMU136" s="86"/>
      <c r="WMV136" s="86"/>
      <c r="WMW136" s="86"/>
      <c r="WMX136" s="86"/>
      <c r="WMY136" s="86"/>
      <c r="WMZ136" s="86"/>
      <c r="WNA136" s="86"/>
      <c r="WNB136" s="86"/>
      <c r="WNC136" s="86"/>
      <c r="WND136" s="86"/>
      <c r="WNE136" s="86"/>
      <c r="WNF136" s="86"/>
      <c r="WNG136" s="86"/>
      <c r="WNH136" s="86"/>
      <c r="WNI136" s="86"/>
      <c r="WNJ136" s="86"/>
      <c r="WNK136" s="86"/>
      <c r="WNL136" s="86"/>
      <c r="WNM136" s="86"/>
      <c r="WNN136" s="86"/>
      <c r="WNO136" s="86"/>
      <c r="WNP136" s="86"/>
      <c r="WNQ136" s="86"/>
      <c r="WNR136" s="86"/>
      <c r="WNS136" s="86"/>
      <c r="WNT136" s="86"/>
      <c r="WNU136" s="86"/>
      <c r="WNV136" s="86"/>
      <c r="WNW136" s="86"/>
      <c r="WNX136" s="86"/>
      <c r="WNY136" s="86"/>
      <c r="WNZ136" s="86"/>
      <c r="WOA136" s="86"/>
      <c r="WOB136" s="86"/>
      <c r="WOC136" s="86"/>
      <c r="WOD136" s="86"/>
      <c r="WOE136" s="86"/>
      <c r="WOF136" s="86"/>
      <c r="WOG136" s="86"/>
      <c r="WOH136" s="86"/>
      <c r="WOI136" s="86"/>
      <c r="WOJ136" s="86"/>
      <c r="WOK136" s="86"/>
      <c r="WOL136" s="86"/>
      <c r="WOM136" s="86"/>
      <c r="WON136" s="86"/>
      <c r="WOO136" s="86"/>
      <c r="WOP136" s="86"/>
      <c r="WOQ136" s="86"/>
      <c r="WOR136" s="86"/>
      <c r="WOS136" s="86"/>
      <c r="WOT136" s="86"/>
      <c r="WOU136" s="86"/>
      <c r="WOV136" s="86"/>
      <c r="WOW136" s="86"/>
      <c r="WOX136" s="86"/>
      <c r="WOY136" s="86"/>
      <c r="WOZ136" s="86"/>
      <c r="WPA136" s="86"/>
      <c r="WPB136" s="86"/>
      <c r="WPC136" s="86"/>
      <c r="WPD136" s="86"/>
      <c r="WPE136" s="86"/>
      <c r="WPF136" s="86"/>
      <c r="WPG136" s="86"/>
      <c r="WPH136" s="86"/>
      <c r="WPI136" s="86"/>
      <c r="WPJ136" s="86"/>
      <c r="WPK136" s="86"/>
      <c r="WPL136" s="86"/>
      <c r="WPM136" s="86"/>
      <c r="WPN136" s="86"/>
      <c r="WPO136" s="86"/>
      <c r="WPP136" s="86"/>
      <c r="WPQ136" s="86"/>
      <c r="WPR136" s="86"/>
      <c r="WPS136" s="86"/>
      <c r="WPT136" s="86"/>
      <c r="WPU136" s="86"/>
      <c r="WPV136" s="86"/>
      <c r="WPW136" s="86"/>
      <c r="WPX136" s="86"/>
      <c r="WPY136" s="86"/>
      <c r="WPZ136" s="86"/>
      <c r="WQA136" s="86"/>
      <c r="WQB136" s="86"/>
      <c r="WQC136" s="86"/>
      <c r="WQD136" s="86"/>
      <c r="WQE136" s="86"/>
      <c r="WQF136" s="86"/>
      <c r="WQG136" s="86"/>
      <c r="WQH136" s="86"/>
      <c r="WQI136" s="86"/>
      <c r="WQJ136" s="86"/>
      <c r="WQK136" s="86"/>
      <c r="WQL136" s="86"/>
      <c r="WQM136" s="86"/>
      <c r="WQN136" s="86"/>
      <c r="WQO136" s="86"/>
      <c r="WQP136" s="86"/>
      <c r="WQQ136" s="86"/>
      <c r="WQR136" s="86"/>
      <c r="WQS136" s="86"/>
      <c r="WQT136" s="86"/>
      <c r="WQU136" s="86"/>
      <c r="WQV136" s="86"/>
      <c r="WQW136" s="86"/>
      <c r="WQX136" s="86"/>
      <c r="WQY136" s="86"/>
      <c r="WQZ136" s="86"/>
      <c r="WRA136" s="86"/>
      <c r="WRB136" s="86"/>
      <c r="WRC136" s="86"/>
      <c r="WRD136" s="86"/>
      <c r="WRE136" s="86"/>
      <c r="WRF136" s="86"/>
      <c r="WRG136" s="86"/>
      <c r="WRH136" s="86"/>
      <c r="WRI136" s="86"/>
      <c r="WRJ136" s="86"/>
      <c r="WRK136" s="86"/>
      <c r="WRL136" s="86"/>
      <c r="WRM136" s="86"/>
      <c r="WRN136" s="86"/>
      <c r="WRO136" s="86"/>
      <c r="WRP136" s="86"/>
      <c r="WRQ136" s="86"/>
      <c r="WRR136" s="86"/>
      <c r="WRS136" s="86"/>
      <c r="WRT136" s="86"/>
      <c r="WRU136" s="86"/>
      <c r="WRV136" s="86"/>
      <c r="WRW136" s="86"/>
      <c r="WRX136" s="86"/>
      <c r="WRY136" s="86"/>
      <c r="WRZ136" s="86"/>
      <c r="WSA136" s="86"/>
      <c r="WSB136" s="86"/>
      <c r="WSC136" s="86"/>
      <c r="WSD136" s="86"/>
      <c r="WSE136" s="86"/>
      <c r="WSF136" s="86"/>
      <c r="WSG136" s="86"/>
      <c r="WSH136" s="86"/>
      <c r="WSI136" s="86"/>
      <c r="WSJ136" s="86"/>
      <c r="WSK136" s="86"/>
      <c r="WSL136" s="86"/>
      <c r="WSM136" s="86"/>
      <c r="WSN136" s="86"/>
      <c r="WSO136" s="86"/>
      <c r="WSP136" s="86"/>
      <c r="WSQ136" s="86"/>
      <c r="WSR136" s="86"/>
      <c r="WSS136" s="86"/>
      <c r="WST136" s="86"/>
      <c r="WSU136" s="86"/>
      <c r="WSV136" s="86"/>
      <c r="WSW136" s="86"/>
      <c r="WSX136" s="86"/>
      <c r="WSY136" s="86"/>
      <c r="WSZ136" s="86"/>
      <c r="WTA136" s="86"/>
      <c r="WTB136" s="86"/>
      <c r="WTC136" s="86"/>
      <c r="WTD136" s="86"/>
      <c r="WTE136" s="86"/>
      <c r="WTF136" s="86"/>
      <c r="WTG136" s="86"/>
      <c r="WTH136" s="86"/>
      <c r="WTI136" s="86"/>
      <c r="WTJ136" s="86"/>
      <c r="WTK136" s="86"/>
      <c r="WTL136" s="86"/>
      <c r="WTM136" s="86"/>
      <c r="WTN136" s="86"/>
      <c r="WTU136" s="86"/>
      <c r="WTV136" s="86"/>
      <c r="WTW136" s="86"/>
      <c r="WTX136" s="86"/>
      <c r="WTY136" s="86"/>
      <c r="WTZ136" s="86"/>
      <c r="WUA136" s="86"/>
      <c r="WUB136" s="86"/>
      <c r="WUC136" s="86"/>
      <c r="WUD136" s="86"/>
      <c r="WUE136" s="86"/>
      <c r="WUF136" s="86"/>
      <c r="WUG136" s="86"/>
      <c r="WUH136" s="86"/>
      <c r="WUI136" s="86"/>
      <c r="WUJ136" s="86"/>
      <c r="WUK136" s="86"/>
      <c r="WUL136" s="86"/>
      <c r="WUM136" s="86"/>
      <c r="WUN136" s="86"/>
      <c r="WUO136" s="86"/>
      <c r="WUP136" s="86"/>
      <c r="WUQ136" s="86"/>
      <c r="WUR136" s="86"/>
      <c r="WUS136" s="86"/>
      <c r="WUT136" s="86"/>
      <c r="WUU136" s="86"/>
      <c r="WUV136" s="86"/>
      <c r="WUW136" s="86"/>
      <c r="WUX136" s="86"/>
      <c r="WUY136" s="86"/>
      <c r="WUZ136" s="86"/>
      <c r="WVA136" s="86"/>
      <c r="WVB136" s="86"/>
      <c r="WVC136" s="86"/>
      <c r="WVD136" s="86"/>
      <c r="WVE136" s="86"/>
      <c r="WVF136" s="86"/>
      <c r="WVG136" s="86"/>
      <c r="WVH136" s="86"/>
      <c r="WVI136" s="86"/>
      <c r="WVJ136" s="86"/>
      <c r="WVK136" s="86"/>
      <c r="WVL136" s="86"/>
      <c r="WVM136" s="86"/>
      <c r="WVN136" s="86"/>
      <c r="WVO136" s="86"/>
      <c r="WVP136" s="86"/>
      <c r="WVQ136" s="86"/>
      <c r="WVR136" s="86"/>
      <c r="WVS136" s="86"/>
      <c r="WVT136" s="86"/>
      <c r="WVU136" s="86"/>
      <c r="WVV136" s="86"/>
      <c r="WVW136" s="86"/>
      <c r="WVX136" s="86"/>
      <c r="WVY136" s="86"/>
      <c r="WVZ136" s="86"/>
      <c r="WWA136" s="86"/>
      <c r="WWB136" s="86"/>
      <c r="WWC136" s="86"/>
      <c r="WWD136" s="86"/>
      <c r="WWE136" s="86"/>
      <c r="WWF136" s="86"/>
      <c r="WWG136" s="86"/>
      <c r="WWH136" s="86"/>
      <c r="WWI136" s="86"/>
      <c r="WWJ136" s="86"/>
      <c r="WWK136" s="86"/>
      <c r="WWL136" s="86"/>
      <c r="WWM136" s="86"/>
      <c r="WWN136" s="86"/>
      <c r="WWO136" s="86"/>
      <c r="WWP136" s="86"/>
      <c r="WWQ136" s="86"/>
      <c r="WWR136" s="86"/>
      <c r="WWS136" s="86"/>
      <c r="WWT136" s="86"/>
      <c r="WWU136" s="86"/>
      <c r="WWV136" s="86"/>
      <c r="WWW136" s="86"/>
      <c r="WWX136" s="86"/>
      <c r="WWY136" s="86"/>
      <c r="WWZ136" s="86"/>
      <c r="WXA136" s="86"/>
      <c r="WXB136" s="86"/>
      <c r="WXC136" s="86"/>
      <c r="WXD136" s="86"/>
      <c r="WXE136" s="86"/>
      <c r="WXF136" s="86"/>
      <c r="WXG136" s="86"/>
      <c r="WXH136" s="86"/>
      <c r="WXI136" s="86"/>
      <c r="WXJ136" s="86"/>
      <c r="WXK136" s="86"/>
      <c r="WXL136" s="86"/>
      <c r="WXM136" s="86"/>
      <c r="WXN136" s="86"/>
      <c r="WXO136" s="86"/>
      <c r="WXP136" s="86"/>
      <c r="WXQ136" s="86"/>
      <c r="WXR136" s="86"/>
      <c r="WXS136" s="86"/>
      <c r="WXT136" s="86"/>
      <c r="WXU136" s="86"/>
      <c r="WXV136" s="86"/>
      <c r="WXW136" s="86"/>
      <c r="WXX136" s="86"/>
      <c r="WXY136" s="86"/>
      <c r="WXZ136" s="86"/>
      <c r="WYA136" s="86"/>
      <c r="WYB136" s="86"/>
      <c r="WYC136" s="86"/>
      <c r="WYD136" s="86"/>
      <c r="WYE136" s="86"/>
      <c r="WYF136" s="86"/>
      <c r="WYG136" s="86"/>
      <c r="WYH136" s="86"/>
      <c r="WYI136" s="86"/>
      <c r="WYJ136" s="86"/>
      <c r="WYK136" s="86"/>
      <c r="WYL136" s="86"/>
      <c r="WYM136" s="86"/>
      <c r="WYN136" s="86"/>
      <c r="WYO136" s="86"/>
      <c r="WYP136" s="86"/>
      <c r="WYQ136" s="86"/>
      <c r="WYR136" s="86"/>
      <c r="WYS136" s="86"/>
      <c r="WYT136" s="86"/>
      <c r="WYU136" s="86"/>
      <c r="WYV136" s="86"/>
      <c r="WYW136" s="86"/>
      <c r="WYX136" s="86"/>
      <c r="WYY136" s="86"/>
      <c r="WYZ136" s="86"/>
      <c r="WZA136" s="86"/>
      <c r="WZB136" s="86"/>
      <c r="WZC136" s="86"/>
      <c r="WZD136" s="86"/>
      <c r="WZE136" s="86"/>
      <c r="WZF136" s="86"/>
      <c r="WZG136" s="86"/>
      <c r="WZH136" s="86"/>
      <c r="WZI136" s="86"/>
      <c r="WZJ136" s="86"/>
      <c r="WZK136" s="86"/>
      <c r="WZL136" s="86"/>
      <c r="WZM136" s="86"/>
      <c r="WZN136" s="86"/>
      <c r="WZO136" s="86"/>
      <c r="WZP136" s="86"/>
      <c r="WZQ136" s="86"/>
      <c r="WZR136" s="86"/>
      <c r="WZS136" s="86"/>
      <c r="WZT136" s="86"/>
      <c r="WZU136" s="86"/>
      <c r="WZV136" s="86"/>
      <c r="WZW136" s="86"/>
      <c r="WZX136" s="86"/>
      <c r="WZY136" s="86"/>
      <c r="WZZ136" s="86"/>
      <c r="XAA136" s="86"/>
      <c r="XAB136" s="86"/>
      <c r="XAC136" s="86"/>
      <c r="XAD136" s="86"/>
      <c r="XAE136" s="86"/>
      <c r="XAF136" s="86"/>
      <c r="XAG136" s="86"/>
      <c r="XAH136" s="86"/>
      <c r="XAI136" s="86"/>
      <c r="XAJ136" s="86"/>
      <c r="XAK136" s="86"/>
      <c r="XAL136" s="86"/>
      <c r="XAM136" s="86"/>
      <c r="XAN136" s="86"/>
      <c r="XAO136" s="86"/>
      <c r="XAP136" s="86"/>
      <c r="XAQ136" s="86"/>
      <c r="XAR136" s="86"/>
      <c r="XAS136" s="86"/>
      <c r="XAT136" s="86"/>
      <c r="XAU136" s="86"/>
      <c r="XAV136" s="86"/>
      <c r="XAW136" s="86"/>
      <c r="XAX136" s="86"/>
      <c r="XAY136" s="86"/>
      <c r="XAZ136" s="86"/>
      <c r="XBA136" s="86"/>
      <c r="XBB136" s="86"/>
      <c r="XBC136" s="86"/>
      <c r="XBD136" s="86"/>
      <c r="XBE136" s="86"/>
      <c r="XBF136" s="86"/>
      <c r="XBG136" s="86"/>
      <c r="XBH136" s="86"/>
      <c r="XBI136" s="86"/>
      <c r="XBJ136" s="86"/>
      <c r="XBK136" s="86"/>
      <c r="XBL136" s="86"/>
      <c r="XBM136" s="86"/>
      <c r="XBN136" s="86"/>
      <c r="XBO136" s="86"/>
      <c r="XBP136" s="86"/>
      <c r="XBQ136" s="86"/>
      <c r="XBR136" s="86"/>
      <c r="XBS136" s="86"/>
      <c r="XBT136" s="86"/>
      <c r="XBU136" s="86"/>
      <c r="XBV136" s="86"/>
      <c r="XBW136" s="86"/>
      <c r="XBX136" s="86"/>
      <c r="XBY136" s="86"/>
      <c r="XBZ136" s="86"/>
      <c r="XCA136" s="86"/>
      <c r="XCB136" s="86"/>
      <c r="XCC136" s="86"/>
      <c r="XCD136" s="86"/>
      <c r="XCE136" s="86"/>
      <c r="XCF136" s="86"/>
      <c r="XCG136" s="86"/>
      <c r="XCH136" s="86"/>
      <c r="XCI136" s="86"/>
      <c r="XCJ136" s="86"/>
      <c r="XCK136" s="86"/>
      <c r="XCL136" s="86"/>
      <c r="XCM136" s="86"/>
      <c r="XCN136" s="86"/>
      <c r="XCO136" s="86"/>
      <c r="XCP136" s="86"/>
      <c r="XCQ136" s="86"/>
      <c r="XCR136" s="86"/>
      <c r="XCS136" s="86"/>
      <c r="XCT136" s="86"/>
      <c r="XCU136" s="86"/>
      <c r="XCV136" s="86"/>
      <c r="XCW136" s="86"/>
      <c r="XCX136" s="86"/>
      <c r="XCY136" s="86"/>
      <c r="XCZ136" s="86"/>
      <c r="XDA136" s="86"/>
      <c r="XDB136" s="86"/>
      <c r="XDC136" s="86"/>
      <c r="XDD136" s="86"/>
      <c r="XDE136" s="86"/>
    </row>
    <row r="137" spans="1:16333" s="218" customFormat="1" ht="15.75" x14ac:dyDescent="0.25">
      <c r="A137" s="51" t="s">
        <v>90</v>
      </c>
      <c r="B137" s="125" t="s">
        <v>218</v>
      </c>
      <c r="C137" s="137">
        <v>800</v>
      </c>
      <c r="D137" s="198">
        <f>'Приложение 4'!F124</f>
        <v>976988.81</v>
      </c>
      <c r="E137" s="198">
        <f>'Приложение 4'!G124</f>
        <v>975946</v>
      </c>
      <c r="F137" s="198">
        <f>'Приложение 4'!H124</f>
        <v>975946</v>
      </c>
      <c r="G137" s="32"/>
      <c r="H137" s="33"/>
      <c r="I137" s="33"/>
      <c r="J137" s="33"/>
      <c r="K137" s="33"/>
      <c r="L137" s="54"/>
      <c r="M137" s="54"/>
      <c r="N137" s="54"/>
      <c r="O137" s="54"/>
      <c r="P137" s="54"/>
      <c r="Q137" s="54"/>
      <c r="R137" s="54"/>
      <c r="S137" s="54"/>
      <c r="T137" s="54"/>
      <c r="U137" s="54"/>
      <c r="V137" s="54"/>
      <c r="W137" s="54"/>
      <c r="X137" s="54"/>
      <c r="Y137" s="54"/>
      <c r="Z137" s="54"/>
      <c r="AA137" s="54"/>
      <c r="AB137" s="54"/>
      <c r="AC137" s="54"/>
      <c r="AD137" s="54"/>
      <c r="AE137" s="54"/>
      <c r="AF137" s="54"/>
      <c r="AG137" s="54"/>
      <c r="AH137" s="54"/>
      <c r="AI137" s="54"/>
      <c r="AJ137" s="54"/>
      <c r="AK137" s="54"/>
      <c r="AL137" s="54"/>
      <c r="AM137" s="54"/>
      <c r="AN137" s="86"/>
      <c r="AO137" s="86"/>
      <c r="AP137" s="86"/>
      <c r="AQ137" s="86"/>
      <c r="AR137" s="86"/>
      <c r="AS137" s="86"/>
      <c r="AT137" s="86"/>
      <c r="AU137" s="86"/>
      <c r="AV137" s="86"/>
      <c r="AW137" s="86"/>
      <c r="AX137" s="86"/>
      <c r="AY137" s="86"/>
      <c r="AZ137" s="86"/>
      <c r="BA137" s="86"/>
      <c r="BB137" s="86"/>
      <c r="BC137" s="86"/>
      <c r="BD137" s="86"/>
      <c r="BE137" s="86"/>
      <c r="BF137" s="86"/>
      <c r="BG137" s="86"/>
      <c r="BH137" s="86"/>
      <c r="BI137" s="86"/>
      <c r="BJ137" s="86"/>
      <c r="BK137" s="86"/>
      <c r="BL137" s="86"/>
      <c r="BM137" s="86"/>
      <c r="BN137" s="86"/>
      <c r="BO137" s="86"/>
      <c r="BP137" s="86"/>
      <c r="BQ137" s="86"/>
      <c r="BR137" s="86"/>
      <c r="BS137" s="86"/>
      <c r="BT137" s="86"/>
      <c r="BU137" s="86"/>
      <c r="BV137" s="86"/>
      <c r="BW137" s="86"/>
      <c r="BX137" s="86"/>
      <c r="BY137" s="86"/>
      <c r="BZ137" s="86"/>
      <c r="CA137" s="86"/>
      <c r="CB137" s="86"/>
      <c r="CC137" s="86"/>
      <c r="CD137" s="86"/>
      <c r="CE137" s="86"/>
      <c r="CF137" s="86"/>
      <c r="CG137" s="86"/>
      <c r="CH137" s="86"/>
      <c r="CI137" s="86"/>
      <c r="CJ137" s="86"/>
      <c r="CK137" s="86"/>
      <c r="CL137" s="86"/>
      <c r="CM137" s="86"/>
      <c r="CN137" s="86"/>
      <c r="CO137" s="86"/>
      <c r="CP137" s="86"/>
      <c r="CQ137" s="86"/>
      <c r="CR137" s="86"/>
      <c r="CS137" s="86"/>
      <c r="CT137" s="86"/>
      <c r="CU137" s="86"/>
      <c r="CV137" s="86"/>
      <c r="CW137" s="86"/>
      <c r="CX137" s="86"/>
      <c r="CY137" s="86"/>
      <c r="CZ137" s="86"/>
      <c r="DA137" s="86"/>
      <c r="DB137" s="86"/>
      <c r="DC137" s="86"/>
      <c r="DD137" s="86"/>
      <c r="DE137" s="86"/>
      <c r="DF137" s="86"/>
      <c r="DG137" s="86"/>
      <c r="DH137" s="86"/>
      <c r="DI137" s="86"/>
      <c r="DJ137" s="86"/>
      <c r="DK137" s="86"/>
      <c r="DL137" s="86"/>
      <c r="DM137" s="86"/>
      <c r="DN137" s="86"/>
      <c r="DO137" s="86"/>
      <c r="DP137" s="86"/>
      <c r="DQ137" s="86"/>
      <c r="DR137" s="86"/>
      <c r="DS137" s="86"/>
      <c r="DT137" s="86"/>
      <c r="DU137" s="86"/>
      <c r="DV137" s="86"/>
      <c r="DW137" s="86"/>
      <c r="DX137" s="86"/>
      <c r="DY137" s="86"/>
      <c r="DZ137" s="86"/>
      <c r="EA137" s="86"/>
      <c r="EB137" s="86"/>
      <c r="EC137" s="86"/>
      <c r="ED137" s="86"/>
      <c r="EE137" s="86"/>
      <c r="EF137" s="86"/>
      <c r="EG137" s="86"/>
      <c r="EH137" s="86"/>
      <c r="EI137" s="86"/>
      <c r="EJ137" s="86"/>
      <c r="EK137" s="86"/>
      <c r="EL137" s="86"/>
      <c r="EM137" s="86"/>
      <c r="EN137" s="86"/>
      <c r="EO137" s="86"/>
      <c r="EP137" s="86"/>
      <c r="EQ137" s="86"/>
      <c r="ER137" s="86"/>
      <c r="ES137" s="86"/>
      <c r="ET137" s="86"/>
      <c r="EU137" s="86"/>
      <c r="EV137" s="86"/>
      <c r="EW137" s="86"/>
      <c r="EX137" s="86"/>
      <c r="EY137" s="86"/>
      <c r="EZ137" s="86"/>
      <c r="FA137" s="86"/>
      <c r="FB137" s="86"/>
      <c r="FC137" s="86"/>
      <c r="FD137" s="86"/>
      <c r="FE137" s="86"/>
      <c r="FF137" s="86"/>
      <c r="FG137" s="86"/>
      <c r="FH137" s="86"/>
      <c r="FI137" s="86"/>
      <c r="FJ137" s="86"/>
      <c r="FK137" s="86"/>
      <c r="FL137" s="86"/>
      <c r="FM137" s="86"/>
      <c r="FN137" s="86"/>
      <c r="FO137" s="86"/>
      <c r="FP137" s="86"/>
      <c r="FQ137" s="86"/>
      <c r="FR137" s="86"/>
      <c r="FS137" s="86"/>
      <c r="FT137" s="86"/>
      <c r="FU137" s="86"/>
      <c r="FV137" s="86"/>
      <c r="FW137" s="86"/>
      <c r="FX137" s="86"/>
      <c r="FY137" s="86"/>
      <c r="FZ137" s="86"/>
      <c r="GA137" s="86"/>
      <c r="GB137" s="86"/>
      <c r="GC137" s="86"/>
      <c r="GD137" s="86"/>
      <c r="GE137" s="86"/>
      <c r="GF137" s="86"/>
      <c r="GG137" s="86"/>
      <c r="GH137" s="86"/>
      <c r="GI137" s="86"/>
      <c r="GJ137" s="86"/>
      <c r="GK137" s="86"/>
      <c r="GL137" s="86"/>
      <c r="GM137" s="86"/>
      <c r="GN137" s="86"/>
      <c r="GO137" s="86"/>
      <c r="GP137" s="86"/>
      <c r="GQ137" s="86"/>
      <c r="GR137" s="86"/>
      <c r="GS137" s="86"/>
      <c r="GT137" s="86"/>
      <c r="GU137" s="86"/>
      <c r="GV137" s="86"/>
      <c r="GW137" s="86"/>
      <c r="GX137" s="86"/>
      <c r="GY137" s="86"/>
      <c r="GZ137" s="86"/>
      <c r="HA137" s="86"/>
      <c r="HB137" s="86"/>
      <c r="HI137" s="86"/>
      <c r="HJ137" s="86"/>
      <c r="HK137" s="86"/>
      <c r="HL137" s="86"/>
      <c r="HM137" s="86"/>
      <c r="HN137" s="86"/>
      <c r="HO137" s="86"/>
      <c r="HP137" s="86"/>
      <c r="HQ137" s="86"/>
      <c r="HR137" s="86"/>
      <c r="HS137" s="86"/>
      <c r="HT137" s="86"/>
      <c r="HU137" s="86"/>
      <c r="HV137" s="86"/>
      <c r="HW137" s="86"/>
      <c r="HX137" s="86"/>
      <c r="HY137" s="86"/>
      <c r="HZ137" s="86"/>
      <c r="IA137" s="86"/>
      <c r="IB137" s="86"/>
      <c r="IC137" s="86"/>
      <c r="ID137" s="86"/>
      <c r="IE137" s="86"/>
      <c r="IF137" s="86"/>
      <c r="IG137" s="86"/>
      <c r="IH137" s="86"/>
      <c r="II137" s="86"/>
      <c r="IJ137" s="86"/>
      <c r="IK137" s="86"/>
      <c r="IL137" s="86"/>
      <c r="IM137" s="86"/>
      <c r="IN137" s="86"/>
      <c r="IO137" s="86"/>
      <c r="IP137" s="86"/>
      <c r="IQ137" s="86"/>
      <c r="IR137" s="86"/>
      <c r="IS137" s="86"/>
      <c r="IT137" s="86"/>
      <c r="IU137" s="86"/>
      <c r="IV137" s="86"/>
      <c r="IW137" s="86"/>
      <c r="IX137" s="86"/>
      <c r="IY137" s="86"/>
      <c r="IZ137" s="86"/>
      <c r="JA137" s="86"/>
      <c r="JB137" s="86"/>
      <c r="JC137" s="86"/>
      <c r="JD137" s="86"/>
      <c r="JE137" s="86"/>
      <c r="JF137" s="86"/>
      <c r="JG137" s="86"/>
      <c r="JH137" s="86"/>
      <c r="JI137" s="86"/>
      <c r="JJ137" s="86"/>
      <c r="JK137" s="86"/>
      <c r="JL137" s="86"/>
      <c r="JM137" s="86"/>
      <c r="JN137" s="86"/>
      <c r="JO137" s="86"/>
      <c r="JP137" s="86"/>
      <c r="JQ137" s="86"/>
      <c r="JR137" s="86"/>
      <c r="JS137" s="86"/>
      <c r="JT137" s="86"/>
      <c r="JU137" s="86"/>
      <c r="JV137" s="86"/>
      <c r="JW137" s="86"/>
      <c r="JX137" s="86"/>
      <c r="JY137" s="86"/>
      <c r="JZ137" s="86"/>
      <c r="KA137" s="86"/>
      <c r="KB137" s="86"/>
      <c r="KC137" s="86"/>
      <c r="KD137" s="86"/>
      <c r="KE137" s="86"/>
      <c r="KF137" s="86"/>
      <c r="KG137" s="86"/>
      <c r="KH137" s="86"/>
      <c r="KI137" s="86"/>
      <c r="KJ137" s="86"/>
      <c r="KK137" s="86"/>
      <c r="KL137" s="86"/>
      <c r="KM137" s="86"/>
      <c r="KN137" s="86"/>
      <c r="KO137" s="86"/>
      <c r="KP137" s="86"/>
      <c r="KQ137" s="86"/>
      <c r="KR137" s="86"/>
      <c r="KS137" s="86"/>
      <c r="KT137" s="86"/>
      <c r="KU137" s="86"/>
      <c r="KV137" s="86"/>
      <c r="KW137" s="86"/>
      <c r="KX137" s="86"/>
      <c r="KY137" s="86"/>
      <c r="KZ137" s="86"/>
      <c r="LA137" s="86"/>
      <c r="LB137" s="86"/>
      <c r="LC137" s="86"/>
      <c r="LD137" s="86"/>
      <c r="LE137" s="86"/>
      <c r="LF137" s="86"/>
      <c r="LG137" s="86"/>
      <c r="LH137" s="86"/>
      <c r="LI137" s="86"/>
      <c r="LJ137" s="86"/>
      <c r="LK137" s="86"/>
      <c r="LL137" s="86"/>
      <c r="LM137" s="86"/>
      <c r="LN137" s="86"/>
      <c r="LO137" s="86"/>
      <c r="LP137" s="86"/>
      <c r="LQ137" s="86"/>
      <c r="LR137" s="86"/>
      <c r="LS137" s="86"/>
      <c r="LT137" s="86"/>
      <c r="LU137" s="86"/>
      <c r="LV137" s="86"/>
      <c r="LW137" s="86"/>
      <c r="LX137" s="86"/>
      <c r="LY137" s="86"/>
      <c r="LZ137" s="86"/>
      <c r="MA137" s="86"/>
      <c r="MB137" s="86"/>
      <c r="MC137" s="86"/>
      <c r="MD137" s="86"/>
      <c r="ME137" s="86"/>
      <c r="MF137" s="86"/>
      <c r="MG137" s="86"/>
      <c r="MH137" s="86"/>
      <c r="MI137" s="86"/>
      <c r="MJ137" s="86"/>
      <c r="MK137" s="86"/>
      <c r="ML137" s="86"/>
      <c r="MM137" s="86"/>
      <c r="MN137" s="86"/>
      <c r="MO137" s="86"/>
      <c r="MP137" s="86"/>
      <c r="MQ137" s="86"/>
      <c r="MR137" s="86"/>
      <c r="MS137" s="86"/>
      <c r="MT137" s="86"/>
      <c r="MU137" s="86"/>
      <c r="MV137" s="86"/>
      <c r="MW137" s="86"/>
      <c r="MX137" s="86"/>
      <c r="MY137" s="86"/>
      <c r="MZ137" s="86"/>
      <c r="NA137" s="86"/>
      <c r="NB137" s="86"/>
      <c r="NC137" s="86"/>
      <c r="ND137" s="86"/>
      <c r="NE137" s="86"/>
      <c r="NF137" s="86"/>
      <c r="NG137" s="86"/>
      <c r="NH137" s="86"/>
      <c r="NI137" s="86"/>
      <c r="NJ137" s="86"/>
      <c r="NK137" s="86"/>
      <c r="NL137" s="86"/>
      <c r="NM137" s="86"/>
      <c r="NN137" s="86"/>
      <c r="NO137" s="86"/>
      <c r="NP137" s="86"/>
      <c r="NQ137" s="86"/>
      <c r="NR137" s="86"/>
      <c r="NS137" s="86"/>
      <c r="NT137" s="86"/>
      <c r="NU137" s="86"/>
      <c r="NV137" s="86"/>
      <c r="NW137" s="86"/>
      <c r="NX137" s="86"/>
      <c r="NY137" s="86"/>
      <c r="NZ137" s="86"/>
      <c r="OA137" s="86"/>
      <c r="OB137" s="86"/>
      <c r="OC137" s="86"/>
      <c r="OD137" s="86"/>
      <c r="OE137" s="86"/>
      <c r="OF137" s="86"/>
      <c r="OG137" s="86"/>
      <c r="OH137" s="86"/>
      <c r="OI137" s="86"/>
      <c r="OJ137" s="86"/>
      <c r="OK137" s="86"/>
      <c r="OL137" s="86"/>
      <c r="OM137" s="86"/>
      <c r="ON137" s="86"/>
      <c r="OO137" s="86"/>
      <c r="OP137" s="86"/>
      <c r="OQ137" s="86"/>
      <c r="OR137" s="86"/>
      <c r="OS137" s="86"/>
      <c r="OT137" s="86"/>
      <c r="OU137" s="86"/>
      <c r="OV137" s="86"/>
      <c r="OW137" s="86"/>
      <c r="OX137" s="86"/>
      <c r="OY137" s="86"/>
      <c r="OZ137" s="86"/>
      <c r="PA137" s="86"/>
      <c r="PB137" s="86"/>
      <c r="PC137" s="86"/>
      <c r="PD137" s="86"/>
      <c r="PE137" s="86"/>
      <c r="PF137" s="86"/>
      <c r="PG137" s="86"/>
      <c r="PH137" s="86"/>
      <c r="PI137" s="86"/>
      <c r="PJ137" s="86"/>
      <c r="PK137" s="86"/>
      <c r="PL137" s="86"/>
      <c r="PM137" s="86"/>
      <c r="PN137" s="86"/>
      <c r="PO137" s="86"/>
      <c r="PP137" s="86"/>
      <c r="PQ137" s="86"/>
      <c r="PR137" s="86"/>
      <c r="PS137" s="86"/>
      <c r="PT137" s="86"/>
      <c r="PU137" s="86"/>
      <c r="PV137" s="86"/>
      <c r="PW137" s="86"/>
      <c r="PX137" s="86"/>
      <c r="PY137" s="86"/>
      <c r="PZ137" s="86"/>
      <c r="QA137" s="86"/>
      <c r="QB137" s="86"/>
      <c r="QC137" s="86"/>
      <c r="QD137" s="86"/>
      <c r="QE137" s="86"/>
      <c r="QF137" s="86"/>
      <c r="QG137" s="86"/>
      <c r="QH137" s="86"/>
      <c r="QI137" s="86"/>
      <c r="QJ137" s="86"/>
      <c r="QK137" s="86"/>
      <c r="QL137" s="86"/>
      <c r="QM137" s="86"/>
      <c r="QN137" s="86"/>
      <c r="QO137" s="86"/>
      <c r="QP137" s="86"/>
      <c r="QQ137" s="86"/>
      <c r="QR137" s="86"/>
      <c r="QS137" s="86"/>
      <c r="QT137" s="86"/>
      <c r="QU137" s="86"/>
      <c r="QV137" s="86"/>
      <c r="QW137" s="86"/>
      <c r="QX137" s="86"/>
      <c r="RE137" s="86"/>
      <c r="RF137" s="86"/>
      <c r="RG137" s="86"/>
      <c r="RH137" s="86"/>
      <c r="RI137" s="86"/>
      <c r="RJ137" s="86"/>
      <c r="RK137" s="86"/>
      <c r="RL137" s="86"/>
      <c r="RM137" s="86"/>
      <c r="RN137" s="86"/>
      <c r="RO137" s="86"/>
      <c r="RP137" s="86"/>
      <c r="RQ137" s="86"/>
      <c r="RR137" s="86"/>
      <c r="RS137" s="86"/>
      <c r="RT137" s="86"/>
      <c r="RU137" s="86"/>
      <c r="RV137" s="86"/>
      <c r="RW137" s="86"/>
      <c r="RX137" s="86"/>
      <c r="RY137" s="86"/>
      <c r="RZ137" s="86"/>
      <c r="SA137" s="86"/>
      <c r="SB137" s="86"/>
      <c r="SC137" s="86"/>
      <c r="SD137" s="86"/>
      <c r="SE137" s="86"/>
      <c r="SF137" s="86"/>
      <c r="SG137" s="86"/>
      <c r="SH137" s="86"/>
      <c r="SI137" s="86"/>
      <c r="SJ137" s="86"/>
      <c r="SK137" s="86"/>
      <c r="SL137" s="86"/>
      <c r="SM137" s="86"/>
      <c r="SN137" s="86"/>
      <c r="SO137" s="86"/>
      <c r="SP137" s="86"/>
      <c r="SQ137" s="86"/>
      <c r="SR137" s="86"/>
      <c r="SS137" s="86"/>
      <c r="ST137" s="86"/>
      <c r="SU137" s="86"/>
      <c r="SV137" s="86"/>
      <c r="SW137" s="86"/>
      <c r="SX137" s="86"/>
      <c r="SY137" s="86"/>
      <c r="SZ137" s="86"/>
      <c r="TA137" s="86"/>
      <c r="TB137" s="86"/>
      <c r="TC137" s="86"/>
      <c r="TD137" s="86"/>
      <c r="TE137" s="86"/>
      <c r="TF137" s="86"/>
      <c r="TG137" s="86"/>
      <c r="TH137" s="86"/>
      <c r="TI137" s="86"/>
      <c r="TJ137" s="86"/>
      <c r="TK137" s="86"/>
      <c r="TL137" s="86"/>
      <c r="TM137" s="86"/>
      <c r="TN137" s="86"/>
      <c r="TO137" s="86"/>
      <c r="TP137" s="86"/>
      <c r="TQ137" s="86"/>
      <c r="TR137" s="86"/>
      <c r="TS137" s="86"/>
      <c r="TT137" s="86"/>
      <c r="TU137" s="86"/>
      <c r="TV137" s="86"/>
      <c r="TW137" s="86"/>
      <c r="TX137" s="86"/>
      <c r="TY137" s="86"/>
      <c r="TZ137" s="86"/>
      <c r="UA137" s="86"/>
      <c r="UB137" s="86"/>
      <c r="UC137" s="86"/>
      <c r="UD137" s="86"/>
      <c r="UE137" s="86"/>
      <c r="UF137" s="86"/>
      <c r="UG137" s="86"/>
      <c r="UH137" s="86"/>
      <c r="UI137" s="86"/>
      <c r="UJ137" s="86"/>
      <c r="UK137" s="86"/>
      <c r="UL137" s="86"/>
      <c r="UM137" s="86"/>
      <c r="UN137" s="86"/>
      <c r="UO137" s="86"/>
      <c r="UP137" s="86"/>
      <c r="UQ137" s="86"/>
      <c r="UR137" s="86"/>
      <c r="US137" s="86"/>
      <c r="UT137" s="86"/>
      <c r="UU137" s="86"/>
      <c r="UV137" s="86"/>
      <c r="UW137" s="86"/>
      <c r="UX137" s="86"/>
      <c r="UY137" s="86"/>
      <c r="UZ137" s="86"/>
      <c r="VA137" s="86"/>
      <c r="VB137" s="86"/>
      <c r="VC137" s="86"/>
      <c r="VD137" s="86"/>
      <c r="VE137" s="86"/>
      <c r="VF137" s="86"/>
      <c r="VG137" s="86"/>
      <c r="VH137" s="86"/>
      <c r="VI137" s="86"/>
      <c r="VJ137" s="86"/>
      <c r="VK137" s="86"/>
      <c r="VL137" s="86"/>
      <c r="VM137" s="86"/>
      <c r="VN137" s="86"/>
      <c r="VO137" s="86"/>
      <c r="VP137" s="86"/>
      <c r="VQ137" s="86"/>
      <c r="VR137" s="86"/>
      <c r="VS137" s="86"/>
      <c r="VT137" s="86"/>
      <c r="VU137" s="86"/>
      <c r="VV137" s="86"/>
      <c r="VW137" s="86"/>
      <c r="VX137" s="86"/>
      <c r="VY137" s="86"/>
      <c r="VZ137" s="86"/>
      <c r="WA137" s="86"/>
      <c r="WB137" s="86"/>
      <c r="WC137" s="86"/>
      <c r="WD137" s="86"/>
      <c r="WE137" s="86"/>
      <c r="WF137" s="86"/>
      <c r="WG137" s="86"/>
      <c r="WH137" s="86"/>
      <c r="WI137" s="86"/>
      <c r="WJ137" s="86"/>
      <c r="WK137" s="86"/>
      <c r="WL137" s="86"/>
      <c r="WM137" s="86"/>
      <c r="WN137" s="86"/>
      <c r="WO137" s="86"/>
      <c r="WP137" s="86"/>
      <c r="WQ137" s="86"/>
      <c r="WR137" s="86"/>
      <c r="WS137" s="86"/>
      <c r="WT137" s="86"/>
      <c r="WU137" s="86"/>
      <c r="WV137" s="86"/>
      <c r="WW137" s="86"/>
      <c r="WX137" s="86"/>
      <c r="WY137" s="86"/>
      <c r="WZ137" s="86"/>
      <c r="XA137" s="86"/>
      <c r="XB137" s="86"/>
      <c r="XC137" s="86"/>
      <c r="XD137" s="86"/>
      <c r="XE137" s="86"/>
      <c r="XF137" s="86"/>
      <c r="XG137" s="86"/>
      <c r="XH137" s="86"/>
      <c r="XI137" s="86"/>
      <c r="XJ137" s="86"/>
      <c r="XK137" s="86"/>
      <c r="XL137" s="86"/>
      <c r="XM137" s="86"/>
      <c r="XN137" s="86"/>
      <c r="XO137" s="86"/>
      <c r="XP137" s="86"/>
      <c r="XQ137" s="86"/>
      <c r="XR137" s="86"/>
      <c r="XS137" s="86"/>
      <c r="XT137" s="86"/>
      <c r="XU137" s="86"/>
      <c r="XV137" s="86"/>
      <c r="XW137" s="86"/>
      <c r="XX137" s="86"/>
      <c r="XY137" s="86"/>
      <c r="XZ137" s="86"/>
      <c r="YA137" s="86"/>
      <c r="YB137" s="86"/>
      <c r="YC137" s="86"/>
      <c r="YD137" s="86"/>
      <c r="YE137" s="86"/>
      <c r="YF137" s="86"/>
      <c r="YG137" s="86"/>
      <c r="YH137" s="86"/>
      <c r="YI137" s="86"/>
      <c r="YJ137" s="86"/>
      <c r="YK137" s="86"/>
      <c r="YL137" s="86"/>
      <c r="YM137" s="86"/>
      <c r="YN137" s="86"/>
      <c r="YO137" s="86"/>
      <c r="YP137" s="86"/>
      <c r="YQ137" s="86"/>
      <c r="YR137" s="86"/>
      <c r="YS137" s="86"/>
      <c r="YT137" s="86"/>
      <c r="YU137" s="86"/>
      <c r="YV137" s="86"/>
      <c r="YW137" s="86"/>
      <c r="YX137" s="86"/>
      <c r="YY137" s="86"/>
      <c r="YZ137" s="86"/>
      <c r="ZA137" s="86"/>
      <c r="ZB137" s="86"/>
      <c r="ZC137" s="86"/>
      <c r="ZD137" s="86"/>
      <c r="ZE137" s="86"/>
      <c r="ZF137" s="86"/>
      <c r="ZG137" s="86"/>
      <c r="ZH137" s="86"/>
      <c r="ZI137" s="86"/>
      <c r="ZJ137" s="86"/>
      <c r="ZK137" s="86"/>
      <c r="ZL137" s="86"/>
      <c r="ZM137" s="86"/>
      <c r="ZN137" s="86"/>
      <c r="ZO137" s="86"/>
      <c r="ZP137" s="86"/>
      <c r="ZQ137" s="86"/>
      <c r="ZR137" s="86"/>
      <c r="ZS137" s="86"/>
      <c r="ZT137" s="86"/>
      <c r="ZU137" s="86"/>
      <c r="ZV137" s="86"/>
      <c r="ZW137" s="86"/>
      <c r="ZX137" s="86"/>
      <c r="ZY137" s="86"/>
      <c r="ZZ137" s="86"/>
      <c r="AAA137" s="86"/>
      <c r="AAB137" s="86"/>
      <c r="AAC137" s="86"/>
      <c r="AAD137" s="86"/>
      <c r="AAE137" s="86"/>
      <c r="AAF137" s="86"/>
      <c r="AAG137" s="86"/>
      <c r="AAH137" s="86"/>
      <c r="AAI137" s="86"/>
      <c r="AAJ137" s="86"/>
      <c r="AAK137" s="86"/>
      <c r="AAL137" s="86"/>
      <c r="AAM137" s="86"/>
      <c r="AAN137" s="86"/>
      <c r="AAO137" s="86"/>
      <c r="AAP137" s="86"/>
      <c r="AAQ137" s="86"/>
      <c r="AAR137" s="86"/>
      <c r="AAS137" s="86"/>
      <c r="AAT137" s="86"/>
      <c r="ABA137" s="86"/>
      <c r="ABB137" s="86"/>
      <c r="ABC137" s="86"/>
      <c r="ABD137" s="86"/>
      <c r="ABE137" s="86"/>
      <c r="ABF137" s="86"/>
      <c r="ABG137" s="86"/>
      <c r="ABH137" s="86"/>
      <c r="ABI137" s="86"/>
      <c r="ABJ137" s="86"/>
      <c r="ABK137" s="86"/>
      <c r="ABL137" s="86"/>
      <c r="ABM137" s="86"/>
      <c r="ABN137" s="86"/>
      <c r="ABO137" s="86"/>
      <c r="ABP137" s="86"/>
      <c r="ABQ137" s="86"/>
      <c r="ABR137" s="86"/>
      <c r="ABS137" s="86"/>
      <c r="ABT137" s="86"/>
      <c r="ABU137" s="86"/>
      <c r="ABV137" s="86"/>
      <c r="ABW137" s="86"/>
      <c r="ABX137" s="86"/>
      <c r="ABY137" s="86"/>
      <c r="ABZ137" s="86"/>
      <c r="ACA137" s="86"/>
      <c r="ACB137" s="86"/>
      <c r="ACC137" s="86"/>
      <c r="ACD137" s="86"/>
      <c r="ACE137" s="86"/>
      <c r="ACF137" s="86"/>
      <c r="ACG137" s="86"/>
      <c r="ACH137" s="86"/>
      <c r="ACI137" s="86"/>
      <c r="ACJ137" s="86"/>
      <c r="ACK137" s="86"/>
      <c r="ACL137" s="86"/>
      <c r="ACM137" s="86"/>
      <c r="ACN137" s="86"/>
      <c r="ACO137" s="86"/>
      <c r="ACP137" s="86"/>
      <c r="ACQ137" s="86"/>
      <c r="ACR137" s="86"/>
      <c r="ACS137" s="86"/>
      <c r="ACT137" s="86"/>
      <c r="ACU137" s="86"/>
      <c r="ACV137" s="86"/>
      <c r="ACW137" s="86"/>
      <c r="ACX137" s="86"/>
      <c r="ACY137" s="86"/>
      <c r="ACZ137" s="86"/>
      <c r="ADA137" s="86"/>
      <c r="ADB137" s="86"/>
      <c r="ADC137" s="86"/>
      <c r="ADD137" s="86"/>
      <c r="ADE137" s="86"/>
      <c r="ADF137" s="86"/>
      <c r="ADG137" s="86"/>
      <c r="ADH137" s="86"/>
      <c r="ADI137" s="86"/>
      <c r="ADJ137" s="86"/>
      <c r="ADK137" s="86"/>
      <c r="ADL137" s="86"/>
      <c r="ADM137" s="86"/>
      <c r="ADN137" s="86"/>
      <c r="ADO137" s="86"/>
      <c r="ADP137" s="86"/>
      <c r="ADQ137" s="86"/>
      <c r="ADR137" s="86"/>
      <c r="ADS137" s="86"/>
      <c r="ADT137" s="86"/>
      <c r="ADU137" s="86"/>
      <c r="ADV137" s="86"/>
      <c r="ADW137" s="86"/>
      <c r="ADX137" s="86"/>
      <c r="ADY137" s="86"/>
      <c r="ADZ137" s="86"/>
      <c r="AEA137" s="86"/>
      <c r="AEB137" s="86"/>
      <c r="AEC137" s="86"/>
      <c r="AED137" s="86"/>
      <c r="AEE137" s="86"/>
      <c r="AEF137" s="86"/>
      <c r="AEG137" s="86"/>
      <c r="AEH137" s="86"/>
      <c r="AEI137" s="86"/>
      <c r="AEJ137" s="86"/>
      <c r="AEK137" s="86"/>
      <c r="AEL137" s="86"/>
      <c r="AEM137" s="86"/>
      <c r="AEN137" s="86"/>
      <c r="AEO137" s="86"/>
      <c r="AEP137" s="86"/>
      <c r="AEQ137" s="86"/>
      <c r="AER137" s="86"/>
      <c r="AES137" s="86"/>
      <c r="AET137" s="86"/>
      <c r="AEU137" s="86"/>
      <c r="AEV137" s="86"/>
      <c r="AEW137" s="86"/>
      <c r="AEX137" s="86"/>
      <c r="AEY137" s="86"/>
      <c r="AEZ137" s="86"/>
      <c r="AFA137" s="86"/>
      <c r="AFB137" s="86"/>
      <c r="AFC137" s="86"/>
      <c r="AFD137" s="86"/>
      <c r="AFE137" s="86"/>
      <c r="AFF137" s="86"/>
      <c r="AFG137" s="86"/>
      <c r="AFH137" s="86"/>
      <c r="AFI137" s="86"/>
      <c r="AFJ137" s="86"/>
      <c r="AFK137" s="86"/>
      <c r="AFL137" s="86"/>
      <c r="AFM137" s="86"/>
      <c r="AFN137" s="86"/>
      <c r="AFO137" s="86"/>
      <c r="AFP137" s="86"/>
      <c r="AFQ137" s="86"/>
      <c r="AFR137" s="86"/>
      <c r="AFS137" s="86"/>
      <c r="AFT137" s="86"/>
      <c r="AFU137" s="86"/>
      <c r="AFV137" s="86"/>
      <c r="AFW137" s="86"/>
      <c r="AFX137" s="86"/>
      <c r="AFY137" s="86"/>
      <c r="AFZ137" s="86"/>
      <c r="AGA137" s="86"/>
      <c r="AGB137" s="86"/>
      <c r="AGC137" s="86"/>
      <c r="AGD137" s="86"/>
      <c r="AGE137" s="86"/>
      <c r="AGF137" s="86"/>
      <c r="AGG137" s="86"/>
      <c r="AGH137" s="86"/>
      <c r="AGI137" s="86"/>
      <c r="AGJ137" s="86"/>
      <c r="AGK137" s="86"/>
      <c r="AGL137" s="86"/>
      <c r="AGM137" s="86"/>
      <c r="AGN137" s="86"/>
      <c r="AGO137" s="86"/>
      <c r="AGP137" s="86"/>
      <c r="AGQ137" s="86"/>
      <c r="AGR137" s="86"/>
      <c r="AGS137" s="86"/>
      <c r="AGT137" s="86"/>
      <c r="AGU137" s="86"/>
      <c r="AGV137" s="86"/>
      <c r="AGW137" s="86"/>
      <c r="AGX137" s="86"/>
      <c r="AGY137" s="86"/>
      <c r="AGZ137" s="86"/>
      <c r="AHA137" s="86"/>
      <c r="AHB137" s="86"/>
      <c r="AHC137" s="86"/>
      <c r="AHD137" s="86"/>
      <c r="AHE137" s="86"/>
      <c r="AHF137" s="86"/>
      <c r="AHG137" s="86"/>
      <c r="AHH137" s="86"/>
      <c r="AHI137" s="86"/>
      <c r="AHJ137" s="86"/>
      <c r="AHK137" s="86"/>
      <c r="AHL137" s="86"/>
      <c r="AHM137" s="86"/>
      <c r="AHN137" s="86"/>
      <c r="AHO137" s="86"/>
      <c r="AHP137" s="86"/>
      <c r="AHQ137" s="86"/>
      <c r="AHR137" s="86"/>
      <c r="AHS137" s="86"/>
      <c r="AHT137" s="86"/>
      <c r="AHU137" s="86"/>
      <c r="AHV137" s="86"/>
      <c r="AHW137" s="86"/>
      <c r="AHX137" s="86"/>
      <c r="AHY137" s="86"/>
      <c r="AHZ137" s="86"/>
      <c r="AIA137" s="86"/>
      <c r="AIB137" s="86"/>
      <c r="AIC137" s="86"/>
      <c r="AID137" s="86"/>
      <c r="AIE137" s="86"/>
      <c r="AIF137" s="86"/>
      <c r="AIG137" s="86"/>
      <c r="AIH137" s="86"/>
      <c r="AII137" s="86"/>
      <c r="AIJ137" s="86"/>
      <c r="AIK137" s="86"/>
      <c r="AIL137" s="86"/>
      <c r="AIM137" s="86"/>
      <c r="AIN137" s="86"/>
      <c r="AIO137" s="86"/>
      <c r="AIP137" s="86"/>
      <c r="AIQ137" s="86"/>
      <c r="AIR137" s="86"/>
      <c r="AIS137" s="86"/>
      <c r="AIT137" s="86"/>
      <c r="AIU137" s="86"/>
      <c r="AIV137" s="86"/>
      <c r="AIW137" s="86"/>
      <c r="AIX137" s="86"/>
      <c r="AIY137" s="86"/>
      <c r="AIZ137" s="86"/>
      <c r="AJA137" s="86"/>
      <c r="AJB137" s="86"/>
      <c r="AJC137" s="86"/>
      <c r="AJD137" s="86"/>
      <c r="AJE137" s="86"/>
      <c r="AJF137" s="86"/>
      <c r="AJG137" s="86"/>
      <c r="AJH137" s="86"/>
      <c r="AJI137" s="86"/>
      <c r="AJJ137" s="86"/>
      <c r="AJK137" s="86"/>
      <c r="AJL137" s="86"/>
      <c r="AJM137" s="86"/>
      <c r="AJN137" s="86"/>
      <c r="AJO137" s="86"/>
      <c r="AJP137" s="86"/>
      <c r="AJQ137" s="86"/>
      <c r="AJR137" s="86"/>
      <c r="AJS137" s="86"/>
      <c r="AJT137" s="86"/>
      <c r="AJU137" s="86"/>
      <c r="AJV137" s="86"/>
      <c r="AJW137" s="86"/>
      <c r="AJX137" s="86"/>
      <c r="AJY137" s="86"/>
      <c r="AJZ137" s="86"/>
      <c r="AKA137" s="86"/>
      <c r="AKB137" s="86"/>
      <c r="AKC137" s="86"/>
      <c r="AKD137" s="86"/>
      <c r="AKE137" s="86"/>
      <c r="AKF137" s="86"/>
      <c r="AKG137" s="86"/>
      <c r="AKH137" s="86"/>
      <c r="AKI137" s="86"/>
      <c r="AKJ137" s="86"/>
      <c r="AKK137" s="86"/>
      <c r="AKL137" s="86"/>
      <c r="AKM137" s="86"/>
      <c r="AKN137" s="86"/>
      <c r="AKO137" s="86"/>
      <c r="AKP137" s="86"/>
      <c r="AKW137" s="86"/>
      <c r="AKX137" s="86"/>
      <c r="AKY137" s="86"/>
      <c r="AKZ137" s="86"/>
      <c r="ALA137" s="86"/>
      <c r="ALB137" s="86"/>
      <c r="ALC137" s="86"/>
      <c r="ALD137" s="86"/>
      <c r="ALE137" s="86"/>
      <c r="ALF137" s="86"/>
      <c r="ALG137" s="86"/>
      <c r="ALH137" s="86"/>
      <c r="ALI137" s="86"/>
      <c r="ALJ137" s="86"/>
      <c r="ALK137" s="86"/>
      <c r="ALL137" s="86"/>
      <c r="ALM137" s="86"/>
      <c r="ALN137" s="86"/>
      <c r="ALO137" s="86"/>
      <c r="ALP137" s="86"/>
      <c r="ALQ137" s="86"/>
      <c r="ALR137" s="86"/>
      <c r="ALS137" s="86"/>
      <c r="ALT137" s="86"/>
      <c r="ALU137" s="86"/>
      <c r="ALV137" s="86"/>
      <c r="ALW137" s="86"/>
      <c r="ALX137" s="86"/>
      <c r="ALY137" s="86"/>
      <c r="ALZ137" s="86"/>
      <c r="AMA137" s="86"/>
      <c r="AMB137" s="86"/>
      <c r="AMC137" s="86"/>
      <c r="AMD137" s="86"/>
      <c r="AME137" s="86"/>
      <c r="AMF137" s="86"/>
      <c r="AMG137" s="86"/>
      <c r="AMH137" s="86"/>
      <c r="AMI137" s="86"/>
      <c r="AMJ137" s="86"/>
      <c r="AMK137" s="86"/>
      <c r="AML137" s="86"/>
      <c r="AMM137" s="86"/>
      <c r="AMN137" s="86"/>
      <c r="AMO137" s="86"/>
      <c r="AMP137" s="86"/>
      <c r="AMQ137" s="86"/>
      <c r="AMR137" s="86"/>
      <c r="AMS137" s="86"/>
      <c r="AMT137" s="86"/>
      <c r="AMU137" s="86"/>
      <c r="AMV137" s="86"/>
      <c r="AMW137" s="86"/>
      <c r="AMX137" s="86"/>
      <c r="AMY137" s="86"/>
      <c r="AMZ137" s="86"/>
      <c r="ANA137" s="86"/>
      <c r="ANB137" s="86"/>
      <c r="ANC137" s="86"/>
      <c r="AND137" s="86"/>
      <c r="ANE137" s="86"/>
      <c r="ANF137" s="86"/>
      <c r="ANG137" s="86"/>
      <c r="ANH137" s="86"/>
      <c r="ANI137" s="86"/>
      <c r="ANJ137" s="86"/>
      <c r="ANK137" s="86"/>
      <c r="ANL137" s="86"/>
      <c r="ANM137" s="86"/>
      <c r="ANN137" s="86"/>
      <c r="ANO137" s="86"/>
      <c r="ANP137" s="86"/>
      <c r="ANQ137" s="86"/>
      <c r="ANR137" s="86"/>
      <c r="ANS137" s="86"/>
      <c r="ANT137" s="86"/>
      <c r="ANU137" s="86"/>
      <c r="ANV137" s="86"/>
      <c r="ANW137" s="86"/>
      <c r="ANX137" s="86"/>
      <c r="ANY137" s="86"/>
      <c r="ANZ137" s="86"/>
      <c r="AOA137" s="86"/>
      <c r="AOB137" s="86"/>
      <c r="AOC137" s="86"/>
      <c r="AOD137" s="86"/>
      <c r="AOE137" s="86"/>
      <c r="AOF137" s="86"/>
      <c r="AOG137" s="86"/>
      <c r="AOH137" s="86"/>
      <c r="AOI137" s="86"/>
      <c r="AOJ137" s="86"/>
      <c r="AOK137" s="86"/>
      <c r="AOL137" s="86"/>
      <c r="AOM137" s="86"/>
      <c r="AON137" s="86"/>
      <c r="AOO137" s="86"/>
      <c r="AOP137" s="86"/>
      <c r="AOQ137" s="86"/>
      <c r="AOR137" s="86"/>
      <c r="AOS137" s="86"/>
      <c r="AOT137" s="86"/>
      <c r="AOU137" s="86"/>
      <c r="AOV137" s="86"/>
      <c r="AOW137" s="86"/>
      <c r="AOX137" s="86"/>
      <c r="AOY137" s="86"/>
      <c r="AOZ137" s="86"/>
      <c r="APA137" s="86"/>
      <c r="APB137" s="86"/>
      <c r="APC137" s="86"/>
      <c r="APD137" s="86"/>
      <c r="APE137" s="86"/>
      <c r="APF137" s="86"/>
      <c r="APG137" s="86"/>
      <c r="APH137" s="86"/>
      <c r="API137" s="86"/>
      <c r="APJ137" s="86"/>
      <c r="APK137" s="86"/>
      <c r="APL137" s="86"/>
      <c r="APM137" s="86"/>
      <c r="APN137" s="86"/>
      <c r="APO137" s="86"/>
      <c r="APP137" s="86"/>
      <c r="APQ137" s="86"/>
      <c r="APR137" s="86"/>
      <c r="APS137" s="86"/>
      <c r="APT137" s="86"/>
      <c r="APU137" s="86"/>
      <c r="APV137" s="86"/>
      <c r="APW137" s="86"/>
      <c r="APX137" s="86"/>
      <c r="APY137" s="86"/>
      <c r="APZ137" s="86"/>
      <c r="AQA137" s="86"/>
      <c r="AQB137" s="86"/>
      <c r="AQC137" s="86"/>
      <c r="AQD137" s="86"/>
      <c r="AQE137" s="86"/>
      <c r="AQF137" s="86"/>
      <c r="AQG137" s="86"/>
      <c r="AQH137" s="86"/>
      <c r="AQI137" s="86"/>
      <c r="AQJ137" s="86"/>
      <c r="AQK137" s="86"/>
      <c r="AQL137" s="86"/>
      <c r="AQM137" s="86"/>
      <c r="AQN137" s="86"/>
      <c r="AQO137" s="86"/>
      <c r="AQP137" s="86"/>
      <c r="AQQ137" s="86"/>
      <c r="AQR137" s="86"/>
      <c r="AQS137" s="86"/>
      <c r="AQT137" s="86"/>
      <c r="AQU137" s="86"/>
      <c r="AQV137" s="86"/>
      <c r="AQW137" s="86"/>
      <c r="AQX137" s="86"/>
      <c r="AQY137" s="86"/>
      <c r="AQZ137" s="86"/>
      <c r="ARA137" s="86"/>
      <c r="ARB137" s="86"/>
      <c r="ARC137" s="86"/>
      <c r="ARD137" s="86"/>
      <c r="ARE137" s="86"/>
      <c r="ARF137" s="86"/>
      <c r="ARG137" s="86"/>
      <c r="ARH137" s="86"/>
      <c r="ARI137" s="86"/>
      <c r="ARJ137" s="86"/>
      <c r="ARK137" s="86"/>
      <c r="ARL137" s="86"/>
      <c r="ARM137" s="86"/>
      <c r="ARN137" s="86"/>
      <c r="ARO137" s="86"/>
      <c r="ARP137" s="86"/>
      <c r="ARQ137" s="86"/>
      <c r="ARR137" s="86"/>
      <c r="ARS137" s="86"/>
      <c r="ART137" s="86"/>
      <c r="ARU137" s="86"/>
      <c r="ARV137" s="86"/>
      <c r="ARW137" s="86"/>
      <c r="ARX137" s="86"/>
      <c r="ARY137" s="86"/>
      <c r="ARZ137" s="86"/>
      <c r="ASA137" s="86"/>
      <c r="ASB137" s="86"/>
      <c r="ASC137" s="86"/>
      <c r="ASD137" s="86"/>
      <c r="ASE137" s="86"/>
      <c r="ASF137" s="86"/>
      <c r="ASG137" s="86"/>
      <c r="ASH137" s="86"/>
      <c r="ASI137" s="86"/>
      <c r="ASJ137" s="86"/>
      <c r="ASK137" s="86"/>
      <c r="ASL137" s="86"/>
      <c r="ASM137" s="86"/>
      <c r="ASN137" s="86"/>
      <c r="ASO137" s="86"/>
      <c r="ASP137" s="86"/>
      <c r="ASQ137" s="86"/>
      <c r="ASR137" s="86"/>
      <c r="ASS137" s="86"/>
      <c r="AST137" s="86"/>
      <c r="ASU137" s="86"/>
      <c r="ASV137" s="86"/>
      <c r="ASW137" s="86"/>
      <c r="ASX137" s="86"/>
      <c r="ASY137" s="86"/>
      <c r="ASZ137" s="86"/>
      <c r="ATA137" s="86"/>
      <c r="ATB137" s="86"/>
      <c r="ATC137" s="86"/>
      <c r="ATD137" s="86"/>
      <c r="ATE137" s="86"/>
      <c r="ATF137" s="86"/>
      <c r="ATG137" s="86"/>
      <c r="ATH137" s="86"/>
      <c r="ATI137" s="86"/>
      <c r="ATJ137" s="86"/>
      <c r="ATK137" s="86"/>
      <c r="ATL137" s="86"/>
      <c r="ATM137" s="86"/>
      <c r="ATN137" s="86"/>
      <c r="ATO137" s="86"/>
      <c r="ATP137" s="86"/>
      <c r="ATQ137" s="86"/>
      <c r="ATR137" s="86"/>
      <c r="ATS137" s="86"/>
      <c r="ATT137" s="86"/>
      <c r="ATU137" s="86"/>
      <c r="ATV137" s="86"/>
      <c r="ATW137" s="86"/>
      <c r="ATX137" s="86"/>
      <c r="ATY137" s="86"/>
      <c r="ATZ137" s="86"/>
      <c r="AUA137" s="86"/>
      <c r="AUB137" s="86"/>
      <c r="AUC137" s="86"/>
      <c r="AUD137" s="86"/>
      <c r="AUE137" s="86"/>
      <c r="AUF137" s="86"/>
      <c r="AUG137" s="86"/>
      <c r="AUH137" s="86"/>
      <c r="AUI137" s="86"/>
      <c r="AUJ137" s="86"/>
      <c r="AUK137" s="86"/>
      <c r="AUL137" s="86"/>
      <c r="AUS137" s="86"/>
      <c r="AUT137" s="86"/>
      <c r="AUU137" s="86"/>
      <c r="AUV137" s="86"/>
      <c r="AUW137" s="86"/>
      <c r="AUX137" s="86"/>
      <c r="AUY137" s="86"/>
      <c r="AUZ137" s="86"/>
      <c r="AVA137" s="86"/>
      <c r="AVB137" s="86"/>
      <c r="AVC137" s="86"/>
      <c r="AVD137" s="86"/>
      <c r="AVE137" s="86"/>
      <c r="AVF137" s="86"/>
      <c r="AVG137" s="86"/>
      <c r="AVH137" s="86"/>
      <c r="AVI137" s="86"/>
      <c r="AVJ137" s="86"/>
      <c r="AVK137" s="86"/>
      <c r="AVL137" s="86"/>
      <c r="AVM137" s="86"/>
      <c r="AVN137" s="86"/>
      <c r="AVO137" s="86"/>
      <c r="AVP137" s="86"/>
      <c r="AVQ137" s="86"/>
      <c r="AVR137" s="86"/>
      <c r="AVS137" s="86"/>
      <c r="AVT137" s="86"/>
      <c r="AVU137" s="86"/>
      <c r="AVV137" s="86"/>
      <c r="AVW137" s="86"/>
      <c r="AVX137" s="86"/>
      <c r="AVY137" s="86"/>
      <c r="AVZ137" s="86"/>
      <c r="AWA137" s="86"/>
      <c r="AWB137" s="86"/>
      <c r="AWC137" s="86"/>
      <c r="AWD137" s="86"/>
      <c r="AWE137" s="86"/>
      <c r="AWF137" s="86"/>
      <c r="AWG137" s="86"/>
      <c r="AWH137" s="86"/>
      <c r="AWI137" s="86"/>
      <c r="AWJ137" s="86"/>
      <c r="AWK137" s="86"/>
      <c r="AWL137" s="86"/>
      <c r="AWM137" s="86"/>
      <c r="AWN137" s="86"/>
      <c r="AWO137" s="86"/>
      <c r="AWP137" s="86"/>
      <c r="AWQ137" s="86"/>
      <c r="AWR137" s="86"/>
      <c r="AWS137" s="86"/>
      <c r="AWT137" s="86"/>
      <c r="AWU137" s="86"/>
      <c r="AWV137" s="86"/>
      <c r="AWW137" s="86"/>
      <c r="AWX137" s="86"/>
      <c r="AWY137" s="86"/>
      <c r="AWZ137" s="86"/>
      <c r="AXA137" s="86"/>
      <c r="AXB137" s="86"/>
      <c r="AXC137" s="86"/>
      <c r="AXD137" s="86"/>
      <c r="AXE137" s="86"/>
      <c r="AXF137" s="86"/>
      <c r="AXG137" s="86"/>
      <c r="AXH137" s="86"/>
      <c r="AXI137" s="86"/>
      <c r="AXJ137" s="86"/>
      <c r="AXK137" s="86"/>
      <c r="AXL137" s="86"/>
      <c r="AXM137" s="86"/>
      <c r="AXN137" s="86"/>
      <c r="AXO137" s="86"/>
      <c r="AXP137" s="86"/>
      <c r="AXQ137" s="86"/>
      <c r="AXR137" s="86"/>
      <c r="AXS137" s="86"/>
      <c r="AXT137" s="86"/>
      <c r="AXU137" s="86"/>
      <c r="AXV137" s="86"/>
      <c r="AXW137" s="86"/>
      <c r="AXX137" s="86"/>
      <c r="AXY137" s="86"/>
      <c r="AXZ137" s="86"/>
      <c r="AYA137" s="86"/>
      <c r="AYB137" s="86"/>
      <c r="AYC137" s="86"/>
      <c r="AYD137" s="86"/>
      <c r="AYE137" s="86"/>
      <c r="AYF137" s="86"/>
      <c r="AYG137" s="86"/>
      <c r="AYH137" s="86"/>
      <c r="AYI137" s="86"/>
      <c r="AYJ137" s="86"/>
      <c r="AYK137" s="86"/>
      <c r="AYL137" s="86"/>
      <c r="AYM137" s="86"/>
      <c r="AYN137" s="86"/>
      <c r="AYO137" s="86"/>
      <c r="AYP137" s="86"/>
      <c r="AYQ137" s="86"/>
      <c r="AYR137" s="86"/>
      <c r="AYS137" s="86"/>
      <c r="AYT137" s="86"/>
      <c r="AYU137" s="86"/>
      <c r="AYV137" s="86"/>
      <c r="AYW137" s="86"/>
      <c r="AYX137" s="86"/>
      <c r="AYY137" s="86"/>
      <c r="AYZ137" s="86"/>
      <c r="AZA137" s="86"/>
      <c r="AZB137" s="86"/>
      <c r="AZC137" s="86"/>
      <c r="AZD137" s="86"/>
      <c r="AZE137" s="86"/>
      <c r="AZF137" s="86"/>
      <c r="AZG137" s="86"/>
      <c r="AZH137" s="86"/>
      <c r="AZI137" s="86"/>
      <c r="AZJ137" s="86"/>
      <c r="AZK137" s="86"/>
      <c r="AZL137" s="86"/>
      <c r="AZM137" s="86"/>
      <c r="AZN137" s="86"/>
      <c r="AZO137" s="86"/>
      <c r="AZP137" s="86"/>
      <c r="AZQ137" s="86"/>
      <c r="AZR137" s="86"/>
      <c r="AZS137" s="86"/>
      <c r="AZT137" s="86"/>
      <c r="AZU137" s="86"/>
      <c r="AZV137" s="86"/>
      <c r="AZW137" s="86"/>
      <c r="AZX137" s="86"/>
      <c r="AZY137" s="86"/>
      <c r="AZZ137" s="86"/>
      <c r="BAA137" s="86"/>
      <c r="BAB137" s="86"/>
      <c r="BAC137" s="86"/>
      <c r="BAD137" s="86"/>
      <c r="BAE137" s="86"/>
      <c r="BAF137" s="86"/>
      <c r="BAG137" s="86"/>
      <c r="BAH137" s="86"/>
      <c r="BAI137" s="86"/>
      <c r="BAJ137" s="86"/>
      <c r="BAK137" s="86"/>
      <c r="BAL137" s="86"/>
      <c r="BAM137" s="86"/>
      <c r="BAN137" s="86"/>
      <c r="BAO137" s="86"/>
      <c r="BAP137" s="86"/>
      <c r="BAQ137" s="86"/>
      <c r="BAR137" s="86"/>
      <c r="BAS137" s="86"/>
      <c r="BAT137" s="86"/>
      <c r="BAU137" s="86"/>
      <c r="BAV137" s="86"/>
      <c r="BAW137" s="86"/>
      <c r="BAX137" s="86"/>
      <c r="BAY137" s="86"/>
      <c r="BAZ137" s="86"/>
      <c r="BBA137" s="86"/>
      <c r="BBB137" s="86"/>
      <c r="BBC137" s="86"/>
      <c r="BBD137" s="86"/>
      <c r="BBE137" s="86"/>
      <c r="BBF137" s="86"/>
      <c r="BBG137" s="86"/>
      <c r="BBH137" s="86"/>
      <c r="BBI137" s="86"/>
      <c r="BBJ137" s="86"/>
      <c r="BBK137" s="86"/>
      <c r="BBL137" s="86"/>
      <c r="BBM137" s="86"/>
      <c r="BBN137" s="86"/>
      <c r="BBO137" s="86"/>
      <c r="BBP137" s="86"/>
      <c r="BBQ137" s="86"/>
      <c r="BBR137" s="86"/>
      <c r="BBS137" s="86"/>
      <c r="BBT137" s="86"/>
      <c r="BBU137" s="86"/>
      <c r="BBV137" s="86"/>
      <c r="BBW137" s="86"/>
      <c r="BBX137" s="86"/>
      <c r="BBY137" s="86"/>
      <c r="BBZ137" s="86"/>
      <c r="BCA137" s="86"/>
      <c r="BCB137" s="86"/>
      <c r="BCC137" s="86"/>
      <c r="BCD137" s="86"/>
      <c r="BCE137" s="86"/>
      <c r="BCF137" s="86"/>
      <c r="BCG137" s="86"/>
      <c r="BCH137" s="86"/>
      <c r="BCI137" s="86"/>
      <c r="BCJ137" s="86"/>
      <c r="BCK137" s="86"/>
      <c r="BCL137" s="86"/>
      <c r="BCM137" s="86"/>
      <c r="BCN137" s="86"/>
      <c r="BCO137" s="86"/>
      <c r="BCP137" s="86"/>
      <c r="BCQ137" s="86"/>
      <c r="BCR137" s="86"/>
      <c r="BCS137" s="86"/>
      <c r="BCT137" s="86"/>
      <c r="BCU137" s="86"/>
      <c r="BCV137" s="86"/>
      <c r="BCW137" s="86"/>
      <c r="BCX137" s="86"/>
      <c r="BCY137" s="86"/>
      <c r="BCZ137" s="86"/>
      <c r="BDA137" s="86"/>
      <c r="BDB137" s="86"/>
      <c r="BDC137" s="86"/>
      <c r="BDD137" s="86"/>
      <c r="BDE137" s="86"/>
      <c r="BDF137" s="86"/>
      <c r="BDG137" s="86"/>
      <c r="BDH137" s="86"/>
      <c r="BDI137" s="86"/>
      <c r="BDJ137" s="86"/>
      <c r="BDK137" s="86"/>
      <c r="BDL137" s="86"/>
      <c r="BDM137" s="86"/>
      <c r="BDN137" s="86"/>
      <c r="BDO137" s="86"/>
      <c r="BDP137" s="86"/>
      <c r="BDQ137" s="86"/>
      <c r="BDR137" s="86"/>
      <c r="BDS137" s="86"/>
      <c r="BDT137" s="86"/>
      <c r="BDU137" s="86"/>
      <c r="BDV137" s="86"/>
      <c r="BDW137" s="86"/>
      <c r="BDX137" s="86"/>
      <c r="BDY137" s="86"/>
      <c r="BDZ137" s="86"/>
      <c r="BEA137" s="86"/>
      <c r="BEB137" s="86"/>
      <c r="BEC137" s="86"/>
      <c r="BED137" s="86"/>
      <c r="BEE137" s="86"/>
      <c r="BEF137" s="86"/>
      <c r="BEG137" s="86"/>
      <c r="BEH137" s="86"/>
      <c r="BEO137" s="86"/>
      <c r="BEP137" s="86"/>
      <c r="BEQ137" s="86"/>
      <c r="BER137" s="86"/>
      <c r="BES137" s="86"/>
      <c r="BET137" s="86"/>
      <c r="BEU137" s="86"/>
      <c r="BEV137" s="86"/>
      <c r="BEW137" s="86"/>
      <c r="BEX137" s="86"/>
      <c r="BEY137" s="86"/>
      <c r="BEZ137" s="86"/>
      <c r="BFA137" s="86"/>
      <c r="BFB137" s="86"/>
      <c r="BFC137" s="86"/>
      <c r="BFD137" s="86"/>
      <c r="BFE137" s="86"/>
      <c r="BFF137" s="86"/>
      <c r="BFG137" s="86"/>
      <c r="BFH137" s="86"/>
      <c r="BFI137" s="86"/>
      <c r="BFJ137" s="86"/>
      <c r="BFK137" s="86"/>
      <c r="BFL137" s="86"/>
      <c r="BFM137" s="86"/>
      <c r="BFN137" s="86"/>
      <c r="BFO137" s="86"/>
      <c r="BFP137" s="86"/>
      <c r="BFQ137" s="86"/>
      <c r="BFR137" s="86"/>
      <c r="BFS137" s="86"/>
      <c r="BFT137" s="86"/>
      <c r="BFU137" s="86"/>
      <c r="BFV137" s="86"/>
      <c r="BFW137" s="86"/>
      <c r="BFX137" s="86"/>
      <c r="BFY137" s="86"/>
      <c r="BFZ137" s="86"/>
      <c r="BGA137" s="86"/>
      <c r="BGB137" s="86"/>
      <c r="BGC137" s="86"/>
      <c r="BGD137" s="86"/>
      <c r="BGE137" s="86"/>
      <c r="BGF137" s="86"/>
      <c r="BGG137" s="86"/>
      <c r="BGH137" s="86"/>
      <c r="BGI137" s="86"/>
      <c r="BGJ137" s="86"/>
      <c r="BGK137" s="86"/>
      <c r="BGL137" s="86"/>
      <c r="BGM137" s="86"/>
      <c r="BGN137" s="86"/>
      <c r="BGO137" s="86"/>
      <c r="BGP137" s="86"/>
      <c r="BGQ137" s="86"/>
      <c r="BGR137" s="86"/>
      <c r="BGS137" s="86"/>
      <c r="BGT137" s="86"/>
      <c r="BGU137" s="86"/>
      <c r="BGV137" s="86"/>
      <c r="BGW137" s="86"/>
      <c r="BGX137" s="86"/>
      <c r="BGY137" s="86"/>
      <c r="BGZ137" s="86"/>
      <c r="BHA137" s="86"/>
      <c r="BHB137" s="86"/>
      <c r="BHC137" s="86"/>
      <c r="BHD137" s="86"/>
      <c r="BHE137" s="86"/>
      <c r="BHF137" s="86"/>
      <c r="BHG137" s="86"/>
      <c r="BHH137" s="86"/>
      <c r="BHI137" s="86"/>
      <c r="BHJ137" s="86"/>
      <c r="BHK137" s="86"/>
      <c r="BHL137" s="86"/>
      <c r="BHM137" s="86"/>
      <c r="BHN137" s="86"/>
      <c r="BHO137" s="86"/>
      <c r="BHP137" s="86"/>
      <c r="BHQ137" s="86"/>
      <c r="BHR137" s="86"/>
      <c r="BHS137" s="86"/>
      <c r="BHT137" s="86"/>
      <c r="BHU137" s="86"/>
      <c r="BHV137" s="86"/>
      <c r="BHW137" s="86"/>
      <c r="BHX137" s="86"/>
      <c r="BHY137" s="86"/>
      <c r="BHZ137" s="86"/>
      <c r="BIA137" s="86"/>
      <c r="BIB137" s="86"/>
      <c r="BIC137" s="86"/>
      <c r="BID137" s="86"/>
      <c r="BIE137" s="86"/>
      <c r="BIF137" s="86"/>
      <c r="BIG137" s="86"/>
      <c r="BIH137" s="86"/>
      <c r="BII137" s="86"/>
      <c r="BIJ137" s="86"/>
      <c r="BIK137" s="86"/>
      <c r="BIL137" s="86"/>
      <c r="BIM137" s="86"/>
      <c r="BIN137" s="86"/>
      <c r="BIO137" s="86"/>
      <c r="BIP137" s="86"/>
      <c r="BIQ137" s="86"/>
      <c r="BIR137" s="86"/>
      <c r="BIS137" s="86"/>
      <c r="BIT137" s="86"/>
      <c r="BIU137" s="86"/>
      <c r="BIV137" s="86"/>
      <c r="BIW137" s="86"/>
      <c r="BIX137" s="86"/>
      <c r="BIY137" s="86"/>
      <c r="BIZ137" s="86"/>
      <c r="BJA137" s="86"/>
      <c r="BJB137" s="86"/>
      <c r="BJC137" s="86"/>
      <c r="BJD137" s="86"/>
      <c r="BJE137" s="86"/>
      <c r="BJF137" s="86"/>
      <c r="BJG137" s="86"/>
      <c r="BJH137" s="86"/>
      <c r="BJI137" s="86"/>
      <c r="BJJ137" s="86"/>
      <c r="BJK137" s="86"/>
      <c r="BJL137" s="86"/>
      <c r="BJM137" s="86"/>
      <c r="BJN137" s="86"/>
      <c r="BJO137" s="86"/>
      <c r="BJP137" s="86"/>
      <c r="BJQ137" s="86"/>
      <c r="BJR137" s="86"/>
      <c r="BJS137" s="86"/>
      <c r="BJT137" s="86"/>
      <c r="BJU137" s="86"/>
      <c r="BJV137" s="86"/>
      <c r="BJW137" s="86"/>
      <c r="BJX137" s="86"/>
      <c r="BJY137" s="86"/>
      <c r="BJZ137" s="86"/>
      <c r="BKA137" s="86"/>
      <c r="BKB137" s="86"/>
      <c r="BKC137" s="86"/>
      <c r="BKD137" s="86"/>
      <c r="BKE137" s="86"/>
      <c r="BKF137" s="86"/>
      <c r="BKG137" s="86"/>
      <c r="BKH137" s="86"/>
      <c r="BKI137" s="86"/>
      <c r="BKJ137" s="86"/>
      <c r="BKK137" s="86"/>
      <c r="BKL137" s="86"/>
      <c r="BKM137" s="86"/>
      <c r="BKN137" s="86"/>
      <c r="BKO137" s="86"/>
      <c r="BKP137" s="86"/>
      <c r="BKQ137" s="86"/>
      <c r="BKR137" s="86"/>
      <c r="BKS137" s="86"/>
      <c r="BKT137" s="86"/>
      <c r="BKU137" s="86"/>
      <c r="BKV137" s="86"/>
      <c r="BKW137" s="86"/>
      <c r="BKX137" s="86"/>
      <c r="BKY137" s="86"/>
      <c r="BKZ137" s="86"/>
      <c r="BLA137" s="86"/>
      <c r="BLB137" s="86"/>
      <c r="BLC137" s="86"/>
      <c r="BLD137" s="86"/>
      <c r="BLE137" s="86"/>
      <c r="BLF137" s="86"/>
      <c r="BLG137" s="86"/>
      <c r="BLH137" s="86"/>
      <c r="BLI137" s="86"/>
      <c r="BLJ137" s="86"/>
      <c r="BLK137" s="86"/>
      <c r="BLL137" s="86"/>
      <c r="BLM137" s="86"/>
      <c r="BLN137" s="86"/>
      <c r="BLO137" s="86"/>
      <c r="BLP137" s="86"/>
      <c r="BLQ137" s="86"/>
      <c r="BLR137" s="86"/>
      <c r="BLS137" s="86"/>
      <c r="BLT137" s="86"/>
      <c r="BLU137" s="86"/>
      <c r="BLV137" s="86"/>
      <c r="BLW137" s="86"/>
      <c r="BLX137" s="86"/>
      <c r="BLY137" s="86"/>
      <c r="BLZ137" s="86"/>
      <c r="BMA137" s="86"/>
      <c r="BMB137" s="86"/>
      <c r="BMC137" s="86"/>
      <c r="BMD137" s="86"/>
      <c r="BME137" s="86"/>
      <c r="BMF137" s="86"/>
      <c r="BMG137" s="86"/>
      <c r="BMH137" s="86"/>
      <c r="BMI137" s="86"/>
      <c r="BMJ137" s="86"/>
      <c r="BMK137" s="86"/>
      <c r="BML137" s="86"/>
      <c r="BMM137" s="86"/>
      <c r="BMN137" s="86"/>
      <c r="BMO137" s="86"/>
      <c r="BMP137" s="86"/>
      <c r="BMQ137" s="86"/>
      <c r="BMR137" s="86"/>
      <c r="BMS137" s="86"/>
      <c r="BMT137" s="86"/>
      <c r="BMU137" s="86"/>
      <c r="BMV137" s="86"/>
      <c r="BMW137" s="86"/>
      <c r="BMX137" s="86"/>
      <c r="BMY137" s="86"/>
      <c r="BMZ137" s="86"/>
      <c r="BNA137" s="86"/>
      <c r="BNB137" s="86"/>
      <c r="BNC137" s="86"/>
      <c r="BND137" s="86"/>
      <c r="BNE137" s="86"/>
      <c r="BNF137" s="86"/>
      <c r="BNG137" s="86"/>
      <c r="BNH137" s="86"/>
      <c r="BNI137" s="86"/>
      <c r="BNJ137" s="86"/>
      <c r="BNK137" s="86"/>
      <c r="BNL137" s="86"/>
      <c r="BNM137" s="86"/>
      <c r="BNN137" s="86"/>
      <c r="BNO137" s="86"/>
      <c r="BNP137" s="86"/>
      <c r="BNQ137" s="86"/>
      <c r="BNR137" s="86"/>
      <c r="BNS137" s="86"/>
      <c r="BNT137" s="86"/>
      <c r="BNU137" s="86"/>
      <c r="BNV137" s="86"/>
      <c r="BNW137" s="86"/>
      <c r="BNX137" s="86"/>
      <c r="BNY137" s="86"/>
      <c r="BNZ137" s="86"/>
      <c r="BOA137" s="86"/>
      <c r="BOB137" s="86"/>
      <c r="BOC137" s="86"/>
      <c r="BOD137" s="86"/>
      <c r="BOK137" s="86"/>
      <c r="BOL137" s="86"/>
      <c r="BOM137" s="86"/>
      <c r="BON137" s="86"/>
      <c r="BOO137" s="86"/>
      <c r="BOP137" s="86"/>
      <c r="BOQ137" s="86"/>
      <c r="BOR137" s="86"/>
      <c r="BOS137" s="86"/>
      <c r="BOT137" s="86"/>
      <c r="BOU137" s="86"/>
      <c r="BOV137" s="86"/>
      <c r="BOW137" s="86"/>
      <c r="BOX137" s="86"/>
      <c r="BOY137" s="86"/>
      <c r="BOZ137" s="86"/>
      <c r="BPA137" s="86"/>
      <c r="BPB137" s="86"/>
      <c r="BPC137" s="86"/>
      <c r="BPD137" s="86"/>
      <c r="BPE137" s="86"/>
      <c r="BPF137" s="86"/>
      <c r="BPG137" s="86"/>
      <c r="BPH137" s="86"/>
      <c r="BPI137" s="86"/>
      <c r="BPJ137" s="86"/>
      <c r="BPK137" s="86"/>
      <c r="BPL137" s="86"/>
      <c r="BPM137" s="86"/>
      <c r="BPN137" s="86"/>
      <c r="BPO137" s="86"/>
      <c r="BPP137" s="86"/>
      <c r="BPQ137" s="86"/>
      <c r="BPR137" s="86"/>
      <c r="BPS137" s="86"/>
      <c r="BPT137" s="86"/>
      <c r="BPU137" s="86"/>
      <c r="BPV137" s="86"/>
      <c r="BPW137" s="86"/>
      <c r="BPX137" s="86"/>
      <c r="BPY137" s="86"/>
      <c r="BPZ137" s="86"/>
      <c r="BQA137" s="86"/>
      <c r="BQB137" s="86"/>
      <c r="BQC137" s="86"/>
      <c r="BQD137" s="86"/>
      <c r="BQE137" s="86"/>
      <c r="BQF137" s="86"/>
      <c r="BQG137" s="86"/>
      <c r="BQH137" s="86"/>
      <c r="BQI137" s="86"/>
      <c r="BQJ137" s="86"/>
      <c r="BQK137" s="86"/>
      <c r="BQL137" s="86"/>
      <c r="BQM137" s="86"/>
      <c r="BQN137" s="86"/>
      <c r="BQO137" s="86"/>
      <c r="BQP137" s="86"/>
      <c r="BQQ137" s="86"/>
      <c r="BQR137" s="86"/>
      <c r="BQS137" s="86"/>
      <c r="BQT137" s="86"/>
      <c r="BQU137" s="86"/>
      <c r="BQV137" s="86"/>
      <c r="BQW137" s="86"/>
      <c r="BQX137" s="86"/>
      <c r="BQY137" s="86"/>
      <c r="BQZ137" s="86"/>
      <c r="BRA137" s="86"/>
      <c r="BRB137" s="86"/>
      <c r="BRC137" s="86"/>
      <c r="BRD137" s="86"/>
      <c r="BRE137" s="86"/>
      <c r="BRF137" s="86"/>
      <c r="BRG137" s="86"/>
      <c r="BRH137" s="86"/>
      <c r="BRI137" s="86"/>
      <c r="BRJ137" s="86"/>
      <c r="BRK137" s="86"/>
      <c r="BRL137" s="86"/>
      <c r="BRM137" s="86"/>
      <c r="BRN137" s="86"/>
      <c r="BRO137" s="86"/>
      <c r="BRP137" s="86"/>
      <c r="BRQ137" s="86"/>
      <c r="BRR137" s="86"/>
      <c r="BRS137" s="86"/>
      <c r="BRT137" s="86"/>
      <c r="BRU137" s="86"/>
      <c r="BRV137" s="86"/>
      <c r="BRW137" s="86"/>
      <c r="BRX137" s="86"/>
      <c r="BRY137" s="86"/>
      <c r="BRZ137" s="86"/>
      <c r="BSA137" s="86"/>
      <c r="BSB137" s="86"/>
      <c r="BSC137" s="86"/>
      <c r="BSD137" s="86"/>
      <c r="BSE137" s="86"/>
      <c r="BSF137" s="86"/>
      <c r="BSG137" s="86"/>
      <c r="BSH137" s="86"/>
      <c r="BSI137" s="86"/>
      <c r="BSJ137" s="86"/>
      <c r="BSK137" s="86"/>
      <c r="BSL137" s="86"/>
      <c r="BSM137" s="86"/>
      <c r="BSN137" s="86"/>
      <c r="BSO137" s="86"/>
      <c r="BSP137" s="86"/>
      <c r="BSQ137" s="86"/>
      <c r="BSR137" s="86"/>
      <c r="BSS137" s="86"/>
      <c r="BST137" s="86"/>
      <c r="BSU137" s="86"/>
      <c r="BSV137" s="86"/>
      <c r="BSW137" s="86"/>
      <c r="BSX137" s="86"/>
      <c r="BSY137" s="86"/>
      <c r="BSZ137" s="86"/>
      <c r="BTA137" s="86"/>
      <c r="BTB137" s="86"/>
      <c r="BTC137" s="86"/>
      <c r="BTD137" s="86"/>
      <c r="BTE137" s="86"/>
      <c r="BTF137" s="86"/>
      <c r="BTG137" s="86"/>
      <c r="BTH137" s="86"/>
      <c r="BTI137" s="86"/>
      <c r="BTJ137" s="86"/>
      <c r="BTK137" s="86"/>
      <c r="BTL137" s="86"/>
      <c r="BTM137" s="86"/>
      <c r="BTN137" s="86"/>
      <c r="BTO137" s="86"/>
      <c r="BTP137" s="86"/>
      <c r="BTQ137" s="86"/>
      <c r="BTR137" s="86"/>
      <c r="BTS137" s="86"/>
      <c r="BTT137" s="86"/>
      <c r="BTU137" s="86"/>
      <c r="BTV137" s="86"/>
      <c r="BTW137" s="86"/>
      <c r="BTX137" s="86"/>
      <c r="BTY137" s="86"/>
      <c r="BTZ137" s="86"/>
      <c r="BUA137" s="86"/>
      <c r="BUB137" s="86"/>
      <c r="BUC137" s="86"/>
      <c r="BUD137" s="86"/>
      <c r="BUE137" s="86"/>
      <c r="BUF137" s="86"/>
      <c r="BUG137" s="86"/>
      <c r="BUH137" s="86"/>
      <c r="BUI137" s="86"/>
      <c r="BUJ137" s="86"/>
      <c r="BUK137" s="86"/>
      <c r="BUL137" s="86"/>
      <c r="BUM137" s="86"/>
      <c r="BUN137" s="86"/>
      <c r="BUO137" s="86"/>
      <c r="BUP137" s="86"/>
      <c r="BUQ137" s="86"/>
      <c r="BUR137" s="86"/>
      <c r="BUS137" s="86"/>
      <c r="BUT137" s="86"/>
      <c r="BUU137" s="86"/>
      <c r="BUV137" s="86"/>
      <c r="BUW137" s="86"/>
      <c r="BUX137" s="86"/>
      <c r="BUY137" s="86"/>
      <c r="BUZ137" s="86"/>
      <c r="BVA137" s="86"/>
      <c r="BVB137" s="86"/>
      <c r="BVC137" s="86"/>
      <c r="BVD137" s="86"/>
      <c r="BVE137" s="86"/>
      <c r="BVF137" s="86"/>
      <c r="BVG137" s="86"/>
      <c r="BVH137" s="86"/>
      <c r="BVI137" s="86"/>
      <c r="BVJ137" s="86"/>
      <c r="BVK137" s="86"/>
      <c r="BVL137" s="86"/>
      <c r="BVM137" s="86"/>
      <c r="BVN137" s="86"/>
      <c r="BVO137" s="86"/>
      <c r="BVP137" s="86"/>
      <c r="BVQ137" s="86"/>
      <c r="BVR137" s="86"/>
      <c r="BVS137" s="86"/>
      <c r="BVT137" s="86"/>
      <c r="BVU137" s="86"/>
      <c r="BVV137" s="86"/>
      <c r="BVW137" s="86"/>
      <c r="BVX137" s="86"/>
      <c r="BVY137" s="86"/>
      <c r="BVZ137" s="86"/>
      <c r="BWA137" s="86"/>
      <c r="BWB137" s="86"/>
      <c r="BWC137" s="86"/>
      <c r="BWD137" s="86"/>
      <c r="BWE137" s="86"/>
      <c r="BWF137" s="86"/>
      <c r="BWG137" s="86"/>
      <c r="BWH137" s="86"/>
      <c r="BWI137" s="86"/>
      <c r="BWJ137" s="86"/>
      <c r="BWK137" s="86"/>
      <c r="BWL137" s="86"/>
      <c r="BWM137" s="86"/>
      <c r="BWN137" s="86"/>
      <c r="BWO137" s="86"/>
      <c r="BWP137" s="86"/>
      <c r="BWQ137" s="86"/>
      <c r="BWR137" s="86"/>
      <c r="BWS137" s="86"/>
      <c r="BWT137" s="86"/>
      <c r="BWU137" s="86"/>
      <c r="BWV137" s="86"/>
      <c r="BWW137" s="86"/>
      <c r="BWX137" s="86"/>
      <c r="BWY137" s="86"/>
      <c r="BWZ137" s="86"/>
      <c r="BXA137" s="86"/>
      <c r="BXB137" s="86"/>
      <c r="BXC137" s="86"/>
      <c r="BXD137" s="86"/>
      <c r="BXE137" s="86"/>
      <c r="BXF137" s="86"/>
      <c r="BXG137" s="86"/>
      <c r="BXH137" s="86"/>
      <c r="BXI137" s="86"/>
      <c r="BXJ137" s="86"/>
      <c r="BXK137" s="86"/>
      <c r="BXL137" s="86"/>
      <c r="BXM137" s="86"/>
      <c r="BXN137" s="86"/>
      <c r="BXO137" s="86"/>
      <c r="BXP137" s="86"/>
      <c r="BXQ137" s="86"/>
      <c r="BXR137" s="86"/>
      <c r="BXS137" s="86"/>
      <c r="BXT137" s="86"/>
      <c r="BXU137" s="86"/>
      <c r="BXV137" s="86"/>
      <c r="BXW137" s="86"/>
      <c r="BXX137" s="86"/>
      <c r="BXY137" s="86"/>
      <c r="BXZ137" s="86"/>
      <c r="BYG137" s="86"/>
      <c r="BYH137" s="86"/>
      <c r="BYI137" s="86"/>
      <c r="BYJ137" s="86"/>
      <c r="BYK137" s="86"/>
      <c r="BYL137" s="86"/>
      <c r="BYM137" s="86"/>
      <c r="BYN137" s="86"/>
      <c r="BYO137" s="86"/>
      <c r="BYP137" s="86"/>
      <c r="BYQ137" s="86"/>
      <c r="BYR137" s="86"/>
      <c r="BYS137" s="86"/>
      <c r="BYT137" s="86"/>
      <c r="BYU137" s="86"/>
      <c r="BYV137" s="86"/>
      <c r="BYW137" s="86"/>
      <c r="BYX137" s="86"/>
      <c r="BYY137" s="86"/>
      <c r="BYZ137" s="86"/>
      <c r="BZA137" s="86"/>
      <c r="BZB137" s="86"/>
      <c r="BZC137" s="86"/>
      <c r="BZD137" s="86"/>
      <c r="BZE137" s="86"/>
      <c r="BZF137" s="86"/>
      <c r="BZG137" s="86"/>
      <c r="BZH137" s="86"/>
      <c r="BZI137" s="86"/>
      <c r="BZJ137" s="86"/>
      <c r="BZK137" s="86"/>
      <c r="BZL137" s="86"/>
      <c r="BZM137" s="86"/>
      <c r="BZN137" s="86"/>
      <c r="BZO137" s="86"/>
      <c r="BZP137" s="86"/>
      <c r="BZQ137" s="86"/>
      <c r="BZR137" s="86"/>
      <c r="BZS137" s="86"/>
      <c r="BZT137" s="86"/>
      <c r="BZU137" s="86"/>
      <c r="BZV137" s="86"/>
      <c r="BZW137" s="86"/>
      <c r="BZX137" s="86"/>
      <c r="BZY137" s="86"/>
      <c r="BZZ137" s="86"/>
      <c r="CAA137" s="86"/>
      <c r="CAB137" s="86"/>
      <c r="CAC137" s="86"/>
      <c r="CAD137" s="86"/>
      <c r="CAE137" s="86"/>
      <c r="CAF137" s="86"/>
      <c r="CAG137" s="86"/>
      <c r="CAH137" s="86"/>
      <c r="CAI137" s="86"/>
      <c r="CAJ137" s="86"/>
      <c r="CAK137" s="86"/>
      <c r="CAL137" s="86"/>
      <c r="CAM137" s="86"/>
      <c r="CAN137" s="86"/>
      <c r="CAO137" s="86"/>
      <c r="CAP137" s="86"/>
      <c r="CAQ137" s="86"/>
      <c r="CAR137" s="86"/>
      <c r="CAS137" s="86"/>
      <c r="CAT137" s="86"/>
      <c r="CAU137" s="86"/>
      <c r="CAV137" s="86"/>
      <c r="CAW137" s="86"/>
      <c r="CAX137" s="86"/>
      <c r="CAY137" s="86"/>
      <c r="CAZ137" s="86"/>
      <c r="CBA137" s="86"/>
      <c r="CBB137" s="86"/>
      <c r="CBC137" s="86"/>
      <c r="CBD137" s="86"/>
      <c r="CBE137" s="86"/>
      <c r="CBF137" s="86"/>
      <c r="CBG137" s="86"/>
      <c r="CBH137" s="86"/>
      <c r="CBI137" s="86"/>
      <c r="CBJ137" s="86"/>
      <c r="CBK137" s="86"/>
      <c r="CBL137" s="86"/>
      <c r="CBM137" s="86"/>
      <c r="CBN137" s="86"/>
      <c r="CBO137" s="86"/>
      <c r="CBP137" s="86"/>
      <c r="CBQ137" s="86"/>
      <c r="CBR137" s="86"/>
      <c r="CBS137" s="86"/>
      <c r="CBT137" s="86"/>
      <c r="CBU137" s="86"/>
      <c r="CBV137" s="86"/>
      <c r="CBW137" s="86"/>
      <c r="CBX137" s="86"/>
      <c r="CBY137" s="86"/>
      <c r="CBZ137" s="86"/>
      <c r="CCA137" s="86"/>
      <c r="CCB137" s="86"/>
      <c r="CCC137" s="86"/>
      <c r="CCD137" s="86"/>
      <c r="CCE137" s="86"/>
      <c r="CCF137" s="86"/>
      <c r="CCG137" s="86"/>
      <c r="CCH137" s="86"/>
      <c r="CCI137" s="86"/>
      <c r="CCJ137" s="86"/>
      <c r="CCK137" s="86"/>
      <c r="CCL137" s="86"/>
      <c r="CCM137" s="86"/>
      <c r="CCN137" s="86"/>
      <c r="CCO137" s="86"/>
      <c r="CCP137" s="86"/>
      <c r="CCQ137" s="86"/>
      <c r="CCR137" s="86"/>
      <c r="CCS137" s="86"/>
      <c r="CCT137" s="86"/>
      <c r="CCU137" s="86"/>
      <c r="CCV137" s="86"/>
      <c r="CCW137" s="86"/>
      <c r="CCX137" s="86"/>
      <c r="CCY137" s="86"/>
      <c r="CCZ137" s="86"/>
      <c r="CDA137" s="86"/>
      <c r="CDB137" s="86"/>
      <c r="CDC137" s="86"/>
      <c r="CDD137" s="86"/>
      <c r="CDE137" s="86"/>
      <c r="CDF137" s="86"/>
      <c r="CDG137" s="86"/>
      <c r="CDH137" s="86"/>
      <c r="CDI137" s="86"/>
      <c r="CDJ137" s="86"/>
      <c r="CDK137" s="86"/>
      <c r="CDL137" s="86"/>
      <c r="CDM137" s="86"/>
      <c r="CDN137" s="86"/>
      <c r="CDO137" s="86"/>
      <c r="CDP137" s="86"/>
      <c r="CDQ137" s="86"/>
      <c r="CDR137" s="86"/>
      <c r="CDS137" s="86"/>
      <c r="CDT137" s="86"/>
      <c r="CDU137" s="86"/>
      <c r="CDV137" s="86"/>
      <c r="CDW137" s="86"/>
      <c r="CDX137" s="86"/>
      <c r="CDY137" s="86"/>
      <c r="CDZ137" s="86"/>
      <c r="CEA137" s="86"/>
      <c r="CEB137" s="86"/>
      <c r="CEC137" s="86"/>
      <c r="CED137" s="86"/>
      <c r="CEE137" s="86"/>
      <c r="CEF137" s="86"/>
      <c r="CEG137" s="86"/>
      <c r="CEH137" s="86"/>
      <c r="CEI137" s="86"/>
      <c r="CEJ137" s="86"/>
      <c r="CEK137" s="86"/>
      <c r="CEL137" s="86"/>
      <c r="CEM137" s="86"/>
      <c r="CEN137" s="86"/>
      <c r="CEO137" s="86"/>
      <c r="CEP137" s="86"/>
      <c r="CEQ137" s="86"/>
      <c r="CER137" s="86"/>
      <c r="CES137" s="86"/>
      <c r="CET137" s="86"/>
      <c r="CEU137" s="86"/>
      <c r="CEV137" s="86"/>
      <c r="CEW137" s="86"/>
      <c r="CEX137" s="86"/>
      <c r="CEY137" s="86"/>
      <c r="CEZ137" s="86"/>
      <c r="CFA137" s="86"/>
      <c r="CFB137" s="86"/>
      <c r="CFC137" s="86"/>
      <c r="CFD137" s="86"/>
      <c r="CFE137" s="86"/>
      <c r="CFF137" s="86"/>
      <c r="CFG137" s="86"/>
      <c r="CFH137" s="86"/>
      <c r="CFI137" s="86"/>
      <c r="CFJ137" s="86"/>
      <c r="CFK137" s="86"/>
      <c r="CFL137" s="86"/>
      <c r="CFM137" s="86"/>
      <c r="CFN137" s="86"/>
      <c r="CFO137" s="86"/>
      <c r="CFP137" s="86"/>
      <c r="CFQ137" s="86"/>
      <c r="CFR137" s="86"/>
      <c r="CFS137" s="86"/>
      <c r="CFT137" s="86"/>
      <c r="CFU137" s="86"/>
      <c r="CFV137" s="86"/>
      <c r="CFW137" s="86"/>
      <c r="CFX137" s="86"/>
      <c r="CFY137" s="86"/>
      <c r="CFZ137" s="86"/>
      <c r="CGA137" s="86"/>
      <c r="CGB137" s="86"/>
      <c r="CGC137" s="86"/>
      <c r="CGD137" s="86"/>
      <c r="CGE137" s="86"/>
      <c r="CGF137" s="86"/>
      <c r="CGG137" s="86"/>
      <c r="CGH137" s="86"/>
      <c r="CGI137" s="86"/>
      <c r="CGJ137" s="86"/>
      <c r="CGK137" s="86"/>
      <c r="CGL137" s="86"/>
      <c r="CGM137" s="86"/>
      <c r="CGN137" s="86"/>
      <c r="CGO137" s="86"/>
      <c r="CGP137" s="86"/>
      <c r="CGQ137" s="86"/>
      <c r="CGR137" s="86"/>
      <c r="CGS137" s="86"/>
      <c r="CGT137" s="86"/>
      <c r="CGU137" s="86"/>
      <c r="CGV137" s="86"/>
      <c r="CGW137" s="86"/>
      <c r="CGX137" s="86"/>
      <c r="CGY137" s="86"/>
      <c r="CGZ137" s="86"/>
      <c r="CHA137" s="86"/>
      <c r="CHB137" s="86"/>
      <c r="CHC137" s="86"/>
      <c r="CHD137" s="86"/>
      <c r="CHE137" s="86"/>
      <c r="CHF137" s="86"/>
      <c r="CHG137" s="86"/>
      <c r="CHH137" s="86"/>
      <c r="CHI137" s="86"/>
      <c r="CHJ137" s="86"/>
      <c r="CHK137" s="86"/>
      <c r="CHL137" s="86"/>
      <c r="CHM137" s="86"/>
      <c r="CHN137" s="86"/>
      <c r="CHO137" s="86"/>
      <c r="CHP137" s="86"/>
      <c r="CHQ137" s="86"/>
      <c r="CHR137" s="86"/>
      <c r="CHS137" s="86"/>
      <c r="CHT137" s="86"/>
      <c r="CHU137" s="86"/>
      <c r="CHV137" s="86"/>
      <c r="CIC137" s="86"/>
      <c r="CID137" s="86"/>
      <c r="CIE137" s="86"/>
      <c r="CIF137" s="86"/>
      <c r="CIG137" s="86"/>
      <c r="CIH137" s="86"/>
      <c r="CII137" s="86"/>
      <c r="CIJ137" s="86"/>
      <c r="CIK137" s="86"/>
      <c r="CIL137" s="86"/>
      <c r="CIM137" s="86"/>
      <c r="CIN137" s="86"/>
      <c r="CIO137" s="86"/>
      <c r="CIP137" s="86"/>
      <c r="CIQ137" s="86"/>
      <c r="CIR137" s="86"/>
      <c r="CIS137" s="86"/>
      <c r="CIT137" s="86"/>
      <c r="CIU137" s="86"/>
      <c r="CIV137" s="86"/>
      <c r="CIW137" s="86"/>
      <c r="CIX137" s="86"/>
      <c r="CIY137" s="86"/>
      <c r="CIZ137" s="86"/>
      <c r="CJA137" s="86"/>
      <c r="CJB137" s="86"/>
      <c r="CJC137" s="86"/>
      <c r="CJD137" s="86"/>
      <c r="CJE137" s="86"/>
      <c r="CJF137" s="86"/>
      <c r="CJG137" s="86"/>
      <c r="CJH137" s="86"/>
      <c r="CJI137" s="86"/>
      <c r="CJJ137" s="86"/>
      <c r="CJK137" s="86"/>
      <c r="CJL137" s="86"/>
      <c r="CJM137" s="86"/>
      <c r="CJN137" s="86"/>
      <c r="CJO137" s="86"/>
      <c r="CJP137" s="86"/>
      <c r="CJQ137" s="86"/>
      <c r="CJR137" s="86"/>
      <c r="CJS137" s="86"/>
      <c r="CJT137" s="86"/>
      <c r="CJU137" s="86"/>
      <c r="CJV137" s="86"/>
      <c r="CJW137" s="86"/>
      <c r="CJX137" s="86"/>
      <c r="CJY137" s="86"/>
      <c r="CJZ137" s="86"/>
      <c r="CKA137" s="86"/>
      <c r="CKB137" s="86"/>
      <c r="CKC137" s="86"/>
      <c r="CKD137" s="86"/>
      <c r="CKE137" s="86"/>
      <c r="CKF137" s="86"/>
      <c r="CKG137" s="86"/>
      <c r="CKH137" s="86"/>
      <c r="CKI137" s="86"/>
      <c r="CKJ137" s="86"/>
      <c r="CKK137" s="86"/>
      <c r="CKL137" s="86"/>
      <c r="CKM137" s="86"/>
      <c r="CKN137" s="86"/>
      <c r="CKO137" s="86"/>
      <c r="CKP137" s="86"/>
      <c r="CKQ137" s="86"/>
      <c r="CKR137" s="86"/>
      <c r="CKS137" s="86"/>
      <c r="CKT137" s="86"/>
      <c r="CKU137" s="86"/>
      <c r="CKV137" s="86"/>
      <c r="CKW137" s="86"/>
      <c r="CKX137" s="86"/>
      <c r="CKY137" s="86"/>
      <c r="CKZ137" s="86"/>
      <c r="CLA137" s="86"/>
      <c r="CLB137" s="86"/>
      <c r="CLC137" s="86"/>
      <c r="CLD137" s="86"/>
      <c r="CLE137" s="86"/>
      <c r="CLF137" s="86"/>
      <c r="CLG137" s="86"/>
      <c r="CLH137" s="86"/>
      <c r="CLI137" s="86"/>
      <c r="CLJ137" s="86"/>
      <c r="CLK137" s="86"/>
      <c r="CLL137" s="86"/>
      <c r="CLM137" s="86"/>
      <c r="CLN137" s="86"/>
      <c r="CLO137" s="86"/>
      <c r="CLP137" s="86"/>
      <c r="CLQ137" s="86"/>
      <c r="CLR137" s="86"/>
      <c r="CLS137" s="86"/>
      <c r="CLT137" s="86"/>
      <c r="CLU137" s="86"/>
      <c r="CLV137" s="86"/>
      <c r="CLW137" s="86"/>
      <c r="CLX137" s="86"/>
      <c r="CLY137" s="86"/>
      <c r="CLZ137" s="86"/>
      <c r="CMA137" s="86"/>
      <c r="CMB137" s="86"/>
      <c r="CMC137" s="86"/>
      <c r="CMD137" s="86"/>
      <c r="CME137" s="86"/>
      <c r="CMF137" s="86"/>
      <c r="CMG137" s="86"/>
      <c r="CMH137" s="86"/>
      <c r="CMI137" s="86"/>
      <c r="CMJ137" s="86"/>
      <c r="CMK137" s="86"/>
      <c r="CML137" s="86"/>
      <c r="CMM137" s="86"/>
      <c r="CMN137" s="86"/>
      <c r="CMO137" s="86"/>
      <c r="CMP137" s="86"/>
      <c r="CMQ137" s="86"/>
      <c r="CMR137" s="86"/>
      <c r="CMS137" s="86"/>
      <c r="CMT137" s="86"/>
      <c r="CMU137" s="86"/>
      <c r="CMV137" s="86"/>
      <c r="CMW137" s="86"/>
      <c r="CMX137" s="86"/>
      <c r="CMY137" s="86"/>
      <c r="CMZ137" s="86"/>
      <c r="CNA137" s="86"/>
      <c r="CNB137" s="86"/>
      <c r="CNC137" s="86"/>
      <c r="CND137" s="86"/>
      <c r="CNE137" s="86"/>
      <c r="CNF137" s="86"/>
      <c r="CNG137" s="86"/>
      <c r="CNH137" s="86"/>
      <c r="CNI137" s="86"/>
      <c r="CNJ137" s="86"/>
      <c r="CNK137" s="86"/>
      <c r="CNL137" s="86"/>
      <c r="CNM137" s="86"/>
      <c r="CNN137" s="86"/>
      <c r="CNO137" s="86"/>
      <c r="CNP137" s="86"/>
      <c r="CNQ137" s="86"/>
      <c r="CNR137" s="86"/>
      <c r="CNS137" s="86"/>
      <c r="CNT137" s="86"/>
      <c r="CNU137" s="86"/>
      <c r="CNV137" s="86"/>
      <c r="CNW137" s="86"/>
      <c r="CNX137" s="86"/>
      <c r="CNY137" s="86"/>
      <c r="CNZ137" s="86"/>
      <c r="COA137" s="86"/>
      <c r="COB137" s="86"/>
      <c r="COC137" s="86"/>
      <c r="COD137" s="86"/>
      <c r="COE137" s="86"/>
      <c r="COF137" s="86"/>
      <c r="COG137" s="86"/>
      <c r="COH137" s="86"/>
      <c r="COI137" s="86"/>
      <c r="COJ137" s="86"/>
      <c r="COK137" s="86"/>
      <c r="COL137" s="86"/>
      <c r="COM137" s="86"/>
      <c r="CON137" s="86"/>
      <c r="COO137" s="86"/>
      <c r="COP137" s="86"/>
      <c r="COQ137" s="86"/>
      <c r="COR137" s="86"/>
      <c r="COS137" s="86"/>
      <c r="COT137" s="86"/>
      <c r="COU137" s="86"/>
      <c r="COV137" s="86"/>
      <c r="COW137" s="86"/>
      <c r="COX137" s="86"/>
      <c r="COY137" s="86"/>
      <c r="COZ137" s="86"/>
      <c r="CPA137" s="86"/>
      <c r="CPB137" s="86"/>
      <c r="CPC137" s="86"/>
      <c r="CPD137" s="86"/>
      <c r="CPE137" s="86"/>
      <c r="CPF137" s="86"/>
      <c r="CPG137" s="86"/>
      <c r="CPH137" s="86"/>
      <c r="CPI137" s="86"/>
      <c r="CPJ137" s="86"/>
      <c r="CPK137" s="86"/>
      <c r="CPL137" s="86"/>
      <c r="CPM137" s="86"/>
      <c r="CPN137" s="86"/>
      <c r="CPO137" s="86"/>
      <c r="CPP137" s="86"/>
      <c r="CPQ137" s="86"/>
      <c r="CPR137" s="86"/>
      <c r="CPS137" s="86"/>
      <c r="CPT137" s="86"/>
      <c r="CPU137" s="86"/>
      <c r="CPV137" s="86"/>
      <c r="CPW137" s="86"/>
      <c r="CPX137" s="86"/>
      <c r="CPY137" s="86"/>
      <c r="CPZ137" s="86"/>
      <c r="CQA137" s="86"/>
      <c r="CQB137" s="86"/>
      <c r="CQC137" s="86"/>
      <c r="CQD137" s="86"/>
      <c r="CQE137" s="86"/>
      <c r="CQF137" s="86"/>
      <c r="CQG137" s="86"/>
      <c r="CQH137" s="86"/>
      <c r="CQI137" s="86"/>
      <c r="CQJ137" s="86"/>
      <c r="CQK137" s="86"/>
      <c r="CQL137" s="86"/>
      <c r="CQM137" s="86"/>
      <c r="CQN137" s="86"/>
      <c r="CQO137" s="86"/>
      <c r="CQP137" s="86"/>
      <c r="CQQ137" s="86"/>
      <c r="CQR137" s="86"/>
      <c r="CQS137" s="86"/>
      <c r="CQT137" s="86"/>
      <c r="CQU137" s="86"/>
      <c r="CQV137" s="86"/>
      <c r="CQW137" s="86"/>
      <c r="CQX137" s="86"/>
      <c r="CQY137" s="86"/>
      <c r="CQZ137" s="86"/>
      <c r="CRA137" s="86"/>
      <c r="CRB137" s="86"/>
      <c r="CRC137" s="86"/>
      <c r="CRD137" s="86"/>
      <c r="CRE137" s="86"/>
      <c r="CRF137" s="86"/>
      <c r="CRG137" s="86"/>
      <c r="CRH137" s="86"/>
      <c r="CRI137" s="86"/>
      <c r="CRJ137" s="86"/>
      <c r="CRK137" s="86"/>
      <c r="CRL137" s="86"/>
      <c r="CRM137" s="86"/>
      <c r="CRN137" s="86"/>
      <c r="CRO137" s="86"/>
      <c r="CRP137" s="86"/>
      <c r="CRQ137" s="86"/>
      <c r="CRR137" s="86"/>
      <c r="CRY137" s="86"/>
      <c r="CRZ137" s="86"/>
      <c r="CSA137" s="86"/>
      <c r="CSB137" s="86"/>
      <c r="CSC137" s="86"/>
      <c r="CSD137" s="86"/>
      <c r="CSE137" s="86"/>
      <c r="CSF137" s="86"/>
      <c r="CSG137" s="86"/>
      <c r="CSH137" s="86"/>
      <c r="CSI137" s="86"/>
      <c r="CSJ137" s="86"/>
      <c r="CSK137" s="86"/>
      <c r="CSL137" s="86"/>
      <c r="CSM137" s="86"/>
      <c r="CSN137" s="86"/>
      <c r="CSO137" s="86"/>
      <c r="CSP137" s="86"/>
      <c r="CSQ137" s="86"/>
      <c r="CSR137" s="86"/>
      <c r="CSS137" s="86"/>
      <c r="CST137" s="86"/>
      <c r="CSU137" s="86"/>
      <c r="CSV137" s="86"/>
      <c r="CSW137" s="86"/>
      <c r="CSX137" s="86"/>
      <c r="CSY137" s="86"/>
      <c r="CSZ137" s="86"/>
      <c r="CTA137" s="86"/>
      <c r="CTB137" s="86"/>
      <c r="CTC137" s="86"/>
      <c r="CTD137" s="86"/>
      <c r="CTE137" s="86"/>
      <c r="CTF137" s="86"/>
      <c r="CTG137" s="86"/>
      <c r="CTH137" s="86"/>
      <c r="CTI137" s="86"/>
      <c r="CTJ137" s="86"/>
      <c r="CTK137" s="86"/>
      <c r="CTL137" s="86"/>
      <c r="CTM137" s="86"/>
      <c r="CTN137" s="86"/>
      <c r="CTO137" s="86"/>
      <c r="CTP137" s="86"/>
      <c r="CTQ137" s="86"/>
      <c r="CTR137" s="86"/>
      <c r="CTS137" s="86"/>
      <c r="CTT137" s="86"/>
      <c r="CTU137" s="86"/>
      <c r="CTV137" s="86"/>
      <c r="CTW137" s="86"/>
      <c r="CTX137" s="86"/>
      <c r="CTY137" s="86"/>
      <c r="CTZ137" s="86"/>
      <c r="CUA137" s="86"/>
      <c r="CUB137" s="86"/>
      <c r="CUC137" s="86"/>
      <c r="CUD137" s="86"/>
      <c r="CUE137" s="86"/>
      <c r="CUF137" s="86"/>
      <c r="CUG137" s="86"/>
      <c r="CUH137" s="86"/>
      <c r="CUI137" s="86"/>
      <c r="CUJ137" s="86"/>
      <c r="CUK137" s="86"/>
      <c r="CUL137" s="86"/>
      <c r="CUM137" s="86"/>
      <c r="CUN137" s="86"/>
      <c r="CUO137" s="86"/>
      <c r="CUP137" s="86"/>
      <c r="CUQ137" s="86"/>
      <c r="CUR137" s="86"/>
      <c r="CUS137" s="86"/>
      <c r="CUT137" s="86"/>
      <c r="CUU137" s="86"/>
      <c r="CUV137" s="86"/>
      <c r="CUW137" s="86"/>
      <c r="CUX137" s="86"/>
      <c r="CUY137" s="86"/>
      <c r="CUZ137" s="86"/>
      <c r="CVA137" s="86"/>
      <c r="CVB137" s="86"/>
      <c r="CVC137" s="86"/>
      <c r="CVD137" s="86"/>
      <c r="CVE137" s="86"/>
      <c r="CVF137" s="86"/>
      <c r="CVG137" s="86"/>
      <c r="CVH137" s="86"/>
      <c r="CVI137" s="86"/>
      <c r="CVJ137" s="86"/>
      <c r="CVK137" s="86"/>
      <c r="CVL137" s="86"/>
      <c r="CVM137" s="86"/>
      <c r="CVN137" s="86"/>
      <c r="CVO137" s="86"/>
      <c r="CVP137" s="86"/>
      <c r="CVQ137" s="86"/>
      <c r="CVR137" s="86"/>
      <c r="CVS137" s="86"/>
      <c r="CVT137" s="86"/>
      <c r="CVU137" s="86"/>
      <c r="CVV137" s="86"/>
      <c r="CVW137" s="86"/>
      <c r="CVX137" s="86"/>
      <c r="CVY137" s="86"/>
      <c r="CVZ137" s="86"/>
      <c r="CWA137" s="86"/>
      <c r="CWB137" s="86"/>
      <c r="CWC137" s="86"/>
      <c r="CWD137" s="86"/>
      <c r="CWE137" s="86"/>
      <c r="CWF137" s="86"/>
      <c r="CWG137" s="86"/>
      <c r="CWH137" s="86"/>
      <c r="CWI137" s="86"/>
      <c r="CWJ137" s="86"/>
      <c r="CWK137" s="86"/>
      <c r="CWL137" s="86"/>
      <c r="CWM137" s="86"/>
      <c r="CWN137" s="86"/>
      <c r="CWO137" s="86"/>
      <c r="CWP137" s="86"/>
      <c r="CWQ137" s="86"/>
      <c r="CWR137" s="86"/>
      <c r="CWS137" s="86"/>
      <c r="CWT137" s="86"/>
      <c r="CWU137" s="86"/>
      <c r="CWV137" s="86"/>
      <c r="CWW137" s="86"/>
      <c r="CWX137" s="86"/>
      <c r="CWY137" s="86"/>
      <c r="CWZ137" s="86"/>
      <c r="CXA137" s="86"/>
      <c r="CXB137" s="86"/>
      <c r="CXC137" s="86"/>
      <c r="CXD137" s="86"/>
      <c r="CXE137" s="86"/>
      <c r="CXF137" s="86"/>
      <c r="CXG137" s="86"/>
      <c r="CXH137" s="86"/>
      <c r="CXI137" s="86"/>
      <c r="CXJ137" s="86"/>
      <c r="CXK137" s="86"/>
      <c r="CXL137" s="86"/>
      <c r="CXM137" s="86"/>
      <c r="CXN137" s="86"/>
      <c r="CXO137" s="86"/>
      <c r="CXP137" s="86"/>
      <c r="CXQ137" s="86"/>
      <c r="CXR137" s="86"/>
      <c r="CXS137" s="86"/>
      <c r="CXT137" s="86"/>
      <c r="CXU137" s="86"/>
      <c r="CXV137" s="86"/>
      <c r="CXW137" s="86"/>
      <c r="CXX137" s="86"/>
      <c r="CXY137" s="86"/>
      <c r="CXZ137" s="86"/>
      <c r="CYA137" s="86"/>
      <c r="CYB137" s="86"/>
      <c r="CYC137" s="86"/>
      <c r="CYD137" s="86"/>
      <c r="CYE137" s="86"/>
      <c r="CYF137" s="86"/>
      <c r="CYG137" s="86"/>
      <c r="CYH137" s="86"/>
      <c r="CYI137" s="86"/>
      <c r="CYJ137" s="86"/>
      <c r="CYK137" s="86"/>
      <c r="CYL137" s="86"/>
      <c r="CYM137" s="86"/>
      <c r="CYN137" s="86"/>
      <c r="CYO137" s="86"/>
      <c r="CYP137" s="86"/>
      <c r="CYQ137" s="86"/>
      <c r="CYR137" s="86"/>
      <c r="CYS137" s="86"/>
      <c r="CYT137" s="86"/>
      <c r="CYU137" s="86"/>
      <c r="CYV137" s="86"/>
      <c r="CYW137" s="86"/>
      <c r="CYX137" s="86"/>
      <c r="CYY137" s="86"/>
      <c r="CYZ137" s="86"/>
      <c r="CZA137" s="86"/>
      <c r="CZB137" s="86"/>
      <c r="CZC137" s="86"/>
      <c r="CZD137" s="86"/>
      <c r="CZE137" s="86"/>
      <c r="CZF137" s="86"/>
      <c r="CZG137" s="86"/>
      <c r="CZH137" s="86"/>
      <c r="CZI137" s="86"/>
      <c r="CZJ137" s="86"/>
      <c r="CZK137" s="86"/>
      <c r="CZL137" s="86"/>
      <c r="CZM137" s="86"/>
      <c r="CZN137" s="86"/>
      <c r="CZO137" s="86"/>
      <c r="CZP137" s="86"/>
      <c r="CZQ137" s="86"/>
      <c r="CZR137" s="86"/>
      <c r="CZS137" s="86"/>
      <c r="CZT137" s="86"/>
      <c r="CZU137" s="86"/>
      <c r="CZV137" s="86"/>
      <c r="CZW137" s="86"/>
      <c r="CZX137" s="86"/>
      <c r="CZY137" s="86"/>
      <c r="CZZ137" s="86"/>
      <c r="DAA137" s="86"/>
      <c r="DAB137" s="86"/>
      <c r="DAC137" s="86"/>
      <c r="DAD137" s="86"/>
      <c r="DAE137" s="86"/>
      <c r="DAF137" s="86"/>
      <c r="DAG137" s="86"/>
      <c r="DAH137" s="86"/>
      <c r="DAI137" s="86"/>
      <c r="DAJ137" s="86"/>
      <c r="DAK137" s="86"/>
      <c r="DAL137" s="86"/>
      <c r="DAM137" s="86"/>
      <c r="DAN137" s="86"/>
      <c r="DAO137" s="86"/>
      <c r="DAP137" s="86"/>
      <c r="DAQ137" s="86"/>
      <c r="DAR137" s="86"/>
      <c r="DAS137" s="86"/>
      <c r="DAT137" s="86"/>
      <c r="DAU137" s="86"/>
      <c r="DAV137" s="86"/>
      <c r="DAW137" s="86"/>
      <c r="DAX137" s="86"/>
      <c r="DAY137" s="86"/>
      <c r="DAZ137" s="86"/>
      <c r="DBA137" s="86"/>
      <c r="DBB137" s="86"/>
      <c r="DBC137" s="86"/>
      <c r="DBD137" s="86"/>
      <c r="DBE137" s="86"/>
      <c r="DBF137" s="86"/>
      <c r="DBG137" s="86"/>
      <c r="DBH137" s="86"/>
      <c r="DBI137" s="86"/>
      <c r="DBJ137" s="86"/>
      <c r="DBK137" s="86"/>
      <c r="DBL137" s="86"/>
      <c r="DBM137" s="86"/>
      <c r="DBN137" s="86"/>
      <c r="DBU137" s="86"/>
      <c r="DBV137" s="86"/>
      <c r="DBW137" s="86"/>
      <c r="DBX137" s="86"/>
      <c r="DBY137" s="86"/>
      <c r="DBZ137" s="86"/>
      <c r="DCA137" s="86"/>
      <c r="DCB137" s="86"/>
      <c r="DCC137" s="86"/>
      <c r="DCD137" s="86"/>
      <c r="DCE137" s="86"/>
      <c r="DCF137" s="86"/>
      <c r="DCG137" s="86"/>
      <c r="DCH137" s="86"/>
      <c r="DCI137" s="86"/>
      <c r="DCJ137" s="86"/>
      <c r="DCK137" s="86"/>
      <c r="DCL137" s="86"/>
      <c r="DCM137" s="86"/>
      <c r="DCN137" s="86"/>
      <c r="DCO137" s="86"/>
      <c r="DCP137" s="86"/>
      <c r="DCQ137" s="86"/>
      <c r="DCR137" s="86"/>
      <c r="DCS137" s="86"/>
      <c r="DCT137" s="86"/>
      <c r="DCU137" s="86"/>
      <c r="DCV137" s="86"/>
      <c r="DCW137" s="86"/>
      <c r="DCX137" s="86"/>
      <c r="DCY137" s="86"/>
      <c r="DCZ137" s="86"/>
      <c r="DDA137" s="86"/>
      <c r="DDB137" s="86"/>
      <c r="DDC137" s="86"/>
      <c r="DDD137" s="86"/>
      <c r="DDE137" s="86"/>
      <c r="DDF137" s="86"/>
      <c r="DDG137" s="86"/>
      <c r="DDH137" s="86"/>
      <c r="DDI137" s="86"/>
      <c r="DDJ137" s="86"/>
      <c r="DDK137" s="86"/>
      <c r="DDL137" s="86"/>
      <c r="DDM137" s="86"/>
      <c r="DDN137" s="86"/>
      <c r="DDO137" s="86"/>
      <c r="DDP137" s="86"/>
      <c r="DDQ137" s="86"/>
      <c r="DDR137" s="86"/>
      <c r="DDS137" s="86"/>
      <c r="DDT137" s="86"/>
      <c r="DDU137" s="86"/>
      <c r="DDV137" s="86"/>
      <c r="DDW137" s="86"/>
      <c r="DDX137" s="86"/>
      <c r="DDY137" s="86"/>
      <c r="DDZ137" s="86"/>
      <c r="DEA137" s="86"/>
      <c r="DEB137" s="86"/>
      <c r="DEC137" s="86"/>
      <c r="DED137" s="86"/>
      <c r="DEE137" s="86"/>
      <c r="DEF137" s="86"/>
      <c r="DEG137" s="86"/>
      <c r="DEH137" s="86"/>
      <c r="DEI137" s="86"/>
      <c r="DEJ137" s="86"/>
      <c r="DEK137" s="86"/>
      <c r="DEL137" s="86"/>
      <c r="DEM137" s="86"/>
      <c r="DEN137" s="86"/>
      <c r="DEO137" s="86"/>
      <c r="DEP137" s="86"/>
      <c r="DEQ137" s="86"/>
      <c r="DER137" s="86"/>
      <c r="DES137" s="86"/>
      <c r="DET137" s="86"/>
      <c r="DEU137" s="86"/>
      <c r="DEV137" s="86"/>
      <c r="DEW137" s="86"/>
      <c r="DEX137" s="86"/>
      <c r="DEY137" s="86"/>
      <c r="DEZ137" s="86"/>
      <c r="DFA137" s="86"/>
      <c r="DFB137" s="86"/>
      <c r="DFC137" s="86"/>
      <c r="DFD137" s="86"/>
      <c r="DFE137" s="86"/>
      <c r="DFF137" s="86"/>
      <c r="DFG137" s="86"/>
      <c r="DFH137" s="86"/>
      <c r="DFI137" s="86"/>
      <c r="DFJ137" s="86"/>
      <c r="DFK137" s="86"/>
      <c r="DFL137" s="86"/>
      <c r="DFM137" s="86"/>
      <c r="DFN137" s="86"/>
      <c r="DFO137" s="86"/>
      <c r="DFP137" s="86"/>
      <c r="DFQ137" s="86"/>
      <c r="DFR137" s="86"/>
      <c r="DFS137" s="86"/>
      <c r="DFT137" s="86"/>
      <c r="DFU137" s="86"/>
      <c r="DFV137" s="86"/>
      <c r="DFW137" s="86"/>
      <c r="DFX137" s="86"/>
      <c r="DFY137" s="86"/>
      <c r="DFZ137" s="86"/>
      <c r="DGA137" s="86"/>
      <c r="DGB137" s="86"/>
      <c r="DGC137" s="86"/>
      <c r="DGD137" s="86"/>
      <c r="DGE137" s="86"/>
      <c r="DGF137" s="86"/>
      <c r="DGG137" s="86"/>
      <c r="DGH137" s="86"/>
      <c r="DGI137" s="86"/>
      <c r="DGJ137" s="86"/>
      <c r="DGK137" s="86"/>
      <c r="DGL137" s="86"/>
      <c r="DGM137" s="86"/>
      <c r="DGN137" s="86"/>
      <c r="DGO137" s="86"/>
      <c r="DGP137" s="86"/>
      <c r="DGQ137" s="86"/>
      <c r="DGR137" s="86"/>
      <c r="DGS137" s="86"/>
      <c r="DGT137" s="86"/>
      <c r="DGU137" s="86"/>
      <c r="DGV137" s="86"/>
      <c r="DGW137" s="86"/>
      <c r="DGX137" s="86"/>
      <c r="DGY137" s="86"/>
      <c r="DGZ137" s="86"/>
      <c r="DHA137" s="86"/>
      <c r="DHB137" s="86"/>
      <c r="DHC137" s="86"/>
      <c r="DHD137" s="86"/>
      <c r="DHE137" s="86"/>
      <c r="DHF137" s="86"/>
      <c r="DHG137" s="86"/>
      <c r="DHH137" s="86"/>
      <c r="DHI137" s="86"/>
      <c r="DHJ137" s="86"/>
      <c r="DHK137" s="86"/>
      <c r="DHL137" s="86"/>
      <c r="DHM137" s="86"/>
      <c r="DHN137" s="86"/>
      <c r="DHO137" s="86"/>
      <c r="DHP137" s="86"/>
      <c r="DHQ137" s="86"/>
      <c r="DHR137" s="86"/>
      <c r="DHS137" s="86"/>
      <c r="DHT137" s="86"/>
      <c r="DHU137" s="86"/>
      <c r="DHV137" s="86"/>
      <c r="DHW137" s="86"/>
      <c r="DHX137" s="86"/>
      <c r="DHY137" s="86"/>
      <c r="DHZ137" s="86"/>
      <c r="DIA137" s="86"/>
      <c r="DIB137" s="86"/>
      <c r="DIC137" s="86"/>
      <c r="DID137" s="86"/>
      <c r="DIE137" s="86"/>
      <c r="DIF137" s="86"/>
      <c r="DIG137" s="86"/>
      <c r="DIH137" s="86"/>
      <c r="DII137" s="86"/>
      <c r="DIJ137" s="86"/>
      <c r="DIK137" s="86"/>
      <c r="DIL137" s="86"/>
      <c r="DIM137" s="86"/>
      <c r="DIN137" s="86"/>
      <c r="DIO137" s="86"/>
      <c r="DIP137" s="86"/>
      <c r="DIQ137" s="86"/>
      <c r="DIR137" s="86"/>
      <c r="DIS137" s="86"/>
      <c r="DIT137" s="86"/>
      <c r="DIU137" s="86"/>
      <c r="DIV137" s="86"/>
      <c r="DIW137" s="86"/>
      <c r="DIX137" s="86"/>
      <c r="DIY137" s="86"/>
      <c r="DIZ137" s="86"/>
      <c r="DJA137" s="86"/>
      <c r="DJB137" s="86"/>
      <c r="DJC137" s="86"/>
      <c r="DJD137" s="86"/>
      <c r="DJE137" s="86"/>
      <c r="DJF137" s="86"/>
      <c r="DJG137" s="86"/>
      <c r="DJH137" s="86"/>
      <c r="DJI137" s="86"/>
      <c r="DJJ137" s="86"/>
      <c r="DJK137" s="86"/>
      <c r="DJL137" s="86"/>
      <c r="DJM137" s="86"/>
      <c r="DJN137" s="86"/>
      <c r="DJO137" s="86"/>
      <c r="DJP137" s="86"/>
      <c r="DJQ137" s="86"/>
      <c r="DJR137" s="86"/>
      <c r="DJS137" s="86"/>
      <c r="DJT137" s="86"/>
      <c r="DJU137" s="86"/>
      <c r="DJV137" s="86"/>
      <c r="DJW137" s="86"/>
      <c r="DJX137" s="86"/>
      <c r="DJY137" s="86"/>
      <c r="DJZ137" s="86"/>
      <c r="DKA137" s="86"/>
      <c r="DKB137" s="86"/>
      <c r="DKC137" s="86"/>
      <c r="DKD137" s="86"/>
      <c r="DKE137" s="86"/>
      <c r="DKF137" s="86"/>
      <c r="DKG137" s="86"/>
      <c r="DKH137" s="86"/>
      <c r="DKI137" s="86"/>
      <c r="DKJ137" s="86"/>
      <c r="DKK137" s="86"/>
      <c r="DKL137" s="86"/>
      <c r="DKM137" s="86"/>
      <c r="DKN137" s="86"/>
      <c r="DKO137" s="86"/>
      <c r="DKP137" s="86"/>
      <c r="DKQ137" s="86"/>
      <c r="DKR137" s="86"/>
      <c r="DKS137" s="86"/>
      <c r="DKT137" s="86"/>
      <c r="DKU137" s="86"/>
      <c r="DKV137" s="86"/>
      <c r="DKW137" s="86"/>
      <c r="DKX137" s="86"/>
      <c r="DKY137" s="86"/>
      <c r="DKZ137" s="86"/>
      <c r="DLA137" s="86"/>
      <c r="DLB137" s="86"/>
      <c r="DLC137" s="86"/>
      <c r="DLD137" s="86"/>
      <c r="DLE137" s="86"/>
      <c r="DLF137" s="86"/>
      <c r="DLG137" s="86"/>
      <c r="DLH137" s="86"/>
      <c r="DLI137" s="86"/>
      <c r="DLJ137" s="86"/>
      <c r="DLQ137" s="86"/>
      <c r="DLR137" s="86"/>
      <c r="DLS137" s="86"/>
      <c r="DLT137" s="86"/>
      <c r="DLU137" s="86"/>
      <c r="DLV137" s="86"/>
      <c r="DLW137" s="86"/>
      <c r="DLX137" s="86"/>
      <c r="DLY137" s="86"/>
      <c r="DLZ137" s="86"/>
      <c r="DMA137" s="86"/>
      <c r="DMB137" s="86"/>
      <c r="DMC137" s="86"/>
      <c r="DMD137" s="86"/>
      <c r="DME137" s="86"/>
      <c r="DMF137" s="86"/>
      <c r="DMG137" s="86"/>
      <c r="DMH137" s="86"/>
      <c r="DMI137" s="86"/>
      <c r="DMJ137" s="86"/>
      <c r="DMK137" s="86"/>
      <c r="DML137" s="86"/>
      <c r="DMM137" s="86"/>
      <c r="DMN137" s="86"/>
      <c r="DMO137" s="86"/>
      <c r="DMP137" s="86"/>
      <c r="DMQ137" s="86"/>
      <c r="DMR137" s="86"/>
      <c r="DMS137" s="86"/>
      <c r="DMT137" s="86"/>
      <c r="DMU137" s="86"/>
      <c r="DMV137" s="86"/>
      <c r="DMW137" s="86"/>
      <c r="DMX137" s="86"/>
      <c r="DMY137" s="86"/>
      <c r="DMZ137" s="86"/>
      <c r="DNA137" s="86"/>
      <c r="DNB137" s="86"/>
      <c r="DNC137" s="86"/>
      <c r="DND137" s="86"/>
      <c r="DNE137" s="86"/>
      <c r="DNF137" s="86"/>
      <c r="DNG137" s="86"/>
      <c r="DNH137" s="86"/>
      <c r="DNI137" s="86"/>
      <c r="DNJ137" s="86"/>
      <c r="DNK137" s="86"/>
      <c r="DNL137" s="86"/>
      <c r="DNM137" s="86"/>
      <c r="DNN137" s="86"/>
      <c r="DNO137" s="86"/>
      <c r="DNP137" s="86"/>
      <c r="DNQ137" s="86"/>
      <c r="DNR137" s="86"/>
      <c r="DNS137" s="86"/>
      <c r="DNT137" s="86"/>
      <c r="DNU137" s="86"/>
      <c r="DNV137" s="86"/>
      <c r="DNW137" s="86"/>
      <c r="DNX137" s="86"/>
      <c r="DNY137" s="86"/>
      <c r="DNZ137" s="86"/>
      <c r="DOA137" s="86"/>
      <c r="DOB137" s="86"/>
      <c r="DOC137" s="86"/>
      <c r="DOD137" s="86"/>
      <c r="DOE137" s="86"/>
      <c r="DOF137" s="86"/>
      <c r="DOG137" s="86"/>
      <c r="DOH137" s="86"/>
      <c r="DOI137" s="86"/>
      <c r="DOJ137" s="86"/>
      <c r="DOK137" s="86"/>
      <c r="DOL137" s="86"/>
      <c r="DOM137" s="86"/>
      <c r="DON137" s="86"/>
      <c r="DOO137" s="86"/>
      <c r="DOP137" s="86"/>
      <c r="DOQ137" s="86"/>
      <c r="DOR137" s="86"/>
      <c r="DOS137" s="86"/>
      <c r="DOT137" s="86"/>
      <c r="DOU137" s="86"/>
      <c r="DOV137" s="86"/>
      <c r="DOW137" s="86"/>
      <c r="DOX137" s="86"/>
      <c r="DOY137" s="86"/>
      <c r="DOZ137" s="86"/>
      <c r="DPA137" s="86"/>
      <c r="DPB137" s="86"/>
      <c r="DPC137" s="86"/>
      <c r="DPD137" s="86"/>
      <c r="DPE137" s="86"/>
      <c r="DPF137" s="86"/>
      <c r="DPG137" s="86"/>
      <c r="DPH137" s="86"/>
      <c r="DPI137" s="86"/>
      <c r="DPJ137" s="86"/>
      <c r="DPK137" s="86"/>
      <c r="DPL137" s="86"/>
      <c r="DPM137" s="86"/>
      <c r="DPN137" s="86"/>
      <c r="DPO137" s="86"/>
      <c r="DPP137" s="86"/>
      <c r="DPQ137" s="86"/>
      <c r="DPR137" s="86"/>
      <c r="DPS137" s="86"/>
      <c r="DPT137" s="86"/>
      <c r="DPU137" s="86"/>
      <c r="DPV137" s="86"/>
      <c r="DPW137" s="86"/>
      <c r="DPX137" s="86"/>
      <c r="DPY137" s="86"/>
      <c r="DPZ137" s="86"/>
      <c r="DQA137" s="86"/>
      <c r="DQB137" s="86"/>
      <c r="DQC137" s="86"/>
      <c r="DQD137" s="86"/>
      <c r="DQE137" s="86"/>
      <c r="DQF137" s="86"/>
      <c r="DQG137" s="86"/>
      <c r="DQH137" s="86"/>
      <c r="DQI137" s="86"/>
      <c r="DQJ137" s="86"/>
      <c r="DQK137" s="86"/>
      <c r="DQL137" s="86"/>
      <c r="DQM137" s="86"/>
      <c r="DQN137" s="86"/>
      <c r="DQO137" s="86"/>
      <c r="DQP137" s="86"/>
      <c r="DQQ137" s="86"/>
      <c r="DQR137" s="86"/>
      <c r="DQS137" s="86"/>
      <c r="DQT137" s="86"/>
      <c r="DQU137" s="86"/>
      <c r="DQV137" s="86"/>
      <c r="DQW137" s="86"/>
      <c r="DQX137" s="86"/>
      <c r="DQY137" s="86"/>
      <c r="DQZ137" s="86"/>
      <c r="DRA137" s="86"/>
      <c r="DRB137" s="86"/>
      <c r="DRC137" s="86"/>
      <c r="DRD137" s="86"/>
      <c r="DRE137" s="86"/>
      <c r="DRF137" s="86"/>
      <c r="DRG137" s="86"/>
      <c r="DRH137" s="86"/>
      <c r="DRI137" s="86"/>
      <c r="DRJ137" s="86"/>
      <c r="DRK137" s="86"/>
      <c r="DRL137" s="86"/>
      <c r="DRM137" s="86"/>
      <c r="DRN137" s="86"/>
      <c r="DRO137" s="86"/>
      <c r="DRP137" s="86"/>
      <c r="DRQ137" s="86"/>
      <c r="DRR137" s="86"/>
      <c r="DRS137" s="86"/>
      <c r="DRT137" s="86"/>
      <c r="DRU137" s="86"/>
      <c r="DRV137" s="86"/>
      <c r="DRW137" s="86"/>
      <c r="DRX137" s="86"/>
      <c r="DRY137" s="86"/>
      <c r="DRZ137" s="86"/>
      <c r="DSA137" s="86"/>
      <c r="DSB137" s="86"/>
      <c r="DSC137" s="86"/>
      <c r="DSD137" s="86"/>
      <c r="DSE137" s="86"/>
      <c r="DSF137" s="86"/>
      <c r="DSG137" s="86"/>
      <c r="DSH137" s="86"/>
      <c r="DSI137" s="86"/>
      <c r="DSJ137" s="86"/>
      <c r="DSK137" s="86"/>
      <c r="DSL137" s="86"/>
      <c r="DSM137" s="86"/>
      <c r="DSN137" s="86"/>
      <c r="DSO137" s="86"/>
      <c r="DSP137" s="86"/>
      <c r="DSQ137" s="86"/>
      <c r="DSR137" s="86"/>
      <c r="DSS137" s="86"/>
      <c r="DST137" s="86"/>
      <c r="DSU137" s="86"/>
      <c r="DSV137" s="86"/>
      <c r="DSW137" s="86"/>
      <c r="DSX137" s="86"/>
      <c r="DSY137" s="86"/>
      <c r="DSZ137" s="86"/>
      <c r="DTA137" s="86"/>
      <c r="DTB137" s="86"/>
      <c r="DTC137" s="86"/>
      <c r="DTD137" s="86"/>
      <c r="DTE137" s="86"/>
      <c r="DTF137" s="86"/>
      <c r="DTG137" s="86"/>
      <c r="DTH137" s="86"/>
      <c r="DTI137" s="86"/>
      <c r="DTJ137" s="86"/>
      <c r="DTK137" s="86"/>
      <c r="DTL137" s="86"/>
      <c r="DTM137" s="86"/>
      <c r="DTN137" s="86"/>
      <c r="DTO137" s="86"/>
      <c r="DTP137" s="86"/>
      <c r="DTQ137" s="86"/>
      <c r="DTR137" s="86"/>
      <c r="DTS137" s="86"/>
      <c r="DTT137" s="86"/>
      <c r="DTU137" s="86"/>
      <c r="DTV137" s="86"/>
      <c r="DTW137" s="86"/>
      <c r="DTX137" s="86"/>
      <c r="DTY137" s="86"/>
      <c r="DTZ137" s="86"/>
      <c r="DUA137" s="86"/>
      <c r="DUB137" s="86"/>
      <c r="DUC137" s="86"/>
      <c r="DUD137" s="86"/>
      <c r="DUE137" s="86"/>
      <c r="DUF137" s="86"/>
      <c r="DUG137" s="86"/>
      <c r="DUH137" s="86"/>
      <c r="DUI137" s="86"/>
      <c r="DUJ137" s="86"/>
      <c r="DUK137" s="86"/>
      <c r="DUL137" s="86"/>
      <c r="DUM137" s="86"/>
      <c r="DUN137" s="86"/>
      <c r="DUO137" s="86"/>
      <c r="DUP137" s="86"/>
      <c r="DUQ137" s="86"/>
      <c r="DUR137" s="86"/>
      <c r="DUS137" s="86"/>
      <c r="DUT137" s="86"/>
      <c r="DUU137" s="86"/>
      <c r="DUV137" s="86"/>
      <c r="DUW137" s="86"/>
      <c r="DUX137" s="86"/>
      <c r="DUY137" s="86"/>
      <c r="DUZ137" s="86"/>
      <c r="DVA137" s="86"/>
      <c r="DVB137" s="86"/>
      <c r="DVC137" s="86"/>
      <c r="DVD137" s="86"/>
      <c r="DVE137" s="86"/>
      <c r="DVF137" s="86"/>
      <c r="DVM137" s="86"/>
      <c r="DVN137" s="86"/>
      <c r="DVO137" s="86"/>
      <c r="DVP137" s="86"/>
      <c r="DVQ137" s="86"/>
      <c r="DVR137" s="86"/>
      <c r="DVS137" s="86"/>
      <c r="DVT137" s="86"/>
      <c r="DVU137" s="86"/>
      <c r="DVV137" s="86"/>
      <c r="DVW137" s="86"/>
      <c r="DVX137" s="86"/>
      <c r="DVY137" s="86"/>
      <c r="DVZ137" s="86"/>
      <c r="DWA137" s="86"/>
      <c r="DWB137" s="86"/>
      <c r="DWC137" s="86"/>
      <c r="DWD137" s="86"/>
      <c r="DWE137" s="86"/>
      <c r="DWF137" s="86"/>
      <c r="DWG137" s="86"/>
      <c r="DWH137" s="86"/>
      <c r="DWI137" s="86"/>
      <c r="DWJ137" s="86"/>
      <c r="DWK137" s="86"/>
      <c r="DWL137" s="86"/>
      <c r="DWM137" s="86"/>
      <c r="DWN137" s="86"/>
      <c r="DWO137" s="86"/>
      <c r="DWP137" s="86"/>
      <c r="DWQ137" s="86"/>
      <c r="DWR137" s="86"/>
      <c r="DWS137" s="86"/>
      <c r="DWT137" s="86"/>
      <c r="DWU137" s="86"/>
      <c r="DWV137" s="86"/>
      <c r="DWW137" s="86"/>
      <c r="DWX137" s="86"/>
      <c r="DWY137" s="86"/>
      <c r="DWZ137" s="86"/>
      <c r="DXA137" s="86"/>
      <c r="DXB137" s="86"/>
      <c r="DXC137" s="86"/>
      <c r="DXD137" s="86"/>
      <c r="DXE137" s="86"/>
      <c r="DXF137" s="86"/>
      <c r="DXG137" s="86"/>
      <c r="DXH137" s="86"/>
      <c r="DXI137" s="86"/>
      <c r="DXJ137" s="86"/>
      <c r="DXK137" s="86"/>
      <c r="DXL137" s="86"/>
      <c r="DXM137" s="86"/>
      <c r="DXN137" s="86"/>
      <c r="DXO137" s="86"/>
      <c r="DXP137" s="86"/>
      <c r="DXQ137" s="86"/>
      <c r="DXR137" s="86"/>
      <c r="DXS137" s="86"/>
      <c r="DXT137" s="86"/>
      <c r="DXU137" s="86"/>
      <c r="DXV137" s="86"/>
      <c r="DXW137" s="86"/>
      <c r="DXX137" s="86"/>
      <c r="DXY137" s="86"/>
      <c r="DXZ137" s="86"/>
      <c r="DYA137" s="86"/>
      <c r="DYB137" s="86"/>
      <c r="DYC137" s="86"/>
      <c r="DYD137" s="86"/>
      <c r="DYE137" s="86"/>
      <c r="DYF137" s="86"/>
      <c r="DYG137" s="86"/>
      <c r="DYH137" s="86"/>
      <c r="DYI137" s="86"/>
      <c r="DYJ137" s="86"/>
      <c r="DYK137" s="86"/>
      <c r="DYL137" s="86"/>
      <c r="DYM137" s="86"/>
      <c r="DYN137" s="86"/>
      <c r="DYO137" s="86"/>
      <c r="DYP137" s="86"/>
      <c r="DYQ137" s="86"/>
      <c r="DYR137" s="86"/>
      <c r="DYS137" s="86"/>
      <c r="DYT137" s="86"/>
      <c r="DYU137" s="86"/>
      <c r="DYV137" s="86"/>
      <c r="DYW137" s="86"/>
      <c r="DYX137" s="86"/>
      <c r="DYY137" s="86"/>
      <c r="DYZ137" s="86"/>
      <c r="DZA137" s="86"/>
      <c r="DZB137" s="86"/>
      <c r="DZC137" s="86"/>
      <c r="DZD137" s="86"/>
      <c r="DZE137" s="86"/>
      <c r="DZF137" s="86"/>
      <c r="DZG137" s="86"/>
      <c r="DZH137" s="86"/>
      <c r="DZI137" s="86"/>
      <c r="DZJ137" s="86"/>
      <c r="DZK137" s="86"/>
      <c r="DZL137" s="86"/>
      <c r="DZM137" s="86"/>
      <c r="DZN137" s="86"/>
      <c r="DZO137" s="86"/>
      <c r="DZP137" s="86"/>
      <c r="DZQ137" s="86"/>
      <c r="DZR137" s="86"/>
      <c r="DZS137" s="86"/>
      <c r="DZT137" s="86"/>
      <c r="DZU137" s="86"/>
      <c r="DZV137" s="86"/>
      <c r="DZW137" s="86"/>
      <c r="DZX137" s="86"/>
      <c r="DZY137" s="86"/>
      <c r="DZZ137" s="86"/>
      <c r="EAA137" s="86"/>
      <c r="EAB137" s="86"/>
      <c r="EAC137" s="86"/>
      <c r="EAD137" s="86"/>
      <c r="EAE137" s="86"/>
      <c r="EAF137" s="86"/>
      <c r="EAG137" s="86"/>
      <c r="EAH137" s="86"/>
      <c r="EAI137" s="86"/>
      <c r="EAJ137" s="86"/>
      <c r="EAK137" s="86"/>
      <c r="EAL137" s="86"/>
      <c r="EAM137" s="86"/>
      <c r="EAN137" s="86"/>
      <c r="EAO137" s="86"/>
      <c r="EAP137" s="86"/>
      <c r="EAQ137" s="86"/>
      <c r="EAR137" s="86"/>
      <c r="EAS137" s="86"/>
      <c r="EAT137" s="86"/>
      <c r="EAU137" s="86"/>
      <c r="EAV137" s="86"/>
      <c r="EAW137" s="86"/>
      <c r="EAX137" s="86"/>
      <c r="EAY137" s="86"/>
      <c r="EAZ137" s="86"/>
      <c r="EBA137" s="86"/>
      <c r="EBB137" s="86"/>
      <c r="EBC137" s="86"/>
      <c r="EBD137" s="86"/>
      <c r="EBE137" s="86"/>
      <c r="EBF137" s="86"/>
      <c r="EBG137" s="86"/>
      <c r="EBH137" s="86"/>
      <c r="EBI137" s="86"/>
      <c r="EBJ137" s="86"/>
      <c r="EBK137" s="86"/>
      <c r="EBL137" s="86"/>
      <c r="EBM137" s="86"/>
      <c r="EBN137" s="86"/>
      <c r="EBO137" s="86"/>
      <c r="EBP137" s="86"/>
      <c r="EBQ137" s="86"/>
      <c r="EBR137" s="86"/>
      <c r="EBS137" s="86"/>
      <c r="EBT137" s="86"/>
      <c r="EBU137" s="86"/>
      <c r="EBV137" s="86"/>
      <c r="EBW137" s="86"/>
      <c r="EBX137" s="86"/>
      <c r="EBY137" s="86"/>
      <c r="EBZ137" s="86"/>
      <c r="ECA137" s="86"/>
      <c r="ECB137" s="86"/>
      <c r="ECC137" s="86"/>
      <c r="ECD137" s="86"/>
      <c r="ECE137" s="86"/>
      <c r="ECF137" s="86"/>
      <c r="ECG137" s="86"/>
      <c r="ECH137" s="86"/>
      <c r="ECI137" s="86"/>
      <c r="ECJ137" s="86"/>
      <c r="ECK137" s="86"/>
      <c r="ECL137" s="86"/>
      <c r="ECM137" s="86"/>
      <c r="ECN137" s="86"/>
      <c r="ECO137" s="86"/>
      <c r="ECP137" s="86"/>
      <c r="ECQ137" s="86"/>
      <c r="ECR137" s="86"/>
      <c r="ECS137" s="86"/>
      <c r="ECT137" s="86"/>
      <c r="ECU137" s="86"/>
      <c r="ECV137" s="86"/>
      <c r="ECW137" s="86"/>
      <c r="ECX137" s="86"/>
      <c r="ECY137" s="86"/>
      <c r="ECZ137" s="86"/>
      <c r="EDA137" s="86"/>
      <c r="EDB137" s="86"/>
      <c r="EDC137" s="86"/>
      <c r="EDD137" s="86"/>
      <c r="EDE137" s="86"/>
      <c r="EDF137" s="86"/>
      <c r="EDG137" s="86"/>
      <c r="EDH137" s="86"/>
      <c r="EDI137" s="86"/>
      <c r="EDJ137" s="86"/>
      <c r="EDK137" s="86"/>
      <c r="EDL137" s="86"/>
      <c r="EDM137" s="86"/>
      <c r="EDN137" s="86"/>
      <c r="EDO137" s="86"/>
      <c r="EDP137" s="86"/>
      <c r="EDQ137" s="86"/>
      <c r="EDR137" s="86"/>
      <c r="EDS137" s="86"/>
      <c r="EDT137" s="86"/>
      <c r="EDU137" s="86"/>
      <c r="EDV137" s="86"/>
      <c r="EDW137" s="86"/>
      <c r="EDX137" s="86"/>
      <c r="EDY137" s="86"/>
      <c r="EDZ137" s="86"/>
      <c r="EEA137" s="86"/>
      <c r="EEB137" s="86"/>
      <c r="EEC137" s="86"/>
      <c r="EED137" s="86"/>
      <c r="EEE137" s="86"/>
      <c r="EEF137" s="86"/>
      <c r="EEG137" s="86"/>
      <c r="EEH137" s="86"/>
      <c r="EEI137" s="86"/>
      <c r="EEJ137" s="86"/>
      <c r="EEK137" s="86"/>
      <c r="EEL137" s="86"/>
      <c r="EEM137" s="86"/>
      <c r="EEN137" s="86"/>
      <c r="EEO137" s="86"/>
      <c r="EEP137" s="86"/>
      <c r="EEQ137" s="86"/>
      <c r="EER137" s="86"/>
      <c r="EES137" s="86"/>
      <c r="EET137" s="86"/>
      <c r="EEU137" s="86"/>
      <c r="EEV137" s="86"/>
      <c r="EEW137" s="86"/>
      <c r="EEX137" s="86"/>
      <c r="EEY137" s="86"/>
      <c r="EEZ137" s="86"/>
      <c r="EFA137" s="86"/>
      <c r="EFB137" s="86"/>
      <c r="EFI137" s="86"/>
      <c r="EFJ137" s="86"/>
      <c r="EFK137" s="86"/>
      <c r="EFL137" s="86"/>
      <c r="EFM137" s="86"/>
      <c r="EFN137" s="86"/>
      <c r="EFO137" s="86"/>
      <c r="EFP137" s="86"/>
      <c r="EFQ137" s="86"/>
      <c r="EFR137" s="86"/>
      <c r="EFS137" s="86"/>
      <c r="EFT137" s="86"/>
      <c r="EFU137" s="86"/>
      <c r="EFV137" s="86"/>
      <c r="EFW137" s="86"/>
      <c r="EFX137" s="86"/>
      <c r="EFY137" s="86"/>
      <c r="EFZ137" s="86"/>
      <c r="EGA137" s="86"/>
      <c r="EGB137" s="86"/>
      <c r="EGC137" s="86"/>
      <c r="EGD137" s="86"/>
      <c r="EGE137" s="86"/>
      <c r="EGF137" s="86"/>
      <c r="EGG137" s="86"/>
      <c r="EGH137" s="86"/>
      <c r="EGI137" s="86"/>
      <c r="EGJ137" s="86"/>
      <c r="EGK137" s="86"/>
      <c r="EGL137" s="86"/>
      <c r="EGM137" s="86"/>
      <c r="EGN137" s="86"/>
      <c r="EGO137" s="86"/>
      <c r="EGP137" s="86"/>
      <c r="EGQ137" s="86"/>
      <c r="EGR137" s="86"/>
      <c r="EGS137" s="86"/>
      <c r="EGT137" s="86"/>
      <c r="EGU137" s="86"/>
      <c r="EGV137" s="86"/>
      <c r="EGW137" s="86"/>
      <c r="EGX137" s="86"/>
      <c r="EGY137" s="86"/>
      <c r="EGZ137" s="86"/>
      <c r="EHA137" s="86"/>
      <c r="EHB137" s="86"/>
      <c r="EHC137" s="86"/>
      <c r="EHD137" s="86"/>
      <c r="EHE137" s="86"/>
      <c r="EHF137" s="86"/>
      <c r="EHG137" s="86"/>
      <c r="EHH137" s="86"/>
      <c r="EHI137" s="86"/>
      <c r="EHJ137" s="86"/>
      <c r="EHK137" s="86"/>
      <c r="EHL137" s="86"/>
      <c r="EHM137" s="86"/>
      <c r="EHN137" s="86"/>
      <c r="EHO137" s="86"/>
      <c r="EHP137" s="86"/>
      <c r="EHQ137" s="86"/>
      <c r="EHR137" s="86"/>
      <c r="EHS137" s="86"/>
      <c r="EHT137" s="86"/>
      <c r="EHU137" s="86"/>
      <c r="EHV137" s="86"/>
      <c r="EHW137" s="86"/>
      <c r="EHX137" s="86"/>
      <c r="EHY137" s="86"/>
      <c r="EHZ137" s="86"/>
      <c r="EIA137" s="86"/>
      <c r="EIB137" s="86"/>
      <c r="EIC137" s="86"/>
      <c r="EID137" s="86"/>
      <c r="EIE137" s="86"/>
      <c r="EIF137" s="86"/>
      <c r="EIG137" s="86"/>
      <c r="EIH137" s="86"/>
      <c r="EII137" s="86"/>
      <c r="EIJ137" s="86"/>
      <c r="EIK137" s="86"/>
      <c r="EIL137" s="86"/>
      <c r="EIM137" s="86"/>
      <c r="EIN137" s="86"/>
      <c r="EIO137" s="86"/>
      <c r="EIP137" s="86"/>
      <c r="EIQ137" s="86"/>
      <c r="EIR137" s="86"/>
      <c r="EIS137" s="86"/>
      <c r="EIT137" s="86"/>
      <c r="EIU137" s="86"/>
      <c r="EIV137" s="86"/>
      <c r="EIW137" s="86"/>
      <c r="EIX137" s="86"/>
      <c r="EIY137" s="86"/>
      <c r="EIZ137" s="86"/>
      <c r="EJA137" s="86"/>
      <c r="EJB137" s="86"/>
      <c r="EJC137" s="86"/>
      <c r="EJD137" s="86"/>
      <c r="EJE137" s="86"/>
      <c r="EJF137" s="86"/>
      <c r="EJG137" s="86"/>
      <c r="EJH137" s="86"/>
      <c r="EJI137" s="86"/>
      <c r="EJJ137" s="86"/>
      <c r="EJK137" s="86"/>
      <c r="EJL137" s="86"/>
      <c r="EJM137" s="86"/>
      <c r="EJN137" s="86"/>
      <c r="EJO137" s="86"/>
      <c r="EJP137" s="86"/>
      <c r="EJQ137" s="86"/>
      <c r="EJR137" s="86"/>
      <c r="EJS137" s="86"/>
      <c r="EJT137" s="86"/>
      <c r="EJU137" s="86"/>
      <c r="EJV137" s="86"/>
      <c r="EJW137" s="86"/>
      <c r="EJX137" s="86"/>
      <c r="EJY137" s="86"/>
      <c r="EJZ137" s="86"/>
      <c r="EKA137" s="86"/>
      <c r="EKB137" s="86"/>
      <c r="EKC137" s="86"/>
      <c r="EKD137" s="86"/>
      <c r="EKE137" s="86"/>
      <c r="EKF137" s="86"/>
      <c r="EKG137" s="86"/>
      <c r="EKH137" s="86"/>
      <c r="EKI137" s="86"/>
      <c r="EKJ137" s="86"/>
      <c r="EKK137" s="86"/>
      <c r="EKL137" s="86"/>
      <c r="EKM137" s="86"/>
      <c r="EKN137" s="86"/>
      <c r="EKO137" s="86"/>
      <c r="EKP137" s="86"/>
      <c r="EKQ137" s="86"/>
      <c r="EKR137" s="86"/>
      <c r="EKS137" s="86"/>
      <c r="EKT137" s="86"/>
      <c r="EKU137" s="86"/>
      <c r="EKV137" s="86"/>
      <c r="EKW137" s="86"/>
      <c r="EKX137" s="86"/>
      <c r="EKY137" s="86"/>
      <c r="EKZ137" s="86"/>
      <c r="ELA137" s="86"/>
      <c r="ELB137" s="86"/>
      <c r="ELC137" s="86"/>
      <c r="ELD137" s="86"/>
      <c r="ELE137" s="86"/>
      <c r="ELF137" s="86"/>
      <c r="ELG137" s="86"/>
      <c r="ELH137" s="86"/>
      <c r="ELI137" s="86"/>
      <c r="ELJ137" s="86"/>
      <c r="ELK137" s="86"/>
      <c r="ELL137" s="86"/>
      <c r="ELM137" s="86"/>
      <c r="ELN137" s="86"/>
      <c r="ELO137" s="86"/>
      <c r="ELP137" s="86"/>
      <c r="ELQ137" s="86"/>
      <c r="ELR137" s="86"/>
      <c r="ELS137" s="86"/>
      <c r="ELT137" s="86"/>
      <c r="ELU137" s="86"/>
      <c r="ELV137" s="86"/>
      <c r="ELW137" s="86"/>
      <c r="ELX137" s="86"/>
      <c r="ELY137" s="86"/>
      <c r="ELZ137" s="86"/>
      <c r="EMA137" s="86"/>
      <c r="EMB137" s="86"/>
      <c r="EMC137" s="86"/>
      <c r="EMD137" s="86"/>
      <c r="EME137" s="86"/>
      <c r="EMF137" s="86"/>
      <c r="EMG137" s="86"/>
      <c r="EMH137" s="86"/>
      <c r="EMI137" s="86"/>
      <c r="EMJ137" s="86"/>
      <c r="EMK137" s="86"/>
      <c r="EML137" s="86"/>
      <c r="EMM137" s="86"/>
      <c r="EMN137" s="86"/>
      <c r="EMO137" s="86"/>
      <c r="EMP137" s="86"/>
      <c r="EMQ137" s="86"/>
      <c r="EMR137" s="86"/>
      <c r="EMS137" s="86"/>
      <c r="EMT137" s="86"/>
      <c r="EMU137" s="86"/>
      <c r="EMV137" s="86"/>
      <c r="EMW137" s="86"/>
      <c r="EMX137" s="86"/>
      <c r="EMY137" s="86"/>
      <c r="EMZ137" s="86"/>
      <c r="ENA137" s="86"/>
      <c r="ENB137" s="86"/>
      <c r="ENC137" s="86"/>
      <c r="END137" s="86"/>
      <c r="ENE137" s="86"/>
      <c r="ENF137" s="86"/>
      <c r="ENG137" s="86"/>
      <c r="ENH137" s="86"/>
      <c r="ENI137" s="86"/>
      <c r="ENJ137" s="86"/>
      <c r="ENK137" s="86"/>
      <c r="ENL137" s="86"/>
      <c r="ENM137" s="86"/>
      <c r="ENN137" s="86"/>
      <c r="ENO137" s="86"/>
      <c r="ENP137" s="86"/>
      <c r="ENQ137" s="86"/>
      <c r="ENR137" s="86"/>
      <c r="ENS137" s="86"/>
      <c r="ENT137" s="86"/>
      <c r="ENU137" s="86"/>
      <c r="ENV137" s="86"/>
      <c r="ENW137" s="86"/>
      <c r="ENX137" s="86"/>
      <c r="ENY137" s="86"/>
      <c r="ENZ137" s="86"/>
      <c r="EOA137" s="86"/>
      <c r="EOB137" s="86"/>
      <c r="EOC137" s="86"/>
      <c r="EOD137" s="86"/>
      <c r="EOE137" s="86"/>
      <c r="EOF137" s="86"/>
      <c r="EOG137" s="86"/>
      <c r="EOH137" s="86"/>
      <c r="EOI137" s="86"/>
      <c r="EOJ137" s="86"/>
      <c r="EOK137" s="86"/>
      <c r="EOL137" s="86"/>
      <c r="EOM137" s="86"/>
      <c r="EON137" s="86"/>
      <c r="EOO137" s="86"/>
      <c r="EOP137" s="86"/>
      <c r="EOQ137" s="86"/>
      <c r="EOR137" s="86"/>
      <c r="EOS137" s="86"/>
      <c r="EOT137" s="86"/>
      <c r="EOU137" s="86"/>
      <c r="EOV137" s="86"/>
      <c r="EOW137" s="86"/>
      <c r="EOX137" s="86"/>
      <c r="EPE137" s="86"/>
      <c r="EPF137" s="86"/>
      <c r="EPG137" s="86"/>
      <c r="EPH137" s="86"/>
      <c r="EPI137" s="86"/>
      <c r="EPJ137" s="86"/>
      <c r="EPK137" s="86"/>
      <c r="EPL137" s="86"/>
      <c r="EPM137" s="86"/>
      <c r="EPN137" s="86"/>
      <c r="EPO137" s="86"/>
      <c r="EPP137" s="86"/>
      <c r="EPQ137" s="86"/>
      <c r="EPR137" s="86"/>
      <c r="EPS137" s="86"/>
      <c r="EPT137" s="86"/>
      <c r="EPU137" s="86"/>
      <c r="EPV137" s="86"/>
      <c r="EPW137" s="86"/>
      <c r="EPX137" s="86"/>
      <c r="EPY137" s="86"/>
      <c r="EPZ137" s="86"/>
      <c r="EQA137" s="86"/>
      <c r="EQB137" s="86"/>
      <c r="EQC137" s="86"/>
      <c r="EQD137" s="86"/>
      <c r="EQE137" s="86"/>
      <c r="EQF137" s="86"/>
      <c r="EQG137" s="86"/>
      <c r="EQH137" s="86"/>
      <c r="EQI137" s="86"/>
      <c r="EQJ137" s="86"/>
      <c r="EQK137" s="86"/>
      <c r="EQL137" s="86"/>
      <c r="EQM137" s="86"/>
      <c r="EQN137" s="86"/>
      <c r="EQO137" s="86"/>
      <c r="EQP137" s="86"/>
      <c r="EQQ137" s="86"/>
      <c r="EQR137" s="86"/>
      <c r="EQS137" s="86"/>
      <c r="EQT137" s="86"/>
      <c r="EQU137" s="86"/>
      <c r="EQV137" s="86"/>
      <c r="EQW137" s="86"/>
      <c r="EQX137" s="86"/>
      <c r="EQY137" s="86"/>
      <c r="EQZ137" s="86"/>
      <c r="ERA137" s="86"/>
      <c r="ERB137" s="86"/>
      <c r="ERC137" s="86"/>
      <c r="ERD137" s="86"/>
      <c r="ERE137" s="86"/>
      <c r="ERF137" s="86"/>
      <c r="ERG137" s="86"/>
      <c r="ERH137" s="86"/>
      <c r="ERI137" s="86"/>
      <c r="ERJ137" s="86"/>
      <c r="ERK137" s="86"/>
      <c r="ERL137" s="86"/>
      <c r="ERM137" s="86"/>
      <c r="ERN137" s="86"/>
      <c r="ERO137" s="86"/>
      <c r="ERP137" s="86"/>
      <c r="ERQ137" s="86"/>
      <c r="ERR137" s="86"/>
      <c r="ERS137" s="86"/>
      <c r="ERT137" s="86"/>
      <c r="ERU137" s="86"/>
      <c r="ERV137" s="86"/>
      <c r="ERW137" s="86"/>
      <c r="ERX137" s="86"/>
      <c r="ERY137" s="86"/>
      <c r="ERZ137" s="86"/>
      <c r="ESA137" s="86"/>
      <c r="ESB137" s="86"/>
      <c r="ESC137" s="86"/>
      <c r="ESD137" s="86"/>
      <c r="ESE137" s="86"/>
      <c r="ESF137" s="86"/>
      <c r="ESG137" s="86"/>
      <c r="ESH137" s="86"/>
      <c r="ESI137" s="86"/>
      <c r="ESJ137" s="86"/>
      <c r="ESK137" s="86"/>
      <c r="ESL137" s="86"/>
      <c r="ESM137" s="86"/>
      <c r="ESN137" s="86"/>
      <c r="ESO137" s="86"/>
      <c r="ESP137" s="86"/>
      <c r="ESQ137" s="86"/>
      <c r="ESR137" s="86"/>
      <c r="ESS137" s="86"/>
      <c r="EST137" s="86"/>
      <c r="ESU137" s="86"/>
      <c r="ESV137" s="86"/>
      <c r="ESW137" s="86"/>
      <c r="ESX137" s="86"/>
      <c r="ESY137" s="86"/>
      <c r="ESZ137" s="86"/>
      <c r="ETA137" s="86"/>
      <c r="ETB137" s="86"/>
      <c r="ETC137" s="86"/>
      <c r="ETD137" s="86"/>
      <c r="ETE137" s="86"/>
      <c r="ETF137" s="86"/>
      <c r="ETG137" s="86"/>
      <c r="ETH137" s="86"/>
      <c r="ETI137" s="86"/>
      <c r="ETJ137" s="86"/>
      <c r="ETK137" s="86"/>
      <c r="ETL137" s="86"/>
      <c r="ETM137" s="86"/>
      <c r="ETN137" s="86"/>
      <c r="ETO137" s="86"/>
      <c r="ETP137" s="86"/>
      <c r="ETQ137" s="86"/>
      <c r="ETR137" s="86"/>
      <c r="ETS137" s="86"/>
      <c r="ETT137" s="86"/>
      <c r="ETU137" s="86"/>
      <c r="ETV137" s="86"/>
      <c r="ETW137" s="86"/>
      <c r="ETX137" s="86"/>
      <c r="ETY137" s="86"/>
      <c r="ETZ137" s="86"/>
      <c r="EUA137" s="86"/>
      <c r="EUB137" s="86"/>
      <c r="EUC137" s="86"/>
      <c r="EUD137" s="86"/>
      <c r="EUE137" s="86"/>
      <c r="EUF137" s="86"/>
      <c r="EUG137" s="86"/>
      <c r="EUH137" s="86"/>
      <c r="EUI137" s="86"/>
      <c r="EUJ137" s="86"/>
      <c r="EUK137" s="86"/>
      <c r="EUL137" s="86"/>
      <c r="EUM137" s="86"/>
      <c r="EUN137" s="86"/>
      <c r="EUO137" s="86"/>
      <c r="EUP137" s="86"/>
      <c r="EUQ137" s="86"/>
      <c r="EUR137" s="86"/>
      <c r="EUS137" s="86"/>
      <c r="EUT137" s="86"/>
      <c r="EUU137" s="86"/>
      <c r="EUV137" s="86"/>
      <c r="EUW137" s="86"/>
      <c r="EUX137" s="86"/>
      <c r="EUY137" s="86"/>
      <c r="EUZ137" s="86"/>
      <c r="EVA137" s="86"/>
      <c r="EVB137" s="86"/>
      <c r="EVC137" s="86"/>
      <c r="EVD137" s="86"/>
      <c r="EVE137" s="86"/>
      <c r="EVF137" s="86"/>
      <c r="EVG137" s="86"/>
      <c r="EVH137" s="86"/>
      <c r="EVI137" s="86"/>
      <c r="EVJ137" s="86"/>
      <c r="EVK137" s="86"/>
      <c r="EVL137" s="86"/>
      <c r="EVM137" s="86"/>
      <c r="EVN137" s="86"/>
      <c r="EVO137" s="86"/>
      <c r="EVP137" s="86"/>
      <c r="EVQ137" s="86"/>
      <c r="EVR137" s="86"/>
      <c r="EVS137" s="86"/>
      <c r="EVT137" s="86"/>
      <c r="EVU137" s="86"/>
      <c r="EVV137" s="86"/>
      <c r="EVW137" s="86"/>
      <c r="EVX137" s="86"/>
      <c r="EVY137" s="86"/>
      <c r="EVZ137" s="86"/>
      <c r="EWA137" s="86"/>
      <c r="EWB137" s="86"/>
      <c r="EWC137" s="86"/>
      <c r="EWD137" s="86"/>
      <c r="EWE137" s="86"/>
      <c r="EWF137" s="86"/>
      <c r="EWG137" s="86"/>
      <c r="EWH137" s="86"/>
      <c r="EWI137" s="86"/>
      <c r="EWJ137" s="86"/>
      <c r="EWK137" s="86"/>
      <c r="EWL137" s="86"/>
      <c r="EWM137" s="86"/>
      <c r="EWN137" s="86"/>
      <c r="EWO137" s="86"/>
      <c r="EWP137" s="86"/>
      <c r="EWQ137" s="86"/>
      <c r="EWR137" s="86"/>
      <c r="EWS137" s="86"/>
      <c r="EWT137" s="86"/>
      <c r="EWU137" s="86"/>
      <c r="EWV137" s="86"/>
      <c r="EWW137" s="86"/>
      <c r="EWX137" s="86"/>
      <c r="EWY137" s="86"/>
      <c r="EWZ137" s="86"/>
      <c r="EXA137" s="86"/>
      <c r="EXB137" s="86"/>
      <c r="EXC137" s="86"/>
      <c r="EXD137" s="86"/>
      <c r="EXE137" s="86"/>
      <c r="EXF137" s="86"/>
      <c r="EXG137" s="86"/>
      <c r="EXH137" s="86"/>
      <c r="EXI137" s="86"/>
      <c r="EXJ137" s="86"/>
      <c r="EXK137" s="86"/>
      <c r="EXL137" s="86"/>
      <c r="EXM137" s="86"/>
      <c r="EXN137" s="86"/>
      <c r="EXO137" s="86"/>
      <c r="EXP137" s="86"/>
      <c r="EXQ137" s="86"/>
      <c r="EXR137" s="86"/>
      <c r="EXS137" s="86"/>
      <c r="EXT137" s="86"/>
      <c r="EXU137" s="86"/>
      <c r="EXV137" s="86"/>
      <c r="EXW137" s="86"/>
      <c r="EXX137" s="86"/>
      <c r="EXY137" s="86"/>
      <c r="EXZ137" s="86"/>
      <c r="EYA137" s="86"/>
      <c r="EYB137" s="86"/>
      <c r="EYC137" s="86"/>
      <c r="EYD137" s="86"/>
      <c r="EYE137" s="86"/>
      <c r="EYF137" s="86"/>
      <c r="EYG137" s="86"/>
      <c r="EYH137" s="86"/>
      <c r="EYI137" s="86"/>
      <c r="EYJ137" s="86"/>
      <c r="EYK137" s="86"/>
      <c r="EYL137" s="86"/>
      <c r="EYM137" s="86"/>
      <c r="EYN137" s="86"/>
      <c r="EYO137" s="86"/>
      <c r="EYP137" s="86"/>
      <c r="EYQ137" s="86"/>
      <c r="EYR137" s="86"/>
      <c r="EYS137" s="86"/>
      <c r="EYT137" s="86"/>
      <c r="EZA137" s="86"/>
      <c r="EZB137" s="86"/>
      <c r="EZC137" s="86"/>
      <c r="EZD137" s="86"/>
      <c r="EZE137" s="86"/>
      <c r="EZF137" s="86"/>
      <c r="EZG137" s="86"/>
      <c r="EZH137" s="86"/>
      <c r="EZI137" s="86"/>
      <c r="EZJ137" s="86"/>
      <c r="EZK137" s="86"/>
      <c r="EZL137" s="86"/>
      <c r="EZM137" s="86"/>
      <c r="EZN137" s="86"/>
      <c r="EZO137" s="86"/>
      <c r="EZP137" s="86"/>
      <c r="EZQ137" s="86"/>
      <c r="EZR137" s="86"/>
      <c r="EZS137" s="86"/>
      <c r="EZT137" s="86"/>
      <c r="EZU137" s="86"/>
      <c r="EZV137" s="86"/>
      <c r="EZW137" s="86"/>
      <c r="EZX137" s="86"/>
      <c r="EZY137" s="86"/>
      <c r="EZZ137" s="86"/>
      <c r="FAA137" s="86"/>
      <c r="FAB137" s="86"/>
      <c r="FAC137" s="86"/>
      <c r="FAD137" s="86"/>
      <c r="FAE137" s="86"/>
      <c r="FAF137" s="86"/>
      <c r="FAG137" s="86"/>
      <c r="FAH137" s="86"/>
      <c r="FAI137" s="86"/>
      <c r="FAJ137" s="86"/>
      <c r="FAK137" s="86"/>
      <c r="FAL137" s="86"/>
      <c r="FAM137" s="86"/>
      <c r="FAN137" s="86"/>
      <c r="FAO137" s="86"/>
      <c r="FAP137" s="86"/>
      <c r="FAQ137" s="86"/>
      <c r="FAR137" s="86"/>
      <c r="FAS137" s="86"/>
      <c r="FAT137" s="86"/>
      <c r="FAU137" s="86"/>
      <c r="FAV137" s="86"/>
      <c r="FAW137" s="86"/>
      <c r="FAX137" s="86"/>
      <c r="FAY137" s="86"/>
      <c r="FAZ137" s="86"/>
      <c r="FBA137" s="86"/>
      <c r="FBB137" s="86"/>
      <c r="FBC137" s="86"/>
      <c r="FBD137" s="86"/>
      <c r="FBE137" s="86"/>
      <c r="FBF137" s="86"/>
      <c r="FBG137" s="86"/>
      <c r="FBH137" s="86"/>
      <c r="FBI137" s="86"/>
      <c r="FBJ137" s="86"/>
      <c r="FBK137" s="86"/>
      <c r="FBL137" s="86"/>
      <c r="FBM137" s="86"/>
      <c r="FBN137" s="86"/>
      <c r="FBO137" s="86"/>
      <c r="FBP137" s="86"/>
      <c r="FBQ137" s="86"/>
      <c r="FBR137" s="86"/>
      <c r="FBS137" s="86"/>
      <c r="FBT137" s="86"/>
      <c r="FBU137" s="86"/>
      <c r="FBV137" s="86"/>
      <c r="FBW137" s="86"/>
      <c r="FBX137" s="86"/>
      <c r="FBY137" s="86"/>
      <c r="FBZ137" s="86"/>
      <c r="FCA137" s="86"/>
      <c r="FCB137" s="86"/>
      <c r="FCC137" s="86"/>
      <c r="FCD137" s="86"/>
      <c r="FCE137" s="86"/>
      <c r="FCF137" s="86"/>
      <c r="FCG137" s="86"/>
      <c r="FCH137" s="86"/>
      <c r="FCI137" s="86"/>
      <c r="FCJ137" s="86"/>
      <c r="FCK137" s="86"/>
      <c r="FCL137" s="86"/>
      <c r="FCM137" s="86"/>
      <c r="FCN137" s="86"/>
      <c r="FCO137" s="86"/>
      <c r="FCP137" s="86"/>
      <c r="FCQ137" s="86"/>
      <c r="FCR137" s="86"/>
      <c r="FCS137" s="86"/>
      <c r="FCT137" s="86"/>
      <c r="FCU137" s="86"/>
      <c r="FCV137" s="86"/>
      <c r="FCW137" s="86"/>
      <c r="FCX137" s="86"/>
      <c r="FCY137" s="86"/>
      <c r="FCZ137" s="86"/>
      <c r="FDA137" s="86"/>
      <c r="FDB137" s="86"/>
      <c r="FDC137" s="86"/>
      <c r="FDD137" s="86"/>
      <c r="FDE137" s="86"/>
      <c r="FDF137" s="86"/>
      <c r="FDG137" s="86"/>
      <c r="FDH137" s="86"/>
      <c r="FDI137" s="86"/>
      <c r="FDJ137" s="86"/>
      <c r="FDK137" s="86"/>
      <c r="FDL137" s="86"/>
      <c r="FDM137" s="86"/>
      <c r="FDN137" s="86"/>
      <c r="FDO137" s="86"/>
      <c r="FDP137" s="86"/>
      <c r="FDQ137" s="86"/>
      <c r="FDR137" s="86"/>
      <c r="FDS137" s="86"/>
      <c r="FDT137" s="86"/>
      <c r="FDU137" s="86"/>
      <c r="FDV137" s="86"/>
      <c r="FDW137" s="86"/>
      <c r="FDX137" s="86"/>
      <c r="FDY137" s="86"/>
      <c r="FDZ137" s="86"/>
      <c r="FEA137" s="86"/>
      <c r="FEB137" s="86"/>
      <c r="FEC137" s="86"/>
      <c r="FED137" s="86"/>
      <c r="FEE137" s="86"/>
      <c r="FEF137" s="86"/>
      <c r="FEG137" s="86"/>
      <c r="FEH137" s="86"/>
      <c r="FEI137" s="86"/>
      <c r="FEJ137" s="86"/>
      <c r="FEK137" s="86"/>
      <c r="FEL137" s="86"/>
      <c r="FEM137" s="86"/>
      <c r="FEN137" s="86"/>
      <c r="FEO137" s="86"/>
      <c r="FEP137" s="86"/>
      <c r="FEQ137" s="86"/>
      <c r="FER137" s="86"/>
      <c r="FES137" s="86"/>
      <c r="FET137" s="86"/>
      <c r="FEU137" s="86"/>
      <c r="FEV137" s="86"/>
      <c r="FEW137" s="86"/>
      <c r="FEX137" s="86"/>
      <c r="FEY137" s="86"/>
      <c r="FEZ137" s="86"/>
      <c r="FFA137" s="86"/>
      <c r="FFB137" s="86"/>
      <c r="FFC137" s="86"/>
      <c r="FFD137" s="86"/>
      <c r="FFE137" s="86"/>
      <c r="FFF137" s="86"/>
      <c r="FFG137" s="86"/>
      <c r="FFH137" s="86"/>
      <c r="FFI137" s="86"/>
      <c r="FFJ137" s="86"/>
      <c r="FFK137" s="86"/>
      <c r="FFL137" s="86"/>
      <c r="FFM137" s="86"/>
      <c r="FFN137" s="86"/>
      <c r="FFO137" s="86"/>
      <c r="FFP137" s="86"/>
      <c r="FFQ137" s="86"/>
      <c r="FFR137" s="86"/>
      <c r="FFS137" s="86"/>
      <c r="FFT137" s="86"/>
      <c r="FFU137" s="86"/>
      <c r="FFV137" s="86"/>
      <c r="FFW137" s="86"/>
      <c r="FFX137" s="86"/>
      <c r="FFY137" s="86"/>
      <c r="FFZ137" s="86"/>
      <c r="FGA137" s="86"/>
      <c r="FGB137" s="86"/>
      <c r="FGC137" s="86"/>
      <c r="FGD137" s="86"/>
      <c r="FGE137" s="86"/>
      <c r="FGF137" s="86"/>
      <c r="FGG137" s="86"/>
      <c r="FGH137" s="86"/>
      <c r="FGI137" s="86"/>
      <c r="FGJ137" s="86"/>
      <c r="FGK137" s="86"/>
      <c r="FGL137" s="86"/>
      <c r="FGM137" s="86"/>
      <c r="FGN137" s="86"/>
      <c r="FGO137" s="86"/>
      <c r="FGP137" s="86"/>
      <c r="FGQ137" s="86"/>
      <c r="FGR137" s="86"/>
      <c r="FGS137" s="86"/>
      <c r="FGT137" s="86"/>
      <c r="FGU137" s="86"/>
      <c r="FGV137" s="86"/>
      <c r="FGW137" s="86"/>
      <c r="FGX137" s="86"/>
      <c r="FGY137" s="86"/>
      <c r="FGZ137" s="86"/>
      <c r="FHA137" s="86"/>
      <c r="FHB137" s="86"/>
      <c r="FHC137" s="86"/>
      <c r="FHD137" s="86"/>
      <c r="FHE137" s="86"/>
      <c r="FHF137" s="86"/>
      <c r="FHG137" s="86"/>
      <c r="FHH137" s="86"/>
      <c r="FHI137" s="86"/>
      <c r="FHJ137" s="86"/>
      <c r="FHK137" s="86"/>
      <c r="FHL137" s="86"/>
      <c r="FHM137" s="86"/>
      <c r="FHN137" s="86"/>
      <c r="FHO137" s="86"/>
      <c r="FHP137" s="86"/>
      <c r="FHQ137" s="86"/>
      <c r="FHR137" s="86"/>
      <c r="FHS137" s="86"/>
      <c r="FHT137" s="86"/>
      <c r="FHU137" s="86"/>
      <c r="FHV137" s="86"/>
      <c r="FHW137" s="86"/>
      <c r="FHX137" s="86"/>
      <c r="FHY137" s="86"/>
      <c r="FHZ137" s="86"/>
      <c r="FIA137" s="86"/>
      <c r="FIB137" s="86"/>
      <c r="FIC137" s="86"/>
      <c r="FID137" s="86"/>
      <c r="FIE137" s="86"/>
      <c r="FIF137" s="86"/>
      <c r="FIG137" s="86"/>
      <c r="FIH137" s="86"/>
      <c r="FII137" s="86"/>
      <c r="FIJ137" s="86"/>
      <c r="FIK137" s="86"/>
      <c r="FIL137" s="86"/>
      <c r="FIM137" s="86"/>
      <c r="FIN137" s="86"/>
      <c r="FIO137" s="86"/>
      <c r="FIP137" s="86"/>
      <c r="FIW137" s="86"/>
      <c r="FIX137" s="86"/>
      <c r="FIY137" s="86"/>
      <c r="FIZ137" s="86"/>
      <c r="FJA137" s="86"/>
      <c r="FJB137" s="86"/>
      <c r="FJC137" s="86"/>
      <c r="FJD137" s="86"/>
      <c r="FJE137" s="86"/>
      <c r="FJF137" s="86"/>
      <c r="FJG137" s="86"/>
      <c r="FJH137" s="86"/>
      <c r="FJI137" s="86"/>
      <c r="FJJ137" s="86"/>
      <c r="FJK137" s="86"/>
      <c r="FJL137" s="86"/>
      <c r="FJM137" s="86"/>
      <c r="FJN137" s="86"/>
      <c r="FJO137" s="86"/>
      <c r="FJP137" s="86"/>
      <c r="FJQ137" s="86"/>
      <c r="FJR137" s="86"/>
      <c r="FJS137" s="86"/>
      <c r="FJT137" s="86"/>
      <c r="FJU137" s="86"/>
      <c r="FJV137" s="86"/>
      <c r="FJW137" s="86"/>
      <c r="FJX137" s="86"/>
      <c r="FJY137" s="86"/>
      <c r="FJZ137" s="86"/>
      <c r="FKA137" s="86"/>
      <c r="FKB137" s="86"/>
      <c r="FKC137" s="86"/>
      <c r="FKD137" s="86"/>
      <c r="FKE137" s="86"/>
      <c r="FKF137" s="86"/>
      <c r="FKG137" s="86"/>
      <c r="FKH137" s="86"/>
      <c r="FKI137" s="86"/>
      <c r="FKJ137" s="86"/>
      <c r="FKK137" s="86"/>
      <c r="FKL137" s="86"/>
      <c r="FKM137" s="86"/>
      <c r="FKN137" s="86"/>
      <c r="FKO137" s="86"/>
      <c r="FKP137" s="86"/>
      <c r="FKQ137" s="86"/>
      <c r="FKR137" s="86"/>
      <c r="FKS137" s="86"/>
      <c r="FKT137" s="86"/>
      <c r="FKU137" s="86"/>
      <c r="FKV137" s="86"/>
      <c r="FKW137" s="86"/>
      <c r="FKX137" s="86"/>
      <c r="FKY137" s="86"/>
      <c r="FKZ137" s="86"/>
      <c r="FLA137" s="86"/>
      <c r="FLB137" s="86"/>
      <c r="FLC137" s="86"/>
      <c r="FLD137" s="86"/>
      <c r="FLE137" s="86"/>
      <c r="FLF137" s="86"/>
      <c r="FLG137" s="86"/>
      <c r="FLH137" s="86"/>
      <c r="FLI137" s="86"/>
      <c r="FLJ137" s="86"/>
      <c r="FLK137" s="86"/>
      <c r="FLL137" s="86"/>
      <c r="FLM137" s="86"/>
      <c r="FLN137" s="86"/>
      <c r="FLO137" s="86"/>
      <c r="FLP137" s="86"/>
      <c r="FLQ137" s="86"/>
      <c r="FLR137" s="86"/>
      <c r="FLS137" s="86"/>
      <c r="FLT137" s="86"/>
      <c r="FLU137" s="86"/>
      <c r="FLV137" s="86"/>
      <c r="FLW137" s="86"/>
      <c r="FLX137" s="86"/>
      <c r="FLY137" s="86"/>
      <c r="FLZ137" s="86"/>
      <c r="FMA137" s="86"/>
      <c r="FMB137" s="86"/>
      <c r="FMC137" s="86"/>
      <c r="FMD137" s="86"/>
      <c r="FME137" s="86"/>
      <c r="FMF137" s="86"/>
      <c r="FMG137" s="86"/>
      <c r="FMH137" s="86"/>
      <c r="FMI137" s="86"/>
      <c r="FMJ137" s="86"/>
      <c r="FMK137" s="86"/>
      <c r="FML137" s="86"/>
      <c r="FMM137" s="86"/>
      <c r="FMN137" s="86"/>
      <c r="FMO137" s="86"/>
      <c r="FMP137" s="86"/>
      <c r="FMQ137" s="86"/>
      <c r="FMR137" s="86"/>
      <c r="FMS137" s="86"/>
      <c r="FMT137" s="86"/>
      <c r="FMU137" s="86"/>
      <c r="FMV137" s="86"/>
      <c r="FMW137" s="86"/>
      <c r="FMX137" s="86"/>
      <c r="FMY137" s="86"/>
      <c r="FMZ137" s="86"/>
      <c r="FNA137" s="86"/>
      <c r="FNB137" s="86"/>
      <c r="FNC137" s="86"/>
      <c r="FND137" s="86"/>
      <c r="FNE137" s="86"/>
      <c r="FNF137" s="86"/>
      <c r="FNG137" s="86"/>
      <c r="FNH137" s="86"/>
      <c r="FNI137" s="86"/>
      <c r="FNJ137" s="86"/>
      <c r="FNK137" s="86"/>
      <c r="FNL137" s="86"/>
      <c r="FNM137" s="86"/>
      <c r="FNN137" s="86"/>
      <c r="FNO137" s="86"/>
      <c r="FNP137" s="86"/>
      <c r="FNQ137" s="86"/>
      <c r="FNR137" s="86"/>
      <c r="FNS137" s="86"/>
      <c r="FNT137" s="86"/>
      <c r="FNU137" s="86"/>
      <c r="FNV137" s="86"/>
      <c r="FNW137" s="86"/>
      <c r="FNX137" s="86"/>
      <c r="FNY137" s="86"/>
      <c r="FNZ137" s="86"/>
      <c r="FOA137" s="86"/>
      <c r="FOB137" s="86"/>
      <c r="FOC137" s="86"/>
      <c r="FOD137" s="86"/>
      <c r="FOE137" s="86"/>
      <c r="FOF137" s="86"/>
      <c r="FOG137" s="86"/>
      <c r="FOH137" s="86"/>
      <c r="FOI137" s="86"/>
      <c r="FOJ137" s="86"/>
      <c r="FOK137" s="86"/>
      <c r="FOL137" s="86"/>
      <c r="FOM137" s="86"/>
      <c r="FON137" s="86"/>
      <c r="FOO137" s="86"/>
      <c r="FOP137" s="86"/>
      <c r="FOQ137" s="86"/>
      <c r="FOR137" s="86"/>
      <c r="FOS137" s="86"/>
      <c r="FOT137" s="86"/>
      <c r="FOU137" s="86"/>
      <c r="FOV137" s="86"/>
      <c r="FOW137" s="86"/>
      <c r="FOX137" s="86"/>
      <c r="FOY137" s="86"/>
      <c r="FOZ137" s="86"/>
      <c r="FPA137" s="86"/>
      <c r="FPB137" s="86"/>
      <c r="FPC137" s="86"/>
      <c r="FPD137" s="86"/>
      <c r="FPE137" s="86"/>
      <c r="FPF137" s="86"/>
      <c r="FPG137" s="86"/>
      <c r="FPH137" s="86"/>
      <c r="FPI137" s="86"/>
      <c r="FPJ137" s="86"/>
      <c r="FPK137" s="86"/>
      <c r="FPL137" s="86"/>
      <c r="FPM137" s="86"/>
      <c r="FPN137" s="86"/>
      <c r="FPO137" s="86"/>
      <c r="FPP137" s="86"/>
      <c r="FPQ137" s="86"/>
      <c r="FPR137" s="86"/>
      <c r="FPS137" s="86"/>
      <c r="FPT137" s="86"/>
      <c r="FPU137" s="86"/>
      <c r="FPV137" s="86"/>
      <c r="FPW137" s="86"/>
      <c r="FPX137" s="86"/>
      <c r="FPY137" s="86"/>
      <c r="FPZ137" s="86"/>
      <c r="FQA137" s="86"/>
      <c r="FQB137" s="86"/>
      <c r="FQC137" s="86"/>
      <c r="FQD137" s="86"/>
      <c r="FQE137" s="86"/>
      <c r="FQF137" s="86"/>
      <c r="FQG137" s="86"/>
      <c r="FQH137" s="86"/>
      <c r="FQI137" s="86"/>
      <c r="FQJ137" s="86"/>
      <c r="FQK137" s="86"/>
      <c r="FQL137" s="86"/>
      <c r="FQM137" s="86"/>
      <c r="FQN137" s="86"/>
      <c r="FQO137" s="86"/>
      <c r="FQP137" s="86"/>
      <c r="FQQ137" s="86"/>
      <c r="FQR137" s="86"/>
      <c r="FQS137" s="86"/>
      <c r="FQT137" s="86"/>
      <c r="FQU137" s="86"/>
      <c r="FQV137" s="86"/>
      <c r="FQW137" s="86"/>
      <c r="FQX137" s="86"/>
      <c r="FQY137" s="86"/>
      <c r="FQZ137" s="86"/>
      <c r="FRA137" s="86"/>
      <c r="FRB137" s="86"/>
      <c r="FRC137" s="86"/>
      <c r="FRD137" s="86"/>
      <c r="FRE137" s="86"/>
      <c r="FRF137" s="86"/>
      <c r="FRG137" s="86"/>
      <c r="FRH137" s="86"/>
      <c r="FRI137" s="86"/>
      <c r="FRJ137" s="86"/>
      <c r="FRK137" s="86"/>
      <c r="FRL137" s="86"/>
      <c r="FRM137" s="86"/>
      <c r="FRN137" s="86"/>
      <c r="FRO137" s="86"/>
      <c r="FRP137" s="86"/>
      <c r="FRQ137" s="86"/>
      <c r="FRR137" s="86"/>
      <c r="FRS137" s="86"/>
      <c r="FRT137" s="86"/>
      <c r="FRU137" s="86"/>
      <c r="FRV137" s="86"/>
      <c r="FRW137" s="86"/>
      <c r="FRX137" s="86"/>
      <c r="FRY137" s="86"/>
      <c r="FRZ137" s="86"/>
      <c r="FSA137" s="86"/>
      <c r="FSB137" s="86"/>
      <c r="FSC137" s="86"/>
      <c r="FSD137" s="86"/>
      <c r="FSE137" s="86"/>
      <c r="FSF137" s="86"/>
      <c r="FSG137" s="86"/>
      <c r="FSH137" s="86"/>
      <c r="FSI137" s="86"/>
      <c r="FSJ137" s="86"/>
      <c r="FSK137" s="86"/>
      <c r="FSL137" s="86"/>
      <c r="FSS137" s="86"/>
      <c r="FST137" s="86"/>
      <c r="FSU137" s="86"/>
      <c r="FSV137" s="86"/>
      <c r="FSW137" s="86"/>
      <c r="FSX137" s="86"/>
      <c r="FSY137" s="86"/>
      <c r="FSZ137" s="86"/>
      <c r="FTA137" s="86"/>
      <c r="FTB137" s="86"/>
      <c r="FTC137" s="86"/>
      <c r="FTD137" s="86"/>
      <c r="FTE137" s="86"/>
      <c r="FTF137" s="86"/>
      <c r="FTG137" s="86"/>
      <c r="FTH137" s="86"/>
      <c r="FTI137" s="86"/>
      <c r="FTJ137" s="86"/>
      <c r="FTK137" s="86"/>
      <c r="FTL137" s="86"/>
      <c r="FTM137" s="86"/>
      <c r="FTN137" s="86"/>
      <c r="FTO137" s="86"/>
      <c r="FTP137" s="86"/>
      <c r="FTQ137" s="86"/>
      <c r="FTR137" s="86"/>
      <c r="FTS137" s="86"/>
      <c r="FTT137" s="86"/>
      <c r="FTU137" s="86"/>
      <c r="FTV137" s="86"/>
      <c r="FTW137" s="86"/>
      <c r="FTX137" s="86"/>
      <c r="FTY137" s="86"/>
      <c r="FTZ137" s="86"/>
      <c r="FUA137" s="86"/>
      <c r="FUB137" s="86"/>
      <c r="FUC137" s="86"/>
      <c r="FUD137" s="86"/>
      <c r="FUE137" s="86"/>
      <c r="FUF137" s="86"/>
      <c r="FUG137" s="86"/>
      <c r="FUH137" s="86"/>
      <c r="FUI137" s="86"/>
      <c r="FUJ137" s="86"/>
      <c r="FUK137" s="86"/>
      <c r="FUL137" s="86"/>
      <c r="FUM137" s="86"/>
      <c r="FUN137" s="86"/>
      <c r="FUO137" s="86"/>
      <c r="FUP137" s="86"/>
      <c r="FUQ137" s="86"/>
      <c r="FUR137" s="86"/>
      <c r="FUS137" s="86"/>
      <c r="FUT137" s="86"/>
      <c r="FUU137" s="86"/>
      <c r="FUV137" s="86"/>
      <c r="FUW137" s="86"/>
      <c r="FUX137" s="86"/>
      <c r="FUY137" s="86"/>
      <c r="FUZ137" s="86"/>
      <c r="FVA137" s="86"/>
      <c r="FVB137" s="86"/>
      <c r="FVC137" s="86"/>
      <c r="FVD137" s="86"/>
      <c r="FVE137" s="86"/>
      <c r="FVF137" s="86"/>
      <c r="FVG137" s="86"/>
      <c r="FVH137" s="86"/>
      <c r="FVI137" s="86"/>
      <c r="FVJ137" s="86"/>
      <c r="FVK137" s="86"/>
      <c r="FVL137" s="86"/>
      <c r="FVM137" s="86"/>
      <c r="FVN137" s="86"/>
      <c r="FVO137" s="86"/>
      <c r="FVP137" s="86"/>
      <c r="FVQ137" s="86"/>
      <c r="FVR137" s="86"/>
      <c r="FVS137" s="86"/>
      <c r="FVT137" s="86"/>
      <c r="FVU137" s="86"/>
      <c r="FVV137" s="86"/>
      <c r="FVW137" s="86"/>
      <c r="FVX137" s="86"/>
      <c r="FVY137" s="86"/>
      <c r="FVZ137" s="86"/>
      <c r="FWA137" s="86"/>
      <c r="FWB137" s="86"/>
      <c r="FWC137" s="86"/>
      <c r="FWD137" s="86"/>
      <c r="FWE137" s="86"/>
      <c r="FWF137" s="86"/>
      <c r="FWG137" s="86"/>
      <c r="FWH137" s="86"/>
      <c r="FWI137" s="86"/>
      <c r="FWJ137" s="86"/>
      <c r="FWK137" s="86"/>
      <c r="FWL137" s="86"/>
      <c r="FWM137" s="86"/>
      <c r="FWN137" s="86"/>
      <c r="FWO137" s="86"/>
      <c r="FWP137" s="86"/>
      <c r="FWQ137" s="86"/>
      <c r="FWR137" s="86"/>
      <c r="FWS137" s="86"/>
      <c r="FWT137" s="86"/>
      <c r="FWU137" s="86"/>
      <c r="FWV137" s="86"/>
      <c r="FWW137" s="86"/>
      <c r="FWX137" s="86"/>
      <c r="FWY137" s="86"/>
      <c r="FWZ137" s="86"/>
      <c r="FXA137" s="86"/>
      <c r="FXB137" s="86"/>
      <c r="FXC137" s="86"/>
      <c r="FXD137" s="86"/>
      <c r="FXE137" s="86"/>
      <c r="FXF137" s="86"/>
      <c r="FXG137" s="86"/>
      <c r="FXH137" s="86"/>
      <c r="FXI137" s="86"/>
      <c r="FXJ137" s="86"/>
      <c r="FXK137" s="86"/>
      <c r="FXL137" s="86"/>
      <c r="FXM137" s="86"/>
      <c r="FXN137" s="86"/>
      <c r="FXO137" s="86"/>
      <c r="FXP137" s="86"/>
      <c r="FXQ137" s="86"/>
      <c r="FXR137" s="86"/>
      <c r="FXS137" s="86"/>
      <c r="FXT137" s="86"/>
      <c r="FXU137" s="86"/>
      <c r="FXV137" s="86"/>
      <c r="FXW137" s="86"/>
      <c r="FXX137" s="86"/>
      <c r="FXY137" s="86"/>
      <c r="FXZ137" s="86"/>
      <c r="FYA137" s="86"/>
      <c r="FYB137" s="86"/>
      <c r="FYC137" s="86"/>
      <c r="FYD137" s="86"/>
      <c r="FYE137" s="86"/>
      <c r="FYF137" s="86"/>
      <c r="FYG137" s="86"/>
      <c r="FYH137" s="86"/>
      <c r="FYI137" s="86"/>
      <c r="FYJ137" s="86"/>
      <c r="FYK137" s="86"/>
      <c r="FYL137" s="86"/>
      <c r="FYM137" s="86"/>
      <c r="FYN137" s="86"/>
      <c r="FYO137" s="86"/>
      <c r="FYP137" s="86"/>
      <c r="FYQ137" s="86"/>
      <c r="FYR137" s="86"/>
      <c r="FYS137" s="86"/>
      <c r="FYT137" s="86"/>
      <c r="FYU137" s="86"/>
      <c r="FYV137" s="86"/>
      <c r="FYW137" s="86"/>
      <c r="FYX137" s="86"/>
      <c r="FYY137" s="86"/>
      <c r="FYZ137" s="86"/>
      <c r="FZA137" s="86"/>
      <c r="FZB137" s="86"/>
      <c r="FZC137" s="86"/>
      <c r="FZD137" s="86"/>
      <c r="FZE137" s="86"/>
      <c r="FZF137" s="86"/>
      <c r="FZG137" s="86"/>
      <c r="FZH137" s="86"/>
      <c r="FZI137" s="86"/>
      <c r="FZJ137" s="86"/>
      <c r="FZK137" s="86"/>
      <c r="FZL137" s="86"/>
      <c r="FZM137" s="86"/>
      <c r="FZN137" s="86"/>
      <c r="FZO137" s="86"/>
      <c r="FZP137" s="86"/>
      <c r="FZQ137" s="86"/>
      <c r="FZR137" s="86"/>
      <c r="FZS137" s="86"/>
      <c r="FZT137" s="86"/>
      <c r="FZU137" s="86"/>
      <c r="FZV137" s="86"/>
      <c r="FZW137" s="86"/>
      <c r="FZX137" s="86"/>
      <c r="FZY137" s="86"/>
      <c r="FZZ137" s="86"/>
      <c r="GAA137" s="86"/>
      <c r="GAB137" s="86"/>
      <c r="GAC137" s="86"/>
      <c r="GAD137" s="86"/>
      <c r="GAE137" s="86"/>
      <c r="GAF137" s="86"/>
      <c r="GAG137" s="86"/>
      <c r="GAH137" s="86"/>
      <c r="GAI137" s="86"/>
      <c r="GAJ137" s="86"/>
      <c r="GAK137" s="86"/>
      <c r="GAL137" s="86"/>
      <c r="GAM137" s="86"/>
      <c r="GAN137" s="86"/>
      <c r="GAO137" s="86"/>
      <c r="GAP137" s="86"/>
      <c r="GAQ137" s="86"/>
      <c r="GAR137" s="86"/>
      <c r="GAS137" s="86"/>
      <c r="GAT137" s="86"/>
      <c r="GAU137" s="86"/>
      <c r="GAV137" s="86"/>
      <c r="GAW137" s="86"/>
      <c r="GAX137" s="86"/>
      <c r="GAY137" s="86"/>
      <c r="GAZ137" s="86"/>
      <c r="GBA137" s="86"/>
      <c r="GBB137" s="86"/>
      <c r="GBC137" s="86"/>
      <c r="GBD137" s="86"/>
      <c r="GBE137" s="86"/>
      <c r="GBF137" s="86"/>
      <c r="GBG137" s="86"/>
      <c r="GBH137" s="86"/>
      <c r="GBI137" s="86"/>
      <c r="GBJ137" s="86"/>
      <c r="GBK137" s="86"/>
      <c r="GBL137" s="86"/>
      <c r="GBM137" s="86"/>
      <c r="GBN137" s="86"/>
      <c r="GBO137" s="86"/>
      <c r="GBP137" s="86"/>
      <c r="GBQ137" s="86"/>
      <c r="GBR137" s="86"/>
      <c r="GBS137" s="86"/>
      <c r="GBT137" s="86"/>
      <c r="GBU137" s="86"/>
      <c r="GBV137" s="86"/>
      <c r="GBW137" s="86"/>
      <c r="GBX137" s="86"/>
      <c r="GBY137" s="86"/>
      <c r="GBZ137" s="86"/>
      <c r="GCA137" s="86"/>
      <c r="GCB137" s="86"/>
      <c r="GCC137" s="86"/>
      <c r="GCD137" s="86"/>
      <c r="GCE137" s="86"/>
      <c r="GCF137" s="86"/>
      <c r="GCG137" s="86"/>
      <c r="GCH137" s="86"/>
      <c r="GCO137" s="86"/>
      <c r="GCP137" s="86"/>
      <c r="GCQ137" s="86"/>
      <c r="GCR137" s="86"/>
      <c r="GCS137" s="86"/>
      <c r="GCT137" s="86"/>
      <c r="GCU137" s="86"/>
      <c r="GCV137" s="86"/>
      <c r="GCW137" s="86"/>
      <c r="GCX137" s="86"/>
      <c r="GCY137" s="86"/>
      <c r="GCZ137" s="86"/>
      <c r="GDA137" s="86"/>
      <c r="GDB137" s="86"/>
      <c r="GDC137" s="86"/>
      <c r="GDD137" s="86"/>
      <c r="GDE137" s="86"/>
      <c r="GDF137" s="86"/>
      <c r="GDG137" s="86"/>
      <c r="GDH137" s="86"/>
      <c r="GDI137" s="86"/>
      <c r="GDJ137" s="86"/>
      <c r="GDK137" s="86"/>
      <c r="GDL137" s="86"/>
      <c r="GDM137" s="86"/>
      <c r="GDN137" s="86"/>
      <c r="GDO137" s="86"/>
      <c r="GDP137" s="86"/>
      <c r="GDQ137" s="86"/>
      <c r="GDR137" s="86"/>
      <c r="GDS137" s="86"/>
      <c r="GDT137" s="86"/>
      <c r="GDU137" s="86"/>
      <c r="GDV137" s="86"/>
      <c r="GDW137" s="86"/>
      <c r="GDX137" s="86"/>
      <c r="GDY137" s="86"/>
      <c r="GDZ137" s="86"/>
      <c r="GEA137" s="86"/>
      <c r="GEB137" s="86"/>
      <c r="GEC137" s="86"/>
      <c r="GED137" s="86"/>
      <c r="GEE137" s="86"/>
      <c r="GEF137" s="86"/>
      <c r="GEG137" s="86"/>
      <c r="GEH137" s="86"/>
      <c r="GEI137" s="86"/>
      <c r="GEJ137" s="86"/>
      <c r="GEK137" s="86"/>
      <c r="GEL137" s="86"/>
      <c r="GEM137" s="86"/>
      <c r="GEN137" s="86"/>
      <c r="GEO137" s="86"/>
      <c r="GEP137" s="86"/>
      <c r="GEQ137" s="86"/>
      <c r="GER137" s="86"/>
      <c r="GES137" s="86"/>
      <c r="GET137" s="86"/>
      <c r="GEU137" s="86"/>
      <c r="GEV137" s="86"/>
      <c r="GEW137" s="86"/>
      <c r="GEX137" s="86"/>
      <c r="GEY137" s="86"/>
      <c r="GEZ137" s="86"/>
      <c r="GFA137" s="86"/>
      <c r="GFB137" s="86"/>
      <c r="GFC137" s="86"/>
      <c r="GFD137" s="86"/>
      <c r="GFE137" s="86"/>
      <c r="GFF137" s="86"/>
      <c r="GFG137" s="86"/>
      <c r="GFH137" s="86"/>
      <c r="GFI137" s="86"/>
      <c r="GFJ137" s="86"/>
      <c r="GFK137" s="86"/>
      <c r="GFL137" s="86"/>
      <c r="GFM137" s="86"/>
      <c r="GFN137" s="86"/>
      <c r="GFO137" s="86"/>
      <c r="GFP137" s="86"/>
      <c r="GFQ137" s="86"/>
      <c r="GFR137" s="86"/>
      <c r="GFS137" s="86"/>
      <c r="GFT137" s="86"/>
      <c r="GFU137" s="86"/>
      <c r="GFV137" s="86"/>
      <c r="GFW137" s="86"/>
      <c r="GFX137" s="86"/>
      <c r="GFY137" s="86"/>
      <c r="GFZ137" s="86"/>
      <c r="GGA137" s="86"/>
      <c r="GGB137" s="86"/>
      <c r="GGC137" s="86"/>
      <c r="GGD137" s="86"/>
      <c r="GGE137" s="86"/>
      <c r="GGF137" s="86"/>
      <c r="GGG137" s="86"/>
      <c r="GGH137" s="86"/>
      <c r="GGI137" s="86"/>
      <c r="GGJ137" s="86"/>
      <c r="GGK137" s="86"/>
      <c r="GGL137" s="86"/>
      <c r="GGM137" s="86"/>
      <c r="GGN137" s="86"/>
      <c r="GGO137" s="86"/>
      <c r="GGP137" s="86"/>
      <c r="GGQ137" s="86"/>
      <c r="GGR137" s="86"/>
      <c r="GGS137" s="86"/>
      <c r="GGT137" s="86"/>
      <c r="GGU137" s="86"/>
      <c r="GGV137" s="86"/>
      <c r="GGW137" s="86"/>
      <c r="GGX137" s="86"/>
      <c r="GGY137" s="86"/>
      <c r="GGZ137" s="86"/>
      <c r="GHA137" s="86"/>
      <c r="GHB137" s="86"/>
      <c r="GHC137" s="86"/>
      <c r="GHD137" s="86"/>
      <c r="GHE137" s="86"/>
      <c r="GHF137" s="86"/>
      <c r="GHG137" s="86"/>
      <c r="GHH137" s="86"/>
      <c r="GHI137" s="86"/>
      <c r="GHJ137" s="86"/>
      <c r="GHK137" s="86"/>
      <c r="GHL137" s="86"/>
      <c r="GHM137" s="86"/>
      <c r="GHN137" s="86"/>
      <c r="GHO137" s="86"/>
      <c r="GHP137" s="86"/>
      <c r="GHQ137" s="86"/>
      <c r="GHR137" s="86"/>
      <c r="GHS137" s="86"/>
      <c r="GHT137" s="86"/>
      <c r="GHU137" s="86"/>
      <c r="GHV137" s="86"/>
      <c r="GHW137" s="86"/>
      <c r="GHX137" s="86"/>
      <c r="GHY137" s="86"/>
      <c r="GHZ137" s="86"/>
      <c r="GIA137" s="86"/>
      <c r="GIB137" s="86"/>
      <c r="GIC137" s="86"/>
      <c r="GID137" s="86"/>
      <c r="GIE137" s="86"/>
      <c r="GIF137" s="86"/>
      <c r="GIG137" s="86"/>
      <c r="GIH137" s="86"/>
      <c r="GII137" s="86"/>
      <c r="GIJ137" s="86"/>
      <c r="GIK137" s="86"/>
      <c r="GIL137" s="86"/>
      <c r="GIM137" s="86"/>
      <c r="GIN137" s="86"/>
      <c r="GIO137" s="86"/>
      <c r="GIP137" s="86"/>
      <c r="GIQ137" s="86"/>
      <c r="GIR137" s="86"/>
      <c r="GIS137" s="86"/>
      <c r="GIT137" s="86"/>
      <c r="GIU137" s="86"/>
      <c r="GIV137" s="86"/>
      <c r="GIW137" s="86"/>
      <c r="GIX137" s="86"/>
      <c r="GIY137" s="86"/>
      <c r="GIZ137" s="86"/>
      <c r="GJA137" s="86"/>
      <c r="GJB137" s="86"/>
      <c r="GJC137" s="86"/>
      <c r="GJD137" s="86"/>
      <c r="GJE137" s="86"/>
      <c r="GJF137" s="86"/>
      <c r="GJG137" s="86"/>
      <c r="GJH137" s="86"/>
      <c r="GJI137" s="86"/>
      <c r="GJJ137" s="86"/>
      <c r="GJK137" s="86"/>
      <c r="GJL137" s="86"/>
      <c r="GJM137" s="86"/>
      <c r="GJN137" s="86"/>
      <c r="GJO137" s="86"/>
      <c r="GJP137" s="86"/>
      <c r="GJQ137" s="86"/>
      <c r="GJR137" s="86"/>
      <c r="GJS137" s="86"/>
      <c r="GJT137" s="86"/>
      <c r="GJU137" s="86"/>
      <c r="GJV137" s="86"/>
      <c r="GJW137" s="86"/>
      <c r="GJX137" s="86"/>
      <c r="GJY137" s="86"/>
      <c r="GJZ137" s="86"/>
      <c r="GKA137" s="86"/>
      <c r="GKB137" s="86"/>
      <c r="GKC137" s="86"/>
      <c r="GKD137" s="86"/>
      <c r="GKE137" s="86"/>
      <c r="GKF137" s="86"/>
      <c r="GKG137" s="86"/>
      <c r="GKH137" s="86"/>
      <c r="GKI137" s="86"/>
      <c r="GKJ137" s="86"/>
      <c r="GKK137" s="86"/>
      <c r="GKL137" s="86"/>
      <c r="GKM137" s="86"/>
      <c r="GKN137" s="86"/>
      <c r="GKO137" s="86"/>
      <c r="GKP137" s="86"/>
      <c r="GKQ137" s="86"/>
      <c r="GKR137" s="86"/>
      <c r="GKS137" s="86"/>
      <c r="GKT137" s="86"/>
      <c r="GKU137" s="86"/>
      <c r="GKV137" s="86"/>
      <c r="GKW137" s="86"/>
      <c r="GKX137" s="86"/>
      <c r="GKY137" s="86"/>
      <c r="GKZ137" s="86"/>
      <c r="GLA137" s="86"/>
      <c r="GLB137" s="86"/>
      <c r="GLC137" s="86"/>
      <c r="GLD137" s="86"/>
      <c r="GLE137" s="86"/>
      <c r="GLF137" s="86"/>
      <c r="GLG137" s="86"/>
      <c r="GLH137" s="86"/>
      <c r="GLI137" s="86"/>
      <c r="GLJ137" s="86"/>
      <c r="GLK137" s="86"/>
      <c r="GLL137" s="86"/>
      <c r="GLM137" s="86"/>
      <c r="GLN137" s="86"/>
      <c r="GLO137" s="86"/>
      <c r="GLP137" s="86"/>
      <c r="GLQ137" s="86"/>
      <c r="GLR137" s="86"/>
      <c r="GLS137" s="86"/>
      <c r="GLT137" s="86"/>
      <c r="GLU137" s="86"/>
      <c r="GLV137" s="86"/>
      <c r="GLW137" s="86"/>
      <c r="GLX137" s="86"/>
      <c r="GLY137" s="86"/>
      <c r="GLZ137" s="86"/>
      <c r="GMA137" s="86"/>
      <c r="GMB137" s="86"/>
      <c r="GMC137" s="86"/>
      <c r="GMD137" s="86"/>
      <c r="GMK137" s="86"/>
      <c r="GML137" s="86"/>
      <c r="GMM137" s="86"/>
      <c r="GMN137" s="86"/>
      <c r="GMO137" s="86"/>
      <c r="GMP137" s="86"/>
      <c r="GMQ137" s="86"/>
      <c r="GMR137" s="86"/>
      <c r="GMS137" s="86"/>
      <c r="GMT137" s="86"/>
      <c r="GMU137" s="86"/>
      <c r="GMV137" s="86"/>
      <c r="GMW137" s="86"/>
      <c r="GMX137" s="86"/>
      <c r="GMY137" s="86"/>
      <c r="GMZ137" s="86"/>
      <c r="GNA137" s="86"/>
      <c r="GNB137" s="86"/>
      <c r="GNC137" s="86"/>
      <c r="GND137" s="86"/>
      <c r="GNE137" s="86"/>
      <c r="GNF137" s="86"/>
      <c r="GNG137" s="86"/>
      <c r="GNH137" s="86"/>
      <c r="GNI137" s="86"/>
      <c r="GNJ137" s="86"/>
      <c r="GNK137" s="86"/>
      <c r="GNL137" s="86"/>
      <c r="GNM137" s="86"/>
      <c r="GNN137" s="86"/>
      <c r="GNO137" s="86"/>
      <c r="GNP137" s="86"/>
      <c r="GNQ137" s="86"/>
      <c r="GNR137" s="86"/>
      <c r="GNS137" s="86"/>
      <c r="GNT137" s="86"/>
      <c r="GNU137" s="86"/>
      <c r="GNV137" s="86"/>
      <c r="GNW137" s="86"/>
      <c r="GNX137" s="86"/>
      <c r="GNY137" s="86"/>
      <c r="GNZ137" s="86"/>
      <c r="GOA137" s="86"/>
      <c r="GOB137" s="86"/>
      <c r="GOC137" s="86"/>
      <c r="GOD137" s="86"/>
      <c r="GOE137" s="86"/>
      <c r="GOF137" s="86"/>
      <c r="GOG137" s="86"/>
      <c r="GOH137" s="86"/>
      <c r="GOI137" s="86"/>
      <c r="GOJ137" s="86"/>
      <c r="GOK137" s="86"/>
      <c r="GOL137" s="86"/>
      <c r="GOM137" s="86"/>
      <c r="GON137" s="86"/>
      <c r="GOO137" s="86"/>
      <c r="GOP137" s="86"/>
      <c r="GOQ137" s="86"/>
      <c r="GOR137" s="86"/>
      <c r="GOS137" s="86"/>
      <c r="GOT137" s="86"/>
      <c r="GOU137" s="86"/>
      <c r="GOV137" s="86"/>
      <c r="GOW137" s="86"/>
      <c r="GOX137" s="86"/>
      <c r="GOY137" s="86"/>
      <c r="GOZ137" s="86"/>
      <c r="GPA137" s="86"/>
      <c r="GPB137" s="86"/>
      <c r="GPC137" s="86"/>
      <c r="GPD137" s="86"/>
      <c r="GPE137" s="86"/>
      <c r="GPF137" s="86"/>
      <c r="GPG137" s="86"/>
      <c r="GPH137" s="86"/>
      <c r="GPI137" s="86"/>
      <c r="GPJ137" s="86"/>
      <c r="GPK137" s="86"/>
      <c r="GPL137" s="86"/>
      <c r="GPM137" s="86"/>
      <c r="GPN137" s="86"/>
      <c r="GPO137" s="86"/>
      <c r="GPP137" s="86"/>
      <c r="GPQ137" s="86"/>
      <c r="GPR137" s="86"/>
      <c r="GPS137" s="86"/>
      <c r="GPT137" s="86"/>
      <c r="GPU137" s="86"/>
      <c r="GPV137" s="86"/>
      <c r="GPW137" s="86"/>
      <c r="GPX137" s="86"/>
      <c r="GPY137" s="86"/>
      <c r="GPZ137" s="86"/>
      <c r="GQA137" s="86"/>
      <c r="GQB137" s="86"/>
      <c r="GQC137" s="86"/>
      <c r="GQD137" s="86"/>
      <c r="GQE137" s="86"/>
      <c r="GQF137" s="86"/>
      <c r="GQG137" s="86"/>
      <c r="GQH137" s="86"/>
      <c r="GQI137" s="86"/>
      <c r="GQJ137" s="86"/>
      <c r="GQK137" s="86"/>
      <c r="GQL137" s="86"/>
      <c r="GQM137" s="86"/>
      <c r="GQN137" s="86"/>
      <c r="GQO137" s="86"/>
      <c r="GQP137" s="86"/>
      <c r="GQQ137" s="86"/>
      <c r="GQR137" s="86"/>
      <c r="GQS137" s="86"/>
      <c r="GQT137" s="86"/>
      <c r="GQU137" s="86"/>
      <c r="GQV137" s="86"/>
      <c r="GQW137" s="86"/>
      <c r="GQX137" s="86"/>
      <c r="GQY137" s="86"/>
      <c r="GQZ137" s="86"/>
      <c r="GRA137" s="86"/>
      <c r="GRB137" s="86"/>
      <c r="GRC137" s="86"/>
      <c r="GRD137" s="86"/>
      <c r="GRE137" s="86"/>
      <c r="GRF137" s="86"/>
      <c r="GRG137" s="86"/>
      <c r="GRH137" s="86"/>
      <c r="GRI137" s="86"/>
      <c r="GRJ137" s="86"/>
      <c r="GRK137" s="86"/>
      <c r="GRL137" s="86"/>
      <c r="GRM137" s="86"/>
      <c r="GRN137" s="86"/>
      <c r="GRO137" s="86"/>
      <c r="GRP137" s="86"/>
      <c r="GRQ137" s="86"/>
      <c r="GRR137" s="86"/>
      <c r="GRS137" s="86"/>
      <c r="GRT137" s="86"/>
      <c r="GRU137" s="86"/>
      <c r="GRV137" s="86"/>
      <c r="GRW137" s="86"/>
      <c r="GRX137" s="86"/>
      <c r="GRY137" s="86"/>
      <c r="GRZ137" s="86"/>
      <c r="GSA137" s="86"/>
      <c r="GSB137" s="86"/>
      <c r="GSC137" s="86"/>
      <c r="GSD137" s="86"/>
      <c r="GSE137" s="86"/>
      <c r="GSF137" s="86"/>
      <c r="GSG137" s="86"/>
      <c r="GSH137" s="86"/>
      <c r="GSI137" s="86"/>
      <c r="GSJ137" s="86"/>
      <c r="GSK137" s="86"/>
      <c r="GSL137" s="86"/>
      <c r="GSM137" s="86"/>
      <c r="GSN137" s="86"/>
      <c r="GSO137" s="86"/>
      <c r="GSP137" s="86"/>
      <c r="GSQ137" s="86"/>
      <c r="GSR137" s="86"/>
      <c r="GSS137" s="86"/>
      <c r="GST137" s="86"/>
      <c r="GSU137" s="86"/>
      <c r="GSV137" s="86"/>
      <c r="GSW137" s="86"/>
      <c r="GSX137" s="86"/>
      <c r="GSY137" s="86"/>
      <c r="GSZ137" s="86"/>
      <c r="GTA137" s="86"/>
      <c r="GTB137" s="86"/>
      <c r="GTC137" s="86"/>
      <c r="GTD137" s="86"/>
      <c r="GTE137" s="86"/>
      <c r="GTF137" s="86"/>
      <c r="GTG137" s="86"/>
      <c r="GTH137" s="86"/>
      <c r="GTI137" s="86"/>
      <c r="GTJ137" s="86"/>
      <c r="GTK137" s="86"/>
      <c r="GTL137" s="86"/>
      <c r="GTM137" s="86"/>
      <c r="GTN137" s="86"/>
      <c r="GTO137" s="86"/>
      <c r="GTP137" s="86"/>
      <c r="GTQ137" s="86"/>
      <c r="GTR137" s="86"/>
      <c r="GTS137" s="86"/>
      <c r="GTT137" s="86"/>
      <c r="GTU137" s="86"/>
      <c r="GTV137" s="86"/>
      <c r="GTW137" s="86"/>
      <c r="GTX137" s="86"/>
      <c r="GTY137" s="86"/>
      <c r="GTZ137" s="86"/>
      <c r="GUA137" s="86"/>
      <c r="GUB137" s="86"/>
      <c r="GUC137" s="86"/>
      <c r="GUD137" s="86"/>
      <c r="GUE137" s="86"/>
      <c r="GUF137" s="86"/>
      <c r="GUG137" s="86"/>
      <c r="GUH137" s="86"/>
      <c r="GUI137" s="86"/>
      <c r="GUJ137" s="86"/>
      <c r="GUK137" s="86"/>
      <c r="GUL137" s="86"/>
      <c r="GUM137" s="86"/>
      <c r="GUN137" s="86"/>
      <c r="GUO137" s="86"/>
      <c r="GUP137" s="86"/>
      <c r="GUQ137" s="86"/>
      <c r="GUR137" s="86"/>
      <c r="GUS137" s="86"/>
      <c r="GUT137" s="86"/>
      <c r="GUU137" s="86"/>
      <c r="GUV137" s="86"/>
      <c r="GUW137" s="86"/>
      <c r="GUX137" s="86"/>
      <c r="GUY137" s="86"/>
      <c r="GUZ137" s="86"/>
      <c r="GVA137" s="86"/>
      <c r="GVB137" s="86"/>
      <c r="GVC137" s="86"/>
      <c r="GVD137" s="86"/>
      <c r="GVE137" s="86"/>
      <c r="GVF137" s="86"/>
      <c r="GVG137" s="86"/>
      <c r="GVH137" s="86"/>
      <c r="GVI137" s="86"/>
      <c r="GVJ137" s="86"/>
      <c r="GVK137" s="86"/>
      <c r="GVL137" s="86"/>
      <c r="GVM137" s="86"/>
      <c r="GVN137" s="86"/>
      <c r="GVO137" s="86"/>
      <c r="GVP137" s="86"/>
      <c r="GVQ137" s="86"/>
      <c r="GVR137" s="86"/>
      <c r="GVS137" s="86"/>
      <c r="GVT137" s="86"/>
      <c r="GVU137" s="86"/>
      <c r="GVV137" s="86"/>
      <c r="GVW137" s="86"/>
      <c r="GVX137" s="86"/>
      <c r="GVY137" s="86"/>
      <c r="GVZ137" s="86"/>
      <c r="GWG137" s="86"/>
      <c r="GWH137" s="86"/>
      <c r="GWI137" s="86"/>
      <c r="GWJ137" s="86"/>
      <c r="GWK137" s="86"/>
      <c r="GWL137" s="86"/>
      <c r="GWM137" s="86"/>
      <c r="GWN137" s="86"/>
      <c r="GWO137" s="86"/>
      <c r="GWP137" s="86"/>
      <c r="GWQ137" s="86"/>
      <c r="GWR137" s="86"/>
      <c r="GWS137" s="86"/>
      <c r="GWT137" s="86"/>
      <c r="GWU137" s="86"/>
      <c r="GWV137" s="86"/>
      <c r="GWW137" s="86"/>
      <c r="GWX137" s="86"/>
      <c r="GWY137" s="86"/>
      <c r="GWZ137" s="86"/>
      <c r="GXA137" s="86"/>
      <c r="GXB137" s="86"/>
      <c r="GXC137" s="86"/>
      <c r="GXD137" s="86"/>
      <c r="GXE137" s="86"/>
      <c r="GXF137" s="86"/>
      <c r="GXG137" s="86"/>
      <c r="GXH137" s="86"/>
      <c r="GXI137" s="86"/>
      <c r="GXJ137" s="86"/>
      <c r="GXK137" s="86"/>
      <c r="GXL137" s="86"/>
      <c r="GXM137" s="86"/>
      <c r="GXN137" s="86"/>
      <c r="GXO137" s="86"/>
      <c r="GXP137" s="86"/>
      <c r="GXQ137" s="86"/>
      <c r="GXR137" s="86"/>
      <c r="GXS137" s="86"/>
      <c r="GXT137" s="86"/>
      <c r="GXU137" s="86"/>
      <c r="GXV137" s="86"/>
      <c r="GXW137" s="86"/>
      <c r="GXX137" s="86"/>
      <c r="GXY137" s="86"/>
      <c r="GXZ137" s="86"/>
      <c r="GYA137" s="86"/>
      <c r="GYB137" s="86"/>
      <c r="GYC137" s="86"/>
      <c r="GYD137" s="86"/>
      <c r="GYE137" s="86"/>
      <c r="GYF137" s="86"/>
      <c r="GYG137" s="86"/>
      <c r="GYH137" s="86"/>
      <c r="GYI137" s="86"/>
      <c r="GYJ137" s="86"/>
      <c r="GYK137" s="86"/>
      <c r="GYL137" s="86"/>
      <c r="GYM137" s="86"/>
      <c r="GYN137" s="86"/>
      <c r="GYO137" s="86"/>
      <c r="GYP137" s="86"/>
      <c r="GYQ137" s="86"/>
      <c r="GYR137" s="86"/>
      <c r="GYS137" s="86"/>
      <c r="GYT137" s="86"/>
      <c r="GYU137" s="86"/>
      <c r="GYV137" s="86"/>
      <c r="GYW137" s="86"/>
      <c r="GYX137" s="86"/>
      <c r="GYY137" s="86"/>
      <c r="GYZ137" s="86"/>
      <c r="GZA137" s="86"/>
      <c r="GZB137" s="86"/>
      <c r="GZC137" s="86"/>
      <c r="GZD137" s="86"/>
      <c r="GZE137" s="86"/>
      <c r="GZF137" s="86"/>
      <c r="GZG137" s="86"/>
      <c r="GZH137" s="86"/>
      <c r="GZI137" s="86"/>
      <c r="GZJ137" s="86"/>
      <c r="GZK137" s="86"/>
      <c r="GZL137" s="86"/>
      <c r="GZM137" s="86"/>
      <c r="GZN137" s="86"/>
      <c r="GZO137" s="86"/>
      <c r="GZP137" s="86"/>
      <c r="GZQ137" s="86"/>
      <c r="GZR137" s="86"/>
      <c r="GZS137" s="86"/>
      <c r="GZT137" s="86"/>
      <c r="GZU137" s="86"/>
      <c r="GZV137" s="86"/>
      <c r="GZW137" s="86"/>
      <c r="GZX137" s="86"/>
      <c r="GZY137" s="86"/>
      <c r="GZZ137" s="86"/>
      <c r="HAA137" s="86"/>
      <c r="HAB137" s="86"/>
      <c r="HAC137" s="86"/>
      <c r="HAD137" s="86"/>
      <c r="HAE137" s="86"/>
      <c r="HAF137" s="86"/>
      <c r="HAG137" s="86"/>
      <c r="HAH137" s="86"/>
      <c r="HAI137" s="86"/>
      <c r="HAJ137" s="86"/>
      <c r="HAK137" s="86"/>
      <c r="HAL137" s="86"/>
      <c r="HAM137" s="86"/>
      <c r="HAN137" s="86"/>
      <c r="HAO137" s="86"/>
      <c r="HAP137" s="86"/>
      <c r="HAQ137" s="86"/>
      <c r="HAR137" s="86"/>
      <c r="HAS137" s="86"/>
      <c r="HAT137" s="86"/>
      <c r="HAU137" s="86"/>
      <c r="HAV137" s="86"/>
      <c r="HAW137" s="86"/>
      <c r="HAX137" s="86"/>
      <c r="HAY137" s="86"/>
      <c r="HAZ137" s="86"/>
      <c r="HBA137" s="86"/>
      <c r="HBB137" s="86"/>
      <c r="HBC137" s="86"/>
      <c r="HBD137" s="86"/>
      <c r="HBE137" s="86"/>
      <c r="HBF137" s="86"/>
      <c r="HBG137" s="86"/>
      <c r="HBH137" s="86"/>
      <c r="HBI137" s="86"/>
      <c r="HBJ137" s="86"/>
      <c r="HBK137" s="86"/>
      <c r="HBL137" s="86"/>
      <c r="HBM137" s="86"/>
      <c r="HBN137" s="86"/>
      <c r="HBO137" s="86"/>
      <c r="HBP137" s="86"/>
      <c r="HBQ137" s="86"/>
      <c r="HBR137" s="86"/>
      <c r="HBS137" s="86"/>
      <c r="HBT137" s="86"/>
      <c r="HBU137" s="86"/>
      <c r="HBV137" s="86"/>
      <c r="HBW137" s="86"/>
      <c r="HBX137" s="86"/>
      <c r="HBY137" s="86"/>
      <c r="HBZ137" s="86"/>
      <c r="HCA137" s="86"/>
      <c r="HCB137" s="86"/>
      <c r="HCC137" s="86"/>
      <c r="HCD137" s="86"/>
      <c r="HCE137" s="86"/>
      <c r="HCF137" s="86"/>
      <c r="HCG137" s="86"/>
      <c r="HCH137" s="86"/>
      <c r="HCI137" s="86"/>
      <c r="HCJ137" s="86"/>
      <c r="HCK137" s="86"/>
      <c r="HCL137" s="86"/>
      <c r="HCM137" s="86"/>
      <c r="HCN137" s="86"/>
      <c r="HCO137" s="86"/>
      <c r="HCP137" s="86"/>
      <c r="HCQ137" s="86"/>
      <c r="HCR137" s="86"/>
      <c r="HCS137" s="86"/>
      <c r="HCT137" s="86"/>
      <c r="HCU137" s="86"/>
      <c r="HCV137" s="86"/>
      <c r="HCW137" s="86"/>
      <c r="HCX137" s="86"/>
      <c r="HCY137" s="86"/>
      <c r="HCZ137" s="86"/>
      <c r="HDA137" s="86"/>
      <c r="HDB137" s="86"/>
      <c r="HDC137" s="86"/>
      <c r="HDD137" s="86"/>
      <c r="HDE137" s="86"/>
      <c r="HDF137" s="86"/>
      <c r="HDG137" s="86"/>
      <c r="HDH137" s="86"/>
      <c r="HDI137" s="86"/>
      <c r="HDJ137" s="86"/>
      <c r="HDK137" s="86"/>
      <c r="HDL137" s="86"/>
      <c r="HDM137" s="86"/>
      <c r="HDN137" s="86"/>
      <c r="HDO137" s="86"/>
      <c r="HDP137" s="86"/>
      <c r="HDQ137" s="86"/>
      <c r="HDR137" s="86"/>
      <c r="HDS137" s="86"/>
      <c r="HDT137" s="86"/>
      <c r="HDU137" s="86"/>
      <c r="HDV137" s="86"/>
      <c r="HDW137" s="86"/>
      <c r="HDX137" s="86"/>
      <c r="HDY137" s="86"/>
      <c r="HDZ137" s="86"/>
      <c r="HEA137" s="86"/>
      <c r="HEB137" s="86"/>
      <c r="HEC137" s="86"/>
      <c r="HED137" s="86"/>
      <c r="HEE137" s="86"/>
      <c r="HEF137" s="86"/>
      <c r="HEG137" s="86"/>
      <c r="HEH137" s="86"/>
      <c r="HEI137" s="86"/>
      <c r="HEJ137" s="86"/>
      <c r="HEK137" s="86"/>
      <c r="HEL137" s="86"/>
      <c r="HEM137" s="86"/>
      <c r="HEN137" s="86"/>
      <c r="HEO137" s="86"/>
      <c r="HEP137" s="86"/>
      <c r="HEQ137" s="86"/>
      <c r="HER137" s="86"/>
      <c r="HES137" s="86"/>
      <c r="HET137" s="86"/>
      <c r="HEU137" s="86"/>
      <c r="HEV137" s="86"/>
      <c r="HEW137" s="86"/>
      <c r="HEX137" s="86"/>
      <c r="HEY137" s="86"/>
      <c r="HEZ137" s="86"/>
      <c r="HFA137" s="86"/>
      <c r="HFB137" s="86"/>
      <c r="HFC137" s="86"/>
      <c r="HFD137" s="86"/>
      <c r="HFE137" s="86"/>
      <c r="HFF137" s="86"/>
      <c r="HFG137" s="86"/>
      <c r="HFH137" s="86"/>
      <c r="HFI137" s="86"/>
      <c r="HFJ137" s="86"/>
      <c r="HFK137" s="86"/>
      <c r="HFL137" s="86"/>
      <c r="HFM137" s="86"/>
      <c r="HFN137" s="86"/>
      <c r="HFO137" s="86"/>
      <c r="HFP137" s="86"/>
      <c r="HFQ137" s="86"/>
      <c r="HFR137" s="86"/>
      <c r="HFS137" s="86"/>
      <c r="HFT137" s="86"/>
      <c r="HFU137" s="86"/>
      <c r="HFV137" s="86"/>
      <c r="HGC137" s="86"/>
      <c r="HGD137" s="86"/>
      <c r="HGE137" s="86"/>
      <c r="HGF137" s="86"/>
      <c r="HGG137" s="86"/>
      <c r="HGH137" s="86"/>
      <c r="HGI137" s="86"/>
      <c r="HGJ137" s="86"/>
      <c r="HGK137" s="86"/>
      <c r="HGL137" s="86"/>
      <c r="HGM137" s="86"/>
      <c r="HGN137" s="86"/>
      <c r="HGO137" s="86"/>
      <c r="HGP137" s="86"/>
      <c r="HGQ137" s="86"/>
      <c r="HGR137" s="86"/>
      <c r="HGS137" s="86"/>
      <c r="HGT137" s="86"/>
      <c r="HGU137" s="86"/>
      <c r="HGV137" s="86"/>
      <c r="HGW137" s="86"/>
      <c r="HGX137" s="86"/>
      <c r="HGY137" s="86"/>
      <c r="HGZ137" s="86"/>
      <c r="HHA137" s="86"/>
      <c r="HHB137" s="86"/>
      <c r="HHC137" s="86"/>
      <c r="HHD137" s="86"/>
      <c r="HHE137" s="86"/>
      <c r="HHF137" s="86"/>
      <c r="HHG137" s="86"/>
      <c r="HHH137" s="86"/>
      <c r="HHI137" s="86"/>
      <c r="HHJ137" s="86"/>
      <c r="HHK137" s="86"/>
      <c r="HHL137" s="86"/>
      <c r="HHM137" s="86"/>
      <c r="HHN137" s="86"/>
      <c r="HHO137" s="86"/>
      <c r="HHP137" s="86"/>
      <c r="HHQ137" s="86"/>
      <c r="HHR137" s="86"/>
      <c r="HHS137" s="86"/>
      <c r="HHT137" s="86"/>
      <c r="HHU137" s="86"/>
      <c r="HHV137" s="86"/>
      <c r="HHW137" s="86"/>
      <c r="HHX137" s="86"/>
      <c r="HHY137" s="86"/>
      <c r="HHZ137" s="86"/>
      <c r="HIA137" s="86"/>
      <c r="HIB137" s="86"/>
      <c r="HIC137" s="86"/>
      <c r="HID137" s="86"/>
      <c r="HIE137" s="86"/>
      <c r="HIF137" s="86"/>
      <c r="HIG137" s="86"/>
      <c r="HIH137" s="86"/>
      <c r="HII137" s="86"/>
      <c r="HIJ137" s="86"/>
      <c r="HIK137" s="86"/>
      <c r="HIL137" s="86"/>
      <c r="HIM137" s="86"/>
      <c r="HIN137" s="86"/>
      <c r="HIO137" s="86"/>
      <c r="HIP137" s="86"/>
      <c r="HIQ137" s="86"/>
      <c r="HIR137" s="86"/>
      <c r="HIS137" s="86"/>
      <c r="HIT137" s="86"/>
      <c r="HIU137" s="86"/>
      <c r="HIV137" s="86"/>
      <c r="HIW137" s="86"/>
      <c r="HIX137" s="86"/>
      <c r="HIY137" s="86"/>
      <c r="HIZ137" s="86"/>
      <c r="HJA137" s="86"/>
      <c r="HJB137" s="86"/>
      <c r="HJC137" s="86"/>
      <c r="HJD137" s="86"/>
      <c r="HJE137" s="86"/>
      <c r="HJF137" s="86"/>
      <c r="HJG137" s="86"/>
      <c r="HJH137" s="86"/>
      <c r="HJI137" s="86"/>
      <c r="HJJ137" s="86"/>
      <c r="HJK137" s="86"/>
      <c r="HJL137" s="86"/>
      <c r="HJM137" s="86"/>
      <c r="HJN137" s="86"/>
      <c r="HJO137" s="86"/>
      <c r="HJP137" s="86"/>
      <c r="HJQ137" s="86"/>
      <c r="HJR137" s="86"/>
      <c r="HJS137" s="86"/>
      <c r="HJT137" s="86"/>
      <c r="HJU137" s="86"/>
      <c r="HJV137" s="86"/>
      <c r="HJW137" s="86"/>
      <c r="HJX137" s="86"/>
      <c r="HJY137" s="86"/>
      <c r="HJZ137" s="86"/>
      <c r="HKA137" s="86"/>
      <c r="HKB137" s="86"/>
      <c r="HKC137" s="86"/>
      <c r="HKD137" s="86"/>
      <c r="HKE137" s="86"/>
      <c r="HKF137" s="86"/>
      <c r="HKG137" s="86"/>
      <c r="HKH137" s="86"/>
      <c r="HKI137" s="86"/>
      <c r="HKJ137" s="86"/>
      <c r="HKK137" s="86"/>
      <c r="HKL137" s="86"/>
      <c r="HKM137" s="86"/>
      <c r="HKN137" s="86"/>
      <c r="HKO137" s="86"/>
      <c r="HKP137" s="86"/>
      <c r="HKQ137" s="86"/>
      <c r="HKR137" s="86"/>
      <c r="HKS137" s="86"/>
      <c r="HKT137" s="86"/>
      <c r="HKU137" s="86"/>
      <c r="HKV137" s="86"/>
      <c r="HKW137" s="86"/>
      <c r="HKX137" s="86"/>
      <c r="HKY137" s="86"/>
      <c r="HKZ137" s="86"/>
      <c r="HLA137" s="86"/>
      <c r="HLB137" s="86"/>
      <c r="HLC137" s="86"/>
      <c r="HLD137" s="86"/>
      <c r="HLE137" s="86"/>
      <c r="HLF137" s="86"/>
      <c r="HLG137" s="86"/>
      <c r="HLH137" s="86"/>
      <c r="HLI137" s="86"/>
      <c r="HLJ137" s="86"/>
      <c r="HLK137" s="86"/>
      <c r="HLL137" s="86"/>
      <c r="HLM137" s="86"/>
      <c r="HLN137" s="86"/>
      <c r="HLO137" s="86"/>
      <c r="HLP137" s="86"/>
      <c r="HLQ137" s="86"/>
      <c r="HLR137" s="86"/>
      <c r="HLS137" s="86"/>
      <c r="HLT137" s="86"/>
      <c r="HLU137" s="86"/>
      <c r="HLV137" s="86"/>
      <c r="HLW137" s="86"/>
      <c r="HLX137" s="86"/>
      <c r="HLY137" s="86"/>
      <c r="HLZ137" s="86"/>
      <c r="HMA137" s="86"/>
      <c r="HMB137" s="86"/>
      <c r="HMC137" s="86"/>
      <c r="HMD137" s="86"/>
      <c r="HME137" s="86"/>
      <c r="HMF137" s="86"/>
      <c r="HMG137" s="86"/>
      <c r="HMH137" s="86"/>
      <c r="HMI137" s="86"/>
      <c r="HMJ137" s="86"/>
      <c r="HMK137" s="86"/>
      <c r="HML137" s="86"/>
      <c r="HMM137" s="86"/>
      <c r="HMN137" s="86"/>
      <c r="HMO137" s="86"/>
      <c r="HMP137" s="86"/>
      <c r="HMQ137" s="86"/>
      <c r="HMR137" s="86"/>
      <c r="HMS137" s="86"/>
      <c r="HMT137" s="86"/>
      <c r="HMU137" s="86"/>
      <c r="HMV137" s="86"/>
      <c r="HMW137" s="86"/>
      <c r="HMX137" s="86"/>
      <c r="HMY137" s="86"/>
      <c r="HMZ137" s="86"/>
      <c r="HNA137" s="86"/>
      <c r="HNB137" s="86"/>
      <c r="HNC137" s="86"/>
      <c r="HND137" s="86"/>
      <c r="HNE137" s="86"/>
      <c r="HNF137" s="86"/>
      <c r="HNG137" s="86"/>
      <c r="HNH137" s="86"/>
      <c r="HNI137" s="86"/>
      <c r="HNJ137" s="86"/>
      <c r="HNK137" s="86"/>
      <c r="HNL137" s="86"/>
      <c r="HNM137" s="86"/>
      <c r="HNN137" s="86"/>
      <c r="HNO137" s="86"/>
      <c r="HNP137" s="86"/>
      <c r="HNQ137" s="86"/>
      <c r="HNR137" s="86"/>
      <c r="HNS137" s="86"/>
      <c r="HNT137" s="86"/>
      <c r="HNU137" s="86"/>
      <c r="HNV137" s="86"/>
      <c r="HNW137" s="86"/>
      <c r="HNX137" s="86"/>
      <c r="HNY137" s="86"/>
      <c r="HNZ137" s="86"/>
      <c r="HOA137" s="86"/>
      <c r="HOB137" s="86"/>
      <c r="HOC137" s="86"/>
      <c r="HOD137" s="86"/>
      <c r="HOE137" s="86"/>
      <c r="HOF137" s="86"/>
      <c r="HOG137" s="86"/>
      <c r="HOH137" s="86"/>
      <c r="HOI137" s="86"/>
      <c r="HOJ137" s="86"/>
      <c r="HOK137" s="86"/>
      <c r="HOL137" s="86"/>
      <c r="HOM137" s="86"/>
      <c r="HON137" s="86"/>
      <c r="HOO137" s="86"/>
      <c r="HOP137" s="86"/>
      <c r="HOQ137" s="86"/>
      <c r="HOR137" s="86"/>
      <c r="HOS137" s="86"/>
      <c r="HOT137" s="86"/>
      <c r="HOU137" s="86"/>
      <c r="HOV137" s="86"/>
      <c r="HOW137" s="86"/>
      <c r="HOX137" s="86"/>
      <c r="HOY137" s="86"/>
      <c r="HOZ137" s="86"/>
      <c r="HPA137" s="86"/>
      <c r="HPB137" s="86"/>
      <c r="HPC137" s="86"/>
      <c r="HPD137" s="86"/>
      <c r="HPE137" s="86"/>
      <c r="HPF137" s="86"/>
      <c r="HPG137" s="86"/>
      <c r="HPH137" s="86"/>
      <c r="HPI137" s="86"/>
      <c r="HPJ137" s="86"/>
      <c r="HPK137" s="86"/>
      <c r="HPL137" s="86"/>
      <c r="HPM137" s="86"/>
      <c r="HPN137" s="86"/>
      <c r="HPO137" s="86"/>
      <c r="HPP137" s="86"/>
      <c r="HPQ137" s="86"/>
      <c r="HPR137" s="86"/>
      <c r="HPY137" s="86"/>
      <c r="HPZ137" s="86"/>
      <c r="HQA137" s="86"/>
      <c r="HQB137" s="86"/>
      <c r="HQC137" s="86"/>
      <c r="HQD137" s="86"/>
      <c r="HQE137" s="86"/>
      <c r="HQF137" s="86"/>
      <c r="HQG137" s="86"/>
      <c r="HQH137" s="86"/>
      <c r="HQI137" s="86"/>
      <c r="HQJ137" s="86"/>
      <c r="HQK137" s="86"/>
      <c r="HQL137" s="86"/>
      <c r="HQM137" s="86"/>
      <c r="HQN137" s="86"/>
      <c r="HQO137" s="86"/>
      <c r="HQP137" s="86"/>
      <c r="HQQ137" s="86"/>
      <c r="HQR137" s="86"/>
      <c r="HQS137" s="86"/>
      <c r="HQT137" s="86"/>
      <c r="HQU137" s="86"/>
      <c r="HQV137" s="86"/>
      <c r="HQW137" s="86"/>
      <c r="HQX137" s="86"/>
      <c r="HQY137" s="86"/>
      <c r="HQZ137" s="86"/>
      <c r="HRA137" s="86"/>
      <c r="HRB137" s="86"/>
      <c r="HRC137" s="86"/>
      <c r="HRD137" s="86"/>
      <c r="HRE137" s="86"/>
      <c r="HRF137" s="86"/>
      <c r="HRG137" s="86"/>
      <c r="HRH137" s="86"/>
      <c r="HRI137" s="86"/>
      <c r="HRJ137" s="86"/>
      <c r="HRK137" s="86"/>
      <c r="HRL137" s="86"/>
      <c r="HRM137" s="86"/>
      <c r="HRN137" s="86"/>
      <c r="HRO137" s="86"/>
      <c r="HRP137" s="86"/>
      <c r="HRQ137" s="86"/>
      <c r="HRR137" s="86"/>
      <c r="HRS137" s="86"/>
      <c r="HRT137" s="86"/>
      <c r="HRU137" s="86"/>
      <c r="HRV137" s="86"/>
      <c r="HRW137" s="86"/>
      <c r="HRX137" s="86"/>
      <c r="HRY137" s="86"/>
      <c r="HRZ137" s="86"/>
      <c r="HSA137" s="86"/>
      <c r="HSB137" s="86"/>
      <c r="HSC137" s="86"/>
      <c r="HSD137" s="86"/>
      <c r="HSE137" s="86"/>
      <c r="HSF137" s="86"/>
      <c r="HSG137" s="86"/>
      <c r="HSH137" s="86"/>
      <c r="HSI137" s="86"/>
      <c r="HSJ137" s="86"/>
      <c r="HSK137" s="86"/>
      <c r="HSL137" s="86"/>
      <c r="HSM137" s="86"/>
      <c r="HSN137" s="86"/>
      <c r="HSO137" s="86"/>
      <c r="HSP137" s="86"/>
      <c r="HSQ137" s="86"/>
      <c r="HSR137" s="86"/>
      <c r="HSS137" s="86"/>
      <c r="HST137" s="86"/>
      <c r="HSU137" s="86"/>
      <c r="HSV137" s="86"/>
      <c r="HSW137" s="86"/>
      <c r="HSX137" s="86"/>
      <c r="HSY137" s="86"/>
      <c r="HSZ137" s="86"/>
      <c r="HTA137" s="86"/>
      <c r="HTB137" s="86"/>
      <c r="HTC137" s="86"/>
      <c r="HTD137" s="86"/>
      <c r="HTE137" s="86"/>
      <c r="HTF137" s="86"/>
      <c r="HTG137" s="86"/>
      <c r="HTH137" s="86"/>
      <c r="HTI137" s="86"/>
      <c r="HTJ137" s="86"/>
      <c r="HTK137" s="86"/>
      <c r="HTL137" s="86"/>
      <c r="HTM137" s="86"/>
      <c r="HTN137" s="86"/>
      <c r="HTO137" s="86"/>
      <c r="HTP137" s="86"/>
      <c r="HTQ137" s="86"/>
      <c r="HTR137" s="86"/>
      <c r="HTS137" s="86"/>
      <c r="HTT137" s="86"/>
      <c r="HTU137" s="86"/>
      <c r="HTV137" s="86"/>
      <c r="HTW137" s="86"/>
      <c r="HTX137" s="86"/>
      <c r="HTY137" s="86"/>
      <c r="HTZ137" s="86"/>
      <c r="HUA137" s="86"/>
      <c r="HUB137" s="86"/>
      <c r="HUC137" s="86"/>
      <c r="HUD137" s="86"/>
      <c r="HUE137" s="86"/>
      <c r="HUF137" s="86"/>
      <c r="HUG137" s="86"/>
      <c r="HUH137" s="86"/>
      <c r="HUI137" s="86"/>
      <c r="HUJ137" s="86"/>
      <c r="HUK137" s="86"/>
      <c r="HUL137" s="86"/>
      <c r="HUM137" s="86"/>
      <c r="HUN137" s="86"/>
      <c r="HUO137" s="86"/>
      <c r="HUP137" s="86"/>
      <c r="HUQ137" s="86"/>
      <c r="HUR137" s="86"/>
      <c r="HUS137" s="86"/>
      <c r="HUT137" s="86"/>
      <c r="HUU137" s="86"/>
      <c r="HUV137" s="86"/>
      <c r="HUW137" s="86"/>
      <c r="HUX137" s="86"/>
      <c r="HUY137" s="86"/>
      <c r="HUZ137" s="86"/>
      <c r="HVA137" s="86"/>
      <c r="HVB137" s="86"/>
      <c r="HVC137" s="86"/>
      <c r="HVD137" s="86"/>
      <c r="HVE137" s="86"/>
      <c r="HVF137" s="86"/>
      <c r="HVG137" s="86"/>
      <c r="HVH137" s="86"/>
      <c r="HVI137" s="86"/>
      <c r="HVJ137" s="86"/>
      <c r="HVK137" s="86"/>
      <c r="HVL137" s="86"/>
      <c r="HVM137" s="86"/>
      <c r="HVN137" s="86"/>
      <c r="HVO137" s="86"/>
      <c r="HVP137" s="86"/>
      <c r="HVQ137" s="86"/>
      <c r="HVR137" s="86"/>
      <c r="HVS137" s="86"/>
      <c r="HVT137" s="86"/>
      <c r="HVU137" s="86"/>
      <c r="HVV137" s="86"/>
      <c r="HVW137" s="86"/>
      <c r="HVX137" s="86"/>
      <c r="HVY137" s="86"/>
      <c r="HVZ137" s="86"/>
      <c r="HWA137" s="86"/>
      <c r="HWB137" s="86"/>
      <c r="HWC137" s="86"/>
      <c r="HWD137" s="86"/>
      <c r="HWE137" s="86"/>
      <c r="HWF137" s="86"/>
      <c r="HWG137" s="86"/>
      <c r="HWH137" s="86"/>
      <c r="HWI137" s="86"/>
      <c r="HWJ137" s="86"/>
      <c r="HWK137" s="86"/>
      <c r="HWL137" s="86"/>
      <c r="HWM137" s="86"/>
      <c r="HWN137" s="86"/>
      <c r="HWO137" s="86"/>
      <c r="HWP137" s="86"/>
      <c r="HWQ137" s="86"/>
      <c r="HWR137" s="86"/>
      <c r="HWS137" s="86"/>
      <c r="HWT137" s="86"/>
      <c r="HWU137" s="86"/>
      <c r="HWV137" s="86"/>
      <c r="HWW137" s="86"/>
      <c r="HWX137" s="86"/>
      <c r="HWY137" s="86"/>
      <c r="HWZ137" s="86"/>
      <c r="HXA137" s="86"/>
      <c r="HXB137" s="86"/>
      <c r="HXC137" s="86"/>
      <c r="HXD137" s="86"/>
      <c r="HXE137" s="86"/>
      <c r="HXF137" s="86"/>
      <c r="HXG137" s="86"/>
      <c r="HXH137" s="86"/>
      <c r="HXI137" s="86"/>
      <c r="HXJ137" s="86"/>
      <c r="HXK137" s="86"/>
      <c r="HXL137" s="86"/>
      <c r="HXM137" s="86"/>
      <c r="HXN137" s="86"/>
      <c r="HXO137" s="86"/>
      <c r="HXP137" s="86"/>
      <c r="HXQ137" s="86"/>
      <c r="HXR137" s="86"/>
      <c r="HXS137" s="86"/>
      <c r="HXT137" s="86"/>
      <c r="HXU137" s="86"/>
      <c r="HXV137" s="86"/>
      <c r="HXW137" s="86"/>
      <c r="HXX137" s="86"/>
      <c r="HXY137" s="86"/>
      <c r="HXZ137" s="86"/>
      <c r="HYA137" s="86"/>
      <c r="HYB137" s="86"/>
      <c r="HYC137" s="86"/>
      <c r="HYD137" s="86"/>
      <c r="HYE137" s="86"/>
      <c r="HYF137" s="86"/>
      <c r="HYG137" s="86"/>
      <c r="HYH137" s="86"/>
      <c r="HYI137" s="86"/>
      <c r="HYJ137" s="86"/>
      <c r="HYK137" s="86"/>
      <c r="HYL137" s="86"/>
      <c r="HYM137" s="86"/>
      <c r="HYN137" s="86"/>
      <c r="HYO137" s="86"/>
      <c r="HYP137" s="86"/>
      <c r="HYQ137" s="86"/>
      <c r="HYR137" s="86"/>
      <c r="HYS137" s="86"/>
      <c r="HYT137" s="86"/>
      <c r="HYU137" s="86"/>
      <c r="HYV137" s="86"/>
      <c r="HYW137" s="86"/>
      <c r="HYX137" s="86"/>
      <c r="HYY137" s="86"/>
      <c r="HYZ137" s="86"/>
      <c r="HZA137" s="86"/>
      <c r="HZB137" s="86"/>
      <c r="HZC137" s="86"/>
      <c r="HZD137" s="86"/>
      <c r="HZE137" s="86"/>
      <c r="HZF137" s="86"/>
      <c r="HZG137" s="86"/>
      <c r="HZH137" s="86"/>
      <c r="HZI137" s="86"/>
      <c r="HZJ137" s="86"/>
      <c r="HZK137" s="86"/>
      <c r="HZL137" s="86"/>
      <c r="HZM137" s="86"/>
      <c r="HZN137" s="86"/>
      <c r="HZU137" s="86"/>
      <c r="HZV137" s="86"/>
      <c r="HZW137" s="86"/>
      <c r="HZX137" s="86"/>
      <c r="HZY137" s="86"/>
      <c r="HZZ137" s="86"/>
      <c r="IAA137" s="86"/>
      <c r="IAB137" s="86"/>
      <c r="IAC137" s="86"/>
      <c r="IAD137" s="86"/>
      <c r="IAE137" s="86"/>
      <c r="IAF137" s="86"/>
      <c r="IAG137" s="86"/>
      <c r="IAH137" s="86"/>
      <c r="IAI137" s="86"/>
      <c r="IAJ137" s="86"/>
      <c r="IAK137" s="86"/>
      <c r="IAL137" s="86"/>
      <c r="IAM137" s="86"/>
      <c r="IAN137" s="86"/>
      <c r="IAO137" s="86"/>
      <c r="IAP137" s="86"/>
      <c r="IAQ137" s="86"/>
      <c r="IAR137" s="86"/>
      <c r="IAS137" s="86"/>
      <c r="IAT137" s="86"/>
      <c r="IAU137" s="86"/>
      <c r="IAV137" s="86"/>
      <c r="IAW137" s="86"/>
      <c r="IAX137" s="86"/>
      <c r="IAY137" s="86"/>
      <c r="IAZ137" s="86"/>
      <c r="IBA137" s="86"/>
      <c r="IBB137" s="86"/>
      <c r="IBC137" s="86"/>
      <c r="IBD137" s="86"/>
      <c r="IBE137" s="86"/>
      <c r="IBF137" s="86"/>
      <c r="IBG137" s="86"/>
      <c r="IBH137" s="86"/>
      <c r="IBI137" s="86"/>
      <c r="IBJ137" s="86"/>
      <c r="IBK137" s="86"/>
      <c r="IBL137" s="86"/>
      <c r="IBM137" s="86"/>
      <c r="IBN137" s="86"/>
      <c r="IBO137" s="86"/>
      <c r="IBP137" s="86"/>
      <c r="IBQ137" s="86"/>
      <c r="IBR137" s="86"/>
      <c r="IBS137" s="86"/>
      <c r="IBT137" s="86"/>
      <c r="IBU137" s="86"/>
      <c r="IBV137" s="86"/>
      <c r="IBW137" s="86"/>
      <c r="IBX137" s="86"/>
      <c r="IBY137" s="86"/>
      <c r="IBZ137" s="86"/>
      <c r="ICA137" s="86"/>
      <c r="ICB137" s="86"/>
      <c r="ICC137" s="86"/>
      <c r="ICD137" s="86"/>
      <c r="ICE137" s="86"/>
      <c r="ICF137" s="86"/>
      <c r="ICG137" s="86"/>
      <c r="ICH137" s="86"/>
      <c r="ICI137" s="86"/>
      <c r="ICJ137" s="86"/>
      <c r="ICK137" s="86"/>
      <c r="ICL137" s="86"/>
      <c r="ICM137" s="86"/>
      <c r="ICN137" s="86"/>
      <c r="ICO137" s="86"/>
      <c r="ICP137" s="86"/>
      <c r="ICQ137" s="86"/>
      <c r="ICR137" s="86"/>
      <c r="ICS137" s="86"/>
      <c r="ICT137" s="86"/>
      <c r="ICU137" s="86"/>
      <c r="ICV137" s="86"/>
      <c r="ICW137" s="86"/>
      <c r="ICX137" s="86"/>
      <c r="ICY137" s="86"/>
      <c r="ICZ137" s="86"/>
      <c r="IDA137" s="86"/>
      <c r="IDB137" s="86"/>
      <c r="IDC137" s="86"/>
      <c r="IDD137" s="86"/>
      <c r="IDE137" s="86"/>
      <c r="IDF137" s="86"/>
      <c r="IDG137" s="86"/>
      <c r="IDH137" s="86"/>
      <c r="IDI137" s="86"/>
      <c r="IDJ137" s="86"/>
      <c r="IDK137" s="86"/>
      <c r="IDL137" s="86"/>
      <c r="IDM137" s="86"/>
      <c r="IDN137" s="86"/>
      <c r="IDO137" s="86"/>
      <c r="IDP137" s="86"/>
      <c r="IDQ137" s="86"/>
      <c r="IDR137" s="86"/>
      <c r="IDS137" s="86"/>
      <c r="IDT137" s="86"/>
      <c r="IDU137" s="86"/>
      <c r="IDV137" s="86"/>
      <c r="IDW137" s="86"/>
      <c r="IDX137" s="86"/>
      <c r="IDY137" s="86"/>
      <c r="IDZ137" s="86"/>
      <c r="IEA137" s="86"/>
      <c r="IEB137" s="86"/>
      <c r="IEC137" s="86"/>
      <c r="IED137" s="86"/>
      <c r="IEE137" s="86"/>
      <c r="IEF137" s="86"/>
      <c r="IEG137" s="86"/>
      <c r="IEH137" s="86"/>
      <c r="IEI137" s="86"/>
      <c r="IEJ137" s="86"/>
      <c r="IEK137" s="86"/>
      <c r="IEL137" s="86"/>
      <c r="IEM137" s="86"/>
      <c r="IEN137" s="86"/>
      <c r="IEO137" s="86"/>
      <c r="IEP137" s="86"/>
      <c r="IEQ137" s="86"/>
      <c r="IER137" s="86"/>
      <c r="IES137" s="86"/>
      <c r="IET137" s="86"/>
      <c r="IEU137" s="86"/>
      <c r="IEV137" s="86"/>
      <c r="IEW137" s="86"/>
      <c r="IEX137" s="86"/>
      <c r="IEY137" s="86"/>
      <c r="IEZ137" s="86"/>
      <c r="IFA137" s="86"/>
      <c r="IFB137" s="86"/>
      <c r="IFC137" s="86"/>
      <c r="IFD137" s="86"/>
      <c r="IFE137" s="86"/>
      <c r="IFF137" s="86"/>
      <c r="IFG137" s="86"/>
      <c r="IFH137" s="86"/>
      <c r="IFI137" s="86"/>
      <c r="IFJ137" s="86"/>
      <c r="IFK137" s="86"/>
      <c r="IFL137" s="86"/>
      <c r="IFM137" s="86"/>
      <c r="IFN137" s="86"/>
      <c r="IFO137" s="86"/>
      <c r="IFP137" s="86"/>
      <c r="IFQ137" s="86"/>
      <c r="IFR137" s="86"/>
      <c r="IFS137" s="86"/>
      <c r="IFT137" s="86"/>
      <c r="IFU137" s="86"/>
      <c r="IFV137" s="86"/>
      <c r="IFW137" s="86"/>
      <c r="IFX137" s="86"/>
      <c r="IFY137" s="86"/>
      <c r="IFZ137" s="86"/>
      <c r="IGA137" s="86"/>
      <c r="IGB137" s="86"/>
      <c r="IGC137" s="86"/>
      <c r="IGD137" s="86"/>
      <c r="IGE137" s="86"/>
      <c r="IGF137" s="86"/>
      <c r="IGG137" s="86"/>
      <c r="IGH137" s="86"/>
      <c r="IGI137" s="86"/>
      <c r="IGJ137" s="86"/>
      <c r="IGK137" s="86"/>
      <c r="IGL137" s="86"/>
      <c r="IGM137" s="86"/>
      <c r="IGN137" s="86"/>
      <c r="IGO137" s="86"/>
      <c r="IGP137" s="86"/>
      <c r="IGQ137" s="86"/>
      <c r="IGR137" s="86"/>
      <c r="IGS137" s="86"/>
      <c r="IGT137" s="86"/>
      <c r="IGU137" s="86"/>
      <c r="IGV137" s="86"/>
      <c r="IGW137" s="86"/>
      <c r="IGX137" s="86"/>
      <c r="IGY137" s="86"/>
      <c r="IGZ137" s="86"/>
      <c r="IHA137" s="86"/>
      <c r="IHB137" s="86"/>
      <c r="IHC137" s="86"/>
      <c r="IHD137" s="86"/>
      <c r="IHE137" s="86"/>
      <c r="IHF137" s="86"/>
      <c r="IHG137" s="86"/>
      <c r="IHH137" s="86"/>
      <c r="IHI137" s="86"/>
      <c r="IHJ137" s="86"/>
      <c r="IHK137" s="86"/>
      <c r="IHL137" s="86"/>
      <c r="IHM137" s="86"/>
      <c r="IHN137" s="86"/>
      <c r="IHO137" s="86"/>
      <c r="IHP137" s="86"/>
      <c r="IHQ137" s="86"/>
      <c r="IHR137" s="86"/>
      <c r="IHS137" s="86"/>
      <c r="IHT137" s="86"/>
      <c r="IHU137" s="86"/>
      <c r="IHV137" s="86"/>
      <c r="IHW137" s="86"/>
      <c r="IHX137" s="86"/>
      <c r="IHY137" s="86"/>
      <c r="IHZ137" s="86"/>
      <c r="IIA137" s="86"/>
      <c r="IIB137" s="86"/>
      <c r="IIC137" s="86"/>
      <c r="IID137" s="86"/>
      <c r="IIE137" s="86"/>
      <c r="IIF137" s="86"/>
      <c r="IIG137" s="86"/>
      <c r="IIH137" s="86"/>
      <c r="III137" s="86"/>
      <c r="IIJ137" s="86"/>
      <c r="IIK137" s="86"/>
      <c r="IIL137" s="86"/>
      <c r="IIM137" s="86"/>
      <c r="IIN137" s="86"/>
      <c r="IIO137" s="86"/>
      <c r="IIP137" s="86"/>
      <c r="IIQ137" s="86"/>
      <c r="IIR137" s="86"/>
      <c r="IIS137" s="86"/>
      <c r="IIT137" s="86"/>
      <c r="IIU137" s="86"/>
      <c r="IIV137" s="86"/>
      <c r="IIW137" s="86"/>
      <c r="IIX137" s="86"/>
      <c r="IIY137" s="86"/>
      <c r="IIZ137" s="86"/>
      <c r="IJA137" s="86"/>
      <c r="IJB137" s="86"/>
      <c r="IJC137" s="86"/>
      <c r="IJD137" s="86"/>
      <c r="IJE137" s="86"/>
      <c r="IJF137" s="86"/>
      <c r="IJG137" s="86"/>
      <c r="IJH137" s="86"/>
      <c r="IJI137" s="86"/>
      <c r="IJJ137" s="86"/>
      <c r="IJQ137" s="86"/>
      <c r="IJR137" s="86"/>
      <c r="IJS137" s="86"/>
      <c r="IJT137" s="86"/>
      <c r="IJU137" s="86"/>
      <c r="IJV137" s="86"/>
      <c r="IJW137" s="86"/>
      <c r="IJX137" s="86"/>
      <c r="IJY137" s="86"/>
      <c r="IJZ137" s="86"/>
      <c r="IKA137" s="86"/>
      <c r="IKB137" s="86"/>
      <c r="IKC137" s="86"/>
      <c r="IKD137" s="86"/>
      <c r="IKE137" s="86"/>
      <c r="IKF137" s="86"/>
      <c r="IKG137" s="86"/>
      <c r="IKH137" s="86"/>
      <c r="IKI137" s="86"/>
      <c r="IKJ137" s="86"/>
      <c r="IKK137" s="86"/>
      <c r="IKL137" s="86"/>
      <c r="IKM137" s="86"/>
      <c r="IKN137" s="86"/>
      <c r="IKO137" s="86"/>
      <c r="IKP137" s="86"/>
      <c r="IKQ137" s="86"/>
      <c r="IKR137" s="86"/>
      <c r="IKS137" s="86"/>
      <c r="IKT137" s="86"/>
      <c r="IKU137" s="86"/>
      <c r="IKV137" s="86"/>
      <c r="IKW137" s="86"/>
      <c r="IKX137" s="86"/>
      <c r="IKY137" s="86"/>
      <c r="IKZ137" s="86"/>
      <c r="ILA137" s="86"/>
      <c r="ILB137" s="86"/>
      <c r="ILC137" s="86"/>
      <c r="ILD137" s="86"/>
      <c r="ILE137" s="86"/>
      <c r="ILF137" s="86"/>
      <c r="ILG137" s="86"/>
      <c r="ILH137" s="86"/>
      <c r="ILI137" s="86"/>
      <c r="ILJ137" s="86"/>
      <c r="ILK137" s="86"/>
      <c r="ILL137" s="86"/>
      <c r="ILM137" s="86"/>
      <c r="ILN137" s="86"/>
      <c r="ILO137" s="86"/>
      <c r="ILP137" s="86"/>
      <c r="ILQ137" s="86"/>
      <c r="ILR137" s="86"/>
      <c r="ILS137" s="86"/>
      <c r="ILT137" s="86"/>
      <c r="ILU137" s="86"/>
      <c r="ILV137" s="86"/>
      <c r="ILW137" s="86"/>
      <c r="ILX137" s="86"/>
      <c r="ILY137" s="86"/>
      <c r="ILZ137" s="86"/>
      <c r="IMA137" s="86"/>
      <c r="IMB137" s="86"/>
      <c r="IMC137" s="86"/>
      <c r="IMD137" s="86"/>
      <c r="IME137" s="86"/>
      <c r="IMF137" s="86"/>
      <c r="IMG137" s="86"/>
      <c r="IMH137" s="86"/>
      <c r="IMI137" s="86"/>
      <c r="IMJ137" s="86"/>
      <c r="IMK137" s="86"/>
      <c r="IML137" s="86"/>
      <c r="IMM137" s="86"/>
      <c r="IMN137" s="86"/>
      <c r="IMO137" s="86"/>
      <c r="IMP137" s="86"/>
      <c r="IMQ137" s="86"/>
      <c r="IMR137" s="86"/>
      <c r="IMS137" s="86"/>
      <c r="IMT137" s="86"/>
      <c r="IMU137" s="86"/>
      <c r="IMV137" s="86"/>
      <c r="IMW137" s="86"/>
      <c r="IMX137" s="86"/>
      <c r="IMY137" s="86"/>
      <c r="IMZ137" s="86"/>
      <c r="INA137" s="86"/>
      <c r="INB137" s="86"/>
      <c r="INC137" s="86"/>
      <c r="IND137" s="86"/>
      <c r="INE137" s="86"/>
      <c r="INF137" s="86"/>
      <c r="ING137" s="86"/>
      <c r="INH137" s="86"/>
      <c r="INI137" s="86"/>
      <c r="INJ137" s="86"/>
      <c r="INK137" s="86"/>
      <c r="INL137" s="86"/>
      <c r="INM137" s="86"/>
      <c r="INN137" s="86"/>
      <c r="INO137" s="86"/>
      <c r="INP137" s="86"/>
      <c r="INQ137" s="86"/>
      <c r="INR137" s="86"/>
      <c r="INS137" s="86"/>
      <c r="INT137" s="86"/>
      <c r="INU137" s="86"/>
      <c r="INV137" s="86"/>
      <c r="INW137" s="86"/>
      <c r="INX137" s="86"/>
      <c r="INY137" s="86"/>
      <c r="INZ137" s="86"/>
      <c r="IOA137" s="86"/>
      <c r="IOB137" s="86"/>
      <c r="IOC137" s="86"/>
      <c r="IOD137" s="86"/>
      <c r="IOE137" s="86"/>
      <c r="IOF137" s="86"/>
      <c r="IOG137" s="86"/>
      <c r="IOH137" s="86"/>
      <c r="IOI137" s="86"/>
      <c r="IOJ137" s="86"/>
      <c r="IOK137" s="86"/>
      <c r="IOL137" s="86"/>
      <c r="IOM137" s="86"/>
      <c r="ION137" s="86"/>
      <c r="IOO137" s="86"/>
      <c r="IOP137" s="86"/>
      <c r="IOQ137" s="86"/>
      <c r="IOR137" s="86"/>
      <c r="IOS137" s="86"/>
      <c r="IOT137" s="86"/>
      <c r="IOU137" s="86"/>
      <c r="IOV137" s="86"/>
      <c r="IOW137" s="86"/>
      <c r="IOX137" s="86"/>
      <c r="IOY137" s="86"/>
      <c r="IOZ137" s="86"/>
      <c r="IPA137" s="86"/>
      <c r="IPB137" s="86"/>
      <c r="IPC137" s="86"/>
      <c r="IPD137" s="86"/>
      <c r="IPE137" s="86"/>
      <c r="IPF137" s="86"/>
      <c r="IPG137" s="86"/>
      <c r="IPH137" s="86"/>
      <c r="IPI137" s="86"/>
      <c r="IPJ137" s="86"/>
      <c r="IPK137" s="86"/>
      <c r="IPL137" s="86"/>
      <c r="IPM137" s="86"/>
      <c r="IPN137" s="86"/>
      <c r="IPO137" s="86"/>
      <c r="IPP137" s="86"/>
      <c r="IPQ137" s="86"/>
      <c r="IPR137" s="86"/>
      <c r="IPS137" s="86"/>
      <c r="IPT137" s="86"/>
      <c r="IPU137" s="86"/>
      <c r="IPV137" s="86"/>
      <c r="IPW137" s="86"/>
      <c r="IPX137" s="86"/>
      <c r="IPY137" s="86"/>
      <c r="IPZ137" s="86"/>
      <c r="IQA137" s="86"/>
      <c r="IQB137" s="86"/>
      <c r="IQC137" s="86"/>
      <c r="IQD137" s="86"/>
      <c r="IQE137" s="86"/>
      <c r="IQF137" s="86"/>
      <c r="IQG137" s="86"/>
      <c r="IQH137" s="86"/>
      <c r="IQI137" s="86"/>
      <c r="IQJ137" s="86"/>
      <c r="IQK137" s="86"/>
      <c r="IQL137" s="86"/>
      <c r="IQM137" s="86"/>
      <c r="IQN137" s="86"/>
      <c r="IQO137" s="86"/>
      <c r="IQP137" s="86"/>
      <c r="IQQ137" s="86"/>
      <c r="IQR137" s="86"/>
      <c r="IQS137" s="86"/>
      <c r="IQT137" s="86"/>
      <c r="IQU137" s="86"/>
      <c r="IQV137" s="86"/>
      <c r="IQW137" s="86"/>
      <c r="IQX137" s="86"/>
      <c r="IQY137" s="86"/>
      <c r="IQZ137" s="86"/>
      <c r="IRA137" s="86"/>
      <c r="IRB137" s="86"/>
      <c r="IRC137" s="86"/>
      <c r="IRD137" s="86"/>
      <c r="IRE137" s="86"/>
      <c r="IRF137" s="86"/>
      <c r="IRG137" s="86"/>
      <c r="IRH137" s="86"/>
      <c r="IRI137" s="86"/>
      <c r="IRJ137" s="86"/>
      <c r="IRK137" s="86"/>
      <c r="IRL137" s="86"/>
      <c r="IRM137" s="86"/>
      <c r="IRN137" s="86"/>
      <c r="IRO137" s="86"/>
      <c r="IRP137" s="86"/>
      <c r="IRQ137" s="86"/>
      <c r="IRR137" s="86"/>
      <c r="IRS137" s="86"/>
      <c r="IRT137" s="86"/>
      <c r="IRU137" s="86"/>
      <c r="IRV137" s="86"/>
      <c r="IRW137" s="86"/>
      <c r="IRX137" s="86"/>
      <c r="IRY137" s="86"/>
      <c r="IRZ137" s="86"/>
      <c r="ISA137" s="86"/>
      <c r="ISB137" s="86"/>
      <c r="ISC137" s="86"/>
      <c r="ISD137" s="86"/>
      <c r="ISE137" s="86"/>
      <c r="ISF137" s="86"/>
      <c r="ISG137" s="86"/>
      <c r="ISH137" s="86"/>
      <c r="ISI137" s="86"/>
      <c r="ISJ137" s="86"/>
      <c r="ISK137" s="86"/>
      <c r="ISL137" s="86"/>
      <c r="ISM137" s="86"/>
      <c r="ISN137" s="86"/>
      <c r="ISO137" s="86"/>
      <c r="ISP137" s="86"/>
      <c r="ISQ137" s="86"/>
      <c r="ISR137" s="86"/>
      <c r="ISS137" s="86"/>
      <c r="IST137" s="86"/>
      <c r="ISU137" s="86"/>
      <c r="ISV137" s="86"/>
      <c r="ISW137" s="86"/>
      <c r="ISX137" s="86"/>
      <c r="ISY137" s="86"/>
      <c r="ISZ137" s="86"/>
      <c r="ITA137" s="86"/>
      <c r="ITB137" s="86"/>
      <c r="ITC137" s="86"/>
      <c r="ITD137" s="86"/>
      <c r="ITE137" s="86"/>
      <c r="ITF137" s="86"/>
      <c r="ITM137" s="86"/>
      <c r="ITN137" s="86"/>
      <c r="ITO137" s="86"/>
      <c r="ITP137" s="86"/>
      <c r="ITQ137" s="86"/>
      <c r="ITR137" s="86"/>
      <c r="ITS137" s="86"/>
      <c r="ITT137" s="86"/>
      <c r="ITU137" s="86"/>
      <c r="ITV137" s="86"/>
      <c r="ITW137" s="86"/>
      <c r="ITX137" s="86"/>
      <c r="ITY137" s="86"/>
      <c r="ITZ137" s="86"/>
      <c r="IUA137" s="86"/>
      <c r="IUB137" s="86"/>
      <c r="IUC137" s="86"/>
      <c r="IUD137" s="86"/>
      <c r="IUE137" s="86"/>
      <c r="IUF137" s="86"/>
      <c r="IUG137" s="86"/>
      <c r="IUH137" s="86"/>
      <c r="IUI137" s="86"/>
      <c r="IUJ137" s="86"/>
      <c r="IUK137" s="86"/>
      <c r="IUL137" s="86"/>
      <c r="IUM137" s="86"/>
      <c r="IUN137" s="86"/>
      <c r="IUO137" s="86"/>
      <c r="IUP137" s="86"/>
      <c r="IUQ137" s="86"/>
      <c r="IUR137" s="86"/>
      <c r="IUS137" s="86"/>
      <c r="IUT137" s="86"/>
      <c r="IUU137" s="86"/>
      <c r="IUV137" s="86"/>
      <c r="IUW137" s="86"/>
      <c r="IUX137" s="86"/>
      <c r="IUY137" s="86"/>
      <c r="IUZ137" s="86"/>
      <c r="IVA137" s="86"/>
      <c r="IVB137" s="86"/>
      <c r="IVC137" s="86"/>
      <c r="IVD137" s="86"/>
      <c r="IVE137" s="86"/>
      <c r="IVF137" s="86"/>
      <c r="IVG137" s="86"/>
      <c r="IVH137" s="86"/>
      <c r="IVI137" s="86"/>
      <c r="IVJ137" s="86"/>
      <c r="IVK137" s="86"/>
      <c r="IVL137" s="86"/>
      <c r="IVM137" s="86"/>
      <c r="IVN137" s="86"/>
      <c r="IVO137" s="86"/>
      <c r="IVP137" s="86"/>
      <c r="IVQ137" s="86"/>
      <c r="IVR137" s="86"/>
      <c r="IVS137" s="86"/>
      <c r="IVT137" s="86"/>
      <c r="IVU137" s="86"/>
      <c r="IVV137" s="86"/>
      <c r="IVW137" s="86"/>
      <c r="IVX137" s="86"/>
      <c r="IVY137" s="86"/>
      <c r="IVZ137" s="86"/>
      <c r="IWA137" s="86"/>
      <c r="IWB137" s="86"/>
      <c r="IWC137" s="86"/>
      <c r="IWD137" s="86"/>
      <c r="IWE137" s="86"/>
      <c r="IWF137" s="86"/>
      <c r="IWG137" s="86"/>
      <c r="IWH137" s="86"/>
      <c r="IWI137" s="86"/>
      <c r="IWJ137" s="86"/>
      <c r="IWK137" s="86"/>
      <c r="IWL137" s="86"/>
      <c r="IWM137" s="86"/>
      <c r="IWN137" s="86"/>
      <c r="IWO137" s="86"/>
      <c r="IWP137" s="86"/>
      <c r="IWQ137" s="86"/>
      <c r="IWR137" s="86"/>
      <c r="IWS137" s="86"/>
      <c r="IWT137" s="86"/>
      <c r="IWU137" s="86"/>
      <c r="IWV137" s="86"/>
      <c r="IWW137" s="86"/>
      <c r="IWX137" s="86"/>
      <c r="IWY137" s="86"/>
      <c r="IWZ137" s="86"/>
      <c r="IXA137" s="86"/>
      <c r="IXB137" s="86"/>
      <c r="IXC137" s="86"/>
      <c r="IXD137" s="86"/>
      <c r="IXE137" s="86"/>
      <c r="IXF137" s="86"/>
      <c r="IXG137" s="86"/>
      <c r="IXH137" s="86"/>
      <c r="IXI137" s="86"/>
      <c r="IXJ137" s="86"/>
      <c r="IXK137" s="86"/>
      <c r="IXL137" s="86"/>
      <c r="IXM137" s="86"/>
      <c r="IXN137" s="86"/>
      <c r="IXO137" s="86"/>
      <c r="IXP137" s="86"/>
      <c r="IXQ137" s="86"/>
      <c r="IXR137" s="86"/>
      <c r="IXS137" s="86"/>
      <c r="IXT137" s="86"/>
      <c r="IXU137" s="86"/>
      <c r="IXV137" s="86"/>
      <c r="IXW137" s="86"/>
      <c r="IXX137" s="86"/>
      <c r="IXY137" s="86"/>
      <c r="IXZ137" s="86"/>
      <c r="IYA137" s="86"/>
      <c r="IYB137" s="86"/>
      <c r="IYC137" s="86"/>
      <c r="IYD137" s="86"/>
      <c r="IYE137" s="86"/>
      <c r="IYF137" s="86"/>
      <c r="IYG137" s="86"/>
      <c r="IYH137" s="86"/>
      <c r="IYI137" s="86"/>
      <c r="IYJ137" s="86"/>
      <c r="IYK137" s="86"/>
      <c r="IYL137" s="86"/>
      <c r="IYM137" s="86"/>
      <c r="IYN137" s="86"/>
      <c r="IYO137" s="86"/>
      <c r="IYP137" s="86"/>
      <c r="IYQ137" s="86"/>
      <c r="IYR137" s="86"/>
      <c r="IYS137" s="86"/>
      <c r="IYT137" s="86"/>
      <c r="IYU137" s="86"/>
      <c r="IYV137" s="86"/>
      <c r="IYW137" s="86"/>
      <c r="IYX137" s="86"/>
      <c r="IYY137" s="86"/>
      <c r="IYZ137" s="86"/>
      <c r="IZA137" s="86"/>
      <c r="IZB137" s="86"/>
      <c r="IZC137" s="86"/>
      <c r="IZD137" s="86"/>
      <c r="IZE137" s="86"/>
      <c r="IZF137" s="86"/>
      <c r="IZG137" s="86"/>
      <c r="IZH137" s="86"/>
      <c r="IZI137" s="86"/>
      <c r="IZJ137" s="86"/>
      <c r="IZK137" s="86"/>
      <c r="IZL137" s="86"/>
      <c r="IZM137" s="86"/>
      <c r="IZN137" s="86"/>
      <c r="IZO137" s="86"/>
      <c r="IZP137" s="86"/>
      <c r="IZQ137" s="86"/>
      <c r="IZR137" s="86"/>
      <c r="IZS137" s="86"/>
      <c r="IZT137" s="86"/>
      <c r="IZU137" s="86"/>
      <c r="IZV137" s="86"/>
      <c r="IZW137" s="86"/>
      <c r="IZX137" s="86"/>
      <c r="IZY137" s="86"/>
      <c r="IZZ137" s="86"/>
      <c r="JAA137" s="86"/>
      <c r="JAB137" s="86"/>
      <c r="JAC137" s="86"/>
      <c r="JAD137" s="86"/>
      <c r="JAE137" s="86"/>
      <c r="JAF137" s="86"/>
      <c r="JAG137" s="86"/>
      <c r="JAH137" s="86"/>
      <c r="JAI137" s="86"/>
      <c r="JAJ137" s="86"/>
      <c r="JAK137" s="86"/>
      <c r="JAL137" s="86"/>
      <c r="JAM137" s="86"/>
      <c r="JAN137" s="86"/>
      <c r="JAO137" s="86"/>
      <c r="JAP137" s="86"/>
      <c r="JAQ137" s="86"/>
      <c r="JAR137" s="86"/>
      <c r="JAS137" s="86"/>
      <c r="JAT137" s="86"/>
      <c r="JAU137" s="86"/>
      <c r="JAV137" s="86"/>
      <c r="JAW137" s="86"/>
      <c r="JAX137" s="86"/>
      <c r="JAY137" s="86"/>
      <c r="JAZ137" s="86"/>
      <c r="JBA137" s="86"/>
      <c r="JBB137" s="86"/>
      <c r="JBC137" s="86"/>
      <c r="JBD137" s="86"/>
      <c r="JBE137" s="86"/>
      <c r="JBF137" s="86"/>
      <c r="JBG137" s="86"/>
      <c r="JBH137" s="86"/>
      <c r="JBI137" s="86"/>
      <c r="JBJ137" s="86"/>
      <c r="JBK137" s="86"/>
      <c r="JBL137" s="86"/>
      <c r="JBM137" s="86"/>
      <c r="JBN137" s="86"/>
      <c r="JBO137" s="86"/>
      <c r="JBP137" s="86"/>
      <c r="JBQ137" s="86"/>
      <c r="JBR137" s="86"/>
      <c r="JBS137" s="86"/>
      <c r="JBT137" s="86"/>
      <c r="JBU137" s="86"/>
      <c r="JBV137" s="86"/>
      <c r="JBW137" s="86"/>
      <c r="JBX137" s="86"/>
      <c r="JBY137" s="86"/>
      <c r="JBZ137" s="86"/>
      <c r="JCA137" s="86"/>
      <c r="JCB137" s="86"/>
      <c r="JCC137" s="86"/>
      <c r="JCD137" s="86"/>
      <c r="JCE137" s="86"/>
      <c r="JCF137" s="86"/>
      <c r="JCG137" s="86"/>
      <c r="JCH137" s="86"/>
      <c r="JCI137" s="86"/>
      <c r="JCJ137" s="86"/>
      <c r="JCK137" s="86"/>
      <c r="JCL137" s="86"/>
      <c r="JCM137" s="86"/>
      <c r="JCN137" s="86"/>
      <c r="JCO137" s="86"/>
      <c r="JCP137" s="86"/>
      <c r="JCQ137" s="86"/>
      <c r="JCR137" s="86"/>
      <c r="JCS137" s="86"/>
      <c r="JCT137" s="86"/>
      <c r="JCU137" s="86"/>
      <c r="JCV137" s="86"/>
      <c r="JCW137" s="86"/>
      <c r="JCX137" s="86"/>
      <c r="JCY137" s="86"/>
      <c r="JCZ137" s="86"/>
      <c r="JDA137" s="86"/>
      <c r="JDB137" s="86"/>
      <c r="JDI137" s="86"/>
      <c r="JDJ137" s="86"/>
      <c r="JDK137" s="86"/>
      <c r="JDL137" s="86"/>
      <c r="JDM137" s="86"/>
      <c r="JDN137" s="86"/>
      <c r="JDO137" s="86"/>
      <c r="JDP137" s="86"/>
      <c r="JDQ137" s="86"/>
      <c r="JDR137" s="86"/>
      <c r="JDS137" s="86"/>
      <c r="JDT137" s="86"/>
      <c r="JDU137" s="86"/>
      <c r="JDV137" s="86"/>
      <c r="JDW137" s="86"/>
      <c r="JDX137" s="86"/>
      <c r="JDY137" s="86"/>
      <c r="JDZ137" s="86"/>
      <c r="JEA137" s="86"/>
      <c r="JEB137" s="86"/>
      <c r="JEC137" s="86"/>
      <c r="JED137" s="86"/>
      <c r="JEE137" s="86"/>
      <c r="JEF137" s="86"/>
      <c r="JEG137" s="86"/>
      <c r="JEH137" s="86"/>
      <c r="JEI137" s="86"/>
      <c r="JEJ137" s="86"/>
      <c r="JEK137" s="86"/>
      <c r="JEL137" s="86"/>
      <c r="JEM137" s="86"/>
      <c r="JEN137" s="86"/>
      <c r="JEO137" s="86"/>
      <c r="JEP137" s="86"/>
      <c r="JEQ137" s="86"/>
      <c r="JER137" s="86"/>
      <c r="JES137" s="86"/>
      <c r="JET137" s="86"/>
      <c r="JEU137" s="86"/>
      <c r="JEV137" s="86"/>
      <c r="JEW137" s="86"/>
      <c r="JEX137" s="86"/>
      <c r="JEY137" s="86"/>
      <c r="JEZ137" s="86"/>
      <c r="JFA137" s="86"/>
      <c r="JFB137" s="86"/>
      <c r="JFC137" s="86"/>
      <c r="JFD137" s="86"/>
      <c r="JFE137" s="86"/>
      <c r="JFF137" s="86"/>
      <c r="JFG137" s="86"/>
      <c r="JFH137" s="86"/>
      <c r="JFI137" s="86"/>
      <c r="JFJ137" s="86"/>
      <c r="JFK137" s="86"/>
      <c r="JFL137" s="86"/>
      <c r="JFM137" s="86"/>
      <c r="JFN137" s="86"/>
      <c r="JFO137" s="86"/>
      <c r="JFP137" s="86"/>
      <c r="JFQ137" s="86"/>
      <c r="JFR137" s="86"/>
      <c r="JFS137" s="86"/>
      <c r="JFT137" s="86"/>
      <c r="JFU137" s="86"/>
      <c r="JFV137" s="86"/>
      <c r="JFW137" s="86"/>
      <c r="JFX137" s="86"/>
      <c r="JFY137" s="86"/>
      <c r="JFZ137" s="86"/>
      <c r="JGA137" s="86"/>
      <c r="JGB137" s="86"/>
      <c r="JGC137" s="86"/>
      <c r="JGD137" s="86"/>
      <c r="JGE137" s="86"/>
      <c r="JGF137" s="86"/>
      <c r="JGG137" s="86"/>
      <c r="JGH137" s="86"/>
      <c r="JGI137" s="86"/>
      <c r="JGJ137" s="86"/>
      <c r="JGK137" s="86"/>
      <c r="JGL137" s="86"/>
      <c r="JGM137" s="86"/>
      <c r="JGN137" s="86"/>
      <c r="JGO137" s="86"/>
      <c r="JGP137" s="86"/>
      <c r="JGQ137" s="86"/>
      <c r="JGR137" s="86"/>
      <c r="JGS137" s="86"/>
      <c r="JGT137" s="86"/>
      <c r="JGU137" s="86"/>
      <c r="JGV137" s="86"/>
      <c r="JGW137" s="86"/>
      <c r="JGX137" s="86"/>
      <c r="JGY137" s="86"/>
      <c r="JGZ137" s="86"/>
      <c r="JHA137" s="86"/>
      <c r="JHB137" s="86"/>
      <c r="JHC137" s="86"/>
      <c r="JHD137" s="86"/>
      <c r="JHE137" s="86"/>
      <c r="JHF137" s="86"/>
      <c r="JHG137" s="86"/>
      <c r="JHH137" s="86"/>
      <c r="JHI137" s="86"/>
      <c r="JHJ137" s="86"/>
      <c r="JHK137" s="86"/>
      <c r="JHL137" s="86"/>
      <c r="JHM137" s="86"/>
      <c r="JHN137" s="86"/>
      <c r="JHO137" s="86"/>
      <c r="JHP137" s="86"/>
      <c r="JHQ137" s="86"/>
      <c r="JHR137" s="86"/>
      <c r="JHS137" s="86"/>
      <c r="JHT137" s="86"/>
      <c r="JHU137" s="86"/>
      <c r="JHV137" s="86"/>
      <c r="JHW137" s="86"/>
      <c r="JHX137" s="86"/>
      <c r="JHY137" s="86"/>
      <c r="JHZ137" s="86"/>
      <c r="JIA137" s="86"/>
      <c r="JIB137" s="86"/>
      <c r="JIC137" s="86"/>
      <c r="JID137" s="86"/>
      <c r="JIE137" s="86"/>
      <c r="JIF137" s="86"/>
      <c r="JIG137" s="86"/>
      <c r="JIH137" s="86"/>
      <c r="JII137" s="86"/>
      <c r="JIJ137" s="86"/>
      <c r="JIK137" s="86"/>
      <c r="JIL137" s="86"/>
      <c r="JIM137" s="86"/>
      <c r="JIN137" s="86"/>
      <c r="JIO137" s="86"/>
      <c r="JIP137" s="86"/>
      <c r="JIQ137" s="86"/>
      <c r="JIR137" s="86"/>
      <c r="JIS137" s="86"/>
      <c r="JIT137" s="86"/>
      <c r="JIU137" s="86"/>
      <c r="JIV137" s="86"/>
      <c r="JIW137" s="86"/>
      <c r="JIX137" s="86"/>
      <c r="JIY137" s="86"/>
      <c r="JIZ137" s="86"/>
      <c r="JJA137" s="86"/>
      <c r="JJB137" s="86"/>
      <c r="JJC137" s="86"/>
      <c r="JJD137" s="86"/>
      <c r="JJE137" s="86"/>
      <c r="JJF137" s="86"/>
      <c r="JJG137" s="86"/>
      <c r="JJH137" s="86"/>
      <c r="JJI137" s="86"/>
      <c r="JJJ137" s="86"/>
      <c r="JJK137" s="86"/>
      <c r="JJL137" s="86"/>
      <c r="JJM137" s="86"/>
      <c r="JJN137" s="86"/>
      <c r="JJO137" s="86"/>
      <c r="JJP137" s="86"/>
      <c r="JJQ137" s="86"/>
      <c r="JJR137" s="86"/>
      <c r="JJS137" s="86"/>
      <c r="JJT137" s="86"/>
      <c r="JJU137" s="86"/>
      <c r="JJV137" s="86"/>
      <c r="JJW137" s="86"/>
      <c r="JJX137" s="86"/>
      <c r="JJY137" s="86"/>
      <c r="JJZ137" s="86"/>
      <c r="JKA137" s="86"/>
      <c r="JKB137" s="86"/>
      <c r="JKC137" s="86"/>
      <c r="JKD137" s="86"/>
      <c r="JKE137" s="86"/>
      <c r="JKF137" s="86"/>
      <c r="JKG137" s="86"/>
      <c r="JKH137" s="86"/>
      <c r="JKI137" s="86"/>
      <c r="JKJ137" s="86"/>
      <c r="JKK137" s="86"/>
      <c r="JKL137" s="86"/>
      <c r="JKM137" s="86"/>
      <c r="JKN137" s="86"/>
      <c r="JKO137" s="86"/>
      <c r="JKP137" s="86"/>
      <c r="JKQ137" s="86"/>
      <c r="JKR137" s="86"/>
      <c r="JKS137" s="86"/>
      <c r="JKT137" s="86"/>
      <c r="JKU137" s="86"/>
      <c r="JKV137" s="86"/>
      <c r="JKW137" s="86"/>
      <c r="JKX137" s="86"/>
      <c r="JKY137" s="86"/>
      <c r="JKZ137" s="86"/>
      <c r="JLA137" s="86"/>
      <c r="JLB137" s="86"/>
      <c r="JLC137" s="86"/>
      <c r="JLD137" s="86"/>
      <c r="JLE137" s="86"/>
      <c r="JLF137" s="86"/>
      <c r="JLG137" s="86"/>
      <c r="JLH137" s="86"/>
      <c r="JLI137" s="86"/>
      <c r="JLJ137" s="86"/>
      <c r="JLK137" s="86"/>
      <c r="JLL137" s="86"/>
      <c r="JLM137" s="86"/>
      <c r="JLN137" s="86"/>
      <c r="JLO137" s="86"/>
      <c r="JLP137" s="86"/>
      <c r="JLQ137" s="86"/>
      <c r="JLR137" s="86"/>
      <c r="JLS137" s="86"/>
      <c r="JLT137" s="86"/>
      <c r="JLU137" s="86"/>
      <c r="JLV137" s="86"/>
      <c r="JLW137" s="86"/>
      <c r="JLX137" s="86"/>
      <c r="JLY137" s="86"/>
      <c r="JLZ137" s="86"/>
      <c r="JMA137" s="86"/>
      <c r="JMB137" s="86"/>
      <c r="JMC137" s="86"/>
      <c r="JMD137" s="86"/>
      <c r="JME137" s="86"/>
      <c r="JMF137" s="86"/>
      <c r="JMG137" s="86"/>
      <c r="JMH137" s="86"/>
      <c r="JMI137" s="86"/>
      <c r="JMJ137" s="86"/>
      <c r="JMK137" s="86"/>
      <c r="JML137" s="86"/>
      <c r="JMM137" s="86"/>
      <c r="JMN137" s="86"/>
      <c r="JMO137" s="86"/>
      <c r="JMP137" s="86"/>
      <c r="JMQ137" s="86"/>
      <c r="JMR137" s="86"/>
      <c r="JMS137" s="86"/>
      <c r="JMT137" s="86"/>
      <c r="JMU137" s="86"/>
      <c r="JMV137" s="86"/>
      <c r="JMW137" s="86"/>
      <c r="JMX137" s="86"/>
      <c r="JNE137" s="86"/>
      <c r="JNF137" s="86"/>
      <c r="JNG137" s="86"/>
      <c r="JNH137" s="86"/>
      <c r="JNI137" s="86"/>
      <c r="JNJ137" s="86"/>
      <c r="JNK137" s="86"/>
      <c r="JNL137" s="86"/>
      <c r="JNM137" s="86"/>
      <c r="JNN137" s="86"/>
      <c r="JNO137" s="86"/>
      <c r="JNP137" s="86"/>
      <c r="JNQ137" s="86"/>
      <c r="JNR137" s="86"/>
      <c r="JNS137" s="86"/>
      <c r="JNT137" s="86"/>
      <c r="JNU137" s="86"/>
      <c r="JNV137" s="86"/>
      <c r="JNW137" s="86"/>
      <c r="JNX137" s="86"/>
      <c r="JNY137" s="86"/>
      <c r="JNZ137" s="86"/>
      <c r="JOA137" s="86"/>
      <c r="JOB137" s="86"/>
      <c r="JOC137" s="86"/>
      <c r="JOD137" s="86"/>
      <c r="JOE137" s="86"/>
      <c r="JOF137" s="86"/>
      <c r="JOG137" s="86"/>
      <c r="JOH137" s="86"/>
      <c r="JOI137" s="86"/>
      <c r="JOJ137" s="86"/>
      <c r="JOK137" s="86"/>
      <c r="JOL137" s="86"/>
      <c r="JOM137" s="86"/>
      <c r="JON137" s="86"/>
      <c r="JOO137" s="86"/>
      <c r="JOP137" s="86"/>
      <c r="JOQ137" s="86"/>
      <c r="JOR137" s="86"/>
      <c r="JOS137" s="86"/>
      <c r="JOT137" s="86"/>
      <c r="JOU137" s="86"/>
      <c r="JOV137" s="86"/>
      <c r="JOW137" s="86"/>
      <c r="JOX137" s="86"/>
      <c r="JOY137" s="86"/>
      <c r="JOZ137" s="86"/>
      <c r="JPA137" s="86"/>
      <c r="JPB137" s="86"/>
      <c r="JPC137" s="86"/>
      <c r="JPD137" s="86"/>
      <c r="JPE137" s="86"/>
      <c r="JPF137" s="86"/>
      <c r="JPG137" s="86"/>
      <c r="JPH137" s="86"/>
      <c r="JPI137" s="86"/>
      <c r="JPJ137" s="86"/>
      <c r="JPK137" s="86"/>
      <c r="JPL137" s="86"/>
      <c r="JPM137" s="86"/>
      <c r="JPN137" s="86"/>
      <c r="JPO137" s="86"/>
      <c r="JPP137" s="86"/>
      <c r="JPQ137" s="86"/>
      <c r="JPR137" s="86"/>
      <c r="JPS137" s="86"/>
      <c r="JPT137" s="86"/>
      <c r="JPU137" s="86"/>
      <c r="JPV137" s="86"/>
      <c r="JPW137" s="86"/>
      <c r="JPX137" s="86"/>
      <c r="JPY137" s="86"/>
      <c r="JPZ137" s="86"/>
      <c r="JQA137" s="86"/>
      <c r="JQB137" s="86"/>
      <c r="JQC137" s="86"/>
      <c r="JQD137" s="86"/>
      <c r="JQE137" s="86"/>
      <c r="JQF137" s="86"/>
      <c r="JQG137" s="86"/>
      <c r="JQH137" s="86"/>
      <c r="JQI137" s="86"/>
      <c r="JQJ137" s="86"/>
      <c r="JQK137" s="86"/>
      <c r="JQL137" s="86"/>
      <c r="JQM137" s="86"/>
      <c r="JQN137" s="86"/>
      <c r="JQO137" s="86"/>
      <c r="JQP137" s="86"/>
      <c r="JQQ137" s="86"/>
      <c r="JQR137" s="86"/>
      <c r="JQS137" s="86"/>
      <c r="JQT137" s="86"/>
      <c r="JQU137" s="86"/>
      <c r="JQV137" s="86"/>
      <c r="JQW137" s="86"/>
      <c r="JQX137" s="86"/>
      <c r="JQY137" s="86"/>
      <c r="JQZ137" s="86"/>
      <c r="JRA137" s="86"/>
      <c r="JRB137" s="86"/>
      <c r="JRC137" s="86"/>
      <c r="JRD137" s="86"/>
      <c r="JRE137" s="86"/>
      <c r="JRF137" s="86"/>
      <c r="JRG137" s="86"/>
      <c r="JRH137" s="86"/>
      <c r="JRI137" s="86"/>
      <c r="JRJ137" s="86"/>
      <c r="JRK137" s="86"/>
      <c r="JRL137" s="86"/>
      <c r="JRM137" s="86"/>
      <c r="JRN137" s="86"/>
      <c r="JRO137" s="86"/>
      <c r="JRP137" s="86"/>
      <c r="JRQ137" s="86"/>
      <c r="JRR137" s="86"/>
      <c r="JRS137" s="86"/>
      <c r="JRT137" s="86"/>
      <c r="JRU137" s="86"/>
      <c r="JRV137" s="86"/>
      <c r="JRW137" s="86"/>
      <c r="JRX137" s="86"/>
      <c r="JRY137" s="86"/>
      <c r="JRZ137" s="86"/>
      <c r="JSA137" s="86"/>
      <c r="JSB137" s="86"/>
      <c r="JSC137" s="86"/>
      <c r="JSD137" s="86"/>
      <c r="JSE137" s="86"/>
      <c r="JSF137" s="86"/>
      <c r="JSG137" s="86"/>
      <c r="JSH137" s="86"/>
      <c r="JSI137" s="86"/>
      <c r="JSJ137" s="86"/>
      <c r="JSK137" s="86"/>
      <c r="JSL137" s="86"/>
      <c r="JSM137" s="86"/>
      <c r="JSN137" s="86"/>
      <c r="JSO137" s="86"/>
      <c r="JSP137" s="86"/>
      <c r="JSQ137" s="86"/>
      <c r="JSR137" s="86"/>
      <c r="JSS137" s="86"/>
      <c r="JST137" s="86"/>
      <c r="JSU137" s="86"/>
      <c r="JSV137" s="86"/>
      <c r="JSW137" s="86"/>
      <c r="JSX137" s="86"/>
      <c r="JSY137" s="86"/>
      <c r="JSZ137" s="86"/>
      <c r="JTA137" s="86"/>
      <c r="JTB137" s="86"/>
      <c r="JTC137" s="86"/>
      <c r="JTD137" s="86"/>
      <c r="JTE137" s="86"/>
      <c r="JTF137" s="86"/>
      <c r="JTG137" s="86"/>
      <c r="JTH137" s="86"/>
      <c r="JTI137" s="86"/>
      <c r="JTJ137" s="86"/>
      <c r="JTK137" s="86"/>
      <c r="JTL137" s="86"/>
      <c r="JTM137" s="86"/>
      <c r="JTN137" s="86"/>
      <c r="JTO137" s="86"/>
      <c r="JTP137" s="86"/>
      <c r="JTQ137" s="86"/>
      <c r="JTR137" s="86"/>
      <c r="JTS137" s="86"/>
      <c r="JTT137" s="86"/>
      <c r="JTU137" s="86"/>
      <c r="JTV137" s="86"/>
      <c r="JTW137" s="86"/>
      <c r="JTX137" s="86"/>
      <c r="JTY137" s="86"/>
      <c r="JTZ137" s="86"/>
      <c r="JUA137" s="86"/>
      <c r="JUB137" s="86"/>
      <c r="JUC137" s="86"/>
      <c r="JUD137" s="86"/>
      <c r="JUE137" s="86"/>
      <c r="JUF137" s="86"/>
      <c r="JUG137" s="86"/>
      <c r="JUH137" s="86"/>
      <c r="JUI137" s="86"/>
      <c r="JUJ137" s="86"/>
      <c r="JUK137" s="86"/>
      <c r="JUL137" s="86"/>
      <c r="JUM137" s="86"/>
      <c r="JUN137" s="86"/>
      <c r="JUO137" s="86"/>
      <c r="JUP137" s="86"/>
      <c r="JUQ137" s="86"/>
      <c r="JUR137" s="86"/>
      <c r="JUS137" s="86"/>
      <c r="JUT137" s="86"/>
      <c r="JUU137" s="86"/>
      <c r="JUV137" s="86"/>
      <c r="JUW137" s="86"/>
      <c r="JUX137" s="86"/>
      <c r="JUY137" s="86"/>
      <c r="JUZ137" s="86"/>
      <c r="JVA137" s="86"/>
      <c r="JVB137" s="86"/>
      <c r="JVC137" s="86"/>
      <c r="JVD137" s="86"/>
      <c r="JVE137" s="86"/>
      <c r="JVF137" s="86"/>
      <c r="JVG137" s="86"/>
      <c r="JVH137" s="86"/>
      <c r="JVI137" s="86"/>
      <c r="JVJ137" s="86"/>
      <c r="JVK137" s="86"/>
      <c r="JVL137" s="86"/>
      <c r="JVM137" s="86"/>
      <c r="JVN137" s="86"/>
      <c r="JVO137" s="86"/>
      <c r="JVP137" s="86"/>
      <c r="JVQ137" s="86"/>
      <c r="JVR137" s="86"/>
      <c r="JVS137" s="86"/>
      <c r="JVT137" s="86"/>
      <c r="JVU137" s="86"/>
      <c r="JVV137" s="86"/>
      <c r="JVW137" s="86"/>
      <c r="JVX137" s="86"/>
      <c r="JVY137" s="86"/>
      <c r="JVZ137" s="86"/>
      <c r="JWA137" s="86"/>
      <c r="JWB137" s="86"/>
      <c r="JWC137" s="86"/>
      <c r="JWD137" s="86"/>
      <c r="JWE137" s="86"/>
      <c r="JWF137" s="86"/>
      <c r="JWG137" s="86"/>
      <c r="JWH137" s="86"/>
      <c r="JWI137" s="86"/>
      <c r="JWJ137" s="86"/>
      <c r="JWK137" s="86"/>
      <c r="JWL137" s="86"/>
      <c r="JWM137" s="86"/>
      <c r="JWN137" s="86"/>
      <c r="JWO137" s="86"/>
      <c r="JWP137" s="86"/>
      <c r="JWQ137" s="86"/>
      <c r="JWR137" s="86"/>
      <c r="JWS137" s="86"/>
      <c r="JWT137" s="86"/>
      <c r="JXA137" s="86"/>
      <c r="JXB137" s="86"/>
      <c r="JXC137" s="86"/>
      <c r="JXD137" s="86"/>
      <c r="JXE137" s="86"/>
      <c r="JXF137" s="86"/>
      <c r="JXG137" s="86"/>
      <c r="JXH137" s="86"/>
      <c r="JXI137" s="86"/>
      <c r="JXJ137" s="86"/>
      <c r="JXK137" s="86"/>
      <c r="JXL137" s="86"/>
      <c r="JXM137" s="86"/>
      <c r="JXN137" s="86"/>
      <c r="JXO137" s="86"/>
      <c r="JXP137" s="86"/>
      <c r="JXQ137" s="86"/>
      <c r="JXR137" s="86"/>
      <c r="JXS137" s="86"/>
      <c r="JXT137" s="86"/>
      <c r="JXU137" s="86"/>
      <c r="JXV137" s="86"/>
      <c r="JXW137" s="86"/>
      <c r="JXX137" s="86"/>
      <c r="JXY137" s="86"/>
      <c r="JXZ137" s="86"/>
      <c r="JYA137" s="86"/>
      <c r="JYB137" s="86"/>
      <c r="JYC137" s="86"/>
      <c r="JYD137" s="86"/>
      <c r="JYE137" s="86"/>
      <c r="JYF137" s="86"/>
      <c r="JYG137" s="86"/>
      <c r="JYH137" s="86"/>
      <c r="JYI137" s="86"/>
      <c r="JYJ137" s="86"/>
      <c r="JYK137" s="86"/>
      <c r="JYL137" s="86"/>
      <c r="JYM137" s="86"/>
      <c r="JYN137" s="86"/>
      <c r="JYO137" s="86"/>
      <c r="JYP137" s="86"/>
      <c r="JYQ137" s="86"/>
      <c r="JYR137" s="86"/>
      <c r="JYS137" s="86"/>
      <c r="JYT137" s="86"/>
      <c r="JYU137" s="86"/>
      <c r="JYV137" s="86"/>
      <c r="JYW137" s="86"/>
      <c r="JYX137" s="86"/>
      <c r="JYY137" s="86"/>
      <c r="JYZ137" s="86"/>
      <c r="JZA137" s="86"/>
      <c r="JZB137" s="86"/>
      <c r="JZC137" s="86"/>
      <c r="JZD137" s="86"/>
      <c r="JZE137" s="86"/>
      <c r="JZF137" s="86"/>
      <c r="JZG137" s="86"/>
      <c r="JZH137" s="86"/>
      <c r="JZI137" s="86"/>
      <c r="JZJ137" s="86"/>
      <c r="JZK137" s="86"/>
      <c r="JZL137" s="86"/>
      <c r="JZM137" s="86"/>
      <c r="JZN137" s="86"/>
      <c r="JZO137" s="86"/>
      <c r="JZP137" s="86"/>
      <c r="JZQ137" s="86"/>
      <c r="JZR137" s="86"/>
      <c r="JZS137" s="86"/>
      <c r="JZT137" s="86"/>
      <c r="JZU137" s="86"/>
      <c r="JZV137" s="86"/>
      <c r="JZW137" s="86"/>
      <c r="JZX137" s="86"/>
      <c r="JZY137" s="86"/>
      <c r="JZZ137" s="86"/>
      <c r="KAA137" s="86"/>
      <c r="KAB137" s="86"/>
      <c r="KAC137" s="86"/>
      <c r="KAD137" s="86"/>
      <c r="KAE137" s="86"/>
      <c r="KAF137" s="86"/>
      <c r="KAG137" s="86"/>
      <c r="KAH137" s="86"/>
      <c r="KAI137" s="86"/>
      <c r="KAJ137" s="86"/>
      <c r="KAK137" s="86"/>
      <c r="KAL137" s="86"/>
      <c r="KAM137" s="86"/>
      <c r="KAN137" s="86"/>
      <c r="KAO137" s="86"/>
      <c r="KAP137" s="86"/>
      <c r="KAQ137" s="86"/>
      <c r="KAR137" s="86"/>
      <c r="KAS137" s="86"/>
      <c r="KAT137" s="86"/>
      <c r="KAU137" s="86"/>
      <c r="KAV137" s="86"/>
      <c r="KAW137" s="86"/>
      <c r="KAX137" s="86"/>
      <c r="KAY137" s="86"/>
      <c r="KAZ137" s="86"/>
      <c r="KBA137" s="86"/>
      <c r="KBB137" s="86"/>
      <c r="KBC137" s="86"/>
      <c r="KBD137" s="86"/>
      <c r="KBE137" s="86"/>
      <c r="KBF137" s="86"/>
      <c r="KBG137" s="86"/>
      <c r="KBH137" s="86"/>
      <c r="KBI137" s="86"/>
      <c r="KBJ137" s="86"/>
      <c r="KBK137" s="86"/>
      <c r="KBL137" s="86"/>
      <c r="KBM137" s="86"/>
      <c r="KBN137" s="86"/>
      <c r="KBO137" s="86"/>
      <c r="KBP137" s="86"/>
      <c r="KBQ137" s="86"/>
      <c r="KBR137" s="86"/>
      <c r="KBS137" s="86"/>
      <c r="KBT137" s="86"/>
      <c r="KBU137" s="86"/>
      <c r="KBV137" s="86"/>
      <c r="KBW137" s="86"/>
      <c r="KBX137" s="86"/>
      <c r="KBY137" s="86"/>
      <c r="KBZ137" s="86"/>
      <c r="KCA137" s="86"/>
      <c r="KCB137" s="86"/>
      <c r="KCC137" s="86"/>
      <c r="KCD137" s="86"/>
      <c r="KCE137" s="86"/>
      <c r="KCF137" s="86"/>
      <c r="KCG137" s="86"/>
      <c r="KCH137" s="86"/>
      <c r="KCI137" s="86"/>
      <c r="KCJ137" s="86"/>
      <c r="KCK137" s="86"/>
      <c r="KCL137" s="86"/>
      <c r="KCM137" s="86"/>
      <c r="KCN137" s="86"/>
      <c r="KCO137" s="86"/>
      <c r="KCP137" s="86"/>
      <c r="KCQ137" s="86"/>
      <c r="KCR137" s="86"/>
      <c r="KCS137" s="86"/>
      <c r="KCT137" s="86"/>
      <c r="KCU137" s="86"/>
      <c r="KCV137" s="86"/>
      <c r="KCW137" s="86"/>
      <c r="KCX137" s="86"/>
      <c r="KCY137" s="86"/>
      <c r="KCZ137" s="86"/>
      <c r="KDA137" s="86"/>
      <c r="KDB137" s="86"/>
      <c r="KDC137" s="86"/>
      <c r="KDD137" s="86"/>
      <c r="KDE137" s="86"/>
      <c r="KDF137" s="86"/>
      <c r="KDG137" s="86"/>
      <c r="KDH137" s="86"/>
      <c r="KDI137" s="86"/>
      <c r="KDJ137" s="86"/>
      <c r="KDK137" s="86"/>
      <c r="KDL137" s="86"/>
      <c r="KDM137" s="86"/>
      <c r="KDN137" s="86"/>
      <c r="KDO137" s="86"/>
      <c r="KDP137" s="86"/>
      <c r="KDQ137" s="86"/>
      <c r="KDR137" s="86"/>
      <c r="KDS137" s="86"/>
      <c r="KDT137" s="86"/>
      <c r="KDU137" s="86"/>
      <c r="KDV137" s="86"/>
      <c r="KDW137" s="86"/>
      <c r="KDX137" s="86"/>
      <c r="KDY137" s="86"/>
      <c r="KDZ137" s="86"/>
      <c r="KEA137" s="86"/>
      <c r="KEB137" s="86"/>
      <c r="KEC137" s="86"/>
      <c r="KED137" s="86"/>
      <c r="KEE137" s="86"/>
      <c r="KEF137" s="86"/>
      <c r="KEG137" s="86"/>
      <c r="KEH137" s="86"/>
      <c r="KEI137" s="86"/>
      <c r="KEJ137" s="86"/>
      <c r="KEK137" s="86"/>
      <c r="KEL137" s="86"/>
      <c r="KEM137" s="86"/>
      <c r="KEN137" s="86"/>
      <c r="KEO137" s="86"/>
      <c r="KEP137" s="86"/>
      <c r="KEQ137" s="86"/>
      <c r="KER137" s="86"/>
      <c r="KES137" s="86"/>
      <c r="KET137" s="86"/>
      <c r="KEU137" s="86"/>
      <c r="KEV137" s="86"/>
      <c r="KEW137" s="86"/>
      <c r="KEX137" s="86"/>
      <c r="KEY137" s="86"/>
      <c r="KEZ137" s="86"/>
      <c r="KFA137" s="86"/>
      <c r="KFB137" s="86"/>
      <c r="KFC137" s="86"/>
      <c r="KFD137" s="86"/>
      <c r="KFE137" s="86"/>
      <c r="KFF137" s="86"/>
      <c r="KFG137" s="86"/>
      <c r="KFH137" s="86"/>
      <c r="KFI137" s="86"/>
      <c r="KFJ137" s="86"/>
      <c r="KFK137" s="86"/>
      <c r="KFL137" s="86"/>
      <c r="KFM137" s="86"/>
      <c r="KFN137" s="86"/>
      <c r="KFO137" s="86"/>
      <c r="KFP137" s="86"/>
      <c r="KFQ137" s="86"/>
      <c r="KFR137" s="86"/>
      <c r="KFS137" s="86"/>
      <c r="KFT137" s="86"/>
      <c r="KFU137" s="86"/>
      <c r="KFV137" s="86"/>
      <c r="KFW137" s="86"/>
      <c r="KFX137" s="86"/>
      <c r="KFY137" s="86"/>
      <c r="KFZ137" s="86"/>
      <c r="KGA137" s="86"/>
      <c r="KGB137" s="86"/>
      <c r="KGC137" s="86"/>
      <c r="KGD137" s="86"/>
      <c r="KGE137" s="86"/>
      <c r="KGF137" s="86"/>
      <c r="KGG137" s="86"/>
      <c r="KGH137" s="86"/>
      <c r="KGI137" s="86"/>
      <c r="KGJ137" s="86"/>
      <c r="KGK137" s="86"/>
      <c r="KGL137" s="86"/>
      <c r="KGM137" s="86"/>
      <c r="KGN137" s="86"/>
      <c r="KGO137" s="86"/>
      <c r="KGP137" s="86"/>
      <c r="KGW137" s="86"/>
      <c r="KGX137" s="86"/>
      <c r="KGY137" s="86"/>
      <c r="KGZ137" s="86"/>
      <c r="KHA137" s="86"/>
      <c r="KHB137" s="86"/>
      <c r="KHC137" s="86"/>
      <c r="KHD137" s="86"/>
      <c r="KHE137" s="86"/>
      <c r="KHF137" s="86"/>
      <c r="KHG137" s="86"/>
      <c r="KHH137" s="86"/>
      <c r="KHI137" s="86"/>
      <c r="KHJ137" s="86"/>
      <c r="KHK137" s="86"/>
      <c r="KHL137" s="86"/>
      <c r="KHM137" s="86"/>
      <c r="KHN137" s="86"/>
      <c r="KHO137" s="86"/>
      <c r="KHP137" s="86"/>
      <c r="KHQ137" s="86"/>
      <c r="KHR137" s="86"/>
      <c r="KHS137" s="86"/>
      <c r="KHT137" s="86"/>
      <c r="KHU137" s="86"/>
      <c r="KHV137" s="86"/>
      <c r="KHW137" s="86"/>
      <c r="KHX137" s="86"/>
      <c r="KHY137" s="86"/>
      <c r="KHZ137" s="86"/>
      <c r="KIA137" s="86"/>
      <c r="KIB137" s="86"/>
      <c r="KIC137" s="86"/>
      <c r="KID137" s="86"/>
      <c r="KIE137" s="86"/>
      <c r="KIF137" s="86"/>
      <c r="KIG137" s="86"/>
      <c r="KIH137" s="86"/>
      <c r="KII137" s="86"/>
      <c r="KIJ137" s="86"/>
      <c r="KIK137" s="86"/>
      <c r="KIL137" s="86"/>
      <c r="KIM137" s="86"/>
      <c r="KIN137" s="86"/>
      <c r="KIO137" s="86"/>
      <c r="KIP137" s="86"/>
      <c r="KIQ137" s="86"/>
      <c r="KIR137" s="86"/>
      <c r="KIS137" s="86"/>
      <c r="KIT137" s="86"/>
      <c r="KIU137" s="86"/>
      <c r="KIV137" s="86"/>
      <c r="KIW137" s="86"/>
      <c r="KIX137" s="86"/>
      <c r="KIY137" s="86"/>
      <c r="KIZ137" s="86"/>
      <c r="KJA137" s="86"/>
      <c r="KJB137" s="86"/>
      <c r="KJC137" s="86"/>
      <c r="KJD137" s="86"/>
      <c r="KJE137" s="86"/>
      <c r="KJF137" s="86"/>
      <c r="KJG137" s="86"/>
      <c r="KJH137" s="86"/>
      <c r="KJI137" s="86"/>
      <c r="KJJ137" s="86"/>
      <c r="KJK137" s="86"/>
      <c r="KJL137" s="86"/>
      <c r="KJM137" s="86"/>
      <c r="KJN137" s="86"/>
      <c r="KJO137" s="86"/>
      <c r="KJP137" s="86"/>
      <c r="KJQ137" s="86"/>
      <c r="KJR137" s="86"/>
      <c r="KJS137" s="86"/>
      <c r="KJT137" s="86"/>
      <c r="KJU137" s="86"/>
      <c r="KJV137" s="86"/>
      <c r="KJW137" s="86"/>
      <c r="KJX137" s="86"/>
      <c r="KJY137" s="86"/>
      <c r="KJZ137" s="86"/>
      <c r="KKA137" s="86"/>
      <c r="KKB137" s="86"/>
      <c r="KKC137" s="86"/>
      <c r="KKD137" s="86"/>
      <c r="KKE137" s="86"/>
      <c r="KKF137" s="86"/>
      <c r="KKG137" s="86"/>
      <c r="KKH137" s="86"/>
      <c r="KKI137" s="86"/>
      <c r="KKJ137" s="86"/>
      <c r="KKK137" s="86"/>
      <c r="KKL137" s="86"/>
      <c r="KKM137" s="86"/>
      <c r="KKN137" s="86"/>
      <c r="KKO137" s="86"/>
      <c r="KKP137" s="86"/>
      <c r="KKQ137" s="86"/>
      <c r="KKR137" s="86"/>
      <c r="KKS137" s="86"/>
      <c r="KKT137" s="86"/>
      <c r="KKU137" s="86"/>
      <c r="KKV137" s="86"/>
      <c r="KKW137" s="86"/>
      <c r="KKX137" s="86"/>
      <c r="KKY137" s="86"/>
      <c r="KKZ137" s="86"/>
      <c r="KLA137" s="86"/>
      <c r="KLB137" s="86"/>
      <c r="KLC137" s="86"/>
      <c r="KLD137" s="86"/>
      <c r="KLE137" s="86"/>
      <c r="KLF137" s="86"/>
      <c r="KLG137" s="86"/>
      <c r="KLH137" s="86"/>
      <c r="KLI137" s="86"/>
      <c r="KLJ137" s="86"/>
      <c r="KLK137" s="86"/>
      <c r="KLL137" s="86"/>
      <c r="KLM137" s="86"/>
      <c r="KLN137" s="86"/>
      <c r="KLO137" s="86"/>
      <c r="KLP137" s="86"/>
      <c r="KLQ137" s="86"/>
      <c r="KLR137" s="86"/>
      <c r="KLS137" s="86"/>
      <c r="KLT137" s="86"/>
      <c r="KLU137" s="86"/>
      <c r="KLV137" s="86"/>
      <c r="KLW137" s="86"/>
      <c r="KLX137" s="86"/>
      <c r="KLY137" s="86"/>
      <c r="KLZ137" s="86"/>
      <c r="KMA137" s="86"/>
      <c r="KMB137" s="86"/>
      <c r="KMC137" s="86"/>
      <c r="KMD137" s="86"/>
      <c r="KME137" s="86"/>
      <c r="KMF137" s="86"/>
      <c r="KMG137" s="86"/>
      <c r="KMH137" s="86"/>
      <c r="KMI137" s="86"/>
      <c r="KMJ137" s="86"/>
      <c r="KMK137" s="86"/>
      <c r="KML137" s="86"/>
      <c r="KMM137" s="86"/>
      <c r="KMN137" s="86"/>
      <c r="KMO137" s="86"/>
      <c r="KMP137" s="86"/>
      <c r="KMQ137" s="86"/>
      <c r="KMR137" s="86"/>
      <c r="KMS137" s="86"/>
      <c r="KMT137" s="86"/>
      <c r="KMU137" s="86"/>
      <c r="KMV137" s="86"/>
      <c r="KMW137" s="86"/>
      <c r="KMX137" s="86"/>
      <c r="KMY137" s="86"/>
      <c r="KMZ137" s="86"/>
      <c r="KNA137" s="86"/>
      <c r="KNB137" s="86"/>
      <c r="KNC137" s="86"/>
      <c r="KND137" s="86"/>
      <c r="KNE137" s="86"/>
      <c r="KNF137" s="86"/>
      <c r="KNG137" s="86"/>
      <c r="KNH137" s="86"/>
      <c r="KNI137" s="86"/>
      <c r="KNJ137" s="86"/>
      <c r="KNK137" s="86"/>
      <c r="KNL137" s="86"/>
      <c r="KNM137" s="86"/>
      <c r="KNN137" s="86"/>
      <c r="KNO137" s="86"/>
      <c r="KNP137" s="86"/>
      <c r="KNQ137" s="86"/>
      <c r="KNR137" s="86"/>
      <c r="KNS137" s="86"/>
      <c r="KNT137" s="86"/>
      <c r="KNU137" s="86"/>
      <c r="KNV137" s="86"/>
      <c r="KNW137" s="86"/>
      <c r="KNX137" s="86"/>
      <c r="KNY137" s="86"/>
      <c r="KNZ137" s="86"/>
      <c r="KOA137" s="86"/>
      <c r="KOB137" s="86"/>
      <c r="KOC137" s="86"/>
      <c r="KOD137" s="86"/>
      <c r="KOE137" s="86"/>
      <c r="KOF137" s="86"/>
      <c r="KOG137" s="86"/>
      <c r="KOH137" s="86"/>
      <c r="KOI137" s="86"/>
      <c r="KOJ137" s="86"/>
      <c r="KOK137" s="86"/>
      <c r="KOL137" s="86"/>
      <c r="KOM137" s="86"/>
      <c r="KON137" s="86"/>
      <c r="KOO137" s="86"/>
      <c r="KOP137" s="86"/>
      <c r="KOQ137" s="86"/>
      <c r="KOR137" s="86"/>
      <c r="KOS137" s="86"/>
      <c r="KOT137" s="86"/>
      <c r="KOU137" s="86"/>
      <c r="KOV137" s="86"/>
      <c r="KOW137" s="86"/>
      <c r="KOX137" s="86"/>
      <c r="KOY137" s="86"/>
      <c r="KOZ137" s="86"/>
      <c r="KPA137" s="86"/>
      <c r="KPB137" s="86"/>
      <c r="KPC137" s="86"/>
      <c r="KPD137" s="86"/>
      <c r="KPE137" s="86"/>
      <c r="KPF137" s="86"/>
      <c r="KPG137" s="86"/>
      <c r="KPH137" s="86"/>
      <c r="KPI137" s="86"/>
      <c r="KPJ137" s="86"/>
      <c r="KPK137" s="86"/>
      <c r="KPL137" s="86"/>
      <c r="KPM137" s="86"/>
      <c r="KPN137" s="86"/>
      <c r="KPO137" s="86"/>
      <c r="KPP137" s="86"/>
      <c r="KPQ137" s="86"/>
      <c r="KPR137" s="86"/>
      <c r="KPS137" s="86"/>
      <c r="KPT137" s="86"/>
      <c r="KPU137" s="86"/>
      <c r="KPV137" s="86"/>
      <c r="KPW137" s="86"/>
      <c r="KPX137" s="86"/>
      <c r="KPY137" s="86"/>
      <c r="KPZ137" s="86"/>
      <c r="KQA137" s="86"/>
      <c r="KQB137" s="86"/>
      <c r="KQC137" s="86"/>
      <c r="KQD137" s="86"/>
      <c r="KQE137" s="86"/>
      <c r="KQF137" s="86"/>
      <c r="KQG137" s="86"/>
      <c r="KQH137" s="86"/>
      <c r="KQI137" s="86"/>
      <c r="KQJ137" s="86"/>
      <c r="KQK137" s="86"/>
      <c r="KQL137" s="86"/>
      <c r="KQS137" s="86"/>
      <c r="KQT137" s="86"/>
      <c r="KQU137" s="86"/>
      <c r="KQV137" s="86"/>
      <c r="KQW137" s="86"/>
      <c r="KQX137" s="86"/>
      <c r="KQY137" s="86"/>
      <c r="KQZ137" s="86"/>
      <c r="KRA137" s="86"/>
      <c r="KRB137" s="86"/>
      <c r="KRC137" s="86"/>
      <c r="KRD137" s="86"/>
      <c r="KRE137" s="86"/>
      <c r="KRF137" s="86"/>
      <c r="KRG137" s="86"/>
      <c r="KRH137" s="86"/>
      <c r="KRI137" s="86"/>
      <c r="KRJ137" s="86"/>
      <c r="KRK137" s="86"/>
      <c r="KRL137" s="86"/>
      <c r="KRM137" s="86"/>
      <c r="KRN137" s="86"/>
      <c r="KRO137" s="86"/>
      <c r="KRP137" s="86"/>
      <c r="KRQ137" s="86"/>
      <c r="KRR137" s="86"/>
      <c r="KRS137" s="86"/>
      <c r="KRT137" s="86"/>
      <c r="KRU137" s="86"/>
      <c r="KRV137" s="86"/>
      <c r="KRW137" s="86"/>
      <c r="KRX137" s="86"/>
      <c r="KRY137" s="86"/>
      <c r="KRZ137" s="86"/>
      <c r="KSA137" s="86"/>
      <c r="KSB137" s="86"/>
      <c r="KSC137" s="86"/>
      <c r="KSD137" s="86"/>
      <c r="KSE137" s="86"/>
      <c r="KSF137" s="86"/>
      <c r="KSG137" s="86"/>
      <c r="KSH137" s="86"/>
      <c r="KSI137" s="86"/>
      <c r="KSJ137" s="86"/>
      <c r="KSK137" s="86"/>
      <c r="KSL137" s="86"/>
      <c r="KSM137" s="86"/>
      <c r="KSN137" s="86"/>
      <c r="KSO137" s="86"/>
      <c r="KSP137" s="86"/>
      <c r="KSQ137" s="86"/>
      <c r="KSR137" s="86"/>
      <c r="KSS137" s="86"/>
      <c r="KST137" s="86"/>
      <c r="KSU137" s="86"/>
      <c r="KSV137" s="86"/>
      <c r="KSW137" s="86"/>
      <c r="KSX137" s="86"/>
      <c r="KSY137" s="86"/>
      <c r="KSZ137" s="86"/>
      <c r="KTA137" s="86"/>
      <c r="KTB137" s="86"/>
      <c r="KTC137" s="86"/>
      <c r="KTD137" s="86"/>
      <c r="KTE137" s="86"/>
      <c r="KTF137" s="86"/>
      <c r="KTG137" s="86"/>
      <c r="KTH137" s="86"/>
      <c r="KTI137" s="86"/>
      <c r="KTJ137" s="86"/>
      <c r="KTK137" s="86"/>
      <c r="KTL137" s="86"/>
      <c r="KTM137" s="86"/>
      <c r="KTN137" s="86"/>
      <c r="KTO137" s="86"/>
      <c r="KTP137" s="86"/>
      <c r="KTQ137" s="86"/>
      <c r="KTR137" s="86"/>
      <c r="KTS137" s="86"/>
      <c r="KTT137" s="86"/>
      <c r="KTU137" s="86"/>
      <c r="KTV137" s="86"/>
      <c r="KTW137" s="86"/>
      <c r="KTX137" s="86"/>
      <c r="KTY137" s="86"/>
      <c r="KTZ137" s="86"/>
      <c r="KUA137" s="86"/>
      <c r="KUB137" s="86"/>
      <c r="KUC137" s="86"/>
      <c r="KUD137" s="86"/>
      <c r="KUE137" s="86"/>
      <c r="KUF137" s="86"/>
      <c r="KUG137" s="86"/>
      <c r="KUH137" s="86"/>
      <c r="KUI137" s="86"/>
      <c r="KUJ137" s="86"/>
      <c r="KUK137" s="86"/>
      <c r="KUL137" s="86"/>
      <c r="KUM137" s="86"/>
      <c r="KUN137" s="86"/>
      <c r="KUO137" s="86"/>
      <c r="KUP137" s="86"/>
      <c r="KUQ137" s="86"/>
      <c r="KUR137" s="86"/>
      <c r="KUS137" s="86"/>
      <c r="KUT137" s="86"/>
      <c r="KUU137" s="86"/>
      <c r="KUV137" s="86"/>
      <c r="KUW137" s="86"/>
      <c r="KUX137" s="86"/>
      <c r="KUY137" s="86"/>
      <c r="KUZ137" s="86"/>
      <c r="KVA137" s="86"/>
      <c r="KVB137" s="86"/>
      <c r="KVC137" s="86"/>
      <c r="KVD137" s="86"/>
      <c r="KVE137" s="86"/>
      <c r="KVF137" s="86"/>
      <c r="KVG137" s="86"/>
      <c r="KVH137" s="86"/>
      <c r="KVI137" s="86"/>
      <c r="KVJ137" s="86"/>
      <c r="KVK137" s="86"/>
      <c r="KVL137" s="86"/>
      <c r="KVM137" s="86"/>
      <c r="KVN137" s="86"/>
      <c r="KVO137" s="86"/>
      <c r="KVP137" s="86"/>
      <c r="KVQ137" s="86"/>
      <c r="KVR137" s="86"/>
      <c r="KVS137" s="86"/>
      <c r="KVT137" s="86"/>
      <c r="KVU137" s="86"/>
      <c r="KVV137" s="86"/>
      <c r="KVW137" s="86"/>
      <c r="KVX137" s="86"/>
      <c r="KVY137" s="86"/>
      <c r="KVZ137" s="86"/>
      <c r="KWA137" s="86"/>
      <c r="KWB137" s="86"/>
      <c r="KWC137" s="86"/>
      <c r="KWD137" s="86"/>
      <c r="KWE137" s="86"/>
      <c r="KWF137" s="86"/>
      <c r="KWG137" s="86"/>
      <c r="KWH137" s="86"/>
      <c r="KWI137" s="86"/>
      <c r="KWJ137" s="86"/>
      <c r="KWK137" s="86"/>
      <c r="KWL137" s="86"/>
      <c r="KWM137" s="86"/>
      <c r="KWN137" s="86"/>
      <c r="KWO137" s="86"/>
      <c r="KWP137" s="86"/>
      <c r="KWQ137" s="86"/>
      <c r="KWR137" s="86"/>
      <c r="KWS137" s="86"/>
      <c r="KWT137" s="86"/>
      <c r="KWU137" s="86"/>
      <c r="KWV137" s="86"/>
      <c r="KWW137" s="86"/>
      <c r="KWX137" s="86"/>
      <c r="KWY137" s="86"/>
      <c r="KWZ137" s="86"/>
      <c r="KXA137" s="86"/>
      <c r="KXB137" s="86"/>
      <c r="KXC137" s="86"/>
      <c r="KXD137" s="86"/>
      <c r="KXE137" s="86"/>
      <c r="KXF137" s="86"/>
      <c r="KXG137" s="86"/>
      <c r="KXH137" s="86"/>
      <c r="KXI137" s="86"/>
      <c r="KXJ137" s="86"/>
      <c r="KXK137" s="86"/>
      <c r="KXL137" s="86"/>
      <c r="KXM137" s="86"/>
      <c r="KXN137" s="86"/>
      <c r="KXO137" s="86"/>
      <c r="KXP137" s="86"/>
      <c r="KXQ137" s="86"/>
      <c r="KXR137" s="86"/>
      <c r="KXS137" s="86"/>
      <c r="KXT137" s="86"/>
      <c r="KXU137" s="86"/>
      <c r="KXV137" s="86"/>
      <c r="KXW137" s="86"/>
      <c r="KXX137" s="86"/>
      <c r="KXY137" s="86"/>
      <c r="KXZ137" s="86"/>
      <c r="KYA137" s="86"/>
      <c r="KYB137" s="86"/>
      <c r="KYC137" s="86"/>
      <c r="KYD137" s="86"/>
      <c r="KYE137" s="86"/>
      <c r="KYF137" s="86"/>
      <c r="KYG137" s="86"/>
      <c r="KYH137" s="86"/>
      <c r="KYI137" s="86"/>
      <c r="KYJ137" s="86"/>
      <c r="KYK137" s="86"/>
      <c r="KYL137" s="86"/>
      <c r="KYM137" s="86"/>
      <c r="KYN137" s="86"/>
      <c r="KYO137" s="86"/>
      <c r="KYP137" s="86"/>
      <c r="KYQ137" s="86"/>
      <c r="KYR137" s="86"/>
      <c r="KYS137" s="86"/>
      <c r="KYT137" s="86"/>
      <c r="KYU137" s="86"/>
      <c r="KYV137" s="86"/>
      <c r="KYW137" s="86"/>
      <c r="KYX137" s="86"/>
      <c r="KYY137" s="86"/>
      <c r="KYZ137" s="86"/>
      <c r="KZA137" s="86"/>
      <c r="KZB137" s="86"/>
      <c r="KZC137" s="86"/>
      <c r="KZD137" s="86"/>
      <c r="KZE137" s="86"/>
      <c r="KZF137" s="86"/>
      <c r="KZG137" s="86"/>
      <c r="KZH137" s="86"/>
      <c r="KZI137" s="86"/>
      <c r="KZJ137" s="86"/>
      <c r="KZK137" s="86"/>
      <c r="KZL137" s="86"/>
      <c r="KZM137" s="86"/>
      <c r="KZN137" s="86"/>
      <c r="KZO137" s="86"/>
      <c r="KZP137" s="86"/>
      <c r="KZQ137" s="86"/>
      <c r="KZR137" s="86"/>
      <c r="KZS137" s="86"/>
      <c r="KZT137" s="86"/>
      <c r="KZU137" s="86"/>
      <c r="KZV137" s="86"/>
      <c r="KZW137" s="86"/>
      <c r="KZX137" s="86"/>
      <c r="KZY137" s="86"/>
      <c r="KZZ137" s="86"/>
      <c r="LAA137" s="86"/>
      <c r="LAB137" s="86"/>
      <c r="LAC137" s="86"/>
      <c r="LAD137" s="86"/>
      <c r="LAE137" s="86"/>
      <c r="LAF137" s="86"/>
      <c r="LAG137" s="86"/>
      <c r="LAH137" s="86"/>
      <c r="LAO137" s="86"/>
      <c r="LAP137" s="86"/>
      <c r="LAQ137" s="86"/>
      <c r="LAR137" s="86"/>
      <c r="LAS137" s="86"/>
      <c r="LAT137" s="86"/>
      <c r="LAU137" s="86"/>
      <c r="LAV137" s="86"/>
      <c r="LAW137" s="86"/>
      <c r="LAX137" s="86"/>
      <c r="LAY137" s="86"/>
      <c r="LAZ137" s="86"/>
      <c r="LBA137" s="86"/>
      <c r="LBB137" s="86"/>
      <c r="LBC137" s="86"/>
      <c r="LBD137" s="86"/>
      <c r="LBE137" s="86"/>
      <c r="LBF137" s="86"/>
      <c r="LBG137" s="86"/>
      <c r="LBH137" s="86"/>
      <c r="LBI137" s="86"/>
      <c r="LBJ137" s="86"/>
      <c r="LBK137" s="86"/>
      <c r="LBL137" s="86"/>
      <c r="LBM137" s="86"/>
      <c r="LBN137" s="86"/>
      <c r="LBO137" s="86"/>
      <c r="LBP137" s="86"/>
      <c r="LBQ137" s="86"/>
      <c r="LBR137" s="86"/>
      <c r="LBS137" s="86"/>
      <c r="LBT137" s="86"/>
      <c r="LBU137" s="86"/>
      <c r="LBV137" s="86"/>
      <c r="LBW137" s="86"/>
      <c r="LBX137" s="86"/>
      <c r="LBY137" s="86"/>
      <c r="LBZ137" s="86"/>
      <c r="LCA137" s="86"/>
      <c r="LCB137" s="86"/>
      <c r="LCC137" s="86"/>
      <c r="LCD137" s="86"/>
      <c r="LCE137" s="86"/>
      <c r="LCF137" s="86"/>
      <c r="LCG137" s="86"/>
      <c r="LCH137" s="86"/>
      <c r="LCI137" s="86"/>
      <c r="LCJ137" s="86"/>
      <c r="LCK137" s="86"/>
      <c r="LCL137" s="86"/>
      <c r="LCM137" s="86"/>
      <c r="LCN137" s="86"/>
      <c r="LCO137" s="86"/>
      <c r="LCP137" s="86"/>
      <c r="LCQ137" s="86"/>
      <c r="LCR137" s="86"/>
      <c r="LCS137" s="86"/>
      <c r="LCT137" s="86"/>
      <c r="LCU137" s="86"/>
      <c r="LCV137" s="86"/>
      <c r="LCW137" s="86"/>
      <c r="LCX137" s="86"/>
      <c r="LCY137" s="86"/>
      <c r="LCZ137" s="86"/>
      <c r="LDA137" s="86"/>
      <c r="LDB137" s="86"/>
      <c r="LDC137" s="86"/>
      <c r="LDD137" s="86"/>
      <c r="LDE137" s="86"/>
      <c r="LDF137" s="86"/>
      <c r="LDG137" s="86"/>
      <c r="LDH137" s="86"/>
      <c r="LDI137" s="86"/>
      <c r="LDJ137" s="86"/>
      <c r="LDK137" s="86"/>
      <c r="LDL137" s="86"/>
      <c r="LDM137" s="86"/>
      <c r="LDN137" s="86"/>
      <c r="LDO137" s="86"/>
      <c r="LDP137" s="86"/>
      <c r="LDQ137" s="86"/>
      <c r="LDR137" s="86"/>
      <c r="LDS137" s="86"/>
      <c r="LDT137" s="86"/>
      <c r="LDU137" s="86"/>
      <c r="LDV137" s="86"/>
      <c r="LDW137" s="86"/>
      <c r="LDX137" s="86"/>
      <c r="LDY137" s="86"/>
      <c r="LDZ137" s="86"/>
      <c r="LEA137" s="86"/>
      <c r="LEB137" s="86"/>
      <c r="LEC137" s="86"/>
      <c r="LED137" s="86"/>
      <c r="LEE137" s="86"/>
      <c r="LEF137" s="86"/>
      <c r="LEG137" s="86"/>
      <c r="LEH137" s="86"/>
      <c r="LEI137" s="86"/>
      <c r="LEJ137" s="86"/>
      <c r="LEK137" s="86"/>
      <c r="LEL137" s="86"/>
      <c r="LEM137" s="86"/>
      <c r="LEN137" s="86"/>
      <c r="LEO137" s="86"/>
      <c r="LEP137" s="86"/>
      <c r="LEQ137" s="86"/>
      <c r="LER137" s="86"/>
      <c r="LES137" s="86"/>
      <c r="LET137" s="86"/>
      <c r="LEU137" s="86"/>
      <c r="LEV137" s="86"/>
      <c r="LEW137" s="86"/>
      <c r="LEX137" s="86"/>
      <c r="LEY137" s="86"/>
      <c r="LEZ137" s="86"/>
      <c r="LFA137" s="86"/>
      <c r="LFB137" s="86"/>
      <c r="LFC137" s="86"/>
      <c r="LFD137" s="86"/>
      <c r="LFE137" s="86"/>
      <c r="LFF137" s="86"/>
      <c r="LFG137" s="86"/>
      <c r="LFH137" s="86"/>
      <c r="LFI137" s="86"/>
      <c r="LFJ137" s="86"/>
      <c r="LFK137" s="86"/>
      <c r="LFL137" s="86"/>
      <c r="LFM137" s="86"/>
      <c r="LFN137" s="86"/>
      <c r="LFO137" s="86"/>
      <c r="LFP137" s="86"/>
      <c r="LFQ137" s="86"/>
      <c r="LFR137" s="86"/>
      <c r="LFS137" s="86"/>
      <c r="LFT137" s="86"/>
      <c r="LFU137" s="86"/>
      <c r="LFV137" s="86"/>
      <c r="LFW137" s="86"/>
      <c r="LFX137" s="86"/>
      <c r="LFY137" s="86"/>
      <c r="LFZ137" s="86"/>
      <c r="LGA137" s="86"/>
      <c r="LGB137" s="86"/>
      <c r="LGC137" s="86"/>
      <c r="LGD137" s="86"/>
      <c r="LGE137" s="86"/>
      <c r="LGF137" s="86"/>
      <c r="LGG137" s="86"/>
      <c r="LGH137" s="86"/>
      <c r="LGI137" s="86"/>
      <c r="LGJ137" s="86"/>
      <c r="LGK137" s="86"/>
      <c r="LGL137" s="86"/>
      <c r="LGM137" s="86"/>
      <c r="LGN137" s="86"/>
      <c r="LGO137" s="86"/>
      <c r="LGP137" s="86"/>
      <c r="LGQ137" s="86"/>
      <c r="LGR137" s="86"/>
      <c r="LGS137" s="86"/>
      <c r="LGT137" s="86"/>
      <c r="LGU137" s="86"/>
      <c r="LGV137" s="86"/>
      <c r="LGW137" s="86"/>
      <c r="LGX137" s="86"/>
      <c r="LGY137" s="86"/>
      <c r="LGZ137" s="86"/>
      <c r="LHA137" s="86"/>
      <c r="LHB137" s="86"/>
      <c r="LHC137" s="86"/>
      <c r="LHD137" s="86"/>
      <c r="LHE137" s="86"/>
      <c r="LHF137" s="86"/>
      <c r="LHG137" s="86"/>
      <c r="LHH137" s="86"/>
      <c r="LHI137" s="86"/>
      <c r="LHJ137" s="86"/>
      <c r="LHK137" s="86"/>
      <c r="LHL137" s="86"/>
      <c r="LHM137" s="86"/>
      <c r="LHN137" s="86"/>
      <c r="LHO137" s="86"/>
      <c r="LHP137" s="86"/>
      <c r="LHQ137" s="86"/>
      <c r="LHR137" s="86"/>
      <c r="LHS137" s="86"/>
      <c r="LHT137" s="86"/>
      <c r="LHU137" s="86"/>
      <c r="LHV137" s="86"/>
      <c r="LHW137" s="86"/>
      <c r="LHX137" s="86"/>
      <c r="LHY137" s="86"/>
      <c r="LHZ137" s="86"/>
      <c r="LIA137" s="86"/>
      <c r="LIB137" s="86"/>
      <c r="LIC137" s="86"/>
      <c r="LID137" s="86"/>
      <c r="LIE137" s="86"/>
      <c r="LIF137" s="86"/>
      <c r="LIG137" s="86"/>
      <c r="LIH137" s="86"/>
      <c r="LII137" s="86"/>
      <c r="LIJ137" s="86"/>
      <c r="LIK137" s="86"/>
      <c r="LIL137" s="86"/>
      <c r="LIM137" s="86"/>
      <c r="LIN137" s="86"/>
      <c r="LIO137" s="86"/>
      <c r="LIP137" s="86"/>
      <c r="LIQ137" s="86"/>
      <c r="LIR137" s="86"/>
      <c r="LIS137" s="86"/>
      <c r="LIT137" s="86"/>
      <c r="LIU137" s="86"/>
      <c r="LIV137" s="86"/>
      <c r="LIW137" s="86"/>
      <c r="LIX137" s="86"/>
      <c r="LIY137" s="86"/>
      <c r="LIZ137" s="86"/>
      <c r="LJA137" s="86"/>
      <c r="LJB137" s="86"/>
      <c r="LJC137" s="86"/>
      <c r="LJD137" s="86"/>
      <c r="LJE137" s="86"/>
      <c r="LJF137" s="86"/>
      <c r="LJG137" s="86"/>
      <c r="LJH137" s="86"/>
      <c r="LJI137" s="86"/>
      <c r="LJJ137" s="86"/>
      <c r="LJK137" s="86"/>
      <c r="LJL137" s="86"/>
      <c r="LJM137" s="86"/>
      <c r="LJN137" s="86"/>
      <c r="LJO137" s="86"/>
      <c r="LJP137" s="86"/>
      <c r="LJQ137" s="86"/>
      <c r="LJR137" s="86"/>
      <c r="LJS137" s="86"/>
      <c r="LJT137" s="86"/>
      <c r="LJU137" s="86"/>
      <c r="LJV137" s="86"/>
      <c r="LJW137" s="86"/>
      <c r="LJX137" s="86"/>
      <c r="LJY137" s="86"/>
      <c r="LJZ137" s="86"/>
      <c r="LKA137" s="86"/>
      <c r="LKB137" s="86"/>
      <c r="LKC137" s="86"/>
      <c r="LKD137" s="86"/>
      <c r="LKK137" s="86"/>
      <c r="LKL137" s="86"/>
      <c r="LKM137" s="86"/>
      <c r="LKN137" s="86"/>
      <c r="LKO137" s="86"/>
      <c r="LKP137" s="86"/>
      <c r="LKQ137" s="86"/>
      <c r="LKR137" s="86"/>
      <c r="LKS137" s="86"/>
      <c r="LKT137" s="86"/>
      <c r="LKU137" s="86"/>
      <c r="LKV137" s="86"/>
      <c r="LKW137" s="86"/>
      <c r="LKX137" s="86"/>
      <c r="LKY137" s="86"/>
      <c r="LKZ137" s="86"/>
      <c r="LLA137" s="86"/>
      <c r="LLB137" s="86"/>
      <c r="LLC137" s="86"/>
      <c r="LLD137" s="86"/>
      <c r="LLE137" s="86"/>
      <c r="LLF137" s="86"/>
      <c r="LLG137" s="86"/>
      <c r="LLH137" s="86"/>
      <c r="LLI137" s="86"/>
      <c r="LLJ137" s="86"/>
      <c r="LLK137" s="86"/>
      <c r="LLL137" s="86"/>
      <c r="LLM137" s="86"/>
      <c r="LLN137" s="86"/>
      <c r="LLO137" s="86"/>
      <c r="LLP137" s="86"/>
      <c r="LLQ137" s="86"/>
      <c r="LLR137" s="86"/>
      <c r="LLS137" s="86"/>
      <c r="LLT137" s="86"/>
      <c r="LLU137" s="86"/>
      <c r="LLV137" s="86"/>
      <c r="LLW137" s="86"/>
      <c r="LLX137" s="86"/>
      <c r="LLY137" s="86"/>
      <c r="LLZ137" s="86"/>
      <c r="LMA137" s="86"/>
      <c r="LMB137" s="86"/>
      <c r="LMC137" s="86"/>
      <c r="LMD137" s="86"/>
      <c r="LME137" s="86"/>
      <c r="LMF137" s="86"/>
      <c r="LMG137" s="86"/>
      <c r="LMH137" s="86"/>
      <c r="LMI137" s="86"/>
      <c r="LMJ137" s="86"/>
      <c r="LMK137" s="86"/>
      <c r="LML137" s="86"/>
      <c r="LMM137" s="86"/>
      <c r="LMN137" s="86"/>
      <c r="LMO137" s="86"/>
      <c r="LMP137" s="86"/>
      <c r="LMQ137" s="86"/>
      <c r="LMR137" s="86"/>
      <c r="LMS137" s="86"/>
      <c r="LMT137" s="86"/>
      <c r="LMU137" s="86"/>
      <c r="LMV137" s="86"/>
      <c r="LMW137" s="86"/>
      <c r="LMX137" s="86"/>
      <c r="LMY137" s="86"/>
      <c r="LMZ137" s="86"/>
      <c r="LNA137" s="86"/>
      <c r="LNB137" s="86"/>
      <c r="LNC137" s="86"/>
      <c r="LND137" s="86"/>
      <c r="LNE137" s="86"/>
      <c r="LNF137" s="86"/>
      <c r="LNG137" s="86"/>
      <c r="LNH137" s="86"/>
      <c r="LNI137" s="86"/>
      <c r="LNJ137" s="86"/>
      <c r="LNK137" s="86"/>
      <c r="LNL137" s="86"/>
      <c r="LNM137" s="86"/>
      <c r="LNN137" s="86"/>
      <c r="LNO137" s="86"/>
      <c r="LNP137" s="86"/>
      <c r="LNQ137" s="86"/>
      <c r="LNR137" s="86"/>
      <c r="LNS137" s="86"/>
      <c r="LNT137" s="86"/>
      <c r="LNU137" s="86"/>
      <c r="LNV137" s="86"/>
      <c r="LNW137" s="86"/>
      <c r="LNX137" s="86"/>
      <c r="LNY137" s="86"/>
      <c r="LNZ137" s="86"/>
      <c r="LOA137" s="86"/>
      <c r="LOB137" s="86"/>
      <c r="LOC137" s="86"/>
      <c r="LOD137" s="86"/>
      <c r="LOE137" s="86"/>
      <c r="LOF137" s="86"/>
      <c r="LOG137" s="86"/>
      <c r="LOH137" s="86"/>
      <c r="LOI137" s="86"/>
      <c r="LOJ137" s="86"/>
      <c r="LOK137" s="86"/>
      <c r="LOL137" s="86"/>
      <c r="LOM137" s="86"/>
      <c r="LON137" s="86"/>
      <c r="LOO137" s="86"/>
      <c r="LOP137" s="86"/>
      <c r="LOQ137" s="86"/>
      <c r="LOR137" s="86"/>
      <c r="LOS137" s="86"/>
      <c r="LOT137" s="86"/>
      <c r="LOU137" s="86"/>
      <c r="LOV137" s="86"/>
      <c r="LOW137" s="86"/>
      <c r="LOX137" s="86"/>
      <c r="LOY137" s="86"/>
      <c r="LOZ137" s="86"/>
      <c r="LPA137" s="86"/>
      <c r="LPB137" s="86"/>
      <c r="LPC137" s="86"/>
      <c r="LPD137" s="86"/>
      <c r="LPE137" s="86"/>
      <c r="LPF137" s="86"/>
      <c r="LPG137" s="86"/>
      <c r="LPH137" s="86"/>
      <c r="LPI137" s="86"/>
      <c r="LPJ137" s="86"/>
      <c r="LPK137" s="86"/>
      <c r="LPL137" s="86"/>
      <c r="LPM137" s="86"/>
      <c r="LPN137" s="86"/>
      <c r="LPO137" s="86"/>
      <c r="LPP137" s="86"/>
      <c r="LPQ137" s="86"/>
      <c r="LPR137" s="86"/>
      <c r="LPS137" s="86"/>
      <c r="LPT137" s="86"/>
      <c r="LPU137" s="86"/>
      <c r="LPV137" s="86"/>
      <c r="LPW137" s="86"/>
      <c r="LPX137" s="86"/>
      <c r="LPY137" s="86"/>
      <c r="LPZ137" s="86"/>
      <c r="LQA137" s="86"/>
      <c r="LQB137" s="86"/>
      <c r="LQC137" s="86"/>
      <c r="LQD137" s="86"/>
      <c r="LQE137" s="86"/>
      <c r="LQF137" s="86"/>
      <c r="LQG137" s="86"/>
      <c r="LQH137" s="86"/>
      <c r="LQI137" s="86"/>
      <c r="LQJ137" s="86"/>
      <c r="LQK137" s="86"/>
      <c r="LQL137" s="86"/>
      <c r="LQM137" s="86"/>
      <c r="LQN137" s="86"/>
      <c r="LQO137" s="86"/>
      <c r="LQP137" s="86"/>
      <c r="LQQ137" s="86"/>
      <c r="LQR137" s="86"/>
      <c r="LQS137" s="86"/>
      <c r="LQT137" s="86"/>
      <c r="LQU137" s="86"/>
      <c r="LQV137" s="86"/>
      <c r="LQW137" s="86"/>
      <c r="LQX137" s="86"/>
      <c r="LQY137" s="86"/>
      <c r="LQZ137" s="86"/>
      <c r="LRA137" s="86"/>
      <c r="LRB137" s="86"/>
      <c r="LRC137" s="86"/>
      <c r="LRD137" s="86"/>
      <c r="LRE137" s="86"/>
      <c r="LRF137" s="86"/>
      <c r="LRG137" s="86"/>
      <c r="LRH137" s="86"/>
      <c r="LRI137" s="86"/>
      <c r="LRJ137" s="86"/>
      <c r="LRK137" s="86"/>
      <c r="LRL137" s="86"/>
      <c r="LRM137" s="86"/>
      <c r="LRN137" s="86"/>
      <c r="LRO137" s="86"/>
      <c r="LRP137" s="86"/>
      <c r="LRQ137" s="86"/>
      <c r="LRR137" s="86"/>
      <c r="LRS137" s="86"/>
      <c r="LRT137" s="86"/>
      <c r="LRU137" s="86"/>
      <c r="LRV137" s="86"/>
      <c r="LRW137" s="86"/>
      <c r="LRX137" s="86"/>
      <c r="LRY137" s="86"/>
      <c r="LRZ137" s="86"/>
      <c r="LSA137" s="86"/>
      <c r="LSB137" s="86"/>
      <c r="LSC137" s="86"/>
      <c r="LSD137" s="86"/>
      <c r="LSE137" s="86"/>
      <c r="LSF137" s="86"/>
      <c r="LSG137" s="86"/>
      <c r="LSH137" s="86"/>
      <c r="LSI137" s="86"/>
      <c r="LSJ137" s="86"/>
      <c r="LSK137" s="86"/>
      <c r="LSL137" s="86"/>
      <c r="LSM137" s="86"/>
      <c r="LSN137" s="86"/>
      <c r="LSO137" s="86"/>
      <c r="LSP137" s="86"/>
      <c r="LSQ137" s="86"/>
      <c r="LSR137" s="86"/>
      <c r="LSS137" s="86"/>
      <c r="LST137" s="86"/>
      <c r="LSU137" s="86"/>
      <c r="LSV137" s="86"/>
      <c r="LSW137" s="86"/>
      <c r="LSX137" s="86"/>
      <c r="LSY137" s="86"/>
      <c r="LSZ137" s="86"/>
      <c r="LTA137" s="86"/>
      <c r="LTB137" s="86"/>
      <c r="LTC137" s="86"/>
      <c r="LTD137" s="86"/>
      <c r="LTE137" s="86"/>
      <c r="LTF137" s="86"/>
      <c r="LTG137" s="86"/>
      <c r="LTH137" s="86"/>
      <c r="LTI137" s="86"/>
      <c r="LTJ137" s="86"/>
      <c r="LTK137" s="86"/>
      <c r="LTL137" s="86"/>
      <c r="LTM137" s="86"/>
      <c r="LTN137" s="86"/>
      <c r="LTO137" s="86"/>
      <c r="LTP137" s="86"/>
      <c r="LTQ137" s="86"/>
      <c r="LTR137" s="86"/>
      <c r="LTS137" s="86"/>
      <c r="LTT137" s="86"/>
      <c r="LTU137" s="86"/>
      <c r="LTV137" s="86"/>
      <c r="LTW137" s="86"/>
      <c r="LTX137" s="86"/>
      <c r="LTY137" s="86"/>
      <c r="LTZ137" s="86"/>
      <c r="LUG137" s="86"/>
      <c r="LUH137" s="86"/>
      <c r="LUI137" s="86"/>
      <c r="LUJ137" s="86"/>
      <c r="LUK137" s="86"/>
      <c r="LUL137" s="86"/>
      <c r="LUM137" s="86"/>
      <c r="LUN137" s="86"/>
      <c r="LUO137" s="86"/>
      <c r="LUP137" s="86"/>
      <c r="LUQ137" s="86"/>
      <c r="LUR137" s="86"/>
      <c r="LUS137" s="86"/>
      <c r="LUT137" s="86"/>
      <c r="LUU137" s="86"/>
      <c r="LUV137" s="86"/>
      <c r="LUW137" s="86"/>
      <c r="LUX137" s="86"/>
      <c r="LUY137" s="86"/>
      <c r="LUZ137" s="86"/>
      <c r="LVA137" s="86"/>
      <c r="LVB137" s="86"/>
      <c r="LVC137" s="86"/>
      <c r="LVD137" s="86"/>
      <c r="LVE137" s="86"/>
      <c r="LVF137" s="86"/>
      <c r="LVG137" s="86"/>
      <c r="LVH137" s="86"/>
      <c r="LVI137" s="86"/>
      <c r="LVJ137" s="86"/>
      <c r="LVK137" s="86"/>
      <c r="LVL137" s="86"/>
      <c r="LVM137" s="86"/>
      <c r="LVN137" s="86"/>
      <c r="LVO137" s="86"/>
      <c r="LVP137" s="86"/>
      <c r="LVQ137" s="86"/>
      <c r="LVR137" s="86"/>
      <c r="LVS137" s="86"/>
      <c r="LVT137" s="86"/>
      <c r="LVU137" s="86"/>
      <c r="LVV137" s="86"/>
      <c r="LVW137" s="86"/>
      <c r="LVX137" s="86"/>
      <c r="LVY137" s="86"/>
      <c r="LVZ137" s="86"/>
      <c r="LWA137" s="86"/>
      <c r="LWB137" s="86"/>
      <c r="LWC137" s="86"/>
      <c r="LWD137" s="86"/>
      <c r="LWE137" s="86"/>
      <c r="LWF137" s="86"/>
      <c r="LWG137" s="86"/>
      <c r="LWH137" s="86"/>
      <c r="LWI137" s="86"/>
      <c r="LWJ137" s="86"/>
      <c r="LWK137" s="86"/>
      <c r="LWL137" s="86"/>
      <c r="LWM137" s="86"/>
      <c r="LWN137" s="86"/>
      <c r="LWO137" s="86"/>
      <c r="LWP137" s="86"/>
      <c r="LWQ137" s="86"/>
      <c r="LWR137" s="86"/>
      <c r="LWS137" s="86"/>
      <c r="LWT137" s="86"/>
      <c r="LWU137" s="86"/>
      <c r="LWV137" s="86"/>
      <c r="LWW137" s="86"/>
      <c r="LWX137" s="86"/>
      <c r="LWY137" s="86"/>
      <c r="LWZ137" s="86"/>
      <c r="LXA137" s="86"/>
      <c r="LXB137" s="86"/>
      <c r="LXC137" s="86"/>
      <c r="LXD137" s="86"/>
      <c r="LXE137" s="86"/>
      <c r="LXF137" s="86"/>
      <c r="LXG137" s="86"/>
      <c r="LXH137" s="86"/>
      <c r="LXI137" s="86"/>
      <c r="LXJ137" s="86"/>
      <c r="LXK137" s="86"/>
      <c r="LXL137" s="86"/>
      <c r="LXM137" s="86"/>
      <c r="LXN137" s="86"/>
      <c r="LXO137" s="86"/>
      <c r="LXP137" s="86"/>
      <c r="LXQ137" s="86"/>
      <c r="LXR137" s="86"/>
      <c r="LXS137" s="86"/>
      <c r="LXT137" s="86"/>
      <c r="LXU137" s="86"/>
      <c r="LXV137" s="86"/>
      <c r="LXW137" s="86"/>
      <c r="LXX137" s="86"/>
      <c r="LXY137" s="86"/>
      <c r="LXZ137" s="86"/>
      <c r="LYA137" s="86"/>
      <c r="LYB137" s="86"/>
      <c r="LYC137" s="86"/>
      <c r="LYD137" s="86"/>
      <c r="LYE137" s="86"/>
      <c r="LYF137" s="86"/>
      <c r="LYG137" s="86"/>
      <c r="LYH137" s="86"/>
      <c r="LYI137" s="86"/>
      <c r="LYJ137" s="86"/>
      <c r="LYK137" s="86"/>
      <c r="LYL137" s="86"/>
      <c r="LYM137" s="86"/>
      <c r="LYN137" s="86"/>
      <c r="LYO137" s="86"/>
      <c r="LYP137" s="86"/>
      <c r="LYQ137" s="86"/>
      <c r="LYR137" s="86"/>
      <c r="LYS137" s="86"/>
      <c r="LYT137" s="86"/>
      <c r="LYU137" s="86"/>
      <c r="LYV137" s="86"/>
      <c r="LYW137" s="86"/>
      <c r="LYX137" s="86"/>
      <c r="LYY137" s="86"/>
      <c r="LYZ137" s="86"/>
      <c r="LZA137" s="86"/>
      <c r="LZB137" s="86"/>
      <c r="LZC137" s="86"/>
      <c r="LZD137" s="86"/>
      <c r="LZE137" s="86"/>
      <c r="LZF137" s="86"/>
      <c r="LZG137" s="86"/>
      <c r="LZH137" s="86"/>
      <c r="LZI137" s="86"/>
      <c r="LZJ137" s="86"/>
      <c r="LZK137" s="86"/>
      <c r="LZL137" s="86"/>
      <c r="LZM137" s="86"/>
      <c r="LZN137" s="86"/>
      <c r="LZO137" s="86"/>
      <c r="LZP137" s="86"/>
      <c r="LZQ137" s="86"/>
      <c r="LZR137" s="86"/>
      <c r="LZS137" s="86"/>
      <c r="LZT137" s="86"/>
      <c r="LZU137" s="86"/>
      <c r="LZV137" s="86"/>
      <c r="LZW137" s="86"/>
      <c r="LZX137" s="86"/>
      <c r="LZY137" s="86"/>
      <c r="LZZ137" s="86"/>
      <c r="MAA137" s="86"/>
      <c r="MAB137" s="86"/>
      <c r="MAC137" s="86"/>
      <c r="MAD137" s="86"/>
      <c r="MAE137" s="86"/>
      <c r="MAF137" s="86"/>
      <c r="MAG137" s="86"/>
      <c r="MAH137" s="86"/>
      <c r="MAI137" s="86"/>
      <c r="MAJ137" s="86"/>
      <c r="MAK137" s="86"/>
      <c r="MAL137" s="86"/>
      <c r="MAM137" s="86"/>
      <c r="MAN137" s="86"/>
      <c r="MAO137" s="86"/>
      <c r="MAP137" s="86"/>
      <c r="MAQ137" s="86"/>
      <c r="MAR137" s="86"/>
      <c r="MAS137" s="86"/>
      <c r="MAT137" s="86"/>
      <c r="MAU137" s="86"/>
      <c r="MAV137" s="86"/>
      <c r="MAW137" s="86"/>
      <c r="MAX137" s="86"/>
      <c r="MAY137" s="86"/>
      <c r="MAZ137" s="86"/>
      <c r="MBA137" s="86"/>
      <c r="MBB137" s="86"/>
      <c r="MBC137" s="86"/>
      <c r="MBD137" s="86"/>
      <c r="MBE137" s="86"/>
      <c r="MBF137" s="86"/>
      <c r="MBG137" s="86"/>
      <c r="MBH137" s="86"/>
      <c r="MBI137" s="86"/>
      <c r="MBJ137" s="86"/>
      <c r="MBK137" s="86"/>
      <c r="MBL137" s="86"/>
      <c r="MBM137" s="86"/>
      <c r="MBN137" s="86"/>
      <c r="MBO137" s="86"/>
      <c r="MBP137" s="86"/>
      <c r="MBQ137" s="86"/>
      <c r="MBR137" s="86"/>
      <c r="MBS137" s="86"/>
      <c r="MBT137" s="86"/>
      <c r="MBU137" s="86"/>
      <c r="MBV137" s="86"/>
      <c r="MBW137" s="86"/>
      <c r="MBX137" s="86"/>
      <c r="MBY137" s="86"/>
      <c r="MBZ137" s="86"/>
      <c r="MCA137" s="86"/>
      <c r="MCB137" s="86"/>
      <c r="MCC137" s="86"/>
      <c r="MCD137" s="86"/>
      <c r="MCE137" s="86"/>
      <c r="MCF137" s="86"/>
      <c r="MCG137" s="86"/>
      <c r="MCH137" s="86"/>
      <c r="MCI137" s="86"/>
      <c r="MCJ137" s="86"/>
      <c r="MCK137" s="86"/>
      <c r="MCL137" s="86"/>
      <c r="MCM137" s="86"/>
      <c r="MCN137" s="86"/>
      <c r="MCO137" s="86"/>
      <c r="MCP137" s="86"/>
      <c r="MCQ137" s="86"/>
      <c r="MCR137" s="86"/>
      <c r="MCS137" s="86"/>
      <c r="MCT137" s="86"/>
      <c r="MCU137" s="86"/>
      <c r="MCV137" s="86"/>
      <c r="MCW137" s="86"/>
      <c r="MCX137" s="86"/>
      <c r="MCY137" s="86"/>
      <c r="MCZ137" s="86"/>
      <c r="MDA137" s="86"/>
      <c r="MDB137" s="86"/>
      <c r="MDC137" s="86"/>
      <c r="MDD137" s="86"/>
      <c r="MDE137" s="86"/>
      <c r="MDF137" s="86"/>
      <c r="MDG137" s="86"/>
      <c r="MDH137" s="86"/>
      <c r="MDI137" s="86"/>
      <c r="MDJ137" s="86"/>
      <c r="MDK137" s="86"/>
      <c r="MDL137" s="86"/>
      <c r="MDM137" s="86"/>
      <c r="MDN137" s="86"/>
      <c r="MDO137" s="86"/>
      <c r="MDP137" s="86"/>
      <c r="MDQ137" s="86"/>
      <c r="MDR137" s="86"/>
      <c r="MDS137" s="86"/>
      <c r="MDT137" s="86"/>
      <c r="MDU137" s="86"/>
      <c r="MDV137" s="86"/>
      <c r="MEC137" s="86"/>
      <c r="MED137" s="86"/>
      <c r="MEE137" s="86"/>
      <c r="MEF137" s="86"/>
      <c r="MEG137" s="86"/>
      <c r="MEH137" s="86"/>
      <c r="MEI137" s="86"/>
      <c r="MEJ137" s="86"/>
      <c r="MEK137" s="86"/>
      <c r="MEL137" s="86"/>
      <c r="MEM137" s="86"/>
      <c r="MEN137" s="86"/>
      <c r="MEO137" s="86"/>
      <c r="MEP137" s="86"/>
      <c r="MEQ137" s="86"/>
      <c r="MER137" s="86"/>
      <c r="MES137" s="86"/>
      <c r="MET137" s="86"/>
      <c r="MEU137" s="86"/>
      <c r="MEV137" s="86"/>
      <c r="MEW137" s="86"/>
      <c r="MEX137" s="86"/>
      <c r="MEY137" s="86"/>
      <c r="MEZ137" s="86"/>
      <c r="MFA137" s="86"/>
      <c r="MFB137" s="86"/>
      <c r="MFC137" s="86"/>
      <c r="MFD137" s="86"/>
      <c r="MFE137" s="86"/>
      <c r="MFF137" s="86"/>
      <c r="MFG137" s="86"/>
      <c r="MFH137" s="86"/>
      <c r="MFI137" s="86"/>
      <c r="MFJ137" s="86"/>
      <c r="MFK137" s="86"/>
      <c r="MFL137" s="86"/>
      <c r="MFM137" s="86"/>
      <c r="MFN137" s="86"/>
      <c r="MFO137" s="86"/>
      <c r="MFP137" s="86"/>
      <c r="MFQ137" s="86"/>
      <c r="MFR137" s="86"/>
      <c r="MFS137" s="86"/>
      <c r="MFT137" s="86"/>
      <c r="MFU137" s="86"/>
      <c r="MFV137" s="86"/>
      <c r="MFW137" s="86"/>
      <c r="MFX137" s="86"/>
      <c r="MFY137" s="86"/>
      <c r="MFZ137" s="86"/>
      <c r="MGA137" s="86"/>
      <c r="MGB137" s="86"/>
      <c r="MGC137" s="86"/>
      <c r="MGD137" s="86"/>
      <c r="MGE137" s="86"/>
      <c r="MGF137" s="86"/>
      <c r="MGG137" s="86"/>
      <c r="MGH137" s="86"/>
      <c r="MGI137" s="86"/>
      <c r="MGJ137" s="86"/>
      <c r="MGK137" s="86"/>
      <c r="MGL137" s="86"/>
      <c r="MGM137" s="86"/>
      <c r="MGN137" s="86"/>
      <c r="MGO137" s="86"/>
      <c r="MGP137" s="86"/>
      <c r="MGQ137" s="86"/>
      <c r="MGR137" s="86"/>
      <c r="MGS137" s="86"/>
      <c r="MGT137" s="86"/>
      <c r="MGU137" s="86"/>
      <c r="MGV137" s="86"/>
      <c r="MGW137" s="86"/>
      <c r="MGX137" s="86"/>
      <c r="MGY137" s="86"/>
      <c r="MGZ137" s="86"/>
      <c r="MHA137" s="86"/>
      <c r="MHB137" s="86"/>
      <c r="MHC137" s="86"/>
      <c r="MHD137" s="86"/>
      <c r="MHE137" s="86"/>
      <c r="MHF137" s="86"/>
      <c r="MHG137" s="86"/>
      <c r="MHH137" s="86"/>
      <c r="MHI137" s="86"/>
      <c r="MHJ137" s="86"/>
      <c r="MHK137" s="86"/>
      <c r="MHL137" s="86"/>
      <c r="MHM137" s="86"/>
      <c r="MHN137" s="86"/>
      <c r="MHO137" s="86"/>
      <c r="MHP137" s="86"/>
      <c r="MHQ137" s="86"/>
      <c r="MHR137" s="86"/>
      <c r="MHS137" s="86"/>
      <c r="MHT137" s="86"/>
      <c r="MHU137" s="86"/>
      <c r="MHV137" s="86"/>
      <c r="MHW137" s="86"/>
      <c r="MHX137" s="86"/>
      <c r="MHY137" s="86"/>
      <c r="MHZ137" s="86"/>
      <c r="MIA137" s="86"/>
      <c r="MIB137" s="86"/>
      <c r="MIC137" s="86"/>
      <c r="MID137" s="86"/>
      <c r="MIE137" s="86"/>
      <c r="MIF137" s="86"/>
      <c r="MIG137" s="86"/>
      <c r="MIH137" s="86"/>
      <c r="MII137" s="86"/>
      <c r="MIJ137" s="86"/>
      <c r="MIK137" s="86"/>
      <c r="MIL137" s="86"/>
      <c r="MIM137" s="86"/>
      <c r="MIN137" s="86"/>
      <c r="MIO137" s="86"/>
      <c r="MIP137" s="86"/>
      <c r="MIQ137" s="86"/>
      <c r="MIR137" s="86"/>
      <c r="MIS137" s="86"/>
      <c r="MIT137" s="86"/>
      <c r="MIU137" s="86"/>
      <c r="MIV137" s="86"/>
      <c r="MIW137" s="86"/>
      <c r="MIX137" s="86"/>
      <c r="MIY137" s="86"/>
      <c r="MIZ137" s="86"/>
      <c r="MJA137" s="86"/>
      <c r="MJB137" s="86"/>
      <c r="MJC137" s="86"/>
      <c r="MJD137" s="86"/>
      <c r="MJE137" s="86"/>
      <c r="MJF137" s="86"/>
      <c r="MJG137" s="86"/>
      <c r="MJH137" s="86"/>
      <c r="MJI137" s="86"/>
      <c r="MJJ137" s="86"/>
      <c r="MJK137" s="86"/>
      <c r="MJL137" s="86"/>
      <c r="MJM137" s="86"/>
      <c r="MJN137" s="86"/>
      <c r="MJO137" s="86"/>
      <c r="MJP137" s="86"/>
      <c r="MJQ137" s="86"/>
      <c r="MJR137" s="86"/>
      <c r="MJS137" s="86"/>
      <c r="MJT137" s="86"/>
      <c r="MJU137" s="86"/>
      <c r="MJV137" s="86"/>
      <c r="MJW137" s="86"/>
      <c r="MJX137" s="86"/>
      <c r="MJY137" s="86"/>
      <c r="MJZ137" s="86"/>
      <c r="MKA137" s="86"/>
      <c r="MKB137" s="86"/>
      <c r="MKC137" s="86"/>
      <c r="MKD137" s="86"/>
      <c r="MKE137" s="86"/>
      <c r="MKF137" s="86"/>
      <c r="MKG137" s="86"/>
      <c r="MKH137" s="86"/>
      <c r="MKI137" s="86"/>
      <c r="MKJ137" s="86"/>
      <c r="MKK137" s="86"/>
      <c r="MKL137" s="86"/>
      <c r="MKM137" s="86"/>
      <c r="MKN137" s="86"/>
      <c r="MKO137" s="86"/>
      <c r="MKP137" s="86"/>
      <c r="MKQ137" s="86"/>
      <c r="MKR137" s="86"/>
      <c r="MKS137" s="86"/>
      <c r="MKT137" s="86"/>
      <c r="MKU137" s="86"/>
      <c r="MKV137" s="86"/>
      <c r="MKW137" s="86"/>
      <c r="MKX137" s="86"/>
      <c r="MKY137" s="86"/>
      <c r="MKZ137" s="86"/>
      <c r="MLA137" s="86"/>
      <c r="MLB137" s="86"/>
      <c r="MLC137" s="86"/>
      <c r="MLD137" s="86"/>
      <c r="MLE137" s="86"/>
      <c r="MLF137" s="86"/>
      <c r="MLG137" s="86"/>
      <c r="MLH137" s="86"/>
      <c r="MLI137" s="86"/>
      <c r="MLJ137" s="86"/>
      <c r="MLK137" s="86"/>
      <c r="MLL137" s="86"/>
      <c r="MLM137" s="86"/>
      <c r="MLN137" s="86"/>
      <c r="MLO137" s="86"/>
      <c r="MLP137" s="86"/>
      <c r="MLQ137" s="86"/>
      <c r="MLR137" s="86"/>
      <c r="MLS137" s="86"/>
      <c r="MLT137" s="86"/>
      <c r="MLU137" s="86"/>
      <c r="MLV137" s="86"/>
      <c r="MLW137" s="86"/>
      <c r="MLX137" s="86"/>
      <c r="MLY137" s="86"/>
      <c r="MLZ137" s="86"/>
      <c r="MMA137" s="86"/>
      <c r="MMB137" s="86"/>
      <c r="MMC137" s="86"/>
      <c r="MMD137" s="86"/>
      <c r="MME137" s="86"/>
      <c r="MMF137" s="86"/>
      <c r="MMG137" s="86"/>
      <c r="MMH137" s="86"/>
      <c r="MMI137" s="86"/>
      <c r="MMJ137" s="86"/>
      <c r="MMK137" s="86"/>
      <c r="MML137" s="86"/>
      <c r="MMM137" s="86"/>
      <c r="MMN137" s="86"/>
      <c r="MMO137" s="86"/>
      <c r="MMP137" s="86"/>
      <c r="MMQ137" s="86"/>
      <c r="MMR137" s="86"/>
      <c r="MMS137" s="86"/>
      <c r="MMT137" s="86"/>
      <c r="MMU137" s="86"/>
      <c r="MMV137" s="86"/>
      <c r="MMW137" s="86"/>
      <c r="MMX137" s="86"/>
      <c r="MMY137" s="86"/>
      <c r="MMZ137" s="86"/>
      <c r="MNA137" s="86"/>
      <c r="MNB137" s="86"/>
      <c r="MNC137" s="86"/>
      <c r="MND137" s="86"/>
      <c r="MNE137" s="86"/>
      <c r="MNF137" s="86"/>
      <c r="MNG137" s="86"/>
      <c r="MNH137" s="86"/>
      <c r="MNI137" s="86"/>
      <c r="MNJ137" s="86"/>
      <c r="MNK137" s="86"/>
      <c r="MNL137" s="86"/>
      <c r="MNM137" s="86"/>
      <c r="MNN137" s="86"/>
      <c r="MNO137" s="86"/>
      <c r="MNP137" s="86"/>
      <c r="MNQ137" s="86"/>
      <c r="MNR137" s="86"/>
      <c r="MNY137" s="86"/>
      <c r="MNZ137" s="86"/>
      <c r="MOA137" s="86"/>
      <c r="MOB137" s="86"/>
      <c r="MOC137" s="86"/>
      <c r="MOD137" s="86"/>
      <c r="MOE137" s="86"/>
      <c r="MOF137" s="86"/>
      <c r="MOG137" s="86"/>
      <c r="MOH137" s="86"/>
      <c r="MOI137" s="86"/>
      <c r="MOJ137" s="86"/>
      <c r="MOK137" s="86"/>
      <c r="MOL137" s="86"/>
      <c r="MOM137" s="86"/>
      <c r="MON137" s="86"/>
      <c r="MOO137" s="86"/>
      <c r="MOP137" s="86"/>
      <c r="MOQ137" s="86"/>
      <c r="MOR137" s="86"/>
      <c r="MOS137" s="86"/>
      <c r="MOT137" s="86"/>
      <c r="MOU137" s="86"/>
      <c r="MOV137" s="86"/>
      <c r="MOW137" s="86"/>
      <c r="MOX137" s="86"/>
      <c r="MOY137" s="86"/>
      <c r="MOZ137" s="86"/>
      <c r="MPA137" s="86"/>
      <c r="MPB137" s="86"/>
      <c r="MPC137" s="86"/>
      <c r="MPD137" s="86"/>
      <c r="MPE137" s="86"/>
      <c r="MPF137" s="86"/>
      <c r="MPG137" s="86"/>
      <c r="MPH137" s="86"/>
      <c r="MPI137" s="86"/>
      <c r="MPJ137" s="86"/>
      <c r="MPK137" s="86"/>
      <c r="MPL137" s="86"/>
      <c r="MPM137" s="86"/>
      <c r="MPN137" s="86"/>
      <c r="MPO137" s="86"/>
      <c r="MPP137" s="86"/>
      <c r="MPQ137" s="86"/>
      <c r="MPR137" s="86"/>
      <c r="MPS137" s="86"/>
      <c r="MPT137" s="86"/>
      <c r="MPU137" s="86"/>
      <c r="MPV137" s="86"/>
      <c r="MPW137" s="86"/>
      <c r="MPX137" s="86"/>
      <c r="MPY137" s="86"/>
      <c r="MPZ137" s="86"/>
      <c r="MQA137" s="86"/>
      <c r="MQB137" s="86"/>
      <c r="MQC137" s="86"/>
      <c r="MQD137" s="86"/>
      <c r="MQE137" s="86"/>
      <c r="MQF137" s="86"/>
      <c r="MQG137" s="86"/>
      <c r="MQH137" s="86"/>
      <c r="MQI137" s="86"/>
      <c r="MQJ137" s="86"/>
      <c r="MQK137" s="86"/>
      <c r="MQL137" s="86"/>
      <c r="MQM137" s="86"/>
      <c r="MQN137" s="86"/>
      <c r="MQO137" s="86"/>
      <c r="MQP137" s="86"/>
      <c r="MQQ137" s="86"/>
      <c r="MQR137" s="86"/>
      <c r="MQS137" s="86"/>
      <c r="MQT137" s="86"/>
      <c r="MQU137" s="86"/>
      <c r="MQV137" s="86"/>
      <c r="MQW137" s="86"/>
      <c r="MQX137" s="86"/>
      <c r="MQY137" s="86"/>
      <c r="MQZ137" s="86"/>
      <c r="MRA137" s="86"/>
      <c r="MRB137" s="86"/>
      <c r="MRC137" s="86"/>
      <c r="MRD137" s="86"/>
      <c r="MRE137" s="86"/>
      <c r="MRF137" s="86"/>
      <c r="MRG137" s="86"/>
      <c r="MRH137" s="86"/>
      <c r="MRI137" s="86"/>
      <c r="MRJ137" s="86"/>
      <c r="MRK137" s="86"/>
      <c r="MRL137" s="86"/>
      <c r="MRM137" s="86"/>
      <c r="MRN137" s="86"/>
      <c r="MRO137" s="86"/>
      <c r="MRP137" s="86"/>
      <c r="MRQ137" s="86"/>
      <c r="MRR137" s="86"/>
      <c r="MRS137" s="86"/>
      <c r="MRT137" s="86"/>
      <c r="MRU137" s="86"/>
      <c r="MRV137" s="86"/>
      <c r="MRW137" s="86"/>
      <c r="MRX137" s="86"/>
      <c r="MRY137" s="86"/>
      <c r="MRZ137" s="86"/>
      <c r="MSA137" s="86"/>
      <c r="MSB137" s="86"/>
      <c r="MSC137" s="86"/>
      <c r="MSD137" s="86"/>
      <c r="MSE137" s="86"/>
      <c r="MSF137" s="86"/>
      <c r="MSG137" s="86"/>
      <c r="MSH137" s="86"/>
      <c r="MSI137" s="86"/>
      <c r="MSJ137" s="86"/>
      <c r="MSK137" s="86"/>
      <c r="MSL137" s="86"/>
      <c r="MSM137" s="86"/>
      <c r="MSN137" s="86"/>
      <c r="MSO137" s="86"/>
      <c r="MSP137" s="86"/>
      <c r="MSQ137" s="86"/>
      <c r="MSR137" s="86"/>
      <c r="MSS137" s="86"/>
      <c r="MST137" s="86"/>
      <c r="MSU137" s="86"/>
      <c r="MSV137" s="86"/>
      <c r="MSW137" s="86"/>
      <c r="MSX137" s="86"/>
      <c r="MSY137" s="86"/>
      <c r="MSZ137" s="86"/>
      <c r="MTA137" s="86"/>
      <c r="MTB137" s="86"/>
      <c r="MTC137" s="86"/>
      <c r="MTD137" s="86"/>
      <c r="MTE137" s="86"/>
      <c r="MTF137" s="86"/>
      <c r="MTG137" s="86"/>
      <c r="MTH137" s="86"/>
      <c r="MTI137" s="86"/>
      <c r="MTJ137" s="86"/>
      <c r="MTK137" s="86"/>
      <c r="MTL137" s="86"/>
      <c r="MTM137" s="86"/>
      <c r="MTN137" s="86"/>
      <c r="MTO137" s="86"/>
      <c r="MTP137" s="86"/>
      <c r="MTQ137" s="86"/>
      <c r="MTR137" s="86"/>
      <c r="MTS137" s="86"/>
      <c r="MTT137" s="86"/>
      <c r="MTU137" s="86"/>
      <c r="MTV137" s="86"/>
      <c r="MTW137" s="86"/>
      <c r="MTX137" s="86"/>
      <c r="MTY137" s="86"/>
      <c r="MTZ137" s="86"/>
      <c r="MUA137" s="86"/>
      <c r="MUB137" s="86"/>
      <c r="MUC137" s="86"/>
      <c r="MUD137" s="86"/>
      <c r="MUE137" s="86"/>
      <c r="MUF137" s="86"/>
      <c r="MUG137" s="86"/>
      <c r="MUH137" s="86"/>
      <c r="MUI137" s="86"/>
      <c r="MUJ137" s="86"/>
      <c r="MUK137" s="86"/>
      <c r="MUL137" s="86"/>
      <c r="MUM137" s="86"/>
      <c r="MUN137" s="86"/>
      <c r="MUO137" s="86"/>
      <c r="MUP137" s="86"/>
      <c r="MUQ137" s="86"/>
      <c r="MUR137" s="86"/>
      <c r="MUS137" s="86"/>
      <c r="MUT137" s="86"/>
      <c r="MUU137" s="86"/>
      <c r="MUV137" s="86"/>
      <c r="MUW137" s="86"/>
      <c r="MUX137" s="86"/>
      <c r="MUY137" s="86"/>
      <c r="MUZ137" s="86"/>
      <c r="MVA137" s="86"/>
      <c r="MVB137" s="86"/>
      <c r="MVC137" s="86"/>
      <c r="MVD137" s="86"/>
      <c r="MVE137" s="86"/>
      <c r="MVF137" s="86"/>
      <c r="MVG137" s="86"/>
      <c r="MVH137" s="86"/>
      <c r="MVI137" s="86"/>
      <c r="MVJ137" s="86"/>
      <c r="MVK137" s="86"/>
      <c r="MVL137" s="86"/>
      <c r="MVM137" s="86"/>
      <c r="MVN137" s="86"/>
      <c r="MVO137" s="86"/>
      <c r="MVP137" s="86"/>
      <c r="MVQ137" s="86"/>
      <c r="MVR137" s="86"/>
      <c r="MVS137" s="86"/>
      <c r="MVT137" s="86"/>
      <c r="MVU137" s="86"/>
      <c r="MVV137" s="86"/>
      <c r="MVW137" s="86"/>
      <c r="MVX137" s="86"/>
      <c r="MVY137" s="86"/>
      <c r="MVZ137" s="86"/>
      <c r="MWA137" s="86"/>
      <c r="MWB137" s="86"/>
      <c r="MWC137" s="86"/>
      <c r="MWD137" s="86"/>
      <c r="MWE137" s="86"/>
      <c r="MWF137" s="86"/>
      <c r="MWG137" s="86"/>
      <c r="MWH137" s="86"/>
      <c r="MWI137" s="86"/>
      <c r="MWJ137" s="86"/>
      <c r="MWK137" s="86"/>
      <c r="MWL137" s="86"/>
      <c r="MWM137" s="86"/>
      <c r="MWN137" s="86"/>
      <c r="MWO137" s="86"/>
      <c r="MWP137" s="86"/>
      <c r="MWQ137" s="86"/>
      <c r="MWR137" s="86"/>
      <c r="MWS137" s="86"/>
      <c r="MWT137" s="86"/>
      <c r="MWU137" s="86"/>
      <c r="MWV137" s="86"/>
      <c r="MWW137" s="86"/>
      <c r="MWX137" s="86"/>
      <c r="MWY137" s="86"/>
      <c r="MWZ137" s="86"/>
      <c r="MXA137" s="86"/>
      <c r="MXB137" s="86"/>
      <c r="MXC137" s="86"/>
      <c r="MXD137" s="86"/>
      <c r="MXE137" s="86"/>
      <c r="MXF137" s="86"/>
      <c r="MXG137" s="86"/>
      <c r="MXH137" s="86"/>
      <c r="MXI137" s="86"/>
      <c r="MXJ137" s="86"/>
      <c r="MXK137" s="86"/>
      <c r="MXL137" s="86"/>
      <c r="MXM137" s="86"/>
      <c r="MXN137" s="86"/>
      <c r="MXU137" s="86"/>
      <c r="MXV137" s="86"/>
      <c r="MXW137" s="86"/>
      <c r="MXX137" s="86"/>
      <c r="MXY137" s="86"/>
      <c r="MXZ137" s="86"/>
      <c r="MYA137" s="86"/>
      <c r="MYB137" s="86"/>
      <c r="MYC137" s="86"/>
      <c r="MYD137" s="86"/>
      <c r="MYE137" s="86"/>
      <c r="MYF137" s="86"/>
      <c r="MYG137" s="86"/>
      <c r="MYH137" s="86"/>
      <c r="MYI137" s="86"/>
      <c r="MYJ137" s="86"/>
      <c r="MYK137" s="86"/>
      <c r="MYL137" s="86"/>
      <c r="MYM137" s="86"/>
      <c r="MYN137" s="86"/>
      <c r="MYO137" s="86"/>
      <c r="MYP137" s="86"/>
      <c r="MYQ137" s="86"/>
      <c r="MYR137" s="86"/>
      <c r="MYS137" s="86"/>
      <c r="MYT137" s="86"/>
      <c r="MYU137" s="86"/>
      <c r="MYV137" s="86"/>
      <c r="MYW137" s="86"/>
      <c r="MYX137" s="86"/>
      <c r="MYY137" s="86"/>
      <c r="MYZ137" s="86"/>
      <c r="MZA137" s="86"/>
      <c r="MZB137" s="86"/>
      <c r="MZC137" s="86"/>
      <c r="MZD137" s="86"/>
      <c r="MZE137" s="86"/>
      <c r="MZF137" s="86"/>
      <c r="MZG137" s="86"/>
      <c r="MZH137" s="86"/>
      <c r="MZI137" s="86"/>
      <c r="MZJ137" s="86"/>
      <c r="MZK137" s="86"/>
      <c r="MZL137" s="86"/>
      <c r="MZM137" s="86"/>
      <c r="MZN137" s="86"/>
      <c r="MZO137" s="86"/>
      <c r="MZP137" s="86"/>
      <c r="MZQ137" s="86"/>
      <c r="MZR137" s="86"/>
      <c r="MZS137" s="86"/>
      <c r="MZT137" s="86"/>
      <c r="MZU137" s="86"/>
      <c r="MZV137" s="86"/>
      <c r="MZW137" s="86"/>
      <c r="MZX137" s="86"/>
      <c r="MZY137" s="86"/>
      <c r="MZZ137" s="86"/>
      <c r="NAA137" s="86"/>
      <c r="NAB137" s="86"/>
      <c r="NAC137" s="86"/>
      <c r="NAD137" s="86"/>
      <c r="NAE137" s="86"/>
      <c r="NAF137" s="86"/>
      <c r="NAG137" s="86"/>
      <c r="NAH137" s="86"/>
      <c r="NAI137" s="86"/>
      <c r="NAJ137" s="86"/>
      <c r="NAK137" s="86"/>
      <c r="NAL137" s="86"/>
      <c r="NAM137" s="86"/>
      <c r="NAN137" s="86"/>
      <c r="NAO137" s="86"/>
      <c r="NAP137" s="86"/>
      <c r="NAQ137" s="86"/>
      <c r="NAR137" s="86"/>
      <c r="NAS137" s="86"/>
      <c r="NAT137" s="86"/>
      <c r="NAU137" s="86"/>
      <c r="NAV137" s="86"/>
      <c r="NAW137" s="86"/>
      <c r="NAX137" s="86"/>
      <c r="NAY137" s="86"/>
      <c r="NAZ137" s="86"/>
      <c r="NBA137" s="86"/>
      <c r="NBB137" s="86"/>
      <c r="NBC137" s="86"/>
      <c r="NBD137" s="86"/>
      <c r="NBE137" s="86"/>
      <c r="NBF137" s="86"/>
      <c r="NBG137" s="86"/>
      <c r="NBH137" s="86"/>
      <c r="NBI137" s="86"/>
      <c r="NBJ137" s="86"/>
      <c r="NBK137" s="86"/>
      <c r="NBL137" s="86"/>
      <c r="NBM137" s="86"/>
      <c r="NBN137" s="86"/>
      <c r="NBO137" s="86"/>
      <c r="NBP137" s="86"/>
      <c r="NBQ137" s="86"/>
      <c r="NBR137" s="86"/>
      <c r="NBS137" s="86"/>
      <c r="NBT137" s="86"/>
      <c r="NBU137" s="86"/>
      <c r="NBV137" s="86"/>
      <c r="NBW137" s="86"/>
      <c r="NBX137" s="86"/>
      <c r="NBY137" s="86"/>
      <c r="NBZ137" s="86"/>
      <c r="NCA137" s="86"/>
      <c r="NCB137" s="86"/>
      <c r="NCC137" s="86"/>
      <c r="NCD137" s="86"/>
      <c r="NCE137" s="86"/>
      <c r="NCF137" s="86"/>
      <c r="NCG137" s="86"/>
      <c r="NCH137" s="86"/>
      <c r="NCI137" s="86"/>
      <c r="NCJ137" s="86"/>
      <c r="NCK137" s="86"/>
      <c r="NCL137" s="86"/>
      <c r="NCM137" s="86"/>
      <c r="NCN137" s="86"/>
      <c r="NCO137" s="86"/>
      <c r="NCP137" s="86"/>
      <c r="NCQ137" s="86"/>
      <c r="NCR137" s="86"/>
      <c r="NCS137" s="86"/>
      <c r="NCT137" s="86"/>
      <c r="NCU137" s="86"/>
      <c r="NCV137" s="86"/>
      <c r="NCW137" s="86"/>
      <c r="NCX137" s="86"/>
      <c r="NCY137" s="86"/>
      <c r="NCZ137" s="86"/>
      <c r="NDA137" s="86"/>
      <c r="NDB137" s="86"/>
      <c r="NDC137" s="86"/>
      <c r="NDD137" s="86"/>
      <c r="NDE137" s="86"/>
      <c r="NDF137" s="86"/>
      <c r="NDG137" s="86"/>
      <c r="NDH137" s="86"/>
      <c r="NDI137" s="86"/>
      <c r="NDJ137" s="86"/>
      <c r="NDK137" s="86"/>
      <c r="NDL137" s="86"/>
      <c r="NDM137" s="86"/>
      <c r="NDN137" s="86"/>
      <c r="NDO137" s="86"/>
      <c r="NDP137" s="86"/>
      <c r="NDQ137" s="86"/>
      <c r="NDR137" s="86"/>
      <c r="NDS137" s="86"/>
      <c r="NDT137" s="86"/>
      <c r="NDU137" s="86"/>
      <c r="NDV137" s="86"/>
      <c r="NDW137" s="86"/>
      <c r="NDX137" s="86"/>
      <c r="NDY137" s="86"/>
      <c r="NDZ137" s="86"/>
      <c r="NEA137" s="86"/>
      <c r="NEB137" s="86"/>
      <c r="NEC137" s="86"/>
      <c r="NED137" s="86"/>
      <c r="NEE137" s="86"/>
      <c r="NEF137" s="86"/>
      <c r="NEG137" s="86"/>
      <c r="NEH137" s="86"/>
      <c r="NEI137" s="86"/>
      <c r="NEJ137" s="86"/>
      <c r="NEK137" s="86"/>
      <c r="NEL137" s="86"/>
      <c r="NEM137" s="86"/>
      <c r="NEN137" s="86"/>
      <c r="NEO137" s="86"/>
      <c r="NEP137" s="86"/>
      <c r="NEQ137" s="86"/>
      <c r="NER137" s="86"/>
      <c r="NES137" s="86"/>
      <c r="NET137" s="86"/>
      <c r="NEU137" s="86"/>
      <c r="NEV137" s="86"/>
      <c r="NEW137" s="86"/>
      <c r="NEX137" s="86"/>
      <c r="NEY137" s="86"/>
      <c r="NEZ137" s="86"/>
      <c r="NFA137" s="86"/>
      <c r="NFB137" s="86"/>
      <c r="NFC137" s="86"/>
      <c r="NFD137" s="86"/>
      <c r="NFE137" s="86"/>
      <c r="NFF137" s="86"/>
      <c r="NFG137" s="86"/>
      <c r="NFH137" s="86"/>
      <c r="NFI137" s="86"/>
      <c r="NFJ137" s="86"/>
      <c r="NFK137" s="86"/>
      <c r="NFL137" s="86"/>
      <c r="NFM137" s="86"/>
      <c r="NFN137" s="86"/>
      <c r="NFO137" s="86"/>
      <c r="NFP137" s="86"/>
      <c r="NFQ137" s="86"/>
      <c r="NFR137" s="86"/>
      <c r="NFS137" s="86"/>
      <c r="NFT137" s="86"/>
      <c r="NFU137" s="86"/>
      <c r="NFV137" s="86"/>
      <c r="NFW137" s="86"/>
      <c r="NFX137" s="86"/>
      <c r="NFY137" s="86"/>
      <c r="NFZ137" s="86"/>
      <c r="NGA137" s="86"/>
      <c r="NGB137" s="86"/>
      <c r="NGC137" s="86"/>
      <c r="NGD137" s="86"/>
      <c r="NGE137" s="86"/>
      <c r="NGF137" s="86"/>
      <c r="NGG137" s="86"/>
      <c r="NGH137" s="86"/>
      <c r="NGI137" s="86"/>
      <c r="NGJ137" s="86"/>
      <c r="NGK137" s="86"/>
      <c r="NGL137" s="86"/>
      <c r="NGM137" s="86"/>
      <c r="NGN137" s="86"/>
      <c r="NGO137" s="86"/>
      <c r="NGP137" s="86"/>
      <c r="NGQ137" s="86"/>
      <c r="NGR137" s="86"/>
      <c r="NGS137" s="86"/>
      <c r="NGT137" s="86"/>
      <c r="NGU137" s="86"/>
      <c r="NGV137" s="86"/>
      <c r="NGW137" s="86"/>
      <c r="NGX137" s="86"/>
      <c r="NGY137" s="86"/>
      <c r="NGZ137" s="86"/>
      <c r="NHA137" s="86"/>
      <c r="NHB137" s="86"/>
      <c r="NHC137" s="86"/>
      <c r="NHD137" s="86"/>
      <c r="NHE137" s="86"/>
      <c r="NHF137" s="86"/>
      <c r="NHG137" s="86"/>
      <c r="NHH137" s="86"/>
      <c r="NHI137" s="86"/>
      <c r="NHJ137" s="86"/>
      <c r="NHQ137" s="86"/>
      <c r="NHR137" s="86"/>
      <c r="NHS137" s="86"/>
      <c r="NHT137" s="86"/>
      <c r="NHU137" s="86"/>
      <c r="NHV137" s="86"/>
      <c r="NHW137" s="86"/>
      <c r="NHX137" s="86"/>
      <c r="NHY137" s="86"/>
      <c r="NHZ137" s="86"/>
      <c r="NIA137" s="86"/>
      <c r="NIB137" s="86"/>
      <c r="NIC137" s="86"/>
      <c r="NID137" s="86"/>
      <c r="NIE137" s="86"/>
      <c r="NIF137" s="86"/>
      <c r="NIG137" s="86"/>
      <c r="NIH137" s="86"/>
      <c r="NII137" s="86"/>
      <c r="NIJ137" s="86"/>
      <c r="NIK137" s="86"/>
      <c r="NIL137" s="86"/>
      <c r="NIM137" s="86"/>
      <c r="NIN137" s="86"/>
      <c r="NIO137" s="86"/>
      <c r="NIP137" s="86"/>
      <c r="NIQ137" s="86"/>
      <c r="NIR137" s="86"/>
      <c r="NIS137" s="86"/>
      <c r="NIT137" s="86"/>
      <c r="NIU137" s="86"/>
      <c r="NIV137" s="86"/>
      <c r="NIW137" s="86"/>
      <c r="NIX137" s="86"/>
      <c r="NIY137" s="86"/>
      <c r="NIZ137" s="86"/>
      <c r="NJA137" s="86"/>
      <c r="NJB137" s="86"/>
      <c r="NJC137" s="86"/>
      <c r="NJD137" s="86"/>
      <c r="NJE137" s="86"/>
      <c r="NJF137" s="86"/>
      <c r="NJG137" s="86"/>
      <c r="NJH137" s="86"/>
      <c r="NJI137" s="86"/>
      <c r="NJJ137" s="86"/>
      <c r="NJK137" s="86"/>
      <c r="NJL137" s="86"/>
      <c r="NJM137" s="86"/>
      <c r="NJN137" s="86"/>
      <c r="NJO137" s="86"/>
      <c r="NJP137" s="86"/>
      <c r="NJQ137" s="86"/>
      <c r="NJR137" s="86"/>
      <c r="NJS137" s="86"/>
      <c r="NJT137" s="86"/>
      <c r="NJU137" s="86"/>
      <c r="NJV137" s="86"/>
      <c r="NJW137" s="86"/>
      <c r="NJX137" s="86"/>
      <c r="NJY137" s="86"/>
      <c r="NJZ137" s="86"/>
      <c r="NKA137" s="86"/>
      <c r="NKB137" s="86"/>
      <c r="NKC137" s="86"/>
      <c r="NKD137" s="86"/>
      <c r="NKE137" s="86"/>
      <c r="NKF137" s="86"/>
      <c r="NKG137" s="86"/>
      <c r="NKH137" s="86"/>
      <c r="NKI137" s="86"/>
      <c r="NKJ137" s="86"/>
      <c r="NKK137" s="86"/>
      <c r="NKL137" s="86"/>
      <c r="NKM137" s="86"/>
      <c r="NKN137" s="86"/>
      <c r="NKO137" s="86"/>
      <c r="NKP137" s="86"/>
      <c r="NKQ137" s="86"/>
      <c r="NKR137" s="86"/>
      <c r="NKS137" s="86"/>
      <c r="NKT137" s="86"/>
      <c r="NKU137" s="86"/>
      <c r="NKV137" s="86"/>
      <c r="NKW137" s="86"/>
      <c r="NKX137" s="86"/>
      <c r="NKY137" s="86"/>
      <c r="NKZ137" s="86"/>
      <c r="NLA137" s="86"/>
      <c r="NLB137" s="86"/>
      <c r="NLC137" s="86"/>
      <c r="NLD137" s="86"/>
      <c r="NLE137" s="86"/>
      <c r="NLF137" s="86"/>
      <c r="NLG137" s="86"/>
      <c r="NLH137" s="86"/>
      <c r="NLI137" s="86"/>
      <c r="NLJ137" s="86"/>
      <c r="NLK137" s="86"/>
      <c r="NLL137" s="86"/>
      <c r="NLM137" s="86"/>
      <c r="NLN137" s="86"/>
      <c r="NLO137" s="86"/>
      <c r="NLP137" s="86"/>
      <c r="NLQ137" s="86"/>
      <c r="NLR137" s="86"/>
      <c r="NLS137" s="86"/>
      <c r="NLT137" s="86"/>
      <c r="NLU137" s="86"/>
      <c r="NLV137" s="86"/>
      <c r="NLW137" s="86"/>
      <c r="NLX137" s="86"/>
      <c r="NLY137" s="86"/>
      <c r="NLZ137" s="86"/>
      <c r="NMA137" s="86"/>
      <c r="NMB137" s="86"/>
      <c r="NMC137" s="86"/>
      <c r="NMD137" s="86"/>
      <c r="NME137" s="86"/>
      <c r="NMF137" s="86"/>
      <c r="NMG137" s="86"/>
      <c r="NMH137" s="86"/>
      <c r="NMI137" s="86"/>
      <c r="NMJ137" s="86"/>
      <c r="NMK137" s="86"/>
      <c r="NML137" s="86"/>
      <c r="NMM137" s="86"/>
      <c r="NMN137" s="86"/>
      <c r="NMO137" s="86"/>
      <c r="NMP137" s="86"/>
      <c r="NMQ137" s="86"/>
      <c r="NMR137" s="86"/>
      <c r="NMS137" s="86"/>
      <c r="NMT137" s="86"/>
      <c r="NMU137" s="86"/>
      <c r="NMV137" s="86"/>
      <c r="NMW137" s="86"/>
      <c r="NMX137" s="86"/>
      <c r="NMY137" s="86"/>
      <c r="NMZ137" s="86"/>
      <c r="NNA137" s="86"/>
      <c r="NNB137" s="86"/>
      <c r="NNC137" s="86"/>
      <c r="NND137" s="86"/>
      <c r="NNE137" s="86"/>
      <c r="NNF137" s="86"/>
      <c r="NNG137" s="86"/>
      <c r="NNH137" s="86"/>
      <c r="NNI137" s="86"/>
      <c r="NNJ137" s="86"/>
      <c r="NNK137" s="86"/>
      <c r="NNL137" s="86"/>
      <c r="NNM137" s="86"/>
      <c r="NNN137" s="86"/>
      <c r="NNO137" s="86"/>
      <c r="NNP137" s="86"/>
      <c r="NNQ137" s="86"/>
      <c r="NNR137" s="86"/>
      <c r="NNS137" s="86"/>
      <c r="NNT137" s="86"/>
      <c r="NNU137" s="86"/>
      <c r="NNV137" s="86"/>
      <c r="NNW137" s="86"/>
      <c r="NNX137" s="86"/>
      <c r="NNY137" s="86"/>
      <c r="NNZ137" s="86"/>
      <c r="NOA137" s="86"/>
      <c r="NOB137" s="86"/>
      <c r="NOC137" s="86"/>
      <c r="NOD137" s="86"/>
      <c r="NOE137" s="86"/>
      <c r="NOF137" s="86"/>
      <c r="NOG137" s="86"/>
      <c r="NOH137" s="86"/>
      <c r="NOI137" s="86"/>
      <c r="NOJ137" s="86"/>
      <c r="NOK137" s="86"/>
      <c r="NOL137" s="86"/>
      <c r="NOM137" s="86"/>
      <c r="NON137" s="86"/>
      <c r="NOO137" s="86"/>
      <c r="NOP137" s="86"/>
      <c r="NOQ137" s="86"/>
      <c r="NOR137" s="86"/>
      <c r="NOS137" s="86"/>
      <c r="NOT137" s="86"/>
      <c r="NOU137" s="86"/>
      <c r="NOV137" s="86"/>
      <c r="NOW137" s="86"/>
      <c r="NOX137" s="86"/>
      <c r="NOY137" s="86"/>
      <c r="NOZ137" s="86"/>
      <c r="NPA137" s="86"/>
      <c r="NPB137" s="86"/>
      <c r="NPC137" s="86"/>
      <c r="NPD137" s="86"/>
      <c r="NPE137" s="86"/>
      <c r="NPF137" s="86"/>
      <c r="NPG137" s="86"/>
      <c r="NPH137" s="86"/>
      <c r="NPI137" s="86"/>
      <c r="NPJ137" s="86"/>
      <c r="NPK137" s="86"/>
      <c r="NPL137" s="86"/>
      <c r="NPM137" s="86"/>
      <c r="NPN137" s="86"/>
      <c r="NPO137" s="86"/>
      <c r="NPP137" s="86"/>
      <c r="NPQ137" s="86"/>
      <c r="NPR137" s="86"/>
      <c r="NPS137" s="86"/>
      <c r="NPT137" s="86"/>
      <c r="NPU137" s="86"/>
      <c r="NPV137" s="86"/>
      <c r="NPW137" s="86"/>
      <c r="NPX137" s="86"/>
      <c r="NPY137" s="86"/>
      <c r="NPZ137" s="86"/>
      <c r="NQA137" s="86"/>
      <c r="NQB137" s="86"/>
      <c r="NQC137" s="86"/>
      <c r="NQD137" s="86"/>
      <c r="NQE137" s="86"/>
      <c r="NQF137" s="86"/>
      <c r="NQG137" s="86"/>
      <c r="NQH137" s="86"/>
      <c r="NQI137" s="86"/>
      <c r="NQJ137" s="86"/>
      <c r="NQK137" s="86"/>
      <c r="NQL137" s="86"/>
      <c r="NQM137" s="86"/>
      <c r="NQN137" s="86"/>
      <c r="NQO137" s="86"/>
      <c r="NQP137" s="86"/>
      <c r="NQQ137" s="86"/>
      <c r="NQR137" s="86"/>
      <c r="NQS137" s="86"/>
      <c r="NQT137" s="86"/>
      <c r="NQU137" s="86"/>
      <c r="NQV137" s="86"/>
      <c r="NQW137" s="86"/>
      <c r="NQX137" s="86"/>
      <c r="NQY137" s="86"/>
      <c r="NQZ137" s="86"/>
      <c r="NRA137" s="86"/>
      <c r="NRB137" s="86"/>
      <c r="NRC137" s="86"/>
      <c r="NRD137" s="86"/>
      <c r="NRE137" s="86"/>
      <c r="NRF137" s="86"/>
      <c r="NRM137" s="86"/>
      <c r="NRN137" s="86"/>
      <c r="NRO137" s="86"/>
      <c r="NRP137" s="86"/>
      <c r="NRQ137" s="86"/>
      <c r="NRR137" s="86"/>
      <c r="NRS137" s="86"/>
      <c r="NRT137" s="86"/>
      <c r="NRU137" s="86"/>
      <c r="NRV137" s="86"/>
      <c r="NRW137" s="86"/>
      <c r="NRX137" s="86"/>
      <c r="NRY137" s="86"/>
      <c r="NRZ137" s="86"/>
      <c r="NSA137" s="86"/>
      <c r="NSB137" s="86"/>
      <c r="NSC137" s="86"/>
      <c r="NSD137" s="86"/>
      <c r="NSE137" s="86"/>
      <c r="NSF137" s="86"/>
      <c r="NSG137" s="86"/>
      <c r="NSH137" s="86"/>
      <c r="NSI137" s="86"/>
      <c r="NSJ137" s="86"/>
      <c r="NSK137" s="86"/>
      <c r="NSL137" s="86"/>
      <c r="NSM137" s="86"/>
      <c r="NSN137" s="86"/>
      <c r="NSO137" s="86"/>
      <c r="NSP137" s="86"/>
      <c r="NSQ137" s="86"/>
      <c r="NSR137" s="86"/>
      <c r="NSS137" s="86"/>
      <c r="NST137" s="86"/>
      <c r="NSU137" s="86"/>
      <c r="NSV137" s="86"/>
      <c r="NSW137" s="86"/>
      <c r="NSX137" s="86"/>
      <c r="NSY137" s="86"/>
      <c r="NSZ137" s="86"/>
      <c r="NTA137" s="86"/>
      <c r="NTB137" s="86"/>
      <c r="NTC137" s="86"/>
      <c r="NTD137" s="86"/>
      <c r="NTE137" s="86"/>
      <c r="NTF137" s="86"/>
      <c r="NTG137" s="86"/>
      <c r="NTH137" s="86"/>
      <c r="NTI137" s="86"/>
      <c r="NTJ137" s="86"/>
      <c r="NTK137" s="86"/>
      <c r="NTL137" s="86"/>
      <c r="NTM137" s="86"/>
      <c r="NTN137" s="86"/>
      <c r="NTO137" s="86"/>
      <c r="NTP137" s="86"/>
      <c r="NTQ137" s="86"/>
      <c r="NTR137" s="86"/>
      <c r="NTS137" s="86"/>
      <c r="NTT137" s="86"/>
      <c r="NTU137" s="86"/>
      <c r="NTV137" s="86"/>
      <c r="NTW137" s="86"/>
      <c r="NTX137" s="86"/>
      <c r="NTY137" s="86"/>
      <c r="NTZ137" s="86"/>
      <c r="NUA137" s="86"/>
      <c r="NUB137" s="86"/>
      <c r="NUC137" s="86"/>
      <c r="NUD137" s="86"/>
      <c r="NUE137" s="86"/>
      <c r="NUF137" s="86"/>
      <c r="NUG137" s="86"/>
      <c r="NUH137" s="86"/>
      <c r="NUI137" s="86"/>
      <c r="NUJ137" s="86"/>
      <c r="NUK137" s="86"/>
      <c r="NUL137" s="86"/>
      <c r="NUM137" s="86"/>
      <c r="NUN137" s="86"/>
      <c r="NUO137" s="86"/>
      <c r="NUP137" s="86"/>
      <c r="NUQ137" s="86"/>
      <c r="NUR137" s="86"/>
      <c r="NUS137" s="86"/>
      <c r="NUT137" s="86"/>
      <c r="NUU137" s="86"/>
      <c r="NUV137" s="86"/>
      <c r="NUW137" s="86"/>
      <c r="NUX137" s="86"/>
      <c r="NUY137" s="86"/>
      <c r="NUZ137" s="86"/>
      <c r="NVA137" s="86"/>
      <c r="NVB137" s="86"/>
      <c r="NVC137" s="86"/>
      <c r="NVD137" s="86"/>
      <c r="NVE137" s="86"/>
      <c r="NVF137" s="86"/>
      <c r="NVG137" s="86"/>
      <c r="NVH137" s="86"/>
      <c r="NVI137" s="86"/>
      <c r="NVJ137" s="86"/>
      <c r="NVK137" s="86"/>
      <c r="NVL137" s="86"/>
      <c r="NVM137" s="86"/>
      <c r="NVN137" s="86"/>
      <c r="NVO137" s="86"/>
      <c r="NVP137" s="86"/>
      <c r="NVQ137" s="86"/>
      <c r="NVR137" s="86"/>
      <c r="NVS137" s="86"/>
      <c r="NVT137" s="86"/>
      <c r="NVU137" s="86"/>
      <c r="NVV137" s="86"/>
      <c r="NVW137" s="86"/>
      <c r="NVX137" s="86"/>
      <c r="NVY137" s="86"/>
      <c r="NVZ137" s="86"/>
      <c r="NWA137" s="86"/>
      <c r="NWB137" s="86"/>
      <c r="NWC137" s="86"/>
      <c r="NWD137" s="86"/>
      <c r="NWE137" s="86"/>
      <c r="NWF137" s="86"/>
      <c r="NWG137" s="86"/>
      <c r="NWH137" s="86"/>
      <c r="NWI137" s="86"/>
      <c r="NWJ137" s="86"/>
      <c r="NWK137" s="86"/>
      <c r="NWL137" s="86"/>
      <c r="NWM137" s="86"/>
      <c r="NWN137" s="86"/>
      <c r="NWO137" s="86"/>
      <c r="NWP137" s="86"/>
      <c r="NWQ137" s="86"/>
      <c r="NWR137" s="86"/>
      <c r="NWS137" s="86"/>
      <c r="NWT137" s="86"/>
      <c r="NWU137" s="86"/>
      <c r="NWV137" s="86"/>
      <c r="NWW137" s="86"/>
      <c r="NWX137" s="86"/>
      <c r="NWY137" s="86"/>
      <c r="NWZ137" s="86"/>
      <c r="NXA137" s="86"/>
      <c r="NXB137" s="86"/>
      <c r="NXC137" s="86"/>
      <c r="NXD137" s="86"/>
      <c r="NXE137" s="86"/>
      <c r="NXF137" s="86"/>
      <c r="NXG137" s="86"/>
      <c r="NXH137" s="86"/>
      <c r="NXI137" s="86"/>
      <c r="NXJ137" s="86"/>
      <c r="NXK137" s="86"/>
      <c r="NXL137" s="86"/>
      <c r="NXM137" s="86"/>
      <c r="NXN137" s="86"/>
      <c r="NXO137" s="86"/>
      <c r="NXP137" s="86"/>
      <c r="NXQ137" s="86"/>
      <c r="NXR137" s="86"/>
      <c r="NXS137" s="86"/>
      <c r="NXT137" s="86"/>
      <c r="NXU137" s="86"/>
      <c r="NXV137" s="86"/>
      <c r="NXW137" s="86"/>
      <c r="NXX137" s="86"/>
      <c r="NXY137" s="86"/>
      <c r="NXZ137" s="86"/>
      <c r="NYA137" s="86"/>
      <c r="NYB137" s="86"/>
      <c r="NYC137" s="86"/>
      <c r="NYD137" s="86"/>
      <c r="NYE137" s="86"/>
      <c r="NYF137" s="86"/>
      <c r="NYG137" s="86"/>
      <c r="NYH137" s="86"/>
      <c r="NYI137" s="86"/>
      <c r="NYJ137" s="86"/>
      <c r="NYK137" s="86"/>
      <c r="NYL137" s="86"/>
      <c r="NYM137" s="86"/>
      <c r="NYN137" s="86"/>
      <c r="NYO137" s="86"/>
      <c r="NYP137" s="86"/>
      <c r="NYQ137" s="86"/>
      <c r="NYR137" s="86"/>
      <c r="NYS137" s="86"/>
      <c r="NYT137" s="86"/>
      <c r="NYU137" s="86"/>
      <c r="NYV137" s="86"/>
      <c r="NYW137" s="86"/>
      <c r="NYX137" s="86"/>
      <c r="NYY137" s="86"/>
      <c r="NYZ137" s="86"/>
      <c r="NZA137" s="86"/>
      <c r="NZB137" s="86"/>
      <c r="NZC137" s="86"/>
      <c r="NZD137" s="86"/>
      <c r="NZE137" s="86"/>
      <c r="NZF137" s="86"/>
      <c r="NZG137" s="86"/>
      <c r="NZH137" s="86"/>
      <c r="NZI137" s="86"/>
      <c r="NZJ137" s="86"/>
      <c r="NZK137" s="86"/>
      <c r="NZL137" s="86"/>
      <c r="NZM137" s="86"/>
      <c r="NZN137" s="86"/>
      <c r="NZO137" s="86"/>
      <c r="NZP137" s="86"/>
      <c r="NZQ137" s="86"/>
      <c r="NZR137" s="86"/>
      <c r="NZS137" s="86"/>
      <c r="NZT137" s="86"/>
      <c r="NZU137" s="86"/>
      <c r="NZV137" s="86"/>
      <c r="NZW137" s="86"/>
      <c r="NZX137" s="86"/>
      <c r="NZY137" s="86"/>
      <c r="NZZ137" s="86"/>
      <c r="OAA137" s="86"/>
      <c r="OAB137" s="86"/>
      <c r="OAC137" s="86"/>
      <c r="OAD137" s="86"/>
      <c r="OAE137" s="86"/>
      <c r="OAF137" s="86"/>
      <c r="OAG137" s="86"/>
      <c r="OAH137" s="86"/>
      <c r="OAI137" s="86"/>
      <c r="OAJ137" s="86"/>
      <c r="OAK137" s="86"/>
      <c r="OAL137" s="86"/>
      <c r="OAM137" s="86"/>
      <c r="OAN137" s="86"/>
      <c r="OAO137" s="86"/>
      <c r="OAP137" s="86"/>
      <c r="OAQ137" s="86"/>
      <c r="OAR137" s="86"/>
      <c r="OAS137" s="86"/>
      <c r="OAT137" s="86"/>
      <c r="OAU137" s="86"/>
      <c r="OAV137" s="86"/>
      <c r="OAW137" s="86"/>
      <c r="OAX137" s="86"/>
      <c r="OAY137" s="86"/>
      <c r="OAZ137" s="86"/>
      <c r="OBA137" s="86"/>
      <c r="OBB137" s="86"/>
      <c r="OBI137" s="86"/>
      <c r="OBJ137" s="86"/>
      <c r="OBK137" s="86"/>
      <c r="OBL137" s="86"/>
      <c r="OBM137" s="86"/>
      <c r="OBN137" s="86"/>
      <c r="OBO137" s="86"/>
      <c r="OBP137" s="86"/>
      <c r="OBQ137" s="86"/>
      <c r="OBR137" s="86"/>
      <c r="OBS137" s="86"/>
      <c r="OBT137" s="86"/>
      <c r="OBU137" s="86"/>
      <c r="OBV137" s="86"/>
      <c r="OBW137" s="86"/>
      <c r="OBX137" s="86"/>
      <c r="OBY137" s="86"/>
      <c r="OBZ137" s="86"/>
      <c r="OCA137" s="86"/>
      <c r="OCB137" s="86"/>
      <c r="OCC137" s="86"/>
      <c r="OCD137" s="86"/>
      <c r="OCE137" s="86"/>
      <c r="OCF137" s="86"/>
      <c r="OCG137" s="86"/>
      <c r="OCH137" s="86"/>
      <c r="OCI137" s="86"/>
      <c r="OCJ137" s="86"/>
      <c r="OCK137" s="86"/>
      <c r="OCL137" s="86"/>
      <c r="OCM137" s="86"/>
      <c r="OCN137" s="86"/>
      <c r="OCO137" s="86"/>
      <c r="OCP137" s="86"/>
      <c r="OCQ137" s="86"/>
      <c r="OCR137" s="86"/>
      <c r="OCS137" s="86"/>
      <c r="OCT137" s="86"/>
      <c r="OCU137" s="86"/>
      <c r="OCV137" s="86"/>
      <c r="OCW137" s="86"/>
      <c r="OCX137" s="86"/>
      <c r="OCY137" s="86"/>
      <c r="OCZ137" s="86"/>
      <c r="ODA137" s="86"/>
      <c r="ODB137" s="86"/>
      <c r="ODC137" s="86"/>
      <c r="ODD137" s="86"/>
      <c r="ODE137" s="86"/>
      <c r="ODF137" s="86"/>
      <c r="ODG137" s="86"/>
      <c r="ODH137" s="86"/>
      <c r="ODI137" s="86"/>
      <c r="ODJ137" s="86"/>
      <c r="ODK137" s="86"/>
      <c r="ODL137" s="86"/>
      <c r="ODM137" s="86"/>
      <c r="ODN137" s="86"/>
      <c r="ODO137" s="86"/>
      <c r="ODP137" s="86"/>
      <c r="ODQ137" s="86"/>
      <c r="ODR137" s="86"/>
      <c r="ODS137" s="86"/>
      <c r="ODT137" s="86"/>
      <c r="ODU137" s="86"/>
      <c r="ODV137" s="86"/>
      <c r="ODW137" s="86"/>
      <c r="ODX137" s="86"/>
      <c r="ODY137" s="86"/>
      <c r="ODZ137" s="86"/>
      <c r="OEA137" s="86"/>
      <c r="OEB137" s="86"/>
      <c r="OEC137" s="86"/>
      <c r="OED137" s="86"/>
      <c r="OEE137" s="86"/>
      <c r="OEF137" s="86"/>
      <c r="OEG137" s="86"/>
      <c r="OEH137" s="86"/>
      <c r="OEI137" s="86"/>
      <c r="OEJ137" s="86"/>
      <c r="OEK137" s="86"/>
      <c r="OEL137" s="86"/>
      <c r="OEM137" s="86"/>
      <c r="OEN137" s="86"/>
      <c r="OEO137" s="86"/>
      <c r="OEP137" s="86"/>
      <c r="OEQ137" s="86"/>
      <c r="OER137" s="86"/>
      <c r="OES137" s="86"/>
      <c r="OET137" s="86"/>
      <c r="OEU137" s="86"/>
      <c r="OEV137" s="86"/>
      <c r="OEW137" s="86"/>
      <c r="OEX137" s="86"/>
      <c r="OEY137" s="86"/>
      <c r="OEZ137" s="86"/>
      <c r="OFA137" s="86"/>
      <c r="OFB137" s="86"/>
      <c r="OFC137" s="86"/>
      <c r="OFD137" s="86"/>
      <c r="OFE137" s="86"/>
      <c r="OFF137" s="86"/>
      <c r="OFG137" s="86"/>
      <c r="OFH137" s="86"/>
      <c r="OFI137" s="86"/>
      <c r="OFJ137" s="86"/>
      <c r="OFK137" s="86"/>
      <c r="OFL137" s="86"/>
      <c r="OFM137" s="86"/>
      <c r="OFN137" s="86"/>
      <c r="OFO137" s="86"/>
      <c r="OFP137" s="86"/>
      <c r="OFQ137" s="86"/>
      <c r="OFR137" s="86"/>
      <c r="OFS137" s="86"/>
      <c r="OFT137" s="86"/>
      <c r="OFU137" s="86"/>
      <c r="OFV137" s="86"/>
      <c r="OFW137" s="86"/>
      <c r="OFX137" s="86"/>
      <c r="OFY137" s="86"/>
      <c r="OFZ137" s="86"/>
      <c r="OGA137" s="86"/>
      <c r="OGB137" s="86"/>
      <c r="OGC137" s="86"/>
      <c r="OGD137" s="86"/>
      <c r="OGE137" s="86"/>
      <c r="OGF137" s="86"/>
      <c r="OGG137" s="86"/>
      <c r="OGH137" s="86"/>
      <c r="OGI137" s="86"/>
      <c r="OGJ137" s="86"/>
      <c r="OGK137" s="86"/>
      <c r="OGL137" s="86"/>
      <c r="OGM137" s="86"/>
      <c r="OGN137" s="86"/>
      <c r="OGO137" s="86"/>
      <c r="OGP137" s="86"/>
      <c r="OGQ137" s="86"/>
      <c r="OGR137" s="86"/>
      <c r="OGS137" s="86"/>
      <c r="OGT137" s="86"/>
      <c r="OGU137" s="86"/>
      <c r="OGV137" s="86"/>
      <c r="OGW137" s="86"/>
      <c r="OGX137" s="86"/>
      <c r="OGY137" s="86"/>
      <c r="OGZ137" s="86"/>
      <c r="OHA137" s="86"/>
      <c r="OHB137" s="86"/>
      <c r="OHC137" s="86"/>
      <c r="OHD137" s="86"/>
      <c r="OHE137" s="86"/>
      <c r="OHF137" s="86"/>
      <c r="OHG137" s="86"/>
      <c r="OHH137" s="86"/>
      <c r="OHI137" s="86"/>
      <c r="OHJ137" s="86"/>
      <c r="OHK137" s="86"/>
      <c r="OHL137" s="86"/>
      <c r="OHM137" s="86"/>
      <c r="OHN137" s="86"/>
      <c r="OHO137" s="86"/>
      <c r="OHP137" s="86"/>
      <c r="OHQ137" s="86"/>
      <c r="OHR137" s="86"/>
      <c r="OHS137" s="86"/>
      <c r="OHT137" s="86"/>
      <c r="OHU137" s="86"/>
      <c r="OHV137" s="86"/>
      <c r="OHW137" s="86"/>
      <c r="OHX137" s="86"/>
      <c r="OHY137" s="86"/>
      <c r="OHZ137" s="86"/>
      <c r="OIA137" s="86"/>
      <c r="OIB137" s="86"/>
      <c r="OIC137" s="86"/>
      <c r="OID137" s="86"/>
      <c r="OIE137" s="86"/>
      <c r="OIF137" s="86"/>
      <c r="OIG137" s="86"/>
      <c r="OIH137" s="86"/>
      <c r="OII137" s="86"/>
      <c r="OIJ137" s="86"/>
      <c r="OIK137" s="86"/>
      <c r="OIL137" s="86"/>
      <c r="OIM137" s="86"/>
      <c r="OIN137" s="86"/>
      <c r="OIO137" s="86"/>
      <c r="OIP137" s="86"/>
      <c r="OIQ137" s="86"/>
      <c r="OIR137" s="86"/>
      <c r="OIS137" s="86"/>
      <c r="OIT137" s="86"/>
      <c r="OIU137" s="86"/>
      <c r="OIV137" s="86"/>
      <c r="OIW137" s="86"/>
      <c r="OIX137" s="86"/>
      <c r="OIY137" s="86"/>
      <c r="OIZ137" s="86"/>
      <c r="OJA137" s="86"/>
      <c r="OJB137" s="86"/>
      <c r="OJC137" s="86"/>
      <c r="OJD137" s="86"/>
      <c r="OJE137" s="86"/>
      <c r="OJF137" s="86"/>
      <c r="OJG137" s="86"/>
      <c r="OJH137" s="86"/>
      <c r="OJI137" s="86"/>
      <c r="OJJ137" s="86"/>
      <c r="OJK137" s="86"/>
      <c r="OJL137" s="86"/>
      <c r="OJM137" s="86"/>
      <c r="OJN137" s="86"/>
      <c r="OJO137" s="86"/>
      <c r="OJP137" s="86"/>
      <c r="OJQ137" s="86"/>
      <c r="OJR137" s="86"/>
      <c r="OJS137" s="86"/>
      <c r="OJT137" s="86"/>
      <c r="OJU137" s="86"/>
      <c r="OJV137" s="86"/>
      <c r="OJW137" s="86"/>
      <c r="OJX137" s="86"/>
      <c r="OJY137" s="86"/>
      <c r="OJZ137" s="86"/>
      <c r="OKA137" s="86"/>
      <c r="OKB137" s="86"/>
      <c r="OKC137" s="86"/>
      <c r="OKD137" s="86"/>
      <c r="OKE137" s="86"/>
      <c r="OKF137" s="86"/>
      <c r="OKG137" s="86"/>
      <c r="OKH137" s="86"/>
      <c r="OKI137" s="86"/>
      <c r="OKJ137" s="86"/>
      <c r="OKK137" s="86"/>
      <c r="OKL137" s="86"/>
      <c r="OKM137" s="86"/>
      <c r="OKN137" s="86"/>
      <c r="OKO137" s="86"/>
      <c r="OKP137" s="86"/>
      <c r="OKQ137" s="86"/>
      <c r="OKR137" s="86"/>
      <c r="OKS137" s="86"/>
      <c r="OKT137" s="86"/>
      <c r="OKU137" s="86"/>
      <c r="OKV137" s="86"/>
      <c r="OKW137" s="86"/>
      <c r="OKX137" s="86"/>
      <c r="OLE137" s="86"/>
      <c r="OLF137" s="86"/>
      <c r="OLG137" s="86"/>
      <c r="OLH137" s="86"/>
      <c r="OLI137" s="86"/>
      <c r="OLJ137" s="86"/>
      <c r="OLK137" s="86"/>
      <c r="OLL137" s="86"/>
      <c r="OLM137" s="86"/>
      <c r="OLN137" s="86"/>
      <c r="OLO137" s="86"/>
      <c r="OLP137" s="86"/>
      <c r="OLQ137" s="86"/>
      <c r="OLR137" s="86"/>
      <c r="OLS137" s="86"/>
      <c r="OLT137" s="86"/>
      <c r="OLU137" s="86"/>
      <c r="OLV137" s="86"/>
      <c r="OLW137" s="86"/>
      <c r="OLX137" s="86"/>
      <c r="OLY137" s="86"/>
      <c r="OLZ137" s="86"/>
      <c r="OMA137" s="86"/>
      <c r="OMB137" s="86"/>
      <c r="OMC137" s="86"/>
      <c r="OMD137" s="86"/>
      <c r="OME137" s="86"/>
      <c r="OMF137" s="86"/>
      <c r="OMG137" s="86"/>
      <c r="OMH137" s="86"/>
      <c r="OMI137" s="86"/>
      <c r="OMJ137" s="86"/>
      <c r="OMK137" s="86"/>
      <c r="OML137" s="86"/>
      <c r="OMM137" s="86"/>
      <c r="OMN137" s="86"/>
      <c r="OMO137" s="86"/>
      <c r="OMP137" s="86"/>
      <c r="OMQ137" s="86"/>
      <c r="OMR137" s="86"/>
      <c r="OMS137" s="86"/>
      <c r="OMT137" s="86"/>
      <c r="OMU137" s="86"/>
      <c r="OMV137" s="86"/>
      <c r="OMW137" s="86"/>
      <c r="OMX137" s="86"/>
      <c r="OMY137" s="86"/>
      <c r="OMZ137" s="86"/>
      <c r="ONA137" s="86"/>
      <c r="ONB137" s="86"/>
      <c r="ONC137" s="86"/>
      <c r="OND137" s="86"/>
      <c r="ONE137" s="86"/>
      <c r="ONF137" s="86"/>
      <c r="ONG137" s="86"/>
      <c r="ONH137" s="86"/>
      <c r="ONI137" s="86"/>
      <c r="ONJ137" s="86"/>
      <c r="ONK137" s="86"/>
      <c r="ONL137" s="86"/>
      <c r="ONM137" s="86"/>
      <c r="ONN137" s="86"/>
      <c r="ONO137" s="86"/>
      <c r="ONP137" s="86"/>
      <c r="ONQ137" s="86"/>
      <c r="ONR137" s="86"/>
      <c r="ONS137" s="86"/>
      <c r="ONT137" s="86"/>
      <c r="ONU137" s="86"/>
      <c r="ONV137" s="86"/>
      <c r="ONW137" s="86"/>
      <c r="ONX137" s="86"/>
      <c r="ONY137" s="86"/>
      <c r="ONZ137" s="86"/>
      <c r="OOA137" s="86"/>
      <c r="OOB137" s="86"/>
      <c r="OOC137" s="86"/>
      <c r="OOD137" s="86"/>
      <c r="OOE137" s="86"/>
      <c r="OOF137" s="86"/>
      <c r="OOG137" s="86"/>
      <c r="OOH137" s="86"/>
      <c r="OOI137" s="86"/>
      <c r="OOJ137" s="86"/>
      <c r="OOK137" s="86"/>
      <c r="OOL137" s="86"/>
      <c r="OOM137" s="86"/>
      <c r="OON137" s="86"/>
      <c r="OOO137" s="86"/>
      <c r="OOP137" s="86"/>
      <c r="OOQ137" s="86"/>
      <c r="OOR137" s="86"/>
      <c r="OOS137" s="86"/>
      <c r="OOT137" s="86"/>
      <c r="OOU137" s="86"/>
      <c r="OOV137" s="86"/>
      <c r="OOW137" s="86"/>
      <c r="OOX137" s="86"/>
      <c r="OOY137" s="86"/>
      <c r="OOZ137" s="86"/>
      <c r="OPA137" s="86"/>
      <c r="OPB137" s="86"/>
      <c r="OPC137" s="86"/>
      <c r="OPD137" s="86"/>
      <c r="OPE137" s="86"/>
      <c r="OPF137" s="86"/>
      <c r="OPG137" s="86"/>
      <c r="OPH137" s="86"/>
      <c r="OPI137" s="86"/>
      <c r="OPJ137" s="86"/>
      <c r="OPK137" s="86"/>
      <c r="OPL137" s="86"/>
      <c r="OPM137" s="86"/>
      <c r="OPN137" s="86"/>
      <c r="OPO137" s="86"/>
      <c r="OPP137" s="86"/>
      <c r="OPQ137" s="86"/>
      <c r="OPR137" s="86"/>
      <c r="OPS137" s="86"/>
      <c r="OPT137" s="86"/>
      <c r="OPU137" s="86"/>
      <c r="OPV137" s="86"/>
      <c r="OPW137" s="86"/>
      <c r="OPX137" s="86"/>
      <c r="OPY137" s="86"/>
      <c r="OPZ137" s="86"/>
      <c r="OQA137" s="86"/>
      <c r="OQB137" s="86"/>
      <c r="OQC137" s="86"/>
      <c r="OQD137" s="86"/>
      <c r="OQE137" s="86"/>
      <c r="OQF137" s="86"/>
      <c r="OQG137" s="86"/>
      <c r="OQH137" s="86"/>
      <c r="OQI137" s="86"/>
      <c r="OQJ137" s="86"/>
      <c r="OQK137" s="86"/>
      <c r="OQL137" s="86"/>
      <c r="OQM137" s="86"/>
      <c r="OQN137" s="86"/>
      <c r="OQO137" s="86"/>
      <c r="OQP137" s="86"/>
      <c r="OQQ137" s="86"/>
      <c r="OQR137" s="86"/>
      <c r="OQS137" s="86"/>
      <c r="OQT137" s="86"/>
      <c r="OQU137" s="86"/>
      <c r="OQV137" s="86"/>
      <c r="OQW137" s="86"/>
      <c r="OQX137" s="86"/>
      <c r="OQY137" s="86"/>
      <c r="OQZ137" s="86"/>
      <c r="ORA137" s="86"/>
      <c r="ORB137" s="86"/>
      <c r="ORC137" s="86"/>
      <c r="ORD137" s="86"/>
      <c r="ORE137" s="86"/>
      <c r="ORF137" s="86"/>
      <c r="ORG137" s="86"/>
      <c r="ORH137" s="86"/>
      <c r="ORI137" s="86"/>
      <c r="ORJ137" s="86"/>
      <c r="ORK137" s="86"/>
      <c r="ORL137" s="86"/>
      <c r="ORM137" s="86"/>
      <c r="ORN137" s="86"/>
      <c r="ORO137" s="86"/>
      <c r="ORP137" s="86"/>
      <c r="ORQ137" s="86"/>
      <c r="ORR137" s="86"/>
      <c r="ORS137" s="86"/>
      <c r="ORT137" s="86"/>
      <c r="ORU137" s="86"/>
      <c r="ORV137" s="86"/>
      <c r="ORW137" s="86"/>
      <c r="ORX137" s="86"/>
      <c r="ORY137" s="86"/>
      <c r="ORZ137" s="86"/>
      <c r="OSA137" s="86"/>
      <c r="OSB137" s="86"/>
      <c r="OSC137" s="86"/>
      <c r="OSD137" s="86"/>
      <c r="OSE137" s="86"/>
      <c r="OSF137" s="86"/>
      <c r="OSG137" s="86"/>
      <c r="OSH137" s="86"/>
      <c r="OSI137" s="86"/>
      <c r="OSJ137" s="86"/>
      <c r="OSK137" s="86"/>
      <c r="OSL137" s="86"/>
      <c r="OSM137" s="86"/>
      <c r="OSN137" s="86"/>
      <c r="OSO137" s="86"/>
      <c r="OSP137" s="86"/>
      <c r="OSQ137" s="86"/>
      <c r="OSR137" s="86"/>
      <c r="OSS137" s="86"/>
      <c r="OST137" s="86"/>
      <c r="OSU137" s="86"/>
      <c r="OSV137" s="86"/>
      <c r="OSW137" s="86"/>
      <c r="OSX137" s="86"/>
      <c r="OSY137" s="86"/>
      <c r="OSZ137" s="86"/>
      <c r="OTA137" s="86"/>
      <c r="OTB137" s="86"/>
      <c r="OTC137" s="86"/>
      <c r="OTD137" s="86"/>
      <c r="OTE137" s="86"/>
      <c r="OTF137" s="86"/>
      <c r="OTG137" s="86"/>
      <c r="OTH137" s="86"/>
      <c r="OTI137" s="86"/>
      <c r="OTJ137" s="86"/>
      <c r="OTK137" s="86"/>
      <c r="OTL137" s="86"/>
      <c r="OTM137" s="86"/>
      <c r="OTN137" s="86"/>
      <c r="OTO137" s="86"/>
      <c r="OTP137" s="86"/>
      <c r="OTQ137" s="86"/>
      <c r="OTR137" s="86"/>
      <c r="OTS137" s="86"/>
      <c r="OTT137" s="86"/>
      <c r="OTU137" s="86"/>
      <c r="OTV137" s="86"/>
      <c r="OTW137" s="86"/>
      <c r="OTX137" s="86"/>
      <c r="OTY137" s="86"/>
      <c r="OTZ137" s="86"/>
      <c r="OUA137" s="86"/>
      <c r="OUB137" s="86"/>
      <c r="OUC137" s="86"/>
      <c r="OUD137" s="86"/>
      <c r="OUE137" s="86"/>
      <c r="OUF137" s="86"/>
      <c r="OUG137" s="86"/>
      <c r="OUH137" s="86"/>
      <c r="OUI137" s="86"/>
      <c r="OUJ137" s="86"/>
      <c r="OUK137" s="86"/>
      <c r="OUL137" s="86"/>
      <c r="OUM137" s="86"/>
      <c r="OUN137" s="86"/>
      <c r="OUO137" s="86"/>
      <c r="OUP137" s="86"/>
      <c r="OUQ137" s="86"/>
      <c r="OUR137" s="86"/>
      <c r="OUS137" s="86"/>
      <c r="OUT137" s="86"/>
      <c r="OVA137" s="86"/>
      <c r="OVB137" s="86"/>
      <c r="OVC137" s="86"/>
      <c r="OVD137" s="86"/>
      <c r="OVE137" s="86"/>
      <c r="OVF137" s="86"/>
      <c r="OVG137" s="86"/>
      <c r="OVH137" s="86"/>
      <c r="OVI137" s="86"/>
      <c r="OVJ137" s="86"/>
      <c r="OVK137" s="86"/>
      <c r="OVL137" s="86"/>
      <c r="OVM137" s="86"/>
      <c r="OVN137" s="86"/>
      <c r="OVO137" s="86"/>
      <c r="OVP137" s="86"/>
      <c r="OVQ137" s="86"/>
      <c r="OVR137" s="86"/>
      <c r="OVS137" s="86"/>
      <c r="OVT137" s="86"/>
      <c r="OVU137" s="86"/>
      <c r="OVV137" s="86"/>
      <c r="OVW137" s="86"/>
      <c r="OVX137" s="86"/>
      <c r="OVY137" s="86"/>
      <c r="OVZ137" s="86"/>
      <c r="OWA137" s="86"/>
      <c r="OWB137" s="86"/>
      <c r="OWC137" s="86"/>
      <c r="OWD137" s="86"/>
      <c r="OWE137" s="86"/>
      <c r="OWF137" s="86"/>
      <c r="OWG137" s="86"/>
      <c r="OWH137" s="86"/>
      <c r="OWI137" s="86"/>
      <c r="OWJ137" s="86"/>
      <c r="OWK137" s="86"/>
      <c r="OWL137" s="86"/>
      <c r="OWM137" s="86"/>
      <c r="OWN137" s="86"/>
      <c r="OWO137" s="86"/>
      <c r="OWP137" s="86"/>
      <c r="OWQ137" s="86"/>
      <c r="OWR137" s="86"/>
      <c r="OWS137" s="86"/>
      <c r="OWT137" s="86"/>
      <c r="OWU137" s="86"/>
      <c r="OWV137" s="86"/>
      <c r="OWW137" s="86"/>
      <c r="OWX137" s="86"/>
      <c r="OWY137" s="86"/>
      <c r="OWZ137" s="86"/>
      <c r="OXA137" s="86"/>
      <c r="OXB137" s="86"/>
      <c r="OXC137" s="86"/>
      <c r="OXD137" s="86"/>
      <c r="OXE137" s="86"/>
      <c r="OXF137" s="86"/>
      <c r="OXG137" s="86"/>
      <c r="OXH137" s="86"/>
      <c r="OXI137" s="86"/>
      <c r="OXJ137" s="86"/>
      <c r="OXK137" s="86"/>
      <c r="OXL137" s="86"/>
      <c r="OXM137" s="86"/>
      <c r="OXN137" s="86"/>
      <c r="OXO137" s="86"/>
      <c r="OXP137" s="86"/>
      <c r="OXQ137" s="86"/>
      <c r="OXR137" s="86"/>
      <c r="OXS137" s="86"/>
      <c r="OXT137" s="86"/>
      <c r="OXU137" s="86"/>
      <c r="OXV137" s="86"/>
      <c r="OXW137" s="86"/>
      <c r="OXX137" s="86"/>
      <c r="OXY137" s="86"/>
      <c r="OXZ137" s="86"/>
      <c r="OYA137" s="86"/>
      <c r="OYB137" s="86"/>
      <c r="OYC137" s="86"/>
      <c r="OYD137" s="86"/>
      <c r="OYE137" s="86"/>
      <c r="OYF137" s="86"/>
      <c r="OYG137" s="86"/>
      <c r="OYH137" s="86"/>
      <c r="OYI137" s="86"/>
      <c r="OYJ137" s="86"/>
      <c r="OYK137" s="86"/>
      <c r="OYL137" s="86"/>
      <c r="OYM137" s="86"/>
      <c r="OYN137" s="86"/>
      <c r="OYO137" s="86"/>
      <c r="OYP137" s="86"/>
      <c r="OYQ137" s="86"/>
      <c r="OYR137" s="86"/>
      <c r="OYS137" s="86"/>
      <c r="OYT137" s="86"/>
      <c r="OYU137" s="86"/>
      <c r="OYV137" s="86"/>
      <c r="OYW137" s="86"/>
      <c r="OYX137" s="86"/>
      <c r="OYY137" s="86"/>
      <c r="OYZ137" s="86"/>
      <c r="OZA137" s="86"/>
      <c r="OZB137" s="86"/>
      <c r="OZC137" s="86"/>
      <c r="OZD137" s="86"/>
      <c r="OZE137" s="86"/>
      <c r="OZF137" s="86"/>
      <c r="OZG137" s="86"/>
      <c r="OZH137" s="86"/>
      <c r="OZI137" s="86"/>
      <c r="OZJ137" s="86"/>
      <c r="OZK137" s="86"/>
      <c r="OZL137" s="86"/>
      <c r="OZM137" s="86"/>
      <c r="OZN137" s="86"/>
      <c r="OZO137" s="86"/>
      <c r="OZP137" s="86"/>
      <c r="OZQ137" s="86"/>
      <c r="OZR137" s="86"/>
      <c r="OZS137" s="86"/>
      <c r="OZT137" s="86"/>
      <c r="OZU137" s="86"/>
      <c r="OZV137" s="86"/>
      <c r="OZW137" s="86"/>
      <c r="OZX137" s="86"/>
      <c r="OZY137" s="86"/>
      <c r="OZZ137" s="86"/>
      <c r="PAA137" s="86"/>
      <c r="PAB137" s="86"/>
      <c r="PAC137" s="86"/>
      <c r="PAD137" s="86"/>
      <c r="PAE137" s="86"/>
      <c r="PAF137" s="86"/>
      <c r="PAG137" s="86"/>
      <c r="PAH137" s="86"/>
      <c r="PAI137" s="86"/>
      <c r="PAJ137" s="86"/>
      <c r="PAK137" s="86"/>
      <c r="PAL137" s="86"/>
      <c r="PAM137" s="86"/>
      <c r="PAN137" s="86"/>
      <c r="PAO137" s="86"/>
      <c r="PAP137" s="86"/>
      <c r="PAQ137" s="86"/>
      <c r="PAR137" s="86"/>
      <c r="PAS137" s="86"/>
      <c r="PAT137" s="86"/>
      <c r="PAU137" s="86"/>
      <c r="PAV137" s="86"/>
      <c r="PAW137" s="86"/>
      <c r="PAX137" s="86"/>
      <c r="PAY137" s="86"/>
      <c r="PAZ137" s="86"/>
      <c r="PBA137" s="86"/>
      <c r="PBB137" s="86"/>
      <c r="PBC137" s="86"/>
      <c r="PBD137" s="86"/>
      <c r="PBE137" s="86"/>
      <c r="PBF137" s="86"/>
      <c r="PBG137" s="86"/>
      <c r="PBH137" s="86"/>
      <c r="PBI137" s="86"/>
      <c r="PBJ137" s="86"/>
      <c r="PBK137" s="86"/>
      <c r="PBL137" s="86"/>
      <c r="PBM137" s="86"/>
      <c r="PBN137" s="86"/>
      <c r="PBO137" s="86"/>
      <c r="PBP137" s="86"/>
      <c r="PBQ137" s="86"/>
      <c r="PBR137" s="86"/>
      <c r="PBS137" s="86"/>
      <c r="PBT137" s="86"/>
      <c r="PBU137" s="86"/>
      <c r="PBV137" s="86"/>
      <c r="PBW137" s="86"/>
      <c r="PBX137" s="86"/>
      <c r="PBY137" s="86"/>
      <c r="PBZ137" s="86"/>
      <c r="PCA137" s="86"/>
      <c r="PCB137" s="86"/>
      <c r="PCC137" s="86"/>
      <c r="PCD137" s="86"/>
      <c r="PCE137" s="86"/>
      <c r="PCF137" s="86"/>
      <c r="PCG137" s="86"/>
      <c r="PCH137" s="86"/>
      <c r="PCI137" s="86"/>
      <c r="PCJ137" s="86"/>
      <c r="PCK137" s="86"/>
      <c r="PCL137" s="86"/>
      <c r="PCM137" s="86"/>
      <c r="PCN137" s="86"/>
      <c r="PCO137" s="86"/>
      <c r="PCP137" s="86"/>
      <c r="PCQ137" s="86"/>
      <c r="PCR137" s="86"/>
      <c r="PCS137" s="86"/>
      <c r="PCT137" s="86"/>
      <c r="PCU137" s="86"/>
      <c r="PCV137" s="86"/>
      <c r="PCW137" s="86"/>
      <c r="PCX137" s="86"/>
      <c r="PCY137" s="86"/>
      <c r="PCZ137" s="86"/>
      <c r="PDA137" s="86"/>
      <c r="PDB137" s="86"/>
      <c r="PDC137" s="86"/>
      <c r="PDD137" s="86"/>
      <c r="PDE137" s="86"/>
      <c r="PDF137" s="86"/>
      <c r="PDG137" s="86"/>
      <c r="PDH137" s="86"/>
      <c r="PDI137" s="86"/>
      <c r="PDJ137" s="86"/>
      <c r="PDK137" s="86"/>
      <c r="PDL137" s="86"/>
      <c r="PDM137" s="86"/>
      <c r="PDN137" s="86"/>
      <c r="PDO137" s="86"/>
      <c r="PDP137" s="86"/>
      <c r="PDQ137" s="86"/>
      <c r="PDR137" s="86"/>
      <c r="PDS137" s="86"/>
      <c r="PDT137" s="86"/>
      <c r="PDU137" s="86"/>
      <c r="PDV137" s="86"/>
      <c r="PDW137" s="86"/>
      <c r="PDX137" s="86"/>
      <c r="PDY137" s="86"/>
      <c r="PDZ137" s="86"/>
      <c r="PEA137" s="86"/>
      <c r="PEB137" s="86"/>
      <c r="PEC137" s="86"/>
      <c r="PED137" s="86"/>
      <c r="PEE137" s="86"/>
      <c r="PEF137" s="86"/>
      <c r="PEG137" s="86"/>
      <c r="PEH137" s="86"/>
      <c r="PEI137" s="86"/>
      <c r="PEJ137" s="86"/>
      <c r="PEK137" s="86"/>
      <c r="PEL137" s="86"/>
      <c r="PEM137" s="86"/>
      <c r="PEN137" s="86"/>
      <c r="PEO137" s="86"/>
      <c r="PEP137" s="86"/>
      <c r="PEW137" s="86"/>
      <c r="PEX137" s="86"/>
      <c r="PEY137" s="86"/>
      <c r="PEZ137" s="86"/>
      <c r="PFA137" s="86"/>
      <c r="PFB137" s="86"/>
      <c r="PFC137" s="86"/>
      <c r="PFD137" s="86"/>
      <c r="PFE137" s="86"/>
      <c r="PFF137" s="86"/>
      <c r="PFG137" s="86"/>
      <c r="PFH137" s="86"/>
      <c r="PFI137" s="86"/>
      <c r="PFJ137" s="86"/>
      <c r="PFK137" s="86"/>
      <c r="PFL137" s="86"/>
      <c r="PFM137" s="86"/>
      <c r="PFN137" s="86"/>
      <c r="PFO137" s="86"/>
      <c r="PFP137" s="86"/>
      <c r="PFQ137" s="86"/>
      <c r="PFR137" s="86"/>
      <c r="PFS137" s="86"/>
      <c r="PFT137" s="86"/>
      <c r="PFU137" s="86"/>
      <c r="PFV137" s="86"/>
      <c r="PFW137" s="86"/>
      <c r="PFX137" s="86"/>
      <c r="PFY137" s="86"/>
      <c r="PFZ137" s="86"/>
      <c r="PGA137" s="86"/>
      <c r="PGB137" s="86"/>
      <c r="PGC137" s="86"/>
      <c r="PGD137" s="86"/>
      <c r="PGE137" s="86"/>
      <c r="PGF137" s="86"/>
      <c r="PGG137" s="86"/>
      <c r="PGH137" s="86"/>
      <c r="PGI137" s="86"/>
      <c r="PGJ137" s="86"/>
      <c r="PGK137" s="86"/>
      <c r="PGL137" s="86"/>
      <c r="PGM137" s="86"/>
      <c r="PGN137" s="86"/>
      <c r="PGO137" s="86"/>
      <c r="PGP137" s="86"/>
      <c r="PGQ137" s="86"/>
      <c r="PGR137" s="86"/>
      <c r="PGS137" s="86"/>
      <c r="PGT137" s="86"/>
      <c r="PGU137" s="86"/>
      <c r="PGV137" s="86"/>
      <c r="PGW137" s="86"/>
      <c r="PGX137" s="86"/>
      <c r="PGY137" s="86"/>
      <c r="PGZ137" s="86"/>
      <c r="PHA137" s="86"/>
      <c r="PHB137" s="86"/>
      <c r="PHC137" s="86"/>
      <c r="PHD137" s="86"/>
      <c r="PHE137" s="86"/>
      <c r="PHF137" s="86"/>
      <c r="PHG137" s="86"/>
      <c r="PHH137" s="86"/>
      <c r="PHI137" s="86"/>
      <c r="PHJ137" s="86"/>
      <c r="PHK137" s="86"/>
      <c r="PHL137" s="86"/>
      <c r="PHM137" s="86"/>
      <c r="PHN137" s="86"/>
      <c r="PHO137" s="86"/>
      <c r="PHP137" s="86"/>
      <c r="PHQ137" s="86"/>
      <c r="PHR137" s="86"/>
      <c r="PHS137" s="86"/>
      <c r="PHT137" s="86"/>
      <c r="PHU137" s="86"/>
      <c r="PHV137" s="86"/>
      <c r="PHW137" s="86"/>
      <c r="PHX137" s="86"/>
      <c r="PHY137" s="86"/>
      <c r="PHZ137" s="86"/>
      <c r="PIA137" s="86"/>
      <c r="PIB137" s="86"/>
      <c r="PIC137" s="86"/>
      <c r="PID137" s="86"/>
      <c r="PIE137" s="86"/>
      <c r="PIF137" s="86"/>
      <c r="PIG137" s="86"/>
      <c r="PIH137" s="86"/>
      <c r="PII137" s="86"/>
      <c r="PIJ137" s="86"/>
      <c r="PIK137" s="86"/>
      <c r="PIL137" s="86"/>
      <c r="PIM137" s="86"/>
      <c r="PIN137" s="86"/>
      <c r="PIO137" s="86"/>
      <c r="PIP137" s="86"/>
      <c r="PIQ137" s="86"/>
      <c r="PIR137" s="86"/>
      <c r="PIS137" s="86"/>
      <c r="PIT137" s="86"/>
      <c r="PIU137" s="86"/>
      <c r="PIV137" s="86"/>
      <c r="PIW137" s="86"/>
      <c r="PIX137" s="86"/>
      <c r="PIY137" s="86"/>
      <c r="PIZ137" s="86"/>
      <c r="PJA137" s="86"/>
      <c r="PJB137" s="86"/>
      <c r="PJC137" s="86"/>
      <c r="PJD137" s="86"/>
      <c r="PJE137" s="86"/>
      <c r="PJF137" s="86"/>
      <c r="PJG137" s="86"/>
      <c r="PJH137" s="86"/>
      <c r="PJI137" s="86"/>
      <c r="PJJ137" s="86"/>
      <c r="PJK137" s="86"/>
      <c r="PJL137" s="86"/>
      <c r="PJM137" s="86"/>
      <c r="PJN137" s="86"/>
      <c r="PJO137" s="86"/>
      <c r="PJP137" s="86"/>
      <c r="PJQ137" s="86"/>
      <c r="PJR137" s="86"/>
      <c r="PJS137" s="86"/>
      <c r="PJT137" s="86"/>
      <c r="PJU137" s="86"/>
      <c r="PJV137" s="86"/>
      <c r="PJW137" s="86"/>
      <c r="PJX137" s="86"/>
      <c r="PJY137" s="86"/>
      <c r="PJZ137" s="86"/>
      <c r="PKA137" s="86"/>
      <c r="PKB137" s="86"/>
      <c r="PKC137" s="86"/>
      <c r="PKD137" s="86"/>
      <c r="PKE137" s="86"/>
      <c r="PKF137" s="86"/>
      <c r="PKG137" s="86"/>
      <c r="PKH137" s="86"/>
      <c r="PKI137" s="86"/>
      <c r="PKJ137" s="86"/>
      <c r="PKK137" s="86"/>
      <c r="PKL137" s="86"/>
      <c r="PKM137" s="86"/>
      <c r="PKN137" s="86"/>
      <c r="PKO137" s="86"/>
      <c r="PKP137" s="86"/>
      <c r="PKQ137" s="86"/>
      <c r="PKR137" s="86"/>
      <c r="PKS137" s="86"/>
      <c r="PKT137" s="86"/>
      <c r="PKU137" s="86"/>
      <c r="PKV137" s="86"/>
      <c r="PKW137" s="86"/>
      <c r="PKX137" s="86"/>
      <c r="PKY137" s="86"/>
      <c r="PKZ137" s="86"/>
      <c r="PLA137" s="86"/>
      <c r="PLB137" s="86"/>
      <c r="PLC137" s="86"/>
      <c r="PLD137" s="86"/>
      <c r="PLE137" s="86"/>
      <c r="PLF137" s="86"/>
      <c r="PLG137" s="86"/>
      <c r="PLH137" s="86"/>
      <c r="PLI137" s="86"/>
      <c r="PLJ137" s="86"/>
      <c r="PLK137" s="86"/>
      <c r="PLL137" s="86"/>
      <c r="PLM137" s="86"/>
      <c r="PLN137" s="86"/>
      <c r="PLO137" s="86"/>
      <c r="PLP137" s="86"/>
      <c r="PLQ137" s="86"/>
      <c r="PLR137" s="86"/>
      <c r="PLS137" s="86"/>
      <c r="PLT137" s="86"/>
      <c r="PLU137" s="86"/>
      <c r="PLV137" s="86"/>
      <c r="PLW137" s="86"/>
      <c r="PLX137" s="86"/>
      <c r="PLY137" s="86"/>
      <c r="PLZ137" s="86"/>
      <c r="PMA137" s="86"/>
      <c r="PMB137" s="86"/>
      <c r="PMC137" s="86"/>
      <c r="PMD137" s="86"/>
      <c r="PME137" s="86"/>
      <c r="PMF137" s="86"/>
      <c r="PMG137" s="86"/>
      <c r="PMH137" s="86"/>
      <c r="PMI137" s="86"/>
      <c r="PMJ137" s="86"/>
      <c r="PMK137" s="86"/>
      <c r="PML137" s="86"/>
      <c r="PMM137" s="86"/>
      <c r="PMN137" s="86"/>
      <c r="PMO137" s="86"/>
      <c r="PMP137" s="86"/>
      <c r="PMQ137" s="86"/>
      <c r="PMR137" s="86"/>
      <c r="PMS137" s="86"/>
      <c r="PMT137" s="86"/>
      <c r="PMU137" s="86"/>
      <c r="PMV137" s="86"/>
      <c r="PMW137" s="86"/>
      <c r="PMX137" s="86"/>
      <c r="PMY137" s="86"/>
      <c r="PMZ137" s="86"/>
      <c r="PNA137" s="86"/>
      <c r="PNB137" s="86"/>
      <c r="PNC137" s="86"/>
      <c r="PND137" s="86"/>
      <c r="PNE137" s="86"/>
      <c r="PNF137" s="86"/>
      <c r="PNG137" s="86"/>
      <c r="PNH137" s="86"/>
      <c r="PNI137" s="86"/>
      <c r="PNJ137" s="86"/>
      <c r="PNK137" s="86"/>
      <c r="PNL137" s="86"/>
      <c r="PNM137" s="86"/>
      <c r="PNN137" s="86"/>
      <c r="PNO137" s="86"/>
      <c r="PNP137" s="86"/>
      <c r="PNQ137" s="86"/>
      <c r="PNR137" s="86"/>
      <c r="PNS137" s="86"/>
      <c r="PNT137" s="86"/>
      <c r="PNU137" s="86"/>
      <c r="PNV137" s="86"/>
      <c r="PNW137" s="86"/>
      <c r="PNX137" s="86"/>
      <c r="PNY137" s="86"/>
      <c r="PNZ137" s="86"/>
      <c r="POA137" s="86"/>
      <c r="POB137" s="86"/>
      <c r="POC137" s="86"/>
      <c r="POD137" s="86"/>
      <c r="POE137" s="86"/>
      <c r="POF137" s="86"/>
      <c r="POG137" s="86"/>
      <c r="POH137" s="86"/>
      <c r="POI137" s="86"/>
      <c r="POJ137" s="86"/>
      <c r="POK137" s="86"/>
      <c r="POL137" s="86"/>
      <c r="POS137" s="86"/>
      <c r="POT137" s="86"/>
      <c r="POU137" s="86"/>
      <c r="POV137" s="86"/>
      <c r="POW137" s="86"/>
      <c r="POX137" s="86"/>
      <c r="POY137" s="86"/>
      <c r="POZ137" s="86"/>
      <c r="PPA137" s="86"/>
      <c r="PPB137" s="86"/>
      <c r="PPC137" s="86"/>
      <c r="PPD137" s="86"/>
      <c r="PPE137" s="86"/>
      <c r="PPF137" s="86"/>
      <c r="PPG137" s="86"/>
      <c r="PPH137" s="86"/>
      <c r="PPI137" s="86"/>
      <c r="PPJ137" s="86"/>
      <c r="PPK137" s="86"/>
      <c r="PPL137" s="86"/>
      <c r="PPM137" s="86"/>
      <c r="PPN137" s="86"/>
      <c r="PPO137" s="86"/>
      <c r="PPP137" s="86"/>
      <c r="PPQ137" s="86"/>
      <c r="PPR137" s="86"/>
      <c r="PPS137" s="86"/>
      <c r="PPT137" s="86"/>
      <c r="PPU137" s="86"/>
      <c r="PPV137" s="86"/>
      <c r="PPW137" s="86"/>
      <c r="PPX137" s="86"/>
      <c r="PPY137" s="86"/>
      <c r="PPZ137" s="86"/>
      <c r="PQA137" s="86"/>
      <c r="PQB137" s="86"/>
      <c r="PQC137" s="86"/>
      <c r="PQD137" s="86"/>
      <c r="PQE137" s="86"/>
      <c r="PQF137" s="86"/>
      <c r="PQG137" s="86"/>
      <c r="PQH137" s="86"/>
      <c r="PQI137" s="86"/>
      <c r="PQJ137" s="86"/>
      <c r="PQK137" s="86"/>
      <c r="PQL137" s="86"/>
      <c r="PQM137" s="86"/>
      <c r="PQN137" s="86"/>
      <c r="PQO137" s="86"/>
      <c r="PQP137" s="86"/>
      <c r="PQQ137" s="86"/>
      <c r="PQR137" s="86"/>
      <c r="PQS137" s="86"/>
      <c r="PQT137" s="86"/>
      <c r="PQU137" s="86"/>
      <c r="PQV137" s="86"/>
      <c r="PQW137" s="86"/>
      <c r="PQX137" s="86"/>
      <c r="PQY137" s="86"/>
      <c r="PQZ137" s="86"/>
      <c r="PRA137" s="86"/>
      <c r="PRB137" s="86"/>
      <c r="PRC137" s="86"/>
      <c r="PRD137" s="86"/>
      <c r="PRE137" s="86"/>
      <c r="PRF137" s="86"/>
      <c r="PRG137" s="86"/>
      <c r="PRH137" s="86"/>
      <c r="PRI137" s="86"/>
      <c r="PRJ137" s="86"/>
      <c r="PRK137" s="86"/>
      <c r="PRL137" s="86"/>
      <c r="PRM137" s="86"/>
      <c r="PRN137" s="86"/>
      <c r="PRO137" s="86"/>
      <c r="PRP137" s="86"/>
      <c r="PRQ137" s="86"/>
      <c r="PRR137" s="86"/>
      <c r="PRS137" s="86"/>
      <c r="PRT137" s="86"/>
      <c r="PRU137" s="86"/>
      <c r="PRV137" s="86"/>
      <c r="PRW137" s="86"/>
      <c r="PRX137" s="86"/>
      <c r="PRY137" s="86"/>
      <c r="PRZ137" s="86"/>
      <c r="PSA137" s="86"/>
      <c r="PSB137" s="86"/>
      <c r="PSC137" s="86"/>
      <c r="PSD137" s="86"/>
      <c r="PSE137" s="86"/>
      <c r="PSF137" s="86"/>
      <c r="PSG137" s="86"/>
      <c r="PSH137" s="86"/>
      <c r="PSI137" s="86"/>
      <c r="PSJ137" s="86"/>
      <c r="PSK137" s="86"/>
      <c r="PSL137" s="86"/>
      <c r="PSM137" s="86"/>
      <c r="PSN137" s="86"/>
      <c r="PSO137" s="86"/>
      <c r="PSP137" s="86"/>
      <c r="PSQ137" s="86"/>
      <c r="PSR137" s="86"/>
      <c r="PSS137" s="86"/>
      <c r="PST137" s="86"/>
      <c r="PSU137" s="86"/>
      <c r="PSV137" s="86"/>
      <c r="PSW137" s="86"/>
      <c r="PSX137" s="86"/>
      <c r="PSY137" s="86"/>
      <c r="PSZ137" s="86"/>
      <c r="PTA137" s="86"/>
      <c r="PTB137" s="86"/>
      <c r="PTC137" s="86"/>
      <c r="PTD137" s="86"/>
      <c r="PTE137" s="86"/>
      <c r="PTF137" s="86"/>
      <c r="PTG137" s="86"/>
      <c r="PTH137" s="86"/>
      <c r="PTI137" s="86"/>
      <c r="PTJ137" s="86"/>
      <c r="PTK137" s="86"/>
      <c r="PTL137" s="86"/>
      <c r="PTM137" s="86"/>
      <c r="PTN137" s="86"/>
      <c r="PTO137" s="86"/>
      <c r="PTP137" s="86"/>
      <c r="PTQ137" s="86"/>
      <c r="PTR137" s="86"/>
      <c r="PTS137" s="86"/>
      <c r="PTT137" s="86"/>
      <c r="PTU137" s="86"/>
      <c r="PTV137" s="86"/>
      <c r="PTW137" s="86"/>
      <c r="PTX137" s="86"/>
      <c r="PTY137" s="86"/>
      <c r="PTZ137" s="86"/>
      <c r="PUA137" s="86"/>
      <c r="PUB137" s="86"/>
      <c r="PUC137" s="86"/>
      <c r="PUD137" s="86"/>
      <c r="PUE137" s="86"/>
      <c r="PUF137" s="86"/>
      <c r="PUG137" s="86"/>
      <c r="PUH137" s="86"/>
      <c r="PUI137" s="86"/>
      <c r="PUJ137" s="86"/>
      <c r="PUK137" s="86"/>
      <c r="PUL137" s="86"/>
      <c r="PUM137" s="86"/>
      <c r="PUN137" s="86"/>
      <c r="PUO137" s="86"/>
      <c r="PUP137" s="86"/>
      <c r="PUQ137" s="86"/>
      <c r="PUR137" s="86"/>
      <c r="PUS137" s="86"/>
      <c r="PUT137" s="86"/>
      <c r="PUU137" s="86"/>
      <c r="PUV137" s="86"/>
      <c r="PUW137" s="86"/>
      <c r="PUX137" s="86"/>
      <c r="PUY137" s="86"/>
      <c r="PUZ137" s="86"/>
      <c r="PVA137" s="86"/>
      <c r="PVB137" s="86"/>
      <c r="PVC137" s="86"/>
      <c r="PVD137" s="86"/>
      <c r="PVE137" s="86"/>
      <c r="PVF137" s="86"/>
      <c r="PVG137" s="86"/>
      <c r="PVH137" s="86"/>
      <c r="PVI137" s="86"/>
      <c r="PVJ137" s="86"/>
      <c r="PVK137" s="86"/>
      <c r="PVL137" s="86"/>
      <c r="PVM137" s="86"/>
      <c r="PVN137" s="86"/>
      <c r="PVO137" s="86"/>
      <c r="PVP137" s="86"/>
      <c r="PVQ137" s="86"/>
      <c r="PVR137" s="86"/>
      <c r="PVS137" s="86"/>
      <c r="PVT137" s="86"/>
      <c r="PVU137" s="86"/>
      <c r="PVV137" s="86"/>
      <c r="PVW137" s="86"/>
      <c r="PVX137" s="86"/>
      <c r="PVY137" s="86"/>
      <c r="PVZ137" s="86"/>
      <c r="PWA137" s="86"/>
      <c r="PWB137" s="86"/>
      <c r="PWC137" s="86"/>
      <c r="PWD137" s="86"/>
      <c r="PWE137" s="86"/>
      <c r="PWF137" s="86"/>
      <c r="PWG137" s="86"/>
      <c r="PWH137" s="86"/>
      <c r="PWI137" s="86"/>
      <c r="PWJ137" s="86"/>
      <c r="PWK137" s="86"/>
      <c r="PWL137" s="86"/>
      <c r="PWM137" s="86"/>
      <c r="PWN137" s="86"/>
      <c r="PWO137" s="86"/>
      <c r="PWP137" s="86"/>
      <c r="PWQ137" s="86"/>
      <c r="PWR137" s="86"/>
      <c r="PWS137" s="86"/>
      <c r="PWT137" s="86"/>
      <c r="PWU137" s="86"/>
      <c r="PWV137" s="86"/>
      <c r="PWW137" s="86"/>
      <c r="PWX137" s="86"/>
      <c r="PWY137" s="86"/>
      <c r="PWZ137" s="86"/>
      <c r="PXA137" s="86"/>
      <c r="PXB137" s="86"/>
      <c r="PXC137" s="86"/>
      <c r="PXD137" s="86"/>
      <c r="PXE137" s="86"/>
      <c r="PXF137" s="86"/>
      <c r="PXG137" s="86"/>
      <c r="PXH137" s="86"/>
      <c r="PXI137" s="86"/>
      <c r="PXJ137" s="86"/>
      <c r="PXK137" s="86"/>
      <c r="PXL137" s="86"/>
      <c r="PXM137" s="86"/>
      <c r="PXN137" s="86"/>
      <c r="PXO137" s="86"/>
      <c r="PXP137" s="86"/>
      <c r="PXQ137" s="86"/>
      <c r="PXR137" s="86"/>
      <c r="PXS137" s="86"/>
      <c r="PXT137" s="86"/>
      <c r="PXU137" s="86"/>
      <c r="PXV137" s="86"/>
      <c r="PXW137" s="86"/>
      <c r="PXX137" s="86"/>
      <c r="PXY137" s="86"/>
      <c r="PXZ137" s="86"/>
      <c r="PYA137" s="86"/>
      <c r="PYB137" s="86"/>
      <c r="PYC137" s="86"/>
      <c r="PYD137" s="86"/>
      <c r="PYE137" s="86"/>
      <c r="PYF137" s="86"/>
      <c r="PYG137" s="86"/>
      <c r="PYH137" s="86"/>
      <c r="PYO137" s="86"/>
      <c r="PYP137" s="86"/>
      <c r="PYQ137" s="86"/>
      <c r="PYR137" s="86"/>
      <c r="PYS137" s="86"/>
      <c r="PYT137" s="86"/>
      <c r="PYU137" s="86"/>
      <c r="PYV137" s="86"/>
      <c r="PYW137" s="86"/>
      <c r="PYX137" s="86"/>
      <c r="PYY137" s="86"/>
      <c r="PYZ137" s="86"/>
      <c r="PZA137" s="86"/>
      <c r="PZB137" s="86"/>
      <c r="PZC137" s="86"/>
      <c r="PZD137" s="86"/>
      <c r="PZE137" s="86"/>
      <c r="PZF137" s="86"/>
      <c r="PZG137" s="86"/>
      <c r="PZH137" s="86"/>
      <c r="PZI137" s="86"/>
      <c r="PZJ137" s="86"/>
      <c r="PZK137" s="86"/>
      <c r="PZL137" s="86"/>
      <c r="PZM137" s="86"/>
      <c r="PZN137" s="86"/>
      <c r="PZO137" s="86"/>
      <c r="PZP137" s="86"/>
      <c r="PZQ137" s="86"/>
      <c r="PZR137" s="86"/>
      <c r="PZS137" s="86"/>
      <c r="PZT137" s="86"/>
      <c r="PZU137" s="86"/>
      <c r="PZV137" s="86"/>
      <c r="PZW137" s="86"/>
      <c r="PZX137" s="86"/>
      <c r="PZY137" s="86"/>
      <c r="PZZ137" s="86"/>
      <c r="QAA137" s="86"/>
      <c r="QAB137" s="86"/>
      <c r="QAC137" s="86"/>
      <c r="QAD137" s="86"/>
      <c r="QAE137" s="86"/>
      <c r="QAF137" s="86"/>
      <c r="QAG137" s="86"/>
      <c r="QAH137" s="86"/>
      <c r="QAI137" s="86"/>
      <c r="QAJ137" s="86"/>
      <c r="QAK137" s="86"/>
      <c r="QAL137" s="86"/>
      <c r="QAM137" s="86"/>
      <c r="QAN137" s="86"/>
      <c r="QAO137" s="86"/>
      <c r="QAP137" s="86"/>
      <c r="QAQ137" s="86"/>
      <c r="QAR137" s="86"/>
      <c r="QAS137" s="86"/>
      <c r="QAT137" s="86"/>
      <c r="QAU137" s="86"/>
      <c r="QAV137" s="86"/>
      <c r="QAW137" s="86"/>
      <c r="QAX137" s="86"/>
      <c r="QAY137" s="86"/>
      <c r="QAZ137" s="86"/>
      <c r="QBA137" s="86"/>
      <c r="QBB137" s="86"/>
      <c r="QBC137" s="86"/>
      <c r="QBD137" s="86"/>
      <c r="QBE137" s="86"/>
      <c r="QBF137" s="86"/>
      <c r="QBG137" s="86"/>
      <c r="QBH137" s="86"/>
      <c r="QBI137" s="86"/>
      <c r="QBJ137" s="86"/>
      <c r="QBK137" s="86"/>
      <c r="QBL137" s="86"/>
      <c r="QBM137" s="86"/>
      <c r="QBN137" s="86"/>
      <c r="QBO137" s="86"/>
      <c r="QBP137" s="86"/>
      <c r="QBQ137" s="86"/>
      <c r="QBR137" s="86"/>
      <c r="QBS137" s="86"/>
      <c r="QBT137" s="86"/>
      <c r="QBU137" s="86"/>
      <c r="QBV137" s="86"/>
      <c r="QBW137" s="86"/>
      <c r="QBX137" s="86"/>
      <c r="QBY137" s="86"/>
      <c r="QBZ137" s="86"/>
      <c r="QCA137" s="86"/>
      <c r="QCB137" s="86"/>
      <c r="QCC137" s="86"/>
      <c r="QCD137" s="86"/>
      <c r="QCE137" s="86"/>
      <c r="QCF137" s="86"/>
      <c r="QCG137" s="86"/>
      <c r="QCH137" s="86"/>
      <c r="QCI137" s="86"/>
      <c r="QCJ137" s="86"/>
      <c r="QCK137" s="86"/>
      <c r="QCL137" s="86"/>
      <c r="QCM137" s="86"/>
      <c r="QCN137" s="86"/>
      <c r="QCO137" s="86"/>
      <c r="QCP137" s="86"/>
      <c r="QCQ137" s="86"/>
      <c r="QCR137" s="86"/>
      <c r="QCS137" s="86"/>
      <c r="QCT137" s="86"/>
      <c r="QCU137" s="86"/>
      <c r="QCV137" s="86"/>
      <c r="QCW137" s="86"/>
      <c r="QCX137" s="86"/>
      <c r="QCY137" s="86"/>
      <c r="QCZ137" s="86"/>
      <c r="QDA137" s="86"/>
      <c r="QDB137" s="86"/>
      <c r="QDC137" s="86"/>
      <c r="QDD137" s="86"/>
      <c r="QDE137" s="86"/>
      <c r="QDF137" s="86"/>
      <c r="QDG137" s="86"/>
      <c r="QDH137" s="86"/>
      <c r="QDI137" s="86"/>
      <c r="QDJ137" s="86"/>
      <c r="QDK137" s="86"/>
      <c r="QDL137" s="86"/>
      <c r="QDM137" s="86"/>
      <c r="QDN137" s="86"/>
      <c r="QDO137" s="86"/>
      <c r="QDP137" s="86"/>
      <c r="QDQ137" s="86"/>
      <c r="QDR137" s="86"/>
      <c r="QDS137" s="86"/>
      <c r="QDT137" s="86"/>
      <c r="QDU137" s="86"/>
      <c r="QDV137" s="86"/>
      <c r="QDW137" s="86"/>
      <c r="QDX137" s="86"/>
      <c r="QDY137" s="86"/>
      <c r="QDZ137" s="86"/>
      <c r="QEA137" s="86"/>
      <c r="QEB137" s="86"/>
      <c r="QEC137" s="86"/>
      <c r="QED137" s="86"/>
      <c r="QEE137" s="86"/>
      <c r="QEF137" s="86"/>
      <c r="QEG137" s="86"/>
      <c r="QEH137" s="86"/>
      <c r="QEI137" s="86"/>
      <c r="QEJ137" s="86"/>
      <c r="QEK137" s="86"/>
      <c r="QEL137" s="86"/>
      <c r="QEM137" s="86"/>
      <c r="QEN137" s="86"/>
      <c r="QEO137" s="86"/>
      <c r="QEP137" s="86"/>
      <c r="QEQ137" s="86"/>
      <c r="QER137" s="86"/>
      <c r="QES137" s="86"/>
      <c r="QET137" s="86"/>
      <c r="QEU137" s="86"/>
      <c r="QEV137" s="86"/>
      <c r="QEW137" s="86"/>
      <c r="QEX137" s="86"/>
      <c r="QEY137" s="86"/>
      <c r="QEZ137" s="86"/>
      <c r="QFA137" s="86"/>
      <c r="QFB137" s="86"/>
      <c r="QFC137" s="86"/>
      <c r="QFD137" s="86"/>
      <c r="QFE137" s="86"/>
      <c r="QFF137" s="86"/>
      <c r="QFG137" s="86"/>
      <c r="QFH137" s="86"/>
      <c r="QFI137" s="86"/>
      <c r="QFJ137" s="86"/>
      <c r="QFK137" s="86"/>
      <c r="QFL137" s="86"/>
      <c r="QFM137" s="86"/>
      <c r="QFN137" s="86"/>
      <c r="QFO137" s="86"/>
      <c r="QFP137" s="86"/>
      <c r="QFQ137" s="86"/>
      <c r="QFR137" s="86"/>
      <c r="QFS137" s="86"/>
      <c r="QFT137" s="86"/>
      <c r="QFU137" s="86"/>
      <c r="QFV137" s="86"/>
      <c r="QFW137" s="86"/>
      <c r="QFX137" s="86"/>
      <c r="QFY137" s="86"/>
      <c r="QFZ137" s="86"/>
      <c r="QGA137" s="86"/>
      <c r="QGB137" s="86"/>
      <c r="QGC137" s="86"/>
      <c r="QGD137" s="86"/>
      <c r="QGE137" s="86"/>
      <c r="QGF137" s="86"/>
      <c r="QGG137" s="86"/>
      <c r="QGH137" s="86"/>
      <c r="QGI137" s="86"/>
      <c r="QGJ137" s="86"/>
      <c r="QGK137" s="86"/>
      <c r="QGL137" s="86"/>
      <c r="QGM137" s="86"/>
      <c r="QGN137" s="86"/>
      <c r="QGO137" s="86"/>
      <c r="QGP137" s="86"/>
      <c r="QGQ137" s="86"/>
      <c r="QGR137" s="86"/>
      <c r="QGS137" s="86"/>
      <c r="QGT137" s="86"/>
      <c r="QGU137" s="86"/>
      <c r="QGV137" s="86"/>
      <c r="QGW137" s="86"/>
      <c r="QGX137" s="86"/>
      <c r="QGY137" s="86"/>
      <c r="QGZ137" s="86"/>
      <c r="QHA137" s="86"/>
      <c r="QHB137" s="86"/>
      <c r="QHC137" s="86"/>
      <c r="QHD137" s="86"/>
      <c r="QHE137" s="86"/>
      <c r="QHF137" s="86"/>
      <c r="QHG137" s="86"/>
      <c r="QHH137" s="86"/>
      <c r="QHI137" s="86"/>
      <c r="QHJ137" s="86"/>
      <c r="QHK137" s="86"/>
      <c r="QHL137" s="86"/>
      <c r="QHM137" s="86"/>
      <c r="QHN137" s="86"/>
      <c r="QHO137" s="86"/>
      <c r="QHP137" s="86"/>
      <c r="QHQ137" s="86"/>
      <c r="QHR137" s="86"/>
      <c r="QHS137" s="86"/>
      <c r="QHT137" s="86"/>
      <c r="QHU137" s="86"/>
      <c r="QHV137" s="86"/>
      <c r="QHW137" s="86"/>
      <c r="QHX137" s="86"/>
      <c r="QHY137" s="86"/>
      <c r="QHZ137" s="86"/>
      <c r="QIA137" s="86"/>
      <c r="QIB137" s="86"/>
      <c r="QIC137" s="86"/>
      <c r="QID137" s="86"/>
      <c r="QIK137" s="86"/>
      <c r="QIL137" s="86"/>
      <c r="QIM137" s="86"/>
      <c r="QIN137" s="86"/>
      <c r="QIO137" s="86"/>
      <c r="QIP137" s="86"/>
      <c r="QIQ137" s="86"/>
      <c r="QIR137" s="86"/>
      <c r="QIS137" s="86"/>
      <c r="QIT137" s="86"/>
      <c r="QIU137" s="86"/>
      <c r="QIV137" s="86"/>
      <c r="QIW137" s="86"/>
      <c r="QIX137" s="86"/>
      <c r="QIY137" s="86"/>
      <c r="QIZ137" s="86"/>
      <c r="QJA137" s="86"/>
      <c r="QJB137" s="86"/>
      <c r="QJC137" s="86"/>
      <c r="QJD137" s="86"/>
      <c r="QJE137" s="86"/>
      <c r="QJF137" s="86"/>
      <c r="QJG137" s="86"/>
      <c r="QJH137" s="86"/>
      <c r="QJI137" s="86"/>
      <c r="QJJ137" s="86"/>
      <c r="QJK137" s="86"/>
      <c r="QJL137" s="86"/>
      <c r="QJM137" s="86"/>
      <c r="QJN137" s="86"/>
      <c r="QJO137" s="86"/>
      <c r="QJP137" s="86"/>
      <c r="QJQ137" s="86"/>
      <c r="QJR137" s="86"/>
      <c r="QJS137" s="86"/>
      <c r="QJT137" s="86"/>
      <c r="QJU137" s="86"/>
      <c r="QJV137" s="86"/>
      <c r="QJW137" s="86"/>
      <c r="QJX137" s="86"/>
      <c r="QJY137" s="86"/>
      <c r="QJZ137" s="86"/>
      <c r="QKA137" s="86"/>
      <c r="QKB137" s="86"/>
      <c r="QKC137" s="86"/>
      <c r="QKD137" s="86"/>
      <c r="QKE137" s="86"/>
      <c r="QKF137" s="86"/>
      <c r="QKG137" s="86"/>
      <c r="QKH137" s="86"/>
      <c r="QKI137" s="86"/>
      <c r="QKJ137" s="86"/>
      <c r="QKK137" s="86"/>
      <c r="QKL137" s="86"/>
      <c r="QKM137" s="86"/>
      <c r="QKN137" s="86"/>
      <c r="QKO137" s="86"/>
      <c r="QKP137" s="86"/>
      <c r="QKQ137" s="86"/>
      <c r="QKR137" s="86"/>
      <c r="QKS137" s="86"/>
      <c r="QKT137" s="86"/>
      <c r="QKU137" s="86"/>
      <c r="QKV137" s="86"/>
      <c r="QKW137" s="86"/>
      <c r="QKX137" s="86"/>
      <c r="QKY137" s="86"/>
      <c r="QKZ137" s="86"/>
      <c r="QLA137" s="86"/>
      <c r="QLB137" s="86"/>
      <c r="QLC137" s="86"/>
      <c r="QLD137" s="86"/>
      <c r="QLE137" s="86"/>
      <c r="QLF137" s="86"/>
      <c r="QLG137" s="86"/>
      <c r="QLH137" s="86"/>
      <c r="QLI137" s="86"/>
      <c r="QLJ137" s="86"/>
      <c r="QLK137" s="86"/>
      <c r="QLL137" s="86"/>
      <c r="QLM137" s="86"/>
      <c r="QLN137" s="86"/>
      <c r="QLO137" s="86"/>
      <c r="QLP137" s="86"/>
      <c r="QLQ137" s="86"/>
      <c r="QLR137" s="86"/>
      <c r="QLS137" s="86"/>
      <c r="QLT137" s="86"/>
      <c r="QLU137" s="86"/>
      <c r="QLV137" s="86"/>
      <c r="QLW137" s="86"/>
      <c r="QLX137" s="86"/>
      <c r="QLY137" s="86"/>
      <c r="QLZ137" s="86"/>
      <c r="QMA137" s="86"/>
      <c r="QMB137" s="86"/>
      <c r="QMC137" s="86"/>
      <c r="QMD137" s="86"/>
      <c r="QME137" s="86"/>
      <c r="QMF137" s="86"/>
      <c r="QMG137" s="86"/>
      <c r="QMH137" s="86"/>
      <c r="QMI137" s="86"/>
      <c r="QMJ137" s="86"/>
      <c r="QMK137" s="86"/>
      <c r="QML137" s="86"/>
      <c r="QMM137" s="86"/>
      <c r="QMN137" s="86"/>
      <c r="QMO137" s="86"/>
      <c r="QMP137" s="86"/>
      <c r="QMQ137" s="86"/>
      <c r="QMR137" s="86"/>
      <c r="QMS137" s="86"/>
      <c r="QMT137" s="86"/>
      <c r="QMU137" s="86"/>
      <c r="QMV137" s="86"/>
      <c r="QMW137" s="86"/>
      <c r="QMX137" s="86"/>
      <c r="QMY137" s="86"/>
      <c r="QMZ137" s="86"/>
      <c r="QNA137" s="86"/>
      <c r="QNB137" s="86"/>
      <c r="QNC137" s="86"/>
      <c r="QND137" s="86"/>
      <c r="QNE137" s="86"/>
      <c r="QNF137" s="86"/>
      <c r="QNG137" s="86"/>
      <c r="QNH137" s="86"/>
      <c r="QNI137" s="86"/>
      <c r="QNJ137" s="86"/>
      <c r="QNK137" s="86"/>
      <c r="QNL137" s="86"/>
      <c r="QNM137" s="86"/>
      <c r="QNN137" s="86"/>
      <c r="QNO137" s="86"/>
      <c r="QNP137" s="86"/>
      <c r="QNQ137" s="86"/>
      <c r="QNR137" s="86"/>
      <c r="QNS137" s="86"/>
      <c r="QNT137" s="86"/>
      <c r="QNU137" s="86"/>
      <c r="QNV137" s="86"/>
      <c r="QNW137" s="86"/>
      <c r="QNX137" s="86"/>
      <c r="QNY137" s="86"/>
      <c r="QNZ137" s="86"/>
      <c r="QOA137" s="86"/>
      <c r="QOB137" s="86"/>
      <c r="QOC137" s="86"/>
      <c r="QOD137" s="86"/>
      <c r="QOE137" s="86"/>
      <c r="QOF137" s="86"/>
      <c r="QOG137" s="86"/>
      <c r="QOH137" s="86"/>
      <c r="QOI137" s="86"/>
      <c r="QOJ137" s="86"/>
      <c r="QOK137" s="86"/>
      <c r="QOL137" s="86"/>
      <c r="QOM137" s="86"/>
      <c r="QON137" s="86"/>
      <c r="QOO137" s="86"/>
      <c r="QOP137" s="86"/>
      <c r="QOQ137" s="86"/>
      <c r="QOR137" s="86"/>
      <c r="QOS137" s="86"/>
      <c r="QOT137" s="86"/>
      <c r="QOU137" s="86"/>
      <c r="QOV137" s="86"/>
      <c r="QOW137" s="86"/>
      <c r="QOX137" s="86"/>
      <c r="QOY137" s="86"/>
      <c r="QOZ137" s="86"/>
      <c r="QPA137" s="86"/>
      <c r="QPB137" s="86"/>
      <c r="QPC137" s="86"/>
      <c r="QPD137" s="86"/>
      <c r="QPE137" s="86"/>
      <c r="QPF137" s="86"/>
      <c r="QPG137" s="86"/>
      <c r="QPH137" s="86"/>
      <c r="QPI137" s="86"/>
      <c r="QPJ137" s="86"/>
      <c r="QPK137" s="86"/>
      <c r="QPL137" s="86"/>
      <c r="QPM137" s="86"/>
      <c r="QPN137" s="86"/>
      <c r="QPO137" s="86"/>
      <c r="QPP137" s="86"/>
      <c r="QPQ137" s="86"/>
      <c r="QPR137" s="86"/>
      <c r="QPS137" s="86"/>
      <c r="QPT137" s="86"/>
      <c r="QPU137" s="86"/>
      <c r="QPV137" s="86"/>
      <c r="QPW137" s="86"/>
      <c r="QPX137" s="86"/>
      <c r="QPY137" s="86"/>
      <c r="QPZ137" s="86"/>
      <c r="QQA137" s="86"/>
      <c r="QQB137" s="86"/>
      <c r="QQC137" s="86"/>
      <c r="QQD137" s="86"/>
      <c r="QQE137" s="86"/>
      <c r="QQF137" s="86"/>
      <c r="QQG137" s="86"/>
      <c r="QQH137" s="86"/>
      <c r="QQI137" s="86"/>
      <c r="QQJ137" s="86"/>
      <c r="QQK137" s="86"/>
      <c r="QQL137" s="86"/>
      <c r="QQM137" s="86"/>
      <c r="QQN137" s="86"/>
      <c r="QQO137" s="86"/>
      <c r="QQP137" s="86"/>
      <c r="QQQ137" s="86"/>
      <c r="QQR137" s="86"/>
      <c r="QQS137" s="86"/>
      <c r="QQT137" s="86"/>
      <c r="QQU137" s="86"/>
      <c r="QQV137" s="86"/>
      <c r="QQW137" s="86"/>
      <c r="QQX137" s="86"/>
      <c r="QQY137" s="86"/>
      <c r="QQZ137" s="86"/>
      <c r="QRA137" s="86"/>
      <c r="QRB137" s="86"/>
      <c r="QRC137" s="86"/>
      <c r="QRD137" s="86"/>
      <c r="QRE137" s="86"/>
      <c r="QRF137" s="86"/>
      <c r="QRG137" s="86"/>
      <c r="QRH137" s="86"/>
      <c r="QRI137" s="86"/>
      <c r="QRJ137" s="86"/>
      <c r="QRK137" s="86"/>
      <c r="QRL137" s="86"/>
      <c r="QRM137" s="86"/>
      <c r="QRN137" s="86"/>
      <c r="QRO137" s="86"/>
      <c r="QRP137" s="86"/>
      <c r="QRQ137" s="86"/>
      <c r="QRR137" s="86"/>
      <c r="QRS137" s="86"/>
      <c r="QRT137" s="86"/>
      <c r="QRU137" s="86"/>
      <c r="QRV137" s="86"/>
      <c r="QRW137" s="86"/>
      <c r="QRX137" s="86"/>
      <c r="QRY137" s="86"/>
      <c r="QRZ137" s="86"/>
      <c r="QSG137" s="86"/>
      <c r="QSH137" s="86"/>
      <c r="QSI137" s="86"/>
      <c r="QSJ137" s="86"/>
      <c r="QSK137" s="86"/>
      <c r="QSL137" s="86"/>
      <c r="QSM137" s="86"/>
      <c r="QSN137" s="86"/>
      <c r="QSO137" s="86"/>
      <c r="QSP137" s="86"/>
      <c r="QSQ137" s="86"/>
      <c r="QSR137" s="86"/>
      <c r="QSS137" s="86"/>
      <c r="QST137" s="86"/>
      <c r="QSU137" s="86"/>
      <c r="QSV137" s="86"/>
      <c r="QSW137" s="86"/>
      <c r="QSX137" s="86"/>
      <c r="QSY137" s="86"/>
      <c r="QSZ137" s="86"/>
      <c r="QTA137" s="86"/>
      <c r="QTB137" s="86"/>
      <c r="QTC137" s="86"/>
      <c r="QTD137" s="86"/>
      <c r="QTE137" s="86"/>
      <c r="QTF137" s="86"/>
      <c r="QTG137" s="86"/>
      <c r="QTH137" s="86"/>
      <c r="QTI137" s="86"/>
      <c r="QTJ137" s="86"/>
      <c r="QTK137" s="86"/>
      <c r="QTL137" s="86"/>
      <c r="QTM137" s="86"/>
      <c r="QTN137" s="86"/>
      <c r="QTO137" s="86"/>
      <c r="QTP137" s="86"/>
      <c r="QTQ137" s="86"/>
      <c r="QTR137" s="86"/>
      <c r="QTS137" s="86"/>
      <c r="QTT137" s="86"/>
      <c r="QTU137" s="86"/>
      <c r="QTV137" s="86"/>
      <c r="QTW137" s="86"/>
      <c r="QTX137" s="86"/>
      <c r="QTY137" s="86"/>
      <c r="QTZ137" s="86"/>
      <c r="QUA137" s="86"/>
      <c r="QUB137" s="86"/>
      <c r="QUC137" s="86"/>
      <c r="QUD137" s="86"/>
      <c r="QUE137" s="86"/>
      <c r="QUF137" s="86"/>
      <c r="QUG137" s="86"/>
      <c r="QUH137" s="86"/>
      <c r="QUI137" s="86"/>
      <c r="QUJ137" s="86"/>
      <c r="QUK137" s="86"/>
      <c r="QUL137" s="86"/>
      <c r="QUM137" s="86"/>
      <c r="QUN137" s="86"/>
      <c r="QUO137" s="86"/>
      <c r="QUP137" s="86"/>
      <c r="QUQ137" s="86"/>
      <c r="QUR137" s="86"/>
      <c r="QUS137" s="86"/>
      <c r="QUT137" s="86"/>
      <c r="QUU137" s="86"/>
      <c r="QUV137" s="86"/>
      <c r="QUW137" s="86"/>
      <c r="QUX137" s="86"/>
      <c r="QUY137" s="86"/>
      <c r="QUZ137" s="86"/>
      <c r="QVA137" s="86"/>
      <c r="QVB137" s="86"/>
      <c r="QVC137" s="86"/>
      <c r="QVD137" s="86"/>
      <c r="QVE137" s="86"/>
      <c r="QVF137" s="86"/>
      <c r="QVG137" s="86"/>
      <c r="QVH137" s="86"/>
      <c r="QVI137" s="86"/>
      <c r="QVJ137" s="86"/>
      <c r="QVK137" s="86"/>
      <c r="QVL137" s="86"/>
      <c r="QVM137" s="86"/>
      <c r="QVN137" s="86"/>
      <c r="QVO137" s="86"/>
      <c r="QVP137" s="86"/>
      <c r="QVQ137" s="86"/>
      <c r="QVR137" s="86"/>
      <c r="QVS137" s="86"/>
      <c r="QVT137" s="86"/>
      <c r="QVU137" s="86"/>
      <c r="QVV137" s="86"/>
      <c r="QVW137" s="86"/>
      <c r="QVX137" s="86"/>
      <c r="QVY137" s="86"/>
      <c r="QVZ137" s="86"/>
      <c r="QWA137" s="86"/>
      <c r="QWB137" s="86"/>
      <c r="QWC137" s="86"/>
      <c r="QWD137" s="86"/>
      <c r="QWE137" s="86"/>
      <c r="QWF137" s="86"/>
      <c r="QWG137" s="86"/>
      <c r="QWH137" s="86"/>
      <c r="QWI137" s="86"/>
      <c r="QWJ137" s="86"/>
      <c r="QWK137" s="86"/>
      <c r="QWL137" s="86"/>
      <c r="QWM137" s="86"/>
      <c r="QWN137" s="86"/>
      <c r="QWO137" s="86"/>
      <c r="QWP137" s="86"/>
      <c r="QWQ137" s="86"/>
      <c r="QWR137" s="86"/>
      <c r="QWS137" s="86"/>
      <c r="QWT137" s="86"/>
      <c r="QWU137" s="86"/>
      <c r="QWV137" s="86"/>
      <c r="QWW137" s="86"/>
      <c r="QWX137" s="86"/>
      <c r="QWY137" s="86"/>
      <c r="QWZ137" s="86"/>
      <c r="QXA137" s="86"/>
      <c r="QXB137" s="86"/>
      <c r="QXC137" s="86"/>
      <c r="QXD137" s="86"/>
      <c r="QXE137" s="86"/>
      <c r="QXF137" s="86"/>
      <c r="QXG137" s="86"/>
      <c r="QXH137" s="86"/>
      <c r="QXI137" s="86"/>
      <c r="QXJ137" s="86"/>
      <c r="QXK137" s="86"/>
      <c r="QXL137" s="86"/>
      <c r="QXM137" s="86"/>
      <c r="QXN137" s="86"/>
      <c r="QXO137" s="86"/>
      <c r="QXP137" s="86"/>
      <c r="QXQ137" s="86"/>
      <c r="QXR137" s="86"/>
      <c r="QXS137" s="86"/>
      <c r="QXT137" s="86"/>
      <c r="QXU137" s="86"/>
      <c r="QXV137" s="86"/>
      <c r="QXW137" s="86"/>
      <c r="QXX137" s="86"/>
      <c r="QXY137" s="86"/>
      <c r="QXZ137" s="86"/>
      <c r="QYA137" s="86"/>
      <c r="QYB137" s="86"/>
      <c r="QYC137" s="86"/>
      <c r="QYD137" s="86"/>
      <c r="QYE137" s="86"/>
      <c r="QYF137" s="86"/>
      <c r="QYG137" s="86"/>
      <c r="QYH137" s="86"/>
      <c r="QYI137" s="86"/>
      <c r="QYJ137" s="86"/>
      <c r="QYK137" s="86"/>
      <c r="QYL137" s="86"/>
      <c r="QYM137" s="86"/>
      <c r="QYN137" s="86"/>
      <c r="QYO137" s="86"/>
      <c r="QYP137" s="86"/>
      <c r="QYQ137" s="86"/>
      <c r="QYR137" s="86"/>
      <c r="QYS137" s="86"/>
      <c r="QYT137" s="86"/>
      <c r="QYU137" s="86"/>
      <c r="QYV137" s="86"/>
      <c r="QYW137" s="86"/>
      <c r="QYX137" s="86"/>
      <c r="QYY137" s="86"/>
      <c r="QYZ137" s="86"/>
      <c r="QZA137" s="86"/>
      <c r="QZB137" s="86"/>
      <c r="QZC137" s="86"/>
      <c r="QZD137" s="86"/>
      <c r="QZE137" s="86"/>
      <c r="QZF137" s="86"/>
      <c r="QZG137" s="86"/>
      <c r="QZH137" s="86"/>
      <c r="QZI137" s="86"/>
      <c r="QZJ137" s="86"/>
      <c r="QZK137" s="86"/>
      <c r="QZL137" s="86"/>
      <c r="QZM137" s="86"/>
      <c r="QZN137" s="86"/>
      <c r="QZO137" s="86"/>
      <c r="QZP137" s="86"/>
      <c r="QZQ137" s="86"/>
      <c r="QZR137" s="86"/>
      <c r="QZS137" s="86"/>
      <c r="QZT137" s="86"/>
      <c r="QZU137" s="86"/>
      <c r="QZV137" s="86"/>
      <c r="QZW137" s="86"/>
      <c r="QZX137" s="86"/>
      <c r="QZY137" s="86"/>
      <c r="QZZ137" s="86"/>
      <c r="RAA137" s="86"/>
      <c r="RAB137" s="86"/>
      <c r="RAC137" s="86"/>
      <c r="RAD137" s="86"/>
      <c r="RAE137" s="86"/>
      <c r="RAF137" s="86"/>
      <c r="RAG137" s="86"/>
      <c r="RAH137" s="86"/>
      <c r="RAI137" s="86"/>
      <c r="RAJ137" s="86"/>
      <c r="RAK137" s="86"/>
      <c r="RAL137" s="86"/>
      <c r="RAM137" s="86"/>
      <c r="RAN137" s="86"/>
      <c r="RAO137" s="86"/>
      <c r="RAP137" s="86"/>
      <c r="RAQ137" s="86"/>
      <c r="RAR137" s="86"/>
      <c r="RAS137" s="86"/>
      <c r="RAT137" s="86"/>
      <c r="RAU137" s="86"/>
      <c r="RAV137" s="86"/>
      <c r="RAW137" s="86"/>
      <c r="RAX137" s="86"/>
      <c r="RAY137" s="86"/>
      <c r="RAZ137" s="86"/>
      <c r="RBA137" s="86"/>
      <c r="RBB137" s="86"/>
      <c r="RBC137" s="86"/>
      <c r="RBD137" s="86"/>
      <c r="RBE137" s="86"/>
      <c r="RBF137" s="86"/>
      <c r="RBG137" s="86"/>
      <c r="RBH137" s="86"/>
      <c r="RBI137" s="86"/>
      <c r="RBJ137" s="86"/>
      <c r="RBK137" s="86"/>
      <c r="RBL137" s="86"/>
      <c r="RBM137" s="86"/>
      <c r="RBN137" s="86"/>
      <c r="RBO137" s="86"/>
      <c r="RBP137" s="86"/>
      <c r="RBQ137" s="86"/>
      <c r="RBR137" s="86"/>
      <c r="RBS137" s="86"/>
      <c r="RBT137" s="86"/>
      <c r="RBU137" s="86"/>
      <c r="RBV137" s="86"/>
      <c r="RCC137" s="86"/>
      <c r="RCD137" s="86"/>
      <c r="RCE137" s="86"/>
      <c r="RCF137" s="86"/>
      <c r="RCG137" s="86"/>
      <c r="RCH137" s="86"/>
      <c r="RCI137" s="86"/>
      <c r="RCJ137" s="86"/>
      <c r="RCK137" s="86"/>
      <c r="RCL137" s="86"/>
      <c r="RCM137" s="86"/>
      <c r="RCN137" s="86"/>
      <c r="RCO137" s="86"/>
      <c r="RCP137" s="86"/>
      <c r="RCQ137" s="86"/>
      <c r="RCR137" s="86"/>
      <c r="RCS137" s="86"/>
      <c r="RCT137" s="86"/>
      <c r="RCU137" s="86"/>
      <c r="RCV137" s="86"/>
      <c r="RCW137" s="86"/>
      <c r="RCX137" s="86"/>
      <c r="RCY137" s="86"/>
      <c r="RCZ137" s="86"/>
      <c r="RDA137" s="86"/>
      <c r="RDB137" s="86"/>
      <c r="RDC137" s="86"/>
      <c r="RDD137" s="86"/>
      <c r="RDE137" s="86"/>
      <c r="RDF137" s="86"/>
      <c r="RDG137" s="86"/>
      <c r="RDH137" s="86"/>
      <c r="RDI137" s="86"/>
      <c r="RDJ137" s="86"/>
      <c r="RDK137" s="86"/>
      <c r="RDL137" s="86"/>
      <c r="RDM137" s="86"/>
      <c r="RDN137" s="86"/>
      <c r="RDO137" s="86"/>
      <c r="RDP137" s="86"/>
      <c r="RDQ137" s="86"/>
      <c r="RDR137" s="86"/>
      <c r="RDS137" s="86"/>
      <c r="RDT137" s="86"/>
      <c r="RDU137" s="86"/>
      <c r="RDV137" s="86"/>
      <c r="RDW137" s="86"/>
      <c r="RDX137" s="86"/>
      <c r="RDY137" s="86"/>
      <c r="RDZ137" s="86"/>
      <c r="REA137" s="86"/>
      <c r="REB137" s="86"/>
      <c r="REC137" s="86"/>
      <c r="RED137" s="86"/>
      <c r="REE137" s="86"/>
      <c r="REF137" s="86"/>
      <c r="REG137" s="86"/>
      <c r="REH137" s="86"/>
      <c r="REI137" s="86"/>
      <c r="REJ137" s="86"/>
      <c r="REK137" s="86"/>
      <c r="REL137" s="86"/>
      <c r="REM137" s="86"/>
      <c r="REN137" s="86"/>
      <c r="REO137" s="86"/>
      <c r="REP137" s="86"/>
      <c r="REQ137" s="86"/>
      <c r="RER137" s="86"/>
      <c r="RES137" s="86"/>
      <c r="RET137" s="86"/>
      <c r="REU137" s="86"/>
      <c r="REV137" s="86"/>
      <c r="REW137" s="86"/>
      <c r="REX137" s="86"/>
      <c r="REY137" s="86"/>
      <c r="REZ137" s="86"/>
      <c r="RFA137" s="86"/>
      <c r="RFB137" s="86"/>
      <c r="RFC137" s="86"/>
      <c r="RFD137" s="86"/>
      <c r="RFE137" s="86"/>
      <c r="RFF137" s="86"/>
      <c r="RFG137" s="86"/>
      <c r="RFH137" s="86"/>
      <c r="RFI137" s="86"/>
      <c r="RFJ137" s="86"/>
      <c r="RFK137" s="86"/>
      <c r="RFL137" s="86"/>
      <c r="RFM137" s="86"/>
      <c r="RFN137" s="86"/>
      <c r="RFO137" s="86"/>
      <c r="RFP137" s="86"/>
      <c r="RFQ137" s="86"/>
      <c r="RFR137" s="86"/>
      <c r="RFS137" s="86"/>
      <c r="RFT137" s="86"/>
      <c r="RFU137" s="86"/>
      <c r="RFV137" s="86"/>
      <c r="RFW137" s="86"/>
      <c r="RFX137" s="86"/>
      <c r="RFY137" s="86"/>
      <c r="RFZ137" s="86"/>
      <c r="RGA137" s="86"/>
      <c r="RGB137" s="86"/>
      <c r="RGC137" s="86"/>
      <c r="RGD137" s="86"/>
      <c r="RGE137" s="86"/>
      <c r="RGF137" s="86"/>
      <c r="RGG137" s="86"/>
      <c r="RGH137" s="86"/>
      <c r="RGI137" s="86"/>
      <c r="RGJ137" s="86"/>
      <c r="RGK137" s="86"/>
      <c r="RGL137" s="86"/>
      <c r="RGM137" s="86"/>
      <c r="RGN137" s="86"/>
      <c r="RGO137" s="86"/>
      <c r="RGP137" s="86"/>
      <c r="RGQ137" s="86"/>
      <c r="RGR137" s="86"/>
      <c r="RGS137" s="86"/>
      <c r="RGT137" s="86"/>
      <c r="RGU137" s="86"/>
      <c r="RGV137" s="86"/>
      <c r="RGW137" s="86"/>
      <c r="RGX137" s="86"/>
      <c r="RGY137" s="86"/>
      <c r="RGZ137" s="86"/>
      <c r="RHA137" s="86"/>
      <c r="RHB137" s="86"/>
      <c r="RHC137" s="86"/>
      <c r="RHD137" s="86"/>
      <c r="RHE137" s="86"/>
      <c r="RHF137" s="86"/>
      <c r="RHG137" s="86"/>
      <c r="RHH137" s="86"/>
      <c r="RHI137" s="86"/>
      <c r="RHJ137" s="86"/>
      <c r="RHK137" s="86"/>
      <c r="RHL137" s="86"/>
      <c r="RHM137" s="86"/>
      <c r="RHN137" s="86"/>
      <c r="RHO137" s="86"/>
      <c r="RHP137" s="86"/>
      <c r="RHQ137" s="86"/>
      <c r="RHR137" s="86"/>
      <c r="RHS137" s="86"/>
      <c r="RHT137" s="86"/>
      <c r="RHU137" s="86"/>
      <c r="RHV137" s="86"/>
      <c r="RHW137" s="86"/>
      <c r="RHX137" s="86"/>
      <c r="RHY137" s="86"/>
      <c r="RHZ137" s="86"/>
      <c r="RIA137" s="86"/>
      <c r="RIB137" s="86"/>
      <c r="RIC137" s="86"/>
      <c r="RID137" s="86"/>
      <c r="RIE137" s="86"/>
      <c r="RIF137" s="86"/>
      <c r="RIG137" s="86"/>
      <c r="RIH137" s="86"/>
      <c r="RII137" s="86"/>
      <c r="RIJ137" s="86"/>
      <c r="RIK137" s="86"/>
      <c r="RIL137" s="86"/>
      <c r="RIM137" s="86"/>
      <c r="RIN137" s="86"/>
      <c r="RIO137" s="86"/>
      <c r="RIP137" s="86"/>
      <c r="RIQ137" s="86"/>
      <c r="RIR137" s="86"/>
      <c r="RIS137" s="86"/>
      <c r="RIT137" s="86"/>
      <c r="RIU137" s="86"/>
      <c r="RIV137" s="86"/>
      <c r="RIW137" s="86"/>
      <c r="RIX137" s="86"/>
      <c r="RIY137" s="86"/>
      <c r="RIZ137" s="86"/>
      <c r="RJA137" s="86"/>
      <c r="RJB137" s="86"/>
      <c r="RJC137" s="86"/>
      <c r="RJD137" s="86"/>
      <c r="RJE137" s="86"/>
      <c r="RJF137" s="86"/>
      <c r="RJG137" s="86"/>
      <c r="RJH137" s="86"/>
      <c r="RJI137" s="86"/>
      <c r="RJJ137" s="86"/>
      <c r="RJK137" s="86"/>
      <c r="RJL137" s="86"/>
      <c r="RJM137" s="86"/>
      <c r="RJN137" s="86"/>
      <c r="RJO137" s="86"/>
      <c r="RJP137" s="86"/>
      <c r="RJQ137" s="86"/>
      <c r="RJR137" s="86"/>
      <c r="RJS137" s="86"/>
      <c r="RJT137" s="86"/>
      <c r="RJU137" s="86"/>
      <c r="RJV137" s="86"/>
      <c r="RJW137" s="86"/>
      <c r="RJX137" s="86"/>
      <c r="RJY137" s="86"/>
      <c r="RJZ137" s="86"/>
      <c r="RKA137" s="86"/>
      <c r="RKB137" s="86"/>
      <c r="RKC137" s="86"/>
      <c r="RKD137" s="86"/>
      <c r="RKE137" s="86"/>
      <c r="RKF137" s="86"/>
      <c r="RKG137" s="86"/>
      <c r="RKH137" s="86"/>
      <c r="RKI137" s="86"/>
      <c r="RKJ137" s="86"/>
      <c r="RKK137" s="86"/>
      <c r="RKL137" s="86"/>
      <c r="RKM137" s="86"/>
      <c r="RKN137" s="86"/>
      <c r="RKO137" s="86"/>
      <c r="RKP137" s="86"/>
      <c r="RKQ137" s="86"/>
      <c r="RKR137" s="86"/>
      <c r="RKS137" s="86"/>
      <c r="RKT137" s="86"/>
      <c r="RKU137" s="86"/>
      <c r="RKV137" s="86"/>
      <c r="RKW137" s="86"/>
      <c r="RKX137" s="86"/>
      <c r="RKY137" s="86"/>
      <c r="RKZ137" s="86"/>
      <c r="RLA137" s="86"/>
      <c r="RLB137" s="86"/>
      <c r="RLC137" s="86"/>
      <c r="RLD137" s="86"/>
      <c r="RLE137" s="86"/>
      <c r="RLF137" s="86"/>
      <c r="RLG137" s="86"/>
      <c r="RLH137" s="86"/>
      <c r="RLI137" s="86"/>
      <c r="RLJ137" s="86"/>
      <c r="RLK137" s="86"/>
      <c r="RLL137" s="86"/>
      <c r="RLM137" s="86"/>
      <c r="RLN137" s="86"/>
      <c r="RLO137" s="86"/>
      <c r="RLP137" s="86"/>
      <c r="RLQ137" s="86"/>
      <c r="RLR137" s="86"/>
      <c r="RLY137" s="86"/>
      <c r="RLZ137" s="86"/>
      <c r="RMA137" s="86"/>
      <c r="RMB137" s="86"/>
      <c r="RMC137" s="86"/>
      <c r="RMD137" s="86"/>
      <c r="RME137" s="86"/>
      <c r="RMF137" s="86"/>
      <c r="RMG137" s="86"/>
      <c r="RMH137" s="86"/>
      <c r="RMI137" s="86"/>
      <c r="RMJ137" s="86"/>
      <c r="RMK137" s="86"/>
      <c r="RML137" s="86"/>
      <c r="RMM137" s="86"/>
      <c r="RMN137" s="86"/>
      <c r="RMO137" s="86"/>
      <c r="RMP137" s="86"/>
      <c r="RMQ137" s="86"/>
      <c r="RMR137" s="86"/>
      <c r="RMS137" s="86"/>
      <c r="RMT137" s="86"/>
      <c r="RMU137" s="86"/>
      <c r="RMV137" s="86"/>
      <c r="RMW137" s="86"/>
      <c r="RMX137" s="86"/>
      <c r="RMY137" s="86"/>
      <c r="RMZ137" s="86"/>
      <c r="RNA137" s="86"/>
      <c r="RNB137" s="86"/>
      <c r="RNC137" s="86"/>
      <c r="RND137" s="86"/>
      <c r="RNE137" s="86"/>
      <c r="RNF137" s="86"/>
      <c r="RNG137" s="86"/>
      <c r="RNH137" s="86"/>
      <c r="RNI137" s="86"/>
      <c r="RNJ137" s="86"/>
      <c r="RNK137" s="86"/>
      <c r="RNL137" s="86"/>
      <c r="RNM137" s="86"/>
      <c r="RNN137" s="86"/>
      <c r="RNO137" s="86"/>
      <c r="RNP137" s="86"/>
      <c r="RNQ137" s="86"/>
      <c r="RNR137" s="86"/>
      <c r="RNS137" s="86"/>
      <c r="RNT137" s="86"/>
      <c r="RNU137" s="86"/>
      <c r="RNV137" s="86"/>
      <c r="RNW137" s="86"/>
      <c r="RNX137" s="86"/>
      <c r="RNY137" s="86"/>
      <c r="RNZ137" s="86"/>
      <c r="ROA137" s="86"/>
      <c r="ROB137" s="86"/>
      <c r="ROC137" s="86"/>
      <c r="ROD137" s="86"/>
      <c r="ROE137" s="86"/>
      <c r="ROF137" s="86"/>
      <c r="ROG137" s="86"/>
      <c r="ROH137" s="86"/>
      <c r="ROI137" s="86"/>
      <c r="ROJ137" s="86"/>
      <c r="ROK137" s="86"/>
      <c r="ROL137" s="86"/>
      <c r="ROM137" s="86"/>
      <c r="RON137" s="86"/>
      <c r="ROO137" s="86"/>
      <c r="ROP137" s="86"/>
      <c r="ROQ137" s="86"/>
      <c r="ROR137" s="86"/>
      <c r="ROS137" s="86"/>
      <c r="ROT137" s="86"/>
      <c r="ROU137" s="86"/>
      <c r="ROV137" s="86"/>
      <c r="ROW137" s="86"/>
      <c r="ROX137" s="86"/>
      <c r="ROY137" s="86"/>
      <c r="ROZ137" s="86"/>
      <c r="RPA137" s="86"/>
      <c r="RPB137" s="86"/>
      <c r="RPC137" s="86"/>
      <c r="RPD137" s="86"/>
      <c r="RPE137" s="86"/>
      <c r="RPF137" s="86"/>
      <c r="RPG137" s="86"/>
      <c r="RPH137" s="86"/>
      <c r="RPI137" s="86"/>
      <c r="RPJ137" s="86"/>
      <c r="RPK137" s="86"/>
      <c r="RPL137" s="86"/>
      <c r="RPM137" s="86"/>
      <c r="RPN137" s="86"/>
      <c r="RPO137" s="86"/>
      <c r="RPP137" s="86"/>
      <c r="RPQ137" s="86"/>
      <c r="RPR137" s="86"/>
      <c r="RPS137" s="86"/>
      <c r="RPT137" s="86"/>
      <c r="RPU137" s="86"/>
      <c r="RPV137" s="86"/>
      <c r="RPW137" s="86"/>
      <c r="RPX137" s="86"/>
      <c r="RPY137" s="86"/>
      <c r="RPZ137" s="86"/>
      <c r="RQA137" s="86"/>
      <c r="RQB137" s="86"/>
      <c r="RQC137" s="86"/>
      <c r="RQD137" s="86"/>
      <c r="RQE137" s="86"/>
      <c r="RQF137" s="86"/>
      <c r="RQG137" s="86"/>
      <c r="RQH137" s="86"/>
      <c r="RQI137" s="86"/>
      <c r="RQJ137" s="86"/>
      <c r="RQK137" s="86"/>
      <c r="RQL137" s="86"/>
      <c r="RQM137" s="86"/>
      <c r="RQN137" s="86"/>
      <c r="RQO137" s="86"/>
      <c r="RQP137" s="86"/>
      <c r="RQQ137" s="86"/>
      <c r="RQR137" s="86"/>
      <c r="RQS137" s="86"/>
      <c r="RQT137" s="86"/>
      <c r="RQU137" s="86"/>
      <c r="RQV137" s="86"/>
      <c r="RQW137" s="86"/>
      <c r="RQX137" s="86"/>
      <c r="RQY137" s="86"/>
      <c r="RQZ137" s="86"/>
      <c r="RRA137" s="86"/>
      <c r="RRB137" s="86"/>
      <c r="RRC137" s="86"/>
      <c r="RRD137" s="86"/>
      <c r="RRE137" s="86"/>
      <c r="RRF137" s="86"/>
      <c r="RRG137" s="86"/>
      <c r="RRH137" s="86"/>
      <c r="RRI137" s="86"/>
      <c r="RRJ137" s="86"/>
      <c r="RRK137" s="86"/>
      <c r="RRL137" s="86"/>
      <c r="RRM137" s="86"/>
      <c r="RRN137" s="86"/>
      <c r="RRO137" s="86"/>
      <c r="RRP137" s="86"/>
      <c r="RRQ137" s="86"/>
      <c r="RRR137" s="86"/>
      <c r="RRS137" s="86"/>
      <c r="RRT137" s="86"/>
      <c r="RRU137" s="86"/>
      <c r="RRV137" s="86"/>
      <c r="RRW137" s="86"/>
      <c r="RRX137" s="86"/>
      <c r="RRY137" s="86"/>
      <c r="RRZ137" s="86"/>
      <c r="RSA137" s="86"/>
      <c r="RSB137" s="86"/>
      <c r="RSC137" s="86"/>
      <c r="RSD137" s="86"/>
      <c r="RSE137" s="86"/>
      <c r="RSF137" s="86"/>
      <c r="RSG137" s="86"/>
      <c r="RSH137" s="86"/>
      <c r="RSI137" s="86"/>
      <c r="RSJ137" s="86"/>
      <c r="RSK137" s="86"/>
      <c r="RSL137" s="86"/>
      <c r="RSM137" s="86"/>
      <c r="RSN137" s="86"/>
      <c r="RSO137" s="86"/>
      <c r="RSP137" s="86"/>
      <c r="RSQ137" s="86"/>
      <c r="RSR137" s="86"/>
      <c r="RSS137" s="86"/>
      <c r="RST137" s="86"/>
      <c r="RSU137" s="86"/>
      <c r="RSV137" s="86"/>
      <c r="RSW137" s="86"/>
      <c r="RSX137" s="86"/>
      <c r="RSY137" s="86"/>
      <c r="RSZ137" s="86"/>
      <c r="RTA137" s="86"/>
      <c r="RTB137" s="86"/>
      <c r="RTC137" s="86"/>
      <c r="RTD137" s="86"/>
      <c r="RTE137" s="86"/>
      <c r="RTF137" s="86"/>
      <c r="RTG137" s="86"/>
      <c r="RTH137" s="86"/>
      <c r="RTI137" s="86"/>
      <c r="RTJ137" s="86"/>
      <c r="RTK137" s="86"/>
      <c r="RTL137" s="86"/>
      <c r="RTM137" s="86"/>
      <c r="RTN137" s="86"/>
      <c r="RTO137" s="86"/>
      <c r="RTP137" s="86"/>
      <c r="RTQ137" s="86"/>
      <c r="RTR137" s="86"/>
      <c r="RTS137" s="86"/>
      <c r="RTT137" s="86"/>
      <c r="RTU137" s="86"/>
      <c r="RTV137" s="86"/>
      <c r="RTW137" s="86"/>
      <c r="RTX137" s="86"/>
      <c r="RTY137" s="86"/>
      <c r="RTZ137" s="86"/>
      <c r="RUA137" s="86"/>
      <c r="RUB137" s="86"/>
      <c r="RUC137" s="86"/>
      <c r="RUD137" s="86"/>
      <c r="RUE137" s="86"/>
      <c r="RUF137" s="86"/>
      <c r="RUG137" s="86"/>
      <c r="RUH137" s="86"/>
      <c r="RUI137" s="86"/>
      <c r="RUJ137" s="86"/>
      <c r="RUK137" s="86"/>
      <c r="RUL137" s="86"/>
      <c r="RUM137" s="86"/>
      <c r="RUN137" s="86"/>
      <c r="RUO137" s="86"/>
      <c r="RUP137" s="86"/>
      <c r="RUQ137" s="86"/>
      <c r="RUR137" s="86"/>
      <c r="RUS137" s="86"/>
      <c r="RUT137" s="86"/>
      <c r="RUU137" s="86"/>
      <c r="RUV137" s="86"/>
      <c r="RUW137" s="86"/>
      <c r="RUX137" s="86"/>
      <c r="RUY137" s="86"/>
      <c r="RUZ137" s="86"/>
      <c r="RVA137" s="86"/>
      <c r="RVB137" s="86"/>
      <c r="RVC137" s="86"/>
      <c r="RVD137" s="86"/>
      <c r="RVE137" s="86"/>
      <c r="RVF137" s="86"/>
      <c r="RVG137" s="86"/>
      <c r="RVH137" s="86"/>
      <c r="RVI137" s="86"/>
      <c r="RVJ137" s="86"/>
      <c r="RVK137" s="86"/>
      <c r="RVL137" s="86"/>
      <c r="RVM137" s="86"/>
      <c r="RVN137" s="86"/>
      <c r="RVU137" s="86"/>
      <c r="RVV137" s="86"/>
      <c r="RVW137" s="86"/>
      <c r="RVX137" s="86"/>
      <c r="RVY137" s="86"/>
      <c r="RVZ137" s="86"/>
      <c r="RWA137" s="86"/>
      <c r="RWB137" s="86"/>
      <c r="RWC137" s="86"/>
      <c r="RWD137" s="86"/>
      <c r="RWE137" s="86"/>
      <c r="RWF137" s="86"/>
      <c r="RWG137" s="86"/>
      <c r="RWH137" s="86"/>
      <c r="RWI137" s="86"/>
      <c r="RWJ137" s="86"/>
      <c r="RWK137" s="86"/>
      <c r="RWL137" s="86"/>
      <c r="RWM137" s="86"/>
      <c r="RWN137" s="86"/>
      <c r="RWO137" s="86"/>
      <c r="RWP137" s="86"/>
      <c r="RWQ137" s="86"/>
      <c r="RWR137" s="86"/>
      <c r="RWS137" s="86"/>
      <c r="RWT137" s="86"/>
      <c r="RWU137" s="86"/>
      <c r="RWV137" s="86"/>
      <c r="RWW137" s="86"/>
      <c r="RWX137" s="86"/>
      <c r="RWY137" s="86"/>
      <c r="RWZ137" s="86"/>
      <c r="RXA137" s="86"/>
      <c r="RXB137" s="86"/>
      <c r="RXC137" s="86"/>
      <c r="RXD137" s="86"/>
      <c r="RXE137" s="86"/>
      <c r="RXF137" s="86"/>
      <c r="RXG137" s="86"/>
      <c r="RXH137" s="86"/>
      <c r="RXI137" s="86"/>
      <c r="RXJ137" s="86"/>
      <c r="RXK137" s="86"/>
      <c r="RXL137" s="86"/>
      <c r="RXM137" s="86"/>
      <c r="RXN137" s="86"/>
      <c r="RXO137" s="86"/>
      <c r="RXP137" s="86"/>
      <c r="RXQ137" s="86"/>
      <c r="RXR137" s="86"/>
      <c r="RXS137" s="86"/>
      <c r="RXT137" s="86"/>
      <c r="RXU137" s="86"/>
      <c r="RXV137" s="86"/>
      <c r="RXW137" s="86"/>
      <c r="RXX137" s="86"/>
      <c r="RXY137" s="86"/>
      <c r="RXZ137" s="86"/>
      <c r="RYA137" s="86"/>
      <c r="RYB137" s="86"/>
      <c r="RYC137" s="86"/>
      <c r="RYD137" s="86"/>
      <c r="RYE137" s="86"/>
      <c r="RYF137" s="86"/>
      <c r="RYG137" s="86"/>
      <c r="RYH137" s="86"/>
      <c r="RYI137" s="86"/>
      <c r="RYJ137" s="86"/>
      <c r="RYK137" s="86"/>
      <c r="RYL137" s="86"/>
      <c r="RYM137" s="86"/>
      <c r="RYN137" s="86"/>
      <c r="RYO137" s="86"/>
      <c r="RYP137" s="86"/>
      <c r="RYQ137" s="86"/>
      <c r="RYR137" s="86"/>
      <c r="RYS137" s="86"/>
      <c r="RYT137" s="86"/>
      <c r="RYU137" s="86"/>
      <c r="RYV137" s="86"/>
      <c r="RYW137" s="86"/>
      <c r="RYX137" s="86"/>
      <c r="RYY137" s="86"/>
      <c r="RYZ137" s="86"/>
      <c r="RZA137" s="86"/>
      <c r="RZB137" s="86"/>
      <c r="RZC137" s="86"/>
      <c r="RZD137" s="86"/>
      <c r="RZE137" s="86"/>
      <c r="RZF137" s="86"/>
      <c r="RZG137" s="86"/>
      <c r="RZH137" s="86"/>
      <c r="RZI137" s="86"/>
      <c r="RZJ137" s="86"/>
      <c r="RZK137" s="86"/>
      <c r="RZL137" s="86"/>
      <c r="RZM137" s="86"/>
      <c r="RZN137" s="86"/>
      <c r="RZO137" s="86"/>
      <c r="RZP137" s="86"/>
      <c r="RZQ137" s="86"/>
      <c r="RZR137" s="86"/>
      <c r="RZS137" s="86"/>
      <c r="RZT137" s="86"/>
      <c r="RZU137" s="86"/>
      <c r="RZV137" s="86"/>
      <c r="RZW137" s="86"/>
      <c r="RZX137" s="86"/>
      <c r="RZY137" s="86"/>
      <c r="RZZ137" s="86"/>
      <c r="SAA137" s="86"/>
      <c r="SAB137" s="86"/>
      <c r="SAC137" s="86"/>
      <c r="SAD137" s="86"/>
      <c r="SAE137" s="86"/>
      <c r="SAF137" s="86"/>
      <c r="SAG137" s="86"/>
      <c r="SAH137" s="86"/>
      <c r="SAI137" s="86"/>
      <c r="SAJ137" s="86"/>
      <c r="SAK137" s="86"/>
      <c r="SAL137" s="86"/>
      <c r="SAM137" s="86"/>
      <c r="SAN137" s="86"/>
      <c r="SAO137" s="86"/>
      <c r="SAP137" s="86"/>
      <c r="SAQ137" s="86"/>
      <c r="SAR137" s="86"/>
      <c r="SAS137" s="86"/>
      <c r="SAT137" s="86"/>
      <c r="SAU137" s="86"/>
      <c r="SAV137" s="86"/>
      <c r="SAW137" s="86"/>
      <c r="SAX137" s="86"/>
      <c r="SAY137" s="86"/>
      <c r="SAZ137" s="86"/>
      <c r="SBA137" s="86"/>
      <c r="SBB137" s="86"/>
      <c r="SBC137" s="86"/>
      <c r="SBD137" s="86"/>
      <c r="SBE137" s="86"/>
      <c r="SBF137" s="86"/>
      <c r="SBG137" s="86"/>
      <c r="SBH137" s="86"/>
      <c r="SBI137" s="86"/>
      <c r="SBJ137" s="86"/>
      <c r="SBK137" s="86"/>
      <c r="SBL137" s="86"/>
      <c r="SBM137" s="86"/>
      <c r="SBN137" s="86"/>
      <c r="SBO137" s="86"/>
      <c r="SBP137" s="86"/>
      <c r="SBQ137" s="86"/>
      <c r="SBR137" s="86"/>
      <c r="SBS137" s="86"/>
      <c r="SBT137" s="86"/>
      <c r="SBU137" s="86"/>
      <c r="SBV137" s="86"/>
      <c r="SBW137" s="86"/>
      <c r="SBX137" s="86"/>
      <c r="SBY137" s="86"/>
      <c r="SBZ137" s="86"/>
      <c r="SCA137" s="86"/>
      <c r="SCB137" s="86"/>
      <c r="SCC137" s="86"/>
      <c r="SCD137" s="86"/>
      <c r="SCE137" s="86"/>
      <c r="SCF137" s="86"/>
      <c r="SCG137" s="86"/>
      <c r="SCH137" s="86"/>
      <c r="SCI137" s="86"/>
      <c r="SCJ137" s="86"/>
      <c r="SCK137" s="86"/>
      <c r="SCL137" s="86"/>
      <c r="SCM137" s="86"/>
      <c r="SCN137" s="86"/>
      <c r="SCO137" s="86"/>
      <c r="SCP137" s="86"/>
      <c r="SCQ137" s="86"/>
      <c r="SCR137" s="86"/>
      <c r="SCS137" s="86"/>
      <c r="SCT137" s="86"/>
      <c r="SCU137" s="86"/>
      <c r="SCV137" s="86"/>
      <c r="SCW137" s="86"/>
      <c r="SCX137" s="86"/>
      <c r="SCY137" s="86"/>
      <c r="SCZ137" s="86"/>
      <c r="SDA137" s="86"/>
      <c r="SDB137" s="86"/>
      <c r="SDC137" s="86"/>
      <c r="SDD137" s="86"/>
      <c r="SDE137" s="86"/>
      <c r="SDF137" s="86"/>
      <c r="SDG137" s="86"/>
      <c r="SDH137" s="86"/>
      <c r="SDI137" s="86"/>
      <c r="SDJ137" s="86"/>
      <c r="SDK137" s="86"/>
      <c r="SDL137" s="86"/>
      <c r="SDM137" s="86"/>
      <c r="SDN137" s="86"/>
      <c r="SDO137" s="86"/>
      <c r="SDP137" s="86"/>
      <c r="SDQ137" s="86"/>
      <c r="SDR137" s="86"/>
      <c r="SDS137" s="86"/>
      <c r="SDT137" s="86"/>
      <c r="SDU137" s="86"/>
      <c r="SDV137" s="86"/>
      <c r="SDW137" s="86"/>
      <c r="SDX137" s="86"/>
      <c r="SDY137" s="86"/>
      <c r="SDZ137" s="86"/>
      <c r="SEA137" s="86"/>
      <c r="SEB137" s="86"/>
      <c r="SEC137" s="86"/>
      <c r="SED137" s="86"/>
      <c r="SEE137" s="86"/>
      <c r="SEF137" s="86"/>
      <c r="SEG137" s="86"/>
      <c r="SEH137" s="86"/>
      <c r="SEI137" s="86"/>
      <c r="SEJ137" s="86"/>
      <c r="SEK137" s="86"/>
      <c r="SEL137" s="86"/>
      <c r="SEM137" s="86"/>
      <c r="SEN137" s="86"/>
      <c r="SEO137" s="86"/>
      <c r="SEP137" s="86"/>
      <c r="SEQ137" s="86"/>
      <c r="SER137" s="86"/>
      <c r="SES137" s="86"/>
      <c r="SET137" s="86"/>
      <c r="SEU137" s="86"/>
      <c r="SEV137" s="86"/>
      <c r="SEW137" s="86"/>
      <c r="SEX137" s="86"/>
      <c r="SEY137" s="86"/>
      <c r="SEZ137" s="86"/>
      <c r="SFA137" s="86"/>
      <c r="SFB137" s="86"/>
      <c r="SFC137" s="86"/>
      <c r="SFD137" s="86"/>
      <c r="SFE137" s="86"/>
      <c r="SFF137" s="86"/>
      <c r="SFG137" s="86"/>
      <c r="SFH137" s="86"/>
      <c r="SFI137" s="86"/>
      <c r="SFJ137" s="86"/>
      <c r="SFQ137" s="86"/>
      <c r="SFR137" s="86"/>
      <c r="SFS137" s="86"/>
      <c r="SFT137" s="86"/>
      <c r="SFU137" s="86"/>
      <c r="SFV137" s="86"/>
      <c r="SFW137" s="86"/>
      <c r="SFX137" s="86"/>
      <c r="SFY137" s="86"/>
      <c r="SFZ137" s="86"/>
      <c r="SGA137" s="86"/>
      <c r="SGB137" s="86"/>
      <c r="SGC137" s="86"/>
      <c r="SGD137" s="86"/>
      <c r="SGE137" s="86"/>
      <c r="SGF137" s="86"/>
      <c r="SGG137" s="86"/>
      <c r="SGH137" s="86"/>
      <c r="SGI137" s="86"/>
      <c r="SGJ137" s="86"/>
      <c r="SGK137" s="86"/>
      <c r="SGL137" s="86"/>
      <c r="SGM137" s="86"/>
      <c r="SGN137" s="86"/>
      <c r="SGO137" s="86"/>
      <c r="SGP137" s="86"/>
      <c r="SGQ137" s="86"/>
      <c r="SGR137" s="86"/>
      <c r="SGS137" s="86"/>
      <c r="SGT137" s="86"/>
      <c r="SGU137" s="86"/>
      <c r="SGV137" s="86"/>
      <c r="SGW137" s="86"/>
      <c r="SGX137" s="86"/>
      <c r="SGY137" s="86"/>
      <c r="SGZ137" s="86"/>
      <c r="SHA137" s="86"/>
      <c r="SHB137" s="86"/>
      <c r="SHC137" s="86"/>
      <c r="SHD137" s="86"/>
      <c r="SHE137" s="86"/>
      <c r="SHF137" s="86"/>
      <c r="SHG137" s="86"/>
      <c r="SHH137" s="86"/>
      <c r="SHI137" s="86"/>
      <c r="SHJ137" s="86"/>
      <c r="SHK137" s="86"/>
      <c r="SHL137" s="86"/>
      <c r="SHM137" s="86"/>
      <c r="SHN137" s="86"/>
      <c r="SHO137" s="86"/>
      <c r="SHP137" s="86"/>
      <c r="SHQ137" s="86"/>
      <c r="SHR137" s="86"/>
      <c r="SHS137" s="86"/>
      <c r="SHT137" s="86"/>
      <c r="SHU137" s="86"/>
      <c r="SHV137" s="86"/>
      <c r="SHW137" s="86"/>
      <c r="SHX137" s="86"/>
      <c r="SHY137" s="86"/>
      <c r="SHZ137" s="86"/>
      <c r="SIA137" s="86"/>
      <c r="SIB137" s="86"/>
      <c r="SIC137" s="86"/>
      <c r="SID137" s="86"/>
      <c r="SIE137" s="86"/>
      <c r="SIF137" s="86"/>
      <c r="SIG137" s="86"/>
      <c r="SIH137" s="86"/>
      <c r="SII137" s="86"/>
      <c r="SIJ137" s="86"/>
      <c r="SIK137" s="86"/>
      <c r="SIL137" s="86"/>
      <c r="SIM137" s="86"/>
      <c r="SIN137" s="86"/>
      <c r="SIO137" s="86"/>
      <c r="SIP137" s="86"/>
      <c r="SIQ137" s="86"/>
      <c r="SIR137" s="86"/>
      <c r="SIS137" s="86"/>
      <c r="SIT137" s="86"/>
      <c r="SIU137" s="86"/>
      <c r="SIV137" s="86"/>
      <c r="SIW137" s="86"/>
      <c r="SIX137" s="86"/>
      <c r="SIY137" s="86"/>
      <c r="SIZ137" s="86"/>
      <c r="SJA137" s="86"/>
      <c r="SJB137" s="86"/>
      <c r="SJC137" s="86"/>
      <c r="SJD137" s="86"/>
      <c r="SJE137" s="86"/>
      <c r="SJF137" s="86"/>
      <c r="SJG137" s="86"/>
      <c r="SJH137" s="86"/>
      <c r="SJI137" s="86"/>
      <c r="SJJ137" s="86"/>
      <c r="SJK137" s="86"/>
      <c r="SJL137" s="86"/>
      <c r="SJM137" s="86"/>
      <c r="SJN137" s="86"/>
      <c r="SJO137" s="86"/>
      <c r="SJP137" s="86"/>
      <c r="SJQ137" s="86"/>
      <c r="SJR137" s="86"/>
      <c r="SJS137" s="86"/>
      <c r="SJT137" s="86"/>
      <c r="SJU137" s="86"/>
      <c r="SJV137" s="86"/>
      <c r="SJW137" s="86"/>
      <c r="SJX137" s="86"/>
      <c r="SJY137" s="86"/>
      <c r="SJZ137" s="86"/>
      <c r="SKA137" s="86"/>
      <c r="SKB137" s="86"/>
      <c r="SKC137" s="86"/>
      <c r="SKD137" s="86"/>
      <c r="SKE137" s="86"/>
      <c r="SKF137" s="86"/>
      <c r="SKG137" s="86"/>
      <c r="SKH137" s="86"/>
      <c r="SKI137" s="86"/>
      <c r="SKJ137" s="86"/>
      <c r="SKK137" s="86"/>
      <c r="SKL137" s="86"/>
      <c r="SKM137" s="86"/>
      <c r="SKN137" s="86"/>
      <c r="SKO137" s="86"/>
      <c r="SKP137" s="86"/>
      <c r="SKQ137" s="86"/>
      <c r="SKR137" s="86"/>
      <c r="SKS137" s="86"/>
      <c r="SKT137" s="86"/>
      <c r="SKU137" s="86"/>
      <c r="SKV137" s="86"/>
      <c r="SKW137" s="86"/>
      <c r="SKX137" s="86"/>
      <c r="SKY137" s="86"/>
      <c r="SKZ137" s="86"/>
      <c r="SLA137" s="86"/>
      <c r="SLB137" s="86"/>
      <c r="SLC137" s="86"/>
      <c r="SLD137" s="86"/>
      <c r="SLE137" s="86"/>
      <c r="SLF137" s="86"/>
      <c r="SLG137" s="86"/>
      <c r="SLH137" s="86"/>
      <c r="SLI137" s="86"/>
      <c r="SLJ137" s="86"/>
      <c r="SLK137" s="86"/>
      <c r="SLL137" s="86"/>
      <c r="SLM137" s="86"/>
      <c r="SLN137" s="86"/>
      <c r="SLO137" s="86"/>
      <c r="SLP137" s="86"/>
      <c r="SLQ137" s="86"/>
      <c r="SLR137" s="86"/>
      <c r="SLS137" s="86"/>
      <c r="SLT137" s="86"/>
      <c r="SLU137" s="86"/>
      <c r="SLV137" s="86"/>
      <c r="SLW137" s="86"/>
      <c r="SLX137" s="86"/>
      <c r="SLY137" s="86"/>
      <c r="SLZ137" s="86"/>
      <c r="SMA137" s="86"/>
      <c r="SMB137" s="86"/>
      <c r="SMC137" s="86"/>
      <c r="SMD137" s="86"/>
      <c r="SME137" s="86"/>
      <c r="SMF137" s="86"/>
      <c r="SMG137" s="86"/>
      <c r="SMH137" s="86"/>
      <c r="SMI137" s="86"/>
      <c r="SMJ137" s="86"/>
      <c r="SMK137" s="86"/>
      <c r="SML137" s="86"/>
      <c r="SMM137" s="86"/>
      <c r="SMN137" s="86"/>
      <c r="SMO137" s="86"/>
      <c r="SMP137" s="86"/>
      <c r="SMQ137" s="86"/>
      <c r="SMR137" s="86"/>
      <c r="SMS137" s="86"/>
      <c r="SMT137" s="86"/>
      <c r="SMU137" s="86"/>
      <c r="SMV137" s="86"/>
      <c r="SMW137" s="86"/>
      <c r="SMX137" s="86"/>
      <c r="SMY137" s="86"/>
      <c r="SMZ137" s="86"/>
      <c r="SNA137" s="86"/>
      <c r="SNB137" s="86"/>
      <c r="SNC137" s="86"/>
      <c r="SND137" s="86"/>
      <c r="SNE137" s="86"/>
      <c r="SNF137" s="86"/>
      <c r="SNG137" s="86"/>
      <c r="SNH137" s="86"/>
      <c r="SNI137" s="86"/>
      <c r="SNJ137" s="86"/>
      <c r="SNK137" s="86"/>
      <c r="SNL137" s="86"/>
      <c r="SNM137" s="86"/>
      <c r="SNN137" s="86"/>
      <c r="SNO137" s="86"/>
      <c r="SNP137" s="86"/>
      <c r="SNQ137" s="86"/>
      <c r="SNR137" s="86"/>
      <c r="SNS137" s="86"/>
      <c r="SNT137" s="86"/>
      <c r="SNU137" s="86"/>
      <c r="SNV137" s="86"/>
      <c r="SNW137" s="86"/>
      <c r="SNX137" s="86"/>
      <c r="SNY137" s="86"/>
      <c r="SNZ137" s="86"/>
      <c r="SOA137" s="86"/>
      <c r="SOB137" s="86"/>
      <c r="SOC137" s="86"/>
      <c r="SOD137" s="86"/>
      <c r="SOE137" s="86"/>
      <c r="SOF137" s="86"/>
      <c r="SOG137" s="86"/>
      <c r="SOH137" s="86"/>
      <c r="SOI137" s="86"/>
      <c r="SOJ137" s="86"/>
      <c r="SOK137" s="86"/>
      <c r="SOL137" s="86"/>
      <c r="SOM137" s="86"/>
      <c r="SON137" s="86"/>
      <c r="SOO137" s="86"/>
      <c r="SOP137" s="86"/>
      <c r="SOQ137" s="86"/>
      <c r="SOR137" s="86"/>
      <c r="SOS137" s="86"/>
      <c r="SOT137" s="86"/>
      <c r="SOU137" s="86"/>
      <c r="SOV137" s="86"/>
      <c r="SOW137" s="86"/>
      <c r="SOX137" s="86"/>
      <c r="SOY137" s="86"/>
      <c r="SOZ137" s="86"/>
      <c r="SPA137" s="86"/>
      <c r="SPB137" s="86"/>
      <c r="SPC137" s="86"/>
      <c r="SPD137" s="86"/>
      <c r="SPE137" s="86"/>
      <c r="SPF137" s="86"/>
      <c r="SPM137" s="86"/>
      <c r="SPN137" s="86"/>
      <c r="SPO137" s="86"/>
      <c r="SPP137" s="86"/>
      <c r="SPQ137" s="86"/>
      <c r="SPR137" s="86"/>
      <c r="SPS137" s="86"/>
      <c r="SPT137" s="86"/>
      <c r="SPU137" s="86"/>
      <c r="SPV137" s="86"/>
      <c r="SPW137" s="86"/>
      <c r="SPX137" s="86"/>
      <c r="SPY137" s="86"/>
      <c r="SPZ137" s="86"/>
      <c r="SQA137" s="86"/>
      <c r="SQB137" s="86"/>
      <c r="SQC137" s="86"/>
      <c r="SQD137" s="86"/>
      <c r="SQE137" s="86"/>
      <c r="SQF137" s="86"/>
      <c r="SQG137" s="86"/>
      <c r="SQH137" s="86"/>
      <c r="SQI137" s="86"/>
      <c r="SQJ137" s="86"/>
      <c r="SQK137" s="86"/>
      <c r="SQL137" s="86"/>
      <c r="SQM137" s="86"/>
      <c r="SQN137" s="86"/>
      <c r="SQO137" s="86"/>
      <c r="SQP137" s="86"/>
      <c r="SQQ137" s="86"/>
      <c r="SQR137" s="86"/>
      <c r="SQS137" s="86"/>
      <c r="SQT137" s="86"/>
      <c r="SQU137" s="86"/>
      <c r="SQV137" s="86"/>
      <c r="SQW137" s="86"/>
      <c r="SQX137" s="86"/>
      <c r="SQY137" s="86"/>
      <c r="SQZ137" s="86"/>
      <c r="SRA137" s="86"/>
      <c r="SRB137" s="86"/>
      <c r="SRC137" s="86"/>
      <c r="SRD137" s="86"/>
      <c r="SRE137" s="86"/>
      <c r="SRF137" s="86"/>
      <c r="SRG137" s="86"/>
      <c r="SRH137" s="86"/>
      <c r="SRI137" s="86"/>
      <c r="SRJ137" s="86"/>
      <c r="SRK137" s="86"/>
      <c r="SRL137" s="86"/>
      <c r="SRM137" s="86"/>
      <c r="SRN137" s="86"/>
      <c r="SRO137" s="86"/>
      <c r="SRP137" s="86"/>
      <c r="SRQ137" s="86"/>
      <c r="SRR137" s="86"/>
      <c r="SRS137" s="86"/>
      <c r="SRT137" s="86"/>
      <c r="SRU137" s="86"/>
      <c r="SRV137" s="86"/>
      <c r="SRW137" s="86"/>
      <c r="SRX137" s="86"/>
      <c r="SRY137" s="86"/>
      <c r="SRZ137" s="86"/>
      <c r="SSA137" s="86"/>
      <c r="SSB137" s="86"/>
      <c r="SSC137" s="86"/>
      <c r="SSD137" s="86"/>
      <c r="SSE137" s="86"/>
      <c r="SSF137" s="86"/>
      <c r="SSG137" s="86"/>
      <c r="SSH137" s="86"/>
      <c r="SSI137" s="86"/>
      <c r="SSJ137" s="86"/>
      <c r="SSK137" s="86"/>
      <c r="SSL137" s="86"/>
      <c r="SSM137" s="86"/>
      <c r="SSN137" s="86"/>
      <c r="SSO137" s="86"/>
      <c r="SSP137" s="86"/>
      <c r="SSQ137" s="86"/>
      <c r="SSR137" s="86"/>
      <c r="SSS137" s="86"/>
      <c r="SST137" s="86"/>
      <c r="SSU137" s="86"/>
      <c r="SSV137" s="86"/>
      <c r="SSW137" s="86"/>
      <c r="SSX137" s="86"/>
      <c r="SSY137" s="86"/>
      <c r="SSZ137" s="86"/>
      <c r="STA137" s="86"/>
      <c r="STB137" s="86"/>
      <c r="STC137" s="86"/>
      <c r="STD137" s="86"/>
      <c r="STE137" s="86"/>
      <c r="STF137" s="86"/>
      <c r="STG137" s="86"/>
      <c r="STH137" s="86"/>
      <c r="STI137" s="86"/>
      <c r="STJ137" s="86"/>
      <c r="STK137" s="86"/>
      <c r="STL137" s="86"/>
      <c r="STM137" s="86"/>
      <c r="STN137" s="86"/>
      <c r="STO137" s="86"/>
      <c r="STP137" s="86"/>
      <c r="STQ137" s="86"/>
      <c r="STR137" s="86"/>
      <c r="STS137" s="86"/>
      <c r="STT137" s="86"/>
      <c r="STU137" s="86"/>
      <c r="STV137" s="86"/>
      <c r="STW137" s="86"/>
      <c r="STX137" s="86"/>
      <c r="STY137" s="86"/>
      <c r="STZ137" s="86"/>
      <c r="SUA137" s="86"/>
      <c r="SUB137" s="86"/>
      <c r="SUC137" s="86"/>
      <c r="SUD137" s="86"/>
      <c r="SUE137" s="86"/>
      <c r="SUF137" s="86"/>
      <c r="SUG137" s="86"/>
      <c r="SUH137" s="86"/>
      <c r="SUI137" s="86"/>
      <c r="SUJ137" s="86"/>
      <c r="SUK137" s="86"/>
      <c r="SUL137" s="86"/>
      <c r="SUM137" s="86"/>
      <c r="SUN137" s="86"/>
      <c r="SUO137" s="86"/>
      <c r="SUP137" s="86"/>
      <c r="SUQ137" s="86"/>
      <c r="SUR137" s="86"/>
      <c r="SUS137" s="86"/>
      <c r="SUT137" s="86"/>
      <c r="SUU137" s="86"/>
      <c r="SUV137" s="86"/>
      <c r="SUW137" s="86"/>
      <c r="SUX137" s="86"/>
      <c r="SUY137" s="86"/>
      <c r="SUZ137" s="86"/>
      <c r="SVA137" s="86"/>
      <c r="SVB137" s="86"/>
      <c r="SVC137" s="86"/>
      <c r="SVD137" s="86"/>
      <c r="SVE137" s="86"/>
      <c r="SVF137" s="86"/>
      <c r="SVG137" s="86"/>
      <c r="SVH137" s="86"/>
      <c r="SVI137" s="86"/>
      <c r="SVJ137" s="86"/>
      <c r="SVK137" s="86"/>
      <c r="SVL137" s="86"/>
      <c r="SVM137" s="86"/>
      <c r="SVN137" s="86"/>
      <c r="SVO137" s="86"/>
      <c r="SVP137" s="86"/>
      <c r="SVQ137" s="86"/>
      <c r="SVR137" s="86"/>
      <c r="SVS137" s="86"/>
      <c r="SVT137" s="86"/>
      <c r="SVU137" s="86"/>
      <c r="SVV137" s="86"/>
      <c r="SVW137" s="86"/>
      <c r="SVX137" s="86"/>
      <c r="SVY137" s="86"/>
      <c r="SVZ137" s="86"/>
      <c r="SWA137" s="86"/>
      <c r="SWB137" s="86"/>
      <c r="SWC137" s="86"/>
      <c r="SWD137" s="86"/>
      <c r="SWE137" s="86"/>
      <c r="SWF137" s="86"/>
      <c r="SWG137" s="86"/>
      <c r="SWH137" s="86"/>
      <c r="SWI137" s="86"/>
      <c r="SWJ137" s="86"/>
      <c r="SWK137" s="86"/>
      <c r="SWL137" s="86"/>
      <c r="SWM137" s="86"/>
      <c r="SWN137" s="86"/>
      <c r="SWO137" s="86"/>
      <c r="SWP137" s="86"/>
      <c r="SWQ137" s="86"/>
      <c r="SWR137" s="86"/>
      <c r="SWS137" s="86"/>
      <c r="SWT137" s="86"/>
      <c r="SWU137" s="86"/>
      <c r="SWV137" s="86"/>
      <c r="SWW137" s="86"/>
      <c r="SWX137" s="86"/>
      <c r="SWY137" s="86"/>
      <c r="SWZ137" s="86"/>
      <c r="SXA137" s="86"/>
      <c r="SXB137" s="86"/>
      <c r="SXC137" s="86"/>
      <c r="SXD137" s="86"/>
      <c r="SXE137" s="86"/>
      <c r="SXF137" s="86"/>
      <c r="SXG137" s="86"/>
      <c r="SXH137" s="86"/>
      <c r="SXI137" s="86"/>
      <c r="SXJ137" s="86"/>
      <c r="SXK137" s="86"/>
      <c r="SXL137" s="86"/>
      <c r="SXM137" s="86"/>
      <c r="SXN137" s="86"/>
      <c r="SXO137" s="86"/>
      <c r="SXP137" s="86"/>
      <c r="SXQ137" s="86"/>
      <c r="SXR137" s="86"/>
      <c r="SXS137" s="86"/>
      <c r="SXT137" s="86"/>
      <c r="SXU137" s="86"/>
      <c r="SXV137" s="86"/>
      <c r="SXW137" s="86"/>
      <c r="SXX137" s="86"/>
      <c r="SXY137" s="86"/>
      <c r="SXZ137" s="86"/>
      <c r="SYA137" s="86"/>
      <c r="SYB137" s="86"/>
      <c r="SYC137" s="86"/>
      <c r="SYD137" s="86"/>
      <c r="SYE137" s="86"/>
      <c r="SYF137" s="86"/>
      <c r="SYG137" s="86"/>
      <c r="SYH137" s="86"/>
      <c r="SYI137" s="86"/>
      <c r="SYJ137" s="86"/>
      <c r="SYK137" s="86"/>
      <c r="SYL137" s="86"/>
      <c r="SYM137" s="86"/>
      <c r="SYN137" s="86"/>
      <c r="SYO137" s="86"/>
      <c r="SYP137" s="86"/>
      <c r="SYQ137" s="86"/>
      <c r="SYR137" s="86"/>
      <c r="SYS137" s="86"/>
      <c r="SYT137" s="86"/>
      <c r="SYU137" s="86"/>
      <c r="SYV137" s="86"/>
      <c r="SYW137" s="86"/>
      <c r="SYX137" s="86"/>
      <c r="SYY137" s="86"/>
      <c r="SYZ137" s="86"/>
      <c r="SZA137" s="86"/>
      <c r="SZB137" s="86"/>
      <c r="SZI137" s="86"/>
      <c r="SZJ137" s="86"/>
      <c r="SZK137" s="86"/>
      <c r="SZL137" s="86"/>
      <c r="SZM137" s="86"/>
      <c r="SZN137" s="86"/>
      <c r="SZO137" s="86"/>
      <c r="SZP137" s="86"/>
      <c r="SZQ137" s="86"/>
      <c r="SZR137" s="86"/>
      <c r="SZS137" s="86"/>
      <c r="SZT137" s="86"/>
      <c r="SZU137" s="86"/>
      <c r="SZV137" s="86"/>
      <c r="SZW137" s="86"/>
      <c r="SZX137" s="86"/>
      <c r="SZY137" s="86"/>
      <c r="SZZ137" s="86"/>
      <c r="TAA137" s="86"/>
      <c r="TAB137" s="86"/>
      <c r="TAC137" s="86"/>
      <c r="TAD137" s="86"/>
      <c r="TAE137" s="86"/>
      <c r="TAF137" s="86"/>
      <c r="TAG137" s="86"/>
      <c r="TAH137" s="86"/>
      <c r="TAI137" s="86"/>
      <c r="TAJ137" s="86"/>
      <c r="TAK137" s="86"/>
      <c r="TAL137" s="86"/>
      <c r="TAM137" s="86"/>
      <c r="TAN137" s="86"/>
      <c r="TAO137" s="86"/>
      <c r="TAP137" s="86"/>
      <c r="TAQ137" s="86"/>
      <c r="TAR137" s="86"/>
      <c r="TAS137" s="86"/>
      <c r="TAT137" s="86"/>
      <c r="TAU137" s="86"/>
      <c r="TAV137" s="86"/>
      <c r="TAW137" s="86"/>
      <c r="TAX137" s="86"/>
      <c r="TAY137" s="86"/>
      <c r="TAZ137" s="86"/>
      <c r="TBA137" s="86"/>
      <c r="TBB137" s="86"/>
      <c r="TBC137" s="86"/>
      <c r="TBD137" s="86"/>
      <c r="TBE137" s="86"/>
      <c r="TBF137" s="86"/>
      <c r="TBG137" s="86"/>
      <c r="TBH137" s="86"/>
      <c r="TBI137" s="86"/>
      <c r="TBJ137" s="86"/>
      <c r="TBK137" s="86"/>
      <c r="TBL137" s="86"/>
      <c r="TBM137" s="86"/>
      <c r="TBN137" s="86"/>
      <c r="TBO137" s="86"/>
      <c r="TBP137" s="86"/>
      <c r="TBQ137" s="86"/>
      <c r="TBR137" s="86"/>
      <c r="TBS137" s="86"/>
      <c r="TBT137" s="86"/>
      <c r="TBU137" s="86"/>
      <c r="TBV137" s="86"/>
      <c r="TBW137" s="86"/>
      <c r="TBX137" s="86"/>
      <c r="TBY137" s="86"/>
      <c r="TBZ137" s="86"/>
      <c r="TCA137" s="86"/>
      <c r="TCB137" s="86"/>
      <c r="TCC137" s="86"/>
      <c r="TCD137" s="86"/>
      <c r="TCE137" s="86"/>
      <c r="TCF137" s="86"/>
      <c r="TCG137" s="86"/>
      <c r="TCH137" s="86"/>
      <c r="TCI137" s="86"/>
      <c r="TCJ137" s="86"/>
      <c r="TCK137" s="86"/>
      <c r="TCL137" s="86"/>
      <c r="TCM137" s="86"/>
      <c r="TCN137" s="86"/>
      <c r="TCO137" s="86"/>
      <c r="TCP137" s="86"/>
      <c r="TCQ137" s="86"/>
      <c r="TCR137" s="86"/>
      <c r="TCS137" s="86"/>
      <c r="TCT137" s="86"/>
      <c r="TCU137" s="86"/>
      <c r="TCV137" s="86"/>
      <c r="TCW137" s="86"/>
      <c r="TCX137" s="86"/>
      <c r="TCY137" s="86"/>
      <c r="TCZ137" s="86"/>
      <c r="TDA137" s="86"/>
      <c r="TDB137" s="86"/>
      <c r="TDC137" s="86"/>
      <c r="TDD137" s="86"/>
      <c r="TDE137" s="86"/>
      <c r="TDF137" s="86"/>
      <c r="TDG137" s="86"/>
      <c r="TDH137" s="86"/>
      <c r="TDI137" s="86"/>
      <c r="TDJ137" s="86"/>
      <c r="TDK137" s="86"/>
      <c r="TDL137" s="86"/>
      <c r="TDM137" s="86"/>
      <c r="TDN137" s="86"/>
      <c r="TDO137" s="86"/>
      <c r="TDP137" s="86"/>
      <c r="TDQ137" s="86"/>
      <c r="TDR137" s="86"/>
      <c r="TDS137" s="86"/>
      <c r="TDT137" s="86"/>
      <c r="TDU137" s="86"/>
      <c r="TDV137" s="86"/>
      <c r="TDW137" s="86"/>
      <c r="TDX137" s="86"/>
      <c r="TDY137" s="86"/>
      <c r="TDZ137" s="86"/>
      <c r="TEA137" s="86"/>
      <c r="TEB137" s="86"/>
      <c r="TEC137" s="86"/>
      <c r="TED137" s="86"/>
      <c r="TEE137" s="86"/>
      <c r="TEF137" s="86"/>
      <c r="TEG137" s="86"/>
      <c r="TEH137" s="86"/>
      <c r="TEI137" s="86"/>
      <c r="TEJ137" s="86"/>
      <c r="TEK137" s="86"/>
      <c r="TEL137" s="86"/>
      <c r="TEM137" s="86"/>
      <c r="TEN137" s="86"/>
      <c r="TEO137" s="86"/>
      <c r="TEP137" s="86"/>
      <c r="TEQ137" s="86"/>
      <c r="TER137" s="86"/>
      <c r="TES137" s="86"/>
      <c r="TET137" s="86"/>
      <c r="TEU137" s="86"/>
      <c r="TEV137" s="86"/>
      <c r="TEW137" s="86"/>
      <c r="TEX137" s="86"/>
      <c r="TEY137" s="86"/>
      <c r="TEZ137" s="86"/>
      <c r="TFA137" s="86"/>
      <c r="TFB137" s="86"/>
      <c r="TFC137" s="86"/>
      <c r="TFD137" s="86"/>
      <c r="TFE137" s="86"/>
      <c r="TFF137" s="86"/>
      <c r="TFG137" s="86"/>
      <c r="TFH137" s="86"/>
      <c r="TFI137" s="86"/>
      <c r="TFJ137" s="86"/>
      <c r="TFK137" s="86"/>
      <c r="TFL137" s="86"/>
      <c r="TFM137" s="86"/>
      <c r="TFN137" s="86"/>
      <c r="TFO137" s="86"/>
      <c r="TFP137" s="86"/>
      <c r="TFQ137" s="86"/>
      <c r="TFR137" s="86"/>
      <c r="TFS137" s="86"/>
      <c r="TFT137" s="86"/>
      <c r="TFU137" s="86"/>
      <c r="TFV137" s="86"/>
      <c r="TFW137" s="86"/>
      <c r="TFX137" s="86"/>
      <c r="TFY137" s="86"/>
      <c r="TFZ137" s="86"/>
      <c r="TGA137" s="86"/>
      <c r="TGB137" s="86"/>
      <c r="TGC137" s="86"/>
      <c r="TGD137" s="86"/>
      <c r="TGE137" s="86"/>
      <c r="TGF137" s="86"/>
      <c r="TGG137" s="86"/>
      <c r="TGH137" s="86"/>
      <c r="TGI137" s="86"/>
      <c r="TGJ137" s="86"/>
      <c r="TGK137" s="86"/>
      <c r="TGL137" s="86"/>
      <c r="TGM137" s="86"/>
      <c r="TGN137" s="86"/>
      <c r="TGO137" s="86"/>
      <c r="TGP137" s="86"/>
      <c r="TGQ137" s="86"/>
      <c r="TGR137" s="86"/>
      <c r="TGS137" s="86"/>
      <c r="TGT137" s="86"/>
      <c r="TGU137" s="86"/>
      <c r="TGV137" s="86"/>
      <c r="TGW137" s="86"/>
      <c r="TGX137" s="86"/>
      <c r="TGY137" s="86"/>
      <c r="TGZ137" s="86"/>
      <c r="THA137" s="86"/>
      <c r="THB137" s="86"/>
      <c r="THC137" s="86"/>
      <c r="THD137" s="86"/>
      <c r="THE137" s="86"/>
      <c r="THF137" s="86"/>
      <c r="THG137" s="86"/>
      <c r="THH137" s="86"/>
      <c r="THI137" s="86"/>
      <c r="THJ137" s="86"/>
      <c r="THK137" s="86"/>
      <c r="THL137" s="86"/>
      <c r="THM137" s="86"/>
      <c r="THN137" s="86"/>
      <c r="THO137" s="86"/>
      <c r="THP137" s="86"/>
      <c r="THQ137" s="86"/>
      <c r="THR137" s="86"/>
      <c r="THS137" s="86"/>
      <c r="THT137" s="86"/>
      <c r="THU137" s="86"/>
      <c r="THV137" s="86"/>
      <c r="THW137" s="86"/>
      <c r="THX137" s="86"/>
      <c r="THY137" s="86"/>
      <c r="THZ137" s="86"/>
      <c r="TIA137" s="86"/>
      <c r="TIB137" s="86"/>
      <c r="TIC137" s="86"/>
      <c r="TID137" s="86"/>
      <c r="TIE137" s="86"/>
      <c r="TIF137" s="86"/>
      <c r="TIG137" s="86"/>
      <c r="TIH137" s="86"/>
      <c r="TII137" s="86"/>
      <c r="TIJ137" s="86"/>
      <c r="TIK137" s="86"/>
      <c r="TIL137" s="86"/>
      <c r="TIM137" s="86"/>
      <c r="TIN137" s="86"/>
      <c r="TIO137" s="86"/>
      <c r="TIP137" s="86"/>
      <c r="TIQ137" s="86"/>
      <c r="TIR137" s="86"/>
      <c r="TIS137" s="86"/>
      <c r="TIT137" s="86"/>
      <c r="TIU137" s="86"/>
      <c r="TIV137" s="86"/>
      <c r="TIW137" s="86"/>
      <c r="TIX137" s="86"/>
      <c r="TJE137" s="86"/>
      <c r="TJF137" s="86"/>
      <c r="TJG137" s="86"/>
      <c r="TJH137" s="86"/>
      <c r="TJI137" s="86"/>
      <c r="TJJ137" s="86"/>
      <c r="TJK137" s="86"/>
      <c r="TJL137" s="86"/>
      <c r="TJM137" s="86"/>
      <c r="TJN137" s="86"/>
      <c r="TJO137" s="86"/>
      <c r="TJP137" s="86"/>
      <c r="TJQ137" s="86"/>
      <c r="TJR137" s="86"/>
      <c r="TJS137" s="86"/>
      <c r="TJT137" s="86"/>
      <c r="TJU137" s="86"/>
      <c r="TJV137" s="86"/>
      <c r="TJW137" s="86"/>
      <c r="TJX137" s="86"/>
      <c r="TJY137" s="86"/>
      <c r="TJZ137" s="86"/>
      <c r="TKA137" s="86"/>
      <c r="TKB137" s="86"/>
      <c r="TKC137" s="86"/>
      <c r="TKD137" s="86"/>
      <c r="TKE137" s="86"/>
      <c r="TKF137" s="86"/>
      <c r="TKG137" s="86"/>
      <c r="TKH137" s="86"/>
      <c r="TKI137" s="86"/>
      <c r="TKJ137" s="86"/>
      <c r="TKK137" s="86"/>
      <c r="TKL137" s="86"/>
      <c r="TKM137" s="86"/>
      <c r="TKN137" s="86"/>
      <c r="TKO137" s="86"/>
      <c r="TKP137" s="86"/>
      <c r="TKQ137" s="86"/>
      <c r="TKR137" s="86"/>
      <c r="TKS137" s="86"/>
      <c r="TKT137" s="86"/>
      <c r="TKU137" s="86"/>
      <c r="TKV137" s="86"/>
      <c r="TKW137" s="86"/>
      <c r="TKX137" s="86"/>
      <c r="TKY137" s="86"/>
      <c r="TKZ137" s="86"/>
      <c r="TLA137" s="86"/>
      <c r="TLB137" s="86"/>
      <c r="TLC137" s="86"/>
      <c r="TLD137" s="86"/>
      <c r="TLE137" s="86"/>
      <c r="TLF137" s="86"/>
      <c r="TLG137" s="86"/>
      <c r="TLH137" s="86"/>
      <c r="TLI137" s="86"/>
      <c r="TLJ137" s="86"/>
      <c r="TLK137" s="86"/>
      <c r="TLL137" s="86"/>
      <c r="TLM137" s="86"/>
      <c r="TLN137" s="86"/>
      <c r="TLO137" s="86"/>
      <c r="TLP137" s="86"/>
      <c r="TLQ137" s="86"/>
      <c r="TLR137" s="86"/>
      <c r="TLS137" s="86"/>
      <c r="TLT137" s="86"/>
      <c r="TLU137" s="86"/>
      <c r="TLV137" s="86"/>
      <c r="TLW137" s="86"/>
      <c r="TLX137" s="86"/>
      <c r="TLY137" s="86"/>
      <c r="TLZ137" s="86"/>
      <c r="TMA137" s="86"/>
      <c r="TMB137" s="86"/>
      <c r="TMC137" s="86"/>
      <c r="TMD137" s="86"/>
      <c r="TME137" s="86"/>
      <c r="TMF137" s="86"/>
      <c r="TMG137" s="86"/>
      <c r="TMH137" s="86"/>
      <c r="TMI137" s="86"/>
      <c r="TMJ137" s="86"/>
      <c r="TMK137" s="86"/>
      <c r="TML137" s="86"/>
      <c r="TMM137" s="86"/>
      <c r="TMN137" s="86"/>
      <c r="TMO137" s="86"/>
      <c r="TMP137" s="86"/>
      <c r="TMQ137" s="86"/>
      <c r="TMR137" s="86"/>
      <c r="TMS137" s="86"/>
      <c r="TMT137" s="86"/>
      <c r="TMU137" s="86"/>
      <c r="TMV137" s="86"/>
      <c r="TMW137" s="86"/>
      <c r="TMX137" s="86"/>
      <c r="TMY137" s="86"/>
      <c r="TMZ137" s="86"/>
      <c r="TNA137" s="86"/>
      <c r="TNB137" s="86"/>
      <c r="TNC137" s="86"/>
      <c r="TND137" s="86"/>
      <c r="TNE137" s="86"/>
      <c r="TNF137" s="86"/>
      <c r="TNG137" s="86"/>
      <c r="TNH137" s="86"/>
      <c r="TNI137" s="86"/>
      <c r="TNJ137" s="86"/>
      <c r="TNK137" s="86"/>
      <c r="TNL137" s="86"/>
      <c r="TNM137" s="86"/>
      <c r="TNN137" s="86"/>
      <c r="TNO137" s="86"/>
      <c r="TNP137" s="86"/>
      <c r="TNQ137" s="86"/>
      <c r="TNR137" s="86"/>
      <c r="TNS137" s="86"/>
      <c r="TNT137" s="86"/>
      <c r="TNU137" s="86"/>
      <c r="TNV137" s="86"/>
      <c r="TNW137" s="86"/>
      <c r="TNX137" s="86"/>
      <c r="TNY137" s="86"/>
      <c r="TNZ137" s="86"/>
      <c r="TOA137" s="86"/>
      <c r="TOB137" s="86"/>
      <c r="TOC137" s="86"/>
      <c r="TOD137" s="86"/>
      <c r="TOE137" s="86"/>
      <c r="TOF137" s="86"/>
      <c r="TOG137" s="86"/>
      <c r="TOH137" s="86"/>
      <c r="TOI137" s="86"/>
      <c r="TOJ137" s="86"/>
      <c r="TOK137" s="86"/>
      <c r="TOL137" s="86"/>
      <c r="TOM137" s="86"/>
      <c r="TON137" s="86"/>
      <c r="TOO137" s="86"/>
      <c r="TOP137" s="86"/>
      <c r="TOQ137" s="86"/>
      <c r="TOR137" s="86"/>
      <c r="TOS137" s="86"/>
      <c r="TOT137" s="86"/>
      <c r="TOU137" s="86"/>
      <c r="TOV137" s="86"/>
      <c r="TOW137" s="86"/>
      <c r="TOX137" s="86"/>
      <c r="TOY137" s="86"/>
      <c r="TOZ137" s="86"/>
      <c r="TPA137" s="86"/>
      <c r="TPB137" s="86"/>
      <c r="TPC137" s="86"/>
      <c r="TPD137" s="86"/>
      <c r="TPE137" s="86"/>
      <c r="TPF137" s="86"/>
      <c r="TPG137" s="86"/>
      <c r="TPH137" s="86"/>
      <c r="TPI137" s="86"/>
      <c r="TPJ137" s="86"/>
      <c r="TPK137" s="86"/>
      <c r="TPL137" s="86"/>
      <c r="TPM137" s="86"/>
      <c r="TPN137" s="86"/>
      <c r="TPO137" s="86"/>
      <c r="TPP137" s="86"/>
      <c r="TPQ137" s="86"/>
      <c r="TPR137" s="86"/>
      <c r="TPS137" s="86"/>
      <c r="TPT137" s="86"/>
      <c r="TPU137" s="86"/>
      <c r="TPV137" s="86"/>
      <c r="TPW137" s="86"/>
      <c r="TPX137" s="86"/>
      <c r="TPY137" s="86"/>
      <c r="TPZ137" s="86"/>
      <c r="TQA137" s="86"/>
      <c r="TQB137" s="86"/>
      <c r="TQC137" s="86"/>
      <c r="TQD137" s="86"/>
      <c r="TQE137" s="86"/>
      <c r="TQF137" s="86"/>
      <c r="TQG137" s="86"/>
      <c r="TQH137" s="86"/>
      <c r="TQI137" s="86"/>
      <c r="TQJ137" s="86"/>
      <c r="TQK137" s="86"/>
      <c r="TQL137" s="86"/>
      <c r="TQM137" s="86"/>
      <c r="TQN137" s="86"/>
      <c r="TQO137" s="86"/>
      <c r="TQP137" s="86"/>
      <c r="TQQ137" s="86"/>
      <c r="TQR137" s="86"/>
      <c r="TQS137" s="86"/>
      <c r="TQT137" s="86"/>
      <c r="TQU137" s="86"/>
      <c r="TQV137" s="86"/>
      <c r="TQW137" s="86"/>
      <c r="TQX137" s="86"/>
      <c r="TQY137" s="86"/>
      <c r="TQZ137" s="86"/>
      <c r="TRA137" s="86"/>
      <c r="TRB137" s="86"/>
      <c r="TRC137" s="86"/>
      <c r="TRD137" s="86"/>
      <c r="TRE137" s="86"/>
      <c r="TRF137" s="86"/>
      <c r="TRG137" s="86"/>
      <c r="TRH137" s="86"/>
      <c r="TRI137" s="86"/>
      <c r="TRJ137" s="86"/>
      <c r="TRK137" s="86"/>
      <c r="TRL137" s="86"/>
      <c r="TRM137" s="86"/>
      <c r="TRN137" s="86"/>
      <c r="TRO137" s="86"/>
      <c r="TRP137" s="86"/>
      <c r="TRQ137" s="86"/>
      <c r="TRR137" s="86"/>
      <c r="TRS137" s="86"/>
      <c r="TRT137" s="86"/>
      <c r="TRU137" s="86"/>
      <c r="TRV137" s="86"/>
      <c r="TRW137" s="86"/>
      <c r="TRX137" s="86"/>
      <c r="TRY137" s="86"/>
      <c r="TRZ137" s="86"/>
      <c r="TSA137" s="86"/>
      <c r="TSB137" s="86"/>
      <c r="TSC137" s="86"/>
      <c r="TSD137" s="86"/>
      <c r="TSE137" s="86"/>
      <c r="TSF137" s="86"/>
      <c r="TSG137" s="86"/>
      <c r="TSH137" s="86"/>
      <c r="TSI137" s="86"/>
      <c r="TSJ137" s="86"/>
      <c r="TSK137" s="86"/>
      <c r="TSL137" s="86"/>
      <c r="TSM137" s="86"/>
      <c r="TSN137" s="86"/>
      <c r="TSO137" s="86"/>
      <c r="TSP137" s="86"/>
      <c r="TSQ137" s="86"/>
      <c r="TSR137" s="86"/>
      <c r="TSS137" s="86"/>
      <c r="TST137" s="86"/>
      <c r="TTA137" s="86"/>
      <c r="TTB137" s="86"/>
      <c r="TTC137" s="86"/>
      <c r="TTD137" s="86"/>
      <c r="TTE137" s="86"/>
      <c r="TTF137" s="86"/>
      <c r="TTG137" s="86"/>
      <c r="TTH137" s="86"/>
      <c r="TTI137" s="86"/>
      <c r="TTJ137" s="86"/>
      <c r="TTK137" s="86"/>
      <c r="TTL137" s="86"/>
      <c r="TTM137" s="86"/>
      <c r="TTN137" s="86"/>
      <c r="TTO137" s="86"/>
      <c r="TTP137" s="86"/>
      <c r="TTQ137" s="86"/>
      <c r="TTR137" s="86"/>
      <c r="TTS137" s="86"/>
      <c r="TTT137" s="86"/>
      <c r="TTU137" s="86"/>
      <c r="TTV137" s="86"/>
      <c r="TTW137" s="86"/>
      <c r="TTX137" s="86"/>
      <c r="TTY137" s="86"/>
      <c r="TTZ137" s="86"/>
      <c r="TUA137" s="86"/>
      <c r="TUB137" s="86"/>
      <c r="TUC137" s="86"/>
      <c r="TUD137" s="86"/>
      <c r="TUE137" s="86"/>
      <c r="TUF137" s="86"/>
      <c r="TUG137" s="86"/>
      <c r="TUH137" s="86"/>
      <c r="TUI137" s="86"/>
      <c r="TUJ137" s="86"/>
      <c r="TUK137" s="86"/>
      <c r="TUL137" s="86"/>
      <c r="TUM137" s="86"/>
      <c r="TUN137" s="86"/>
      <c r="TUO137" s="86"/>
      <c r="TUP137" s="86"/>
      <c r="TUQ137" s="86"/>
      <c r="TUR137" s="86"/>
      <c r="TUS137" s="86"/>
      <c r="TUT137" s="86"/>
      <c r="TUU137" s="86"/>
      <c r="TUV137" s="86"/>
      <c r="TUW137" s="86"/>
      <c r="TUX137" s="86"/>
      <c r="TUY137" s="86"/>
      <c r="TUZ137" s="86"/>
      <c r="TVA137" s="86"/>
      <c r="TVB137" s="86"/>
      <c r="TVC137" s="86"/>
      <c r="TVD137" s="86"/>
      <c r="TVE137" s="86"/>
      <c r="TVF137" s="86"/>
      <c r="TVG137" s="86"/>
      <c r="TVH137" s="86"/>
      <c r="TVI137" s="86"/>
      <c r="TVJ137" s="86"/>
      <c r="TVK137" s="86"/>
      <c r="TVL137" s="86"/>
      <c r="TVM137" s="86"/>
      <c r="TVN137" s="86"/>
      <c r="TVO137" s="86"/>
      <c r="TVP137" s="86"/>
      <c r="TVQ137" s="86"/>
      <c r="TVR137" s="86"/>
      <c r="TVS137" s="86"/>
      <c r="TVT137" s="86"/>
      <c r="TVU137" s="86"/>
      <c r="TVV137" s="86"/>
      <c r="TVW137" s="86"/>
      <c r="TVX137" s="86"/>
      <c r="TVY137" s="86"/>
      <c r="TVZ137" s="86"/>
      <c r="TWA137" s="86"/>
      <c r="TWB137" s="86"/>
      <c r="TWC137" s="86"/>
      <c r="TWD137" s="86"/>
      <c r="TWE137" s="86"/>
      <c r="TWF137" s="86"/>
      <c r="TWG137" s="86"/>
      <c r="TWH137" s="86"/>
      <c r="TWI137" s="86"/>
      <c r="TWJ137" s="86"/>
      <c r="TWK137" s="86"/>
      <c r="TWL137" s="86"/>
      <c r="TWM137" s="86"/>
      <c r="TWN137" s="86"/>
      <c r="TWO137" s="86"/>
      <c r="TWP137" s="86"/>
      <c r="TWQ137" s="86"/>
      <c r="TWR137" s="86"/>
      <c r="TWS137" s="86"/>
      <c r="TWT137" s="86"/>
      <c r="TWU137" s="86"/>
      <c r="TWV137" s="86"/>
      <c r="TWW137" s="86"/>
      <c r="TWX137" s="86"/>
      <c r="TWY137" s="86"/>
      <c r="TWZ137" s="86"/>
      <c r="TXA137" s="86"/>
      <c r="TXB137" s="86"/>
      <c r="TXC137" s="86"/>
      <c r="TXD137" s="86"/>
      <c r="TXE137" s="86"/>
      <c r="TXF137" s="86"/>
      <c r="TXG137" s="86"/>
      <c r="TXH137" s="86"/>
      <c r="TXI137" s="86"/>
      <c r="TXJ137" s="86"/>
      <c r="TXK137" s="86"/>
      <c r="TXL137" s="86"/>
      <c r="TXM137" s="86"/>
      <c r="TXN137" s="86"/>
      <c r="TXO137" s="86"/>
      <c r="TXP137" s="86"/>
      <c r="TXQ137" s="86"/>
      <c r="TXR137" s="86"/>
      <c r="TXS137" s="86"/>
      <c r="TXT137" s="86"/>
      <c r="TXU137" s="86"/>
      <c r="TXV137" s="86"/>
      <c r="TXW137" s="86"/>
      <c r="TXX137" s="86"/>
      <c r="TXY137" s="86"/>
      <c r="TXZ137" s="86"/>
      <c r="TYA137" s="86"/>
      <c r="TYB137" s="86"/>
      <c r="TYC137" s="86"/>
      <c r="TYD137" s="86"/>
      <c r="TYE137" s="86"/>
      <c r="TYF137" s="86"/>
      <c r="TYG137" s="86"/>
      <c r="TYH137" s="86"/>
      <c r="TYI137" s="86"/>
      <c r="TYJ137" s="86"/>
      <c r="TYK137" s="86"/>
      <c r="TYL137" s="86"/>
      <c r="TYM137" s="86"/>
      <c r="TYN137" s="86"/>
      <c r="TYO137" s="86"/>
      <c r="TYP137" s="86"/>
      <c r="TYQ137" s="86"/>
      <c r="TYR137" s="86"/>
      <c r="TYS137" s="86"/>
      <c r="TYT137" s="86"/>
      <c r="TYU137" s="86"/>
      <c r="TYV137" s="86"/>
      <c r="TYW137" s="86"/>
      <c r="TYX137" s="86"/>
      <c r="TYY137" s="86"/>
      <c r="TYZ137" s="86"/>
      <c r="TZA137" s="86"/>
      <c r="TZB137" s="86"/>
      <c r="TZC137" s="86"/>
      <c r="TZD137" s="86"/>
      <c r="TZE137" s="86"/>
      <c r="TZF137" s="86"/>
      <c r="TZG137" s="86"/>
      <c r="TZH137" s="86"/>
      <c r="TZI137" s="86"/>
      <c r="TZJ137" s="86"/>
      <c r="TZK137" s="86"/>
      <c r="TZL137" s="86"/>
      <c r="TZM137" s="86"/>
      <c r="TZN137" s="86"/>
      <c r="TZO137" s="86"/>
      <c r="TZP137" s="86"/>
      <c r="TZQ137" s="86"/>
      <c r="TZR137" s="86"/>
      <c r="TZS137" s="86"/>
      <c r="TZT137" s="86"/>
      <c r="TZU137" s="86"/>
      <c r="TZV137" s="86"/>
      <c r="TZW137" s="86"/>
      <c r="TZX137" s="86"/>
      <c r="TZY137" s="86"/>
      <c r="TZZ137" s="86"/>
      <c r="UAA137" s="86"/>
      <c r="UAB137" s="86"/>
      <c r="UAC137" s="86"/>
      <c r="UAD137" s="86"/>
      <c r="UAE137" s="86"/>
      <c r="UAF137" s="86"/>
      <c r="UAG137" s="86"/>
      <c r="UAH137" s="86"/>
      <c r="UAI137" s="86"/>
      <c r="UAJ137" s="86"/>
      <c r="UAK137" s="86"/>
      <c r="UAL137" s="86"/>
      <c r="UAM137" s="86"/>
      <c r="UAN137" s="86"/>
      <c r="UAO137" s="86"/>
      <c r="UAP137" s="86"/>
      <c r="UAQ137" s="86"/>
      <c r="UAR137" s="86"/>
      <c r="UAS137" s="86"/>
      <c r="UAT137" s="86"/>
      <c r="UAU137" s="86"/>
      <c r="UAV137" s="86"/>
      <c r="UAW137" s="86"/>
      <c r="UAX137" s="86"/>
      <c r="UAY137" s="86"/>
      <c r="UAZ137" s="86"/>
      <c r="UBA137" s="86"/>
      <c r="UBB137" s="86"/>
      <c r="UBC137" s="86"/>
      <c r="UBD137" s="86"/>
      <c r="UBE137" s="86"/>
      <c r="UBF137" s="86"/>
      <c r="UBG137" s="86"/>
      <c r="UBH137" s="86"/>
      <c r="UBI137" s="86"/>
      <c r="UBJ137" s="86"/>
      <c r="UBK137" s="86"/>
      <c r="UBL137" s="86"/>
      <c r="UBM137" s="86"/>
      <c r="UBN137" s="86"/>
      <c r="UBO137" s="86"/>
      <c r="UBP137" s="86"/>
      <c r="UBQ137" s="86"/>
      <c r="UBR137" s="86"/>
      <c r="UBS137" s="86"/>
      <c r="UBT137" s="86"/>
      <c r="UBU137" s="86"/>
      <c r="UBV137" s="86"/>
      <c r="UBW137" s="86"/>
      <c r="UBX137" s="86"/>
      <c r="UBY137" s="86"/>
      <c r="UBZ137" s="86"/>
      <c r="UCA137" s="86"/>
      <c r="UCB137" s="86"/>
      <c r="UCC137" s="86"/>
      <c r="UCD137" s="86"/>
      <c r="UCE137" s="86"/>
      <c r="UCF137" s="86"/>
      <c r="UCG137" s="86"/>
      <c r="UCH137" s="86"/>
      <c r="UCI137" s="86"/>
      <c r="UCJ137" s="86"/>
      <c r="UCK137" s="86"/>
      <c r="UCL137" s="86"/>
      <c r="UCM137" s="86"/>
      <c r="UCN137" s="86"/>
      <c r="UCO137" s="86"/>
      <c r="UCP137" s="86"/>
      <c r="UCW137" s="86"/>
      <c r="UCX137" s="86"/>
      <c r="UCY137" s="86"/>
      <c r="UCZ137" s="86"/>
      <c r="UDA137" s="86"/>
      <c r="UDB137" s="86"/>
      <c r="UDC137" s="86"/>
      <c r="UDD137" s="86"/>
      <c r="UDE137" s="86"/>
      <c r="UDF137" s="86"/>
      <c r="UDG137" s="86"/>
      <c r="UDH137" s="86"/>
      <c r="UDI137" s="86"/>
      <c r="UDJ137" s="86"/>
      <c r="UDK137" s="86"/>
      <c r="UDL137" s="86"/>
      <c r="UDM137" s="86"/>
      <c r="UDN137" s="86"/>
      <c r="UDO137" s="86"/>
      <c r="UDP137" s="86"/>
      <c r="UDQ137" s="86"/>
      <c r="UDR137" s="86"/>
      <c r="UDS137" s="86"/>
      <c r="UDT137" s="86"/>
      <c r="UDU137" s="86"/>
      <c r="UDV137" s="86"/>
      <c r="UDW137" s="86"/>
      <c r="UDX137" s="86"/>
      <c r="UDY137" s="86"/>
      <c r="UDZ137" s="86"/>
      <c r="UEA137" s="86"/>
      <c r="UEB137" s="86"/>
      <c r="UEC137" s="86"/>
      <c r="UED137" s="86"/>
      <c r="UEE137" s="86"/>
      <c r="UEF137" s="86"/>
      <c r="UEG137" s="86"/>
      <c r="UEH137" s="86"/>
      <c r="UEI137" s="86"/>
      <c r="UEJ137" s="86"/>
      <c r="UEK137" s="86"/>
      <c r="UEL137" s="86"/>
      <c r="UEM137" s="86"/>
      <c r="UEN137" s="86"/>
      <c r="UEO137" s="86"/>
      <c r="UEP137" s="86"/>
      <c r="UEQ137" s="86"/>
      <c r="UER137" s="86"/>
      <c r="UES137" s="86"/>
      <c r="UET137" s="86"/>
      <c r="UEU137" s="86"/>
      <c r="UEV137" s="86"/>
      <c r="UEW137" s="86"/>
      <c r="UEX137" s="86"/>
      <c r="UEY137" s="86"/>
      <c r="UEZ137" s="86"/>
      <c r="UFA137" s="86"/>
      <c r="UFB137" s="86"/>
      <c r="UFC137" s="86"/>
      <c r="UFD137" s="86"/>
      <c r="UFE137" s="86"/>
      <c r="UFF137" s="86"/>
      <c r="UFG137" s="86"/>
      <c r="UFH137" s="86"/>
      <c r="UFI137" s="86"/>
      <c r="UFJ137" s="86"/>
      <c r="UFK137" s="86"/>
      <c r="UFL137" s="86"/>
      <c r="UFM137" s="86"/>
      <c r="UFN137" s="86"/>
      <c r="UFO137" s="86"/>
      <c r="UFP137" s="86"/>
      <c r="UFQ137" s="86"/>
      <c r="UFR137" s="86"/>
      <c r="UFS137" s="86"/>
      <c r="UFT137" s="86"/>
      <c r="UFU137" s="86"/>
      <c r="UFV137" s="86"/>
      <c r="UFW137" s="86"/>
      <c r="UFX137" s="86"/>
      <c r="UFY137" s="86"/>
      <c r="UFZ137" s="86"/>
      <c r="UGA137" s="86"/>
      <c r="UGB137" s="86"/>
      <c r="UGC137" s="86"/>
      <c r="UGD137" s="86"/>
      <c r="UGE137" s="86"/>
      <c r="UGF137" s="86"/>
      <c r="UGG137" s="86"/>
      <c r="UGH137" s="86"/>
      <c r="UGI137" s="86"/>
      <c r="UGJ137" s="86"/>
      <c r="UGK137" s="86"/>
      <c r="UGL137" s="86"/>
      <c r="UGM137" s="86"/>
      <c r="UGN137" s="86"/>
      <c r="UGO137" s="86"/>
      <c r="UGP137" s="86"/>
      <c r="UGQ137" s="86"/>
      <c r="UGR137" s="86"/>
      <c r="UGS137" s="86"/>
      <c r="UGT137" s="86"/>
      <c r="UGU137" s="86"/>
      <c r="UGV137" s="86"/>
      <c r="UGW137" s="86"/>
      <c r="UGX137" s="86"/>
      <c r="UGY137" s="86"/>
      <c r="UGZ137" s="86"/>
      <c r="UHA137" s="86"/>
      <c r="UHB137" s="86"/>
      <c r="UHC137" s="86"/>
      <c r="UHD137" s="86"/>
      <c r="UHE137" s="86"/>
      <c r="UHF137" s="86"/>
      <c r="UHG137" s="86"/>
      <c r="UHH137" s="86"/>
      <c r="UHI137" s="86"/>
      <c r="UHJ137" s="86"/>
      <c r="UHK137" s="86"/>
      <c r="UHL137" s="86"/>
      <c r="UHM137" s="86"/>
      <c r="UHN137" s="86"/>
      <c r="UHO137" s="86"/>
      <c r="UHP137" s="86"/>
      <c r="UHQ137" s="86"/>
      <c r="UHR137" s="86"/>
      <c r="UHS137" s="86"/>
      <c r="UHT137" s="86"/>
      <c r="UHU137" s="86"/>
      <c r="UHV137" s="86"/>
      <c r="UHW137" s="86"/>
      <c r="UHX137" s="86"/>
      <c r="UHY137" s="86"/>
      <c r="UHZ137" s="86"/>
      <c r="UIA137" s="86"/>
      <c r="UIB137" s="86"/>
      <c r="UIC137" s="86"/>
      <c r="UID137" s="86"/>
      <c r="UIE137" s="86"/>
      <c r="UIF137" s="86"/>
      <c r="UIG137" s="86"/>
      <c r="UIH137" s="86"/>
      <c r="UII137" s="86"/>
      <c r="UIJ137" s="86"/>
      <c r="UIK137" s="86"/>
      <c r="UIL137" s="86"/>
      <c r="UIM137" s="86"/>
      <c r="UIN137" s="86"/>
      <c r="UIO137" s="86"/>
      <c r="UIP137" s="86"/>
      <c r="UIQ137" s="86"/>
      <c r="UIR137" s="86"/>
      <c r="UIS137" s="86"/>
      <c r="UIT137" s="86"/>
      <c r="UIU137" s="86"/>
      <c r="UIV137" s="86"/>
      <c r="UIW137" s="86"/>
      <c r="UIX137" s="86"/>
      <c r="UIY137" s="86"/>
      <c r="UIZ137" s="86"/>
      <c r="UJA137" s="86"/>
      <c r="UJB137" s="86"/>
      <c r="UJC137" s="86"/>
      <c r="UJD137" s="86"/>
      <c r="UJE137" s="86"/>
      <c r="UJF137" s="86"/>
      <c r="UJG137" s="86"/>
      <c r="UJH137" s="86"/>
      <c r="UJI137" s="86"/>
      <c r="UJJ137" s="86"/>
      <c r="UJK137" s="86"/>
      <c r="UJL137" s="86"/>
      <c r="UJM137" s="86"/>
      <c r="UJN137" s="86"/>
      <c r="UJO137" s="86"/>
      <c r="UJP137" s="86"/>
      <c r="UJQ137" s="86"/>
      <c r="UJR137" s="86"/>
      <c r="UJS137" s="86"/>
      <c r="UJT137" s="86"/>
      <c r="UJU137" s="86"/>
      <c r="UJV137" s="86"/>
      <c r="UJW137" s="86"/>
      <c r="UJX137" s="86"/>
      <c r="UJY137" s="86"/>
      <c r="UJZ137" s="86"/>
      <c r="UKA137" s="86"/>
      <c r="UKB137" s="86"/>
      <c r="UKC137" s="86"/>
      <c r="UKD137" s="86"/>
      <c r="UKE137" s="86"/>
      <c r="UKF137" s="86"/>
      <c r="UKG137" s="86"/>
      <c r="UKH137" s="86"/>
      <c r="UKI137" s="86"/>
      <c r="UKJ137" s="86"/>
      <c r="UKK137" s="86"/>
      <c r="UKL137" s="86"/>
      <c r="UKM137" s="86"/>
      <c r="UKN137" s="86"/>
      <c r="UKO137" s="86"/>
      <c r="UKP137" s="86"/>
      <c r="UKQ137" s="86"/>
      <c r="UKR137" s="86"/>
      <c r="UKS137" s="86"/>
      <c r="UKT137" s="86"/>
      <c r="UKU137" s="86"/>
      <c r="UKV137" s="86"/>
      <c r="UKW137" s="86"/>
      <c r="UKX137" s="86"/>
      <c r="UKY137" s="86"/>
      <c r="UKZ137" s="86"/>
      <c r="ULA137" s="86"/>
      <c r="ULB137" s="86"/>
      <c r="ULC137" s="86"/>
      <c r="ULD137" s="86"/>
      <c r="ULE137" s="86"/>
      <c r="ULF137" s="86"/>
      <c r="ULG137" s="86"/>
      <c r="ULH137" s="86"/>
      <c r="ULI137" s="86"/>
      <c r="ULJ137" s="86"/>
      <c r="ULK137" s="86"/>
      <c r="ULL137" s="86"/>
      <c r="ULM137" s="86"/>
      <c r="ULN137" s="86"/>
      <c r="ULO137" s="86"/>
      <c r="ULP137" s="86"/>
      <c r="ULQ137" s="86"/>
      <c r="ULR137" s="86"/>
      <c r="ULS137" s="86"/>
      <c r="ULT137" s="86"/>
      <c r="ULU137" s="86"/>
      <c r="ULV137" s="86"/>
      <c r="ULW137" s="86"/>
      <c r="ULX137" s="86"/>
      <c r="ULY137" s="86"/>
      <c r="ULZ137" s="86"/>
      <c r="UMA137" s="86"/>
      <c r="UMB137" s="86"/>
      <c r="UMC137" s="86"/>
      <c r="UMD137" s="86"/>
      <c r="UME137" s="86"/>
      <c r="UMF137" s="86"/>
      <c r="UMG137" s="86"/>
      <c r="UMH137" s="86"/>
      <c r="UMI137" s="86"/>
      <c r="UMJ137" s="86"/>
      <c r="UMK137" s="86"/>
      <c r="UML137" s="86"/>
      <c r="UMS137" s="86"/>
      <c r="UMT137" s="86"/>
      <c r="UMU137" s="86"/>
      <c r="UMV137" s="86"/>
      <c r="UMW137" s="86"/>
      <c r="UMX137" s="86"/>
      <c r="UMY137" s="86"/>
      <c r="UMZ137" s="86"/>
      <c r="UNA137" s="86"/>
      <c r="UNB137" s="86"/>
      <c r="UNC137" s="86"/>
      <c r="UND137" s="86"/>
      <c r="UNE137" s="86"/>
      <c r="UNF137" s="86"/>
      <c r="UNG137" s="86"/>
      <c r="UNH137" s="86"/>
      <c r="UNI137" s="86"/>
      <c r="UNJ137" s="86"/>
      <c r="UNK137" s="86"/>
      <c r="UNL137" s="86"/>
      <c r="UNM137" s="86"/>
      <c r="UNN137" s="86"/>
      <c r="UNO137" s="86"/>
      <c r="UNP137" s="86"/>
      <c r="UNQ137" s="86"/>
      <c r="UNR137" s="86"/>
      <c r="UNS137" s="86"/>
      <c r="UNT137" s="86"/>
      <c r="UNU137" s="86"/>
      <c r="UNV137" s="86"/>
      <c r="UNW137" s="86"/>
      <c r="UNX137" s="86"/>
      <c r="UNY137" s="86"/>
      <c r="UNZ137" s="86"/>
      <c r="UOA137" s="86"/>
      <c r="UOB137" s="86"/>
      <c r="UOC137" s="86"/>
      <c r="UOD137" s="86"/>
      <c r="UOE137" s="86"/>
      <c r="UOF137" s="86"/>
      <c r="UOG137" s="86"/>
      <c r="UOH137" s="86"/>
      <c r="UOI137" s="86"/>
      <c r="UOJ137" s="86"/>
      <c r="UOK137" s="86"/>
      <c r="UOL137" s="86"/>
      <c r="UOM137" s="86"/>
      <c r="UON137" s="86"/>
      <c r="UOO137" s="86"/>
      <c r="UOP137" s="86"/>
      <c r="UOQ137" s="86"/>
      <c r="UOR137" s="86"/>
      <c r="UOS137" s="86"/>
      <c r="UOT137" s="86"/>
      <c r="UOU137" s="86"/>
      <c r="UOV137" s="86"/>
      <c r="UOW137" s="86"/>
      <c r="UOX137" s="86"/>
      <c r="UOY137" s="86"/>
      <c r="UOZ137" s="86"/>
      <c r="UPA137" s="86"/>
      <c r="UPB137" s="86"/>
      <c r="UPC137" s="86"/>
      <c r="UPD137" s="86"/>
      <c r="UPE137" s="86"/>
      <c r="UPF137" s="86"/>
      <c r="UPG137" s="86"/>
      <c r="UPH137" s="86"/>
      <c r="UPI137" s="86"/>
      <c r="UPJ137" s="86"/>
      <c r="UPK137" s="86"/>
      <c r="UPL137" s="86"/>
      <c r="UPM137" s="86"/>
      <c r="UPN137" s="86"/>
      <c r="UPO137" s="86"/>
      <c r="UPP137" s="86"/>
      <c r="UPQ137" s="86"/>
      <c r="UPR137" s="86"/>
      <c r="UPS137" s="86"/>
      <c r="UPT137" s="86"/>
      <c r="UPU137" s="86"/>
      <c r="UPV137" s="86"/>
      <c r="UPW137" s="86"/>
      <c r="UPX137" s="86"/>
      <c r="UPY137" s="86"/>
      <c r="UPZ137" s="86"/>
      <c r="UQA137" s="86"/>
      <c r="UQB137" s="86"/>
      <c r="UQC137" s="86"/>
      <c r="UQD137" s="86"/>
      <c r="UQE137" s="86"/>
      <c r="UQF137" s="86"/>
      <c r="UQG137" s="86"/>
      <c r="UQH137" s="86"/>
      <c r="UQI137" s="86"/>
      <c r="UQJ137" s="86"/>
      <c r="UQK137" s="86"/>
      <c r="UQL137" s="86"/>
      <c r="UQM137" s="86"/>
      <c r="UQN137" s="86"/>
      <c r="UQO137" s="86"/>
      <c r="UQP137" s="86"/>
      <c r="UQQ137" s="86"/>
      <c r="UQR137" s="86"/>
      <c r="UQS137" s="86"/>
      <c r="UQT137" s="86"/>
      <c r="UQU137" s="86"/>
      <c r="UQV137" s="86"/>
      <c r="UQW137" s="86"/>
      <c r="UQX137" s="86"/>
      <c r="UQY137" s="86"/>
      <c r="UQZ137" s="86"/>
      <c r="URA137" s="86"/>
      <c r="URB137" s="86"/>
      <c r="URC137" s="86"/>
      <c r="URD137" s="86"/>
      <c r="URE137" s="86"/>
      <c r="URF137" s="86"/>
      <c r="URG137" s="86"/>
      <c r="URH137" s="86"/>
      <c r="URI137" s="86"/>
      <c r="URJ137" s="86"/>
      <c r="URK137" s="86"/>
      <c r="URL137" s="86"/>
      <c r="URM137" s="86"/>
      <c r="URN137" s="86"/>
      <c r="URO137" s="86"/>
      <c r="URP137" s="86"/>
      <c r="URQ137" s="86"/>
      <c r="URR137" s="86"/>
      <c r="URS137" s="86"/>
      <c r="URT137" s="86"/>
      <c r="URU137" s="86"/>
      <c r="URV137" s="86"/>
      <c r="URW137" s="86"/>
      <c r="URX137" s="86"/>
      <c r="URY137" s="86"/>
      <c r="URZ137" s="86"/>
      <c r="USA137" s="86"/>
      <c r="USB137" s="86"/>
      <c r="USC137" s="86"/>
      <c r="USD137" s="86"/>
      <c r="USE137" s="86"/>
      <c r="USF137" s="86"/>
      <c r="USG137" s="86"/>
      <c r="USH137" s="86"/>
      <c r="USI137" s="86"/>
      <c r="USJ137" s="86"/>
      <c r="USK137" s="86"/>
      <c r="USL137" s="86"/>
      <c r="USM137" s="86"/>
      <c r="USN137" s="86"/>
      <c r="USO137" s="86"/>
      <c r="USP137" s="86"/>
      <c r="USQ137" s="86"/>
      <c r="USR137" s="86"/>
      <c r="USS137" s="86"/>
      <c r="UST137" s="86"/>
      <c r="USU137" s="86"/>
      <c r="USV137" s="86"/>
      <c r="USW137" s="86"/>
      <c r="USX137" s="86"/>
      <c r="USY137" s="86"/>
      <c r="USZ137" s="86"/>
      <c r="UTA137" s="86"/>
      <c r="UTB137" s="86"/>
      <c r="UTC137" s="86"/>
      <c r="UTD137" s="86"/>
      <c r="UTE137" s="86"/>
      <c r="UTF137" s="86"/>
      <c r="UTG137" s="86"/>
      <c r="UTH137" s="86"/>
      <c r="UTI137" s="86"/>
      <c r="UTJ137" s="86"/>
      <c r="UTK137" s="86"/>
      <c r="UTL137" s="86"/>
      <c r="UTM137" s="86"/>
      <c r="UTN137" s="86"/>
      <c r="UTO137" s="86"/>
      <c r="UTP137" s="86"/>
      <c r="UTQ137" s="86"/>
      <c r="UTR137" s="86"/>
      <c r="UTS137" s="86"/>
      <c r="UTT137" s="86"/>
      <c r="UTU137" s="86"/>
      <c r="UTV137" s="86"/>
      <c r="UTW137" s="86"/>
      <c r="UTX137" s="86"/>
      <c r="UTY137" s="86"/>
      <c r="UTZ137" s="86"/>
      <c r="UUA137" s="86"/>
      <c r="UUB137" s="86"/>
      <c r="UUC137" s="86"/>
      <c r="UUD137" s="86"/>
      <c r="UUE137" s="86"/>
      <c r="UUF137" s="86"/>
      <c r="UUG137" s="86"/>
      <c r="UUH137" s="86"/>
      <c r="UUI137" s="86"/>
      <c r="UUJ137" s="86"/>
      <c r="UUK137" s="86"/>
      <c r="UUL137" s="86"/>
      <c r="UUM137" s="86"/>
      <c r="UUN137" s="86"/>
      <c r="UUO137" s="86"/>
      <c r="UUP137" s="86"/>
      <c r="UUQ137" s="86"/>
      <c r="UUR137" s="86"/>
      <c r="UUS137" s="86"/>
      <c r="UUT137" s="86"/>
      <c r="UUU137" s="86"/>
      <c r="UUV137" s="86"/>
      <c r="UUW137" s="86"/>
      <c r="UUX137" s="86"/>
      <c r="UUY137" s="86"/>
      <c r="UUZ137" s="86"/>
      <c r="UVA137" s="86"/>
      <c r="UVB137" s="86"/>
      <c r="UVC137" s="86"/>
      <c r="UVD137" s="86"/>
      <c r="UVE137" s="86"/>
      <c r="UVF137" s="86"/>
      <c r="UVG137" s="86"/>
      <c r="UVH137" s="86"/>
      <c r="UVI137" s="86"/>
      <c r="UVJ137" s="86"/>
      <c r="UVK137" s="86"/>
      <c r="UVL137" s="86"/>
      <c r="UVM137" s="86"/>
      <c r="UVN137" s="86"/>
      <c r="UVO137" s="86"/>
      <c r="UVP137" s="86"/>
      <c r="UVQ137" s="86"/>
      <c r="UVR137" s="86"/>
      <c r="UVS137" s="86"/>
      <c r="UVT137" s="86"/>
      <c r="UVU137" s="86"/>
      <c r="UVV137" s="86"/>
      <c r="UVW137" s="86"/>
      <c r="UVX137" s="86"/>
      <c r="UVY137" s="86"/>
      <c r="UVZ137" s="86"/>
      <c r="UWA137" s="86"/>
      <c r="UWB137" s="86"/>
      <c r="UWC137" s="86"/>
      <c r="UWD137" s="86"/>
      <c r="UWE137" s="86"/>
      <c r="UWF137" s="86"/>
      <c r="UWG137" s="86"/>
      <c r="UWH137" s="86"/>
      <c r="UWO137" s="86"/>
      <c r="UWP137" s="86"/>
      <c r="UWQ137" s="86"/>
      <c r="UWR137" s="86"/>
      <c r="UWS137" s="86"/>
      <c r="UWT137" s="86"/>
      <c r="UWU137" s="86"/>
      <c r="UWV137" s="86"/>
      <c r="UWW137" s="86"/>
      <c r="UWX137" s="86"/>
      <c r="UWY137" s="86"/>
      <c r="UWZ137" s="86"/>
      <c r="UXA137" s="86"/>
      <c r="UXB137" s="86"/>
      <c r="UXC137" s="86"/>
      <c r="UXD137" s="86"/>
      <c r="UXE137" s="86"/>
      <c r="UXF137" s="86"/>
      <c r="UXG137" s="86"/>
      <c r="UXH137" s="86"/>
      <c r="UXI137" s="86"/>
      <c r="UXJ137" s="86"/>
      <c r="UXK137" s="86"/>
      <c r="UXL137" s="86"/>
      <c r="UXM137" s="86"/>
      <c r="UXN137" s="86"/>
      <c r="UXO137" s="86"/>
      <c r="UXP137" s="86"/>
      <c r="UXQ137" s="86"/>
      <c r="UXR137" s="86"/>
      <c r="UXS137" s="86"/>
      <c r="UXT137" s="86"/>
      <c r="UXU137" s="86"/>
      <c r="UXV137" s="86"/>
      <c r="UXW137" s="86"/>
      <c r="UXX137" s="86"/>
      <c r="UXY137" s="86"/>
      <c r="UXZ137" s="86"/>
      <c r="UYA137" s="86"/>
      <c r="UYB137" s="86"/>
      <c r="UYC137" s="86"/>
      <c r="UYD137" s="86"/>
      <c r="UYE137" s="86"/>
      <c r="UYF137" s="86"/>
      <c r="UYG137" s="86"/>
      <c r="UYH137" s="86"/>
      <c r="UYI137" s="86"/>
      <c r="UYJ137" s="86"/>
      <c r="UYK137" s="86"/>
      <c r="UYL137" s="86"/>
      <c r="UYM137" s="86"/>
      <c r="UYN137" s="86"/>
      <c r="UYO137" s="86"/>
      <c r="UYP137" s="86"/>
      <c r="UYQ137" s="86"/>
      <c r="UYR137" s="86"/>
      <c r="UYS137" s="86"/>
      <c r="UYT137" s="86"/>
      <c r="UYU137" s="86"/>
      <c r="UYV137" s="86"/>
      <c r="UYW137" s="86"/>
      <c r="UYX137" s="86"/>
      <c r="UYY137" s="86"/>
      <c r="UYZ137" s="86"/>
      <c r="UZA137" s="86"/>
      <c r="UZB137" s="86"/>
      <c r="UZC137" s="86"/>
      <c r="UZD137" s="86"/>
      <c r="UZE137" s="86"/>
      <c r="UZF137" s="86"/>
      <c r="UZG137" s="86"/>
      <c r="UZH137" s="86"/>
      <c r="UZI137" s="86"/>
      <c r="UZJ137" s="86"/>
      <c r="UZK137" s="86"/>
      <c r="UZL137" s="86"/>
      <c r="UZM137" s="86"/>
      <c r="UZN137" s="86"/>
      <c r="UZO137" s="86"/>
      <c r="UZP137" s="86"/>
      <c r="UZQ137" s="86"/>
      <c r="UZR137" s="86"/>
      <c r="UZS137" s="86"/>
      <c r="UZT137" s="86"/>
      <c r="UZU137" s="86"/>
      <c r="UZV137" s="86"/>
      <c r="UZW137" s="86"/>
      <c r="UZX137" s="86"/>
      <c r="UZY137" s="86"/>
      <c r="UZZ137" s="86"/>
      <c r="VAA137" s="86"/>
      <c r="VAB137" s="86"/>
      <c r="VAC137" s="86"/>
      <c r="VAD137" s="86"/>
      <c r="VAE137" s="86"/>
      <c r="VAF137" s="86"/>
      <c r="VAG137" s="86"/>
      <c r="VAH137" s="86"/>
      <c r="VAI137" s="86"/>
      <c r="VAJ137" s="86"/>
      <c r="VAK137" s="86"/>
      <c r="VAL137" s="86"/>
      <c r="VAM137" s="86"/>
      <c r="VAN137" s="86"/>
      <c r="VAO137" s="86"/>
      <c r="VAP137" s="86"/>
      <c r="VAQ137" s="86"/>
      <c r="VAR137" s="86"/>
      <c r="VAS137" s="86"/>
      <c r="VAT137" s="86"/>
      <c r="VAU137" s="86"/>
      <c r="VAV137" s="86"/>
      <c r="VAW137" s="86"/>
      <c r="VAX137" s="86"/>
      <c r="VAY137" s="86"/>
      <c r="VAZ137" s="86"/>
      <c r="VBA137" s="86"/>
      <c r="VBB137" s="86"/>
      <c r="VBC137" s="86"/>
      <c r="VBD137" s="86"/>
      <c r="VBE137" s="86"/>
      <c r="VBF137" s="86"/>
      <c r="VBG137" s="86"/>
      <c r="VBH137" s="86"/>
      <c r="VBI137" s="86"/>
      <c r="VBJ137" s="86"/>
      <c r="VBK137" s="86"/>
      <c r="VBL137" s="86"/>
      <c r="VBM137" s="86"/>
      <c r="VBN137" s="86"/>
      <c r="VBO137" s="86"/>
      <c r="VBP137" s="86"/>
      <c r="VBQ137" s="86"/>
      <c r="VBR137" s="86"/>
      <c r="VBS137" s="86"/>
      <c r="VBT137" s="86"/>
      <c r="VBU137" s="86"/>
      <c r="VBV137" s="86"/>
      <c r="VBW137" s="86"/>
      <c r="VBX137" s="86"/>
      <c r="VBY137" s="86"/>
      <c r="VBZ137" s="86"/>
      <c r="VCA137" s="86"/>
      <c r="VCB137" s="86"/>
      <c r="VCC137" s="86"/>
      <c r="VCD137" s="86"/>
      <c r="VCE137" s="86"/>
      <c r="VCF137" s="86"/>
      <c r="VCG137" s="86"/>
      <c r="VCH137" s="86"/>
      <c r="VCI137" s="86"/>
      <c r="VCJ137" s="86"/>
      <c r="VCK137" s="86"/>
      <c r="VCL137" s="86"/>
      <c r="VCM137" s="86"/>
      <c r="VCN137" s="86"/>
      <c r="VCO137" s="86"/>
      <c r="VCP137" s="86"/>
      <c r="VCQ137" s="86"/>
      <c r="VCR137" s="86"/>
      <c r="VCS137" s="86"/>
      <c r="VCT137" s="86"/>
      <c r="VCU137" s="86"/>
      <c r="VCV137" s="86"/>
      <c r="VCW137" s="86"/>
      <c r="VCX137" s="86"/>
      <c r="VCY137" s="86"/>
      <c r="VCZ137" s="86"/>
      <c r="VDA137" s="86"/>
      <c r="VDB137" s="86"/>
      <c r="VDC137" s="86"/>
      <c r="VDD137" s="86"/>
      <c r="VDE137" s="86"/>
      <c r="VDF137" s="86"/>
      <c r="VDG137" s="86"/>
      <c r="VDH137" s="86"/>
      <c r="VDI137" s="86"/>
      <c r="VDJ137" s="86"/>
      <c r="VDK137" s="86"/>
      <c r="VDL137" s="86"/>
      <c r="VDM137" s="86"/>
      <c r="VDN137" s="86"/>
      <c r="VDO137" s="86"/>
      <c r="VDP137" s="86"/>
      <c r="VDQ137" s="86"/>
      <c r="VDR137" s="86"/>
      <c r="VDS137" s="86"/>
      <c r="VDT137" s="86"/>
      <c r="VDU137" s="86"/>
      <c r="VDV137" s="86"/>
      <c r="VDW137" s="86"/>
      <c r="VDX137" s="86"/>
      <c r="VDY137" s="86"/>
      <c r="VDZ137" s="86"/>
      <c r="VEA137" s="86"/>
      <c r="VEB137" s="86"/>
      <c r="VEC137" s="86"/>
      <c r="VED137" s="86"/>
      <c r="VEE137" s="86"/>
      <c r="VEF137" s="86"/>
      <c r="VEG137" s="86"/>
      <c r="VEH137" s="86"/>
      <c r="VEI137" s="86"/>
      <c r="VEJ137" s="86"/>
      <c r="VEK137" s="86"/>
      <c r="VEL137" s="86"/>
      <c r="VEM137" s="86"/>
      <c r="VEN137" s="86"/>
      <c r="VEO137" s="86"/>
      <c r="VEP137" s="86"/>
      <c r="VEQ137" s="86"/>
      <c r="VER137" s="86"/>
      <c r="VES137" s="86"/>
      <c r="VET137" s="86"/>
      <c r="VEU137" s="86"/>
      <c r="VEV137" s="86"/>
      <c r="VEW137" s="86"/>
      <c r="VEX137" s="86"/>
      <c r="VEY137" s="86"/>
      <c r="VEZ137" s="86"/>
      <c r="VFA137" s="86"/>
      <c r="VFB137" s="86"/>
      <c r="VFC137" s="86"/>
      <c r="VFD137" s="86"/>
      <c r="VFE137" s="86"/>
      <c r="VFF137" s="86"/>
      <c r="VFG137" s="86"/>
      <c r="VFH137" s="86"/>
      <c r="VFI137" s="86"/>
      <c r="VFJ137" s="86"/>
      <c r="VFK137" s="86"/>
      <c r="VFL137" s="86"/>
      <c r="VFM137" s="86"/>
      <c r="VFN137" s="86"/>
      <c r="VFO137" s="86"/>
      <c r="VFP137" s="86"/>
      <c r="VFQ137" s="86"/>
      <c r="VFR137" s="86"/>
      <c r="VFS137" s="86"/>
      <c r="VFT137" s="86"/>
      <c r="VFU137" s="86"/>
      <c r="VFV137" s="86"/>
      <c r="VFW137" s="86"/>
      <c r="VFX137" s="86"/>
      <c r="VFY137" s="86"/>
      <c r="VFZ137" s="86"/>
      <c r="VGA137" s="86"/>
      <c r="VGB137" s="86"/>
      <c r="VGC137" s="86"/>
      <c r="VGD137" s="86"/>
      <c r="VGK137" s="86"/>
      <c r="VGL137" s="86"/>
      <c r="VGM137" s="86"/>
      <c r="VGN137" s="86"/>
      <c r="VGO137" s="86"/>
      <c r="VGP137" s="86"/>
      <c r="VGQ137" s="86"/>
      <c r="VGR137" s="86"/>
      <c r="VGS137" s="86"/>
      <c r="VGT137" s="86"/>
      <c r="VGU137" s="86"/>
      <c r="VGV137" s="86"/>
      <c r="VGW137" s="86"/>
      <c r="VGX137" s="86"/>
      <c r="VGY137" s="86"/>
      <c r="VGZ137" s="86"/>
      <c r="VHA137" s="86"/>
      <c r="VHB137" s="86"/>
      <c r="VHC137" s="86"/>
      <c r="VHD137" s="86"/>
      <c r="VHE137" s="86"/>
      <c r="VHF137" s="86"/>
      <c r="VHG137" s="86"/>
      <c r="VHH137" s="86"/>
      <c r="VHI137" s="86"/>
      <c r="VHJ137" s="86"/>
      <c r="VHK137" s="86"/>
      <c r="VHL137" s="86"/>
      <c r="VHM137" s="86"/>
      <c r="VHN137" s="86"/>
      <c r="VHO137" s="86"/>
      <c r="VHP137" s="86"/>
      <c r="VHQ137" s="86"/>
      <c r="VHR137" s="86"/>
      <c r="VHS137" s="86"/>
      <c r="VHT137" s="86"/>
      <c r="VHU137" s="86"/>
      <c r="VHV137" s="86"/>
      <c r="VHW137" s="86"/>
      <c r="VHX137" s="86"/>
      <c r="VHY137" s="86"/>
      <c r="VHZ137" s="86"/>
      <c r="VIA137" s="86"/>
      <c r="VIB137" s="86"/>
      <c r="VIC137" s="86"/>
      <c r="VID137" s="86"/>
      <c r="VIE137" s="86"/>
      <c r="VIF137" s="86"/>
      <c r="VIG137" s="86"/>
      <c r="VIH137" s="86"/>
      <c r="VII137" s="86"/>
      <c r="VIJ137" s="86"/>
      <c r="VIK137" s="86"/>
      <c r="VIL137" s="86"/>
      <c r="VIM137" s="86"/>
      <c r="VIN137" s="86"/>
      <c r="VIO137" s="86"/>
      <c r="VIP137" s="86"/>
      <c r="VIQ137" s="86"/>
      <c r="VIR137" s="86"/>
      <c r="VIS137" s="86"/>
      <c r="VIT137" s="86"/>
      <c r="VIU137" s="86"/>
      <c r="VIV137" s="86"/>
      <c r="VIW137" s="86"/>
      <c r="VIX137" s="86"/>
      <c r="VIY137" s="86"/>
      <c r="VIZ137" s="86"/>
      <c r="VJA137" s="86"/>
      <c r="VJB137" s="86"/>
      <c r="VJC137" s="86"/>
      <c r="VJD137" s="86"/>
      <c r="VJE137" s="86"/>
      <c r="VJF137" s="86"/>
      <c r="VJG137" s="86"/>
      <c r="VJH137" s="86"/>
      <c r="VJI137" s="86"/>
      <c r="VJJ137" s="86"/>
      <c r="VJK137" s="86"/>
      <c r="VJL137" s="86"/>
      <c r="VJM137" s="86"/>
      <c r="VJN137" s="86"/>
      <c r="VJO137" s="86"/>
      <c r="VJP137" s="86"/>
      <c r="VJQ137" s="86"/>
      <c r="VJR137" s="86"/>
      <c r="VJS137" s="86"/>
      <c r="VJT137" s="86"/>
      <c r="VJU137" s="86"/>
      <c r="VJV137" s="86"/>
      <c r="VJW137" s="86"/>
      <c r="VJX137" s="86"/>
      <c r="VJY137" s="86"/>
      <c r="VJZ137" s="86"/>
      <c r="VKA137" s="86"/>
      <c r="VKB137" s="86"/>
      <c r="VKC137" s="86"/>
      <c r="VKD137" s="86"/>
      <c r="VKE137" s="86"/>
      <c r="VKF137" s="86"/>
      <c r="VKG137" s="86"/>
      <c r="VKH137" s="86"/>
      <c r="VKI137" s="86"/>
      <c r="VKJ137" s="86"/>
      <c r="VKK137" s="86"/>
      <c r="VKL137" s="86"/>
      <c r="VKM137" s="86"/>
      <c r="VKN137" s="86"/>
      <c r="VKO137" s="86"/>
      <c r="VKP137" s="86"/>
      <c r="VKQ137" s="86"/>
      <c r="VKR137" s="86"/>
      <c r="VKS137" s="86"/>
      <c r="VKT137" s="86"/>
      <c r="VKU137" s="86"/>
      <c r="VKV137" s="86"/>
      <c r="VKW137" s="86"/>
      <c r="VKX137" s="86"/>
      <c r="VKY137" s="86"/>
      <c r="VKZ137" s="86"/>
      <c r="VLA137" s="86"/>
      <c r="VLB137" s="86"/>
      <c r="VLC137" s="86"/>
      <c r="VLD137" s="86"/>
      <c r="VLE137" s="86"/>
      <c r="VLF137" s="86"/>
      <c r="VLG137" s="86"/>
      <c r="VLH137" s="86"/>
      <c r="VLI137" s="86"/>
      <c r="VLJ137" s="86"/>
      <c r="VLK137" s="86"/>
      <c r="VLL137" s="86"/>
      <c r="VLM137" s="86"/>
      <c r="VLN137" s="86"/>
      <c r="VLO137" s="86"/>
      <c r="VLP137" s="86"/>
      <c r="VLQ137" s="86"/>
      <c r="VLR137" s="86"/>
      <c r="VLS137" s="86"/>
      <c r="VLT137" s="86"/>
      <c r="VLU137" s="86"/>
      <c r="VLV137" s="86"/>
      <c r="VLW137" s="86"/>
      <c r="VLX137" s="86"/>
      <c r="VLY137" s="86"/>
      <c r="VLZ137" s="86"/>
      <c r="VMA137" s="86"/>
      <c r="VMB137" s="86"/>
      <c r="VMC137" s="86"/>
      <c r="VMD137" s="86"/>
      <c r="VME137" s="86"/>
      <c r="VMF137" s="86"/>
      <c r="VMG137" s="86"/>
      <c r="VMH137" s="86"/>
      <c r="VMI137" s="86"/>
      <c r="VMJ137" s="86"/>
      <c r="VMK137" s="86"/>
      <c r="VML137" s="86"/>
      <c r="VMM137" s="86"/>
      <c r="VMN137" s="86"/>
      <c r="VMO137" s="86"/>
      <c r="VMP137" s="86"/>
      <c r="VMQ137" s="86"/>
      <c r="VMR137" s="86"/>
      <c r="VMS137" s="86"/>
      <c r="VMT137" s="86"/>
      <c r="VMU137" s="86"/>
      <c r="VMV137" s="86"/>
      <c r="VMW137" s="86"/>
      <c r="VMX137" s="86"/>
      <c r="VMY137" s="86"/>
      <c r="VMZ137" s="86"/>
      <c r="VNA137" s="86"/>
      <c r="VNB137" s="86"/>
      <c r="VNC137" s="86"/>
      <c r="VND137" s="86"/>
      <c r="VNE137" s="86"/>
      <c r="VNF137" s="86"/>
      <c r="VNG137" s="86"/>
      <c r="VNH137" s="86"/>
      <c r="VNI137" s="86"/>
      <c r="VNJ137" s="86"/>
      <c r="VNK137" s="86"/>
      <c r="VNL137" s="86"/>
      <c r="VNM137" s="86"/>
      <c r="VNN137" s="86"/>
      <c r="VNO137" s="86"/>
      <c r="VNP137" s="86"/>
      <c r="VNQ137" s="86"/>
      <c r="VNR137" s="86"/>
      <c r="VNS137" s="86"/>
      <c r="VNT137" s="86"/>
      <c r="VNU137" s="86"/>
      <c r="VNV137" s="86"/>
      <c r="VNW137" s="86"/>
      <c r="VNX137" s="86"/>
      <c r="VNY137" s="86"/>
      <c r="VNZ137" s="86"/>
      <c r="VOA137" s="86"/>
      <c r="VOB137" s="86"/>
      <c r="VOC137" s="86"/>
      <c r="VOD137" s="86"/>
      <c r="VOE137" s="86"/>
      <c r="VOF137" s="86"/>
      <c r="VOG137" s="86"/>
      <c r="VOH137" s="86"/>
      <c r="VOI137" s="86"/>
      <c r="VOJ137" s="86"/>
      <c r="VOK137" s="86"/>
      <c r="VOL137" s="86"/>
      <c r="VOM137" s="86"/>
      <c r="VON137" s="86"/>
      <c r="VOO137" s="86"/>
      <c r="VOP137" s="86"/>
      <c r="VOQ137" s="86"/>
      <c r="VOR137" s="86"/>
      <c r="VOS137" s="86"/>
      <c r="VOT137" s="86"/>
      <c r="VOU137" s="86"/>
      <c r="VOV137" s="86"/>
      <c r="VOW137" s="86"/>
      <c r="VOX137" s="86"/>
      <c r="VOY137" s="86"/>
      <c r="VOZ137" s="86"/>
      <c r="VPA137" s="86"/>
      <c r="VPB137" s="86"/>
      <c r="VPC137" s="86"/>
      <c r="VPD137" s="86"/>
      <c r="VPE137" s="86"/>
      <c r="VPF137" s="86"/>
      <c r="VPG137" s="86"/>
      <c r="VPH137" s="86"/>
      <c r="VPI137" s="86"/>
      <c r="VPJ137" s="86"/>
      <c r="VPK137" s="86"/>
      <c r="VPL137" s="86"/>
      <c r="VPM137" s="86"/>
      <c r="VPN137" s="86"/>
      <c r="VPO137" s="86"/>
      <c r="VPP137" s="86"/>
      <c r="VPQ137" s="86"/>
      <c r="VPR137" s="86"/>
      <c r="VPS137" s="86"/>
      <c r="VPT137" s="86"/>
      <c r="VPU137" s="86"/>
      <c r="VPV137" s="86"/>
      <c r="VPW137" s="86"/>
      <c r="VPX137" s="86"/>
      <c r="VPY137" s="86"/>
      <c r="VPZ137" s="86"/>
      <c r="VQG137" s="86"/>
      <c r="VQH137" s="86"/>
      <c r="VQI137" s="86"/>
      <c r="VQJ137" s="86"/>
      <c r="VQK137" s="86"/>
      <c r="VQL137" s="86"/>
      <c r="VQM137" s="86"/>
      <c r="VQN137" s="86"/>
      <c r="VQO137" s="86"/>
      <c r="VQP137" s="86"/>
      <c r="VQQ137" s="86"/>
      <c r="VQR137" s="86"/>
      <c r="VQS137" s="86"/>
      <c r="VQT137" s="86"/>
      <c r="VQU137" s="86"/>
      <c r="VQV137" s="86"/>
      <c r="VQW137" s="86"/>
      <c r="VQX137" s="86"/>
      <c r="VQY137" s="86"/>
      <c r="VQZ137" s="86"/>
      <c r="VRA137" s="86"/>
      <c r="VRB137" s="86"/>
      <c r="VRC137" s="86"/>
      <c r="VRD137" s="86"/>
      <c r="VRE137" s="86"/>
      <c r="VRF137" s="86"/>
      <c r="VRG137" s="86"/>
      <c r="VRH137" s="86"/>
      <c r="VRI137" s="86"/>
      <c r="VRJ137" s="86"/>
      <c r="VRK137" s="86"/>
      <c r="VRL137" s="86"/>
      <c r="VRM137" s="86"/>
      <c r="VRN137" s="86"/>
      <c r="VRO137" s="86"/>
      <c r="VRP137" s="86"/>
      <c r="VRQ137" s="86"/>
      <c r="VRR137" s="86"/>
      <c r="VRS137" s="86"/>
      <c r="VRT137" s="86"/>
      <c r="VRU137" s="86"/>
      <c r="VRV137" s="86"/>
      <c r="VRW137" s="86"/>
      <c r="VRX137" s="86"/>
      <c r="VRY137" s="86"/>
      <c r="VRZ137" s="86"/>
      <c r="VSA137" s="86"/>
      <c r="VSB137" s="86"/>
      <c r="VSC137" s="86"/>
      <c r="VSD137" s="86"/>
      <c r="VSE137" s="86"/>
      <c r="VSF137" s="86"/>
      <c r="VSG137" s="86"/>
      <c r="VSH137" s="86"/>
      <c r="VSI137" s="86"/>
      <c r="VSJ137" s="86"/>
      <c r="VSK137" s="86"/>
      <c r="VSL137" s="86"/>
      <c r="VSM137" s="86"/>
      <c r="VSN137" s="86"/>
      <c r="VSO137" s="86"/>
      <c r="VSP137" s="86"/>
      <c r="VSQ137" s="86"/>
      <c r="VSR137" s="86"/>
      <c r="VSS137" s="86"/>
      <c r="VST137" s="86"/>
      <c r="VSU137" s="86"/>
      <c r="VSV137" s="86"/>
      <c r="VSW137" s="86"/>
      <c r="VSX137" s="86"/>
      <c r="VSY137" s="86"/>
      <c r="VSZ137" s="86"/>
      <c r="VTA137" s="86"/>
      <c r="VTB137" s="86"/>
      <c r="VTC137" s="86"/>
      <c r="VTD137" s="86"/>
      <c r="VTE137" s="86"/>
      <c r="VTF137" s="86"/>
      <c r="VTG137" s="86"/>
      <c r="VTH137" s="86"/>
      <c r="VTI137" s="86"/>
      <c r="VTJ137" s="86"/>
      <c r="VTK137" s="86"/>
      <c r="VTL137" s="86"/>
      <c r="VTM137" s="86"/>
      <c r="VTN137" s="86"/>
      <c r="VTO137" s="86"/>
      <c r="VTP137" s="86"/>
      <c r="VTQ137" s="86"/>
      <c r="VTR137" s="86"/>
      <c r="VTS137" s="86"/>
      <c r="VTT137" s="86"/>
      <c r="VTU137" s="86"/>
      <c r="VTV137" s="86"/>
      <c r="VTW137" s="86"/>
      <c r="VTX137" s="86"/>
      <c r="VTY137" s="86"/>
      <c r="VTZ137" s="86"/>
      <c r="VUA137" s="86"/>
      <c r="VUB137" s="86"/>
      <c r="VUC137" s="86"/>
      <c r="VUD137" s="86"/>
      <c r="VUE137" s="86"/>
      <c r="VUF137" s="86"/>
      <c r="VUG137" s="86"/>
      <c r="VUH137" s="86"/>
      <c r="VUI137" s="86"/>
      <c r="VUJ137" s="86"/>
      <c r="VUK137" s="86"/>
      <c r="VUL137" s="86"/>
      <c r="VUM137" s="86"/>
      <c r="VUN137" s="86"/>
      <c r="VUO137" s="86"/>
      <c r="VUP137" s="86"/>
      <c r="VUQ137" s="86"/>
      <c r="VUR137" s="86"/>
      <c r="VUS137" s="86"/>
      <c r="VUT137" s="86"/>
      <c r="VUU137" s="86"/>
      <c r="VUV137" s="86"/>
      <c r="VUW137" s="86"/>
      <c r="VUX137" s="86"/>
      <c r="VUY137" s="86"/>
      <c r="VUZ137" s="86"/>
      <c r="VVA137" s="86"/>
      <c r="VVB137" s="86"/>
      <c r="VVC137" s="86"/>
      <c r="VVD137" s="86"/>
      <c r="VVE137" s="86"/>
      <c r="VVF137" s="86"/>
      <c r="VVG137" s="86"/>
      <c r="VVH137" s="86"/>
      <c r="VVI137" s="86"/>
      <c r="VVJ137" s="86"/>
      <c r="VVK137" s="86"/>
      <c r="VVL137" s="86"/>
      <c r="VVM137" s="86"/>
      <c r="VVN137" s="86"/>
      <c r="VVO137" s="86"/>
      <c r="VVP137" s="86"/>
      <c r="VVQ137" s="86"/>
      <c r="VVR137" s="86"/>
      <c r="VVS137" s="86"/>
      <c r="VVT137" s="86"/>
      <c r="VVU137" s="86"/>
      <c r="VVV137" s="86"/>
      <c r="VVW137" s="86"/>
      <c r="VVX137" s="86"/>
      <c r="VVY137" s="86"/>
      <c r="VVZ137" s="86"/>
      <c r="VWA137" s="86"/>
      <c r="VWB137" s="86"/>
      <c r="VWC137" s="86"/>
      <c r="VWD137" s="86"/>
      <c r="VWE137" s="86"/>
      <c r="VWF137" s="86"/>
      <c r="VWG137" s="86"/>
      <c r="VWH137" s="86"/>
      <c r="VWI137" s="86"/>
      <c r="VWJ137" s="86"/>
      <c r="VWK137" s="86"/>
      <c r="VWL137" s="86"/>
      <c r="VWM137" s="86"/>
      <c r="VWN137" s="86"/>
      <c r="VWO137" s="86"/>
      <c r="VWP137" s="86"/>
      <c r="VWQ137" s="86"/>
      <c r="VWR137" s="86"/>
      <c r="VWS137" s="86"/>
      <c r="VWT137" s="86"/>
      <c r="VWU137" s="86"/>
      <c r="VWV137" s="86"/>
      <c r="VWW137" s="86"/>
      <c r="VWX137" s="86"/>
      <c r="VWY137" s="86"/>
      <c r="VWZ137" s="86"/>
      <c r="VXA137" s="86"/>
      <c r="VXB137" s="86"/>
      <c r="VXC137" s="86"/>
      <c r="VXD137" s="86"/>
      <c r="VXE137" s="86"/>
      <c r="VXF137" s="86"/>
      <c r="VXG137" s="86"/>
      <c r="VXH137" s="86"/>
      <c r="VXI137" s="86"/>
      <c r="VXJ137" s="86"/>
      <c r="VXK137" s="86"/>
      <c r="VXL137" s="86"/>
      <c r="VXM137" s="86"/>
      <c r="VXN137" s="86"/>
      <c r="VXO137" s="86"/>
      <c r="VXP137" s="86"/>
      <c r="VXQ137" s="86"/>
      <c r="VXR137" s="86"/>
      <c r="VXS137" s="86"/>
      <c r="VXT137" s="86"/>
      <c r="VXU137" s="86"/>
      <c r="VXV137" s="86"/>
      <c r="VXW137" s="86"/>
      <c r="VXX137" s="86"/>
      <c r="VXY137" s="86"/>
      <c r="VXZ137" s="86"/>
      <c r="VYA137" s="86"/>
      <c r="VYB137" s="86"/>
      <c r="VYC137" s="86"/>
      <c r="VYD137" s="86"/>
      <c r="VYE137" s="86"/>
      <c r="VYF137" s="86"/>
      <c r="VYG137" s="86"/>
      <c r="VYH137" s="86"/>
      <c r="VYI137" s="86"/>
      <c r="VYJ137" s="86"/>
      <c r="VYK137" s="86"/>
      <c r="VYL137" s="86"/>
      <c r="VYM137" s="86"/>
      <c r="VYN137" s="86"/>
      <c r="VYO137" s="86"/>
      <c r="VYP137" s="86"/>
      <c r="VYQ137" s="86"/>
      <c r="VYR137" s="86"/>
      <c r="VYS137" s="86"/>
      <c r="VYT137" s="86"/>
      <c r="VYU137" s="86"/>
      <c r="VYV137" s="86"/>
      <c r="VYW137" s="86"/>
      <c r="VYX137" s="86"/>
      <c r="VYY137" s="86"/>
      <c r="VYZ137" s="86"/>
      <c r="VZA137" s="86"/>
      <c r="VZB137" s="86"/>
      <c r="VZC137" s="86"/>
      <c r="VZD137" s="86"/>
      <c r="VZE137" s="86"/>
      <c r="VZF137" s="86"/>
      <c r="VZG137" s="86"/>
      <c r="VZH137" s="86"/>
      <c r="VZI137" s="86"/>
      <c r="VZJ137" s="86"/>
      <c r="VZK137" s="86"/>
      <c r="VZL137" s="86"/>
      <c r="VZM137" s="86"/>
      <c r="VZN137" s="86"/>
      <c r="VZO137" s="86"/>
      <c r="VZP137" s="86"/>
      <c r="VZQ137" s="86"/>
      <c r="VZR137" s="86"/>
      <c r="VZS137" s="86"/>
      <c r="VZT137" s="86"/>
      <c r="VZU137" s="86"/>
      <c r="VZV137" s="86"/>
      <c r="WAC137" s="86"/>
      <c r="WAD137" s="86"/>
      <c r="WAE137" s="86"/>
      <c r="WAF137" s="86"/>
      <c r="WAG137" s="86"/>
      <c r="WAH137" s="86"/>
      <c r="WAI137" s="86"/>
      <c r="WAJ137" s="86"/>
      <c r="WAK137" s="86"/>
      <c r="WAL137" s="86"/>
      <c r="WAM137" s="86"/>
      <c r="WAN137" s="86"/>
      <c r="WAO137" s="86"/>
      <c r="WAP137" s="86"/>
      <c r="WAQ137" s="86"/>
      <c r="WAR137" s="86"/>
      <c r="WAS137" s="86"/>
      <c r="WAT137" s="86"/>
      <c r="WAU137" s="86"/>
      <c r="WAV137" s="86"/>
      <c r="WAW137" s="86"/>
      <c r="WAX137" s="86"/>
      <c r="WAY137" s="86"/>
      <c r="WAZ137" s="86"/>
      <c r="WBA137" s="86"/>
      <c r="WBB137" s="86"/>
      <c r="WBC137" s="86"/>
      <c r="WBD137" s="86"/>
      <c r="WBE137" s="86"/>
      <c r="WBF137" s="86"/>
      <c r="WBG137" s="86"/>
      <c r="WBH137" s="86"/>
      <c r="WBI137" s="86"/>
      <c r="WBJ137" s="86"/>
      <c r="WBK137" s="86"/>
      <c r="WBL137" s="86"/>
      <c r="WBM137" s="86"/>
      <c r="WBN137" s="86"/>
      <c r="WBO137" s="86"/>
      <c r="WBP137" s="86"/>
      <c r="WBQ137" s="86"/>
      <c r="WBR137" s="86"/>
      <c r="WBS137" s="86"/>
      <c r="WBT137" s="86"/>
      <c r="WBU137" s="86"/>
      <c r="WBV137" s="86"/>
      <c r="WBW137" s="86"/>
      <c r="WBX137" s="86"/>
      <c r="WBY137" s="86"/>
      <c r="WBZ137" s="86"/>
      <c r="WCA137" s="86"/>
      <c r="WCB137" s="86"/>
      <c r="WCC137" s="86"/>
      <c r="WCD137" s="86"/>
      <c r="WCE137" s="86"/>
      <c r="WCF137" s="86"/>
      <c r="WCG137" s="86"/>
      <c r="WCH137" s="86"/>
      <c r="WCI137" s="86"/>
      <c r="WCJ137" s="86"/>
      <c r="WCK137" s="86"/>
      <c r="WCL137" s="86"/>
      <c r="WCM137" s="86"/>
      <c r="WCN137" s="86"/>
      <c r="WCO137" s="86"/>
      <c r="WCP137" s="86"/>
      <c r="WCQ137" s="86"/>
      <c r="WCR137" s="86"/>
      <c r="WCS137" s="86"/>
      <c r="WCT137" s="86"/>
      <c r="WCU137" s="86"/>
      <c r="WCV137" s="86"/>
      <c r="WCW137" s="86"/>
      <c r="WCX137" s="86"/>
      <c r="WCY137" s="86"/>
      <c r="WCZ137" s="86"/>
      <c r="WDA137" s="86"/>
      <c r="WDB137" s="86"/>
      <c r="WDC137" s="86"/>
      <c r="WDD137" s="86"/>
      <c r="WDE137" s="86"/>
      <c r="WDF137" s="86"/>
      <c r="WDG137" s="86"/>
      <c r="WDH137" s="86"/>
      <c r="WDI137" s="86"/>
      <c r="WDJ137" s="86"/>
      <c r="WDK137" s="86"/>
      <c r="WDL137" s="86"/>
      <c r="WDM137" s="86"/>
      <c r="WDN137" s="86"/>
      <c r="WDO137" s="86"/>
      <c r="WDP137" s="86"/>
      <c r="WDQ137" s="86"/>
      <c r="WDR137" s="86"/>
      <c r="WDS137" s="86"/>
      <c r="WDT137" s="86"/>
      <c r="WDU137" s="86"/>
      <c r="WDV137" s="86"/>
      <c r="WDW137" s="86"/>
      <c r="WDX137" s="86"/>
      <c r="WDY137" s="86"/>
      <c r="WDZ137" s="86"/>
      <c r="WEA137" s="86"/>
      <c r="WEB137" s="86"/>
      <c r="WEC137" s="86"/>
      <c r="WED137" s="86"/>
      <c r="WEE137" s="86"/>
      <c r="WEF137" s="86"/>
      <c r="WEG137" s="86"/>
      <c r="WEH137" s="86"/>
      <c r="WEI137" s="86"/>
      <c r="WEJ137" s="86"/>
      <c r="WEK137" s="86"/>
      <c r="WEL137" s="86"/>
      <c r="WEM137" s="86"/>
      <c r="WEN137" s="86"/>
      <c r="WEO137" s="86"/>
      <c r="WEP137" s="86"/>
      <c r="WEQ137" s="86"/>
      <c r="WER137" s="86"/>
      <c r="WES137" s="86"/>
      <c r="WET137" s="86"/>
      <c r="WEU137" s="86"/>
      <c r="WEV137" s="86"/>
      <c r="WEW137" s="86"/>
      <c r="WEX137" s="86"/>
      <c r="WEY137" s="86"/>
      <c r="WEZ137" s="86"/>
      <c r="WFA137" s="86"/>
      <c r="WFB137" s="86"/>
      <c r="WFC137" s="86"/>
      <c r="WFD137" s="86"/>
      <c r="WFE137" s="86"/>
      <c r="WFF137" s="86"/>
      <c r="WFG137" s="86"/>
      <c r="WFH137" s="86"/>
      <c r="WFI137" s="86"/>
      <c r="WFJ137" s="86"/>
      <c r="WFK137" s="86"/>
      <c r="WFL137" s="86"/>
      <c r="WFM137" s="86"/>
      <c r="WFN137" s="86"/>
      <c r="WFO137" s="86"/>
      <c r="WFP137" s="86"/>
      <c r="WFQ137" s="86"/>
      <c r="WFR137" s="86"/>
      <c r="WFS137" s="86"/>
      <c r="WFT137" s="86"/>
      <c r="WFU137" s="86"/>
      <c r="WFV137" s="86"/>
      <c r="WFW137" s="86"/>
      <c r="WFX137" s="86"/>
      <c r="WFY137" s="86"/>
      <c r="WFZ137" s="86"/>
      <c r="WGA137" s="86"/>
      <c r="WGB137" s="86"/>
      <c r="WGC137" s="86"/>
      <c r="WGD137" s="86"/>
      <c r="WGE137" s="86"/>
      <c r="WGF137" s="86"/>
      <c r="WGG137" s="86"/>
      <c r="WGH137" s="86"/>
      <c r="WGI137" s="86"/>
      <c r="WGJ137" s="86"/>
      <c r="WGK137" s="86"/>
      <c r="WGL137" s="86"/>
      <c r="WGM137" s="86"/>
      <c r="WGN137" s="86"/>
      <c r="WGO137" s="86"/>
      <c r="WGP137" s="86"/>
      <c r="WGQ137" s="86"/>
      <c r="WGR137" s="86"/>
      <c r="WGS137" s="86"/>
      <c r="WGT137" s="86"/>
      <c r="WGU137" s="86"/>
      <c r="WGV137" s="86"/>
      <c r="WGW137" s="86"/>
      <c r="WGX137" s="86"/>
      <c r="WGY137" s="86"/>
      <c r="WGZ137" s="86"/>
      <c r="WHA137" s="86"/>
      <c r="WHB137" s="86"/>
      <c r="WHC137" s="86"/>
      <c r="WHD137" s="86"/>
      <c r="WHE137" s="86"/>
      <c r="WHF137" s="86"/>
      <c r="WHG137" s="86"/>
      <c r="WHH137" s="86"/>
      <c r="WHI137" s="86"/>
      <c r="WHJ137" s="86"/>
      <c r="WHK137" s="86"/>
      <c r="WHL137" s="86"/>
      <c r="WHM137" s="86"/>
      <c r="WHN137" s="86"/>
      <c r="WHO137" s="86"/>
      <c r="WHP137" s="86"/>
      <c r="WHQ137" s="86"/>
      <c r="WHR137" s="86"/>
      <c r="WHS137" s="86"/>
      <c r="WHT137" s="86"/>
      <c r="WHU137" s="86"/>
      <c r="WHV137" s="86"/>
      <c r="WHW137" s="86"/>
      <c r="WHX137" s="86"/>
      <c r="WHY137" s="86"/>
      <c r="WHZ137" s="86"/>
      <c r="WIA137" s="86"/>
      <c r="WIB137" s="86"/>
      <c r="WIC137" s="86"/>
      <c r="WID137" s="86"/>
      <c r="WIE137" s="86"/>
      <c r="WIF137" s="86"/>
      <c r="WIG137" s="86"/>
      <c r="WIH137" s="86"/>
      <c r="WII137" s="86"/>
      <c r="WIJ137" s="86"/>
      <c r="WIK137" s="86"/>
      <c r="WIL137" s="86"/>
      <c r="WIM137" s="86"/>
      <c r="WIN137" s="86"/>
      <c r="WIO137" s="86"/>
      <c r="WIP137" s="86"/>
      <c r="WIQ137" s="86"/>
      <c r="WIR137" s="86"/>
      <c r="WIS137" s="86"/>
      <c r="WIT137" s="86"/>
      <c r="WIU137" s="86"/>
      <c r="WIV137" s="86"/>
      <c r="WIW137" s="86"/>
      <c r="WIX137" s="86"/>
      <c r="WIY137" s="86"/>
      <c r="WIZ137" s="86"/>
      <c r="WJA137" s="86"/>
      <c r="WJB137" s="86"/>
      <c r="WJC137" s="86"/>
      <c r="WJD137" s="86"/>
      <c r="WJE137" s="86"/>
      <c r="WJF137" s="86"/>
      <c r="WJG137" s="86"/>
      <c r="WJH137" s="86"/>
      <c r="WJI137" s="86"/>
      <c r="WJJ137" s="86"/>
      <c r="WJK137" s="86"/>
      <c r="WJL137" s="86"/>
      <c r="WJM137" s="86"/>
      <c r="WJN137" s="86"/>
      <c r="WJO137" s="86"/>
      <c r="WJP137" s="86"/>
      <c r="WJQ137" s="86"/>
      <c r="WJR137" s="86"/>
      <c r="WJY137" s="86"/>
      <c r="WJZ137" s="86"/>
      <c r="WKA137" s="86"/>
      <c r="WKB137" s="86"/>
      <c r="WKC137" s="86"/>
      <c r="WKD137" s="86"/>
      <c r="WKE137" s="86"/>
      <c r="WKF137" s="86"/>
      <c r="WKG137" s="86"/>
      <c r="WKH137" s="86"/>
      <c r="WKI137" s="86"/>
      <c r="WKJ137" s="86"/>
      <c r="WKK137" s="86"/>
      <c r="WKL137" s="86"/>
      <c r="WKM137" s="86"/>
      <c r="WKN137" s="86"/>
      <c r="WKO137" s="86"/>
      <c r="WKP137" s="86"/>
      <c r="WKQ137" s="86"/>
      <c r="WKR137" s="86"/>
      <c r="WKS137" s="86"/>
      <c r="WKT137" s="86"/>
      <c r="WKU137" s="86"/>
      <c r="WKV137" s="86"/>
      <c r="WKW137" s="86"/>
      <c r="WKX137" s="86"/>
      <c r="WKY137" s="86"/>
      <c r="WKZ137" s="86"/>
      <c r="WLA137" s="86"/>
      <c r="WLB137" s="86"/>
      <c r="WLC137" s="86"/>
      <c r="WLD137" s="86"/>
      <c r="WLE137" s="86"/>
      <c r="WLF137" s="86"/>
      <c r="WLG137" s="86"/>
      <c r="WLH137" s="86"/>
      <c r="WLI137" s="86"/>
      <c r="WLJ137" s="86"/>
      <c r="WLK137" s="86"/>
      <c r="WLL137" s="86"/>
      <c r="WLM137" s="86"/>
      <c r="WLN137" s="86"/>
      <c r="WLO137" s="86"/>
      <c r="WLP137" s="86"/>
      <c r="WLQ137" s="86"/>
      <c r="WLR137" s="86"/>
      <c r="WLS137" s="86"/>
      <c r="WLT137" s="86"/>
      <c r="WLU137" s="86"/>
      <c r="WLV137" s="86"/>
      <c r="WLW137" s="86"/>
      <c r="WLX137" s="86"/>
      <c r="WLY137" s="86"/>
      <c r="WLZ137" s="86"/>
      <c r="WMA137" s="86"/>
      <c r="WMB137" s="86"/>
      <c r="WMC137" s="86"/>
      <c r="WMD137" s="86"/>
      <c r="WME137" s="86"/>
      <c r="WMF137" s="86"/>
      <c r="WMG137" s="86"/>
      <c r="WMH137" s="86"/>
      <c r="WMI137" s="86"/>
      <c r="WMJ137" s="86"/>
      <c r="WMK137" s="86"/>
      <c r="WML137" s="86"/>
      <c r="WMM137" s="86"/>
      <c r="WMN137" s="86"/>
      <c r="WMO137" s="86"/>
      <c r="WMP137" s="86"/>
      <c r="WMQ137" s="86"/>
      <c r="WMR137" s="86"/>
      <c r="WMS137" s="86"/>
      <c r="WMT137" s="86"/>
      <c r="WMU137" s="86"/>
      <c r="WMV137" s="86"/>
      <c r="WMW137" s="86"/>
      <c r="WMX137" s="86"/>
      <c r="WMY137" s="86"/>
      <c r="WMZ137" s="86"/>
      <c r="WNA137" s="86"/>
      <c r="WNB137" s="86"/>
      <c r="WNC137" s="86"/>
      <c r="WND137" s="86"/>
      <c r="WNE137" s="86"/>
      <c r="WNF137" s="86"/>
      <c r="WNG137" s="86"/>
      <c r="WNH137" s="86"/>
      <c r="WNI137" s="86"/>
      <c r="WNJ137" s="86"/>
      <c r="WNK137" s="86"/>
      <c r="WNL137" s="86"/>
      <c r="WNM137" s="86"/>
      <c r="WNN137" s="86"/>
      <c r="WNO137" s="86"/>
      <c r="WNP137" s="86"/>
      <c r="WNQ137" s="86"/>
      <c r="WNR137" s="86"/>
      <c r="WNS137" s="86"/>
      <c r="WNT137" s="86"/>
      <c r="WNU137" s="86"/>
      <c r="WNV137" s="86"/>
      <c r="WNW137" s="86"/>
      <c r="WNX137" s="86"/>
      <c r="WNY137" s="86"/>
      <c r="WNZ137" s="86"/>
      <c r="WOA137" s="86"/>
      <c r="WOB137" s="86"/>
      <c r="WOC137" s="86"/>
      <c r="WOD137" s="86"/>
      <c r="WOE137" s="86"/>
      <c r="WOF137" s="86"/>
      <c r="WOG137" s="86"/>
      <c r="WOH137" s="86"/>
      <c r="WOI137" s="86"/>
      <c r="WOJ137" s="86"/>
      <c r="WOK137" s="86"/>
      <c r="WOL137" s="86"/>
      <c r="WOM137" s="86"/>
      <c r="WON137" s="86"/>
      <c r="WOO137" s="86"/>
      <c r="WOP137" s="86"/>
      <c r="WOQ137" s="86"/>
      <c r="WOR137" s="86"/>
      <c r="WOS137" s="86"/>
      <c r="WOT137" s="86"/>
      <c r="WOU137" s="86"/>
      <c r="WOV137" s="86"/>
      <c r="WOW137" s="86"/>
      <c r="WOX137" s="86"/>
      <c r="WOY137" s="86"/>
      <c r="WOZ137" s="86"/>
      <c r="WPA137" s="86"/>
      <c r="WPB137" s="86"/>
      <c r="WPC137" s="86"/>
      <c r="WPD137" s="86"/>
      <c r="WPE137" s="86"/>
      <c r="WPF137" s="86"/>
      <c r="WPG137" s="86"/>
      <c r="WPH137" s="86"/>
      <c r="WPI137" s="86"/>
      <c r="WPJ137" s="86"/>
      <c r="WPK137" s="86"/>
      <c r="WPL137" s="86"/>
      <c r="WPM137" s="86"/>
      <c r="WPN137" s="86"/>
      <c r="WPO137" s="86"/>
      <c r="WPP137" s="86"/>
      <c r="WPQ137" s="86"/>
      <c r="WPR137" s="86"/>
      <c r="WPS137" s="86"/>
      <c r="WPT137" s="86"/>
      <c r="WPU137" s="86"/>
      <c r="WPV137" s="86"/>
      <c r="WPW137" s="86"/>
      <c r="WPX137" s="86"/>
      <c r="WPY137" s="86"/>
      <c r="WPZ137" s="86"/>
      <c r="WQA137" s="86"/>
      <c r="WQB137" s="86"/>
      <c r="WQC137" s="86"/>
      <c r="WQD137" s="86"/>
      <c r="WQE137" s="86"/>
      <c r="WQF137" s="86"/>
      <c r="WQG137" s="86"/>
      <c r="WQH137" s="86"/>
      <c r="WQI137" s="86"/>
      <c r="WQJ137" s="86"/>
      <c r="WQK137" s="86"/>
      <c r="WQL137" s="86"/>
      <c r="WQM137" s="86"/>
      <c r="WQN137" s="86"/>
      <c r="WQO137" s="86"/>
      <c r="WQP137" s="86"/>
      <c r="WQQ137" s="86"/>
      <c r="WQR137" s="86"/>
      <c r="WQS137" s="86"/>
      <c r="WQT137" s="86"/>
      <c r="WQU137" s="86"/>
      <c r="WQV137" s="86"/>
      <c r="WQW137" s="86"/>
      <c r="WQX137" s="86"/>
      <c r="WQY137" s="86"/>
      <c r="WQZ137" s="86"/>
      <c r="WRA137" s="86"/>
      <c r="WRB137" s="86"/>
      <c r="WRC137" s="86"/>
      <c r="WRD137" s="86"/>
      <c r="WRE137" s="86"/>
      <c r="WRF137" s="86"/>
      <c r="WRG137" s="86"/>
      <c r="WRH137" s="86"/>
      <c r="WRI137" s="86"/>
      <c r="WRJ137" s="86"/>
      <c r="WRK137" s="86"/>
      <c r="WRL137" s="86"/>
      <c r="WRM137" s="86"/>
      <c r="WRN137" s="86"/>
      <c r="WRO137" s="86"/>
      <c r="WRP137" s="86"/>
      <c r="WRQ137" s="86"/>
      <c r="WRR137" s="86"/>
      <c r="WRS137" s="86"/>
      <c r="WRT137" s="86"/>
      <c r="WRU137" s="86"/>
      <c r="WRV137" s="86"/>
      <c r="WRW137" s="86"/>
      <c r="WRX137" s="86"/>
      <c r="WRY137" s="86"/>
      <c r="WRZ137" s="86"/>
      <c r="WSA137" s="86"/>
      <c r="WSB137" s="86"/>
      <c r="WSC137" s="86"/>
      <c r="WSD137" s="86"/>
      <c r="WSE137" s="86"/>
      <c r="WSF137" s="86"/>
      <c r="WSG137" s="86"/>
      <c r="WSH137" s="86"/>
      <c r="WSI137" s="86"/>
      <c r="WSJ137" s="86"/>
      <c r="WSK137" s="86"/>
      <c r="WSL137" s="86"/>
      <c r="WSM137" s="86"/>
      <c r="WSN137" s="86"/>
      <c r="WSO137" s="86"/>
      <c r="WSP137" s="86"/>
      <c r="WSQ137" s="86"/>
      <c r="WSR137" s="86"/>
      <c r="WSS137" s="86"/>
      <c r="WST137" s="86"/>
      <c r="WSU137" s="86"/>
      <c r="WSV137" s="86"/>
      <c r="WSW137" s="86"/>
      <c r="WSX137" s="86"/>
      <c r="WSY137" s="86"/>
      <c r="WSZ137" s="86"/>
      <c r="WTA137" s="86"/>
      <c r="WTB137" s="86"/>
      <c r="WTC137" s="86"/>
      <c r="WTD137" s="86"/>
      <c r="WTE137" s="86"/>
      <c r="WTF137" s="86"/>
      <c r="WTG137" s="86"/>
      <c r="WTH137" s="86"/>
      <c r="WTI137" s="86"/>
      <c r="WTJ137" s="86"/>
      <c r="WTK137" s="86"/>
      <c r="WTL137" s="86"/>
      <c r="WTM137" s="86"/>
      <c r="WTN137" s="86"/>
      <c r="WTU137" s="86"/>
      <c r="WTV137" s="86"/>
      <c r="WTW137" s="86"/>
      <c r="WTX137" s="86"/>
      <c r="WTY137" s="86"/>
      <c r="WTZ137" s="86"/>
      <c r="WUA137" s="86"/>
      <c r="WUB137" s="86"/>
      <c r="WUC137" s="86"/>
      <c r="WUD137" s="86"/>
      <c r="WUE137" s="86"/>
      <c r="WUF137" s="86"/>
      <c r="WUG137" s="86"/>
      <c r="WUH137" s="86"/>
      <c r="WUI137" s="86"/>
      <c r="WUJ137" s="86"/>
      <c r="WUK137" s="86"/>
      <c r="WUL137" s="86"/>
      <c r="WUM137" s="86"/>
      <c r="WUN137" s="86"/>
      <c r="WUO137" s="86"/>
      <c r="WUP137" s="86"/>
      <c r="WUQ137" s="86"/>
      <c r="WUR137" s="86"/>
      <c r="WUS137" s="86"/>
      <c r="WUT137" s="86"/>
      <c r="WUU137" s="86"/>
      <c r="WUV137" s="86"/>
      <c r="WUW137" s="86"/>
      <c r="WUX137" s="86"/>
      <c r="WUY137" s="86"/>
      <c r="WUZ137" s="86"/>
      <c r="WVA137" s="86"/>
      <c r="WVB137" s="86"/>
      <c r="WVC137" s="86"/>
      <c r="WVD137" s="86"/>
      <c r="WVE137" s="86"/>
      <c r="WVF137" s="86"/>
      <c r="WVG137" s="86"/>
      <c r="WVH137" s="86"/>
      <c r="WVI137" s="86"/>
      <c r="WVJ137" s="86"/>
      <c r="WVK137" s="86"/>
      <c r="WVL137" s="86"/>
      <c r="WVM137" s="86"/>
      <c r="WVN137" s="86"/>
      <c r="WVO137" s="86"/>
      <c r="WVP137" s="86"/>
      <c r="WVQ137" s="86"/>
      <c r="WVR137" s="86"/>
      <c r="WVS137" s="86"/>
      <c r="WVT137" s="86"/>
      <c r="WVU137" s="86"/>
      <c r="WVV137" s="86"/>
      <c r="WVW137" s="86"/>
      <c r="WVX137" s="86"/>
      <c r="WVY137" s="86"/>
      <c r="WVZ137" s="86"/>
      <c r="WWA137" s="86"/>
      <c r="WWB137" s="86"/>
      <c r="WWC137" s="86"/>
      <c r="WWD137" s="86"/>
      <c r="WWE137" s="86"/>
      <c r="WWF137" s="86"/>
      <c r="WWG137" s="86"/>
      <c r="WWH137" s="86"/>
      <c r="WWI137" s="86"/>
      <c r="WWJ137" s="86"/>
      <c r="WWK137" s="86"/>
      <c r="WWL137" s="86"/>
      <c r="WWM137" s="86"/>
      <c r="WWN137" s="86"/>
      <c r="WWO137" s="86"/>
      <c r="WWP137" s="86"/>
      <c r="WWQ137" s="86"/>
      <c r="WWR137" s="86"/>
      <c r="WWS137" s="86"/>
      <c r="WWT137" s="86"/>
      <c r="WWU137" s="86"/>
      <c r="WWV137" s="86"/>
      <c r="WWW137" s="86"/>
      <c r="WWX137" s="86"/>
      <c r="WWY137" s="86"/>
      <c r="WWZ137" s="86"/>
      <c r="WXA137" s="86"/>
      <c r="WXB137" s="86"/>
      <c r="WXC137" s="86"/>
      <c r="WXD137" s="86"/>
      <c r="WXE137" s="86"/>
      <c r="WXF137" s="86"/>
      <c r="WXG137" s="86"/>
      <c r="WXH137" s="86"/>
      <c r="WXI137" s="86"/>
      <c r="WXJ137" s="86"/>
      <c r="WXK137" s="86"/>
      <c r="WXL137" s="86"/>
      <c r="WXM137" s="86"/>
      <c r="WXN137" s="86"/>
      <c r="WXO137" s="86"/>
      <c r="WXP137" s="86"/>
      <c r="WXQ137" s="86"/>
      <c r="WXR137" s="86"/>
      <c r="WXS137" s="86"/>
      <c r="WXT137" s="86"/>
      <c r="WXU137" s="86"/>
      <c r="WXV137" s="86"/>
      <c r="WXW137" s="86"/>
      <c r="WXX137" s="86"/>
      <c r="WXY137" s="86"/>
      <c r="WXZ137" s="86"/>
      <c r="WYA137" s="86"/>
      <c r="WYB137" s="86"/>
      <c r="WYC137" s="86"/>
      <c r="WYD137" s="86"/>
      <c r="WYE137" s="86"/>
      <c r="WYF137" s="86"/>
      <c r="WYG137" s="86"/>
      <c r="WYH137" s="86"/>
      <c r="WYI137" s="86"/>
      <c r="WYJ137" s="86"/>
      <c r="WYK137" s="86"/>
      <c r="WYL137" s="86"/>
      <c r="WYM137" s="86"/>
      <c r="WYN137" s="86"/>
      <c r="WYO137" s="86"/>
      <c r="WYP137" s="86"/>
      <c r="WYQ137" s="86"/>
      <c r="WYR137" s="86"/>
      <c r="WYS137" s="86"/>
      <c r="WYT137" s="86"/>
      <c r="WYU137" s="86"/>
      <c r="WYV137" s="86"/>
      <c r="WYW137" s="86"/>
      <c r="WYX137" s="86"/>
      <c r="WYY137" s="86"/>
      <c r="WYZ137" s="86"/>
      <c r="WZA137" s="86"/>
      <c r="WZB137" s="86"/>
      <c r="WZC137" s="86"/>
      <c r="WZD137" s="86"/>
      <c r="WZE137" s="86"/>
      <c r="WZF137" s="86"/>
      <c r="WZG137" s="86"/>
      <c r="WZH137" s="86"/>
      <c r="WZI137" s="86"/>
      <c r="WZJ137" s="86"/>
      <c r="WZK137" s="86"/>
      <c r="WZL137" s="86"/>
      <c r="WZM137" s="86"/>
      <c r="WZN137" s="86"/>
      <c r="WZO137" s="86"/>
      <c r="WZP137" s="86"/>
      <c r="WZQ137" s="86"/>
      <c r="WZR137" s="86"/>
      <c r="WZS137" s="86"/>
      <c r="WZT137" s="86"/>
      <c r="WZU137" s="86"/>
      <c r="WZV137" s="86"/>
      <c r="WZW137" s="86"/>
      <c r="WZX137" s="86"/>
      <c r="WZY137" s="86"/>
      <c r="WZZ137" s="86"/>
      <c r="XAA137" s="86"/>
      <c r="XAB137" s="86"/>
      <c r="XAC137" s="86"/>
      <c r="XAD137" s="86"/>
      <c r="XAE137" s="86"/>
      <c r="XAF137" s="86"/>
      <c r="XAG137" s="86"/>
      <c r="XAH137" s="86"/>
      <c r="XAI137" s="86"/>
      <c r="XAJ137" s="86"/>
      <c r="XAK137" s="86"/>
      <c r="XAL137" s="86"/>
      <c r="XAM137" s="86"/>
      <c r="XAN137" s="86"/>
      <c r="XAO137" s="86"/>
      <c r="XAP137" s="86"/>
      <c r="XAQ137" s="86"/>
      <c r="XAR137" s="86"/>
      <c r="XAS137" s="86"/>
      <c r="XAT137" s="86"/>
      <c r="XAU137" s="86"/>
      <c r="XAV137" s="86"/>
      <c r="XAW137" s="86"/>
      <c r="XAX137" s="86"/>
      <c r="XAY137" s="86"/>
      <c r="XAZ137" s="86"/>
      <c r="XBA137" s="86"/>
      <c r="XBB137" s="86"/>
      <c r="XBC137" s="86"/>
      <c r="XBD137" s="86"/>
      <c r="XBE137" s="86"/>
      <c r="XBF137" s="86"/>
      <c r="XBG137" s="86"/>
      <c r="XBH137" s="86"/>
      <c r="XBI137" s="86"/>
      <c r="XBJ137" s="86"/>
      <c r="XBK137" s="86"/>
      <c r="XBL137" s="86"/>
      <c r="XBM137" s="86"/>
      <c r="XBN137" s="86"/>
      <c r="XBO137" s="86"/>
      <c r="XBP137" s="86"/>
      <c r="XBQ137" s="86"/>
      <c r="XBR137" s="86"/>
      <c r="XBS137" s="86"/>
      <c r="XBT137" s="86"/>
      <c r="XBU137" s="86"/>
      <c r="XBV137" s="86"/>
      <c r="XBW137" s="86"/>
      <c r="XBX137" s="86"/>
      <c r="XBY137" s="86"/>
      <c r="XBZ137" s="86"/>
      <c r="XCA137" s="86"/>
      <c r="XCB137" s="86"/>
      <c r="XCC137" s="86"/>
      <c r="XCD137" s="86"/>
      <c r="XCE137" s="86"/>
      <c r="XCF137" s="86"/>
      <c r="XCG137" s="86"/>
      <c r="XCH137" s="86"/>
      <c r="XCI137" s="86"/>
      <c r="XCJ137" s="86"/>
      <c r="XCK137" s="86"/>
      <c r="XCL137" s="86"/>
      <c r="XCM137" s="86"/>
      <c r="XCN137" s="86"/>
      <c r="XCO137" s="86"/>
      <c r="XCP137" s="86"/>
      <c r="XCQ137" s="86"/>
      <c r="XCR137" s="86"/>
      <c r="XCS137" s="86"/>
      <c r="XCT137" s="86"/>
      <c r="XCU137" s="86"/>
      <c r="XCV137" s="86"/>
      <c r="XCW137" s="86"/>
      <c r="XCX137" s="86"/>
      <c r="XCY137" s="86"/>
      <c r="XCZ137" s="86"/>
      <c r="XDA137" s="86"/>
      <c r="XDB137" s="86"/>
      <c r="XDC137" s="86"/>
      <c r="XDD137" s="86"/>
      <c r="XDE137" s="86"/>
    </row>
    <row r="138" spans="1:16333" ht="31.5" x14ac:dyDescent="0.25">
      <c r="A138" s="192" t="s">
        <v>426</v>
      </c>
      <c r="B138" s="219">
        <v>7100000000</v>
      </c>
      <c r="C138" s="219"/>
      <c r="D138" s="195">
        <f>D139</f>
        <v>17305276</v>
      </c>
      <c r="E138" s="195">
        <f>E139</f>
        <v>17382394</v>
      </c>
      <c r="F138" s="195">
        <f>F139</f>
        <v>18058830</v>
      </c>
    </row>
    <row r="139" spans="1:16333" s="103" customFormat="1" ht="47.25" x14ac:dyDescent="0.25">
      <c r="A139" s="60" t="s">
        <v>222</v>
      </c>
      <c r="B139" s="220">
        <v>7130000000</v>
      </c>
      <c r="C139" s="220"/>
      <c r="D139" s="197">
        <f>SUM(D140:D141)</f>
        <v>17305276</v>
      </c>
      <c r="E139" s="197">
        <f>SUM(E140:E141)</f>
        <v>17382394</v>
      </c>
      <c r="F139" s="197">
        <f>SUM(F140:F141)</f>
        <v>18058830</v>
      </c>
      <c r="G139" s="41"/>
      <c r="H139" s="40"/>
      <c r="I139" s="40"/>
      <c r="J139" s="40"/>
      <c r="K139" s="40"/>
      <c r="L139" s="151"/>
      <c r="M139" s="151"/>
      <c r="N139" s="151"/>
      <c r="O139" s="151"/>
      <c r="P139" s="151"/>
      <c r="Q139" s="151"/>
      <c r="R139" s="151"/>
      <c r="S139" s="151"/>
      <c r="T139" s="151"/>
      <c r="U139" s="151"/>
      <c r="V139" s="151"/>
      <c r="W139" s="151"/>
      <c r="X139" s="151"/>
      <c r="Y139" s="151"/>
      <c r="Z139" s="151"/>
      <c r="AA139" s="151"/>
      <c r="AB139" s="151"/>
      <c r="AC139" s="151"/>
      <c r="AD139" s="151"/>
      <c r="AE139" s="151"/>
      <c r="AF139" s="151"/>
      <c r="AG139" s="151"/>
      <c r="AH139" s="151"/>
      <c r="AI139" s="151"/>
      <c r="AJ139" s="151"/>
      <c r="AK139" s="151"/>
      <c r="AL139" s="151"/>
      <c r="AM139" s="151"/>
      <c r="HC139" s="191"/>
      <c r="HD139" s="191"/>
      <c r="HE139" s="191"/>
      <c r="HF139" s="191"/>
      <c r="HG139" s="191"/>
      <c r="HH139" s="191"/>
      <c r="QY139" s="191"/>
      <c r="QZ139" s="191"/>
      <c r="RA139" s="191"/>
      <c r="RB139" s="191"/>
      <c r="RC139" s="191"/>
      <c r="RD139" s="191"/>
      <c r="AAU139" s="191"/>
      <c r="AAV139" s="191"/>
      <c r="AAW139" s="191"/>
      <c r="AAX139" s="191"/>
      <c r="AAY139" s="191"/>
      <c r="AAZ139" s="191"/>
      <c r="AKQ139" s="191"/>
      <c r="AKR139" s="191"/>
      <c r="AKS139" s="191"/>
      <c r="AKT139" s="191"/>
      <c r="AKU139" s="191"/>
      <c r="AKV139" s="191"/>
      <c r="AUM139" s="191"/>
      <c r="AUN139" s="191"/>
      <c r="AUO139" s="191"/>
      <c r="AUP139" s="191"/>
      <c r="AUQ139" s="191"/>
      <c r="AUR139" s="191"/>
      <c r="BEI139" s="191"/>
      <c r="BEJ139" s="191"/>
      <c r="BEK139" s="191"/>
      <c r="BEL139" s="191"/>
      <c r="BEM139" s="191"/>
      <c r="BEN139" s="191"/>
      <c r="BOE139" s="191"/>
      <c r="BOF139" s="191"/>
      <c r="BOG139" s="191"/>
      <c r="BOH139" s="191"/>
      <c r="BOI139" s="191"/>
      <c r="BOJ139" s="191"/>
      <c r="BYA139" s="191"/>
      <c r="BYB139" s="191"/>
      <c r="BYC139" s="191"/>
      <c r="BYD139" s="191"/>
      <c r="BYE139" s="191"/>
      <c r="BYF139" s="191"/>
      <c r="CHW139" s="191"/>
      <c r="CHX139" s="191"/>
      <c r="CHY139" s="191"/>
      <c r="CHZ139" s="191"/>
      <c r="CIA139" s="191"/>
      <c r="CIB139" s="191"/>
      <c r="CRS139" s="191"/>
      <c r="CRT139" s="191"/>
      <c r="CRU139" s="191"/>
      <c r="CRV139" s="191"/>
      <c r="CRW139" s="191"/>
      <c r="CRX139" s="191"/>
      <c r="DBO139" s="191"/>
      <c r="DBP139" s="191"/>
      <c r="DBQ139" s="191"/>
      <c r="DBR139" s="191"/>
      <c r="DBS139" s="191"/>
      <c r="DBT139" s="191"/>
      <c r="DLK139" s="191"/>
      <c r="DLL139" s="191"/>
      <c r="DLM139" s="191"/>
      <c r="DLN139" s="191"/>
      <c r="DLO139" s="191"/>
      <c r="DLP139" s="191"/>
      <c r="DVG139" s="191"/>
      <c r="DVH139" s="191"/>
      <c r="DVI139" s="191"/>
      <c r="DVJ139" s="191"/>
      <c r="DVK139" s="191"/>
      <c r="DVL139" s="191"/>
      <c r="EFC139" s="191"/>
      <c r="EFD139" s="191"/>
      <c r="EFE139" s="191"/>
      <c r="EFF139" s="191"/>
      <c r="EFG139" s="191"/>
      <c r="EFH139" s="191"/>
      <c r="EOY139" s="191"/>
      <c r="EOZ139" s="191"/>
      <c r="EPA139" s="191"/>
      <c r="EPB139" s="191"/>
      <c r="EPC139" s="191"/>
      <c r="EPD139" s="191"/>
      <c r="EYU139" s="191"/>
      <c r="EYV139" s="191"/>
      <c r="EYW139" s="191"/>
      <c r="EYX139" s="191"/>
      <c r="EYY139" s="191"/>
      <c r="EYZ139" s="191"/>
      <c r="FIQ139" s="191"/>
      <c r="FIR139" s="191"/>
      <c r="FIS139" s="191"/>
      <c r="FIT139" s="191"/>
      <c r="FIU139" s="191"/>
      <c r="FIV139" s="191"/>
      <c r="FSM139" s="191"/>
      <c r="FSN139" s="191"/>
      <c r="FSO139" s="191"/>
      <c r="FSP139" s="191"/>
      <c r="FSQ139" s="191"/>
      <c r="FSR139" s="191"/>
      <c r="GCI139" s="191"/>
      <c r="GCJ139" s="191"/>
      <c r="GCK139" s="191"/>
      <c r="GCL139" s="191"/>
      <c r="GCM139" s="191"/>
      <c r="GCN139" s="191"/>
      <c r="GME139" s="191"/>
      <c r="GMF139" s="191"/>
      <c r="GMG139" s="191"/>
      <c r="GMH139" s="191"/>
      <c r="GMI139" s="191"/>
      <c r="GMJ139" s="191"/>
      <c r="GWA139" s="191"/>
      <c r="GWB139" s="191"/>
      <c r="GWC139" s="191"/>
      <c r="GWD139" s="191"/>
      <c r="GWE139" s="191"/>
      <c r="GWF139" s="191"/>
      <c r="HFW139" s="191"/>
      <c r="HFX139" s="191"/>
      <c r="HFY139" s="191"/>
      <c r="HFZ139" s="191"/>
      <c r="HGA139" s="191"/>
      <c r="HGB139" s="191"/>
      <c r="HPS139" s="191"/>
      <c r="HPT139" s="191"/>
      <c r="HPU139" s="191"/>
      <c r="HPV139" s="191"/>
      <c r="HPW139" s="191"/>
      <c r="HPX139" s="191"/>
      <c r="HZO139" s="191"/>
      <c r="HZP139" s="191"/>
      <c r="HZQ139" s="191"/>
      <c r="HZR139" s="191"/>
      <c r="HZS139" s="191"/>
      <c r="HZT139" s="191"/>
      <c r="IJK139" s="191"/>
      <c r="IJL139" s="191"/>
      <c r="IJM139" s="191"/>
      <c r="IJN139" s="191"/>
      <c r="IJO139" s="191"/>
      <c r="IJP139" s="191"/>
      <c r="ITG139" s="191"/>
      <c r="ITH139" s="191"/>
      <c r="ITI139" s="191"/>
      <c r="ITJ139" s="191"/>
      <c r="ITK139" s="191"/>
      <c r="ITL139" s="191"/>
      <c r="JDC139" s="191"/>
      <c r="JDD139" s="191"/>
      <c r="JDE139" s="191"/>
      <c r="JDF139" s="191"/>
      <c r="JDG139" s="191"/>
      <c r="JDH139" s="191"/>
      <c r="JMY139" s="191"/>
      <c r="JMZ139" s="191"/>
      <c r="JNA139" s="191"/>
      <c r="JNB139" s="191"/>
      <c r="JNC139" s="191"/>
      <c r="JND139" s="191"/>
      <c r="JWU139" s="191"/>
      <c r="JWV139" s="191"/>
      <c r="JWW139" s="191"/>
      <c r="JWX139" s="191"/>
      <c r="JWY139" s="191"/>
      <c r="JWZ139" s="191"/>
      <c r="KGQ139" s="191"/>
      <c r="KGR139" s="191"/>
      <c r="KGS139" s="191"/>
      <c r="KGT139" s="191"/>
      <c r="KGU139" s="191"/>
      <c r="KGV139" s="191"/>
      <c r="KQM139" s="191"/>
      <c r="KQN139" s="191"/>
      <c r="KQO139" s="191"/>
      <c r="KQP139" s="191"/>
      <c r="KQQ139" s="191"/>
      <c r="KQR139" s="191"/>
      <c r="LAI139" s="191"/>
      <c r="LAJ139" s="191"/>
      <c r="LAK139" s="191"/>
      <c r="LAL139" s="191"/>
      <c r="LAM139" s="191"/>
      <c r="LAN139" s="191"/>
      <c r="LKE139" s="191"/>
      <c r="LKF139" s="191"/>
      <c r="LKG139" s="191"/>
      <c r="LKH139" s="191"/>
      <c r="LKI139" s="191"/>
      <c r="LKJ139" s="191"/>
      <c r="LUA139" s="191"/>
      <c r="LUB139" s="191"/>
      <c r="LUC139" s="191"/>
      <c r="LUD139" s="191"/>
      <c r="LUE139" s="191"/>
      <c r="LUF139" s="191"/>
      <c r="MDW139" s="191"/>
      <c r="MDX139" s="191"/>
      <c r="MDY139" s="191"/>
      <c r="MDZ139" s="191"/>
      <c r="MEA139" s="191"/>
      <c r="MEB139" s="191"/>
      <c r="MNS139" s="191"/>
      <c r="MNT139" s="191"/>
      <c r="MNU139" s="191"/>
      <c r="MNV139" s="191"/>
      <c r="MNW139" s="191"/>
      <c r="MNX139" s="191"/>
      <c r="MXO139" s="191"/>
      <c r="MXP139" s="191"/>
      <c r="MXQ139" s="191"/>
      <c r="MXR139" s="191"/>
      <c r="MXS139" s="191"/>
      <c r="MXT139" s="191"/>
      <c r="NHK139" s="191"/>
      <c r="NHL139" s="191"/>
      <c r="NHM139" s="191"/>
      <c r="NHN139" s="191"/>
      <c r="NHO139" s="191"/>
      <c r="NHP139" s="191"/>
      <c r="NRG139" s="191"/>
      <c r="NRH139" s="191"/>
      <c r="NRI139" s="191"/>
      <c r="NRJ139" s="191"/>
      <c r="NRK139" s="191"/>
      <c r="NRL139" s="191"/>
      <c r="OBC139" s="191"/>
      <c r="OBD139" s="191"/>
      <c r="OBE139" s="191"/>
      <c r="OBF139" s="191"/>
      <c r="OBG139" s="191"/>
      <c r="OBH139" s="191"/>
      <c r="OKY139" s="191"/>
      <c r="OKZ139" s="191"/>
      <c r="OLA139" s="191"/>
      <c r="OLB139" s="191"/>
      <c r="OLC139" s="191"/>
      <c r="OLD139" s="191"/>
      <c r="OUU139" s="191"/>
      <c r="OUV139" s="191"/>
      <c r="OUW139" s="191"/>
      <c r="OUX139" s="191"/>
      <c r="OUY139" s="191"/>
      <c r="OUZ139" s="191"/>
      <c r="PEQ139" s="191"/>
      <c r="PER139" s="191"/>
      <c r="PES139" s="191"/>
      <c r="PET139" s="191"/>
      <c r="PEU139" s="191"/>
      <c r="PEV139" s="191"/>
      <c r="POM139" s="191"/>
      <c r="PON139" s="191"/>
      <c r="POO139" s="191"/>
      <c r="POP139" s="191"/>
      <c r="POQ139" s="191"/>
      <c r="POR139" s="191"/>
      <c r="PYI139" s="191"/>
      <c r="PYJ139" s="191"/>
      <c r="PYK139" s="191"/>
      <c r="PYL139" s="191"/>
      <c r="PYM139" s="191"/>
      <c r="PYN139" s="191"/>
      <c r="QIE139" s="191"/>
      <c r="QIF139" s="191"/>
      <c r="QIG139" s="191"/>
      <c r="QIH139" s="191"/>
      <c r="QII139" s="191"/>
      <c r="QIJ139" s="191"/>
      <c r="QSA139" s="191"/>
      <c r="QSB139" s="191"/>
      <c r="QSC139" s="191"/>
      <c r="QSD139" s="191"/>
      <c r="QSE139" s="191"/>
      <c r="QSF139" s="191"/>
      <c r="RBW139" s="191"/>
      <c r="RBX139" s="191"/>
      <c r="RBY139" s="191"/>
      <c r="RBZ139" s="191"/>
      <c r="RCA139" s="191"/>
      <c r="RCB139" s="191"/>
      <c r="RLS139" s="191"/>
      <c r="RLT139" s="191"/>
      <c r="RLU139" s="191"/>
      <c r="RLV139" s="191"/>
      <c r="RLW139" s="191"/>
      <c r="RLX139" s="191"/>
      <c r="RVO139" s="191"/>
      <c r="RVP139" s="191"/>
      <c r="RVQ139" s="191"/>
      <c r="RVR139" s="191"/>
      <c r="RVS139" s="191"/>
      <c r="RVT139" s="191"/>
      <c r="SFK139" s="191"/>
      <c r="SFL139" s="191"/>
      <c r="SFM139" s="191"/>
      <c r="SFN139" s="191"/>
      <c r="SFO139" s="191"/>
      <c r="SFP139" s="191"/>
      <c r="SPG139" s="191"/>
      <c r="SPH139" s="191"/>
      <c r="SPI139" s="191"/>
      <c r="SPJ139" s="191"/>
      <c r="SPK139" s="191"/>
      <c r="SPL139" s="191"/>
      <c r="SZC139" s="191"/>
      <c r="SZD139" s="191"/>
      <c r="SZE139" s="191"/>
      <c r="SZF139" s="191"/>
      <c r="SZG139" s="191"/>
      <c r="SZH139" s="191"/>
      <c r="TIY139" s="191"/>
      <c r="TIZ139" s="191"/>
      <c r="TJA139" s="191"/>
      <c r="TJB139" s="191"/>
      <c r="TJC139" s="191"/>
      <c r="TJD139" s="191"/>
      <c r="TSU139" s="191"/>
      <c r="TSV139" s="191"/>
      <c r="TSW139" s="191"/>
      <c r="TSX139" s="191"/>
      <c r="TSY139" s="191"/>
      <c r="TSZ139" s="191"/>
      <c r="UCQ139" s="191"/>
      <c r="UCR139" s="191"/>
      <c r="UCS139" s="191"/>
      <c r="UCT139" s="191"/>
      <c r="UCU139" s="191"/>
      <c r="UCV139" s="191"/>
      <c r="UMM139" s="191"/>
      <c r="UMN139" s="191"/>
      <c r="UMO139" s="191"/>
      <c r="UMP139" s="191"/>
      <c r="UMQ139" s="191"/>
      <c r="UMR139" s="191"/>
      <c r="UWI139" s="191"/>
      <c r="UWJ139" s="191"/>
      <c r="UWK139" s="191"/>
      <c r="UWL139" s="191"/>
      <c r="UWM139" s="191"/>
      <c r="UWN139" s="191"/>
      <c r="VGE139" s="191"/>
      <c r="VGF139" s="191"/>
      <c r="VGG139" s="191"/>
      <c r="VGH139" s="191"/>
      <c r="VGI139" s="191"/>
      <c r="VGJ139" s="191"/>
      <c r="VQA139" s="191"/>
      <c r="VQB139" s="191"/>
      <c r="VQC139" s="191"/>
      <c r="VQD139" s="191"/>
      <c r="VQE139" s="191"/>
      <c r="VQF139" s="191"/>
      <c r="VZW139" s="191"/>
      <c r="VZX139" s="191"/>
      <c r="VZY139" s="191"/>
      <c r="VZZ139" s="191"/>
      <c r="WAA139" s="191"/>
      <c r="WAB139" s="191"/>
      <c r="WJS139" s="191"/>
      <c r="WJT139" s="191"/>
      <c r="WJU139" s="191"/>
      <c r="WJV139" s="191"/>
      <c r="WJW139" s="191"/>
      <c r="WJX139" s="191"/>
      <c r="WTO139" s="191"/>
      <c r="WTP139" s="191"/>
      <c r="WTQ139" s="191"/>
      <c r="WTR139" s="191"/>
      <c r="WTS139" s="191"/>
      <c r="WTT139" s="191"/>
    </row>
    <row r="140" spans="1:16333" ht="30.75" x14ac:dyDescent="0.25">
      <c r="A140" s="51" t="s">
        <v>88</v>
      </c>
      <c r="B140" s="216">
        <v>7130000000</v>
      </c>
      <c r="C140" s="216">
        <v>200</v>
      </c>
      <c r="D140" s="82">
        <f>'Приложение 4'!F137+'Приложение 4'!F141</f>
        <v>17305276</v>
      </c>
      <c r="E140" s="82">
        <f>'Приложение 4'!G137+'Приложение 4'!G141</f>
        <v>17382394</v>
      </c>
      <c r="F140" s="82">
        <f>'Приложение 4'!H137+'Приложение 4'!H141</f>
        <v>18058830</v>
      </c>
      <c r="I140" s="221"/>
      <c r="J140" s="221"/>
    </row>
    <row r="141" spans="1:16333" hidden="1" x14ac:dyDescent="0.25">
      <c r="A141" s="121" t="s">
        <v>178</v>
      </c>
      <c r="B141" s="216">
        <v>7130000000</v>
      </c>
      <c r="C141" s="216">
        <v>500</v>
      </c>
      <c r="D141" s="82">
        <f>'[1]Приложение 5'!F136</f>
        <v>0</v>
      </c>
      <c r="E141" s="82">
        <f>'[1]Приложение 5'!G136</f>
        <v>0</v>
      </c>
      <c r="F141" s="82">
        <f>'[1]Приложение 5'!H136</f>
        <v>0</v>
      </c>
      <c r="I141" s="221"/>
      <c r="J141" s="221"/>
    </row>
    <row r="142" spans="1:16333" ht="31.5" x14ac:dyDescent="0.25">
      <c r="A142" s="208" t="s">
        <v>193</v>
      </c>
      <c r="B142" s="209" t="s">
        <v>194</v>
      </c>
      <c r="C142" s="209"/>
      <c r="D142" s="195">
        <f>D143+D150</f>
        <v>157345364.39999998</v>
      </c>
      <c r="E142" s="195">
        <f>E143+E150</f>
        <v>107633764.36</v>
      </c>
      <c r="F142" s="195">
        <f>F143+F150</f>
        <v>59445365.5</v>
      </c>
    </row>
    <row r="143" spans="1:16333" ht="15.75" x14ac:dyDescent="0.25">
      <c r="A143" s="44" t="s">
        <v>195</v>
      </c>
      <c r="B143" s="142" t="s">
        <v>196</v>
      </c>
      <c r="C143" s="142"/>
      <c r="D143" s="197">
        <f>D144+D148</f>
        <v>114167641.58999999</v>
      </c>
      <c r="E143" s="197">
        <f>E144+E148</f>
        <v>64118958.859999999</v>
      </c>
      <c r="F143" s="197">
        <f>F144+F148</f>
        <v>15930560</v>
      </c>
      <c r="HC143" s="86"/>
      <c r="HD143" s="86"/>
      <c r="HE143" s="86"/>
      <c r="HF143" s="86"/>
      <c r="HG143" s="86"/>
      <c r="HH143" s="86"/>
      <c r="QY143" s="86"/>
      <c r="QZ143" s="86"/>
      <c r="RA143" s="86"/>
      <c r="RB143" s="86"/>
      <c r="RC143" s="86"/>
      <c r="RD143" s="86"/>
      <c r="AAU143" s="86"/>
      <c r="AAV143" s="86"/>
      <c r="AAW143" s="86"/>
      <c r="AAX143" s="86"/>
      <c r="AAY143" s="86"/>
      <c r="AAZ143" s="86"/>
      <c r="AKQ143" s="86"/>
      <c r="AKR143" s="86"/>
      <c r="AKS143" s="86"/>
      <c r="AKT143" s="86"/>
      <c r="AKU143" s="86"/>
      <c r="AKV143" s="86"/>
      <c r="AUM143" s="86"/>
      <c r="AUN143" s="86"/>
      <c r="AUO143" s="86"/>
      <c r="AUP143" s="86"/>
      <c r="AUQ143" s="86"/>
      <c r="AUR143" s="86"/>
      <c r="BEI143" s="86"/>
      <c r="BEJ143" s="86"/>
      <c r="BEK143" s="86"/>
      <c r="BEL143" s="86"/>
      <c r="BEM143" s="86"/>
      <c r="BEN143" s="86"/>
      <c r="BOE143" s="86"/>
      <c r="BOF143" s="86"/>
      <c r="BOG143" s="86"/>
      <c r="BOH143" s="86"/>
      <c r="BOI143" s="86"/>
      <c r="BOJ143" s="86"/>
      <c r="BYA143" s="86"/>
      <c r="BYB143" s="86"/>
      <c r="BYC143" s="86"/>
      <c r="BYD143" s="86"/>
      <c r="BYE143" s="86"/>
      <c r="BYF143" s="86"/>
      <c r="CHW143" s="86"/>
      <c r="CHX143" s="86"/>
      <c r="CHY143" s="86"/>
      <c r="CHZ143" s="86"/>
      <c r="CIA143" s="86"/>
      <c r="CIB143" s="86"/>
      <c r="CRS143" s="86"/>
      <c r="CRT143" s="86"/>
      <c r="CRU143" s="86"/>
      <c r="CRV143" s="86"/>
      <c r="CRW143" s="86"/>
      <c r="CRX143" s="86"/>
      <c r="DBO143" s="86"/>
      <c r="DBP143" s="86"/>
      <c r="DBQ143" s="86"/>
      <c r="DBR143" s="86"/>
      <c r="DBS143" s="86"/>
      <c r="DBT143" s="86"/>
      <c r="DLK143" s="86"/>
      <c r="DLL143" s="86"/>
      <c r="DLM143" s="86"/>
      <c r="DLN143" s="86"/>
      <c r="DLO143" s="86"/>
      <c r="DLP143" s="86"/>
      <c r="DVG143" s="86"/>
      <c r="DVH143" s="86"/>
      <c r="DVI143" s="86"/>
      <c r="DVJ143" s="86"/>
      <c r="DVK143" s="86"/>
      <c r="DVL143" s="86"/>
      <c r="EFC143" s="86"/>
      <c r="EFD143" s="86"/>
      <c r="EFE143" s="86"/>
      <c r="EFF143" s="86"/>
      <c r="EFG143" s="86"/>
      <c r="EFH143" s="86"/>
      <c r="EOY143" s="86"/>
      <c r="EOZ143" s="86"/>
      <c r="EPA143" s="86"/>
      <c r="EPB143" s="86"/>
      <c r="EPC143" s="86"/>
      <c r="EPD143" s="86"/>
      <c r="EYU143" s="86"/>
      <c r="EYV143" s="86"/>
      <c r="EYW143" s="86"/>
      <c r="EYX143" s="86"/>
      <c r="EYY143" s="86"/>
      <c r="EYZ143" s="86"/>
      <c r="FIQ143" s="86"/>
      <c r="FIR143" s="86"/>
      <c r="FIS143" s="86"/>
      <c r="FIT143" s="86"/>
      <c r="FIU143" s="86"/>
      <c r="FIV143" s="86"/>
      <c r="FSM143" s="86"/>
      <c r="FSN143" s="86"/>
      <c r="FSO143" s="86"/>
      <c r="FSP143" s="86"/>
      <c r="FSQ143" s="86"/>
      <c r="FSR143" s="86"/>
      <c r="GCI143" s="86"/>
      <c r="GCJ143" s="86"/>
      <c r="GCK143" s="86"/>
      <c r="GCL143" s="86"/>
      <c r="GCM143" s="86"/>
      <c r="GCN143" s="86"/>
      <c r="GME143" s="86"/>
      <c r="GMF143" s="86"/>
      <c r="GMG143" s="86"/>
      <c r="GMH143" s="86"/>
      <c r="GMI143" s="86"/>
      <c r="GMJ143" s="86"/>
      <c r="GWA143" s="86"/>
      <c r="GWB143" s="86"/>
      <c r="GWC143" s="86"/>
      <c r="GWD143" s="86"/>
      <c r="GWE143" s="86"/>
      <c r="GWF143" s="86"/>
      <c r="HFW143" s="86"/>
      <c r="HFX143" s="86"/>
      <c r="HFY143" s="86"/>
      <c r="HFZ143" s="86"/>
      <c r="HGA143" s="86"/>
      <c r="HGB143" s="86"/>
      <c r="HPS143" s="86"/>
      <c r="HPT143" s="86"/>
      <c r="HPU143" s="86"/>
      <c r="HPV143" s="86"/>
      <c r="HPW143" s="86"/>
      <c r="HPX143" s="86"/>
      <c r="HZO143" s="86"/>
      <c r="HZP143" s="86"/>
      <c r="HZQ143" s="86"/>
      <c r="HZR143" s="86"/>
      <c r="HZS143" s="86"/>
      <c r="HZT143" s="86"/>
      <c r="IJK143" s="86"/>
      <c r="IJL143" s="86"/>
      <c r="IJM143" s="86"/>
      <c r="IJN143" s="86"/>
      <c r="IJO143" s="86"/>
      <c r="IJP143" s="86"/>
      <c r="ITG143" s="86"/>
      <c r="ITH143" s="86"/>
      <c r="ITI143" s="86"/>
      <c r="ITJ143" s="86"/>
      <c r="ITK143" s="86"/>
      <c r="ITL143" s="86"/>
      <c r="JDC143" s="86"/>
      <c r="JDD143" s="86"/>
      <c r="JDE143" s="86"/>
      <c r="JDF143" s="86"/>
      <c r="JDG143" s="86"/>
      <c r="JDH143" s="86"/>
      <c r="JMY143" s="86"/>
      <c r="JMZ143" s="86"/>
      <c r="JNA143" s="86"/>
      <c r="JNB143" s="86"/>
      <c r="JNC143" s="86"/>
      <c r="JND143" s="86"/>
      <c r="JWU143" s="86"/>
      <c r="JWV143" s="86"/>
      <c r="JWW143" s="86"/>
      <c r="JWX143" s="86"/>
      <c r="JWY143" s="86"/>
      <c r="JWZ143" s="86"/>
      <c r="KGQ143" s="86"/>
      <c r="KGR143" s="86"/>
      <c r="KGS143" s="86"/>
      <c r="KGT143" s="86"/>
      <c r="KGU143" s="86"/>
      <c r="KGV143" s="86"/>
      <c r="KQM143" s="86"/>
      <c r="KQN143" s="86"/>
      <c r="KQO143" s="86"/>
      <c r="KQP143" s="86"/>
      <c r="KQQ143" s="86"/>
      <c r="KQR143" s="86"/>
      <c r="LAI143" s="86"/>
      <c r="LAJ143" s="86"/>
      <c r="LAK143" s="86"/>
      <c r="LAL143" s="86"/>
      <c r="LAM143" s="86"/>
      <c r="LAN143" s="86"/>
      <c r="LKE143" s="86"/>
      <c r="LKF143" s="86"/>
      <c r="LKG143" s="86"/>
      <c r="LKH143" s="86"/>
      <c r="LKI143" s="86"/>
      <c r="LKJ143" s="86"/>
      <c r="LUA143" s="86"/>
      <c r="LUB143" s="86"/>
      <c r="LUC143" s="86"/>
      <c r="LUD143" s="86"/>
      <c r="LUE143" s="86"/>
      <c r="LUF143" s="86"/>
      <c r="MDW143" s="86"/>
      <c r="MDX143" s="86"/>
      <c r="MDY143" s="86"/>
      <c r="MDZ143" s="86"/>
      <c r="MEA143" s="86"/>
      <c r="MEB143" s="86"/>
      <c r="MNS143" s="86"/>
      <c r="MNT143" s="86"/>
      <c r="MNU143" s="86"/>
      <c r="MNV143" s="86"/>
      <c r="MNW143" s="86"/>
      <c r="MNX143" s="86"/>
      <c r="MXO143" s="86"/>
      <c r="MXP143" s="86"/>
      <c r="MXQ143" s="86"/>
      <c r="MXR143" s="86"/>
      <c r="MXS143" s="86"/>
      <c r="MXT143" s="86"/>
      <c r="NHK143" s="86"/>
      <c r="NHL143" s="86"/>
      <c r="NHM143" s="86"/>
      <c r="NHN143" s="86"/>
      <c r="NHO143" s="86"/>
      <c r="NHP143" s="86"/>
      <c r="NRG143" s="86"/>
      <c r="NRH143" s="86"/>
      <c r="NRI143" s="86"/>
      <c r="NRJ143" s="86"/>
      <c r="NRK143" s="86"/>
      <c r="NRL143" s="86"/>
      <c r="OBC143" s="86"/>
      <c r="OBD143" s="86"/>
      <c r="OBE143" s="86"/>
      <c r="OBF143" s="86"/>
      <c r="OBG143" s="86"/>
      <c r="OBH143" s="86"/>
      <c r="OKY143" s="86"/>
      <c r="OKZ143" s="86"/>
      <c r="OLA143" s="86"/>
      <c r="OLB143" s="86"/>
      <c r="OLC143" s="86"/>
      <c r="OLD143" s="86"/>
      <c r="OUU143" s="86"/>
      <c r="OUV143" s="86"/>
      <c r="OUW143" s="86"/>
      <c r="OUX143" s="86"/>
      <c r="OUY143" s="86"/>
      <c r="OUZ143" s="86"/>
      <c r="PEQ143" s="86"/>
      <c r="PER143" s="86"/>
      <c r="PES143" s="86"/>
      <c r="PET143" s="86"/>
      <c r="PEU143" s="86"/>
      <c r="PEV143" s="86"/>
      <c r="POM143" s="86"/>
      <c r="PON143" s="86"/>
      <c r="POO143" s="86"/>
      <c r="POP143" s="86"/>
      <c r="POQ143" s="86"/>
      <c r="POR143" s="86"/>
      <c r="PYI143" s="86"/>
      <c r="PYJ143" s="86"/>
      <c r="PYK143" s="86"/>
      <c r="PYL143" s="86"/>
      <c r="PYM143" s="86"/>
      <c r="PYN143" s="86"/>
      <c r="QIE143" s="86"/>
      <c r="QIF143" s="86"/>
      <c r="QIG143" s="86"/>
      <c r="QIH143" s="86"/>
      <c r="QII143" s="86"/>
      <c r="QIJ143" s="86"/>
      <c r="QSA143" s="86"/>
      <c r="QSB143" s="86"/>
      <c r="QSC143" s="86"/>
      <c r="QSD143" s="86"/>
      <c r="QSE143" s="86"/>
      <c r="QSF143" s="86"/>
      <c r="RBW143" s="86"/>
      <c r="RBX143" s="86"/>
      <c r="RBY143" s="86"/>
      <c r="RBZ143" s="86"/>
      <c r="RCA143" s="86"/>
      <c r="RCB143" s="86"/>
      <c r="RLS143" s="86"/>
      <c r="RLT143" s="86"/>
      <c r="RLU143" s="86"/>
      <c r="RLV143" s="86"/>
      <c r="RLW143" s="86"/>
      <c r="RLX143" s="86"/>
      <c r="RVO143" s="86"/>
      <c r="RVP143" s="86"/>
      <c r="RVQ143" s="86"/>
      <c r="RVR143" s="86"/>
      <c r="RVS143" s="86"/>
      <c r="RVT143" s="86"/>
      <c r="SFK143" s="86"/>
      <c r="SFL143" s="86"/>
      <c r="SFM143" s="86"/>
      <c r="SFN143" s="86"/>
      <c r="SFO143" s="86"/>
      <c r="SFP143" s="86"/>
      <c r="SPG143" s="86"/>
      <c r="SPH143" s="86"/>
      <c r="SPI143" s="86"/>
      <c r="SPJ143" s="86"/>
      <c r="SPK143" s="86"/>
      <c r="SPL143" s="86"/>
      <c r="SZC143" s="86"/>
      <c r="SZD143" s="86"/>
      <c r="SZE143" s="86"/>
      <c r="SZF143" s="86"/>
      <c r="SZG143" s="86"/>
      <c r="SZH143" s="86"/>
      <c r="TIY143" s="86"/>
      <c r="TIZ143" s="86"/>
      <c r="TJA143" s="86"/>
      <c r="TJB143" s="86"/>
      <c r="TJC143" s="86"/>
      <c r="TJD143" s="86"/>
      <c r="TSU143" s="86"/>
      <c r="TSV143" s="86"/>
      <c r="TSW143" s="86"/>
      <c r="TSX143" s="86"/>
      <c r="TSY143" s="86"/>
      <c r="TSZ143" s="86"/>
      <c r="UCQ143" s="86"/>
      <c r="UCR143" s="86"/>
      <c r="UCS143" s="86"/>
      <c r="UCT143" s="86"/>
      <c r="UCU143" s="86"/>
      <c r="UCV143" s="86"/>
      <c r="UMM143" s="86"/>
      <c r="UMN143" s="86"/>
      <c r="UMO143" s="86"/>
      <c r="UMP143" s="86"/>
      <c r="UMQ143" s="86"/>
      <c r="UMR143" s="86"/>
      <c r="UWI143" s="86"/>
      <c r="UWJ143" s="86"/>
      <c r="UWK143" s="86"/>
      <c r="UWL143" s="86"/>
      <c r="UWM143" s="86"/>
      <c r="UWN143" s="86"/>
      <c r="VGE143" s="86"/>
      <c r="VGF143" s="86"/>
      <c r="VGG143" s="86"/>
      <c r="VGH143" s="86"/>
      <c r="VGI143" s="86"/>
      <c r="VGJ143" s="86"/>
      <c r="VQA143" s="86"/>
      <c r="VQB143" s="86"/>
      <c r="VQC143" s="86"/>
      <c r="VQD143" s="86"/>
      <c r="VQE143" s="86"/>
      <c r="VQF143" s="86"/>
      <c r="VZW143" s="86"/>
      <c r="VZX143" s="86"/>
      <c r="VZY143" s="86"/>
      <c r="VZZ143" s="86"/>
      <c r="WAA143" s="86"/>
      <c r="WAB143" s="86"/>
      <c r="WJS143" s="86"/>
      <c r="WJT143" s="86"/>
      <c r="WJU143" s="86"/>
      <c r="WJV143" s="86"/>
      <c r="WJW143" s="86"/>
      <c r="WJX143" s="86"/>
      <c r="WTO143" s="86"/>
      <c r="WTP143" s="86"/>
      <c r="WTQ143" s="86"/>
      <c r="WTR143" s="86"/>
      <c r="WTS143" s="86"/>
      <c r="WTT143" s="86"/>
    </row>
    <row r="144" spans="1:16333" ht="30" x14ac:dyDescent="0.25">
      <c r="A144" s="214" t="s">
        <v>427</v>
      </c>
      <c r="B144" s="64" t="s">
        <v>196</v>
      </c>
      <c r="C144" s="64"/>
      <c r="D144" s="82">
        <f>SUM(D145:D147)</f>
        <v>111483983.58999999</v>
      </c>
      <c r="E144" s="82">
        <f>SUM(E145:E147)</f>
        <v>63263958.859999999</v>
      </c>
      <c r="F144" s="82">
        <f>SUM(F145:F147)</f>
        <v>15075560</v>
      </c>
      <c r="HC144" s="86"/>
      <c r="HD144" s="86"/>
      <c r="HE144" s="86"/>
      <c r="HF144" s="86"/>
      <c r="HG144" s="86"/>
      <c r="HH144" s="86"/>
      <c r="QY144" s="86"/>
      <c r="QZ144" s="86"/>
      <c r="RA144" s="86"/>
      <c r="RB144" s="86"/>
      <c r="RC144" s="86"/>
      <c r="RD144" s="86"/>
      <c r="AAU144" s="86"/>
      <c r="AAV144" s="86"/>
      <c r="AAW144" s="86"/>
      <c r="AAX144" s="86"/>
      <c r="AAY144" s="86"/>
      <c r="AAZ144" s="86"/>
      <c r="AKQ144" s="86"/>
      <c r="AKR144" s="86"/>
      <c r="AKS144" s="86"/>
      <c r="AKT144" s="86"/>
      <c r="AKU144" s="86"/>
      <c r="AKV144" s="86"/>
      <c r="AUM144" s="86"/>
      <c r="AUN144" s="86"/>
      <c r="AUO144" s="86"/>
      <c r="AUP144" s="86"/>
      <c r="AUQ144" s="86"/>
      <c r="AUR144" s="86"/>
      <c r="BEI144" s="86"/>
      <c r="BEJ144" s="86"/>
      <c r="BEK144" s="86"/>
      <c r="BEL144" s="86"/>
      <c r="BEM144" s="86"/>
      <c r="BEN144" s="86"/>
      <c r="BOE144" s="86"/>
      <c r="BOF144" s="86"/>
      <c r="BOG144" s="86"/>
      <c r="BOH144" s="86"/>
      <c r="BOI144" s="86"/>
      <c r="BOJ144" s="86"/>
      <c r="BYA144" s="86"/>
      <c r="BYB144" s="86"/>
      <c r="BYC144" s="86"/>
      <c r="BYD144" s="86"/>
      <c r="BYE144" s="86"/>
      <c r="BYF144" s="86"/>
      <c r="CHW144" s="86"/>
      <c r="CHX144" s="86"/>
      <c r="CHY144" s="86"/>
      <c r="CHZ144" s="86"/>
      <c r="CIA144" s="86"/>
      <c r="CIB144" s="86"/>
      <c r="CRS144" s="86"/>
      <c r="CRT144" s="86"/>
      <c r="CRU144" s="86"/>
      <c r="CRV144" s="86"/>
      <c r="CRW144" s="86"/>
      <c r="CRX144" s="86"/>
      <c r="DBO144" s="86"/>
      <c r="DBP144" s="86"/>
      <c r="DBQ144" s="86"/>
      <c r="DBR144" s="86"/>
      <c r="DBS144" s="86"/>
      <c r="DBT144" s="86"/>
      <c r="DLK144" s="86"/>
      <c r="DLL144" s="86"/>
      <c r="DLM144" s="86"/>
      <c r="DLN144" s="86"/>
      <c r="DLO144" s="86"/>
      <c r="DLP144" s="86"/>
      <c r="DVG144" s="86"/>
      <c r="DVH144" s="86"/>
      <c r="DVI144" s="86"/>
      <c r="DVJ144" s="86"/>
      <c r="DVK144" s="86"/>
      <c r="DVL144" s="86"/>
      <c r="EFC144" s="86"/>
      <c r="EFD144" s="86"/>
      <c r="EFE144" s="86"/>
      <c r="EFF144" s="86"/>
      <c r="EFG144" s="86"/>
      <c r="EFH144" s="86"/>
      <c r="EOY144" s="86"/>
      <c r="EOZ144" s="86"/>
      <c r="EPA144" s="86"/>
      <c r="EPB144" s="86"/>
      <c r="EPC144" s="86"/>
      <c r="EPD144" s="86"/>
      <c r="EYU144" s="86"/>
      <c r="EYV144" s="86"/>
      <c r="EYW144" s="86"/>
      <c r="EYX144" s="86"/>
      <c r="EYY144" s="86"/>
      <c r="EYZ144" s="86"/>
      <c r="FIQ144" s="86"/>
      <c r="FIR144" s="86"/>
      <c r="FIS144" s="86"/>
      <c r="FIT144" s="86"/>
      <c r="FIU144" s="86"/>
      <c r="FIV144" s="86"/>
      <c r="FSM144" s="86"/>
      <c r="FSN144" s="86"/>
      <c r="FSO144" s="86"/>
      <c r="FSP144" s="86"/>
      <c r="FSQ144" s="86"/>
      <c r="FSR144" s="86"/>
      <c r="GCI144" s="86"/>
      <c r="GCJ144" s="86"/>
      <c r="GCK144" s="86"/>
      <c r="GCL144" s="86"/>
      <c r="GCM144" s="86"/>
      <c r="GCN144" s="86"/>
      <c r="GME144" s="86"/>
      <c r="GMF144" s="86"/>
      <c r="GMG144" s="86"/>
      <c r="GMH144" s="86"/>
      <c r="GMI144" s="86"/>
      <c r="GMJ144" s="86"/>
      <c r="GWA144" s="86"/>
      <c r="GWB144" s="86"/>
      <c r="GWC144" s="86"/>
      <c r="GWD144" s="86"/>
      <c r="GWE144" s="86"/>
      <c r="GWF144" s="86"/>
      <c r="HFW144" s="86"/>
      <c r="HFX144" s="86"/>
      <c r="HFY144" s="86"/>
      <c r="HFZ144" s="86"/>
      <c r="HGA144" s="86"/>
      <c r="HGB144" s="86"/>
      <c r="HPS144" s="86"/>
      <c r="HPT144" s="86"/>
      <c r="HPU144" s="86"/>
      <c r="HPV144" s="86"/>
      <c r="HPW144" s="86"/>
      <c r="HPX144" s="86"/>
      <c r="HZO144" s="86"/>
      <c r="HZP144" s="86"/>
      <c r="HZQ144" s="86"/>
      <c r="HZR144" s="86"/>
      <c r="HZS144" s="86"/>
      <c r="HZT144" s="86"/>
      <c r="IJK144" s="86"/>
      <c r="IJL144" s="86"/>
      <c r="IJM144" s="86"/>
      <c r="IJN144" s="86"/>
      <c r="IJO144" s="86"/>
      <c r="IJP144" s="86"/>
      <c r="ITG144" s="86"/>
      <c r="ITH144" s="86"/>
      <c r="ITI144" s="86"/>
      <c r="ITJ144" s="86"/>
      <c r="ITK144" s="86"/>
      <c r="ITL144" s="86"/>
      <c r="JDC144" s="86"/>
      <c r="JDD144" s="86"/>
      <c r="JDE144" s="86"/>
      <c r="JDF144" s="86"/>
      <c r="JDG144" s="86"/>
      <c r="JDH144" s="86"/>
      <c r="JMY144" s="86"/>
      <c r="JMZ144" s="86"/>
      <c r="JNA144" s="86"/>
      <c r="JNB144" s="86"/>
      <c r="JNC144" s="86"/>
      <c r="JND144" s="86"/>
      <c r="JWU144" s="86"/>
      <c r="JWV144" s="86"/>
      <c r="JWW144" s="86"/>
      <c r="JWX144" s="86"/>
      <c r="JWY144" s="86"/>
      <c r="JWZ144" s="86"/>
      <c r="KGQ144" s="86"/>
      <c r="KGR144" s="86"/>
      <c r="KGS144" s="86"/>
      <c r="KGT144" s="86"/>
      <c r="KGU144" s="86"/>
      <c r="KGV144" s="86"/>
      <c r="KQM144" s="86"/>
      <c r="KQN144" s="86"/>
      <c r="KQO144" s="86"/>
      <c r="KQP144" s="86"/>
      <c r="KQQ144" s="86"/>
      <c r="KQR144" s="86"/>
      <c r="LAI144" s="86"/>
      <c r="LAJ144" s="86"/>
      <c r="LAK144" s="86"/>
      <c r="LAL144" s="86"/>
      <c r="LAM144" s="86"/>
      <c r="LAN144" s="86"/>
      <c r="LKE144" s="86"/>
      <c r="LKF144" s="86"/>
      <c r="LKG144" s="86"/>
      <c r="LKH144" s="86"/>
      <c r="LKI144" s="86"/>
      <c r="LKJ144" s="86"/>
      <c r="LUA144" s="86"/>
      <c r="LUB144" s="86"/>
      <c r="LUC144" s="86"/>
      <c r="LUD144" s="86"/>
      <c r="LUE144" s="86"/>
      <c r="LUF144" s="86"/>
      <c r="MDW144" s="86"/>
      <c r="MDX144" s="86"/>
      <c r="MDY144" s="86"/>
      <c r="MDZ144" s="86"/>
      <c r="MEA144" s="86"/>
      <c r="MEB144" s="86"/>
      <c r="MNS144" s="86"/>
      <c r="MNT144" s="86"/>
      <c r="MNU144" s="86"/>
      <c r="MNV144" s="86"/>
      <c r="MNW144" s="86"/>
      <c r="MNX144" s="86"/>
      <c r="MXO144" s="86"/>
      <c r="MXP144" s="86"/>
      <c r="MXQ144" s="86"/>
      <c r="MXR144" s="86"/>
      <c r="MXS144" s="86"/>
      <c r="MXT144" s="86"/>
      <c r="NHK144" s="86"/>
      <c r="NHL144" s="86"/>
      <c r="NHM144" s="86"/>
      <c r="NHN144" s="86"/>
      <c r="NHO144" s="86"/>
      <c r="NHP144" s="86"/>
      <c r="NRG144" s="86"/>
      <c r="NRH144" s="86"/>
      <c r="NRI144" s="86"/>
      <c r="NRJ144" s="86"/>
      <c r="NRK144" s="86"/>
      <c r="NRL144" s="86"/>
      <c r="OBC144" s="86"/>
      <c r="OBD144" s="86"/>
      <c r="OBE144" s="86"/>
      <c r="OBF144" s="86"/>
      <c r="OBG144" s="86"/>
      <c r="OBH144" s="86"/>
      <c r="OKY144" s="86"/>
      <c r="OKZ144" s="86"/>
      <c r="OLA144" s="86"/>
      <c r="OLB144" s="86"/>
      <c r="OLC144" s="86"/>
      <c r="OLD144" s="86"/>
      <c r="OUU144" s="86"/>
      <c r="OUV144" s="86"/>
      <c r="OUW144" s="86"/>
      <c r="OUX144" s="86"/>
      <c r="OUY144" s="86"/>
      <c r="OUZ144" s="86"/>
      <c r="PEQ144" s="86"/>
      <c r="PER144" s="86"/>
      <c r="PES144" s="86"/>
      <c r="PET144" s="86"/>
      <c r="PEU144" s="86"/>
      <c r="PEV144" s="86"/>
      <c r="POM144" s="86"/>
      <c r="PON144" s="86"/>
      <c r="POO144" s="86"/>
      <c r="POP144" s="86"/>
      <c r="POQ144" s="86"/>
      <c r="POR144" s="86"/>
      <c r="PYI144" s="86"/>
      <c r="PYJ144" s="86"/>
      <c r="PYK144" s="86"/>
      <c r="PYL144" s="86"/>
      <c r="PYM144" s="86"/>
      <c r="PYN144" s="86"/>
      <c r="QIE144" s="86"/>
      <c r="QIF144" s="86"/>
      <c r="QIG144" s="86"/>
      <c r="QIH144" s="86"/>
      <c r="QII144" s="86"/>
      <c r="QIJ144" s="86"/>
      <c r="QSA144" s="86"/>
      <c r="QSB144" s="86"/>
      <c r="QSC144" s="86"/>
      <c r="QSD144" s="86"/>
      <c r="QSE144" s="86"/>
      <c r="QSF144" s="86"/>
      <c r="RBW144" s="86"/>
      <c r="RBX144" s="86"/>
      <c r="RBY144" s="86"/>
      <c r="RBZ144" s="86"/>
      <c r="RCA144" s="86"/>
      <c r="RCB144" s="86"/>
      <c r="RLS144" s="86"/>
      <c r="RLT144" s="86"/>
      <c r="RLU144" s="86"/>
      <c r="RLV144" s="86"/>
      <c r="RLW144" s="86"/>
      <c r="RLX144" s="86"/>
      <c r="RVO144" s="86"/>
      <c r="RVP144" s="86"/>
      <c r="RVQ144" s="86"/>
      <c r="RVR144" s="86"/>
      <c r="RVS144" s="86"/>
      <c r="RVT144" s="86"/>
      <c r="SFK144" s="86"/>
      <c r="SFL144" s="86"/>
      <c r="SFM144" s="86"/>
      <c r="SFN144" s="86"/>
      <c r="SFO144" s="86"/>
      <c r="SFP144" s="86"/>
      <c r="SPG144" s="86"/>
      <c r="SPH144" s="86"/>
      <c r="SPI144" s="86"/>
      <c r="SPJ144" s="86"/>
      <c r="SPK144" s="86"/>
      <c r="SPL144" s="86"/>
      <c r="SZC144" s="86"/>
      <c r="SZD144" s="86"/>
      <c r="SZE144" s="86"/>
      <c r="SZF144" s="86"/>
      <c r="SZG144" s="86"/>
      <c r="SZH144" s="86"/>
      <c r="TIY144" s="86"/>
      <c r="TIZ144" s="86"/>
      <c r="TJA144" s="86"/>
      <c r="TJB144" s="86"/>
      <c r="TJC144" s="86"/>
      <c r="TJD144" s="86"/>
      <c r="TSU144" s="86"/>
      <c r="TSV144" s="86"/>
      <c r="TSW144" s="86"/>
      <c r="TSX144" s="86"/>
      <c r="TSY144" s="86"/>
      <c r="TSZ144" s="86"/>
      <c r="UCQ144" s="86"/>
      <c r="UCR144" s="86"/>
      <c r="UCS144" s="86"/>
      <c r="UCT144" s="86"/>
      <c r="UCU144" s="86"/>
      <c r="UCV144" s="86"/>
      <c r="UMM144" s="86"/>
      <c r="UMN144" s="86"/>
      <c r="UMO144" s="86"/>
      <c r="UMP144" s="86"/>
      <c r="UMQ144" s="86"/>
      <c r="UMR144" s="86"/>
      <c r="UWI144" s="86"/>
      <c r="UWJ144" s="86"/>
      <c r="UWK144" s="86"/>
      <c r="UWL144" s="86"/>
      <c r="UWM144" s="86"/>
      <c r="UWN144" s="86"/>
      <c r="VGE144" s="86"/>
      <c r="VGF144" s="86"/>
      <c r="VGG144" s="86"/>
      <c r="VGH144" s="86"/>
      <c r="VGI144" s="86"/>
      <c r="VGJ144" s="86"/>
      <c r="VQA144" s="86"/>
      <c r="VQB144" s="86"/>
      <c r="VQC144" s="86"/>
      <c r="VQD144" s="86"/>
      <c r="VQE144" s="86"/>
      <c r="VQF144" s="86"/>
      <c r="VZW144" s="86"/>
      <c r="VZX144" s="86"/>
      <c r="VZY144" s="86"/>
      <c r="VZZ144" s="86"/>
      <c r="WAA144" s="86"/>
      <c r="WAB144" s="86"/>
      <c r="WJS144" s="86"/>
      <c r="WJT144" s="86"/>
      <c r="WJU144" s="86"/>
      <c r="WJV144" s="86"/>
      <c r="WJW144" s="86"/>
      <c r="WJX144" s="86"/>
      <c r="WTO144" s="86"/>
      <c r="WTP144" s="86"/>
      <c r="WTQ144" s="86"/>
      <c r="WTR144" s="86"/>
      <c r="WTS144" s="86"/>
      <c r="WTT144" s="86"/>
    </row>
    <row r="145" spans="1:16333" ht="30.75" x14ac:dyDescent="0.25">
      <c r="A145" s="47" t="s">
        <v>88</v>
      </c>
      <c r="B145" s="64" t="s">
        <v>196</v>
      </c>
      <c r="C145" s="64" t="s">
        <v>89</v>
      </c>
      <c r="D145" s="82">
        <f>'Приложение 4'!F53</f>
        <v>11626112.739999998</v>
      </c>
      <c r="E145" s="82">
        <f>'Приложение 4'!G53</f>
        <v>15065560</v>
      </c>
      <c r="F145" s="82">
        <f>'Приложение 4'!H53</f>
        <v>15065560</v>
      </c>
      <c r="HC145" s="86"/>
      <c r="HD145" s="86"/>
      <c r="HE145" s="86"/>
      <c r="HF145" s="86"/>
      <c r="HG145" s="86"/>
      <c r="HH145" s="86"/>
      <c r="QY145" s="86"/>
      <c r="QZ145" s="86"/>
      <c r="RA145" s="86"/>
      <c r="RB145" s="86"/>
      <c r="RC145" s="86"/>
      <c r="RD145" s="86"/>
      <c r="AAU145" s="86"/>
      <c r="AAV145" s="86"/>
      <c r="AAW145" s="86"/>
      <c r="AAX145" s="86"/>
      <c r="AAY145" s="86"/>
      <c r="AAZ145" s="86"/>
      <c r="AKQ145" s="86"/>
      <c r="AKR145" s="86"/>
      <c r="AKS145" s="86"/>
      <c r="AKT145" s="86"/>
      <c r="AKU145" s="86"/>
      <c r="AKV145" s="86"/>
      <c r="AUM145" s="86"/>
      <c r="AUN145" s="86"/>
      <c r="AUO145" s="86"/>
      <c r="AUP145" s="86"/>
      <c r="AUQ145" s="86"/>
      <c r="AUR145" s="86"/>
      <c r="BEI145" s="86"/>
      <c r="BEJ145" s="86"/>
      <c r="BEK145" s="86"/>
      <c r="BEL145" s="86"/>
      <c r="BEM145" s="86"/>
      <c r="BEN145" s="86"/>
      <c r="BOE145" s="86"/>
      <c r="BOF145" s="86"/>
      <c r="BOG145" s="86"/>
      <c r="BOH145" s="86"/>
      <c r="BOI145" s="86"/>
      <c r="BOJ145" s="86"/>
      <c r="BYA145" s="86"/>
      <c r="BYB145" s="86"/>
      <c r="BYC145" s="86"/>
      <c r="BYD145" s="86"/>
      <c r="BYE145" s="86"/>
      <c r="BYF145" s="86"/>
      <c r="CHW145" s="86"/>
      <c r="CHX145" s="86"/>
      <c r="CHY145" s="86"/>
      <c r="CHZ145" s="86"/>
      <c r="CIA145" s="86"/>
      <c r="CIB145" s="86"/>
      <c r="CRS145" s="86"/>
      <c r="CRT145" s="86"/>
      <c r="CRU145" s="86"/>
      <c r="CRV145" s="86"/>
      <c r="CRW145" s="86"/>
      <c r="CRX145" s="86"/>
      <c r="DBO145" s="86"/>
      <c r="DBP145" s="86"/>
      <c r="DBQ145" s="86"/>
      <c r="DBR145" s="86"/>
      <c r="DBS145" s="86"/>
      <c r="DBT145" s="86"/>
      <c r="DLK145" s="86"/>
      <c r="DLL145" s="86"/>
      <c r="DLM145" s="86"/>
      <c r="DLN145" s="86"/>
      <c r="DLO145" s="86"/>
      <c r="DLP145" s="86"/>
      <c r="DVG145" s="86"/>
      <c r="DVH145" s="86"/>
      <c r="DVI145" s="86"/>
      <c r="DVJ145" s="86"/>
      <c r="DVK145" s="86"/>
      <c r="DVL145" s="86"/>
      <c r="EFC145" s="86"/>
      <c r="EFD145" s="86"/>
      <c r="EFE145" s="86"/>
      <c r="EFF145" s="86"/>
      <c r="EFG145" s="86"/>
      <c r="EFH145" s="86"/>
      <c r="EOY145" s="86"/>
      <c r="EOZ145" s="86"/>
      <c r="EPA145" s="86"/>
      <c r="EPB145" s="86"/>
      <c r="EPC145" s="86"/>
      <c r="EPD145" s="86"/>
      <c r="EYU145" s="86"/>
      <c r="EYV145" s="86"/>
      <c r="EYW145" s="86"/>
      <c r="EYX145" s="86"/>
      <c r="EYY145" s="86"/>
      <c r="EYZ145" s="86"/>
      <c r="FIQ145" s="86"/>
      <c r="FIR145" s="86"/>
      <c r="FIS145" s="86"/>
      <c r="FIT145" s="86"/>
      <c r="FIU145" s="86"/>
      <c r="FIV145" s="86"/>
      <c r="FSM145" s="86"/>
      <c r="FSN145" s="86"/>
      <c r="FSO145" s="86"/>
      <c r="FSP145" s="86"/>
      <c r="FSQ145" s="86"/>
      <c r="FSR145" s="86"/>
      <c r="GCI145" s="86"/>
      <c r="GCJ145" s="86"/>
      <c r="GCK145" s="86"/>
      <c r="GCL145" s="86"/>
      <c r="GCM145" s="86"/>
      <c r="GCN145" s="86"/>
      <c r="GME145" s="86"/>
      <c r="GMF145" s="86"/>
      <c r="GMG145" s="86"/>
      <c r="GMH145" s="86"/>
      <c r="GMI145" s="86"/>
      <c r="GMJ145" s="86"/>
      <c r="GWA145" s="86"/>
      <c r="GWB145" s="86"/>
      <c r="GWC145" s="86"/>
      <c r="GWD145" s="86"/>
      <c r="GWE145" s="86"/>
      <c r="GWF145" s="86"/>
      <c r="HFW145" s="86"/>
      <c r="HFX145" s="86"/>
      <c r="HFY145" s="86"/>
      <c r="HFZ145" s="86"/>
      <c r="HGA145" s="86"/>
      <c r="HGB145" s="86"/>
      <c r="HPS145" s="86"/>
      <c r="HPT145" s="86"/>
      <c r="HPU145" s="86"/>
      <c r="HPV145" s="86"/>
      <c r="HPW145" s="86"/>
      <c r="HPX145" s="86"/>
      <c r="HZO145" s="86"/>
      <c r="HZP145" s="86"/>
      <c r="HZQ145" s="86"/>
      <c r="HZR145" s="86"/>
      <c r="HZS145" s="86"/>
      <c r="HZT145" s="86"/>
      <c r="IJK145" s="86"/>
      <c r="IJL145" s="86"/>
      <c r="IJM145" s="86"/>
      <c r="IJN145" s="86"/>
      <c r="IJO145" s="86"/>
      <c r="IJP145" s="86"/>
      <c r="ITG145" s="86"/>
      <c r="ITH145" s="86"/>
      <c r="ITI145" s="86"/>
      <c r="ITJ145" s="86"/>
      <c r="ITK145" s="86"/>
      <c r="ITL145" s="86"/>
      <c r="JDC145" s="86"/>
      <c r="JDD145" s="86"/>
      <c r="JDE145" s="86"/>
      <c r="JDF145" s="86"/>
      <c r="JDG145" s="86"/>
      <c r="JDH145" s="86"/>
      <c r="JMY145" s="86"/>
      <c r="JMZ145" s="86"/>
      <c r="JNA145" s="86"/>
      <c r="JNB145" s="86"/>
      <c r="JNC145" s="86"/>
      <c r="JND145" s="86"/>
      <c r="JWU145" s="86"/>
      <c r="JWV145" s="86"/>
      <c r="JWW145" s="86"/>
      <c r="JWX145" s="86"/>
      <c r="JWY145" s="86"/>
      <c r="JWZ145" s="86"/>
      <c r="KGQ145" s="86"/>
      <c r="KGR145" s="86"/>
      <c r="KGS145" s="86"/>
      <c r="KGT145" s="86"/>
      <c r="KGU145" s="86"/>
      <c r="KGV145" s="86"/>
      <c r="KQM145" s="86"/>
      <c r="KQN145" s="86"/>
      <c r="KQO145" s="86"/>
      <c r="KQP145" s="86"/>
      <c r="KQQ145" s="86"/>
      <c r="KQR145" s="86"/>
      <c r="LAI145" s="86"/>
      <c r="LAJ145" s="86"/>
      <c r="LAK145" s="86"/>
      <c r="LAL145" s="86"/>
      <c r="LAM145" s="86"/>
      <c r="LAN145" s="86"/>
      <c r="LKE145" s="86"/>
      <c r="LKF145" s="86"/>
      <c r="LKG145" s="86"/>
      <c r="LKH145" s="86"/>
      <c r="LKI145" s="86"/>
      <c r="LKJ145" s="86"/>
      <c r="LUA145" s="86"/>
      <c r="LUB145" s="86"/>
      <c r="LUC145" s="86"/>
      <c r="LUD145" s="86"/>
      <c r="LUE145" s="86"/>
      <c r="LUF145" s="86"/>
      <c r="MDW145" s="86"/>
      <c r="MDX145" s="86"/>
      <c r="MDY145" s="86"/>
      <c r="MDZ145" s="86"/>
      <c r="MEA145" s="86"/>
      <c r="MEB145" s="86"/>
      <c r="MNS145" s="86"/>
      <c r="MNT145" s="86"/>
      <c r="MNU145" s="86"/>
      <c r="MNV145" s="86"/>
      <c r="MNW145" s="86"/>
      <c r="MNX145" s="86"/>
      <c r="MXO145" s="86"/>
      <c r="MXP145" s="86"/>
      <c r="MXQ145" s="86"/>
      <c r="MXR145" s="86"/>
      <c r="MXS145" s="86"/>
      <c r="MXT145" s="86"/>
      <c r="NHK145" s="86"/>
      <c r="NHL145" s="86"/>
      <c r="NHM145" s="86"/>
      <c r="NHN145" s="86"/>
      <c r="NHO145" s="86"/>
      <c r="NHP145" s="86"/>
      <c r="NRG145" s="86"/>
      <c r="NRH145" s="86"/>
      <c r="NRI145" s="86"/>
      <c r="NRJ145" s="86"/>
      <c r="NRK145" s="86"/>
      <c r="NRL145" s="86"/>
      <c r="OBC145" s="86"/>
      <c r="OBD145" s="86"/>
      <c r="OBE145" s="86"/>
      <c r="OBF145" s="86"/>
      <c r="OBG145" s="86"/>
      <c r="OBH145" s="86"/>
      <c r="OKY145" s="86"/>
      <c r="OKZ145" s="86"/>
      <c r="OLA145" s="86"/>
      <c r="OLB145" s="86"/>
      <c r="OLC145" s="86"/>
      <c r="OLD145" s="86"/>
      <c r="OUU145" s="86"/>
      <c r="OUV145" s="86"/>
      <c r="OUW145" s="86"/>
      <c r="OUX145" s="86"/>
      <c r="OUY145" s="86"/>
      <c r="OUZ145" s="86"/>
      <c r="PEQ145" s="86"/>
      <c r="PER145" s="86"/>
      <c r="PES145" s="86"/>
      <c r="PET145" s="86"/>
      <c r="PEU145" s="86"/>
      <c r="PEV145" s="86"/>
      <c r="POM145" s="86"/>
      <c r="PON145" s="86"/>
      <c r="POO145" s="86"/>
      <c r="POP145" s="86"/>
      <c r="POQ145" s="86"/>
      <c r="POR145" s="86"/>
      <c r="PYI145" s="86"/>
      <c r="PYJ145" s="86"/>
      <c r="PYK145" s="86"/>
      <c r="PYL145" s="86"/>
      <c r="PYM145" s="86"/>
      <c r="PYN145" s="86"/>
      <c r="QIE145" s="86"/>
      <c r="QIF145" s="86"/>
      <c r="QIG145" s="86"/>
      <c r="QIH145" s="86"/>
      <c r="QII145" s="86"/>
      <c r="QIJ145" s="86"/>
      <c r="QSA145" s="86"/>
      <c r="QSB145" s="86"/>
      <c r="QSC145" s="86"/>
      <c r="QSD145" s="86"/>
      <c r="QSE145" s="86"/>
      <c r="QSF145" s="86"/>
      <c r="RBW145" s="86"/>
      <c r="RBX145" s="86"/>
      <c r="RBY145" s="86"/>
      <c r="RBZ145" s="86"/>
      <c r="RCA145" s="86"/>
      <c r="RCB145" s="86"/>
      <c r="RLS145" s="86"/>
      <c r="RLT145" s="86"/>
      <c r="RLU145" s="86"/>
      <c r="RLV145" s="86"/>
      <c r="RLW145" s="86"/>
      <c r="RLX145" s="86"/>
      <c r="RVO145" s="86"/>
      <c r="RVP145" s="86"/>
      <c r="RVQ145" s="86"/>
      <c r="RVR145" s="86"/>
      <c r="RVS145" s="86"/>
      <c r="RVT145" s="86"/>
      <c r="SFK145" s="86"/>
      <c r="SFL145" s="86"/>
      <c r="SFM145" s="86"/>
      <c r="SFN145" s="86"/>
      <c r="SFO145" s="86"/>
      <c r="SFP145" s="86"/>
      <c r="SPG145" s="86"/>
      <c r="SPH145" s="86"/>
      <c r="SPI145" s="86"/>
      <c r="SPJ145" s="86"/>
      <c r="SPK145" s="86"/>
      <c r="SPL145" s="86"/>
      <c r="SZC145" s="86"/>
      <c r="SZD145" s="86"/>
      <c r="SZE145" s="86"/>
      <c r="SZF145" s="86"/>
      <c r="SZG145" s="86"/>
      <c r="SZH145" s="86"/>
      <c r="TIY145" s="86"/>
      <c r="TIZ145" s="86"/>
      <c r="TJA145" s="86"/>
      <c r="TJB145" s="86"/>
      <c r="TJC145" s="86"/>
      <c r="TJD145" s="86"/>
      <c r="TSU145" s="86"/>
      <c r="TSV145" s="86"/>
      <c r="TSW145" s="86"/>
      <c r="TSX145" s="86"/>
      <c r="TSY145" s="86"/>
      <c r="TSZ145" s="86"/>
      <c r="UCQ145" s="86"/>
      <c r="UCR145" s="86"/>
      <c r="UCS145" s="86"/>
      <c r="UCT145" s="86"/>
      <c r="UCU145" s="86"/>
      <c r="UCV145" s="86"/>
      <c r="UMM145" s="86"/>
      <c r="UMN145" s="86"/>
      <c r="UMO145" s="86"/>
      <c r="UMP145" s="86"/>
      <c r="UMQ145" s="86"/>
      <c r="UMR145" s="86"/>
      <c r="UWI145" s="86"/>
      <c r="UWJ145" s="86"/>
      <c r="UWK145" s="86"/>
      <c r="UWL145" s="86"/>
      <c r="UWM145" s="86"/>
      <c r="UWN145" s="86"/>
      <c r="VGE145" s="86"/>
      <c r="VGF145" s="86"/>
      <c r="VGG145" s="86"/>
      <c r="VGH145" s="86"/>
      <c r="VGI145" s="86"/>
      <c r="VGJ145" s="86"/>
      <c r="VQA145" s="86"/>
      <c r="VQB145" s="86"/>
      <c r="VQC145" s="86"/>
      <c r="VQD145" s="86"/>
      <c r="VQE145" s="86"/>
      <c r="VQF145" s="86"/>
      <c r="VZW145" s="86"/>
      <c r="VZX145" s="86"/>
      <c r="VZY145" s="86"/>
      <c r="VZZ145" s="86"/>
      <c r="WAA145" s="86"/>
      <c r="WAB145" s="86"/>
      <c r="WJS145" s="86"/>
      <c r="WJT145" s="86"/>
      <c r="WJU145" s="86"/>
      <c r="WJV145" s="86"/>
      <c r="WJW145" s="86"/>
      <c r="WJX145" s="86"/>
      <c r="WTO145" s="86"/>
      <c r="WTP145" s="86"/>
      <c r="WTQ145" s="86"/>
      <c r="WTR145" s="86"/>
      <c r="WTS145" s="86"/>
      <c r="WTT145" s="86"/>
    </row>
    <row r="146" spans="1:16333" ht="30.75" x14ac:dyDescent="0.25">
      <c r="A146" s="47" t="s">
        <v>141</v>
      </c>
      <c r="B146" s="64" t="s">
        <v>196</v>
      </c>
      <c r="C146" s="64" t="s">
        <v>159</v>
      </c>
      <c r="D146" s="82">
        <f>'Приложение 4'!F54+'Приложение 4'!F194</f>
        <v>99842595.849999994</v>
      </c>
      <c r="E146" s="82">
        <f>'Приложение 4'!G54+'Приложение 4'!G194</f>
        <v>48188398.859999999</v>
      </c>
      <c r="F146" s="82">
        <f>'Приложение 4'!H54+'Приложение 4'!H194</f>
        <v>0</v>
      </c>
      <c r="HC146" s="86"/>
      <c r="HD146" s="86"/>
      <c r="HE146" s="86"/>
      <c r="HF146" s="86"/>
      <c r="HG146" s="86"/>
      <c r="HH146" s="86"/>
      <c r="QY146" s="86"/>
      <c r="QZ146" s="86"/>
      <c r="RA146" s="86"/>
      <c r="RB146" s="86"/>
      <c r="RC146" s="86"/>
      <c r="RD146" s="86"/>
      <c r="AAU146" s="86"/>
      <c r="AAV146" s="86"/>
      <c r="AAW146" s="86"/>
      <c r="AAX146" s="86"/>
      <c r="AAY146" s="86"/>
      <c r="AAZ146" s="86"/>
      <c r="AKQ146" s="86"/>
      <c r="AKR146" s="86"/>
      <c r="AKS146" s="86"/>
      <c r="AKT146" s="86"/>
      <c r="AKU146" s="86"/>
      <c r="AKV146" s="86"/>
      <c r="AUM146" s="86"/>
      <c r="AUN146" s="86"/>
      <c r="AUO146" s="86"/>
      <c r="AUP146" s="86"/>
      <c r="AUQ146" s="86"/>
      <c r="AUR146" s="86"/>
      <c r="BEI146" s="86"/>
      <c r="BEJ146" s="86"/>
      <c r="BEK146" s="86"/>
      <c r="BEL146" s="86"/>
      <c r="BEM146" s="86"/>
      <c r="BEN146" s="86"/>
      <c r="BOE146" s="86"/>
      <c r="BOF146" s="86"/>
      <c r="BOG146" s="86"/>
      <c r="BOH146" s="86"/>
      <c r="BOI146" s="86"/>
      <c r="BOJ146" s="86"/>
      <c r="BYA146" s="86"/>
      <c r="BYB146" s="86"/>
      <c r="BYC146" s="86"/>
      <c r="BYD146" s="86"/>
      <c r="BYE146" s="86"/>
      <c r="BYF146" s="86"/>
      <c r="CHW146" s="86"/>
      <c r="CHX146" s="86"/>
      <c r="CHY146" s="86"/>
      <c r="CHZ146" s="86"/>
      <c r="CIA146" s="86"/>
      <c r="CIB146" s="86"/>
      <c r="CRS146" s="86"/>
      <c r="CRT146" s="86"/>
      <c r="CRU146" s="86"/>
      <c r="CRV146" s="86"/>
      <c r="CRW146" s="86"/>
      <c r="CRX146" s="86"/>
      <c r="DBO146" s="86"/>
      <c r="DBP146" s="86"/>
      <c r="DBQ146" s="86"/>
      <c r="DBR146" s="86"/>
      <c r="DBS146" s="86"/>
      <c r="DBT146" s="86"/>
      <c r="DLK146" s="86"/>
      <c r="DLL146" s="86"/>
      <c r="DLM146" s="86"/>
      <c r="DLN146" s="86"/>
      <c r="DLO146" s="86"/>
      <c r="DLP146" s="86"/>
      <c r="DVG146" s="86"/>
      <c r="DVH146" s="86"/>
      <c r="DVI146" s="86"/>
      <c r="DVJ146" s="86"/>
      <c r="DVK146" s="86"/>
      <c r="DVL146" s="86"/>
      <c r="EFC146" s="86"/>
      <c r="EFD146" s="86"/>
      <c r="EFE146" s="86"/>
      <c r="EFF146" s="86"/>
      <c r="EFG146" s="86"/>
      <c r="EFH146" s="86"/>
      <c r="EOY146" s="86"/>
      <c r="EOZ146" s="86"/>
      <c r="EPA146" s="86"/>
      <c r="EPB146" s="86"/>
      <c r="EPC146" s="86"/>
      <c r="EPD146" s="86"/>
      <c r="EYU146" s="86"/>
      <c r="EYV146" s="86"/>
      <c r="EYW146" s="86"/>
      <c r="EYX146" s="86"/>
      <c r="EYY146" s="86"/>
      <c r="EYZ146" s="86"/>
      <c r="FIQ146" s="86"/>
      <c r="FIR146" s="86"/>
      <c r="FIS146" s="86"/>
      <c r="FIT146" s="86"/>
      <c r="FIU146" s="86"/>
      <c r="FIV146" s="86"/>
      <c r="FSM146" s="86"/>
      <c r="FSN146" s="86"/>
      <c r="FSO146" s="86"/>
      <c r="FSP146" s="86"/>
      <c r="FSQ146" s="86"/>
      <c r="FSR146" s="86"/>
      <c r="GCI146" s="86"/>
      <c r="GCJ146" s="86"/>
      <c r="GCK146" s="86"/>
      <c r="GCL146" s="86"/>
      <c r="GCM146" s="86"/>
      <c r="GCN146" s="86"/>
      <c r="GME146" s="86"/>
      <c r="GMF146" s="86"/>
      <c r="GMG146" s="86"/>
      <c r="GMH146" s="86"/>
      <c r="GMI146" s="86"/>
      <c r="GMJ146" s="86"/>
      <c r="GWA146" s="86"/>
      <c r="GWB146" s="86"/>
      <c r="GWC146" s="86"/>
      <c r="GWD146" s="86"/>
      <c r="GWE146" s="86"/>
      <c r="GWF146" s="86"/>
      <c r="HFW146" s="86"/>
      <c r="HFX146" s="86"/>
      <c r="HFY146" s="86"/>
      <c r="HFZ146" s="86"/>
      <c r="HGA146" s="86"/>
      <c r="HGB146" s="86"/>
      <c r="HPS146" s="86"/>
      <c r="HPT146" s="86"/>
      <c r="HPU146" s="86"/>
      <c r="HPV146" s="86"/>
      <c r="HPW146" s="86"/>
      <c r="HPX146" s="86"/>
      <c r="HZO146" s="86"/>
      <c r="HZP146" s="86"/>
      <c r="HZQ146" s="86"/>
      <c r="HZR146" s="86"/>
      <c r="HZS146" s="86"/>
      <c r="HZT146" s="86"/>
      <c r="IJK146" s="86"/>
      <c r="IJL146" s="86"/>
      <c r="IJM146" s="86"/>
      <c r="IJN146" s="86"/>
      <c r="IJO146" s="86"/>
      <c r="IJP146" s="86"/>
      <c r="ITG146" s="86"/>
      <c r="ITH146" s="86"/>
      <c r="ITI146" s="86"/>
      <c r="ITJ146" s="86"/>
      <c r="ITK146" s="86"/>
      <c r="ITL146" s="86"/>
      <c r="JDC146" s="86"/>
      <c r="JDD146" s="86"/>
      <c r="JDE146" s="86"/>
      <c r="JDF146" s="86"/>
      <c r="JDG146" s="86"/>
      <c r="JDH146" s="86"/>
      <c r="JMY146" s="86"/>
      <c r="JMZ146" s="86"/>
      <c r="JNA146" s="86"/>
      <c r="JNB146" s="86"/>
      <c r="JNC146" s="86"/>
      <c r="JND146" s="86"/>
      <c r="JWU146" s="86"/>
      <c r="JWV146" s="86"/>
      <c r="JWW146" s="86"/>
      <c r="JWX146" s="86"/>
      <c r="JWY146" s="86"/>
      <c r="JWZ146" s="86"/>
      <c r="KGQ146" s="86"/>
      <c r="KGR146" s="86"/>
      <c r="KGS146" s="86"/>
      <c r="KGT146" s="86"/>
      <c r="KGU146" s="86"/>
      <c r="KGV146" s="86"/>
      <c r="KQM146" s="86"/>
      <c r="KQN146" s="86"/>
      <c r="KQO146" s="86"/>
      <c r="KQP146" s="86"/>
      <c r="KQQ146" s="86"/>
      <c r="KQR146" s="86"/>
      <c r="LAI146" s="86"/>
      <c r="LAJ146" s="86"/>
      <c r="LAK146" s="86"/>
      <c r="LAL146" s="86"/>
      <c r="LAM146" s="86"/>
      <c r="LAN146" s="86"/>
      <c r="LKE146" s="86"/>
      <c r="LKF146" s="86"/>
      <c r="LKG146" s="86"/>
      <c r="LKH146" s="86"/>
      <c r="LKI146" s="86"/>
      <c r="LKJ146" s="86"/>
      <c r="LUA146" s="86"/>
      <c r="LUB146" s="86"/>
      <c r="LUC146" s="86"/>
      <c r="LUD146" s="86"/>
      <c r="LUE146" s="86"/>
      <c r="LUF146" s="86"/>
      <c r="MDW146" s="86"/>
      <c r="MDX146" s="86"/>
      <c r="MDY146" s="86"/>
      <c r="MDZ146" s="86"/>
      <c r="MEA146" s="86"/>
      <c r="MEB146" s="86"/>
      <c r="MNS146" s="86"/>
      <c r="MNT146" s="86"/>
      <c r="MNU146" s="86"/>
      <c r="MNV146" s="86"/>
      <c r="MNW146" s="86"/>
      <c r="MNX146" s="86"/>
      <c r="MXO146" s="86"/>
      <c r="MXP146" s="86"/>
      <c r="MXQ146" s="86"/>
      <c r="MXR146" s="86"/>
      <c r="MXS146" s="86"/>
      <c r="MXT146" s="86"/>
      <c r="NHK146" s="86"/>
      <c r="NHL146" s="86"/>
      <c r="NHM146" s="86"/>
      <c r="NHN146" s="86"/>
      <c r="NHO146" s="86"/>
      <c r="NHP146" s="86"/>
      <c r="NRG146" s="86"/>
      <c r="NRH146" s="86"/>
      <c r="NRI146" s="86"/>
      <c r="NRJ146" s="86"/>
      <c r="NRK146" s="86"/>
      <c r="NRL146" s="86"/>
      <c r="OBC146" s="86"/>
      <c r="OBD146" s="86"/>
      <c r="OBE146" s="86"/>
      <c r="OBF146" s="86"/>
      <c r="OBG146" s="86"/>
      <c r="OBH146" s="86"/>
      <c r="OKY146" s="86"/>
      <c r="OKZ146" s="86"/>
      <c r="OLA146" s="86"/>
      <c r="OLB146" s="86"/>
      <c r="OLC146" s="86"/>
      <c r="OLD146" s="86"/>
      <c r="OUU146" s="86"/>
      <c r="OUV146" s="86"/>
      <c r="OUW146" s="86"/>
      <c r="OUX146" s="86"/>
      <c r="OUY146" s="86"/>
      <c r="OUZ146" s="86"/>
      <c r="PEQ146" s="86"/>
      <c r="PER146" s="86"/>
      <c r="PES146" s="86"/>
      <c r="PET146" s="86"/>
      <c r="PEU146" s="86"/>
      <c r="PEV146" s="86"/>
      <c r="POM146" s="86"/>
      <c r="PON146" s="86"/>
      <c r="POO146" s="86"/>
      <c r="POP146" s="86"/>
      <c r="POQ146" s="86"/>
      <c r="POR146" s="86"/>
      <c r="PYI146" s="86"/>
      <c r="PYJ146" s="86"/>
      <c r="PYK146" s="86"/>
      <c r="PYL146" s="86"/>
      <c r="PYM146" s="86"/>
      <c r="PYN146" s="86"/>
      <c r="QIE146" s="86"/>
      <c r="QIF146" s="86"/>
      <c r="QIG146" s="86"/>
      <c r="QIH146" s="86"/>
      <c r="QII146" s="86"/>
      <c r="QIJ146" s="86"/>
      <c r="QSA146" s="86"/>
      <c r="QSB146" s="86"/>
      <c r="QSC146" s="86"/>
      <c r="QSD146" s="86"/>
      <c r="QSE146" s="86"/>
      <c r="QSF146" s="86"/>
      <c r="RBW146" s="86"/>
      <c r="RBX146" s="86"/>
      <c r="RBY146" s="86"/>
      <c r="RBZ146" s="86"/>
      <c r="RCA146" s="86"/>
      <c r="RCB146" s="86"/>
      <c r="RLS146" s="86"/>
      <c r="RLT146" s="86"/>
      <c r="RLU146" s="86"/>
      <c r="RLV146" s="86"/>
      <c r="RLW146" s="86"/>
      <c r="RLX146" s="86"/>
      <c r="RVO146" s="86"/>
      <c r="RVP146" s="86"/>
      <c r="RVQ146" s="86"/>
      <c r="RVR146" s="86"/>
      <c r="RVS146" s="86"/>
      <c r="RVT146" s="86"/>
      <c r="SFK146" s="86"/>
      <c r="SFL146" s="86"/>
      <c r="SFM146" s="86"/>
      <c r="SFN146" s="86"/>
      <c r="SFO146" s="86"/>
      <c r="SFP146" s="86"/>
      <c r="SPG146" s="86"/>
      <c r="SPH146" s="86"/>
      <c r="SPI146" s="86"/>
      <c r="SPJ146" s="86"/>
      <c r="SPK146" s="86"/>
      <c r="SPL146" s="86"/>
      <c r="SZC146" s="86"/>
      <c r="SZD146" s="86"/>
      <c r="SZE146" s="86"/>
      <c r="SZF146" s="86"/>
      <c r="SZG146" s="86"/>
      <c r="SZH146" s="86"/>
      <c r="TIY146" s="86"/>
      <c r="TIZ146" s="86"/>
      <c r="TJA146" s="86"/>
      <c r="TJB146" s="86"/>
      <c r="TJC146" s="86"/>
      <c r="TJD146" s="86"/>
      <c r="TSU146" s="86"/>
      <c r="TSV146" s="86"/>
      <c r="TSW146" s="86"/>
      <c r="TSX146" s="86"/>
      <c r="TSY146" s="86"/>
      <c r="TSZ146" s="86"/>
      <c r="UCQ146" s="86"/>
      <c r="UCR146" s="86"/>
      <c r="UCS146" s="86"/>
      <c r="UCT146" s="86"/>
      <c r="UCU146" s="86"/>
      <c r="UCV146" s="86"/>
      <c r="UMM146" s="86"/>
      <c r="UMN146" s="86"/>
      <c r="UMO146" s="86"/>
      <c r="UMP146" s="86"/>
      <c r="UMQ146" s="86"/>
      <c r="UMR146" s="86"/>
      <c r="UWI146" s="86"/>
      <c r="UWJ146" s="86"/>
      <c r="UWK146" s="86"/>
      <c r="UWL146" s="86"/>
      <c r="UWM146" s="86"/>
      <c r="UWN146" s="86"/>
      <c r="VGE146" s="86"/>
      <c r="VGF146" s="86"/>
      <c r="VGG146" s="86"/>
      <c r="VGH146" s="86"/>
      <c r="VGI146" s="86"/>
      <c r="VGJ146" s="86"/>
      <c r="VQA146" s="86"/>
      <c r="VQB146" s="86"/>
      <c r="VQC146" s="86"/>
      <c r="VQD146" s="86"/>
      <c r="VQE146" s="86"/>
      <c r="VQF146" s="86"/>
      <c r="VZW146" s="86"/>
      <c r="VZX146" s="86"/>
      <c r="VZY146" s="86"/>
      <c r="VZZ146" s="86"/>
      <c r="WAA146" s="86"/>
      <c r="WAB146" s="86"/>
      <c r="WJS146" s="86"/>
      <c r="WJT146" s="86"/>
      <c r="WJU146" s="86"/>
      <c r="WJV146" s="86"/>
      <c r="WJW146" s="86"/>
      <c r="WJX146" s="86"/>
      <c r="WTO146" s="86"/>
      <c r="WTP146" s="86"/>
      <c r="WTQ146" s="86"/>
      <c r="WTR146" s="86"/>
      <c r="WTS146" s="86"/>
      <c r="WTT146" s="86"/>
    </row>
    <row r="147" spans="1:16333" ht="15.75" x14ac:dyDescent="0.25">
      <c r="A147" s="47" t="s">
        <v>90</v>
      </c>
      <c r="B147" s="64" t="s">
        <v>196</v>
      </c>
      <c r="C147" s="64" t="s">
        <v>91</v>
      </c>
      <c r="D147" s="82">
        <f>'Приложение 4'!F55</f>
        <v>15275</v>
      </c>
      <c r="E147" s="82">
        <f>'Приложение 4'!G55</f>
        <v>10000</v>
      </c>
      <c r="F147" s="82">
        <f>'Приложение 4'!H55</f>
        <v>10000</v>
      </c>
      <c r="HC147" s="86"/>
      <c r="HD147" s="86"/>
      <c r="HE147" s="86"/>
      <c r="HF147" s="86"/>
      <c r="HG147" s="86"/>
      <c r="HH147" s="86"/>
      <c r="QY147" s="86"/>
      <c r="QZ147" s="86"/>
      <c r="RA147" s="86"/>
      <c r="RB147" s="86"/>
      <c r="RC147" s="86"/>
      <c r="RD147" s="86"/>
      <c r="AAU147" s="86"/>
      <c r="AAV147" s="86"/>
      <c r="AAW147" s="86"/>
      <c r="AAX147" s="86"/>
      <c r="AAY147" s="86"/>
      <c r="AAZ147" s="86"/>
      <c r="AKQ147" s="86"/>
      <c r="AKR147" s="86"/>
      <c r="AKS147" s="86"/>
      <c r="AKT147" s="86"/>
      <c r="AKU147" s="86"/>
      <c r="AKV147" s="86"/>
      <c r="AUM147" s="86"/>
      <c r="AUN147" s="86"/>
      <c r="AUO147" s="86"/>
      <c r="AUP147" s="86"/>
      <c r="AUQ147" s="86"/>
      <c r="AUR147" s="86"/>
      <c r="BEI147" s="86"/>
      <c r="BEJ147" s="86"/>
      <c r="BEK147" s="86"/>
      <c r="BEL147" s="86"/>
      <c r="BEM147" s="86"/>
      <c r="BEN147" s="86"/>
      <c r="BOE147" s="86"/>
      <c r="BOF147" s="86"/>
      <c r="BOG147" s="86"/>
      <c r="BOH147" s="86"/>
      <c r="BOI147" s="86"/>
      <c r="BOJ147" s="86"/>
      <c r="BYA147" s="86"/>
      <c r="BYB147" s="86"/>
      <c r="BYC147" s="86"/>
      <c r="BYD147" s="86"/>
      <c r="BYE147" s="86"/>
      <c r="BYF147" s="86"/>
      <c r="CHW147" s="86"/>
      <c r="CHX147" s="86"/>
      <c r="CHY147" s="86"/>
      <c r="CHZ147" s="86"/>
      <c r="CIA147" s="86"/>
      <c r="CIB147" s="86"/>
      <c r="CRS147" s="86"/>
      <c r="CRT147" s="86"/>
      <c r="CRU147" s="86"/>
      <c r="CRV147" s="86"/>
      <c r="CRW147" s="86"/>
      <c r="CRX147" s="86"/>
      <c r="DBO147" s="86"/>
      <c r="DBP147" s="86"/>
      <c r="DBQ147" s="86"/>
      <c r="DBR147" s="86"/>
      <c r="DBS147" s="86"/>
      <c r="DBT147" s="86"/>
      <c r="DLK147" s="86"/>
      <c r="DLL147" s="86"/>
      <c r="DLM147" s="86"/>
      <c r="DLN147" s="86"/>
      <c r="DLO147" s="86"/>
      <c r="DLP147" s="86"/>
      <c r="DVG147" s="86"/>
      <c r="DVH147" s="86"/>
      <c r="DVI147" s="86"/>
      <c r="DVJ147" s="86"/>
      <c r="DVK147" s="86"/>
      <c r="DVL147" s="86"/>
      <c r="EFC147" s="86"/>
      <c r="EFD147" s="86"/>
      <c r="EFE147" s="86"/>
      <c r="EFF147" s="86"/>
      <c r="EFG147" s="86"/>
      <c r="EFH147" s="86"/>
      <c r="EOY147" s="86"/>
      <c r="EOZ147" s="86"/>
      <c r="EPA147" s="86"/>
      <c r="EPB147" s="86"/>
      <c r="EPC147" s="86"/>
      <c r="EPD147" s="86"/>
      <c r="EYU147" s="86"/>
      <c r="EYV147" s="86"/>
      <c r="EYW147" s="86"/>
      <c r="EYX147" s="86"/>
      <c r="EYY147" s="86"/>
      <c r="EYZ147" s="86"/>
      <c r="FIQ147" s="86"/>
      <c r="FIR147" s="86"/>
      <c r="FIS147" s="86"/>
      <c r="FIT147" s="86"/>
      <c r="FIU147" s="86"/>
      <c r="FIV147" s="86"/>
      <c r="FSM147" s="86"/>
      <c r="FSN147" s="86"/>
      <c r="FSO147" s="86"/>
      <c r="FSP147" s="86"/>
      <c r="FSQ147" s="86"/>
      <c r="FSR147" s="86"/>
      <c r="GCI147" s="86"/>
      <c r="GCJ147" s="86"/>
      <c r="GCK147" s="86"/>
      <c r="GCL147" s="86"/>
      <c r="GCM147" s="86"/>
      <c r="GCN147" s="86"/>
      <c r="GME147" s="86"/>
      <c r="GMF147" s="86"/>
      <c r="GMG147" s="86"/>
      <c r="GMH147" s="86"/>
      <c r="GMI147" s="86"/>
      <c r="GMJ147" s="86"/>
      <c r="GWA147" s="86"/>
      <c r="GWB147" s="86"/>
      <c r="GWC147" s="86"/>
      <c r="GWD147" s="86"/>
      <c r="GWE147" s="86"/>
      <c r="GWF147" s="86"/>
      <c r="HFW147" s="86"/>
      <c r="HFX147" s="86"/>
      <c r="HFY147" s="86"/>
      <c r="HFZ147" s="86"/>
      <c r="HGA147" s="86"/>
      <c r="HGB147" s="86"/>
      <c r="HPS147" s="86"/>
      <c r="HPT147" s="86"/>
      <c r="HPU147" s="86"/>
      <c r="HPV147" s="86"/>
      <c r="HPW147" s="86"/>
      <c r="HPX147" s="86"/>
      <c r="HZO147" s="86"/>
      <c r="HZP147" s="86"/>
      <c r="HZQ147" s="86"/>
      <c r="HZR147" s="86"/>
      <c r="HZS147" s="86"/>
      <c r="HZT147" s="86"/>
      <c r="IJK147" s="86"/>
      <c r="IJL147" s="86"/>
      <c r="IJM147" s="86"/>
      <c r="IJN147" s="86"/>
      <c r="IJO147" s="86"/>
      <c r="IJP147" s="86"/>
      <c r="ITG147" s="86"/>
      <c r="ITH147" s="86"/>
      <c r="ITI147" s="86"/>
      <c r="ITJ147" s="86"/>
      <c r="ITK147" s="86"/>
      <c r="ITL147" s="86"/>
      <c r="JDC147" s="86"/>
      <c r="JDD147" s="86"/>
      <c r="JDE147" s="86"/>
      <c r="JDF147" s="86"/>
      <c r="JDG147" s="86"/>
      <c r="JDH147" s="86"/>
      <c r="JMY147" s="86"/>
      <c r="JMZ147" s="86"/>
      <c r="JNA147" s="86"/>
      <c r="JNB147" s="86"/>
      <c r="JNC147" s="86"/>
      <c r="JND147" s="86"/>
      <c r="JWU147" s="86"/>
      <c r="JWV147" s="86"/>
      <c r="JWW147" s="86"/>
      <c r="JWX147" s="86"/>
      <c r="JWY147" s="86"/>
      <c r="JWZ147" s="86"/>
      <c r="KGQ147" s="86"/>
      <c r="KGR147" s="86"/>
      <c r="KGS147" s="86"/>
      <c r="KGT147" s="86"/>
      <c r="KGU147" s="86"/>
      <c r="KGV147" s="86"/>
      <c r="KQM147" s="86"/>
      <c r="KQN147" s="86"/>
      <c r="KQO147" s="86"/>
      <c r="KQP147" s="86"/>
      <c r="KQQ147" s="86"/>
      <c r="KQR147" s="86"/>
      <c r="LAI147" s="86"/>
      <c r="LAJ147" s="86"/>
      <c r="LAK147" s="86"/>
      <c r="LAL147" s="86"/>
      <c r="LAM147" s="86"/>
      <c r="LAN147" s="86"/>
      <c r="LKE147" s="86"/>
      <c r="LKF147" s="86"/>
      <c r="LKG147" s="86"/>
      <c r="LKH147" s="86"/>
      <c r="LKI147" s="86"/>
      <c r="LKJ147" s="86"/>
      <c r="LUA147" s="86"/>
      <c r="LUB147" s="86"/>
      <c r="LUC147" s="86"/>
      <c r="LUD147" s="86"/>
      <c r="LUE147" s="86"/>
      <c r="LUF147" s="86"/>
      <c r="MDW147" s="86"/>
      <c r="MDX147" s="86"/>
      <c r="MDY147" s="86"/>
      <c r="MDZ147" s="86"/>
      <c r="MEA147" s="86"/>
      <c r="MEB147" s="86"/>
      <c r="MNS147" s="86"/>
      <c r="MNT147" s="86"/>
      <c r="MNU147" s="86"/>
      <c r="MNV147" s="86"/>
      <c r="MNW147" s="86"/>
      <c r="MNX147" s="86"/>
      <c r="MXO147" s="86"/>
      <c r="MXP147" s="86"/>
      <c r="MXQ147" s="86"/>
      <c r="MXR147" s="86"/>
      <c r="MXS147" s="86"/>
      <c r="MXT147" s="86"/>
      <c r="NHK147" s="86"/>
      <c r="NHL147" s="86"/>
      <c r="NHM147" s="86"/>
      <c r="NHN147" s="86"/>
      <c r="NHO147" s="86"/>
      <c r="NHP147" s="86"/>
      <c r="NRG147" s="86"/>
      <c r="NRH147" s="86"/>
      <c r="NRI147" s="86"/>
      <c r="NRJ147" s="86"/>
      <c r="NRK147" s="86"/>
      <c r="NRL147" s="86"/>
      <c r="OBC147" s="86"/>
      <c r="OBD147" s="86"/>
      <c r="OBE147" s="86"/>
      <c r="OBF147" s="86"/>
      <c r="OBG147" s="86"/>
      <c r="OBH147" s="86"/>
      <c r="OKY147" s="86"/>
      <c r="OKZ147" s="86"/>
      <c r="OLA147" s="86"/>
      <c r="OLB147" s="86"/>
      <c r="OLC147" s="86"/>
      <c r="OLD147" s="86"/>
      <c r="OUU147" s="86"/>
      <c r="OUV147" s="86"/>
      <c r="OUW147" s="86"/>
      <c r="OUX147" s="86"/>
      <c r="OUY147" s="86"/>
      <c r="OUZ147" s="86"/>
      <c r="PEQ147" s="86"/>
      <c r="PER147" s="86"/>
      <c r="PES147" s="86"/>
      <c r="PET147" s="86"/>
      <c r="PEU147" s="86"/>
      <c r="PEV147" s="86"/>
      <c r="POM147" s="86"/>
      <c r="PON147" s="86"/>
      <c r="POO147" s="86"/>
      <c r="POP147" s="86"/>
      <c r="POQ147" s="86"/>
      <c r="POR147" s="86"/>
      <c r="PYI147" s="86"/>
      <c r="PYJ147" s="86"/>
      <c r="PYK147" s="86"/>
      <c r="PYL147" s="86"/>
      <c r="PYM147" s="86"/>
      <c r="PYN147" s="86"/>
      <c r="QIE147" s="86"/>
      <c r="QIF147" s="86"/>
      <c r="QIG147" s="86"/>
      <c r="QIH147" s="86"/>
      <c r="QII147" s="86"/>
      <c r="QIJ147" s="86"/>
      <c r="QSA147" s="86"/>
      <c r="QSB147" s="86"/>
      <c r="QSC147" s="86"/>
      <c r="QSD147" s="86"/>
      <c r="QSE147" s="86"/>
      <c r="QSF147" s="86"/>
      <c r="RBW147" s="86"/>
      <c r="RBX147" s="86"/>
      <c r="RBY147" s="86"/>
      <c r="RBZ147" s="86"/>
      <c r="RCA147" s="86"/>
      <c r="RCB147" s="86"/>
      <c r="RLS147" s="86"/>
      <c r="RLT147" s="86"/>
      <c r="RLU147" s="86"/>
      <c r="RLV147" s="86"/>
      <c r="RLW147" s="86"/>
      <c r="RLX147" s="86"/>
      <c r="RVO147" s="86"/>
      <c r="RVP147" s="86"/>
      <c r="RVQ147" s="86"/>
      <c r="RVR147" s="86"/>
      <c r="RVS147" s="86"/>
      <c r="RVT147" s="86"/>
      <c r="SFK147" s="86"/>
      <c r="SFL147" s="86"/>
      <c r="SFM147" s="86"/>
      <c r="SFN147" s="86"/>
      <c r="SFO147" s="86"/>
      <c r="SFP147" s="86"/>
      <c r="SPG147" s="86"/>
      <c r="SPH147" s="86"/>
      <c r="SPI147" s="86"/>
      <c r="SPJ147" s="86"/>
      <c r="SPK147" s="86"/>
      <c r="SPL147" s="86"/>
      <c r="SZC147" s="86"/>
      <c r="SZD147" s="86"/>
      <c r="SZE147" s="86"/>
      <c r="SZF147" s="86"/>
      <c r="SZG147" s="86"/>
      <c r="SZH147" s="86"/>
      <c r="TIY147" s="86"/>
      <c r="TIZ147" s="86"/>
      <c r="TJA147" s="86"/>
      <c r="TJB147" s="86"/>
      <c r="TJC147" s="86"/>
      <c r="TJD147" s="86"/>
      <c r="TSU147" s="86"/>
      <c r="TSV147" s="86"/>
      <c r="TSW147" s="86"/>
      <c r="TSX147" s="86"/>
      <c r="TSY147" s="86"/>
      <c r="TSZ147" s="86"/>
      <c r="UCQ147" s="86"/>
      <c r="UCR147" s="86"/>
      <c r="UCS147" s="86"/>
      <c r="UCT147" s="86"/>
      <c r="UCU147" s="86"/>
      <c r="UCV147" s="86"/>
      <c r="UMM147" s="86"/>
      <c r="UMN147" s="86"/>
      <c r="UMO147" s="86"/>
      <c r="UMP147" s="86"/>
      <c r="UMQ147" s="86"/>
      <c r="UMR147" s="86"/>
      <c r="UWI147" s="86"/>
      <c r="UWJ147" s="86"/>
      <c r="UWK147" s="86"/>
      <c r="UWL147" s="86"/>
      <c r="UWM147" s="86"/>
      <c r="UWN147" s="86"/>
      <c r="VGE147" s="86"/>
      <c r="VGF147" s="86"/>
      <c r="VGG147" s="86"/>
      <c r="VGH147" s="86"/>
      <c r="VGI147" s="86"/>
      <c r="VGJ147" s="86"/>
      <c r="VQA147" s="86"/>
      <c r="VQB147" s="86"/>
      <c r="VQC147" s="86"/>
      <c r="VQD147" s="86"/>
      <c r="VQE147" s="86"/>
      <c r="VQF147" s="86"/>
      <c r="VZW147" s="86"/>
      <c r="VZX147" s="86"/>
      <c r="VZY147" s="86"/>
      <c r="VZZ147" s="86"/>
      <c r="WAA147" s="86"/>
      <c r="WAB147" s="86"/>
      <c r="WJS147" s="86"/>
      <c r="WJT147" s="86"/>
      <c r="WJU147" s="86"/>
      <c r="WJV147" s="86"/>
      <c r="WJW147" s="86"/>
      <c r="WJX147" s="86"/>
      <c r="WTO147" s="86"/>
      <c r="WTP147" s="86"/>
      <c r="WTQ147" s="86"/>
      <c r="WTR147" s="86"/>
      <c r="WTS147" s="86"/>
      <c r="WTT147" s="86"/>
    </row>
    <row r="148" spans="1:16333" ht="30" x14ac:dyDescent="0.25">
      <c r="A148" s="214" t="s">
        <v>428</v>
      </c>
      <c r="B148" s="64" t="s">
        <v>196</v>
      </c>
      <c r="C148" s="64"/>
      <c r="D148" s="82">
        <f>D149</f>
        <v>2683658</v>
      </c>
      <c r="E148" s="82">
        <f>E149</f>
        <v>855000</v>
      </c>
      <c r="F148" s="82">
        <f>F149</f>
        <v>855000</v>
      </c>
      <c r="HC148" s="86"/>
      <c r="HD148" s="86"/>
      <c r="HE148" s="86"/>
      <c r="HF148" s="86"/>
      <c r="HG148" s="86"/>
      <c r="HH148" s="86"/>
      <c r="QY148" s="86"/>
      <c r="QZ148" s="86"/>
      <c r="RA148" s="86"/>
      <c r="RB148" s="86"/>
      <c r="RC148" s="86"/>
      <c r="RD148" s="86"/>
      <c r="AAU148" s="86"/>
      <c r="AAV148" s="86"/>
      <c r="AAW148" s="86"/>
      <c r="AAX148" s="86"/>
      <c r="AAY148" s="86"/>
      <c r="AAZ148" s="86"/>
      <c r="AKQ148" s="86"/>
      <c r="AKR148" s="86"/>
      <c r="AKS148" s="86"/>
      <c r="AKT148" s="86"/>
      <c r="AKU148" s="86"/>
      <c r="AKV148" s="86"/>
      <c r="AUM148" s="86"/>
      <c r="AUN148" s="86"/>
      <c r="AUO148" s="86"/>
      <c r="AUP148" s="86"/>
      <c r="AUQ148" s="86"/>
      <c r="AUR148" s="86"/>
      <c r="BEI148" s="86"/>
      <c r="BEJ148" s="86"/>
      <c r="BEK148" s="86"/>
      <c r="BEL148" s="86"/>
      <c r="BEM148" s="86"/>
      <c r="BEN148" s="86"/>
      <c r="BOE148" s="86"/>
      <c r="BOF148" s="86"/>
      <c r="BOG148" s="86"/>
      <c r="BOH148" s="86"/>
      <c r="BOI148" s="86"/>
      <c r="BOJ148" s="86"/>
      <c r="BYA148" s="86"/>
      <c r="BYB148" s="86"/>
      <c r="BYC148" s="86"/>
      <c r="BYD148" s="86"/>
      <c r="BYE148" s="86"/>
      <c r="BYF148" s="86"/>
      <c r="CHW148" s="86"/>
      <c r="CHX148" s="86"/>
      <c r="CHY148" s="86"/>
      <c r="CHZ148" s="86"/>
      <c r="CIA148" s="86"/>
      <c r="CIB148" s="86"/>
      <c r="CRS148" s="86"/>
      <c r="CRT148" s="86"/>
      <c r="CRU148" s="86"/>
      <c r="CRV148" s="86"/>
      <c r="CRW148" s="86"/>
      <c r="CRX148" s="86"/>
      <c r="DBO148" s="86"/>
      <c r="DBP148" s="86"/>
      <c r="DBQ148" s="86"/>
      <c r="DBR148" s="86"/>
      <c r="DBS148" s="86"/>
      <c r="DBT148" s="86"/>
      <c r="DLK148" s="86"/>
      <c r="DLL148" s="86"/>
      <c r="DLM148" s="86"/>
      <c r="DLN148" s="86"/>
      <c r="DLO148" s="86"/>
      <c r="DLP148" s="86"/>
      <c r="DVG148" s="86"/>
      <c r="DVH148" s="86"/>
      <c r="DVI148" s="86"/>
      <c r="DVJ148" s="86"/>
      <c r="DVK148" s="86"/>
      <c r="DVL148" s="86"/>
      <c r="EFC148" s="86"/>
      <c r="EFD148" s="86"/>
      <c r="EFE148" s="86"/>
      <c r="EFF148" s="86"/>
      <c r="EFG148" s="86"/>
      <c r="EFH148" s="86"/>
      <c r="EOY148" s="86"/>
      <c r="EOZ148" s="86"/>
      <c r="EPA148" s="86"/>
      <c r="EPB148" s="86"/>
      <c r="EPC148" s="86"/>
      <c r="EPD148" s="86"/>
      <c r="EYU148" s="86"/>
      <c r="EYV148" s="86"/>
      <c r="EYW148" s="86"/>
      <c r="EYX148" s="86"/>
      <c r="EYY148" s="86"/>
      <c r="EYZ148" s="86"/>
      <c r="FIQ148" s="86"/>
      <c r="FIR148" s="86"/>
      <c r="FIS148" s="86"/>
      <c r="FIT148" s="86"/>
      <c r="FIU148" s="86"/>
      <c r="FIV148" s="86"/>
      <c r="FSM148" s="86"/>
      <c r="FSN148" s="86"/>
      <c r="FSO148" s="86"/>
      <c r="FSP148" s="86"/>
      <c r="FSQ148" s="86"/>
      <c r="FSR148" s="86"/>
      <c r="GCI148" s="86"/>
      <c r="GCJ148" s="86"/>
      <c r="GCK148" s="86"/>
      <c r="GCL148" s="86"/>
      <c r="GCM148" s="86"/>
      <c r="GCN148" s="86"/>
      <c r="GME148" s="86"/>
      <c r="GMF148" s="86"/>
      <c r="GMG148" s="86"/>
      <c r="GMH148" s="86"/>
      <c r="GMI148" s="86"/>
      <c r="GMJ148" s="86"/>
      <c r="GWA148" s="86"/>
      <c r="GWB148" s="86"/>
      <c r="GWC148" s="86"/>
      <c r="GWD148" s="86"/>
      <c r="GWE148" s="86"/>
      <c r="GWF148" s="86"/>
      <c r="HFW148" s="86"/>
      <c r="HFX148" s="86"/>
      <c r="HFY148" s="86"/>
      <c r="HFZ148" s="86"/>
      <c r="HGA148" s="86"/>
      <c r="HGB148" s="86"/>
      <c r="HPS148" s="86"/>
      <c r="HPT148" s="86"/>
      <c r="HPU148" s="86"/>
      <c r="HPV148" s="86"/>
      <c r="HPW148" s="86"/>
      <c r="HPX148" s="86"/>
      <c r="HZO148" s="86"/>
      <c r="HZP148" s="86"/>
      <c r="HZQ148" s="86"/>
      <c r="HZR148" s="86"/>
      <c r="HZS148" s="86"/>
      <c r="HZT148" s="86"/>
      <c r="IJK148" s="86"/>
      <c r="IJL148" s="86"/>
      <c r="IJM148" s="86"/>
      <c r="IJN148" s="86"/>
      <c r="IJO148" s="86"/>
      <c r="IJP148" s="86"/>
      <c r="ITG148" s="86"/>
      <c r="ITH148" s="86"/>
      <c r="ITI148" s="86"/>
      <c r="ITJ148" s="86"/>
      <c r="ITK148" s="86"/>
      <c r="ITL148" s="86"/>
      <c r="JDC148" s="86"/>
      <c r="JDD148" s="86"/>
      <c r="JDE148" s="86"/>
      <c r="JDF148" s="86"/>
      <c r="JDG148" s="86"/>
      <c r="JDH148" s="86"/>
      <c r="JMY148" s="86"/>
      <c r="JMZ148" s="86"/>
      <c r="JNA148" s="86"/>
      <c r="JNB148" s="86"/>
      <c r="JNC148" s="86"/>
      <c r="JND148" s="86"/>
      <c r="JWU148" s="86"/>
      <c r="JWV148" s="86"/>
      <c r="JWW148" s="86"/>
      <c r="JWX148" s="86"/>
      <c r="JWY148" s="86"/>
      <c r="JWZ148" s="86"/>
      <c r="KGQ148" s="86"/>
      <c r="KGR148" s="86"/>
      <c r="KGS148" s="86"/>
      <c r="KGT148" s="86"/>
      <c r="KGU148" s="86"/>
      <c r="KGV148" s="86"/>
      <c r="KQM148" s="86"/>
      <c r="KQN148" s="86"/>
      <c r="KQO148" s="86"/>
      <c r="KQP148" s="86"/>
      <c r="KQQ148" s="86"/>
      <c r="KQR148" s="86"/>
      <c r="LAI148" s="86"/>
      <c r="LAJ148" s="86"/>
      <c r="LAK148" s="86"/>
      <c r="LAL148" s="86"/>
      <c r="LAM148" s="86"/>
      <c r="LAN148" s="86"/>
      <c r="LKE148" s="86"/>
      <c r="LKF148" s="86"/>
      <c r="LKG148" s="86"/>
      <c r="LKH148" s="86"/>
      <c r="LKI148" s="86"/>
      <c r="LKJ148" s="86"/>
      <c r="LUA148" s="86"/>
      <c r="LUB148" s="86"/>
      <c r="LUC148" s="86"/>
      <c r="LUD148" s="86"/>
      <c r="LUE148" s="86"/>
      <c r="LUF148" s="86"/>
      <c r="MDW148" s="86"/>
      <c r="MDX148" s="86"/>
      <c r="MDY148" s="86"/>
      <c r="MDZ148" s="86"/>
      <c r="MEA148" s="86"/>
      <c r="MEB148" s="86"/>
      <c r="MNS148" s="86"/>
      <c r="MNT148" s="86"/>
      <c r="MNU148" s="86"/>
      <c r="MNV148" s="86"/>
      <c r="MNW148" s="86"/>
      <c r="MNX148" s="86"/>
      <c r="MXO148" s="86"/>
      <c r="MXP148" s="86"/>
      <c r="MXQ148" s="86"/>
      <c r="MXR148" s="86"/>
      <c r="MXS148" s="86"/>
      <c r="MXT148" s="86"/>
      <c r="NHK148" s="86"/>
      <c r="NHL148" s="86"/>
      <c r="NHM148" s="86"/>
      <c r="NHN148" s="86"/>
      <c r="NHO148" s="86"/>
      <c r="NHP148" s="86"/>
      <c r="NRG148" s="86"/>
      <c r="NRH148" s="86"/>
      <c r="NRI148" s="86"/>
      <c r="NRJ148" s="86"/>
      <c r="NRK148" s="86"/>
      <c r="NRL148" s="86"/>
      <c r="OBC148" s="86"/>
      <c r="OBD148" s="86"/>
      <c r="OBE148" s="86"/>
      <c r="OBF148" s="86"/>
      <c r="OBG148" s="86"/>
      <c r="OBH148" s="86"/>
      <c r="OKY148" s="86"/>
      <c r="OKZ148" s="86"/>
      <c r="OLA148" s="86"/>
      <c r="OLB148" s="86"/>
      <c r="OLC148" s="86"/>
      <c r="OLD148" s="86"/>
      <c r="OUU148" s="86"/>
      <c r="OUV148" s="86"/>
      <c r="OUW148" s="86"/>
      <c r="OUX148" s="86"/>
      <c r="OUY148" s="86"/>
      <c r="OUZ148" s="86"/>
      <c r="PEQ148" s="86"/>
      <c r="PER148" s="86"/>
      <c r="PES148" s="86"/>
      <c r="PET148" s="86"/>
      <c r="PEU148" s="86"/>
      <c r="PEV148" s="86"/>
      <c r="POM148" s="86"/>
      <c r="PON148" s="86"/>
      <c r="POO148" s="86"/>
      <c r="POP148" s="86"/>
      <c r="POQ148" s="86"/>
      <c r="POR148" s="86"/>
      <c r="PYI148" s="86"/>
      <c r="PYJ148" s="86"/>
      <c r="PYK148" s="86"/>
      <c r="PYL148" s="86"/>
      <c r="PYM148" s="86"/>
      <c r="PYN148" s="86"/>
      <c r="QIE148" s="86"/>
      <c r="QIF148" s="86"/>
      <c r="QIG148" s="86"/>
      <c r="QIH148" s="86"/>
      <c r="QII148" s="86"/>
      <c r="QIJ148" s="86"/>
      <c r="QSA148" s="86"/>
      <c r="QSB148" s="86"/>
      <c r="QSC148" s="86"/>
      <c r="QSD148" s="86"/>
      <c r="QSE148" s="86"/>
      <c r="QSF148" s="86"/>
      <c r="RBW148" s="86"/>
      <c r="RBX148" s="86"/>
      <c r="RBY148" s="86"/>
      <c r="RBZ148" s="86"/>
      <c r="RCA148" s="86"/>
      <c r="RCB148" s="86"/>
      <c r="RLS148" s="86"/>
      <c r="RLT148" s="86"/>
      <c r="RLU148" s="86"/>
      <c r="RLV148" s="86"/>
      <c r="RLW148" s="86"/>
      <c r="RLX148" s="86"/>
      <c r="RVO148" s="86"/>
      <c r="RVP148" s="86"/>
      <c r="RVQ148" s="86"/>
      <c r="RVR148" s="86"/>
      <c r="RVS148" s="86"/>
      <c r="RVT148" s="86"/>
      <c r="SFK148" s="86"/>
      <c r="SFL148" s="86"/>
      <c r="SFM148" s="86"/>
      <c r="SFN148" s="86"/>
      <c r="SFO148" s="86"/>
      <c r="SFP148" s="86"/>
      <c r="SPG148" s="86"/>
      <c r="SPH148" s="86"/>
      <c r="SPI148" s="86"/>
      <c r="SPJ148" s="86"/>
      <c r="SPK148" s="86"/>
      <c r="SPL148" s="86"/>
      <c r="SZC148" s="86"/>
      <c r="SZD148" s="86"/>
      <c r="SZE148" s="86"/>
      <c r="SZF148" s="86"/>
      <c r="SZG148" s="86"/>
      <c r="SZH148" s="86"/>
      <c r="TIY148" s="86"/>
      <c r="TIZ148" s="86"/>
      <c r="TJA148" s="86"/>
      <c r="TJB148" s="86"/>
      <c r="TJC148" s="86"/>
      <c r="TJD148" s="86"/>
      <c r="TSU148" s="86"/>
      <c r="TSV148" s="86"/>
      <c r="TSW148" s="86"/>
      <c r="TSX148" s="86"/>
      <c r="TSY148" s="86"/>
      <c r="TSZ148" s="86"/>
      <c r="UCQ148" s="86"/>
      <c r="UCR148" s="86"/>
      <c r="UCS148" s="86"/>
      <c r="UCT148" s="86"/>
      <c r="UCU148" s="86"/>
      <c r="UCV148" s="86"/>
      <c r="UMM148" s="86"/>
      <c r="UMN148" s="86"/>
      <c r="UMO148" s="86"/>
      <c r="UMP148" s="86"/>
      <c r="UMQ148" s="86"/>
      <c r="UMR148" s="86"/>
      <c r="UWI148" s="86"/>
      <c r="UWJ148" s="86"/>
      <c r="UWK148" s="86"/>
      <c r="UWL148" s="86"/>
      <c r="UWM148" s="86"/>
      <c r="UWN148" s="86"/>
      <c r="VGE148" s="86"/>
      <c r="VGF148" s="86"/>
      <c r="VGG148" s="86"/>
      <c r="VGH148" s="86"/>
      <c r="VGI148" s="86"/>
      <c r="VGJ148" s="86"/>
      <c r="VQA148" s="86"/>
      <c r="VQB148" s="86"/>
      <c r="VQC148" s="86"/>
      <c r="VQD148" s="86"/>
      <c r="VQE148" s="86"/>
      <c r="VQF148" s="86"/>
      <c r="VZW148" s="86"/>
      <c r="VZX148" s="86"/>
      <c r="VZY148" s="86"/>
      <c r="VZZ148" s="86"/>
      <c r="WAA148" s="86"/>
      <c r="WAB148" s="86"/>
      <c r="WJS148" s="86"/>
      <c r="WJT148" s="86"/>
      <c r="WJU148" s="86"/>
      <c r="WJV148" s="86"/>
      <c r="WJW148" s="86"/>
      <c r="WJX148" s="86"/>
      <c r="WTO148" s="86"/>
      <c r="WTP148" s="86"/>
      <c r="WTQ148" s="86"/>
      <c r="WTR148" s="86"/>
      <c r="WTS148" s="86"/>
      <c r="WTT148" s="86"/>
    </row>
    <row r="149" spans="1:16333" ht="30.75" x14ac:dyDescent="0.25">
      <c r="A149" s="47" t="s">
        <v>88</v>
      </c>
      <c r="B149" s="64" t="s">
        <v>196</v>
      </c>
      <c r="C149" s="64" t="s">
        <v>89</v>
      </c>
      <c r="D149" s="82">
        <f>'Приложение 4'!F57</f>
        <v>2683658</v>
      </c>
      <c r="E149" s="82">
        <f>'Приложение 4'!G57</f>
        <v>855000</v>
      </c>
      <c r="F149" s="82">
        <f>'Приложение 4'!H57</f>
        <v>855000</v>
      </c>
      <c r="I149" s="54"/>
      <c r="J149" s="54"/>
      <c r="HC149" s="86"/>
      <c r="HD149" s="86"/>
      <c r="HE149" s="86"/>
      <c r="HF149" s="86"/>
      <c r="HG149" s="86"/>
      <c r="HH149" s="86"/>
      <c r="QY149" s="86"/>
      <c r="QZ149" s="86"/>
      <c r="RA149" s="86"/>
      <c r="RB149" s="86"/>
      <c r="RC149" s="86"/>
      <c r="RD149" s="86"/>
      <c r="AAU149" s="86"/>
      <c r="AAV149" s="86"/>
      <c r="AAW149" s="86"/>
      <c r="AAX149" s="86"/>
      <c r="AAY149" s="86"/>
      <c r="AAZ149" s="86"/>
      <c r="AKQ149" s="86"/>
      <c r="AKR149" s="86"/>
      <c r="AKS149" s="86"/>
      <c r="AKT149" s="86"/>
      <c r="AKU149" s="86"/>
      <c r="AKV149" s="86"/>
      <c r="AUM149" s="86"/>
      <c r="AUN149" s="86"/>
      <c r="AUO149" s="86"/>
      <c r="AUP149" s="86"/>
      <c r="AUQ149" s="86"/>
      <c r="AUR149" s="86"/>
      <c r="BEI149" s="86"/>
      <c r="BEJ149" s="86"/>
      <c r="BEK149" s="86"/>
      <c r="BEL149" s="86"/>
      <c r="BEM149" s="86"/>
      <c r="BEN149" s="86"/>
      <c r="BOE149" s="86"/>
      <c r="BOF149" s="86"/>
      <c r="BOG149" s="86"/>
      <c r="BOH149" s="86"/>
      <c r="BOI149" s="86"/>
      <c r="BOJ149" s="86"/>
      <c r="BYA149" s="86"/>
      <c r="BYB149" s="86"/>
      <c r="BYC149" s="86"/>
      <c r="BYD149" s="86"/>
      <c r="BYE149" s="86"/>
      <c r="BYF149" s="86"/>
      <c r="CHW149" s="86"/>
      <c r="CHX149" s="86"/>
      <c r="CHY149" s="86"/>
      <c r="CHZ149" s="86"/>
      <c r="CIA149" s="86"/>
      <c r="CIB149" s="86"/>
      <c r="CRS149" s="86"/>
      <c r="CRT149" s="86"/>
      <c r="CRU149" s="86"/>
      <c r="CRV149" s="86"/>
      <c r="CRW149" s="86"/>
      <c r="CRX149" s="86"/>
      <c r="DBO149" s="86"/>
      <c r="DBP149" s="86"/>
      <c r="DBQ149" s="86"/>
      <c r="DBR149" s="86"/>
      <c r="DBS149" s="86"/>
      <c r="DBT149" s="86"/>
      <c r="DLK149" s="86"/>
      <c r="DLL149" s="86"/>
      <c r="DLM149" s="86"/>
      <c r="DLN149" s="86"/>
      <c r="DLO149" s="86"/>
      <c r="DLP149" s="86"/>
      <c r="DVG149" s="86"/>
      <c r="DVH149" s="86"/>
      <c r="DVI149" s="86"/>
      <c r="DVJ149" s="86"/>
      <c r="DVK149" s="86"/>
      <c r="DVL149" s="86"/>
      <c r="EFC149" s="86"/>
      <c r="EFD149" s="86"/>
      <c r="EFE149" s="86"/>
      <c r="EFF149" s="86"/>
      <c r="EFG149" s="86"/>
      <c r="EFH149" s="86"/>
      <c r="EOY149" s="86"/>
      <c r="EOZ149" s="86"/>
      <c r="EPA149" s="86"/>
      <c r="EPB149" s="86"/>
      <c r="EPC149" s="86"/>
      <c r="EPD149" s="86"/>
      <c r="EYU149" s="86"/>
      <c r="EYV149" s="86"/>
      <c r="EYW149" s="86"/>
      <c r="EYX149" s="86"/>
      <c r="EYY149" s="86"/>
      <c r="EYZ149" s="86"/>
      <c r="FIQ149" s="86"/>
      <c r="FIR149" s="86"/>
      <c r="FIS149" s="86"/>
      <c r="FIT149" s="86"/>
      <c r="FIU149" s="86"/>
      <c r="FIV149" s="86"/>
      <c r="FSM149" s="86"/>
      <c r="FSN149" s="86"/>
      <c r="FSO149" s="86"/>
      <c r="FSP149" s="86"/>
      <c r="FSQ149" s="86"/>
      <c r="FSR149" s="86"/>
      <c r="GCI149" s="86"/>
      <c r="GCJ149" s="86"/>
      <c r="GCK149" s="86"/>
      <c r="GCL149" s="86"/>
      <c r="GCM149" s="86"/>
      <c r="GCN149" s="86"/>
      <c r="GME149" s="86"/>
      <c r="GMF149" s="86"/>
      <c r="GMG149" s="86"/>
      <c r="GMH149" s="86"/>
      <c r="GMI149" s="86"/>
      <c r="GMJ149" s="86"/>
      <c r="GWA149" s="86"/>
      <c r="GWB149" s="86"/>
      <c r="GWC149" s="86"/>
      <c r="GWD149" s="86"/>
      <c r="GWE149" s="86"/>
      <c r="GWF149" s="86"/>
      <c r="HFW149" s="86"/>
      <c r="HFX149" s="86"/>
      <c r="HFY149" s="86"/>
      <c r="HFZ149" s="86"/>
      <c r="HGA149" s="86"/>
      <c r="HGB149" s="86"/>
      <c r="HPS149" s="86"/>
      <c r="HPT149" s="86"/>
      <c r="HPU149" s="86"/>
      <c r="HPV149" s="86"/>
      <c r="HPW149" s="86"/>
      <c r="HPX149" s="86"/>
      <c r="HZO149" s="86"/>
      <c r="HZP149" s="86"/>
      <c r="HZQ149" s="86"/>
      <c r="HZR149" s="86"/>
      <c r="HZS149" s="86"/>
      <c r="HZT149" s="86"/>
      <c r="IJK149" s="86"/>
      <c r="IJL149" s="86"/>
      <c r="IJM149" s="86"/>
      <c r="IJN149" s="86"/>
      <c r="IJO149" s="86"/>
      <c r="IJP149" s="86"/>
      <c r="ITG149" s="86"/>
      <c r="ITH149" s="86"/>
      <c r="ITI149" s="86"/>
      <c r="ITJ149" s="86"/>
      <c r="ITK149" s="86"/>
      <c r="ITL149" s="86"/>
      <c r="JDC149" s="86"/>
      <c r="JDD149" s="86"/>
      <c r="JDE149" s="86"/>
      <c r="JDF149" s="86"/>
      <c r="JDG149" s="86"/>
      <c r="JDH149" s="86"/>
      <c r="JMY149" s="86"/>
      <c r="JMZ149" s="86"/>
      <c r="JNA149" s="86"/>
      <c r="JNB149" s="86"/>
      <c r="JNC149" s="86"/>
      <c r="JND149" s="86"/>
      <c r="JWU149" s="86"/>
      <c r="JWV149" s="86"/>
      <c r="JWW149" s="86"/>
      <c r="JWX149" s="86"/>
      <c r="JWY149" s="86"/>
      <c r="JWZ149" s="86"/>
      <c r="KGQ149" s="86"/>
      <c r="KGR149" s="86"/>
      <c r="KGS149" s="86"/>
      <c r="KGT149" s="86"/>
      <c r="KGU149" s="86"/>
      <c r="KGV149" s="86"/>
      <c r="KQM149" s="86"/>
      <c r="KQN149" s="86"/>
      <c r="KQO149" s="86"/>
      <c r="KQP149" s="86"/>
      <c r="KQQ149" s="86"/>
      <c r="KQR149" s="86"/>
      <c r="LAI149" s="86"/>
      <c r="LAJ149" s="86"/>
      <c r="LAK149" s="86"/>
      <c r="LAL149" s="86"/>
      <c r="LAM149" s="86"/>
      <c r="LAN149" s="86"/>
      <c r="LKE149" s="86"/>
      <c r="LKF149" s="86"/>
      <c r="LKG149" s="86"/>
      <c r="LKH149" s="86"/>
      <c r="LKI149" s="86"/>
      <c r="LKJ149" s="86"/>
      <c r="LUA149" s="86"/>
      <c r="LUB149" s="86"/>
      <c r="LUC149" s="86"/>
      <c r="LUD149" s="86"/>
      <c r="LUE149" s="86"/>
      <c r="LUF149" s="86"/>
      <c r="MDW149" s="86"/>
      <c r="MDX149" s="86"/>
      <c r="MDY149" s="86"/>
      <c r="MDZ149" s="86"/>
      <c r="MEA149" s="86"/>
      <c r="MEB149" s="86"/>
      <c r="MNS149" s="86"/>
      <c r="MNT149" s="86"/>
      <c r="MNU149" s="86"/>
      <c r="MNV149" s="86"/>
      <c r="MNW149" s="86"/>
      <c r="MNX149" s="86"/>
      <c r="MXO149" s="86"/>
      <c r="MXP149" s="86"/>
      <c r="MXQ149" s="86"/>
      <c r="MXR149" s="86"/>
      <c r="MXS149" s="86"/>
      <c r="MXT149" s="86"/>
      <c r="NHK149" s="86"/>
      <c r="NHL149" s="86"/>
      <c r="NHM149" s="86"/>
      <c r="NHN149" s="86"/>
      <c r="NHO149" s="86"/>
      <c r="NHP149" s="86"/>
      <c r="NRG149" s="86"/>
      <c r="NRH149" s="86"/>
      <c r="NRI149" s="86"/>
      <c r="NRJ149" s="86"/>
      <c r="NRK149" s="86"/>
      <c r="NRL149" s="86"/>
      <c r="OBC149" s="86"/>
      <c r="OBD149" s="86"/>
      <c r="OBE149" s="86"/>
      <c r="OBF149" s="86"/>
      <c r="OBG149" s="86"/>
      <c r="OBH149" s="86"/>
      <c r="OKY149" s="86"/>
      <c r="OKZ149" s="86"/>
      <c r="OLA149" s="86"/>
      <c r="OLB149" s="86"/>
      <c r="OLC149" s="86"/>
      <c r="OLD149" s="86"/>
      <c r="OUU149" s="86"/>
      <c r="OUV149" s="86"/>
      <c r="OUW149" s="86"/>
      <c r="OUX149" s="86"/>
      <c r="OUY149" s="86"/>
      <c r="OUZ149" s="86"/>
      <c r="PEQ149" s="86"/>
      <c r="PER149" s="86"/>
      <c r="PES149" s="86"/>
      <c r="PET149" s="86"/>
      <c r="PEU149" s="86"/>
      <c r="PEV149" s="86"/>
      <c r="POM149" s="86"/>
      <c r="PON149" s="86"/>
      <c r="POO149" s="86"/>
      <c r="POP149" s="86"/>
      <c r="POQ149" s="86"/>
      <c r="POR149" s="86"/>
      <c r="PYI149" s="86"/>
      <c r="PYJ149" s="86"/>
      <c r="PYK149" s="86"/>
      <c r="PYL149" s="86"/>
      <c r="PYM149" s="86"/>
      <c r="PYN149" s="86"/>
      <c r="QIE149" s="86"/>
      <c r="QIF149" s="86"/>
      <c r="QIG149" s="86"/>
      <c r="QIH149" s="86"/>
      <c r="QII149" s="86"/>
      <c r="QIJ149" s="86"/>
      <c r="QSA149" s="86"/>
      <c r="QSB149" s="86"/>
      <c r="QSC149" s="86"/>
      <c r="QSD149" s="86"/>
      <c r="QSE149" s="86"/>
      <c r="QSF149" s="86"/>
      <c r="RBW149" s="86"/>
      <c r="RBX149" s="86"/>
      <c r="RBY149" s="86"/>
      <c r="RBZ149" s="86"/>
      <c r="RCA149" s="86"/>
      <c r="RCB149" s="86"/>
      <c r="RLS149" s="86"/>
      <c r="RLT149" s="86"/>
      <c r="RLU149" s="86"/>
      <c r="RLV149" s="86"/>
      <c r="RLW149" s="86"/>
      <c r="RLX149" s="86"/>
      <c r="RVO149" s="86"/>
      <c r="RVP149" s="86"/>
      <c r="RVQ149" s="86"/>
      <c r="RVR149" s="86"/>
      <c r="RVS149" s="86"/>
      <c r="RVT149" s="86"/>
      <c r="SFK149" s="86"/>
      <c r="SFL149" s="86"/>
      <c r="SFM149" s="86"/>
      <c r="SFN149" s="86"/>
      <c r="SFO149" s="86"/>
      <c r="SFP149" s="86"/>
      <c r="SPG149" s="86"/>
      <c r="SPH149" s="86"/>
      <c r="SPI149" s="86"/>
      <c r="SPJ149" s="86"/>
      <c r="SPK149" s="86"/>
      <c r="SPL149" s="86"/>
      <c r="SZC149" s="86"/>
      <c r="SZD149" s="86"/>
      <c r="SZE149" s="86"/>
      <c r="SZF149" s="86"/>
      <c r="SZG149" s="86"/>
      <c r="SZH149" s="86"/>
      <c r="TIY149" s="86"/>
      <c r="TIZ149" s="86"/>
      <c r="TJA149" s="86"/>
      <c r="TJB149" s="86"/>
      <c r="TJC149" s="86"/>
      <c r="TJD149" s="86"/>
      <c r="TSU149" s="86"/>
      <c r="TSV149" s="86"/>
      <c r="TSW149" s="86"/>
      <c r="TSX149" s="86"/>
      <c r="TSY149" s="86"/>
      <c r="TSZ149" s="86"/>
      <c r="UCQ149" s="86"/>
      <c r="UCR149" s="86"/>
      <c r="UCS149" s="86"/>
      <c r="UCT149" s="86"/>
      <c r="UCU149" s="86"/>
      <c r="UCV149" s="86"/>
      <c r="UMM149" s="86"/>
      <c r="UMN149" s="86"/>
      <c r="UMO149" s="86"/>
      <c r="UMP149" s="86"/>
      <c r="UMQ149" s="86"/>
      <c r="UMR149" s="86"/>
      <c r="UWI149" s="86"/>
      <c r="UWJ149" s="86"/>
      <c r="UWK149" s="86"/>
      <c r="UWL149" s="86"/>
      <c r="UWM149" s="86"/>
      <c r="UWN149" s="86"/>
      <c r="VGE149" s="86"/>
      <c r="VGF149" s="86"/>
      <c r="VGG149" s="86"/>
      <c r="VGH149" s="86"/>
      <c r="VGI149" s="86"/>
      <c r="VGJ149" s="86"/>
      <c r="VQA149" s="86"/>
      <c r="VQB149" s="86"/>
      <c r="VQC149" s="86"/>
      <c r="VQD149" s="86"/>
      <c r="VQE149" s="86"/>
      <c r="VQF149" s="86"/>
      <c r="VZW149" s="86"/>
      <c r="VZX149" s="86"/>
      <c r="VZY149" s="86"/>
      <c r="VZZ149" s="86"/>
      <c r="WAA149" s="86"/>
      <c r="WAB149" s="86"/>
      <c r="WJS149" s="86"/>
      <c r="WJT149" s="86"/>
      <c r="WJU149" s="86"/>
      <c r="WJV149" s="86"/>
      <c r="WJW149" s="86"/>
      <c r="WJX149" s="86"/>
      <c r="WTO149" s="86"/>
      <c r="WTP149" s="86"/>
      <c r="WTQ149" s="86"/>
      <c r="WTR149" s="86"/>
      <c r="WTS149" s="86"/>
      <c r="WTT149" s="86"/>
    </row>
    <row r="150" spans="1:16333" ht="15.75" x14ac:dyDescent="0.25">
      <c r="A150" s="44" t="s">
        <v>199</v>
      </c>
      <c r="B150" s="142" t="s">
        <v>200</v>
      </c>
      <c r="C150" s="142"/>
      <c r="D150" s="197">
        <f>SUM(D151:D153)</f>
        <v>43177722.810000002</v>
      </c>
      <c r="E150" s="197">
        <f>SUM(E151:E153)</f>
        <v>43514805.5</v>
      </c>
      <c r="F150" s="197">
        <f>SUM(F151:F153)</f>
        <v>43514805.5</v>
      </c>
    </row>
    <row r="151" spans="1:16333" ht="79.5" customHeight="1" x14ac:dyDescent="0.25">
      <c r="A151" s="47" t="s">
        <v>80</v>
      </c>
      <c r="B151" s="64" t="s">
        <v>200</v>
      </c>
      <c r="C151" s="64" t="s">
        <v>81</v>
      </c>
      <c r="D151" s="198">
        <f>'Приложение 4'!F59</f>
        <v>40688163</v>
      </c>
      <c r="E151" s="198">
        <f>'Приложение 4'!G59</f>
        <v>41038063</v>
      </c>
      <c r="F151" s="198">
        <f>'Приложение 4'!H59</f>
        <v>41038063</v>
      </c>
    </row>
    <row r="152" spans="1:16333" s="32" customFormat="1" ht="30.75" x14ac:dyDescent="0.25">
      <c r="A152" s="47" t="s">
        <v>88</v>
      </c>
      <c r="B152" s="64" t="s">
        <v>200</v>
      </c>
      <c r="C152" s="64" t="s">
        <v>89</v>
      </c>
      <c r="D152" s="198">
        <f>'Приложение 4'!F60+'Приложение 4'!F219</f>
        <v>2484559.81</v>
      </c>
      <c r="E152" s="198">
        <f>'Приложение 4'!G60+'Приложение 4'!G219</f>
        <v>2471742.5</v>
      </c>
      <c r="F152" s="198">
        <f>'Приложение 4'!H60+'Приложение 4'!H219</f>
        <v>2471742.5</v>
      </c>
      <c r="H152" s="33"/>
      <c r="I152" s="33"/>
      <c r="J152" s="33"/>
      <c r="K152" s="33"/>
      <c r="L152" s="54"/>
      <c r="M152" s="54"/>
      <c r="N152" s="54"/>
      <c r="O152" s="54"/>
      <c r="P152" s="54"/>
      <c r="Q152" s="54"/>
      <c r="R152" s="54"/>
      <c r="S152" s="54"/>
      <c r="T152" s="54"/>
      <c r="U152" s="54"/>
      <c r="V152" s="54"/>
      <c r="W152" s="54"/>
      <c r="X152" s="54"/>
      <c r="Y152" s="54"/>
      <c r="Z152" s="54"/>
      <c r="AA152" s="54"/>
      <c r="AB152" s="54"/>
      <c r="AC152" s="54"/>
      <c r="AD152" s="54"/>
      <c r="AE152" s="54"/>
      <c r="AF152" s="54"/>
      <c r="AG152" s="54"/>
      <c r="AH152" s="54"/>
      <c r="AI152" s="54"/>
      <c r="AJ152" s="54"/>
      <c r="AK152" s="54"/>
      <c r="AL152" s="54"/>
      <c r="AM152" s="54"/>
      <c r="AN152" s="86"/>
      <c r="AO152" s="86"/>
      <c r="AP152" s="86"/>
      <c r="AQ152" s="86"/>
      <c r="AR152" s="86"/>
      <c r="AS152" s="86"/>
      <c r="AT152" s="86"/>
      <c r="AU152" s="86"/>
      <c r="AV152" s="86"/>
      <c r="AW152" s="86"/>
      <c r="AX152" s="86"/>
      <c r="AY152" s="86"/>
      <c r="AZ152" s="86"/>
      <c r="BA152" s="86"/>
      <c r="BB152" s="86"/>
      <c r="BC152" s="86"/>
      <c r="BD152" s="86"/>
      <c r="BE152" s="86"/>
      <c r="BF152" s="86"/>
      <c r="BG152" s="86"/>
      <c r="BH152" s="86"/>
      <c r="BI152" s="86"/>
      <c r="BJ152" s="86"/>
      <c r="BK152" s="86"/>
      <c r="BL152" s="86"/>
      <c r="BM152" s="86"/>
      <c r="BN152" s="86"/>
      <c r="BO152" s="86"/>
      <c r="BP152" s="86"/>
      <c r="BQ152" s="86"/>
      <c r="BR152" s="86"/>
      <c r="BS152" s="86"/>
      <c r="BT152" s="86"/>
      <c r="BU152" s="86"/>
      <c r="BV152" s="86"/>
      <c r="BW152" s="86"/>
      <c r="BX152" s="86"/>
      <c r="BY152" s="86"/>
      <c r="BZ152" s="86"/>
      <c r="CA152" s="86"/>
      <c r="CB152" s="86"/>
      <c r="CC152" s="86"/>
      <c r="CD152" s="86"/>
      <c r="CE152" s="86"/>
      <c r="CF152" s="86"/>
      <c r="CG152" s="86"/>
      <c r="CH152" s="86"/>
      <c r="CI152" s="86"/>
      <c r="CJ152" s="86"/>
      <c r="CK152" s="86"/>
      <c r="CL152" s="86"/>
      <c r="CM152" s="86"/>
      <c r="CN152" s="86"/>
      <c r="CO152" s="86"/>
      <c r="CP152" s="86"/>
      <c r="CQ152" s="86"/>
      <c r="CR152" s="86"/>
      <c r="CS152" s="86"/>
      <c r="CT152" s="86"/>
      <c r="CU152" s="86"/>
      <c r="CV152" s="86"/>
      <c r="CW152" s="86"/>
      <c r="CX152" s="86"/>
      <c r="CY152" s="86"/>
      <c r="CZ152" s="86"/>
      <c r="DA152" s="86"/>
      <c r="DB152" s="86"/>
      <c r="DC152" s="86"/>
      <c r="DD152" s="86"/>
      <c r="DE152" s="86"/>
      <c r="DF152" s="86"/>
      <c r="DG152" s="86"/>
      <c r="DH152" s="86"/>
      <c r="DI152" s="86"/>
      <c r="DJ152" s="86"/>
      <c r="DK152" s="86"/>
      <c r="DL152" s="86"/>
      <c r="DM152" s="86"/>
      <c r="DN152" s="86"/>
      <c r="DO152" s="86"/>
      <c r="DP152" s="86"/>
      <c r="DQ152" s="86"/>
      <c r="DR152" s="86"/>
      <c r="DS152" s="86"/>
      <c r="DT152" s="86"/>
      <c r="DU152" s="86"/>
      <c r="DV152" s="86"/>
      <c r="DW152" s="86"/>
      <c r="DX152" s="86"/>
      <c r="DY152" s="86"/>
      <c r="DZ152" s="86"/>
      <c r="EA152" s="86"/>
      <c r="EB152" s="86"/>
      <c r="EC152" s="86"/>
      <c r="ED152" s="86"/>
      <c r="EE152" s="86"/>
      <c r="EF152" s="86"/>
      <c r="EG152" s="86"/>
      <c r="EH152" s="86"/>
      <c r="EI152" s="86"/>
      <c r="EJ152" s="86"/>
      <c r="EK152" s="86"/>
      <c r="EL152" s="86"/>
      <c r="EM152" s="86"/>
      <c r="EN152" s="86"/>
      <c r="EO152" s="86"/>
      <c r="EP152" s="86"/>
      <c r="EQ152" s="86"/>
      <c r="ER152" s="86"/>
      <c r="ES152" s="86"/>
      <c r="ET152" s="86"/>
      <c r="EU152" s="86"/>
      <c r="EV152" s="86"/>
      <c r="EW152" s="86"/>
      <c r="EX152" s="86"/>
      <c r="EY152" s="86"/>
      <c r="EZ152" s="86"/>
      <c r="FA152" s="86"/>
      <c r="FB152" s="86"/>
      <c r="FC152" s="86"/>
      <c r="FD152" s="86"/>
      <c r="FE152" s="86"/>
      <c r="FF152" s="86"/>
      <c r="FG152" s="86"/>
      <c r="FH152" s="86"/>
      <c r="FI152" s="86"/>
      <c r="FJ152" s="86"/>
      <c r="FK152" s="86"/>
      <c r="FL152" s="86"/>
      <c r="FM152" s="86"/>
      <c r="FN152" s="86"/>
      <c r="FO152" s="86"/>
      <c r="FP152" s="86"/>
      <c r="FQ152" s="86"/>
      <c r="FR152" s="86"/>
      <c r="FS152" s="86"/>
      <c r="FT152" s="86"/>
      <c r="FU152" s="86"/>
      <c r="FV152" s="86"/>
      <c r="FW152" s="86"/>
      <c r="FX152" s="86"/>
      <c r="FY152" s="86"/>
      <c r="FZ152" s="86"/>
      <c r="GA152" s="86"/>
      <c r="GB152" s="86"/>
      <c r="GC152" s="86"/>
      <c r="GD152" s="86"/>
      <c r="GE152" s="86"/>
      <c r="GF152" s="86"/>
      <c r="GG152" s="86"/>
      <c r="GH152" s="86"/>
      <c r="GI152" s="86"/>
      <c r="GJ152" s="86"/>
      <c r="GK152" s="86"/>
      <c r="GL152" s="86"/>
      <c r="GM152" s="86"/>
      <c r="GN152" s="86"/>
      <c r="GO152" s="86"/>
      <c r="GP152" s="86"/>
      <c r="GQ152" s="86"/>
      <c r="GR152" s="86"/>
      <c r="GS152" s="86"/>
      <c r="GT152" s="86"/>
      <c r="GU152" s="86"/>
      <c r="GV152" s="86"/>
      <c r="GW152" s="86"/>
      <c r="GX152" s="86"/>
      <c r="GY152" s="86"/>
      <c r="GZ152" s="86"/>
      <c r="HA152" s="86"/>
      <c r="HB152" s="86"/>
      <c r="HC152" s="186"/>
      <c r="HD152" s="186"/>
      <c r="HE152" s="186"/>
      <c r="HF152" s="186"/>
      <c r="HG152" s="186"/>
      <c r="HH152" s="186"/>
      <c r="HI152" s="86"/>
      <c r="HJ152" s="86"/>
      <c r="HK152" s="86"/>
      <c r="HL152" s="86"/>
      <c r="HM152" s="86"/>
      <c r="HN152" s="86"/>
      <c r="HO152" s="86"/>
      <c r="HP152" s="86"/>
      <c r="HQ152" s="86"/>
      <c r="HR152" s="86"/>
      <c r="HS152" s="86"/>
      <c r="HT152" s="86"/>
      <c r="HU152" s="86"/>
      <c r="HV152" s="86"/>
      <c r="HW152" s="86"/>
      <c r="HX152" s="86"/>
      <c r="HY152" s="86"/>
      <c r="HZ152" s="86"/>
      <c r="IA152" s="86"/>
      <c r="IB152" s="86"/>
      <c r="IC152" s="86"/>
      <c r="ID152" s="86"/>
      <c r="IE152" s="86"/>
      <c r="IF152" s="86"/>
      <c r="IG152" s="86"/>
      <c r="IH152" s="86"/>
      <c r="II152" s="86"/>
      <c r="IJ152" s="86"/>
      <c r="IK152" s="86"/>
      <c r="IL152" s="86"/>
      <c r="IM152" s="86"/>
      <c r="IN152" s="86"/>
      <c r="IO152" s="86"/>
      <c r="IP152" s="86"/>
      <c r="IQ152" s="86"/>
      <c r="IR152" s="86"/>
      <c r="IS152" s="86"/>
      <c r="IT152" s="86"/>
      <c r="IU152" s="86"/>
      <c r="IV152" s="86"/>
      <c r="IW152" s="86"/>
      <c r="IX152" s="86"/>
      <c r="IY152" s="86"/>
      <c r="IZ152" s="86"/>
      <c r="JA152" s="86"/>
      <c r="JB152" s="86"/>
      <c r="JC152" s="86"/>
      <c r="JD152" s="86"/>
      <c r="JE152" s="86"/>
      <c r="JF152" s="86"/>
      <c r="JG152" s="86"/>
      <c r="JH152" s="86"/>
      <c r="JI152" s="86"/>
      <c r="JJ152" s="86"/>
      <c r="JK152" s="86"/>
      <c r="JL152" s="86"/>
      <c r="JM152" s="86"/>
      <c r="JN152" s="86"/>
      <c r="JO152" s="86"/>
      <c r="JP152" s="86"/>
      <c r="JQ152" s="86"/>
      <c r="JR152" s="86"/>
      <c r="JS152" s="86"/>
      <c r="JT152" s="86"/>
      <c r="JU152" s="86"/>
      <c r="JV152" s="86"/>
      <c r="JW152" s="86"/>
      <c r="JX152" s="86"/>
      <c r="JY152" s="86"/>
      <c r="JZ152" s="86"/>
      <c r="KA152" s="86"/>
      <c r="KB152" s="86"/>
      <c r="KC152" s="86"/>
      <c r="KD152" s="86"/>
      <c r="KE152" s="86"/>
      <c r="KF152" s="86"/>
      <c r="KG152" s="86"/>
      <c r="KH152" s="86"/>
      <c r="KI152" s="86"/>
      <c r="KJ152" s="86"/>
      <c r="KK152" s="86"/>
      <c r="KL152" s="86"/>
      <c r="KM152" s="86"/>
      <c r="KN152" s="86"/>
      <c r="KO152" s="86"/>
      <c r="KP152" s="86"/>
      <c r="KQ152" s="86"/>
      <c r="KR152" s="86"/>
      <c r="KS152" s="86"/>
      <c r="KT152" s="86"/>
      <c r="KU152" s="86"/>
      <c r="KV152" s="86"/>
      <c r="KW152" s="86"/>
      <c r="KX152" s="86"/>
      <c r="KY152" s="86"/>
      <c r="KZ152" s="86"/>
      <c r="LA152" s="86"/>
      <c r="LB152" s="86"/>
      <c r="LC152" s="86"/>
      <c r="LD152" s="86"/>
      <c r="LE152" s="86"/>
      <c r="LF152" s="86"/>
      <c r="LG152" s="86"/>
      <c r="LH152" s="86"/>
      <c r="LI152" s="86"/>
      <c r="LJ152" s="86"/>
      <c r="LK152" s="86"/>
      <c r="LL152" s="86"/>
      <c r="LM152" s="86"/>
      <c r="LN152" s="86"/>
      <c r="LO152" s="86"/>
      <c r="LP152" s="86"/>
      <c r="LQ152" s="86"/>
      <c r="LR152" s="86"/>
      <c r="LS152" s="86"/>
      <c r="LT152" s="86"/>
      <c r="LU152" s="86"/>
      <c r="LV152" s="86"/>
      <c r="LW152" s="86"/>
      <c r="LX152" s="86"/>
      <c r="LY152" s="86"/>
      <c r="LZ152" s="86"/>
      <c r="MA152" s="86"/>
      <c r="MB152" s="86"/>
      <c r="MC152" s="86"/>
      <c r="MD152" s="86"/>
      <c r="ME152" s="86"/>
      <c r="MF152" s="86"/>
      <c r="MG152" s="86"/>
      <c r="MH152" s="86"/>
      <c r="MI152" s="86"/>
      <c r="MJ152" s="86"/>
      <c r="MK152" s="86"/>
      <c r="ML152" s="86"/>
      <c r="MM152" s="86"/>
      <c r="MN152" s="86"/>
      <c r="MO152" s="86"/>
      <c r="MP152" s="86"/>
      <c r="MQ152" s="86"/>
      <c r="MR152" s="86"/>
      <c r="MS152" s="86"/>
      <c r="MT152" s="86"/>
      <c r="MU152" s="86"/>
      <c r="MV152" s="86"/>
      <c r="MW152" s="86"/>
      <c r="MX152" s="86"/>
      <c r="MY152" s="86"/>
      <c r="MZ152" s="86"/>
      <c r="NA152" s="86"/>
      <c r="NB152" s="86"/>
      <c r="NC152" s="86"/>
      <c r="ND152" s="86"/>
      <c r="NE152" s="86"/>
      <c r="NF152" s="86"/>
      <c r="NG152" s="86"/>
      <c r="NH152" s="86"/>
      <c r="NI152" s="86"/>
      <c r="NJ152" s="86"/>
      <c r="NK152" s="86"/>
      <c r="NL152" s="86"/>
      <c r="NM152" s="86"/>
      <c r="NN152" s="86"/>
      <c r="NO152" s="86"/>
      <c r="NP152" s="86"/>
      <c r="NQ152" s="86"/>
      <c r="NR152" s="86"/>
      <c r="NS152" s="86"/>
      <c r="NT152" s="86"/>
      <c r="NU152" s="86"/>
      <c r="NV152" s="86"/>
      <c r="NW152" s="86"/>
      <c r="NX152" s="86"/>
      <c r="NY152" s="86"/>
      <c r="NZ152" s="86"/>
      <c r="OA152" s="86"/>
      <c r="OB152" s="86"/>
      <c r="OC152" s="86"/>
      <c r="OD152" s="86"/>
      <c r="OE152" s="86"/>
      <c r="OF152" s="86"/>
      <c r="OG152" s="86"/>
      <c r="OH152" s="86"/>
      <c r="OI152" s="86"/>
      <c r="OJ152" s="86"/>
      <c r="OK152" s="86"/>
      <c r="OL152" s="86"/>
      <c r="OM152" s="86"/>
      <c r="ON152" s="86"/>
      <c r="OO152" s="86"/>
      <c r="OP152" s="86"/>
      <c r="OQ152" s="86"/>
      <c r="OR152" s="86"/>
      <c r="OS152" s="86"/>
      <c r="OT152" s="86"/>
      <c r="OU152" s="86"/>
      <c r="OV152" s="86"/>
      <c r="OW152" s="86"/>
      <c r="OX152" s="86"/>
      <c r="OY152" s="86"/>
      <c r="OZ152" s="86"/>
      <c r="PA152" s="86"/>
      <c r="PB152" s="86"/>
      <c r="PC152" s="86"/>
      <c r="PD152" s="86"/>
      <c r="PE152" s="86"/>
      <c r="PF152" s="86"/>
      <c r="PG152" s="86"/>
      <c r="PH152" s="86"/>
      <c r="PI152" s="86"/>
      <c r="PJ152" s="86"/>
      <c r="PK152" s="86"/>
      <c r="PL152" s="86"/>
      <c r="PM152" s="86"/>
      <c r="PN152" s="86"/>
      <c r="PO152" s="86"/>
      <c r="PP152" s="86"/>
      <c r="PQ152" s="86"/>
      <c r="PR152" s="86"/>
      <c r="PS152" s="86"/>
      <c r="PT152" s="86"/>
      <c r="PU152" s="86"/>
      <c r="PV152" s="86"/>
      <c r="PW152" s="86"/>
      <c r="PX152" s="86"/>
      <c r="PY152" s="86"/>
      <c r="PZ152" s="86"/>
      <c r="QA152" s="86"/>
      <c r="QB152" s="86"/>
      <c r="QC152" s="86"/>
      <c r="QD152" s="86"/>
      <c r="QE152" s="86"/>
      <c r="QF152" s="86"/>
      <c r="QG152" s="86"/>
      <c r="QH152" s="86"/>
      <c r="QI152" s="86"/>
      <c r="QJ152" s="86"/>
      <c r="QK152" s="86"/>
      <c r="QL152" s="86"/>
      <c r="QM152" s="86"/>
      <c r="QN152" s="86"/>
      <c r="QO152" s="86"/>
      <c r="QP152" s="86"/>
      <c r="QQ152" s="86"/>
      <c r="QR152" s="86"/>
      <c r="QS152" s="86"/>
      <c r="QT152" s="86"/>
      <c r="QU152" s="86"/>
      <c r="QV152" s="86"/>
      <c r="QW152" s="86"/>
      <c r="QX152" s="86"/>
      <c r="QY152" s="186"/>
      <c r="QZ152" s="186"/>
      <c r="RA152" s="186"/>
      <c r="RB152" s="186"/>
      <c r="RC152" s="186"/>
      <c r="RD152" s="186"/>
      <c r="RE152" s="86"/>
      <c r="RF152" s="86"/>
      <c r="RG152" s="86"/>
      <c r="RH152" s="86"/>
      <c r="RI152" s="86"/>
      <c r="RJ152" s="86"/>
      <c r="RK152" s="86"/>
      <c r="RL152" s="86"/>
      <c r="RM152" s="86"/>
      <c r="RN152" s="86"/>
      <c r="RO152" s="86"/>
      <c r="RP152" s="86"/>
      <c r="RQ152" s="86"/>
      <c r="RR152" s="86"/>
      <c r="RS152" s="86"/>
      <c r="RT152" s="86"/>
      <c r="RU152" s="86"/>
      <c r="RV152" s="86"/>
      <c r="RW152" s="86"/>
      <c r="RX152" s="86"/>
      <c r="RY152" s="86"/>
      <c r="RZ152" s="86"/>
      <c r="SA152" s="86"/>
      <c r="SB152" s="86"/>
      <c r="SC152" s="86"/>
      <c r="SD152" s="86"/>
      <c r="SE152" s="86"/>
      <c r="SF152" s="86"/>
      <c r="SG152" s="86"/>
      <c r="SH152" s="86"/>
      <c r="SI152" s="86"/>
      <c r="SJ152" s="86"/>
      <c r="SK152" s="86"/>
      <c r="SL152" s="86"/>
      <c r="SM152" s="86"/>
      <c r="SN152" s="86"/>
      <c r="SO152" s="86"/>
      <c r="SP152" s="86"/>
      <c r="SQ152" s="86"/>
      <c r="SR152" s="86"/>
      <c r="SS152" s="86"/>
      <c r="ST152" s="86"/>
      <c r="SU152" s="86"/>
      <c r="SV152" s="86"/>
      <c r="SW152" s="86"/>
      <c r="SX152" s="86"/>
      <c r="SY152" s="86"/>
      <c r="SZ152" s="86"/>
      <c r="TA152" s="86"/>
      <c r="TB152" s="86"/>
      <c r="TC152" s="86"/>
      <c r="TD152" s="86"/>
      <c r="TE152" s="86"/>
      <c r="TF152" s="86"/>
      <c r="TG152" s="86"/>
      <c r="TH152" s="86"/>
      <c r="TI152" s="86"/>
      <c r="TJ152" s="86"/>
      <c r="TK152" s="86"/>
      <c r="TL152" s="86"/>
      <c r="TM152" s="86"/>
      <c r="TN152" s="86"/>
      <c r="TO152" s="86"/>
      <c r="TP152" s="86"/>
      <c r="TQ152" s="86"/>
      <c r="TR152" s="86"/>
      <c r="TS152" s="86"/>
      <c r="TT152" s="86"/>
      <c r="TU152" s="86"/>
      <c r="TV152" s="86"/>
      <c r="TW152" s="86"/>
      <c r="TX152" s="86"/>
      <c r="TY152" s="86"/>
      <c r="TZ152" s="86"/>
      <c r="UA152" s="86"/>
      <c r="UB152" s="86"/>
      <c r="UC152" s="86"/>
      <c r="UD152" s="86"/>
      <c r="UE152" s="86"/>
      <c r="UF152" s="86"/>
      <c r="UG152" s="86"/>
      <c r="UH152" s="86"/>
      <c r="UI152" s="86"/>
      <c r="UJ152" s="86"/>
      <c r="UK152" s="86"/>
      <c r="UL152" s="86"/>
      <c r="UM152" s="86"/>
      <c r="UN152" s="86"/>
      <c r="UO152" s="86"/>
      <c r="UP152" s="86"/>
      <c r="UQ152" s="86"/>
      <c r="UR152" s="86"/>
      <c r="US152" s="86"/>
      <c r="UT152" s="86"/>
      <c r="UU152" s="86"/>
      <c r="UV152" s="86"/>
      <c r="UW152" s="86"/>
      <c r="UX152" s="86"/>
      <c r="UY152" s="86"/>
      <c r="UZ152" s="86"/>
      <c r="VA152" s="86"/>
      <c r="VB152" s="86"/>
      <c r="VC152" s="86"/>
      <c r="VD152" s="86"/>
      <c r="VE152" s="86"/>
      <c r="VF152" s="86"/>
      <c r="VG152" s="86"/>
      <c r="VH152" s="86"/>
      <c r="VI152" s="86"/>
      <c r="VJ152" s="86"/>
      <c r="VK152" s="86"/>
      <c r="VL152" s="86"/>
      <c r="VM152" s="86"/>
      <c r="VN152" s="86"/>
      <c r="VO152" s="86"/>
      <c r="VP152" s="86"/>
      <c r="VQ152" s="86"/>
      <c r="VR152" s="86"/>
      <c r="VS152" s="86"/>
      <c r="VT152" s="86"/>
      <c r="VU152" s="86"/>
      <c r="VV152" s="86"/>
      <c r="VW152" s="86"/>
      <c r="VX152" s="86"/>
      <c r="VY152" s="86"/>
      <c r="VZ152" s="86"/>
      <c r="WA152" s="86"/>
      <c r="WB152" s="86"/>
      <c r="WC152" s="86"/>
      <c r="WD152" s="86"/>
      <c r="WE152" s="86"/>
      <c r="WF152" s="86"/>
      <c r="WG152" s="86"/>
      <c r="WH152" s="86"/>
      <c r="WI152" s="86"/>
      <c r="WJ152" s="86"/>
      <c r="WK152" s="86"/>
      <c r="WL152" s="86"/>
      <c r="WM152" s="86"/>
      <c r="WN152" s="86"/>
      <c r="WO152" s="86"/>
      <c r="WP152" s="86"/>
      <c r="WQ152" s="86"/>
      <c r="WR152" s="86"/>
      <c r="WS152" s="86"/>
      <c r="WT152" s="86"/>
      <c r="WU152" s="86"/>
      <c r="WV152" s="86"/>
      <c r="WW152" s="86"/>
      <c r="WX152" s="86"/>
      <c r="WY152" s="86"/>
      <c r="WZ152" s="86"/>
      <c r="XA152" s="86"/>
      <c r="XB152" s="86"/>
      <c r="XC152" s="86"/>
      <c r="XD152" s="86"/>
      <c r="XE152" s="86"/>
      <c r="XF152" s="86"/>
      <c r="XG152" s="86"/>
      <c r="XH152" s="86"/>
      <c r="XI152" s="86"/>
      <c r="XJ152" s="86"/>
      <c r="XK152" s="86"/>
      <c r="XL152" s="86"/>
      <c r="XM152" s="86"/>
      <c r="XN152" s="86"/>
      <c r="XO152" s="86"/>
      <c r="XP152" s="86"/>
      <c r="XQ152" s="86"/>
      <c r="XR152" s="86"/>
      <c r="XS152" s="86"/>
      <c r="XT152" s="86"/>
      <c r="XU152" s="86"/>
      <c r="XV152" s="86"/>
      <c r="XW152" s="86"/>
      <c r="XX152" s="86"/>
      <c r="XY152" s="86"/>
      <c r="XZ152" s="86"/>
      <c r="YA152" s="86"/>
      <c r="YB152" s="86"/>
      <c r="YC152" s="86"/>
      <c r="YD152" s="86"/>
      <c r="YE152" s="86"/>
      <c r="YF152" s="86"/>
      <c r="YG152" s="86"/>
      <c r="YH152" s="86"/>
      <c r="YI152" s="86"/>
      <c r="YJ152" s="86"/>
      <c r="YK152" s="86"/>
      <c r="YL152" s="86"/>
      <c r="YM152" s="86"/>
      <c r="YN152" s="86"/>
      <c r="YO152" s="86"/>
      <c r="YP152" s="86"/>
      <c r="YQ152" s="86"/>
      <c r="YR152" s="86"/>
      <c r="YS152" s="86"/>
      <c r="YT152" s="86"/>
      <c r="YU152" s="86"/>
      <c r="YV152" s="86"/>
      <c r="YW152" s="86"/>
      <c r="YX152" s="86"/>
      <c r="YY152" s="86"/>
      <c r="YZ152" s="86"/>
      <c r="ZA152" s="86"/>
      <c r="ZB152" s="86"/>
      <c r="ZC152" s="86"/>
      <c r="ZD152" s="86"/>
      <c r="ZE152" s="86"/>
      <c r="ZF152" s="86"/>
      <c r="ZG152" s="86"/>
      <c r="ZH152" s="86"/>
      <c r="ZI152" s="86"/>
      <c r="ZJ152" s="86"/>
      <c r="ZK152" s="86"/>
      <c r="ZL152" s="86"/>
      <c r="ZM152" s="86"/>
      <c r="ZN152" s="86"/>
      <c r="ZO152" s="86"/>
      <c r="ZP152" s="86"/>
      <c r="ZQ152" s="86"/>
      <c r="ZR152" s="86"/>
      <c r="ZS152" s="86"/>
      <c r="ZT152" s="86"/>
      <c r="ZU152" s="86"/>
      <c r="ZV152" s="86"/>
      <c r="ZW152" s="86"/>
      <c r="ZX152" s="86"/>
      <c r="ZY152" s="86"/>
      <c r="ZZ152" s="86"/>
      <c r="AAA152" s="86"/>
      <c r="AAB152" s="86"/>
      <c r="AAC152" s="86"/>
      <c r="AAD152" s="86"/>
      <c r="AAE152" s="86"/>
      <c r="AAF152" s="86"/>
      <c r="AAG152" s="86"/>
      <c r="AAH152" s="86"/>
      <c r="AAI152" s="86"/>
      <c r="AAJ152" s="86"/>
      <c r="AAK152" s="86"/>
      <c r="AAL152" s="86"/>
      <c r="AAM152" s="86"/>
      <c r="AAN152" s="86"/>
      <c r="AAO152" s="86"/>
      <c r="AAP152" s="86"/>
      <c r="AAQ152" s="86"/>
      <c r="AAR152" s="86"/>
      <c r="AAS152" s="86"/>
      <c r="AAT152" s="86"/>
      <c r="AAU152" s="186"/>
      <c r="AAV152" s="186"/>
      <c r="AAW152" s="186"/>
      <c r="AAX152" s="186"/>
      <c r="AAY152" s="186"/>
      <c r="AAZ152" s="186"/>
      <c r="ABA152" s="86"/>
      <c r="ABB152" s="86"/>
      <c r="ABC152" s="86"/>
      <c r="ABD152" s="86"/>
      <c r="ABE152" s="86"/>
      <c r="ABF152" s="86"/>
      <c r="ABG152" s="86"/>
      <c r="ABH152" s="86"/>
      <c r="ABI152" s="86"/>
      <c r="ABJ152" s="86"/>
      <c r="ABK152" s="86"/>
      <c r="ABL152" s="86"/>
      <c r="ABM152" s="86"/>
      <c r="ABN152" s="86"/>
      <c r="ABO152" s="86"/>
      <c r="ABP152" s="86"/>
      <c r="ABQ152" s="86"/>
      <c r="ABR152" s="86"/>
      <c r="ABS152" s="86"/>
      <c r="ABT152" s="86"/>
      <c r="ABU152" s="86"/>
      <c r="ABV152" s="86"/>
      <c r="ABW152" s="86"/>
      <c r="ABX152" s="86"/>
      <c r="ABY152" s="86"/>
      <c r="ABZ152" s="86"/>
      <c r="ACA152" s="86"/>
      <c r="ACB152" s="86"/>
      <c r="ACC152" s="86"/>
      <c r="ACD152" s="86"/>
      <c r="ACE152" s="86"/>
      <c r="ACF152" s="86"/>
      <c r="ACG152" s="86"/>
      <c r="ACH152" s="86"/>
      <c r="ACI152" s="86"/>
      <c r="ACJ152" s="86"/>
      <c r="ACK152" s="86"/>
      <c r="ACL152" s="86"/>
      <c r="ACM152" s="86"/>
      <c r="ACN152" s="86"/>
      <c r="ACO152" s="86"/>
      <c r="ACP152" s="86"/>
      <c r="ACQ152" s="86"/>
      <c r="ACR152" s="86"/>
      <c r="ACS152" s="86"/>
      <c r="ACT152" s="86"/>
      <c r="ACU152" s="86"/>
      <c r="ACV152" s="86"/>
      <c r="ACW152" s="86"/>
      <c r="ACX152" s="86"/>
      <c r="ACY152" s="86"/>
      <c r="ACZ152" s="86"/>
      <c r="ADA152" s="86"/>
      <c r="ADB152" s="86"/>
      <c r="ADC152" s="86"/>
      <c r="ADD152" s="86"/>
      <c r="ADE152" s="86"/>
      <c r="ADF152" s="86"/>
      <c r="ADG152" s="86"/>
      <c r="ADH152" s="86"/>
      <c r="ADI152" s="86"/>
      <c r="ADJ152" s="86"/>
      <c r="ADK152" s="86"/>
      <c r="ADL152" s="86"/>
      <c r="ADM152" s="86"/>
      <c r="ADN152" s="86"/>
      <c r="ADO152" s="86"/>
      <c r="ADP152" s="86"/>
      <c r="ADQ152" s="86"/>
      <c r="ADR152" s="86"/>
      <c r="ADS152" s="86"/>
      <c r="ADT152" s="86"/>
      <c r="ADU152" s="86"/>
      <c r="ADV152" s="86"/>
      <c r="ADW152" s="86"/>
      <c r="ADX152" s="86"/>
      <c r="ADY152" s="86"/>
      <c r="ADZ152" s="86"/>
      <c r="AEA152" s="86"/>
      <c r="AEB152" s="86"/>
      <c r="AEC152" s="86"/>
      <c r="AED152" s="86"/>
      <c r="AEE152" s="86"/>
      <c r="AEF152" s="86"/>
      <c r="AEG152" s="86"/>
      <c r="AEH152" s="86"/>
      <c r="AEI152" s="86"/>
      <c r="AEJ152" s="86"/>
      <c r="AEK152" s="86"/>
      <c r="AEL152" s="86"/>
      <c r="AEM152" s="86"/>
      <c r="AEN152" s="86"/>
      <c r="AEO152" s="86"/>
      <c r="AEP152" s="86"/>
      <c r="AEQ152" s="86"/>
      <c r="AER152" s="86"/>
      <c r="AES152" s="86"/>
      <c r="AET152" s="86"/>
      <c r="AEU152" s="86"/>
      <c r="AEV152" s="86"/>
      <c r="AEW152" s="86"/>
      <c r="AEX152" s="86"/>
      <c r="AEY152" s="86"/>
      <c r="AEZ152" s="86"/>
      <c r="AFA152" s="86"/>
      <c r="AFB152" s="86"/>
      <c r="AFC152" s="86"/>
      <c r="AFD152" s="86"/>
      <c r="AFE152" s="86"/>
      <c r="AFF152" s="86"/>
      <c r="AFG152" s="86"/>
      <c r="AFH152" s="86"/>
      <c r="AFI152" s="86"/>
      <c r="AFJ152" s="86"/>
      <c r="AFK152" s="86"/>
      <c r="AFL152" s="86"/>
      <c r="AFM152" s="86"/>
      <c r="AFN152" s="86"/>
      <c r="AFO152" s="86"/>
      <c r="AFP152" s="86"/>
      <c r="AFQ152" s="86"/>
      <c r="AFR152" s="86"/>
      <c r="AFS152" s="86"/>
      <c r="AFT152" s="86"/>
      <c r="AFU152" s="86"/>
      <c r="AFV152" s="86"/>
      <c r="AFW152" s="86"/>
      <c r="AFX152" s="86"/>
      <c r="AFY152" s="86"/>
      <c r="AFZ152" s="86"/>
      <c r="AGA152" s="86"/>
      <c r="AGB152" s="86"/>
      <c r="AGC152" s="86"/>
      <c r="AGD152" s="86"/>
      <c r="AGE152" s="86"/>
      <c r="AGF152" s="86"/>
      <c r="AGG152" s="86"/>
      <c r="AGH152" s="86"/>
      <c r="AGI152" s="86"/>
      <c r="AGJ152" s="86"/>
      <c r="AGK152" s="86"/>
      <c r="AGL152" s="86"/>
      <c r="AGM152" s="86"/>
      <c r="AGN152" s="86"/>
      <c r="AGO152" s="86"/>
      <c r="AGP152" s="86"/>
      <c r="AGQ152" s="86"/>
      <c r="AGR152" s="86"/>
      <c r="AGS152" s="86"/>
      <c r="AGT152" s="86"/>
      <c r="AGU152" s="86"/>
      <c r="AGV152" s="86"/>
      <c r="AGW152" s="86"/>
      <c r="AGX152" s="86"/>
      <c r="AGY152" s="86"/>
      <c r="AGZ152" s="86"/>
      <c r="AHA152" s="86"/>
      <c r="AHB152" s="86"/>
      <c r="AHC152" s="86"/>
      <c r="AHD152" s="86"/>
      <c r="AHE152" s="86"/>
      <c r="AHF152" s="86"/>
      <c r="AHG152" s="86"/>
      <c r="AHH152" s="86"/>
      <c r="AHI152" s="86"/>
      <c r="AHJ152" s="86"/>
      <c r="AHK152" s="86"/>
      <c r="AHL152" s="86"/>
      <c r="AHM152" s="86"/>
      <c r="AHN152" s="86"/>
      <c r="AHO152" s="86"/>
      <c r="AHP152" s="86"/>
      <c r="AHQ152" s="86"/>
      <c r="AHR152" s="86"/>
      <c r="AHS152" s="86"/>
      <c r="AHT152" s="86"/>
      <c r="AHU152" s="86"/>
      <c r="AHV152" s="86"/>
      <c r="AHW152" s="86"/>
      <c r="AHX152" s="86"/>
      <c r="AHY152" s="86"/>
      <c r="AHZ152" s="86"/>
      <c r="AIA152" s="86"/>
      <c r="AIB152" s="86"/>
      <c r="AIC152" s="86"/>
      <c r="AID152" s="86"/>
      <c r="AIE152" s="86"/>
      <c r="AIF152" s="86"/>
      <c r="AIG152" s="86"/>
      <c r="AIH152" s="86"/>
      <c r="AII152" s="86"/>
      <c r="AIJ152" s="86"/>
      <c r="AIK152" s="86"/>
      <c r="AIL152" s="86"/>
      <c r="AIM152" s="86"/>
      <c r="AIN152" s="86"/>
      <c r="AIO152" s="86"/>
      <c r="AIP152" s="86"/>
      <c r="AIQ152" s="86"/>
      <c r="AIR152" s="86"/>
      <c r="AIS152" s="86"/>
      <c r="AIT152" s="86"/>
      <c r="AIU152" s="86"/>
      <c r="AIV152" s="86"/>
      <c r="AIW152" s="86"/>
      <c r="AIX152" s="86"/>
      <c r="AIY152" s="86"/>
      <c r="AIZ152" s="86"/>
      <c r="AJA152" s="86"/>
      <c r="AJB152" s="86"/>
      <c r="AJC152" s="86"/>
      <c r="AJD152" s="86"/>
      <c r="AJE152" s="86"/>
      <c r="AJF152" s="86"/>
      <c r="AJG152" s="86"/>
      <c r="AJH152" s="86"/>
      <c r="AJI152" s="86"/>
      <c r="AJJ152" s="86"/>
      <c r="AJK152" s="86"/>
      <c r="AJL152" s="86"/>
      <c r="AJM152" s="86"/>
      <c r="AJN152" s="86"/>
      <c r="AJO152" s="86"/>
      <c r="AJP152" s="86"/>
      <c r="AJQ152" s="86"/>
      <c r="AJR152" s="86"/>
      <c r="AJS152" s="86"/>
      <c r="AJT152" s="86"/>
      <c r="AJU152" s="86"/>
      <c r="AJV152" s="86"/>
      <c r="AJW152" s="86"/>
      <c r="AJX152" s="86"/>
      <c r="AJY152" s="86"/>
      <c r="AJZ152" s="86"/>
      <c r="AKA152" s="86"/>
      <c r="AKB152" s="86"/>
      <c r="AKC152" s="86"/>
      <c r="AKD152" s="86"/>
      <c r="AKE152" s="86"/>
      <c r="AKF152" s="86"/>
      <c r="AKG152" s="86"/>
      <c r="AKH152" s="86"/>
      <c r="AKI152" s="86"/>
      <c r="AKJ152" s="86"/>
      <c r="AKK152" s="86"/>
      <c r="AKL152" s="86"/>
      <c r="AKM152" s="86"/>
      <c r="AKN152" s="86"/>
      <c r="AKO152" s="86"/>
      <c r="AKP152" s="86"/>
      <c r="AKQ152" s="186"/>
      <c r="AKR152" s="186"/>
      <c r="AKS152" s="186"/>
      <c r="AKT152" s="186"/>
      <c r="AKU152" s="186"/>
      <c r="AKV152" s="186"/>
      <c r="AKW152" s="86"/>
      <c r="AKX152" s="86"/>
      <c r="AKY152" s="86"/>
      <c r="AKZ152" s="86"/>
      <c r="ALA152" s="86"/>
      <c r="ALB152" s="86"/>
      <c r="ALC152" s="86"/>
      <c r="ALD152" s="86"/>
      <c r="ALE152" s="86"/>
      <c r="ALF152" s="86"/>
      <c r="ALG152" s="86"/>
      <c r="ALH152" s="86"/>
      <c r="ALI152" s="86"/>
      <c r="ALJ152" s="86"/>
      <c r="ALK152" s="86"/>
      <c r="ALL152" s="86"/>
      <c r="ALM152" s="86"/>
      <c r="ALN152" s="86"/>
      <c r="ALO152" s="86"/>
      <c r="ALP152" s="86"/>
      <c r="ALQ152" s="86"/>
      <c r="ALR152" s="86"/>
      <c r="ALS152" s="86"/>
      <c r="ALT152" s="86"/>
      <c r="ALU152" s="86"/>
      <c r="ALV152" s="86"/>
      <c r="ALW152" s="86"/>
      <c r="ALX152" s="86"/>
      <c r="ALY152" s="86"/>
      <c r="ALZ152" s="86"/>
      <c r="AMA152" s="86"/>
      <c r="AMB152" s="86"/>
      <c r="AMC152" s="86"/>
      <c r="AMD152" s="86"/>
      <c r="AME152" s="86"/>
      <c r="AMF152" s="86"/>
      <c r="AMG152" s="86"/>
      <c r="AMH152" s="86"/>
      <c r="AMI152" s="86"/>
      <c r="AMJ152" s="86"/>
      <c r="AMK152" s="86"/>
      <c r="AML152" s="86"/>
      <c r="AMM152" s="86"/>
      <c r="AMN152" s="86"/>
      <c r="AMO152" s="86"/>
      <c r="AMP152" s="86"/>
      <c r="AMQ152" s="86"/>
      <c r="AMR152" s="86"/>
      <c r="AMS152" s="86"/>
      <c r="AMT152" s="86"/>
      <c r="AMU152" s="86"/>
      <c r="AMV152" s="86"/>
      <c r="AMW152" s="86"/>
      <c r="AMX152" s="86"/>
      <c r="AMY152" s="86"/>
      <c r="AMZ152" s="86"/>
      <c r="ANA152" s="86"/>
      <c r="ANB152" s="86"/>
      <c r="ANC152" s="86"/>
      <c r="AND152" s="86"/>
      <c r="ANE152" s="86"/>
      <c r="ANF152" s="86"/>
      <c r="ANG152" s="86"/>
      <c r="ANH152" s="86"/>
      <c r="ANI152" s="86"/>
      <c r="ANJ152" s="86"/>
      <c r="ANK152" s="86"/>
      <c r="ANL152" s="86"/>
      <c r="ANM152" s="86"/>
      <c r="ANN152" s="86"/>
      <c r="ANO152" s="86"/>
      <c r="ANP152" s="86"/>
      <c r="ANQ152" s="86"/>
      <c r="ANR152" s="86"/>
      <c r="ANS152" s="86"/>
      <c r="ANT152" s="86"/>
      <c r="ANU152" s="86"/>
      <c r="ANV152" s="86"/>
      <c r="ANW152" s="86"/>
      <c r="ANX152" s="86"/>
      <c r="ANY152" s="86"/>
      <c r="ANZ152" s="86"/>
      <c r="AOA152" s="86"/>
      <c r="AOB152" s="86"/>
      <c r="AOC152" s="86"/>
      <c r="AOD152" s="86"/>
      <c r="AOE152" s="86"/>
      <c r="AOF152" s="86"/>
      <c r="AOG152" s="86"/>
      <c r="AOH152" s="86"/>
      <c r="AOI152" s="86"/>
      <c r="AOJ152" s="86"/>
      <c r="AOK152" s="86"/>
      <c r="AOL152" s="86"/>
      <c r="AOM152" s="86"/>
      <c r="AON152" s="86"/>
      <c r="AOO152" s="86"/>
      <c r="AOP152" s="86"/>
      <c r="AOQ152" s="86"/>
      <c r="AOR152" s="86"/>
      <c r="AOS152" s="86"/>
      <c r="AOT152" s="86"/>
      <c r="AOU152" s="86"/>
      <c r="AOV152" s="86"/>
      <c r="AOW152" s="86"/>
      <c r="AOX152" s="86"/>
      <c r="AOY152" s="86"/>
      <c r="AOZ152" s="86"/>
      <c r="APA152" s="86"/>
      <c r="APB152" s="86"/>
      <c r="APC152" s="86"/>
      <c r="APD152" s="86"/>
      <c r="APE152" s="86"/>
      <c r="APF152" s="86"/>
      <c r="APG152" s="86"/>
      <c r="APH152" s="86"/>
      <c r="API152" s="86"/>
      <c r="APJ152" s="86"/>
      <c r="APK152" s="86"/>
      <c r="APL152" s="86"/>
      <c r="APM152" s="86"/>
      <c r="APN152" s="86"/>
      <c r="APO152" s="86"/>
      <c r="APP152" s="86"/>
      <c r="APQ152" s="86"/>
      <c r="APR152" s="86"/>
      <c r="APS152" s="86"/>
      <c r="APT152" s="86"/>
      <c r="APU152" s="86"/>
      <c r="APV152" s="86"/>
      <c r="APW152" s="86"/>
      <c r="APX152" s="86"/>
      <c r="APY152" s="86"/>
      <c r="APZ152" s="86"/>
      <c r="AQA152" s="86"/>
      <c r="AQB152" s="86"/>
      <c r="AQC152" s="86"/>
      <c r="AQD152" s="86"/>
      <c r="AQE152" s="86"/>
      <c r="AQF152" s="86"/>
      <c r="AQG152" s="86"/>
      <c r="AQH152" s="86"/>
      <c r="AQI152" s="86"/>
      <c r="AQJ152" s="86"/>
      <c r="AQK152" s="86"/>
      <c r="AQL152" s="86"/>
      <c r="AQM152" s="86"/>
      <c r="AQN152" s="86"/>
      <c r="AQO152" s="86"/>
      <c r="AQP152" s="86"/>
      <c r="AQQ152" s="86"/>
      <c r="AQR152" s="86"/>
      <c r="AQS152" s="86"/>
      <c r="AQT152" s="86"/>
      <c r="AQU152" s="86"/>
      <c r="AQV152" s="86"/>
      <c r="AQW152" s="86"/>
      <c r="AQX152" s="86"/>
      <c r="AQY152" s="86"/>
      <c r="AQZ152" s="86"/>
      <c r="ARA152" s="86"/>
      <c r="ARB152" s="86"/>
      <c r="ARC152" s="86"/>
      <c r="ARD152" s="86"/>
      <c r="ARE152" s="86"/>
      <c r="ARF152" s="86"/>
      <c r="ARG152" s="86"/>
      <c r="ARH152" s="86"/>
      <c r="ARI152" s="86"/>
      <c r="ARJ152" s="86"/>
      <c r="ARK152" s="86"/>
      <c r="ARL152" s="86"/>
      <c r="ARM152" s="86"/>
      <c r="ARN152" s="86"/>
      <c r="ARO152" s="86"/>
      <c r="ARP152" s="86"/>
      <c r="ARQ152" s="86"/>
      <c r="ARR152" s="86"/>
      <c r="ARS152" s="86"/>
      <c r="ART152" s="86"/>
      <c r="ARU152" s="86"/>
      <c r="ARV152" s="86"/>
      <c r="ARW152" s="86"/>
      <c r="ARX152" s="86"/>
      <c r="ARY152" s="86"/>
      <c r="ARZ152" s="86"/>
      <c r="ASA152" s="86"/>
      <c r="ASB152" s="86"/>
      <c r="ASC152" s="86"/>
      <c r="ASD152" s="86"/>
      <c r="ASE152" s="86"/>
      <c r="ASF152" s="86"/>
      <c r="ASG152" s="86"/>
      <c r="ASH152" s="86"/>
      <c r="ASI152" s="86"/>
      <c r="ASJ152" s="86"/>
      <c r="ASK152" s="86"/>
      <c r="ASL152" s="86"/>
      <c r="ASM152" s="86"/>
      <c r="ASN152" s="86"/>
      <c r="ASO152" s="86"/>
      <c r="ASP152" s="86"/>
      <c r="ASQ152" s="86"/>
      <c r="ASR152" s="86"/>
      <c r="ASS152" s="86"/>
      <c r="AST152" s="86"/>
      <c r="ASU152" s="86"/>
      <c r="ASV152" s="86"/>
      <c r="ASW152" s="86"/>
      <c r="ASX152" s="86"/>
      <c r="ASY152" s="86"/>
      <c r="ASZ152" s="86"/>
      <c r="ATA152" s="86"/>
      <c r="ATB152" s="86"/>
      <c r="ATC152" s="86"/>
      <c r="ATD152" s="86"/>
      <c r="ATE152" s="86"/>
      <c r="ATF152" s="86"/>
      <c r="ATG152" s="86"/>
      <c r="ATH152" s="86"/>
      <c r="ATI152" s="86"/>
      <c r="ATJ152" s="86"/>
      <c r="ATK152" s="86"/>
      <c r="ATL152" s="86"/>
      <c r="ATM152" s="86"/>
      <c r="ATN152" s="86"/>
      <c r="ATO152" s="86"/>
      <c r="ATP152" s="86"/>
      <c r="ATQ152" s="86"/>
      <c r="ATR152" s="86"/>
      <c r="ATS152" s="86"/>
      <c r="ATT152" s="86"/>
      <c r="ATU152" s="86"/>
      <c r="ATV152" s="86"/>
      <c r="ATW152" s="86"/>
      <c r="ATX152" s="86"/>
      <c r="ATY152" s="86"/>
      <c r="ATZ152" s="86"/>
      <c r="AUA152" s="86"/>
      <c r="AUB152" s="86"/>
      <c r="AUC152" s="86"/>
      <c r="AUD152" s="86"/>
      <c r="AUE152" s="86"/>
      <c r="AUF152" s="86"/>
      <c r="AUG152" s="86"/>
      <c r="AUH152" s="86"/>
      <c r="AUI152" s="86"/>
      <c r="AUJ152" s="86"/>
      <c r="AUK152" s="86"/>
      <c r="AUL152" s="86"/>
      <c r="AUM152" s="186"/>
      <c r="AUN152" s="186"/>
      <c r="AUO152" s="186"/>
      <c r="AUP152" s="186"/>
      <c r="AUQ152" s="186"/>
      <c r="AUR152" s="186"/>
      <c r="AUS152" s="86"/>
      <c r="AUT152" s="86"/>
      <c r="AUU152" s="86"/>
      <c r="AUV152" s="86"/>
      <c r="AUW152" s="86"/>
      <c r="AUX152" s="86"/>
      <c r="AUY152" s="86"/>
      <c r="AUZ152" s="86"/>
      <c r="AVA152" s="86"/>
      <c r="AVB152" s="86"/>
      <c r="AVC152" s="86"/>
      <c r="AVD152" s="86"/>
      <c r="AVE152" s="86"/>
      <c r="AVF152" s="86"/>
      <c r="AVG152" s="86"/>
      <c r="AVH152" s="86"/>
      <c r="AVI152" s="86"/>
      <c r="AVJ152" s="86"/>
      <c r="AVK152" s="86"/>
      <c r="AVL152" s="86"/>
      <c r="AVM152" s="86"/>
      <c r="AVN152" s="86"/>
      <c r="AVO152" s="86"/>
      <c r="AVP152" s="86"/>
      <c r="AVQ152" s="86"/>
      <c r="AVR152" s="86"/>
      <c r="AVS152" s="86"/>
      <c r="AVT152" s="86"/>
      <c r="AVU152" s="86"/>
      <c r="AVV152" s="86"/>
      <c r="AVW152" s="86"/>
      <c r="AVX152" s="86"/>
      <c r="AVY152" s="86"/>
      <c r="AVZ152" s="86"/>
      <c r="AWA152" s="86"/>
      <c r="AWB152" s="86"/>
      <c r="AWC152" s="86"/>
      <c r="AWD152" s="86"/>
      <c r="AWE152" s="86"/>
      <c r="AWF152" s="86"/>
      <c r="AWG152" s="86"/>
      <c r="AWH152" s="86"/>
      <c r="AWI152" s="86"/>
      <c r="AWJ152" s="86"/>
      <c r="AWK152" s="86"/>
      <c r="AWL152" s="86"/>
      <c r="AWM152" s="86"/>
      <c r="AWN152" s="86"/>
      <c r="AWO152" s="86"/>
      <c r="AWP152" s="86"/>
      <c r="AWQ152" s="86"/>
      <c r="AWR152" s="86"/>
      <c r="AWS152" s="86"/>
      <c r="AWT152" s="86"/>
      <c r="AWU152" s="86"/>
      <c r="AWV152" s="86"/>
      <c r="AWW152" s="86"/>
      <c r="AWX152" s="86"/>
      <c r="AWY152" s="86"/>
      <c r="AWZ152" s="86"/>
      <c r="AXA152" s="86"/>
      <c r="AXB152" s="86"/>
      <c r="AXC152" s="86"/>
      <c r="AXD152" s="86"/>
      <c r="AXE152" s="86"/>
      <c r="AXF152" s="86"/>
      <c r="AXG152" s="86"/>
      <c r="AXH152" s="86"/>
      <c r="AXI152" s="86"/>
      <c r="AXJ152" s="86"/>
      <c r="AXK152" s="86"/>
      <c r="AXL152" s="86"/>
      <c r="AXM152" s="86"/>
      <c r="AXN152" s="86"/>
      <c r="AXO152" s="86"/>
      <c r="AXP152" s="86"/>
      <c r="AXQ152" s="86"/>
      <c r="AXR152" s="86"/>
      <c r="AXS152" s="86"/>
      <c r="AXT152" s="86"/>
      <c r="AXU152" s="86"/>
      <c r="AXV152" s="86"/>
      <c r="AXW152" s="86"/>
      <c r="AXX152" s="86"/>
      <c r="AXY152" s="86"/>
      <c r="AXZ152" s="86"/>
      <c r="AYA152" s="86"/>
      <c r="AYB152" s="86"/>
      <c r="AYC152" s="86"/>
      <c r="AYD152" s="86"/>
      <c r="AYE152" s="86"/>
      <c r="AYF152" s="86"/>
      <c r="AYG152" s="86"/>
      <c r="AYH152" s="86"/>
      <c r="AYI152" s="86"/>
      <c r="AYJ152" s="86"/>
      <c r="AYK152" s="86"/>
      <c r="AYL152" s="86"/>
      <c r="AYM152" s="86"/>
      <c r="AYN152" s="86"/>
      <c r="AYO152" s="86"/>
      <c r="AYP152" s="86"/>
      <c r="AYQ152" s="86"/>
      <c r="AYR152" s="86"/>
      <c r="AYS152" s="86"/>
      <c r="AYT152" s="86"/>
      <c r="AYU152" s="86"/>
      <c r="AYV152" s="86"/>
      <c r="AYW152" s="86"/>
      <c r="AYX152" s="86"/>
      <c r="AYY152" s="86"/>
      <c r="AYZ152" s="86"/>
      <c r="AZA152" s="86"/>
      <c r="AZB152" s="86"/>
      <c r="AZC152" s="86"/>
      <c r="AZD152" s="86"/>
      <c r="AZE152" s="86"/>
      <c r="AZF152" s="86"/>
      <c r="AZG152" s="86"/>
      <c r="AZH152" s="86"/>
      <c r="AZI152" s="86"/>
      <c r="AZJ152" s="86"/>
      <c r="AZK152" s="86"/>
      <c r="AZL152" s="86"/>
      <c r="AZM152" s="86"/>
      <c r="AZN152" s="86"/>
      <c r="AZO152" s="86"/>
      <c r="AZP152" s="86"/>
      <c r="AZQ152" s="86"/>
      <c r="AZR152" s="86"/>
      <c r="AZS152" s="86"/>
      <c r="AZT152" s="86"/>
      <c r="AZU152" s="86"/>
      <c r="AZV152" s="86"/>
      <c r="AZW152" s="86"/>
      <c r="AZX152" s="86"/>
      <c r="AZY152" s="86"/>
      <c r="AZZ152" s="86"/>
      <c r="BAA152" s="86"/>
      <c r="BAB152" s="86"/>
      <c r="BAC152" s="86"/>
      <c r="BAD152" s="86"/>
      <c r="BAE152" s="86"/>
      <c r="BAF152" s="86"/>
      <c r="BAG152" s="86"/>
      <c r="BAH152" s="86"/>
      <c r="BAI152" s="86"/>
      <c r="BAJ152" s="86"/>
      <c r="BAK152" s="86"/>
      <c r="BAL152" s="86"/>
      <c r="BAM152" s="86"/>
      <c r="BAN152" s="86"/>
      <c r="BAO152" s="86"/>
      <c r="BAP152" s="86"/>
      <c r="BAQ152" s="86"/>
      <c r="BAR152" s="86"/>
      <c r="BAS152" s="86"/>
      <c r="BAT152" s="86"/>
      <c r="BAU152" s="86"/>
      <c r="BAV152" s="86"/>
      <c r="BAW152" s="86"/>
      <c r="BAX152" s="86"/>
      <c r="BAY152" s="86"/>
      <c r="BAZ152" s="86"/>
      <c r="BBA152" s="86"/>
      <c r="BBB152" s="86"/>
      <c r="BBC152" s="86"/>
      <c r="BBD152" s="86"/>
      <c r="BBE152" s="86"/>
      <c r="BBF152" s="86"/>
      <c r="BBG152" s="86"/>
      <c r="BBH152" s="86"/>
      <c r="BBI152" s="86"/>
      <c r="BBJ152" s="86"/>
      <c r="BBK152" s="86"/>
      <c r="BBL152" s="86"/>
      <c r="BBM152" s="86"/>
      <c r="BBN152" s="86"/>
      <c r="BBO152" s="86"/>
      <c r="BBP152" s="86"/>
      <c r="BBQ152" s="86"/>
      <c r="BBR152" s="86"/>
      <c r="BBS152" s="86"/>
      <c r="BBT152" s="86"/>
      <c r="BBU152" s="86"/>
      <c r="BBV152" s="86"/>
      <c r="BBW152" s="86"/>
      <c r="BBX152" s="86"/>
      <c r="BBY152" s="86"/>
      <c r="BBZ152" s="86"/>
      <c r="BCA152" s="86"/>
      <c r="BCB152" s="86"/>
      <c r="BCC152" s="86"/>
      <c r="BCD152" s="86"/>
      <c r="BCE152" s="86"/>
      <c r="BCF152" s="86"/>
      <c r="BCG152" s="86"/>
      <c r="BCH152" s="86"/>
      <c r="BCI152" s="86"/>
      <c r="BCJ152" s="86"/>
      <c r="BCK152" s="86"/>
      <c r="BCL152" s="86"/>
      <c r="BCM152" s="86"/>
      <c r="BCN152" s="86"/>
      <c r="BCO152" s="86"/>
      <c r="BCP152" s="86"/>
      <c r="BCQ152" s="86"/>
      <c r="BCR152" s="86"/>
      <c r="BCS152" s="86"/>
      <c r="BCT152" s="86"/>
      <c r="BCU152" s="86"/>
      <c r="BCV152" s="86"/>
      <c r="BCW152" s="86"/>
      <c r="BCX152" s="86"/>
      <c r="BCY152" s="86"/>
      <c r="BCZ152" s="86"/>
      <c r="BDA152" s="86"/>
      <c r="BDB152" s="86"/>
      <c r="BDC152" s="86"/>
      <c r="BDD152" s="86"/>
      <c r="BDE152" s="86"/>
      <c r="BDF152" s="86"/>
      <c r="BDG152" s="86"/>
      <c r="BDH152" s="86"/>
      <c r="BDI152" s="86"/>
      <c r="BDJ152" s="86"/>
      <c r="BDK152" s="86"/>
      <c r="BDL152" s="86"/>
      <c r="BDM152" s="86"/>
      <c r="BDN152" s="86"/>
      <c r="BDO152" s="86"/>
      <c r="BDP152" s="86"/>
      <c r="BDQ152" s="86"/>
      <c r="BDR152" s="86"/>
      <c r="BDS152" s="86"/>
      <c r="BDT152" s="86"/>
      <c r="BDU152" s="86"/>
      <c r="BDV152" s="86"/>
      <c r="BDW152" s="86"/>
      <c r="BDX152" s="86"/>
      <c r="BDY152" s="86"/>
      <c r="BDZ152" s="86"/>
      <c r="BEA152" s="86"/>
      <c r="BEB152" s="86"/>
      <c r="BEC152" s="86"/>
      <c r="BED152" s="86"/>
      <c r="BEE152" s="86"/>
      <c r="BEF152" s="86"/>
      <c r="BEG152" s="86"/>
      <c r="BEH152" s="86"/>
      <c r="BEI152" s="186"/>
      <c r="BEJ152" s="186"/>
      <c r="BEK152" s="186"/>
      <c r="BEL152" s="186"/>
      <c r="BEM152" s="186"/>
      <c r="BEN152" s="186"/>
      <c r="BEO152" s="86"/>
      <c r="BEP152" s="86"/>
      <c r="BEQ152" s="86"/>
      <c r="BER152" s="86"/>
      <c r="BES152" s="86"/>
      <c r="BET152" s="86"/>
      <c r="BEU152" s="86"/>
      <c r="BEV152" s="86"/>
      <c r="BEW152" s="86"/>
      <c r="BEX152" s="86"/>
      <c r="BEY152" s="86"/>
      <c r="BEZ152" s="86"/>
      <c r="BFA152" s="86"/>
      <c r="BFB152" s="86"/>
      <c r="BFC152" s="86"/>
      <c r="BFD152" s="86"/>
      <c r="BFE152" s="86"/>
      <c r="BFF152" s="86"/>
      <c r="BFG152" s="86"/>
      <c r="BFH152" s="86"/>
      <c r="BFI152" s="86"/>
      <c r="BFJ152" s="86"/>
      <c r="BFK152" s="86"/>
      <c r="BFL152" s="86"/>
      <c r="BFM152" s="86"/>
      <c r="BFN152" s="86"/>
      <c r="BFO152" s="86"/>
      <c r="BFP152" s="86"/>
      <c r="BFQ152" s="86"/>
      <c r="BFR152" s="86"/>
      <c r="BFS152" s="86"/>
      <c r="BFT152" s="86"/>
      <c r="BFU152" s="86"/>
      <c r="BFV152" s="86"/>
      <c r="BFW152" s="86"/>
      <c r="BFX152" s="86"/>
      <c r="BFY152" s="86"/>
      <c r="BFZ152" s="86"/>
      <c r="BGA152" s="86"/>
      <c r="BGB152" s="86"/>
      <c r="BGC152" s="86"/>
      <c r="BGD152" s="86"/>
      <c r="BGE152" s="86"/>
      <c r="BGF152" s="86"/>
      <c r="BGG152" s="86"/>
      <c r="BGH152" s="86"/>
      <c r="BGI152" s="86"/>
      <c r="BGJ152" s="86"/>
      <c r="BGK152" s="86"/>
      <c r="BGL152" s="86"/>
      <c r="BGM152" s="86"/>
      <c r="BGN152" s="86"/>
      <c r="BGO152" s="86"/>
      <c r="BGP152" s="86"/>
      <c r="BGQ152" s="86"/>
      <c r="BGR152" s="86"/>
      <c r="BGS152" s="86"/>
      <c r="BGT152" s="86"/>
      <c r="BGU152" s="86"/>
      <c r="BGV152" s="86"/>
      <c r="BGW152" s="86"/>
      <c r="BGX152" s="86"/>
      <c r="BGY152" s="86"/>
      <c r="BGZ152" s="86"/>
      <c r="BHA152" s="86"/>
      <c r="BHB152" s="86"/>
      <c r="BHC152" s="86"/>
      <c r="BHD152" s="86"/>
      <c r="BHE152" s="86"/>
      <c r="BHF152" s="86"/>
      <c r="BHG152" s="86"/>
      <c r="BHH152" s="86"/>
      <c r="BHI152" s="86"/>
      <c r="BHJ152" s="86"/>
      <c r="BHK152" s="86"/>
      <c r="BHL152" s="86"/>
      <c r="BHM152" s="86"/>
      <c r="BHN152" s="86"/>
      <c r="BHO152" s="86"/>
      <c r="BHP152" s="86"/>
      <c r="BHQ152" s="86"/>
      <c r="BHR152" s="86"/>
      <c r="BHS152" s="86"/>
      <c r="BHT152" s="86"/>
      <c r="BHU152" s="86"/>
      <c r="BHV152" s="86"/>
      <c r="BHW152" s="86"/>
      <c r="BHX152" s="86"/>
      <c r="BHY152" s="86"/>
      <c r="BHZ152" s="86"/>
      <c r="BIA152" s="86"/>
      <c r="BIB152" s="86"/>
      <c r="BIC152" s="86"/>
      <c r="BID152" s="86"/>
      <c r="BIE152" s="86"/>
      <c r="BIF152" s="86"/>
      <c r="BIG152" s="86"/>
      <c r="BIH152" s="86"/>
      <c r="BII152" s="86"/>
      <c r="BIJ152" s="86"/>
      <c r="BIK152" s="86"/>
      <c r="BIL152" s="86"/>
      <c r="BIM152" s="86"/>
      <c r="BIN152" s="86"/>
      <c r="BIO152" s="86"/>
      <c r="BIP152" s="86"/>
      <c r="BIQ152" s="86"/>
      <c r="BIR152" s="86"/>
      <c r="BIS152" s="86"/>
      <c r="BIT152" s="86"/>
      <c r="BIU152" s="86"/>
      <c r="BIV152" s="86"/>
      <c r="BIW152" s="86"/>
      <c r="BIX152" s="86"/>
      <c r="BIY152" s="86"/>
      <c r="BIZ152" s="86"/>
      <c r="BJA152" s="86"/>
      <c r="BJB152" s="86"/>
      <c r="BJC152" s="86"/>
      <c r="BJD152" s="86"/>
      <c r="BJE152" s="86"/>
      <c r="BJF152" s="86"/>
      <c r="BJG152" s="86"/>
      <c r="BJH152" s="86"/>
      <c r="BJI152" s="86"/>
      <c r="BJJ152" s="86"/>
      <c r="BJK152" s="86"/>
      <c r="BJL152" s="86"/>
      <c r="BJM152" s="86"/>
      <c r="BJN152" s="86"/>
      <c r="BJO152" s="86"/>
      <c r="BJP152" s="86"/>
      <c r="BJQ152" s="86"/>
      <c r="BJR152" s="86"/>
      <c r="BJS152" s="86"/>
      <c r="BJT152" s="86"/>
      <c r="BJU152" s="86"/>
      <c r="BJV152" s="86"/>
      <c r="BJW152" s="86"/>
      <c r="BJX152" s="86"/>
      <c r="BJY152" s="86"/>
      <c r="BJZ152" s="86"/>
      <c r="BKA152" s="86"/>
      <c r="BKB152" s="86"/>
      <c r="BKC152" s="86"/>
      <c r="BKD152" s="86"/>
      <c r="BKE152" s="86"/>
      <c r="BKF152" s="86"/>
      <c r="BKG152" s="86"/>
      <c r="BKH152" s="86"/>
      <c r="BKI152" s="86"/>
      <c r="BKJ152" s="86"/>
      <c r="BKK152" s="86"/>
      <c r="BKL152" s="86"/>
      <c r="BKM152" s="86"/>
      <c r="BKN152" s="86"/>
      <c r="BKO152" s="86"/>
      <c r="BKP152" s="86"/>
      <c r="BKQ152" s="86"/>
      <c r="BKR152" s="86"/>
      <c r="BKS152" s="86"/>
      <c r="BKT152" s="86"/>
      <c r="BKU152" s="86"/>
      <c r="BKV152" s="86"/>
      <c r="BKW152" s="86"/>
      <c r="BKX152" s="86"/>
      <c r="BKY152" s="86"/>
      <c r="BKZ152" s="86"/>
      <c r="BLA152" s="86"/>
      <c r="BLB152" s="86"/>
      <c r="BLC152" s="86"/>
      <c r="BLD152" s="86"/>
      <c r="BLE152" s="86"/>
      <c r="BLF152" s="86"/>
      <c r="BLG152" s="86"/>
      <c r="BLH152" s="86"/>
      <c r="BLI152" s="86"/>
      <c r="BLJ152" s="86"/>
      <c r="BLK152" s="86"/>
      <c r="BLL152" s="86"/>
      <c r="BLM152" s="86"/>
      <c r="BLN152" s="86"/>
      <c r="BLO152" s="86"/>
      <c r="BLP152" s="86"/>
      <c r="BLQ152" s="86"/>
      <c r="BLR152" s="86"/>
      <c r="BLS152" s="86"/>
      <c r="BLT152" s="86"/>
      <c r="BLU152" s="86"/>
      <c r="BLV152" s="86"/>
      <c r="BLW152" s="86"/>
      <c r="BLX152" s="86"/>
      <c r="BLY152" s="86"/>
      <c r="BLZ152" s="86"/>
      <c r="BMA152" s="86"/>
      <c r="BMB152" s="86"/>
      <c r="BMC152" s="86"/>
      <c r="BMD152" s="86"/>
      <c r="BME152" s="86"/>
      <c r="BMF152" s="86"/>
      <c r="BMG152" s="86"/>
      <c r="BMH152" s="86"/>
      <c r="BMI152" s="86"/>
      <c r="BMJ152" s="86"/>
      <c r="BMK152" s="86"/>
      <c r="BML152" s="86"/>
      <c r="BMM152" s="86"/>
      <c r="BMN152" s="86"/>
      <c r="BMO152" s="86"/>
      <c r="BMP152" s="86"/>
      <c r="BMQ152" s="86"/>
      <c r="BMR152" s="86"/>
      <c r="BMS152" s="86"/>
      <c r="BMT152" s="86"/>
      <c r="BMU152" s="86"/>
      <c r="BMV152" s="86"/>
      <c r="BMW152" s="86"/>
      <c r="BMX152" s="86"/>
      <c r="BMY152" s="86"/>
      <c r="BMZ152" s="86"/>
      <c r="BNA152" s="86"/>
      <c r="BNB152" s="86"/>
      <c r="BNC152" s="86"/>
      <c r="BND152" s="86"/>
      <c r="BNE152" s="86"/>
      <c r="BNF152" s="86"/>
      <c r="BNG152" s="86"/>
      <c r="BNH152" s="86"/>
      <c r="BNI152" s="86"/>
      <c r="BNJ152" s="86"/>
      <c r="BNK152" s="86"/>
      <c r="BNL152" s="86"/>
      <c r="BNM152" s="86"/>
      <c r="BNN152" s="86"/>
      <c r="BNO152" s="86"/>
      <c r="BNP152" s="86"/>
      <c r="BNQ152" s="86"/>
      <c r="BNR152" s="86"/>
      <c r="BNS152" s="86"/>
      <c r="BNT152" s="86"/>
      <c r="BNU152" s="86"/>
      <c r="BNV152" s="86"/>
      <c r="BNW152" s="86"/>
      <c r="BNX152" s="86"/>
      <c r="BNY152" s="86"/>
      <c r="BNZ152" s="86"/>
      <c r="BOA152" s="86"/>
      <c r="BOB152" s="86"/>
      <c r="BOC152" s="86"/>
      <c r="BOD152" s="86"/>
      <c r="BOE152" s="186"/>
      <c r="BOF152" s="186"/>
      <c r="BOG152" s="186"/>
      <c r="BOH152" s="186"/>
      <c r="BOI152" s="186"/>
      <c r="BOJ152" s="186"/>
      <c r="BOK152" s="86"/>
      <c r="BOL152" s="86"/>
      <c r="BOM152" s="86"/>
      <c r="BON152" s="86"/>
      <c r="BOO152" s="86"/>
      <c r="BOP152" s="86"/>
      <c r="BOQ152" s="86"/>
      <c r="BOR152" s="86"/>
      <c r="BOS152" s="86"/>
      <c r="BOT152" s="86"/>
      <c r="BOU152" s="86"/>
      <c r="BOV152" s="86"/>
      <c r="BOW152" s="86"/>
      <c r="BOX152" s="86"/>
      <c r="BOY152" s="86"/>
      <c r="BOZ152" s="86"/>
      <c r="BPA152" s="86"/>
      <c r="BPB152" s="86"/>
      <c r="BPC152" s="86"/>
      <c r="BPD152" s="86"/>
      <c r="BPE152" s="86"/>
      <c r="BPF152" s="86"/>
      <c r="BPG152" s="86"/>
      <c r="BPH152" s="86"/>
      <c r="BPI152" s="86"/>
      <c r="BPJ152" s="86"/>
      <c r="BPK152" s="86"/>
      <c r="BPL152" s="86"/>
      <c r="BPM152" s="86"/>
      <c r="BPN152" s="86"/>
      <c r="BPO152" s="86"/>
      <c r="BPP152" s="86"/>
      <c r="BPQ152" s="86"/>
      <c r="BPR152" s="86"/>
      <c r="BPS152" s="86"/>
      <c r="BPT152" s="86"/>
      <c r="BPU152" s="86"/>
      <c r="BPV152" s="86"/>
      <c r="BPW152" s="86"/>
      <c r="BPX152" s="86"/>
      <c r="BPY152" s="86"/>
      <c r="BPZ152" s="86"/>
      <c r="BQA152" s="86"/>
      <c r="BQB152" s="86"/>
      <c r="BQC152" s="86"/>
      <c r="BQD152" s="86"/>
      <c r="BQE152" s="86"/>
      <c r="BQF152" s="86"/>
      <c r="BQG152" s="86"/>
      <c r="BQH152" s="86"/>
      <c r="BQI152" s="86"/>
      <c r="BQJ152" s="86"/>
      <c r="BQK152" s="86"/>
      <c r="BQL152" s="86"/>
      <c r="BQM152" s="86"/>
      <c r="BQN152" s="86"/>
      <c r="BQO152" s="86"/>
      <c r="BQP152" s="86"/>
      <c r="BQQ152" s="86"/>
      <c r="BQR152" s="86"/>
      <c r="BQS152" s="86"/>
      <c r="BQT152" s="86"/>
      <c r="BQU152" s="86"/>
      <c r="BQV152" s="86"/>
      <c r="BQW152" s="86"/>
      <c r="BQX152" s="86"/>
      <c r="BQY152" s="86"/>
      <c r="BQZ152" s="86"/>
      <c r="BRA152" s="86"/>
      <c r="BRB152" s="86"/>
      <c r="BRC152" s="86"/>
      <c r="BRD152" s="86"/>
      <c r="BRE152" s="86"/>
      <c r="BRF152" s="86"/>
      <c r="BRG152" s="86"/>
      <c r="BRH152" s="86"/>
      <c r="BRI152" s="86"/>
      <c r="BRJ152" s="86"/>
      <c r="BRK152" s="86"/>
      <c r="BRL152" s="86"/>
      <c r="BRM152" s="86"/>
      <c r="BRN152" s="86"/>
      <c r="BRO152" s="86"/>
      <c r="BRP152" s="86"/>
      <c r="BRQ152" s="86"/>
      <c r="BRR152" s="86"/>
      <c r="BRS152" s="86"/>
      <c r="BRT152" s="86"/>
      <c r="BRU152" s="86"/>
      <c r="BRV152" s="86"/>
      <c r="BRW152" s="86"/>
      <c r="BRX152" s="86"/>
      <c r="BRY152" s="86"/>
      <c r="BRZ152" s="86"/>
      <c r="BSA152" s="86"/>
      <c r="BSB152" s="86"/>
      <c r="BSC152" s="86"/>
      <c r="BSD152" s="86"/>
      <c r="BSE152" s="86"/>
      <c r="BSF152" s="86"/>
      <c r="BSG152" s="86"/>
      <c r="BSH152" s="86"/>
      <c r="BSI152" s="86"/>
      <c r="BSJ152" s="86"/>
      <c r="BSK152" s="86"/>
      <c r="BSL152" s="86"/>
      <c r="BSM152" s="86"/>
      <c r="BSN152" s="86"/>
      <c r="BSO152" s="86"/>
      <c r="BSP152" s="86"/>
      <c r="BSQ152" s="86"/>
      <c r="BSR152" s="86"/>
      <c r="BSS152" s="86"/>
      <c r="BST152" s="86"/>
      <c r="BSU152" s="86"/>
      <c r="BSV152" s="86"/>
      <c r="BSW152" s="86"/>
      <c r="BSX152" s="86"/>
      <c r="BSY152" s="86"/>
      <c r="BSZ152" s="86"/>
      <c r="BTA152" s="86"/>
      <c r="BTB152" s="86"/>
      <c r="BTC152" s="86"/>
      <c r="BTD152" s="86"/>
      <c r="BTE152" s="86"/>
      <c r="BTF152" s="86"/>
      <c r="BTG152" s="86"/>
      <c r="BTH152" s="86"/>
      <c r="BTI152" s="86"/>
      <c r="BTJ152" s="86"/>
      <c r="BTK152" s="86"/>
      <c r="BTL152" s="86"/>
      <c r="BTM152" s="86"/>
      <c r="BTN152" s="86"/>
      <c r="BTO152" s="86"/>
      <c r="BTP152" s="86"/>
      <c r="BTQ152" s="86"/>
      <c r="BTR152" s="86"/>
      <c r="BTS152" s="86"/>
      <c r="BTT152" s="86"/>
      <c r="BTU152" s="86"/>
      <c r="BTV152" s="86"/>
      <c r="BTW152" s="86"/>
      <c r="BTX152" s="86"/>
      <c r="BTY152" s="86"/>
      <c r="BTZ152" s="86"/>
      <c r="BUA152" s="86"/>
      <c r="BUB152" s="86"/>
      <c r="BUC152" s="86"/>
      <c r="BUD152" s="86"/>
      <c r="BUE152" s="86"/>
      <c r="BUF152" s="86"/>
      <c r="BUG152" s="86"/>
      <c r="BUH152" s="86"/>
      <c r="BUI152" s="86"/>
      <c r="BUJ152" s="86"/>
      <c r="BUK152" s="86"/>
      <c r="BUL152" s="86"/>
      <c r="BUM152" s="86"/>
      <c r="BUN152" s="86"/>
      <c r="BUO152" s="86"/>
      <c r="BUP152" s="86"/>
      <c r="BUQ152" s="86"/>
      <c r="BUR152" s="86"/>
      <c r="BUS152" s="86"/>
      <c r="BUT152" s="86"/>
      <c r="BUU152" s="86"/>
      <c r="BUV152" s="86"/>
      <c r="BUW152" s="86"/>
      <c r="BUX152" s="86"/>
      <c r="BUY152" s="86"/>
      <c r="BUZ152" s="86"/>
      <c r="BVA152" s="86"/>
      <c r="BVB152" s="86"/>
      <c r="BVC152" s="86"/>
      <c r="BVD152" s="86"/>
      <c r="BVE152" s="86"/>
      <c r="BVF152" s="86"/>
      <c r="BVG152" s="86"/>
      <c r="BVH152" s="86"/>
      <c r="BVI152" s="86"/>
      <c r="BVJ152" s="86"/>
      <c r="BVK152" s="86"/>
      <c r="BVL152" s="86"/>
      <c r="BVM152" s="86"/>
      <c r="BVN152" s="86"/>
      <c r="BVO152" s="86"/>
      <c r="BVP152" s="86"/>
      <c r="BVQ152" s="86"/>
      <c r="BVR152" s="86"/>
      <c r="BVS152" s="86"/>
      <c r="BVT152" s="86"/>
      <c r="BVU152" s="86"/>
      <c r="BVV152" s="86"/>
      <c r="BVW152" s="86"/>
      <c r="BVX152" s="86"/>
      <c r="BVY152" s="86"/>
      <c r="BVZ152" s="86"/>
      <c r="BWA152" s="86"/>
      <c r="BWB152" s="86"/>
      <c r="BWC152" s="86"/>
      <c r="BWD152" s="86"/>
      <c r="BWE152" s="86"/>
      <c r="BWF152" s="86"/>
      <c r="BWG152" s="86"/>
      <c r="BWH152" s="86"/>
      <c r="BWI152" s="86"/>
      <c r="BWJ152" s="86"/>
      <c r="BWK152" s="86"/>
      <c r="BWL152" s="86"/>
      <c r="BWM152" s="86"/>
      <c r="BWN152" s="86"/>
      <c r="BWO152" s="86"/>
      <c r="BWP152" s="86"/>
      <c r="BWQ152" s="86"/>
      <c r="BWR152" s="86"/>
      <c r="BWS152" s="86"/>
      <c r="BWT152" s="86"/>
      <c r="BWU152" s="86"/>
      <c r="BWV152" s="86"/>
      <c r="BWW152" s="86"/>
      <c r="BWX152" s="86"/>
      <c r="BWY152" s="86"/>
      <c r="BWZ152" s="86"/>
      <c r="BXA152" s="86"/>
      <c r="BXB152" s="86"/>
      <c r="BXC152" s="86"/>
      <c r="BXD152" s="86"/>
      <c r="BXE152" s="86"/>
      <c r="BXF152" s="86"/>
      <c r="BXG152" s="86"/>
      <c r="BXH152" s="86"/>
      <c r="BXI152" s="86"/>
      <c r="BXJ152" s="86"/>
      <c r="BXK152" s="86"/>
      <c r="BXL152" s="86"/>
      <c r="BXM152" s="86"/>
      <c r="BXN152" s="86"/>
      <c r="BXO152" s="86"/>
      <c r="BXP152" s="86"/>
      <c r="BXQ152" s="86"/>
      <c r="BXR152" s="86"/>
      <c r="BXS152" s="86"/>
      <c r="BXT152" s="86"/>
      <c r="BXU152" s="86"/>
      <c r="BXV152" s="86"/>
      <c r="BXW152" s="86"/>
      <c r="BXX152" s="86"/>
      <c r="BXY152" s="86"/>
      <c r="BXZ152" s="86"/>
      <c r="BYA152" s="186"/>
      <c r="BYB152" s="186"/>
      <c r="BYC152" s="186"/>
      <c r="BYD152" s="186"/>
      <c r="BYE152" s="186"/>
      <c r="BYF152" s="186"/>
      <c r="BYG152" s="86"/>
      <c r="BYH152" s="86"/>
      <c r="BYI152" s="86"/>
      <c r="BYJ152" s="86"/>
      <c r="BYK152" s="86"/>
      <c r="BYL152" s="86"/>
      <c r="BYM152" s="86"/>
      <c r="BYN152" s="86"/>
      <c r="BYO152" s="86"/>
      <c r="BYP152" s="86"/>
      <c r="BYQ152" s="86"/>
      <c r="BYR152" s="86"/>
      <c r="BYS152" s="86"/>
      <c r="BYT152" s="86"/>
      <c r="BYU152" s="86"/>
      <c r="BYV152" s="86"/>
      <c r="BYW152" s="86"/>
      <c r="BYX152" s="86"/>
      <c r="BYY152" s="86"/>
      <c r="BYZ152" s="86"/>
      <c r="BZA152" s="86"/>
      <c r="BZB152" s="86"/>
      <c r="BZC152" s="86"/>
      <c r="BZD152" s="86"/>
      <c r="BZE152" s="86"/>
      <c r="BZF152" s="86"/>
      <c r="BZG152" s="86"/>
      <c r="BZH152" s="86"/>
      <c r="BZI152" s="86"/>
      <c r="BZJ152" s="86"/>
      <c r="BZK152" s="86"/>
      <c r="BZL152" s="86"/>
      <c r="BZM152" s="86"/>
      <c r="BZN152" s="86"/>
      <c r="BZO152" s="86"/>
      <c r="BZP152" s="86"/>
      <c r="BZQ152" s="86"/>
      <c r="BZR152" s="86"/>
      <c r="BZS152" s="86"/>
      <c r="BZT152" s="86"/>
      <c r="BZU152" s="86"/>
      <c r="BZV152" s="86"/>
      <c r="BZW152" s="86"/>
      <c r="BZX152" s="86"/>
      <c r="BZY152" s="86"/>
      <c r="BZZ152" s="86"/>
      <c r="CAA152" s="86"/>
      <c r="CAB152" s="86"/>
      <c r="CAC152" s="86"/>
      <c r="CAD152" s="86"/>
      <c r="CAE152" s="86"/>
      <c r="CAF152" s="86"/>
      <c r="CAG152" s="86"/>
      <c r="CAH152" s="86"/>
      <c r="CAI152" s="86"/>
      <c r="CAJ152" s="86"/>
      <c r="CAK152" s="86"/>
      <c r="CAL152" s="86"/>
      <c r="CAM152" s="86"/>
      <c r="CAN152" s="86"/>
      <c r="CAO152" s="86"/>
      <c r="CAP152" s="86"/>
      <c r="CAQ152" s="86"/>
      <c r="CAR152" s="86"/>
      <c r="CAS152" s="86"/>
      <c r="CAT152" s="86"/>
      <c r="CAU152" s="86"/>
      <c r="CAV152" s="86"/>
      <c r="CAW152" s="86"/>
      <c r="CAX152" s="86"/>
      <c r="CAY152" s="86"/>
      <c r="CAZ152" s="86"/>
      <c r="CBA152" s="86"/>
      <c r="CBB152" s="86"/>
      <c r="CBC152" s="86"/>
      <c r="CBD152" s="86"/>
      <c r="CBE152" s="86"/>
      <c r="CBF152" s="86"/>
      <c r="CBG152" s="86"/>
      <c r="CBH152" s="86"/>
      <c r="CBI152" s="86"/>
      <c r="CBJ152" s="86"/>
      <c r="CBK152" s="86"/>
      <c r="CBL152" s="86"/>
      <c r="CBM152" s="86"/>
      <c r="CBN152" s="86"/>
      <c r="CBO152" s="86"/>
      <c r="CBP152" s="86"/>
      <c r="CBQ152" s="86"/>
      <c r="CBR152" s="86"/>
      <c r="CBS152" s="86"/>
      <c r="CBT152" s="86"/>
      <c r="CBU152" s="86"/>
      <c r="CBV152" s="86"/>
      <c r="CBW152" s="86"/>
      <c r="CBX152" s="86"/>
      <c r="CBY152" s="86"/>
      <c r="CBZ152" s="86"/>
      <c r="CCA152" s="86"/>
      <c r="CCB152" s="86"/>
      <c r="CCC152" s="86"/>
      <c r="CCD152" s="86"/>
      <c r="CCE152" s="86"/>
      <c r="CCF152" s="86"/>
      <c r="CCG152" s="86"/>
      <c r="CCH152" s="86"/>
      <c r="CCI152" s="86"/>
      <c r="CCJ152" s="86"/>
      <c r="CCK152" s="86"/>
      <c r="CCL152" s="86"/>
      <c r="CCM152" s="86"/>
      <c r="CCN152" s="86"/>
      <c r="CCO152" s="86"/>
      <c r="CCP152" s="86"/>
      <c r="CCQ152" s="86"/>
      <c r="CCR152" s="86"/>
      <c r="CCS152" s="86"/>
      <c r="CCT152" s="86"/>
      <c r="CCU152" s="86"/>
      <c r="CCV152" s="86"/>
      <c r="CCW152" s="86"/>
      <c r="CCX152" s="86"/>
      <c r="CCY152" s="86"/>
      <c r="CCZ152" s="86"/>
      <c r="CDA152" s="86"/>
      <c r="CDB152" s="86"/>
      <c r="CDC152" s="86"/>
      <c r="CDD152" s="86"/>
      <c r="CDE152" s="86"/>
      <c r="CDF152" s="86"/>
      <c r="CDG152" s="86"/>
      <c r="CDH152" s="86"/>
      <c r="CDI152" s="86"/>
      <c r="CDJ152" s="86"/>
      <c r="CDK152" s="86"/>
      <c r="CDL152" s="86"/>
      <c r="CDM152" s="86"/>
      <c r="CDN152" s="86"/>
      <c r="CDO152" s="86"/>
      <c r="CDP152" s="86"/>
      <c r="CDQ152" s="86"/>
      <c r="CDR152" s="86"/>
      <c r="CDS152" s="86"/>
      <c r="CDT152" s="86"/>
      <c r="CDU152" s="86"/>
      <c r="CDV152" s="86"/>
      <c r="CDW152" s="86"/>
      <c r="CDX152" s="86"/>
      <c r="CDY152" s="86"/>
      <c r="CDZ152" s="86"/>
      <c r="CEA152" s="86"/>
      <c r="CEB152" s="86"/>
      <c r="CEC152" s="86"/>
      <c r="CED152" s="86"/>
      <c r="CEE152" s="86"/>
      <c r="CEF152" s="86"/>
      <c r="CEG152" s="86"/>
      <c r="CEH152" s="86"/>
      <c r="CEI152" s="86"/>
      <c r="CEJ152" s="86"/>
      <c r="CEK152" s="86"/>
      <c r="CEL152" s="86"/>
      <c r="CEM152" s="86"/>
      <c r="CEN152" s="86"/>
      <c r="CEO152" s="86"/>
      <c r="CEP152" s="86"/>
      <c r="CEQ152" s="86"/>
      <c r="CER152" s="86"/>
      <c r="CES152" s="86"/>
      <c r="CET152" s="86"/>
      <c r="CEU152" s="86"/>
      <c r="CEV152" s="86"/>
      <c r="CEW152" s="86"/>
      <c r="CEX152" s="86"/>
      <c r="CEY152" s="86"/>
      <c r="CEZ152" s="86"/>
      <c r="CFA152" s="86"/>
      <c r="CFB152" s="86"/>
      <c r="CFC152" s="86"/>
      <c r="CFD152" s="86"/>
      <c r="CFE152" s="86"/>
      <c r="CFF152" s="86"/>
      <c r="CFG152" s="86"/>
      <c r="CFH152" s="86"/>
      <c r="CFI152" s="86"/>
      <c r="CFJ152" s="86"/>
      <c r="CFK152" s="86"/>
      <c r="CFL152" s="86"/>
      <c r="CFM152" s="86"/>
      <c r="CFN152" s="86"/>
      <c r="CFO152" s="86"/>
      <c r="CFP152" s="86"/>
      <c r="CFQ152" s="86"/>
      <c r="CFR152" s="86"/>
      <c r="CFS152" s="86"/>
      <c r="CFT152" s="86"/>
      <c r="CFU152" s="86"/>
      <c r="CFV152" s="86"/>
      <c r="CFW152" s="86"/>
      <c r="CFX152" s="86"/>
      <c r="CFY152" s="86"/>
      <c r="CFZ152" s="86"/>
      <c r="CGA152" s="86"/>
      <c r="CGB152" s="86"/>
      <c r="CGC152" s="86"/>
      <c r="CGD152" s="86"/>
      <c r="CGE152" s="86"/>
      <c r="CGF152" s="86"/>
      <c r="CGG152" s="86"/>
      <c r="CGH152" s="86"/>
      <c r="CGI152" s="86"/>
      <c r="CGJ152" s="86"/>
      <c r="CGK152" s="86"/>
      <c r="CGL152" s="86"/>
      <c r="CGM152" s="86"/>
      <c r="CGN152" s="86"/>
      <c r="CGO152" s="86"/>
      <c r="CGP152" s="86"/>
      <c r="CGQ152" s="86"/>
      <c r="CGR152" s="86"/>
      <c r="CGS152" s="86"/>
      <c r="CGT152" s="86"/>
      <c r="CGU152" s="86"/>
      <c r="CGV152" s="86"/>
      <c r="CGW152" s="86"/>
      <c r="CGX152" s="86"/>
      <c r="CGY152" s="86"/>
      <c r="CGZ152" s="86"/>
      <c r="CHA152" s="86"/>
      <c r="CHB152" s="86"/>
      <c r="CHC152" s="86"/>
      <c r="CHD152" s="86"/>
      <c r="CHE152" s="86"/>
      <c r="CHF152" s="86"/>
      <c r="CHG152" s="86"/>
      <c r="CHH152" s="86"/>
      <c r="CHI152" s="86"/>
      <c r="CHJ152" s="86"/>
      <c r="CHK152" s="86"/>
      <c r="CHL152" s="86"/>
      <c r="CHM152" s="86"/>
      <c r="CHN152" s="86"/>
      <c r="CHO152" s="86"/>
      <c r="CHP152" s="86"/>
      <c r="CHQ152" s="86"/>
      <c r="CHR152" s="86"/>
      <c r="CHS152" s="86"/>
      <c r="CHT152" s="86"/>
      <c r="CHU152" s="86"/>
      <c r="CHV152" s="86"/>
      <c r="CHW152" s="186"/>
      <c r="CHX152" s="186"/>
      <c r="CHY152" s="186"/>
      <c r="CHZ152" s="186"/>
      <c r="CIA152" s="186"/>
      <c r="CIB152" s="186"/>
      <c r="CIC152" s="86"/>
      <c r="CID152" s="86"/>
      <c r="CIE152" s="86"/>
      <c r="CIF152" s="86"/>
      <c r="CIG152" s="86"/>
      <c r="CIH152" s="86"/>
      <c r="CII152" s="86"/>
      <c r="CIJ152" s="86"/>
      <c r="CIK152" s="86"/>
      <c r="CIL152" s="86"/>
      <c r="CIM152" s="86"/>
      <c r="CIN152" s="86"/>
      <c r="CIO152" s="86"/>
      <c r="CIP152" s="86"/>
      <c r="CIQ152" s="86"/>
      <c r="CIR152" s="86"/>
      <c r="CIS152" s="86"/>
      <c r="CIT152" s="86"/>
      <c r="CIU152" s="86"/>
      <c r="CIV152" s="86"/>
      <c r="CIW152" s="86"/>
      <c r="CIX152" s="86"/>
      <c r="CIY152" s="86"/>
      <c r="CIZ152" s="86"/>
      <c r="CJA152" s="86"/>
      <c r="CJB152" s="86"/>
      <c r="CJC152" s="86"/>
      <c r="CJD152" s="86"/>
      <c r="CJE152" s="86"/>
      <c r="CJF152" s="86"/>
      <c r="CJG152" s="86"/>
      <c r="CJH152" s="86"/>
      <c r="CJI152" s="86"/>
      <c r="CJJ152" s="86"/>
      <c r="CJK152" s="86"/>
      <c r="CJL152" s="86"/>
      <c r="CJM152" s="86"/>
      <c r="CJN152" s="86"/>
      <c r="CJO152" s="86"/>
      <c r="CJP152" s="86"/>
      <c r="CJQ152" s="86"/>
      <c r="CJR152" s="86"/>
      <c r="CJS152" s="86"/>
      <c r="CJT152" s="86"/>
      <c r="CJU152" s="86"/>
      <c r="CJV152" s="86"/>
      <c r="CJW152" s="86"/>
      <c r="CJX152" s="86"/>
      <c r="CJY152" s="86"/>
      <c r="CJZ152" s="86"/>
      <c r="CKA152" s="86"/>
      <c r="CKB152" s="86"/>
      <c r="CKC152" s="86"/>
      <c r="CKD152" s="86"/>
      <c r="CKE152" s="86"/>
      <c r="CKF152" s="86"/>
      <c r="CKG152" s="86"/>
      <c r="CKH152" s="86"/>
      <c r="CKI152" s="86"/>
      <c r="CKJ152" s="86"/>
      <c r="CKK152" s="86"/>
      <c r="CKL152" s="86"/>
      <c r="CKM152" s="86"/>
      <c r="CKN152" s="86"/>
      <c r="CKO152" s="86"/>
      <c r="CKP152" s="86"/>
      <c r="CKQ152" s="86"/>
      <c r="CKR152" s="86"/>
      <c r="CKS152" s="86"/>
      <c r="CKT152" s="86"/>
      <c r="CKU152" s="86"/>
      <c r="CKV152" s="86"/>
      <c r="CKW152" s="86"/>
      <c r="CKX152" s="86"/>
      <c r="CKY152" s="86"/>
      <c r="CKZ152" s="86"/>
      <c r="CLA152" s="86"/>
      <c r="CLB152" s="86"/>
      <c r="CLC152" s="86"/>
      <c r="CLD152" s="86"/>
      <c r="CLE152" s="86"/>
      <c r="CLF152" s="86"/>
      <c r="CLG152" s="86"/>
      <c r="CLH152" s="86"/>
      <c r="CLI152" s="86"/>
      <c r="CLJ152" s="86"/>
      <c r="CLK152" s="86"/>
      <c r="CLL152" s="86"/>
      <c r="CLM152" s="86"/>
      <c r="CLN152" s="86"/>
      <c r="CLO152" s="86"/>
      <c r="CLP152" s="86"/>
      <c r="CLQ152" s="86"/>
      <c r="CLR152" s="86"/>
      <c r="CLS152" s="86"/>
      <c r="CLT152" s="86"/>
      <c r="CLU152" s="86"/>
      <c r="CLV152" s="86"/>
      <c r="CLW152" s="86"/>
      <c r="CLX152" s="86"/>
      <c r="CLY152" s="86"/>
      <c r="CLZ152" s="86"/>
      <c r="CMA152" s="86"/>
      <c r="CMB152" s="86"/>
      <c r="CMC152" s="86"/>
      <c r="CMD152" s="86"/>
      <c r="CME152" s="86"/>
      <c r="CMF152" s="86"/>
      <c r="CMG152" s="86"/>
      <c r="CMH152" s="86"/>
      <c r="CMI152" s="86"/>
      <c r="CMJ152" s="86"/>
      <c r="CMK152" s="86"/>
      <c r="CML152" s="86"/>
      <c r="CMM152" s="86"/>
      <c r="CMN152" s="86"/>
      <c r="CMO152" s="86"/>
      <c r="CMP152" s="86"/>
      <c r="CMQ152" s="86"/>
      <c r="CMR152" s="86"/>
      <c r="CMS152" s="86"/>
      <c r="CMT152" s="86"/>
      <c r="CMU152" s="86"/>
      <c r="CMV152" s="86"/>
      <c r="CMW152" s="86"/>
      <c r="CMX152" s="86"/>
      <c r="CMY152" s="86"/>
      <c r="CMZ152" s="86"/>
      <c r="CNA152" s="86"/>
      <c r="CNB152" s="86"/>
      <c r="CNC152" s="86"/>
      <c r="CND152" s="86"/>
      <c r="CNE152" s="86"/>
      <c r="CNF152" s="86"/>
      <c r="CNG152" s="86"/>
      <c r="CNH152" s="86"/>
      <c r="CNI152" s="86"/>
      <c r="CNJ152" s="86"/>
      <c r="CNK152" s="86"/>
      <c r="CNL152" s="86"/>
      <c r="CNM152" s="86"/>
      <c r="CNN152" s="86"/>
      <c r="CNO152" s="86"/>
      <c r="CNP152" s="86"/>
      <c r="CNQ152" s="86"/>
      <c r="CNR152" s="86"/>
      <c r="CNS152" s="86"/>
      <c r="CNT152" s="86"/>
      <c r="CNU152" s="86"/>
      <c r="CNV152" s="86"/>
      <c r="CNW152" s="86"/>
      <c r="CNX152" s="86"/>
      <c r="CNY152" s="86"/>
      <c r="CNZ152" s="86"/>
      <c r="COA152" s="86"/>
      <c r="COB152" s="86"/>
      <c r="COC152" s="86"/>
      <c r="COD152" s="86"/>
      <c r="COE152" s="86"/>
      <c r="COF152" s="86"/>
      <c r="COG152" s="86"/>
      <c r="COH152" s="86"/>
      <c r="COI152" s="86"/>
      <c r="COJ152" s="86"/>
      <c r="COK152" s="86"/>
      <c r="COL152" s="86"/>
      <c r="COM152" s="86"/>
      <c r="CON152" s="86"/>
      <c r="COO152" s="86"/>
      <c r="COP152" s="86"/>
      <c r="COQ152" s="86"/>
      <c r="COR152" s="86"/>
      <c r="COS152" s="86"/>
      <c r="COT152" s="86"/>
      <c r="COU152" s="86"/>
      <c r="COV152" s="86"/>
      <c r="COW152" s="86"/>
      <c r="COX152" s="86"/>
      <c r="COY152" s="86"/>
      <c r="COZ152" s="86"/>
      <c r="CPA152" s="86"/>
      <c r="CPB152" s="86"/>
      <c r="CPC152" s="86"/>
      <c r="CPD152" s="86"/>
      <c r="CPE152" s="86"/>
      <c r="CPF152" s="86"/>
      <c r="CPG152" s="86"/>
      <c r="CPH152" s="86"/>
      <c r="CPI152" s="86"/>
      <c r="CPJ152" s="86"/>
      <c r="CPK152" s="86"/>
      <c r="CPL152" s="86"/>
      <c r="CPM152" s="86"/>
      <c r="CPN152" s="86"/>
      <c r="CPO152" s="86"/>
      <c r="CPP152" s="86"/>
      <c r="CPQ152" s="86"/>
      <c r="CPR152" s="86"/>
      <c r="CPS152" s="86"/>
      <c r="CPT152" s="86"/>
      <c r="CPU152" s="86"/>
      <c r="CPV152" s="86"/>
      <c r="CPW152" s="86"/>
      <c r="CPX152" s="86"/>
      <c r="CPY152" s="86"/>
      <c r="CPZ152" s="86"/>
      <c r="CQA152" s="86"/>
      <c r="CQB152" s="86"/>
      <c r="CQC152" s="86"/>
      <c r="CQD152" s="86"/>
      <c r="CQE152" s="86"/>
      <c r="CQF152" s="86"/>
      <c r="CQG152" s="86"/>
      <c r="CQH152" s="86"/>
      <c r="CQI152" s="86"/>
      <c r="CQJ152" s="86"/>
      <c r="CQK152" s="86"/>
      <c r="CQL152" s="86"/>
      <c r="CQM152" s="86"/>
      <c r="CQN152" s="86"/>
      <c r="CQO152" s="86"/>
      <c r="CQP152" s="86"/>
      <c r="CQQ152" s="86"/>
      <c r="CQR152" s="86"/>
      <c r="CQS152" s="86"/>
      <c r="CQT152" s="86"/>
      <c r="CQU152" s="86"/>
      <c r="CQV152" s="86"/>
      <c r="CQW152" s="86"/>
      <c r="CQX152" s="86"/>
      <c r="CQY152" s="86"/>
      <c r="CQZ152" s="86"/>
      <c r="CRA152" s="86"/>
      <c r="CRB152" s="86"/>
      <c r="CRC152" s="86"/>
      <c r="CRD152" s="86"/>
      <c r="CRE152" s="86"/>
      <c r="CRF152" s="86"/>
      <c r="CRG152" s="86"/>
      <c r="CRH152" s="86"/>
      <c r="CRI152" s="86"/>
      <c r="CRJ152" s="86"/>
      <c r="CRK152" s="86"/>
      <c r="CRL152" s="86"/>
      <c r="CRM152" s="86"/>
      <c r="CRN152" s="86"/>
      <c r="CRO152" s="86"/>
      <c r="CRP152" s="86"/>
      <c r="CRQ152" s="86"/>
      <c r="CRR152" s="86"/>
      <c r="CRS152" s="186"/>
      <c r="CRT152" s="186"/>
      <c r="CRU152" s="186"/>
      <c r="CRV152" s="186"/>
      <c r="CRW152" s="186"/>
      <c r="CRX152" s="186"/>
      <c r="CRY152" s="86"/>
      <c r="CRZ152" s="86"/>
      <c r="CSA152" s="86"/>
      <c r="CSB152" s="86"/>
      <c r="CSC152" s="86"/>
      <c r="CSD152" s="86"/>
      <c r="CSE152" s="86"/>
      <c r="CSF152" s="86"/>
      <c r="CSG152" s="86"/>
      <c r="CSH152" s="86"/>
      <c r="CSI152" s="86"/>
      <c r="CSJ152" s="86"/>
      <c r="CSK152" s="86"/>
      <c r="CSL152" s="86"/>
      <c r="CSM152" s="86"/>
      <c r="CSN152" s="86"/>
      <c r="CSO152" s="86"/>
      <c r="CSP152" s="86"/>
      <c r="CSQ152" s="86"/>
      <c r="CSR152" s="86"/>
      <c r="CSS152" s="86"/>
      <c r="CST152" s="86"/>
      <c r="CSU152" s="86"/>
      <c r="CSV152" s="86"/>
      <c r="CSW152" s="86"/>
      <c r="CSX152" s="86"/>
      <c r="CSY152" s="86"/>
      <c r="CSZ152" s="86"/>
      <c r="CTA152" s="86"/>
      <c r="CTB152" s="86"/>
      <c r="CTC152" s="86"/>
      <c r="CTD152" s="86"/>
      <c r="CTE152" s="86"/>
      <c r="CTF152" s="86"/>
      <c r="CTG152" s="86"/>
      <c r="CTH152" s="86"/>
      <c r="CTI152" s="86"/>
      <c r="CTJ152" s="86"/>
      <c r="CTK152" s="86"/>
      <c r="CTL152" s="86"/>
      <c r="CTM152" s="86"/>
      <c r="CTN152" s="86"/>
      <c r="CTO152" s="86"/>
      <c r="CTP152" s="86"/>
      <c r="CTQ152" s="86"/>
      <c r="CTR152" s="86"/>
      <c r="CTS152" s="86"/>
      <c r="CTT152" s="86"/>
      <c r="CTU152" s="86"/>
      <c r="CTV152" s="86"/>
      <c r="CTW152" s="86"/>
      <c r="CTX152" s="86"/>
      <c r="CTY152" s="86"/>
      <c r="CTZ152" s="86"/>
      <c r="CUA152" s="86"/>
      <c r="CUB152" s="86"/>
      <c r="CUC152" s="86"/>
      <c r="CUD152" s="86"/>
      <c r="CUE152" s="86"/>
      <c r="CUF152" s="86"/>
      <c r="CUG152" s="86"/>
      <c r="CUH152" s="86"/>
      <c r="CUI152" s="86"/>
      <c r="CUJ152" s="86"/>
      <c r="CUK152" s="86"/>
      <c r="CUL152" s="86"/>
      <c r="CUM152" s="86"/>
      <c r="CUN152" s="86"/>
      <c r="CUO152" s="86"/>
      <c r="CUP152" s="86"/>
      <c r="CUQ152" s="86"/>
      <c r="CUR152" s="86"/>
      <c r="CUS152" s="86"/>
      <c r="CUT152" s="86"/>
      <c r="CUU152" s="86"/>
      <c r="CUV152" s="86"/>
      <c r="CUW152" s="86"/>
      <c r="CUX152" s="86"/>
      <c r="CUY152" s="86"/>
      <c r="CUZ152" s="86"/>
      <c r="CVA152" s="86"/>
      <c r="CVB152" s="86"/>
      <c r="CVC152" s="86"/>
      <c r="CVD152" s="86"/>
      <c r="CVE152" s="86"/>
      <c r="CVF152" s="86"/>
      <c r="CVG152" s="86"/>
      <c r="CVH152" s="86"/>
      <c r="CVI152" s="86"/>
      <c r="CVJ152" s="86"/>
      <c r="CVK152" s="86"/>
      <c r="CVL152" s="86"/>
      <c r="CVM152" s="86"/>
      <c r="CVN152" s="86"/>
      <c r="CVO152" s="86"/>
      <c r="CVP152" s="86"/>
      <c r="CVQ152" s="86"/>
      <c r="CVR152" s="86"/>
      <c r="CVS152" s="86"/>
      <c r="CVT152" s="86"/>
      <c r="CVU152" s="86"/>
      <c r="CVV152" s="86"/>
      <c r="CVW152" s="86"/>
      <c r="CVX152" s="86"/>
      <c r="CVY152" s="86"/>
      <c r="CVZ152" s="86"/>
      <c r="CWA152" s="86"/>
      <c r="CWB152" s="86"/>
      <c r="CWC152" s="86"/>
      <c r="CWD152" s="86"/>
      <c r="CWE152" s="86"/>
      <c r="CWF152" s="86"/>
      <c r="CWG152" s="86"/>
      <c r="CWH152" s="86"/>
      <c r="CWI152" s="86"/>
      <c r="CWJ152" s="86"/>
      <c r="CWK152" s="86"/>
      <c r="CWL152" s="86"/>
      <c r="CWM152" s="86"/>
      <c r="CWN152" s="86"/>
      <c r="CWO152" s="86"/>
      <c r="CWP152" s="86"/>
      <c r="CWQ152" s="86"/>
      <c r="CWR152" s="86"/>
      <c r="CWS152" s="86"/>
      <c r="CWT152" s="86"/>
      <c r="CWU152" s="86"/>
      <c r="CWV152" s="86"/>
      <c r="CWW152" s="86"/>
      <c r="CWX152" s="86"/>
      <c r="CWY152" s="86"/>
      <c r="CWZ152" s="86"/>
      <c r="CXA152" s="86"/>
      <c r="CXB152" s="86"/>
      <c r="CXC152" s="86"/>
      <c r="CXD152" s="86"/>
      <c r="CXE152" s="86"/>
      <c r="CXF152" s="86"/>
      <c r="CXG152" s="86"/>
      <c r="CXH152" s="86"/>
      <c r="CXI152" s="86"/>
      <c r="CXJ152" s="86"/>
      <c r="CXK152" s="86"/>
      <c r="CXL152" s="86"/>
      <c r="CXM152" s="86"/>
      <c r="CXN152" s="86"/>
      <c r="CXO152" s="86"/>
      <c r="CXP152" s="86"/>
      <c r="CXQ152" s="86"/>
      <c r="CXR152" s="86"/>
      <c r="CXS152" s="86"/>
      <c r="CXT152" s="86"/>
      <c r="CXU152" s="86"/>
      <c r="CXV152" s="86"/>
      <c r="CXW152" s="86"/>
      <c r="CXX152" s="86"/>
      <c r="CXY152" s="86"/>
      <c r="CXZ152" s="86"/>
      <c r="CYA152" s="86"/>
      <c r="CYB152" s="86"/>
      <c r="CYC152" s="86"/>
      <c r="CYD152" s="86"/>
      <c r="CYE152" s="86"/>
      <c r="CYF152" s="86"/>
      <c r="CYG152" s="86"/>
      <c r="CYH152" s="86"/>
      <c r="CYI152" s="86"/>
      <c r="CYJ152" s="86"/>
      <c r="CYK152" s="86"/>
      <c r="CYL152" s="86"/>
      <c r="CYM152" s="86"/>
      <c r="CYN152" s="86"/>
      <c r="CYO152" s="86"/>
      <c r="CYP152" s="86"/>
      <c r="CYQ152" s="86"/>
      <c r="CYR152" s="86"/>
      <c r="CYS152" s="86"/>
      <c r="CYT152" s="86"/>
      <c r="CYU152" s="86"/>
      <c r="CYV152" s="86"/>
      <c r="CYW152" s="86"/>
      <c r="CYX152" s="86"/>
      <c r="CYY152" s="86"/>
      <c r="CYZ152" s="86"/>
      <c r="CZA152" s="86"/>
      <c r="CZB152" s="86"/>
      <c r="CZC152" s="86"/>
      <c r="CZD152" s="86"/>
      <c r="CZE152" s="86"/>
      <c r="CZF152" s="86"/>
      <c r="CZG152" s="86"/>
      <c r="CZH152" s="86"/>
      <c r="CZI152" s="86"/>
      <c r="CZJ152" s="86"/>
      <c r="CZK152" s="86"/>
      <c r="CZL152" s="86"/>
      <c r="CZM152" s="86"/>
      <c r="CZN152" s="86"/>
      <c r="CZO152" s="86"/>
      <c r="CZP152" s="86"/>
      <c r="CZQ152" s="86"/>
      <c r="CZR152" s="86"/>
      <c r="CZS152" s="86"/>
      <c r="CZT152" s="86"/>
      <c r="CZU152" s="86"/>
      <c r="CZV152" s="86"/>
      <c r="CZW152" s="86"/>
      <c r="CZX152" s="86"/>
      <c r="CZY152" s="86"/>
      <c r="CZZ152" s="86"/>
      <c r="DAA152" s="86"/>
      <c r="DAB152" s="86"/>
      <c r="DAC152" s="86"/>
      <c r="DAD152" s="86"/>
      <c r="DAE152" s="86"/>
      <c r="DAF152" s="86"/>
      <c r="DAG152" s="86"/>
      <c r="DAH152" s="86"/>
      <c r="DAI152" s="86"/>
      <c r="DAJ152" s="86"/>
      <c r="DAK152" s="86"/>
      <c r="DAL152" s="86"/>
      <c r="DAM152" s="86"/>
      <c r="DAN152" s="86"/>
      <c r="DAO152" s="86"/>
      <c r="DAP152" s="86"/>
      <c r="DAQ152" s="86"/>
      <c r="DAR152" s="86"/>
      <c r="DAS152" s="86"/>
      <c r="DAT152" s="86"/>
      <c r="DAU152" s="86"/>
      <c r="DAV152" s="86"/>
      <c r="DAW152" s="86"/>
      <c r="DAX152" s="86"/>
      <c r="DAY152" s="86"/>
      <c r="DAZ152" s="86"/>
      <c r="DBA152" s="86"/>
      <c r="DBB152" s="86"/>
      <c r="DBC152" s="86"/>
      <c r="DBD152" s="86"/>
      <c r="DBE152" s="86"/>
      <c r="DBF152" s="86"/>
      <c r="DBG152" s="86"/>
      <c r="DBH152" s="86"/>
      <c r="DBI152" s="86"/>
      <c r="DBJ152" s="86"/>
      <c r="DBK152" s="86"/>
      <c r="DBL152" s="86"/>
      <c r="DBM152" s="86"/>
      <c r="DBN152" s="86"/>
      <c r="DBO152" s="186"/>
      <c r="DBP152" s="186"/>
      <c r="DBQ152" s="186"/>
      <c r="DBR152" s="186"/>
      <c r="DBS152" s="186"/>
      <c r="DBT152" s="186"/>
      <c r="DBU152" s="86"/>
      <c r="DBV152" s="86"/>
      <c r="DBW152" s="86"/>
      <c r="DBX152" s="86"/>
      <c r="DBY152" s="86"/>
      <c r="DBZ152" s="86"/>
      <c r="DCA152" s="86"/>
      <c r="DCB152" s="86"/>
      <c r="DCC152" s="86"/>
      <c r="DCD152" s="86"/>
      <c r="DCE152" s="86"/>
      <c r="DCF152" s="86"/>
      <c r="DCG152" s="86"/>
      <c r="DCH152" s="86"/>
      <c r="DCI152" s="86"/>
      <c r="DCJ152" s="86"/>
      <c r="DCK152" s="86"/>
      <c r="DCL152" s="86"/>
      <c r="DCM152" s="86"/>
      <c r="DCN152" s="86"/>
      <c r="DCO152" s="86"/>
      <c r="DCP152" s="86"/>
      <c r="DCQ152" s="86"/>
      <c r="DCR152" s="86"/>
      <c r="DCS152" s="86"/>
      <c r="DCT152" s="86"/>
      <c r="DCU152" s="86"/>
      <c r="DCV152" s="86"/>
      <c r="DCW152" s="86"/>
      <c r="DCX152" s="86"/>
      <c r="DCY152" s="86"/>
      <c r="DCZ152" s="86"/>
      <c r="DDA152" s="86"/>
      <c r="DDB152" s="86"/>
      <c r="DDC152" s="86"/>
      <c r="DDD152" s="86"/>
      <c r="DDE152" s="86"/>
      <c r="DDF152" s="86"/>
      <c r="DDG152" s="86"/>
      <c r="DDH152" s="86"/>
      <c r="DDI152" s="86"/>
      <c r="DDJ152" s="86"/>
      <c r="DDK152" s="86"/>
      <c r="DDL152" s="86"/>
      <c r="DDM152" s="86"/>
      <c r="DDN152" s="86"/>
      <c r="DDO152" s="86"/>
      <c r="DDP152" s="86"/>
      <c r="DDQ152" s="86"/>
      <c r="DDR152" s="86"/>
      <c r="DDS152" s="86"/>
      <c r="DDT152" s="86"/>
      <c r="DDU152" s="86"/>
      <c r="DDV152" s="86"/>
      <c r="DDW152" s="86"/>
      <c r="DDX152" s="86"/>
      <c r="DDY152" s="86"/>
      <c r="DDZ152" s="86"/>
      <c r="DEA152" s="86"/>
      <c r="DEB152" s="86"/>
      <c r="DEC152" s="86"/>
      <c r="DED152" s="86"/>
      <c r="DEE152" s="86"/>
      <c r="DEF152" s="86"/>
      <c r="DEG152" s="86"/>
      <c r="DEH152" s="86"/>
      <c r="DEI152" s="86"/>
      <c r="DEJ152" s="86"/>
      <c r="DEK152" s="86"/>
      <c r="DEL152" s="86"/>
      <c r="DEM152" s="86"/>
      <c r="DEN152" s="86"/>
      <c r="DEO152" s="86"/>
      <c r="DEP152" s="86"/>
      <c r="DEQ152" s="86"/>
      <c r="DER152" s="86"/>
      <c r="DES152" s="86"/>
      <c r="DET152" s="86"/>
      <c r="DEU152" s="86"/>
      <c r="DEV152" s="86"/>
      <c r="DEW152" s="86"/>
      <c r="DEX152" s="86"/>
      <c r="DEY152" s="86"/>
      <c r="DEZ152" s="86"/>
      <c r="DFA152" s="86"/>
      <c r="DFB152" s="86"/>
      <c r="DFC152" s="86"/>
      <c r="DFD152" s="86"/>
      <c r="DFE152" s="86"/>
      <c r="DFF152" s="86"/>
      <c r="DFG152" s="86"/>
      <c r="DFH152" s="86"/>
      <c r="DFI152" s="86"/>
      <c r="DFJ152" s="86"/>
      <c r="DFK152" s="86"/>
      <c r="DFL152" s="86"/>
      <c r="DFM152" s="86"/>
      <c r="DFN152" s="86"/>
      <c r="DFO152" s="86"/>
      <c r="DFP152" s="86"/>
      <c r="DFQ152" s="86"/>
      <c r="DFR152" s="86"/>
      <c r="DFS152" s="86"/>
      <c r="DFT152" s="86"/>
      <c r="DFU152" s="86"/>
      <c r="DFV152" s="86"/>
      <c r="DFW152" s="86"/>
      <c r="DFX152" s="86"/>
      <c r="DFY152" s="86"/>
      <c r="DFZ152" s="86"/>
      <c r="DGA152" s="86"/>
      <c r="DGB152" s="86"/>
      <c r="DGC152" s="86"/>
      <c r="DGD152" s="86"/>
      <c r="DGE152" s="86"/>
      <c r="DGF152" s="86"/>
      <c r="DGG152" s="86"/>
      <c r="DGH152" s="86"/>
      <c r="DGI152" s="86"/>
      <c r="DGJ152" s="86"/>
      <c r="DGK152" s="86"/>
      <c r="DGL152" s="86"/>
      <c r="DGM152" s="86"/>
      <c r="DGN152" s="86"/>
      <c r="DGO152" s="86"/>
      <c r="DGP152" s="86"/>
      <c r="DGQ152" s="86"/>
      <c r="DGR152" s="86"/>
      <c r="DGS152" s="86"/>
      <c r="DGT152" s="86"/>
      <c r="DGU152" s="86"/>
      <c r="DGV152" s="86"/>
      <c r="DGW152" s="86"/>
      <c r="DGX152" s="86"/>
      <c r="DGY152" s="86"/>
      <c r="DGZ152" s="86"/>
      <c r="DHA152" s="86"/>
      <c r="DHB152" s="86"/>
      <c r="DHC152" s="86"/>
      <c r="DHD152" s="86"/>
      <c r="DHE152" s="86"/>
      <c r="DHF152" s="86"/>
      <c r="DHG152" s="86"/>
      <c r="DHH152" s="86"/>
      <c r="DHI152" s="86"/>
      <c r="DHJ152" s="86"/>
      <c r="DHK152" s="86"/>
      <c r="DHL152" s="86"/>
      <c r="DHM152" s="86"/>
      <c r="DHN152" s="86"/>
      <c r="DHO152" s="86"/>
      <c r="DHP152" s="86"/>
      <c r="DHQ152" s="86"/>
      <c r="DHR152" s="86"/>
      <c r="DHS152" s="86"/>
      <c r="DHT152" s="86"/>
      <c r="DHU152" s="86"/>
      <c r="DHV152" s="86"/>
      <c r="DHW152" s="86"/>
      <c r="DHX152" s="86"/>
      <c r="DHY152" s="86"/>
      <c r="DHZ152" s="86"/>
      <c r="DIA152" s="86"/>
      <c r="DIB152" s="86"/>
      <c r="DIC152" s="86"/>
      <c r="DID152" s="86"/>
      <c r="DIE152" s="86"/>
      <c r="DIF152" s="86"/>
      <c r="DIG152" s="86"/>
      <c r="DIH152" s="86"/>
      <c r="DII152" s="86"/>
      <c r="DIJ152" s="86"/>
      <c r="DIK152" s="86"/>
      <c r="DIL152" s="86"/>
      <c r="DIM152" s="86"/>
      <c r="DIN152" s="86"/>
      <c r="DIO152" s="86"/>
      <c r="DIP152" s="86"/>
      <c r="DIQ152" s="86"/>
      <c r="DIR152" s="86"/>
      <c r="DIS152" s="86"/>
      <c r="DIT152" s="86"/>
      <c r="DIU152" s="86"/>
      <c r="DIV152" s="86"/>
      <c r="DIW152" s="86"/>
      <c r="DIX152" s="86"/>
      <c r="DIY152" s="86"/>
      <c r="DIZ152" s="86"/>
      <c r="DJA152" s="86"/>
      <c r="DJB152" s="86"/>
      <c r="DJC152" s="86"/>
      <c r="DJD152" s="86"/>
      <c r="DJE152" s="86"/>
      <c r="DJF152" s="86"/>
      <c r="DJG152" s="86"/>
      <c r="DJH152" s="86"/>
      <c r="DJI152" s="86"/>
      <c r="DJJ152" s="86"/>
      <c r="DJK152" s="86"/>
      <c r="DJL152" s="86"/>
      <c r="DJM152" s="86"/>
      <c r="DJN152" s="86"/>
      <c r="DJO152" s="86"/>
      <c r="DJP152" s="86"/>
      <c r="DJQ152" s="86"/>
      <c r="DJR152" s="86"/>
      <c r="DJS152" s="86"/>
      <c r="DJT152" s="86"/>
      <c r="DJU152" s="86"/>
      <c r="DJV152" s="86"/>
      <c r="DJW152" s="86"/>
      <c r="DJX152" s="86"/>
      <c r="DJY152" s="86"/>
      <c r="DJZ152" s="86"/>
      <c r="DKA152" s="86"/>
      <c r="DKB152" s="86"/>
      <c r="DKC152" s="86"/>
      <c r="DKD152" s="86"/>
      <c r="DKE152" s="86"/>
      <c r="DKF152" s="86"/>
      <c r="DKG152" s="86"/>
      <c r="DKH152" s="86"/>
      <c r="DKI152" s="86"/>
      <c r="DKJ152" s="86"/>
      <c r="DKK152" s="86"/>
      <c r="DKL152" s="86"/>
      <c r="DKM152" s="86"/>
      <c r="DKN152" s="86"/>
      <c r="DKO152" s="86"/>
      <c r="DKP152" s="86"/>
      <c r="DKQ152" s="86"/>
      <c r="DKR152" s="86"/>
      <c r="DKS152" s="86"/>
      <c r="DKT152" s="86"/>
      <c r="DKU152" s="86"/>
      <c r="DKV152" s="86"/>
      <c r="DKW152" s="86"/>
      <c r="DKX152" s="86"/>
      <c r="DKY152" s="86"/>
      <c r="DKZ152" s="86"/>
      <c r="DLA152" s="86"/>
      <c r="DLB152" s="86"/>
      <c r="DLC152" s="86"/>
      <c r="DLD152" s="86"/>
      <c r="DLE152" s="86"/>
      <c r="DLF152" s="86"/>
      <c r="DLG152" s="86"/>
      <c r="DLH152" s="86"/>
      <c r="DLI152" s="86"/>
      <c r="DLJ152" s="86"/>
      <c r="DLK152" s="186"/>
      <c r="DLL152" s="186"/>
      <c r="DLM152" s="186"/>
      <c r="DLN152" s="186"/>
      <c r="DLO152" s="186"/>
      <c r="DLP152" s="186"/>
      <c r="DLQ152" s="86"/>
      <c r="DLR152" s="86"/>
      <c r="DLS152" s="86"/>
      <c r="DLT152" s="86"/>
      <c r="DLU152" s="86"/>
      <c r="DLV152" s="86"/>
      <c r="DLW152" s="86"/>
      <c r="DLX152" s="86"/>
      <c r="DLY152" s="86"/>
      <c r="DLZ152" s="86"/>
      <c r="DMA152" s="86"/>
      <c r="DMB152" s="86"/>
      <c r="DMC152" s="86"/>
      <c r="DMD152" s="86"/>
      <c r="DME152" s="86"/>
      <c r="DMF152" s="86"/>
      <c r="DMG152" s="86"/>
      <c r="DMH152" s="86"/>
      <c r="DMI152" s="86"/>
      <c r="DMJ152" s="86"/>
      <c r="DMK152" s="86"/>
      <c r="DML152" s="86"/>
      <c r="DMM152" s="86"/>
      <c r="DMN152" s="86"/>
      <c r="DMO152" s="86"/>
      <c r="DMP152" s="86"/>
      <c r="DMQ152" s="86"/>
      <c r="DMR152" s="86"/>
      <c r="DMS152" s="86"/>
      <c r="DMT152" s="86"/>
      <c r="DMU152" s="86"/>
      <c r="DMV152" s="86"/>
      <c r="DMW152" s="86"/>
      <c r="DMX152" s="86"/>
      <c r="DMY152" s="86"/>
      <c r="DMZ152" s="86"/>
      <c r="DNA152" s="86"/>
      <c r="DNB152" s="86"/>
      <c r="DNC152" s="86"/>
      <c r="DND152" s="86"/>
      <c r="DNE152" s="86"/>
      <c r="DNF152" s="86"/>
      <c r="DNG152" s="86"/>
      <c r="DNH152" s="86"/>
      <c r="DNI152" s="86"/>
      <c r="DNJ152" s="86"/>
      <c r="DNK152" s="86"/>
      <c r="DNL152" s="86"/>
      <c r="DNM152" s="86"/>
      <c r="DNN152" s="86"/>
      <c r="DNO152" s="86"/>
      <c r="DNP152" s="86"/>
      <c r="DNQ152" s="86"/>
      <c r="DNR152" s="86"/>
      <c r="DNS152" s="86"/>
      <c r="DNT152" s="86"/>
      <c r="DNU152" s="86"/>
      <c r="DNV152" s="86"/>
      <c r="DNW152" s="86"/>
      <c r="DNX152" s="86"/>
      <c r="DNY152" s="86"/>
      <c r="DNZ152" s="86"/>
      <c r="DOA152" s="86"/>
      <c r="DOB152" s="86"/>
      <c r="DOC152" s="86"/>
      <c r="DOD152" s="86"/>
      <c r="DOE152" s="86"/>
      <c r="DOF152" s="86"/>
      <c r="DOG152" s="86"/>
      <c r="DOH152" s="86"/>
      <c r="DOI152" s="86"/>
      <c r="DOJ152" s="86"/>
      <c r="DOK152" s="86"/>
      <c r="DOL152" s="86"/>
      <c r="DOM152" s="86"/>
      <c r="DON152" s="86"/>
      <c r="DOO152" s="86"/>
      <c r="DOP152" s="86"/>
      <c r="DOQ152" s="86"/>
      <c r="DOR152" s="86"/>
      <c r="DOS152" s="86"/>
      <c r="DOT152" s="86"/>
      <c r="DOU152" s="86"/>
      <c r="DOV152" s="86"/>
      <c r="DOW152" s="86"/>
      <c r="DOX152" s="86"/>
      <c r="DOY152" s="86"/>
      <c r="DOZ152" s="86"/>
      <c r="DPA152" s="86"/>
      <c r="DPB152" s="86"/>
      <c r="DPC152" s="86"/>
      <c r="DPD152" s="86"/>
      <c r="DPE152" s="86"/>
      <c r="DPF152" s="86"/>
      <c r="DPG152" s="86"/>
      <c r="DPH152" s="86"/>
      <c r="DPI152" s="86"/>
      <c r="DPJ152" s="86"/>
      <c r="DPK152" s="86"/>
      <c r="DPL152" s="86"/>
      <c r="DPM152" s="86"/>
      <c r="DPN152" s="86"/>
      <c r="DPO152" s="86"/>
      <c r="DPP152" s="86"/>
      <c r="DPQ152" s="86"/>
      <c r="DPR152" s="86"/>
      <c r="DPS152" s="86"/>
      <c r="DPT152" s="86"/>
      <c r="DPU152" s="86"/>
      <c r="DPV152" s="86"/>
      <c r="DPW152" s="86"/>
      <c r="DPX152" s="86"/>
      <c r="DPY152" s="86"/>
      <c r="DPZ152" s="86"/>
      <c r="DQA152" s="86"/>
      <c r="DQB152" s="86"/>
      <c r="DQC152" s="86"/>
      <c r="DQD152" s="86"/>
      <c r="DQE152" s="86"/>
      <c r="DQF152" s="86"/>
      <c r="DQG152" s="86"/>
      <c r="DQH152" s="86"/>
      <c r="DQI152" s="86"/>
      <c r="DQJ152" s="86"/>
      <c r="DQK152" s="86"/>
      <c r="DQL152" s="86"/>
      <c r="DQM152" s="86"/>
      <c r="DQN152" s="86"/>
      <c r="DQO152" s="86"/>
      <c r="DQP152" s="86"/>
      <c r="DQQ152" s="86"/>
      <c r="DQR152" s="86"/>
      <c r="DQS152" s="86"/>
      <c r="DQT152" s="86"/>
      <c r="DQU152" s="86"/>
      <c r="DQV152" s="86"/>
      <c r="DQW152" s="86"/>
      <c r="DQX152" s="86"/>
      <c r="DQY152" s="86"/>
      <c r="DQZ152" s="86"/>
      <c r="DRA152" s="86"/>
      <c r="DRB152" s="86"/>
      <c r="DRC152" s="86"/>
      <c r="DRD152" s="86"/>
      <c r="DRE152" s="86"/>
      <c r="DRF152" s="86"/>
      <c r="DRG152" s="86"/>
      <c r="DRH152" s="86"/>
      <c r="DRI152" s="86"/>
      <c r="DRJ152" s="86"/>
      <c r="DRK152" s="86"/>
      <c r="DRL152" s="86"/>
      <c r="DRM152" s="86"/>
      <c r="DRN152" s="86"/>
      <c r="DRO152" s="86"/>
      <c r="DRP152" s="86"/>
      <c r="DRQ152" s="86"/>
      <c r="DRR152" s="86"/>
      <c r="DRS152" s="86"/>
      <c r="DRT152" s="86"/>
      <c r="DRU152" s="86"/>
      <c r="DRV152" s="86"/>
      <c r="DRW152" s="86"/>
      <c r="DRX152" s="86"/>
      <c r="DRY152" s="86"/>
      <c r="DRZ152" s="86"/>
      <c r="DSA152" s="86"/>
      <c r="DSB152" s="86"/>
      <c r="DSC152" s="86"/>
      <c r="DSD152" s="86"/>
      <c r="DSE152" s="86"/>
      <c r="DSF152" s="86"/>
      <c r="DSG152" s="86"/>
      <c r="DSH152" s="86"/>
      <c r="DSI152" s="86"/>
      <c r="DSJ152" s="86"/>
      <c r="DSK152" s="86"/>
      <c r="DSL152" s="86"/>
      <c r="DSM152" s="86"/>
      <c r="DSN152" s="86"/>
      <c r="DSO152" s="86"/>
      <c r="DSP152" s="86"/>
      <c r="DSQ152" s="86"/>
      <c r="DSR152" s="86"/>
      <c r="DSS152" s="86"/>
      <c r="DST152" s="86"/>
      <c r="DSU152" s="86"/>
      <c r="DSV152" s="86"/>
      <c r="DSW152" s="86"/>
      <c r="DSX152" s="86"/>
      <c r="DSY152" s="86"/>
      <c r="DSZ152" s="86"/>
      <c r="DTA152" s="86"/>
      <c r="DTB152" s="86"/>
      <c r="DTC152" s="86"/>
      <c r="DTD152" s="86"/>
      <c r="DTE152" s="86"/>
      <c r="DTF152" s="86"/>
      <c r="DTG152" s="86"/>
      <c r="DTH152" s="86"/>
      <c r="DTI152" s="86"/>
      <c r="DTJ152" s="86"/>
      <c r="DTK152" s="86"/>
      <c r="DTL152" s="86"/>
      <c r="DTM152" s="86"/>
      <c r="DTN152" s="86"/>
      <c r="DTO152" s="86"/>
      <c r="DTP152" s="86"/>
      <c r="DTQ152" s="86"/>
      <c r="DTR152" s="86"/>
      <c r="DTS152" s="86"/>
      <c r="DTT152" s="86"/>
      <c r="DTU152" s="86"/>
      <c r="DTV152" s="86"/>
      <c r="DTW152" s="86"/>
      <c r="DTX152" s="86"/>
      <c r="DTY152" s="86"/>
      <c r="DTZ152" s="86"/>
      <c r="DUA152" s="86"/>
      <c r="DUB152" s="86"/>
      <c r="DUC152" s="86"/>
      <c r="DUD152" s="86"/>
      <c r="DUE152" s="86"/>
      <c r="DUF152" s="86"/>
      <c r="DUG152" s="86"/>
      <c r="DUH152" s="86"/>
      <c r="DUI152" s="86"/>
      <c r="DUJ152" s="86"/>
      <c r="DUK152" s="86"/>
      <c r="DUL152" s="86"/>
      <c r="DUM152" s="86"/>
      <c r="DUN152" s="86"/>
      <c r="DUO152" s="86"/>
      <c r="DUP152" s="86"/>
      <c r="DUQ152" s="86"/>
      <c r="DUR152" s="86"/>
      <c r="DUS152" s="86"/>
      <c r="DUT152" s="86"/>
      <c r="DUU152" s="86"/>
      <c r="DUV152" s="86"/>
      <c r="DUW152" s="86"/>
      <c r="DUX152" s="86"/>
      <c r="DUY152" s="86"/>
      <c r="DUZ152" s="86"/>
      <c r="DVA152" s="86"/>
      <c r="DVB152" s="86"/>
      <c r="DVC152" s="86"/>
      <c r="DVD152" s="86"/>
      <c r="DVE152" s="86"/>
      <c r="DVF152" s="86"/>
      <c r="DVG152" s="186"/>
      <c r="DVH152" s="186"/>
      <c r="DVI152" s="186"/>
      <c r="DVJ152" s="186"/>
      <c r="DVK152" s="186"/>
      <c r="DVL152" s="186"/>
      <c r="DVM152" s="86"/>
      <c r="DVN152" s="86"/>
      <c r="DVO152" s="86"/>
      <c r="DVP152" s="86"/>
      <c r="DVQ152" s="86"/>
      <c r="DVR152" s="86"/>
      <c r="DVS152" s="86"/>
      <c r="DVT152" s="86"/>
      <c r="DVU152" s="86"/>
      <c r="DVV152" s="86"/>
      <c r="DVW152" s="86"/>
      <c r="DVX152" s="86"/>
      <c r="DVY152" s="86"/>
      <c r="DVZ152" s="86"/>
      <c r="DWA152" s="86"/>
      <c r="DWB152" s="86"/>
      <c r="DWC152" s="86"/>
      <c r="DWD152" s="86"/>
      <c r="DWE152" s="86"/>
      <c r="DWF152" s="86"/>
      <c r="DWG152" s="86"/>
      <c r="DWH152" s="86"/>
      <c r="DWI152" s="86"/>
      <c r="DWJ152" s="86"/>
      <c r="DWK152" s="86"/>
      <c r="DWL152" s="86"/>
      <c r="DWM152" s="86"/>
      <c r="DWN152" s="86"/>
      <c r="DWO152" s="86"/>
      <c r="DWP152" s="86"/>
      <c r="DWQ152" s="86"/>
      <c r="DWR152" s="86"/>
      <c r="DWS152" s="86"/>
      <c r="DWT152" s="86"/>
      <c r="DWU152" s="86"/>
      <c r="DWV152" s="86"/>
      <c r="DWW152" s="86"/>
      <c r="DWX152" s="86"/>
      <c r="DWY152" s="86"/>
      <c r="DWZ152" s="86"/>
      <c r="DXA152" s="86"/>
      <c r="DXB152" s="86"/>
      <c r="DXC152" s="86"/>
      <c r="DXD152" s="86"/>
      <c r="DXE152" s="86"/>
      <c r="DXF152" s="86"/>
      <c r="DXG152" s="86"/>
      <c r="DXH152" s="86"/>
      <c r="DXI152" s="86"/>
      <c r="DXJ152" s="86"/>
      <c r="DXK152" s="86"/>
      <c r="DXL152" s="86"/>
      <c r="DXM152" s="86"/>
      <c r="DXN152" s="86"/>
      <c r="DXO152" s="86"/>
      <c r="DXP152" s="86"/>
      <c r="DXQ152" s="86"/>
      <c r="DXR152" s="86"/>
      <c r="DXS152" s="86"/>
      <c r="DXT152" s="86"/>
      <c r="DXU152" s="86"/>
      <c r="DXV152" s="86"/>
      <c r="DXW152" s="86"/>
      <c r="DXX152" s="86"/>
      <c r="DXY152" s="86"/>
      <c r="DXZ152" s="86"/>
      <c r="DYA152" s="86"/>
      <c r="DYB152" s="86"/>
      <c r="DYC152" s="86"/>
      <c r="DYD152" s="86"/>
      <c r="DYE152" s="86"/>
      <c r="DYF152" s="86"/>
      <c r="DYG152" s="86"/>
      <c r="DYH152" s="86"/>
      <c r="DYI152" s="86"/>
      <c r="DYJ152" s="86"/>
      <c r="DYK152" s="86"/>
      <c r="DYL152" s="86"/>
      <c r="DYM152" s="86"/>
      <c r="DYN152" s="86"/>
      <c r="DYO152" s="86"/>
      <c r="DYP152" s="86"/>
      <c r="DYQ152" s="86"/>
      <c r="DYR152" s="86"/>
      <c r="DYS152" s="86"/>
      <c r="DYT152" s="86"/>
      <c r="DYU152" s="86"/>
      <c r="DYV152" s="86"/>
      <c r="DYW152" s="86"/>
      <c r="DYX152" s="86"/>
      <c r="DYY152" s="86"/>
      <c r="DYZ152" s="86"/>
      <c r="DZA152" s="86"/>
      <c r="DZB152" s="86"/>
      <c r="DZC152" s="86"/>
      <c r="DZD152" s="86"/>
      <c r="DZE152" s="86"/>
      <c r="DZF152" s="86"/>
      <c r="DZG152" s="86"/>
      <c r="DZH152" s="86"/>
      <c r="DZI152" s="86"/>
      <c r="DZJ152" s="86"/>
      <c r="DZK152" s="86"/>
      <c r="DZL152" s="86"/>
      <c r="DZM152" s="86"/>
      <c r="DZN152" s="86"/>
      <c r="DZO152" s="86"/>
      <c r="DZP152" s="86"/>
      <c r="DZQ152" s="86"/>
      <c r="DZR152" s="86"/>
      <c r="DZS152" s="86"/>
      <c r="DZT152" s="86"/>
      <c r="DZU152" s="86"/>
      <c r="DZV152" s="86"/>
      <c r="DZW152" s="86"/>
      <c r="DZX152" s="86"/>
      <c r="DZY152" s="86"/>
      <c r="DZZ152" s="86"/>
      <c r="EAA152" s="86"/>
      <c r="EAB152" s="86"/>
      <c r="EAC152" s="86"/>
      <c r="EAD152" s="86"/>
      <c r="EAE152" s="86"/>
      <c r="EAF152" s="86"/>
      <c r="EAG152" s="86"/>
      <c r="EAH152" s="86"/>
      <c r="EAI152" s="86"/>
      <c r="EAJ152" s="86"/>
      <c r="EAK152" s="86"/>
      <c r="EAL152" s="86"/>
      <c r="EAM152" s="86"/>
      <c r="EAN152" s="86"/>
      <c r="EAO152" s="86"/>
      <c r="EAP152" s="86"/>
      <c r="EAQ152" s="86"/>
      <c r="EAR152" s="86"/>
      <c r="EAS152" s="86"/>
      <c r="EAT152" s="86"/>
      <c r="EAU152" s="86"/>
      <c r="EAV152" s="86"/>
      <c r="EAW152" s="86"/>
      <c r="EAX152" s="86"/>
      <c r="EAY152" s="86"/>
      <c r="EAZ152" s="86"/>
      <c r="EBA152" s="86"/>
      <c r="EBB152" s="86"/>
      <c r="EBC152" s="86"/>
      <c r="EBD152" s="86"/>
      <c r="EBE152" s="86"/>
      <c r="EBF152" s="86"/>
      <c r="EBG152" s="86"/>
      <c r="EBH152" s="86"/>
      <c r="EBI152" s="86"/>
      <c r="EBJ152" s="86"/>
      <c r="EBK152" s="86"/>
      <c r="EBL152" s="86"/>
      <c r="EBM152" s="86"/>
      <c r="EBN152" s="86"/>
      <c r="EBO152" s="86"/>
      <c r="EBP152" s="86"/>
      <c r="EBQ152" s="86"/>
      <c r="EBR152" s="86"/>
      <c r="EBS152" s="86"/>
      <c r="EBT152" s="86"/>
      <c r="EBU152" s="86"/>
      <c r="EBV152" s="86"/>
      <c r="EBW152" s="86"/>
      <c r="EBX152" s="86"/>
      <c r="EBY152" s="86"/>
      <c r="EBZ152" s="86"/>
      <c r="ECA152" s="86"/>
      <c r="ECB152" s="86"/>
      <c r="ECC152" s="86"/>
      <c r="ECD152" s="86"/>
      <c r="ECE152" s="86"/>
      <c r="ECF152" s="86"/>
      <c r="ECG152" s="86"/>
      <c r="ECH152" s="86"/>
      <c r="ECI152" s="86"/>
      <c r="ECJ152" s="86"/>
      <c r="ECK152" s="86"/>
      <c r="ECL152" s="86"/>
      <c r="ECM152" s="86"/>
      <c r="ECN152" s="86"/>
      <c r="ECO152" s="86"/>
      <c r="ECP152" s="86"/>
      <c r="ECQ152" s="86"/>
      <c r="ECR152" s="86"/>
      <c r="ECS152" s="86"/>
      <c r="ECT152" s="86"/>
      <c r="ECU152" s="86"/>
      <c r="ECV152" s="86"/>
      <c r="ECW152" s="86"/>
      <c r="ECX152" s="86"/>
      <c r="ECY152" s="86"/>
      <c r="ECZ152" s="86"/>
      <c r="EDA152" s="86"/>
      <c r="EDB152" s="86"/>
      <c r="EDC152" s="86"/>
      <c r="EDD152" s="86"/>
      <c r="EDE152" s="86"/>
      <c r="EDF152" s="86"/>
      <c r="EDG152" s="86"/>
      <c r="EDH152" s="86"/>
      <c r="EDI152" s="86"/>
      <c r="EDJ152" s="86"/>
      <c r="EDK152" s="86"/>
      <c r="EDL152" s="86"/>
      <c r="EDM152" s="86"/>
      <c r="EDN152" s="86"/>
      <c r="EDO152" s="86"/>
      <c r="EDP152" s="86"/>
      <c r="EDQ152" s="86"/>
      <c r="EDR152" s="86"/>
      <c r="EDS152" s="86"/>
      <c r="EDT152" s="86"/>
      <c r="EDU152" s="86"/>
      <c r="EDV152" s="86"/>
      <c r="EDW152" s="86"/>
      <c r="EDX152" s="86"/>
      <c r="EDY152" s="86"/>
      <c r="EDZ152" s="86"/>
      <c r="EEA152" s="86"/>
      <c r="EEB152" s="86"/>
      <c r="EEC152" s="86"/>
      <c r="EED152" s="86"/>
      <c r="EEE152" s="86"/>
      <c r="EEF152" s="86"/>
      <c r="EEG152" s="86"/>
      <c r="EEH152" s="86"/>
      <c r="EEI152" s="86"/>
      <c r="EEJ152" s="86"/>
      <c r="EEK152" s="86"/>
      <c r="EEL152" s="86"/>
      <c r="EEM152" s="86"/>
      <c r="EEN152" s="86"/>
      <c r="EEO152" s="86"/>
      <c r="EEP152" s="86"/>
      <c r="EEQ152" s="86"/>
      <c r="EER152" s="86"/>
      <c r="EES152" s="86"/>
      <c r="EET152" s="86"/>
      <c r="EEU152" s="86"/>
      <c r="EEV152" s="86"/>
      <c r="EEW152" s="86"/>
      <c r="EEX152" s="86"/>
      <c r="EEY152" s="86"/>
      <c r="EEZ152" s="86"/>
      <c r="EFA152" s="86"/>
      <c r="EFB152" s="86"/>
      <c r="EFC152" s="186"/>
      <c r="EFD152" s="186"/>
      <c r="EFE152" s="186"/>
      <c r="EFF152" s="186"/>
      <c r="EFG152" s="186"/>
      <c r="EFH152" s="186"/>
      <c r="EFI152" s="86"/>
      <c r="EFJ152" s="86"/>
      <c r="EFK152" s="86"/>
      <c r="EFL152" s="86"/>
      <c r="EFM152" s="86"/>
      <c r="EFN152" s="86"/>
      <c r="EFO152" s="86"/>
      <c r="EFP152" s="86"/>
      <c r="EFQ152" s="86"/>
      <c r="EFR152" s="86"/>
      <c r="EFS152" s="86"/>
      <c r="EFT152" s="86"/>
      <c r="EFU152" s="86"/>
      <c r="EFV152" s="86"/>
      <c r="EFW152" s="86"/>
      <c r="EFX152" s="86"/>
      <c r="EFY152" s="86"/>
      <c r="EFZ152" s="86"/>
      <c r="EGA152" s="86"/>
      <c r="EGB152" s="86"/>
      <c r="EGC152" s="86"/>
      <c r="EGD152" s="86"/>
      <c r="EGE152" s="86"/>
      <c r="EGF152" s="86"/>
      <c r="EGG152" s="86"/>
      <c r="EGH152" s="86"/>
      <c r="EGI152" s="86"/>
      <c r="EGJ152" s="86"/>
      <c r="EGK152" s="86"/>
      <c r="EGL152" s="86"/>
      <c r="EGM152" s="86"/>
      <c r="EGN152" s="86"/>
      <c r="EGO152" s="86"/>
      <c r="EGP152" s="86"/>
      <c r="EGQ152" s="86"/>
      <c r="EGR152" s="86"/>
      <c r="EGS152" s="86"/>
      <c r="EGT152" s="86"/>
      <c r="EGU152" s="86"/>
      <c r="EGV152" s="86"/>
      <c r="EGW152" s="86"/>
      <c r="EGX152" s="86"/>
      <c r="EGY152" s="86"/>
      <c r="EGZ152" s="86"/>
      <c r="EHA152" s="86"/>
      <c r="EHB152" s="86"/>
      <c r="EHC152" s="86"/>
      <c r="EHD152" s="86"/>
      <c r="EHE152" s="86"/>
      <c r="EHF152" s="86"/>
      <c r="EHG152" s="86"/>
      <c r="EHH152" s="86"/>
      <c r="EHI152" s="86"/>
      <c r="EHJ152" s="86"/>
      <c r="EHK152" s="86"/>
      <c r="EHL152" s="86"/>
      <c r="EHM152" s="86"/>
      <c r="EHN152" s="86"/>
      <c r="EHO152" s="86"/>
      <c r="EHP152" s="86"/>
      <c r="EHQ152" s="86"/>
      <c r="EHR152" s="86"/>
      <c r="EHS152" s="86"/>
      <c r="EHT152" s="86"/>
      <c r="EHU152" s="86"/>
      <c r="EHV152" s="86"/>
      <c r="EHW152" s="86"/>
      <c r="EHX152" s="86"/>
      <c r="EHY152" s="86"/>
      <c r="EHZ152" s="86"/>
      <c r="EIA152" s="86"/>
      <c r="EIB152" s="86"/>
      <c r="EIC152" s="86"/>
      <c r="EID152" s="86"/>
      <c r="EIE152" s="86"/>
      <c r="EIF152" s="86"/>
      <c r="EIG152" s="86"/>
      <c r="EIH152" s="86"/>
      <c r="EII152" s="86"/>
      <c r="EIJ152" s="86"/>
      <c r="EIK152" s="86"/>
      <c r="EIL152" s="86"/>
      <c r="EIM152" s="86"/>
      <c r="EIN152" s="86"/>
      <c r="EIO152" s="86"/>
      <c r="EIP152" s="86"/>
      <c r="EIQ152" s="86"/>
      <c r="EIR152" s="86"/>
      <c r="EIS152" s="86"/>
      <c r="EIT152" s="86"/>
      <c r="EIU152" s="86"/>
      <c r="EIV152" s="86"/>
      <c r="EIW152" s="86"/>
      <c r="EIX152" s="86"/>
      <c r="EIY152" s="86"/>
      <c r="EIZ152" s="86"/>
      <c r="EJA152" s="86"/>
      <c r="EJB152" s="86"/>
      <c r="EJC152" s="86"/>
      <c r="EJD152" s="86"/>
      <c r="EJE152" s="86"/>
      <c r="EJF152" s="86"/>
      <c r="EJG152" s="86"/>
      <c r="EJH152" s="86"/>
      <c r="EJI152" s="86"/>
      <c r="EJJ152" s="86"/>
      <c r="EJK152" s="86"/>
      <c r="EJL152" s="86"/>
      <c r="EJM152" s="86"/>
      <c r="EJN152" s="86"/>
      <c r="EJO152" s="86"/>
      <c r="EJP152" s="86"/>
      <c r="EJQ152" s="86"/>
      <c r="EJR152" s="86"/>
      <c r="EJS152" s="86"/>
      <c r="EJT152" s="86"/>
      <c r="EJU152" s="86"/>
      <c r="EJV152" s="86"/>
      <c r="EJW152" s="86"/>
      <c r="EJX152" s="86"/>
      <c r="EJY152" s="86"/>
      <c r="EJZ152" s="86"/>
      <c r="EKA152" s="86"/>
      <c r="EKB152" s="86"/>
      <c r="EKC152" s="86"/>
      <c r="EKD152" s="86"/>
      <c r="EKE152" s="86"/>
      <c r="EKF152" s="86"/>
      <c r="EKG152" s="86"/>
      <c r="EKH152" s="86"/>
      <c r="EKI152" s="86"/>
      <c r="EKJ152" s="86"/>
      <c r="EKK152" s="86"/>
      <c r="EKL152" s="86"/>
      <c r="EKM152" s="86"/>
      <c r="EKN152" s="86"/>
      <c r="EKO152" s="86"/>
      <c r="EKP152" s="86"/>
      <c r="EKQ152" s="86"/>
      <c r="EKR152" s="86"/>
      <c r="EKS152" s="86"/>
      <c r="EKT152" s="86"/>
      <c r="EKU152" s="86"/>
      <c r="EKV152" s="86"/>
      <c r="EKW152" s="86"/>
      <c r="EKX152" s="86"/>
      <c r="EKY152" s="86"/>
      <c r="EKZ152" s="86"/>
      <c r="ELA152" s="86"/>
      <c r="ELB152" s="86"/>
      <c r="ELC152" s="86"/>
      <c r="ELD152" s="86"/>
      <c r="ELE152" s="86"/>
      <c r="ELF152" s="86"/>
      <c r="ELG152" s="86"/>
      <c r="ELH152" s="86"/>
      <c r="ELI152" s="86"/>
      <c r="ELJ152" s="86"/>
      <c r="ELK152" s="86"/>
      <c r="ELL152" s="86"/>
      <c r="ELM152" s="86"/>
      <c r="ELN152" s="86"/>
      <c r="ELO152" s="86"/>
      <c r="ELP152" s="86"/>
      <c r="ELQ152" s="86"/>
      <c r="ELR152" s="86"/>
      <c r="ELS152" s="86"/>
      <c r="ELT152" s="86"/>
      <c r="ELU152" s="86"/>
      <c r="ELV152" s="86"/>
      <c r="ELW152" s="86"/>
      <c r="ELX152" s="86"/>
      <c r="ELY152" s="86"/>
      <c r="ELZ152" s="86"/>
      <c r="EMA152" s="86"/>
      <c r="EMB152" s="86"/>
      <c r="EMC152" s="86"/>
      <c r="EMD152" s="86"/>
      <c r="EME152" s="86"/>
      <c r="EMF152" s="86"/>
      <c r="EMG152" s="86"/>
      <c r="EMH152" s="86"/>
      <c r="EMI152" s="86"/>
      <c r="EMJ152" s="86"/>
      <c r="EMK152" s="86"/>
      <c r="EML152" s="86"/>
      <c r="EMM152" s="86"/>
      <c r="EMN152" s="86"/>
      <c r="EMO152" s="86"/>
      <c r="EMP152" s="86"/>
      <c r="EMQ152" s="86"/>
      <c r="EMR152" s="86"/>
      <c r="EMS152" s="86"/>
      <c r="EMT152" s="86"/>
      <c r="EMU152" s="86"/>
      <c r="EMV152" s="86"/>
      <c r="EMW152" s="86"/>
      <c r="EMX152" s="86"/>
      <c r="EMY152" s="86"/>
      <c r="EMZ152" s="86"/>
      <c r="ENA152" s="86"/>
      <c r="ENB152" s="86"/>
      <c r="ENC152" s="86"/>
      <c r="END152" s="86"/>
      <c r="ENE152" s="86"/>
      <c r="ENF152" s="86"/>
      <c r="ENG152" s="86"/>
      <c r="ENH152" s="86"/>
      <c r="ENI152" s="86"/>
      <c r="ENJ152" s="86"/>
      <c r="ENK152" s="86"/>
      <c r="ENL152" s="86"/>
      <c r="ENM152" s="86"/>
      <c r="ENN152" s="86"/>
      <c r="ENO152" s="86"/>
      <c r="ENP152" s="86"/>
      <c r="ENQ152" s="86"/>
      <c r="ENR152" s="86"/>
      <c r="ENS152" s="86"/>
      <c r="ENT152" s="86"/>
      <c r="ENU152" s="86"/>
      <c r="ENV152" s="86"/>
      <c r="ENW152" s="86"/>
      <c r="ENX152" s="86"/>
      <c r="ENY152" s="86"/>
      <c r="ENZ152" s="86"/>
      <c r="EOA152" s="86"/>
      <c r="EOB152" s="86"/>
      <c r="EOC152" s="86"/>
      <c r="EOD152" s="86"/>
      <c r="EOE152" s="86"/>
      <c r="EOF152" s="86"/>
      <c r="EOG152" s="86"/>
      <c r="EOH152" s="86"/>
      <c r="EOI152" s="86"/>
      <c r="EOJ152" s="86"/>
      <c r="EOK152" s="86"/>
      <c r="EOL152" s="86"/>
      <c r="EOM152" s="86"/>
      <c r="EON152" s="86"/>
      <c r="EOO152" s="86"/>
      <c r="EOP152" s="86"/>
      <c r="EOQ152" s="86"/>
      <c r="EOR152" s="86"/>
      <c r="EOS152" s="86"/>
      <c r="EOT152" s="86"/>
      <c r="EOU152" s="86"/>
      <c r="EOV152" s="86"/>
      <c r="EOW152" s="86"/>
      <c r="EOX152" s="86"/>
      <c r="EOY152" s="186"/>
      <c r="EOZ152" s="186"/>
      <c r="EPA152" s="186"/>
      <c r="EPB152" s="186"/>
      <c r="EPC152" s="186"/>
      <c r="EPD152" s="186"/>
      <c r="EPE152" s="86"/>
      <c r="EPF152" s="86"/>
      <c r="EPG152" s="86"/>
      <c r="EPH152" s="86"/>
      <c r="EPI152" s="86"/>
      <c r="EPJ152" s="86"/>
      <c r="EPK152" s="86"/>
      <c r="EPL152" s="86"/>
      <c r="EPM152" s="86"/>
      <c r="EPN152" s="86"/>
      <c r="EPO152" s="86"/>
      <c r="EPP152" s="86"/>
      <c r="EPQ152" s="86"/>
      <c r="EPR152" s="86"/>
      <c r="EPS152" s="86"/>
      <c r="EPT152" s="86"/>
      <c r="EPU152" s="86"/>
      <c r="EPV152" s="86"/>
      <c r="EPW152" s="86"/>
      <c r="EPX152" s="86"/>
      <c r="EPY152" s="86"/>
      <c r="EPZ152" s="86"/>
      <c r="EQA152" s="86"/>
      <c r="EQB152" s="86"/>
      <c r="EQC152" s="86"/>
      <c r="EQD152" s="86"/>
      <c r="EQE152" s="86"/>
      <c r="EQF152" s="86"/>
      <c r="EQG152" s="86"/>
      <c r="EQH152" s="86"/>
      <c r="EQI152" s="86"/>
      <c r="EQJ152" s="86"/>
      <c r="EQK152" s="86"/>
      <c r="EQL152" s="86"/>
      <c r="EQM152" s="86"/>
      <c r="EQN152" s="86"/>
      <c r="EQO152" s="86"/>
      <c r="EQP152" s="86"/>
      <c r="EQQ152" s="86"/>
      <c r="EQR152" s="86"/>
      <c r="EQS152" s="86"/>
      <c r="EQT152" s="86"/>
      <c r="EQU152" s="86"/>
      <c r="EQV152" s="86"/>
      <c r="EQW152" s="86"/>
      <c r="EQX152" s="86"/>
      <c r="EQY152" s="86"/>
      <c r="EQZ152" s="86"/>
      <c r="ERA152" s="86"/>
      <c r="ERB152" s="86"/>
      <c r="ERC152" s="86"/>
      <c r="ERD152" s="86"/>
      <c r="ERE152" s="86"/>
      <c r="ERF152" s="86"/>
      <c r="ERG152" s="86"/>
      <c r="ERH152" s="86"/>
      <c r="ERI152" s="86"/>
      <c r="ERJ152" s="86"/>
      <c r="ERK152" s="86"/>
      <c r="ERL152" s="86"/>
      <c r="ERM152" s="86"/>
      <c r="ERN152" s="86"/>
      <c r="ERO152" s="86"/>
      <c r="ERP152" s="86"/>
      <c r="ERQ152" s="86"/>
      <c r="ERR152" s="86"/>
      <c r="ERS152" s="86"/>
      <c r="ERT152" s="86"/>
      <c r="ERU152" s="86"/>
      <c r="ERV152" s="86"/>
      <c r="ERW152" s="86"/>
      <c r="ERX152" s="86"/>
      <c r="ERY152" s="86"/>
      <c r="ERZ152" s="86"/>
      <c r="ESA152" s="86"/>
      <c r="ESB152" s="86"/>
      <c r="ESC152" s="86"/>
      <c r="ESD152" s="86"/>
      <c r="ESE152" s="86"/>
      <c r="ESF152" s="86"/>
      <c r="ESG152" s="86"/>
      <c r="ESH152" s="86"/>
      <c r="ESI152" s="86"/>
      <c r="ESJ152" s="86"/>
      <c r="ESK152" s="86"/>
      <c r="ESL152" s="86"/>
      <c r="ESM152" s="86"/>
      <c r="ESN152" s="86"/>
      <c r="ESO152" s="86"/>
      <c r="ESP152" s="86"/>
      <c r="ESQ152" s="86"/>
      <c r="ESR152" s="86"/>
      <c r="ESS152" s="86"/>
      <c r="EST152" s="86"/>
      <c r="ESU152" s="86"/>
      <c r="ESV152" s="86"/>
      <c r="ESW152" s="86"/>
      <c r="ESX152" s="86"/>
      <c r="ESY152" s="86"/>
      <c r="ESZ152" s="86"/>
      <c r="ETA152" s="86"/>
      <c r="ETB152" s="86"/>
      <c r="ETC152" s="86"/>
      <c r="ETD152" s="86"/>
      <c r="ETE152" s="86"/>
      <c r="ETF152" s="86"/>
      <c r="ETG152" s="86"/>
      <c r="ETH152" s="86"/>
      <c r="ETI152" s="86"/>
      <c r="ETJ152" s="86"/>
      <c r="ETK152" s="86"/>
      <c r="ETL152" s="86"/>
      <c r="ETM152" s="86"/>
      <c r="ETN152" s="86"/>
      <c r="ETO152" s="86"/>
      <c r="ETP152" s="86"/>
      <c r="ETQ152" s="86"/>
      <c r="ETR152" s="86"/>
      <c r="ETS152" s="86"/>
      <c r="ETT152" s="86"/>
      <c r="ETU152" s="86"/>
      <c r="ETV152" s="86"/>
      <c r="ETW152" s="86"/>
      <c r="ETX152" s="86"/>
      <c r="ETY152" s="86"/>
      <c r="ETZ152" s="86"/>
      <c r="EUA152" s="86"/>
      <c r="EUB152" s="86"/>
      <c r="EUC152" s="86"/>
      <c r="EUD152" s="86"/>
      <c r="EUE152" s="86"/>
      <c r="EUF152" s="86"/>
      <c r="EUG152" s="86"/>
      <c r="EUH152" s="86"/>
      <c r="EUI152" s="86"/>
      <c r="EUJ152" s="86"/>
      <c r="EUK152" s="86"/>
      <c r="EUL152" s="86"/>
      <c r="EUM152" s="86"/>
      <c r="EUN152" s="86"/>
      <c r="EUO152" s="86"/>
      <c r="EUP152" s="86"/>
      <c r="EUQ152" s="86"/>
      <c r="EUR152" s="86"/>
      <c r="EUS152" s="86"/>
      <c r="EUT152" s="86"/>
      <c r="EUU152" s="86"/>
      <c r="EUV152" s="86"/>
      <c r="EUW152" s="86"/>
      <c r="EUX152" s="86"/>
      <c r="EUY152" s="86"/>
      <c r="EUZ152" s="86"/>
      <c r="EVA152" s="86"/>
      <c r="EVB152" s="86"/>
      <c r="EVC152" s="86"/>
      <c r="EVD152" s="86"/>
      <c r="EVE152" s="86"/>
      <c r="EVF152" s="86"/>
      <c r="EVG152" s="86"/>
      <c r="EVH152" s="86"/>
      <c r="EVI152" s="86"/>
      <c r="EVJ152" s="86"/>
      <c r="EVK152" s="86"/>
      <c r="EVL152" s="86"/>
      <c r="EVM152" s="86"/>
      <c r="EVN152" s="86"/>
      <c r="EVO152" s="86"/>
      <c r="EVP152" s="86"/>
      <c r="EVQ152" s="86"/>
      <c r="EVR152" s="86"/>
      <c r="EVS152" s="86"/>
      <c r="EVT152" s="86"/>
      <c r="EVU152" s="86"/>
      <c r="EVV152" s="86"/>
      <c r="EVW152" s="86"/>
      <c r="EVX152" s="86"/>
      <c r="EVY152" s="86"/>
      <c r="EVZ152" s="86"/>
      <c r="EWA152" s="86"/>
      <c r="EWB152" s="86"/>
      <c r="EWC152" s="86"/>
      <c r="EWD152" s="86"/>
      <c r="EWE152" s="86"/>
      <c r="EWF152" s="86"/>
      <c r="EWG152" s="86"/>
      <c r="EWH152" s="86"/>
      <c r="EWI152" s="86"/>
      <c r="EWJ152" s="86"/>
      <c r="EWK152" s="86"/>
      <c r="EWL152" s="86"/>
      <c r="EWM152" s="86"/>
      <c r="EWN152" s="86"/>
      <c r="EWO152" s="86"/>
      <c r="EWP152" s="86"/>
      <c r="EWQ152" s="86"/>
      <c r="EWR152" s="86"/>
      <c r="EWS152" s="86"/>
      <c r="EWT152" s="86"/>
      <c r="EWU152" s="86"/>
      <c r="EWV152" s="86"/>
      <c r="EWW152" s="86"/>
      <c r="EWX152" s="86"/>
      <c r="EWY152" s="86"/>
      <c r="EWZ152" s="86"/>
      <c r="EXA152" s="86"/>
      <c r="EXB152" s="86"/>
      <c r="EXC152" s="86"/>
      <c r="EXD152" s="86"/>
      <c r="EXE152" s="86"/>
      <c r="EXF152" s="86"/>
      <c r="EXG152" s="86"/>
      <c r="EXH152" s="86"/>
      <c r="EXI152" s="86"/>
      <c r="EXJ152" s="86"/>
      <c r="EXK152" s="86"/>
      <c r="EXL152" s="86"/>
      <c r="EXM152" s="86"/>
      <c r="EXN152" s="86"/>
      <c r="EXO152" s="86"/>
      <c r="EXP152" s="86"/>
      <c r="EXQ152" s="86"/>
      <c r="EXR152" s="86"/>
      <c r="EXS152" s="86"/>
      <c r="EXT152" s="86"/>
      <c r="EXU152" s="86"/>
      <c r="EXV152" s="86"/>
      <c r="EXW152" s="86"/>
      <c r="EXX152" s="86"/>
      <c r="EXY152" s="86"/>
      <c r="EXZ152" s="86"/>
      <c r="EYA152" s="86"/>
      <c r="EYB152" s="86"/>
      <c r="EYC152" s="86"/>
      <c r="EYD152" s="86"/>
      <c r="EYE152" s="86"/>
      <c r="EYF152" s="86"/>
      <c r="EYG152" s="86"/>
      <c r="EYH152" s="86"/>
      <c r="EYI152" s="86"/>
      <c r="EYJ152" s="86"/>
      <c r="EYK152" s="86"/>
      <c r="EYL152" s="86"/>
      <c r="EYM152" s="86"/>
      <c r="EYN152" s="86"/>
      <c r="EYO152" s="86"/>
      <c r="EYP152" s="86"/>
      <c r="EYQ152" s="86"/>
      <c r="EYR152" s="86"/>
      <c r="EYS152" s="86"/>
      <c r="EYT152" s="86"/>
      <c r="EYU152" s="186"/>
      <c r="EYV152" s="186"/>
      <c r="EYW152" s="186"/>
      <c r="EYX152" s="186"/>
      <c r="EYY152" s="186"/>
      <c r="EYZ152" s="186"/>
      <c r="EZA152" s="86"/>
      <c r="EZB152" s="86"/>
      <c r="EZC152" s="86"/>
      <c r="EZD152" s="86"/>
      <c r="EZE152" s="86"/>
      <c r="EZF152" s="86"/>
      <c r="EZG152" s="86"/>
      <c r="EZH152" s="86"/>
      <c r="EZI152" s="86"/>
      <c r="EZJ152" s="86"/>
      <c r="EZK152" s="86"/>
      <c r="EZL152" s="86"/>
      <c r="EZM152" s="86"/>
      <c r="EZN152" s="86"/>
      <c r="EZO152" s="86"/>
      <c r="EZP152" s="86"/>
      <c r="EZQ152" s="86"/>
      <c r="EZR152" s="86"/>
      <c r="EZS152" s="86"/>
      <c r="EZT152" s="86"/>
      <c r="EZU152" s="86"/>
      <c r="EZV152" s="86"/>
      <c r="EZW152" s="86"/>
      <c r="EZX152" s="86"/>
      <c r="EZY152" s="86"/>
      <c r="EZZ152" s="86"/>
      <c r="FAA152" s="86"/>
      <c r="FAB152" s="86"/>
      <c r="FAC152" s="86"/>
      <c r="FAD152" s="86"/>
      <c r="FAE152" s="86"/>
      <c r="FAF152" s="86"/>
      <c r="FAG152" s="86"/>
      <c r="FAH152" s="86"/>
      <c r="FAI152" s="86"/>
      <c r="FAJ152" s="86"/>
      <c r="FAK152" s="86"/>
      <c r="FAL152" s="86"/>
      <c r="FAM152" s="86"/>
      <c r="FAN152" s="86"/>
      <c r="FAO152" s="86"/>
      <c r="FAP152" s="86"/>
      <c r="FAQ152" s="86"/>
      <c r="FAR152" s="86"/>
      <c r="FAS152" s="86"/>
      <c r="FAT152" s="86"/>
      <c r="FAU152" s="86"/>
      <c r="FAV152" s="86"/>
      <c r="FAW152" s="86"/>
      <c r="FAX152" s="86"/>
      <c r="FAY152" s="86"/>
      <c r="FAZ152" s="86"/>
      <c r="FBA152" s="86"/>
      <c r="FBB152" s="86"/>
      <c r="FBC152" s="86"/>
      <c r="FBD152" s="86"/>
      <c r="FBE152" s="86"/>
      <c r="FBF152" s="86"/>
      <c r="FBG152" s="86"/>
      <c r="FBH152" s="86"/>
      <c r="FBI152" s="86"/>
      <c r="FBJ152" s="86"/>
      <c r="FBK152" s="86"/>
      <c r="FBL152" s="86"/>
      <c r="FBM152" s="86"/>
      <c r="FBN152" s="86"/>
      <c r="FBO152" s="86"/>
      <c r="FBP152" s="86"/>
      <c r="FBQ152" s="86"/>
      <c r="FBR152" s="86"/>
      <c r="FBS152" s="86"/>
      <c r="FBT152" s="86"/>
      <c r="FBU152" s="86"/>
      <c r="FBV152" s="86"/>
      <c r="FBW152" s="86"/>
      <c r="FBX152" s="86"/>
      <c r="FBY152" s="86"/>
      <c r="FBZ152" s="86"/>
      <c r="FCA152" s="86"/>
      <c r="FCB152" s="86"/>
      <c r="FCC152" s="86"/>
      <c r="FCD152" s="86"/>
      <c r="FCE152" s="86"/>
      <c r="FCF152" s="86"/>
      <c r="FCG152" s="86"/>
      <c r="FCH152" s="86"/>
      <c r="FCI152" s="86"/>
      <c r="FCJ152" s="86"/>
      <c r="FCK152" s="86"/>
      <c r="FCL152" s="86"/>
      <c r="FCM152" s="86"/>
      <c r="FCN152" s="86"/>
      <c r="FCO152" s="86"/>
      <c r="FCP152" s="86"/>
      <c r="FCQ152" s="86"/>
      <c r="FCR152" s="86"/>
      <c r="FCS152" s="86"/>
      <c r="FCT152" s="86"/>
      <c r="FCU152" s="86"/>
      <c r="FCV152" s="86"/>
      <c r="FCW152" s="86"/>
      <c r="FCX152" s="86"/>
      <c r="FCY152" s="86"/>
      <c r="FCZ152" s="86"/>
      <c r="FDA152" s="86"/>
      <c r="FDB152" s="86"/>
      <c r="FDC152" s="86"/>
      <c r="FDD152" s="86"/>
      <c r="FDE152" s="86"/>
      <c r="FDF152" s="86"/>
      <c r="FDG152" s="86"/>
      <c r="FDH152" s="86"/>
      <c r="FDI152" s="86"/>
      <c r="FDJ152" s="86"/>
      <c r="FDK152" s="86"/>
      <c r="FDL152" s="86"/>
      <c r="FDM152" s="86"/>
      <c r="FDN152" s="86"/>
      <c r="FDO152" s="86"/>
      <c r="FDP152" s="86"/>
      <c r="FDQ152" s="86"/>
      <c r="FDR152" s="86"/>
      <c r="FDS152" s="86"/>
      <c r="FDT152" s="86"/>
      <c r="FDU152" s="86"/>
      <c r="FDV152" s="86"/>
      <c r="FDW152" s="86"/>
      <c r="FDX152" s="86"/>
      <c r="FDY152" s="86"/>
      <c r="FDZ152" s="86"/>
      <c r="FEA152" s="86"/>
      <c r="FEB152" s="86"/>
      <c r="FEC152" s="86"/>
      <c r="FED152" s="86"/>
      <c r="FEE152" s="86"/>
      <c r="FEF152" s="86"/>
      <c r="FEG152" s="86"/>
      <c r="FEH152" s="86"/>
      <c r="FEI152" s="86"/>
      <c r="FEJ152" s="86"/>
      <c r="FEK152" s="86"/>
      <c r="FEL152" s="86"/>
      <c r="FEM152" s="86"/>
      <c r="FEN152" s="86"/>
      <c r="FEO152" s="86"/>
      <c r="FEP152" s="86"/>
      <c r="FEQ152" s="86"/>
      <c r="FER152" s="86"/>
      <c r="FES152" s="86"/>
      <c r="FET152" s="86"/>
      <c r="FEU152" s="86"/>
      <c r="FEV152" s="86"/>
      <c r="FEW152" s="86"/>
      <c r="FEX152" s="86"/>
      <c r="FEY152" s="86"/>
      <c r="FEZ152" s="86"/>
      <c r="FFA152" s="86"/>
      <c r="FFB152" s="86"/>
      <c r="FFC152" s="86"/>
      <c r="FFD152" s="86"/>
      <c r="FFE152" s="86"/>
      <c r="FFF152" s="86"/>
      <c r="FFG152" s="86"/>
      <c r="FFH152" s="86"/>
      <c r="FFI152" s="86"/>
      <c r="FFJ152" s="86"/>
      <c r="FFK152" s="86"/>
      <c r="FFL152" s="86"/>
      <c r="FFM152" s="86"/>
      <c r="FFN152" s="86"/>
      <c r="FFO152" s="86"/>
      <c r="FFP152" s="86"/>
      <c r="FFQ152" s="86"/>
      <c r="FFR152" s="86"/>
      <c r="FFS152" s="86"/>
      <c r="FFT152" s="86"/>
      <c r="FFU152" s="86"/>
      <c r="FFV152" s="86"/>
      <c r="FFW152" s="86"/>
      <c r="FFX152" s="86"/>
      <c r="FFY152" s="86"/>
      <c r="FFZ152" s="86"/>
      <c r="FGA152" s="86"/>
      <c r="FGB152" s="86"/>
      <c r="FGC152" s="86"/>
      <c r="FGD152" s="86"/>
      <c r="FGE152" s="86"/>
      <c r="FGF152" s="86"/>
      <c r="FGG152" s="86"/>
      <c r="FGH152" s="86"/>
      <c r="FGI152" s="86"/>
      <c r="FGJ152" s="86"/>
      <c r="FGK152" s="86"/>
      <c r="FGL152" s="86"/>
      <c r="FGM152" s="86"/>
      <c r="FGN152" s="86"/>
      <c r="FGO152" s="86"/>
      <c r="FGP152" s="86"/>
      <c r="FGQ152" s="86"/>
      <c r="FGR152" s="86"/>
      <c r="FGS152" s="86"/>
      <c r="FGT152" s="86"/>
      <c r="FGU152" s="86"/>
      <c r="FGV152" s="86"/>
      <c r="FGW152" s="86"/>
      <c r="FGX152" s="86"/>
      <c r="FGY152" s="86"/>
      <c r="FGZ152" s="86"/>
      <c r="FHA152" s="86"/>
      <c r="FHB152" s="86"/>
      <c r="FHC152" s="86"/>
      <c r="FHD152" s="86"/>
      <c r="FHE152" s="86"/>
      <c r="FHF152" s="86"/>
      <c r="FHG152" s="86"/>
      <c r="FHH152" s="86"/>
      <c r="FHI152" s="86"/>
      <c r="FHJ152" s="86"/>
      <c r="FHK152" s="86"/>
      <c r="FHL152" s="86"/>
      <c r="FHM152" s="86"/>
      <c r="FHN152" s="86"/>
      <c r="FHO152" s="86"/>
      <c r="FHP152" s="86"/>
      <c r="FHQ152" s="86"/>
      <c r="FHR152" s="86"/>
      <c r="FHS152" s="86"/>
      <c r="FHT152" s="86"/>
      <c r="FHU152" s="86"/>
      <c r="FHV152" s="86"/>
      <c r="FHW152" s="86"/>
      <c r="FHX152" s="86"/>
      <c r="FHY152" s="86"/>
      <c r="FHZ152" s="86"/>
      <c r="FIA152" s="86"/>
      <c r="FIB152" s="86"/>
      <c r="FIC152" s="86"/>
      <c r="FID152" s="86"/>
      <c r="FIE152" s="86"/>
      <c r="FIF152" s="86"/>
      <c r="FIG152" s="86"/>
      <c r="FIH152" s="86"/>
      <c r="FII152" s="86"/>
      <c r="FIJ152" s="86"/>
      <c r="FIK152" s="86"/>
      <c r="FIL152" s="86"/>
      <c r="FIM152" s="86"/>
      <c r="FIN152" s="86"/>
      <c r="FIO152" s="86"/>
      <c r="FIP152" s="86"/>
      <c r="FIQ152" s="186"/>
      <c r="FIR152" s="186"/>
      <c r="FIS152" s="186"/>
      <c r="FIT152" s="186"/>
      <c r="FIU152" s="186"/>
      <c r="FIV152" s="186"/>
      <c r="FIW152" s="86"/>
      <c r="FIX152" s="86"/>
      <c r="FIY152" s="86"/>
      <c r="FIZ152" s="86"/>
      <c r="FJA152" s="86"/>
      <c r="FJB152" s="86"/>
      <c r="FJC152" s="86"/>
      <c r="FJD152" s="86"/>
      <c r="FJE152" s="86"/>
      <c r="FJF152" s="86"/>
      <c r="FJG152" s="86"/>
      <c r="FJH152" s="86"/>
      <c r="FJI152" s="86"/>
      <c r="FJJ152" s="86"/>
      <c r="FJK152" s="86"/>
      <c r="FJL152" s="86"/>
      <c r="FJM152" s="86"/>
      <c r="FJN152" s="86"/>
      <c r="FJO152" s="86"/>
      <c r="FJP152" s="86"/>
      <c r="FJQ152" s="86"/>
      <c r="FJR152" s="86"/>
      <c r="FJS152" s="86"/>
      <c r="FJT152" s="86"/>
      <c r="FJU152" s="86"/>
      <c r="FJV152" s="86"/>
      <c r="FJW152" s="86"/>
      <c r="FJX152" s="86"/>
      <c r="FJY152" s="86"/>
      <c r="FJZ152" s="86"/>
      <c r="FKA152" s="86"/>
      <c r="FKB152" s="86"/>
      <c r="FKC152" s="86"/>
      <c r="FKD152" s="86"/>
      <c r="FKE152" s="86"/>
      <c r="FKF152" s="86"/>
      <c r="FKG152" s="86"/>
      <c r="FKH152" s="86"/>
      <c r="FKI152" s="86"/>
      <c r="FKJ152" s="86"/>
      <c r="FKK152" s="86"/>
      <c r="FKL152" s="86"/>
      <c r="FKM152" s="86"/>
      <c r="FKN152" s="86"/>
      <c r="FKO152" s="86"/>
      <c r="FKP152" s="86"/>
      <c r="FKQ152" s="86"/>
      <c r="FKR152" s="86"/>
      <c r="FKS152" s="86"/>
      <c r="FKT152" s="86"/>
      <c r="FKU152" s="86"/>
      <c r="FKV152" s="86"/>
      <c r="FKW152" s="86"/>
      <c r="FKX152" s="86"/>
      <c r="FKY152" s="86"/>
      <c r="FKZ152" s="86"/>
      <c r="FLA152" s="86"/>
      <c r="FLB152" s="86"/>
      <c r="FLC152" s="86"/>
      <c r="FLD152" s="86"/>
      <c r="FLE152" s="86"/>
      <c r="FLF152" s="86"/>
      <c r="FLG152" s="86"/>
      <c r="FLH152" s="86"/>
      <c r="FLI152" s="86"/>
      <c r="FLJ152" s="86"/>
      <c r="FLK152" s="86"/>
      <c r="FLL152" s="86"/>
      <c r="FLM152" s="86"/>
      <c r="FLN152" s="86"/>
      <c r="FLO152" s="86"/>
      <c r="FLP152" s="86"/>
      <c r="FLQ152" s="86"/>
      <c r="FLR152" s="86"/>
      <c r="FLS152" s="86"/>
      <c r="FLT152" s="86"/>
      <c r="FLU152" s="86"/>
      <c r="FLV152" s="86"/>
      <c r="FLW152" s="86"/>
      <c r="FLX152" s="86"/>
      <c r="FLY152" s="86"/>
      <c r="FLZ152" s="86"/>
      <c r="FMA152" s="86"/>
      <c r="FMB152" s="86"/>
      <c r="FMC152" s="86"/>
      <c r="FMD152" s="86"/>
      <c r="FME152" s="86"/>
      <c r="FMF152" s="86"/>
      <c r="FMG152" s="86"/>
      <c r="FMH152" s="86"/>
      <c r="FMI152" s="86"/>
      <c r="FMJ152" s="86"/>
      <c r="FMK152" s="86"/>
      <c r="FML152" s="86"/>
      <c r="FMM152" s="86"/>
      <c r="FMN152" s="86"/>
      <c r="FMO152" s="86"/>
      <c r="FMP152" s="86"/>
      <c r="FMQ152" s="86"/>
      <c r="FMR152" s="86"/>
      <c r="FMS152" s="86"/>
      <c r="FMT152" s="86"/>
      <c r="FMU152" s="86"/>
      <c r="FMV152" s="86"/>
      <c r="FMW152" s="86"/>
      <c r="FMX152" s="86"/>
      <c r="FMY152" s="86"/>
      <c r="FMZ152" s="86"/>
      <c r="FNA152" s="86"/>
      <c r="FNB152" s="86"/>
      <c r="FNC152" s="86"/>
      <c r="FND152" s="86"/>
      <c r="FNE152" s="86"/>
      <c r="FNF152" s="86"/>
      <c r="FNG152" s="86"/>
      <c r="FNH152" s="86"/>
      <c r="FNI152" s="86"/>
      <c r="FNJ152" s="86"/>
      <c r="FNK152" s="86"/>
      <c r="FNL152" s="86"/>
      <c r="FNM152" s="86"/>
      <c r="FNN152" s="86"/>
      <c r="FNO152" s="86"/>
      <c r="FNP152" s="86"/>
      <c r="FNQ152" s="86"/>
      <c r="FNR152" s="86"/>
      <c r="FNS152" s="86"/>
      <c r="FNT152" s="86"/>
      <c r="FNU152" s="86"/>
      <c r="FNV152" s="86"/>
      <c r="FNW152" s="86"/>
      <c r="FNX152" s="86"/>
      <c r="FNY152" s="86"/>
      <c r="FNZ152" s="86"/>
      <c r="FOA152" s="86"/>
      <c r="FOB152" s="86"/>
      <c r="FOC152" s="86"/>
      <c r="FOD152" s="86"/>
      <c r="FOE152" s="86"/>
      <c r="FOF152" s="86"/>
      <c r="FOG152" s="86"/>
      <c r="FOH152" s="86"/>
      <c r="FOI152" s="86"/>
      <c r="FOJ152" s="86"/>
      <c r="FOK152" s="86"/>
      <c r="FOL152" s="86"/>
      <c r="FOM152" s="86"/>
      <c r="FON152" s="86"/>
      <c r="FOO152" s="86"/>
      <c r="FOP152" s="86"/>
      <c r="FOQ152" s="86"/>
      <c r="FOR152" s="86"/>
      <c r="FOS152" s="86"/>
      <c r="FOT152" s="86"/>
      <c r="FOU152" s="86"/>
      <c r="FOV152" s="86"/>
      <c r="FOW152" s="86"/>
      <c r="FOX152" s="86"/>
      <c r="FOY152" s="86"/>
      <c r="FOZ152" s="86"/>
      <c r="FPA152" s="86"/>
      <c r="FPB152" s="86"/>
      <c r="FPC152" s="86"/>
      <c r="FPD152" s="86"/>
      <c r="FPE152" s="86"/>
      <c r="FPF152" s="86"/>
      <c r="FPG152" s="86"/>
      <c r="FPH152" s="86"/>
      <c r="FPI152" s="86"/>
      <c r="FPJ152" s="86"/>
      <c r="FPK152" s="86"/>
      <c r="FPL152" s="86"/>
      <c r="FPM152" s="86"/>
      <c r="FPN152" s="86"/>
      <c r="FPO152" s="86"/>
      <c r="FPP152" s="86"/>
      <c r="FPQ152" s="86"/>
      <c r="FPR152" s="86"/>
      <c r="FPS152" s="86"/>
      <c r="FPT152" s="86"/>
      <c r="FPU152" s="86"/>
      <c r="FPV152" s="86"/>
      <c r="FPW152" s="86"/>
      <c r="FPX152" s="86"/>
      <c r="FPY152" s="86"/>
      <c r="FPZ152" s="86"/>
      <c r="FQA152" s="86"/>
      <c r="FQB152" s="86"/>
      <c r="FQC152" s="86"/>
      <c r="FQD152" s="86"/>
      <c r="FQE152" s="86"/>
      <c r="FQF152" s="86"/>
      <c r="FQG152" s="86"/>
      <c r="FQH152" s="86"/>
      <c r="FQI152" s="86"/>
      <c r="FQJ152" s="86"/>
      <c r="FQK152" s="86"/>
      <c r="FQL152" s="86"/>
      <c r="FQM152" s="86"/>
      <c r="FQN152" s="86"/>
      <c r="FQO152" s="86"/>
      <c r="FQP152" s="86"/>
      <c r="FQQ152" s="86"/>
      <c r="FQR152" s="86"/>
      <c r="FQS152" s="86"/>
      <c r="FQT152" s="86"/>
      <c r="FQU152" s="86"/>
      <c r="FQV152" s="86"/>
      <c r="FQW152" s="86"/>
      <c r="FQX152" s="86"/>
      <c r="FQY152" s="86"/>
      <c r="FQZ152" s="86"/>
      <c r="FRA152" s="86"/>
      <c r="FRB152" s="86"/>
      <c r="FRC152" s="86"/>
      <c r="FRD152" s="86"/>
      <c r="FRE152" s="86"/>
      <c r="FRF152" s="86"/>
      <c r="FRG152" s="86"/>
      <c r="FRH152" s="86"/>
      <c r="FRI152" s="86"/>
      <c r="FRJ152" s="86"/>
      <c r="FRK152" s="86"/>
      <c r="FRL152" s="86"/>
      <c r="FRM152" s="86"/>
      <c r="FRN152" s="86"/>
      <c r="FRO152" s="86"/>
      <c r="FRP152" s="86"/>
      <c r="FRQ152" s="86"/>
      <c r="FRR152" s="86"/>
      <c r="FRS152" s="86"/>
      <c r="FRT152" s="86"/>
      <c r="FRU152" s="86"/>
      <c r="FRV152" s="86"/>
      <c r="FRW152" s="86"/>
      <c r="FRX152" s="86"/>
      <c r="FRY152" s="86"/>
      <c r="FRZ152" s="86"/>
      <c r="FSA152" s="86"/>
      <c r="FSB152" s="86"/>
      <c r="FSC152" s="86"/>
      <c r="FSD152" s="86"/>
      <c r="FSE152" s="86"/>
      <c r="FSF152" s="86"/>
      <c r="FSG152" s="86"/>
      <c r="FSH152" s="86"/>
      <c r="FSI152" s="86"/>
      <c r="FSJ152" s="86"/>
      <c r="FSK152" s="86"/>
      <c r="FSL152" s="86"/>
      <c r="FSM152" s="186"/>
      <c r="FSN152" s="186"/>
      <c r="FSO152" s="186"/>
      <c r="FSP152" s="186"/>
      <c r="FSQ152" s="186"/>
      <c r="FSR152" s="186"/>
      <c r="FSS152" s="86"/>
      <c r="FST152" s="86"/>
      <c r="FSU152" s="86"/>
      <c r="FSV152" s="86"/>
      <c r="FSW152" s="86"/>
      <c r="FSX152" s="86"/>
      <c r="FSY152" s="86"/>
      <c r="FSZ152" s="86"/>
      <c r="FTA152" s="86"/>
      <c r="FTB152" s="86"/>
      <c r="FTC152" s="86"/>
      <c r="FTD152" s="86"/>
      <c r="FTE152" s="86"/>
      <c r="FTF152" s="86"/>
      <c r="FTG152" s="86"/>
      <c r="FTH152" s="86"/>
      <c r="FTI152" s="86"/>
      <c r="FTJ152" s="86"/>
      <c r="FTK152" s="86"/>
      <c r="FTL152" s="86"/>
      <c r="FTM152" s="86"/>
      <c r="FTN152" s="86"/>
      <c r="FTO152" s="86"/>
      <c r="FTP152" s="86"/>
      <c r="FTQ152" s="86"/>
      <c r="FTR152" s="86"/>
      <c r="FTS152" s="86"/>
      <c r="FTT152" s="86"/>
      <c r="FTU152" s="86"/>
      <c r="FTV152" s="86"/>
      <c r="FTW152" s="86"/>
      <c r="FTX152" s="86"/>
      <c r="FTY152" s="86"/>
      <c r="FTZ152" s="86"/>
      <c r="FUA152" s="86"/>
      <c r="FUB152" s="86"/>
      <c r="FUC152" s="86"/>
      <c r="FUD152" s="86"/>
      <c r="FUE152" s="86"/>
      <c r="FUF152" s="86"/>
      <c r="FUG152" s="86"/>
      <c r="FUH152" s="86"/>
      <c r="FUI152" s="86"/>
      <c r="FUJ152" s="86"/>
      <c r="FUK152" s="86"/>
      <c r="FUL152" s="86"/>
      <c r="FUM152" s="86"/>
      <c r="FUN152" s="86"/>
      <c r="FUO152" s="86"/>
      <c r="FUP152" s="86"/>
      <c r="FUQ152" s="86"/>
      <c r="FUR152" s="86"/>
      <c r="FUS152" s="86"/>
      <c r="FUT152" s="86"/>
      <c r="FUU152" s="86"/>
      <c r="FUV152" s="86"/>
      <c r="FUW152" s="86"/>
      <c r="FUX152" s="86"/>
      <c r="FUY152" s="86"/>
      <c r="FUZ152" s="86"/>
      <c r="FVA152" s="86"/>
      <c r="FVB152" s="86"/>
      <c r="FVC152" s="86"/>
      <c r="FVD152" s="86"/>
      <c r="FVE152" s="86"/>
      <c r="FVF152" s="86"/>
      <c r="FVG152" s="86"/>
      <c r="FVH152" s="86"/>
      <c r="FVI152" s="86"/>
      <c r="FVJ152" s="86"/>
      <c r="FVK152" s="86"/>
      <c r="FVL152" s="86"/>
      <c r="FVM152" s="86"/>
      <c r="FVN152" s="86"/>
      <c r="FVO152" s="86"/>
      <c r="FVP152" s="86"/>
      <c r="FVQ152" s="86"/>
      <c r="FVR152" s="86"/>
      <c r="FVS152" s="86"/>
      <c r="FVT152" s="86"/>
      <c r="FVU152" s="86"/>
      <c r="FVV152" s="86"/>
      <c r="FVW152" s="86"/>
      <c r="FVX152" s="86"/>
      <c r="FVY152" s="86"/>
      <c r="FVZ152" s="86"/>
      <c r="FWA152" s="86"/>
      <c r="FWB152" s="86"/>
      <c r="FWC152" s="86"/>
      <c r="FWD152" s="86"/>
      <c r="FWE152" s="86"/>
      <c r="FWF152" s="86"/>
      <c r="FWG152" s="86"/>
      <c r="FWH152" s="86"/>
      <c r="FWI152" s="86"/>
      <c r="FWJ152" s="86"/>
      <c r="FWK152" s="86"/>
      <c r="FWL152" s="86"/>
      <c r="FWM152" s="86"/>
      <c r="FWN152" s="86"/>
      <c r="FWO152" s="86"/>
      <c r="FWP152" s="86"/>
      <c r="FWQ152" s="86"/>
      <c r="FWR152" s="86"/>
      <c r="FWS152" s="86"/>
      <c r="FWT152" s="86"/>
      <c r="FWU152" s="86"/>
      <c r="FWV152" s="86"/>
      <c r="FWW152" s="86"/>
      <c r="FWX152" s="86"/>
      <c r="FWY152" s="86"/>
      <c r="FWZ152" s="86"/>
      <c r="FXA152" s="86"/>
      <c r="FXB152" s="86"/>
      <c r="FXC152" s="86"/>
      <c r="FXD152" s="86"/>
      <c r="FXE152" s="86"/>
      <c r="FXF152" s="86"/>
      <c r="FXG152" s="86"/>
      <c r="FXH152" s="86"/>
      <c r="FXI152" s="86"/>
      <c r="FXJ152" s="86"/>
      <c r="FXK152" s="86"/>
      <c r="FXL152" s="86"/>
      <c r="FXM152" s="86"/>
      <c r="FXN152" s="86"/>
      <c r="FXO152" s="86"/>
      <c r="FXP152" s="86"/>
      <c r="FXQ152" s="86"/>
      <c r="FXR152" s="86"/>
      <c r="FXS152" s="86"/>
      <c r="FXT152" s="86"/>
      <c r="FXU152" s="86"/>
      <c r="FXV152" s="86"/>
      <c r="FXW152" s="86"/>
      <c r="FXX152" s="86"/>
      <c r="FXY152" s="86"/>
      <c r="FXZ152" s="86"/>
      <c r="FYA152" s="86"/>
      <c r="FYB152" s="86"/>
      <c r="FYC152" s="86"/>
      <c r="FYD152" s="86"/>
      <c r="FYE152" s="86"/>
      <c r="FYF152" s="86"/>
      <c r="FYG152" s="86"/>
      <c r="FYH152" s="86"/>
      <c r="FYI152" s="86"/>
      <c r="FYJ152" s="86"/>
      <c r="FYK152" s="86"/>
      <c r="FYL152" s="86"/>
      <c r="FYM152" s="86"/>
      <c r="FYN152" s="86"/>
      <c r="FYO152" s="86"/>
      <c r="FYP152" s="86"/>
      <c r="FYQ152" s="86"/>
      <c r="FYR152" s="86"/>
      <c r="FYS152" s="86"/>
      <c r="FYT152" s="86"/>
      <c r="FYU152" s="86"/>
      <c r="FYV152" s="86"/>
      <c r="FYW152" s="86"/>
      <c r="FYX152" s="86"/>
      <c r="FYY152" s="86"/>
      <c r="FYZ152" s="86"/>
      <c r="FZA152" s="86"/>
      <c r="FZB152" s="86"/>
      <c r="FZC152" s="86"/>
      <c r="FZD152" s="86"/>
      <c r="FZE152" s="86"/>
      <c r="FZF152" s="86"/>
      <c r="FZG152" s="86"/>
      <c r="FZH152" s="86"/>
      <c r="FZI152" s="86"/>
      <c r="FZJ152" s="86"/>
      <c r="FZK152" s="86"/>
      <c r="FZL152" s="86"/>
      <c r="FZM152" s="86"/>
      <c r="FZN152" s="86"/>
      <c r="FZO152" s="86"/>
      <c r="FZP152" s="86"/>
      <c r="FZQ152" s="86"/>
      <c r="FZR152" s="86"/>
      <c r="FZS152" s="86"/>
      <c r="FZT152" s="86"/>
      <c r="FZU152" s="86"/>
      <c r="FZV152" s="86"/>
      <c r="FZW152" s="86"/>
      <c r="FZX152" s="86"/>
      <c r="FZY152" s="86"/>
      <c r="FZZ152" s="86"/>
      <c r="GAA152" s="86"/>
      <c r="GAB152" s="86"/>
      <c r="GAC152" s="86"/>
      <c r="GAD152" s="86"/>
      <c r="GAE152" s="86"/>
      <c r="GAF152" s="86"/>
      <c r="GAG152" s="86"/>
      <c r="GAH152" s="86"/>
      <c r="GAI152" s="86"/>
      <c r="GAJ152" s="86"/>
      <c r="GAK152" s="86"/>
      <c r="GAL152" s="86"/>
      <c r="GAM152" s="86"/>
      <c r="GAN152" s="86"/>
      <c r="GAO152" s="86"/>
      <c r="GAP152" s="86"/>
      <c r="GAQ152" s="86"/>
      <c r="GAR152" s="86"/>
      <c r="GAS152" s="86"/>
      <c r="GAT152" s="86"/>
      <c r="GAU152" s="86"/>
      <c r="GAV152" s="86"/>
      <c r="GAW152" s="86"/>
      <c r="GAX152" s="86"/>
      <c r="GAY152" s="86"/>
      <c r="GAZ152" s="86"/>
      <c r="GBA152" s="86"/>
      <c r="GBB152" s="86"/>
      <c r="GBC152" s="86"/>
      <c r="GBD152" s="86"/>
      <c r="GBE152" s="86"/>
      <c r="GBF152" s="86"/>
      <c r="GBG152" s="86"/>
      <c r="GBH152" s="86"/>
      <c r="GBI152" s="86"/>
      <c r="GBJ152" s="86"/>
      <c r="GBK152" s="86"/>
      <c r="GBL152" s="86"/>
      <c r="GBM152" s="86"/>
      <c r="GBN152" s="86"/>
      <c r="GBO152" s="86"/>
      <c r="GBP152" s="86"/>
      <c r="GBQ152" s="86"/>
      <c r="GBR152" s="86"/>
      <c r="GBS152" s="86"/>
      <c r="GBT152" s="86"/>
      <c r="GBU152" s="86"/>
      <c r="GBV152" s="86"/>
      <c r="GBW152" s="86"/>
      <c r="GBX152" s="86"/>
      <c r="GBY152" s="86"/>
      <c r="GBZ152" s="86"/>
      <c r="GCA152" s="86"/>
      <c r="GCB152" s="86"/>
      <c r="GCC152" s="86"/>
      <c r="GCD152" s="86"/>
      <c r="GCE152" s="86"/>
      <c r="GCF152" s="86"/>
      <c r="GCG152" s="86"/>
      <c r="GCH152" s="86"/>
      <c r="GCI152" s="186"/>
      <c r="GCJ152" s="186"/>
      <c r="GCK152" s="186"/>
      <c r="GCL152" s="186"/>
      <c r="GCM152" s="186"/>
      <c r="GCN152" s="186"/>
      <c r="GCO152" s="86"/>
      <c r="GCP152" s="86"/>
      <c r="GCQ152" s="86"/>
      <c r="GCR152" s="86"/>
      <c r="GCS152" s="86"/>
      <c r="GCT152" s="86"/>
      <c r="GCU152" s="86"/>
      <c r="GCV152" s="86"/>
      <c r="GCW152" s="86"/>
      <c r="GCX152" s="86"/>
      <c r="GCY152" s="86"/>
      <c r="GCZ152" s="86"/>
      <c r="GDA152" s="86"/>
      <c r="GDB152" s="86"/>
      <c r="GDC152" s="86"/>
      <c r="GDD152" s="86"/>
      <c r="GDE152" s="86"/>
      <c r="GDF152" s="86"/>
      <c r="GDG152" s="86"/>
      <c r="GDH152" s="86"/>
      <c r="GDI152" s="86"/>
      <c r="GDJ152" s="86"/>
      <c r="GDK152" s="86"/>
      <c r="GDL152" s="86"/>
      <c r="GDM152" s="86"/>
      <c r="GDN152" s="86"/>
      <c r="GDO152" s="86"/>
      <c r="GDP152" s="86"/>
      <c r="GDQ152" s="86"/>
      <c r="GDR152" s="86"/>
      <c r="GDS152" s="86"/>
      <c r="GDT152" s="86"/>
      <c r="GDU152" s="86"/>
      <c r="GDV152" s="86"/>
      <c r="GDW152" s="86"/>
      <c r="GDX152" s="86"/>
      <c r="GDY152" s="86"/>
      <c r="GDZ152" s="86"/>
      <c r="GEA152" s="86"/>
      <c r="GEB152" s="86"/>
      <c r="GEC152" s="86"/>
      <c r="GED152" s="86"/>
      <c r="GEE152" s="86"/>
      <c r="GEF152" s="86"/>
      <c r="GEG152" s="86"/>
      <c r="GEH152" s="86"/>
      <c r="GEI152" s="86"/>
      <c r="GEJ152" s="86"/>
      <c r="GEK152" s="86"/>
      <c r="GEL152" s="86"/>
      <c r="GEM152" s="86"/>
      <c r="GEN152" s="86"/>
      <c r="GEO152" s="86"/>
      <c r="GEP152" s="86"/>
      <c r="GEQ152" s="86"/>
      <c r="GER152" s="86"/>
      <c r="GES152" s="86"/>
      <c r="GET152" s="86"/>
      <c r="GEU152" s="86"/>
      <c r="GEV152" s="86"/>
      <c r="GEW152" s="86"/>
      <c r="GEX152" s="86"/>
      <c r="GEY152" s="86"/>
      <c r="GEZ152" s="86"/>
      <c r="GFA152" s="86"/>
      <c r="GFB152" s="86"/>
      <c r="GFC152" s="86"/>
      <c r="GFD152" s="86"/>
      <c r="GFE152" s="86"/>
      <c r="GFF152" s="86"/>
      <c r="GFG152" s="86"/>
      <c r="GFH152" s="86"/>
      <c r="GFI152" s="86"/>
      <c r="GFJ152" s="86"/>
      <c r="GFK152" s="86"/>
      <c r="GFL152" s="86"/>
      <c r="GFM152" s="86"/>
      <c r="GFN152" s="86"/>
      <c r="GFO152" s="86"/>
      <c r="GFP152" s="86"/>
      <c r="GFQ152" s="86"/>
      <c r="GFR152" s="86"/>
      <c r="GFS152" s="86"/>
      <c r="GFT152" s="86"/>
      <c r="GFU152" s="86"/>
      <c r="GFV152" s="86"/>
      <c r="GFW152" s="86"/>
      <c r="GFX152" s="86"/>
      <c r="GFY152" s="86"/>
      <c r="GFZ152" s="86"/>
      <c r="GGA152" s="86"/>
      <c r="GGB152" s="86"/>
      <c r="GGC152" s="86"/>
      <c r="GGD152" s="86"/>
      <c r="GGE152" s="86"/>
      <c r="GGF152" s="86"/>
      <c r="GGG152" s="86"/>
      <c r="GGH152" s="86"/>
      <c r="GGI152" s="86"/>
      <c r="GGJ152" s="86"/>
      <c r="GGK152" s="86"/>
      <c r="GGL152" s="86"/>
      <c r="GGM152" s="86"/>
      <c r="GGN152" s="86"/>
      <c r="GGO152" s="86"/>
      <c r="GGP152" s="86"/>
      <c r="GGQ152" s="86"/>
      <c r="GGR152" s="86"/>
      <c r="GGS152" s="86"/>
      <c r="GGT152" s="86"/>
      <c r="GGU152" s="86"/>
      <c r="GGV152" s="86"/>
      <c r="GGW152" s="86"/>
      <c r="GGX152" s="86"/>
      <c r="GGY152" s="86"/>
      <c r="GGZ152" s="86"/>
      <c r="GHA152" s="86"/>
      <c r="GHB152" s="86"/>
      <c r="GHC152" s="86"/>
      <c r="GHD152" s="86"/>
      <c r="GHE152" s="86"/>
      <c r="GHF152" s="86"/>
      <c r="GHG152" s="86"/>
      <c r="GHH152" s="86"/>
      <c r="GHI152" s="86"/>
      <c r="GHJ152" s="86"/>
      <c r="GHK152" s="86"/>
      <c r="GHL152" s="86"/>
      <c r="GHM152" s="86"/>
      <c r="GHN152" s="86"/>
      <c r="GHO152" s="86"/>
      <c r="GHP152" s="86"/>
      <c r="GHQ152" s="86"/>
      <c r="GHR152" s="86"/>
      <c r="GHS152" s="86"/>
      <c r="GHT152" s="86"/>
      <c r="GHU152" s="86"/>
      <c r="GHV152" s="86"/>
      <c r="GHW152" s="86"/>
      <c r="GHX152" s="86"/>
      <c r="GHY152" s="86"/>
      <c r="GHZ152" s="86"/>
      <c r="GIA152" s="86"/>
      <c r="GIB152" s="86"/>
      <c r="GIC152" s="86"/>
      <c r="GID152" s="86"/>
      <c r="GIE152" s="86"/>
      <c r="GIF152" s="86"/>
      <c r="GIG152" s="86"/>
      <c r="GIH152" s="86"/>
      <c r="GII152" s="86"/>
      <c r="GIJ152" s="86"/>
      <c r="GIK152" s="86"/>
      <c r="GIL152" s="86"/>
      <c r="GIM152" s="86"/>
      <c r="GIN152" s="86"/>
      <c r="GIO152" s="86"/>
      <c r="GIP152" s="86"/>
      <c r="GIQ152" s="86"/>
      <c r="GIR152" s="86"/>
      <c r="GIS152" s="86"/>
      <c r="GIT152" s="86"/>
      <c r="GIU152" s="86"/>
      <c r="GIV152" s="86"/>
      <c r="GIW152" s="86"/>
      <c r="GIX152" s="86"/>
      <c r="GIY152" s="86"/>
      <c r="GIZ152" s="86"/>
      <c r="GJA152" s="86"/>
      <c r="GJB152" s="86"/>
      <c r="GJC152" s="86"/>
      <c r="GJD152" s="86"/>
      <c r="GJE152" s="86"/>
      <c r="GJF152" s="86"/>
      <c r="GJG152" s="86"/>
      <c r="GJH152" s="86"/>
      <c r="GJI152" s="86"/>
      <c r="GJJ152" s="86"/>
      <c r="GJK152" s="86"/>
      <c r="GJL152" s="86"/>
      <c r="GJM152" s="86"/>
      <c r="GJN152" s="86"/>
      <c r="GJO152" s="86"/>
      <c r="GJP152" s="86"/>
      <c r="GJQ152" s="86"/>
      <c r="GJR152" s="86"/>
      <c r="GJS152" s="86"/>
      <c r="GJT152" s="86"/>
      <c r="GJU152" s="86"/>
      <c r="GJV152" s="86"/>
      <c r="GJW152" s="86"/>
      <c r="GJX152" s="86"/>
      <c r="GJY152" s="86"/>
      <c r="GJZ152" s="86"/>
      <c r="GKA152" s="86"/>
      <c r="GKB152" s="86"/>
      <c r="GKC152" s="86"/>
      <c r="GKD152" s="86"/>
      <c r="GKE152" s="86"/>
      <c r="GKF152" s="86"/>
      <c r="GKG152" s="86"/>
      <c r="GKH152" s="86"/>
      <c r="GKI152" s="86"/>
      <c r="GKJ152" s="86"/>
      <c r="GKK152" s="86"/>
      <c r="GKL152" s="86"/>
      <c r="GKM152" s="86"/>
      <c r="GKN152" s="86"/>
      <c r="GKO152" s="86"/>
      <c r="GKP152" s="86"/>
      <c r="GKQ152" s="86"/>
      <c r="GKR152" s="86"/>
      <c r="GKS152" s="86"/>
      <c r="GKT152" s="86"/>
      <c r="GKU152" s="86"/>
      <c r="GKV152" s="86"/>
      <c r="GKW152" s="86"/>
      <c r="GKX152" s="86"/>
      <c r="GKY152" s="86"/>
      <c r="GKZ152" s="86"/>
      <c r="GLA152" s="86"/>
      <c r="GLB152" s="86"/>
      <c r="GLC152" s="86"/>
      <c r="GLD152" s="86"/>
      <c r="GLE152" s="86"/>
      <c r="GLF152" s="86"/>
      <c r="GLG152" s="86"/>
      <c r="GLH152" s="86"/>
      <c r="GLI152" s="86"/>
      <c r="GLJ152" s="86"/>
      <c r="GLK152" s="86"/>
      <c r="GLL152" s="86"/>
      <c r="GLM152" s="86"/>
      <c r="GLN152" s="86"/>
      <c r="GLO152" s="86"/>
      <c r="GLP152" s="86"/>
      <c r="GLQ152" s="86"/>
      <c r="GLR152" s="86"/>
      <c r="GLS152" s="86"/>
      <c r="GLT152" s="86"/>
      <c r="GLU152" s="86"/>
      <c r="GLV152" s="86"/>
      <c r="GLW152" s="86"/>
      <c r="GLX152" s="86"/>
      <c r="GLY152" s="86"/>
      <c r="GLZ152" s="86"/>
      <c r="GMA152" s="86"/>
      <c r="GMB152" s="86"/>
      <c r="GMC152" s="86"/>
      <c r="GMD152" s="86"/>
      <c r="GME152" s="186"/>
      <c r="GMF152" s="186"/>
      <c r="GMG152" s="186"/>
      <c r="GMH152" s="186"/>
      <c r="GMI152" s="186"/>
      <c r="GMJ152" s="186"/>
      <c r="GMK152" s="86"/>
      <c r="GML152" s="86"/>
      <c r="GMM152" s="86"/>
      <c r="GMN152" s="86"/>
      <c r="GMO152" s="86"/>
      <c r="GMP152" s="86"/>
      <c r="GMQ152" s="86"/>
      <c r="GMR152" s="86"/>
      <c r="GMS152" s="86"/>
      <c r="GMT152" s="86"/>
      <c r="GMU152" s="86"/>
      <c r="GMV152" s="86"/>
      <c r="GMW152" s="86"/>
      <c r="GMX152" s="86"/>
      <c r="GMY152" s="86"/>
      <c r="GMZ152" s="86"/>
      <c r="GNA152" s="86"/>
      <c r="GNB152" s="86"/>
      <c r="GNC152" s="86"/>
      <c r="GND152" s="86"/>
      <c r="GNE152" s="86"/>
      <c r="GNF152" s="86"/>
      <c r="GNG152" s="86"/>
      <c r="GNH152" s="86"/>
      <c r="GNI152" s="86"/>
      <c r="GNJ152" s="86"/>
      <c r="GNK152" s="86"/>
      <c r="GNL152" s="86"/>
      <c r="GNM152" s="86"/>
      <c r="GNN152" s="86"/>
      <c r="GNO152" s="86"/>
      <c r="GNP152" s="86"/>
      <c r="GNQ152" s="86"/>
      <c r="GNR152" s="86"/>
      <c r="GNS152" s="86"/>
      <c r="GNT152" s="86"/>
      <c r="GNU152" s="86"/>
      <c r="GNV152" s="86"/>
      <c r="GNW152" s="86"/>
      <c r="GNX152" s="86"/>
      <c r="GNY152" s="86"/>
      <c r="GNZ152" s="86"/>
      <c r="GOA152" s="86"/>
      <c r="GOB152" s="86"/>
      <c r="GOC152" s="86"/>
      <c r="GOD152" s="86"/>
      <c r="GOE152" s="86"/>
      <c r="GOF152" s="86"/>
      <c r="GOG152" s="86"/>
      <c r="GOH152" s="86"/>
      <c r="GOI152" s="86"/>
      <c r="GOJ152" s="86"/>
      <c r="GOK152" s="86"/>
      <c r="GOL152" s="86"/>
      <c r="GOM152" s="86"/>
      <c r="GON152" s="86"/>
      <c r="GOO152" s="86"/>
      <c r="GOP152" s="86"/>
      <c r="GOQ152" s="86"/>
      <c r="GOR152" s="86"/>
      <c r="GOS152" s="86"/>
      <c r="GOT152" s="86"/>
      <c r="GOU152" s="86"/>
      <c r="GOV152" s="86"/>
      <c r="GOW152" s="86"/>
      <c r="GOX152" s="86"/>
      <c r="GOY152" s="86"/>
      <c r="GOZ152" s="86"/>
      <c r="GPA152" s="86"/>
      <c r="GPB152" s="86"/>
      <c r="GPC152" s="86"/>
      <c r="GPD152" s="86"/>
      <c r="GPE152" s="86"/>
      <c r="GPF152" s="86"/>
      <c r="GPG152" s="86"/>
      <c r="GPH152" s="86"/>
      <c r="GPI152" s="86"/>
      <c r="GPJ152" s="86"/>
      <c r="GPK152" s="86"/>
      <c r="GPL152" s="86"/>
      <c r="GPM152" s="86"/>
      <c r="GPN152" s="86"/>
      <c r="GPO152" s="86"/>
      <c r="GPP152" s="86"/>
      <c r="GPQ152" s="86"/>
      <c r="GPR152" s="86"/>
      <c r="GPS152" s="86"/>
      <c r="GPT152" s="86"/>
      <c r="GPU152" s="86"/>
      <c r="GPV152" s="86"/>
      <c r="GPW152" s="86"/>
      <c r="GPX152" s="86"/>
      <c r="GPY152" s="86"/>
      <c r="GPZ152" s="86"/>
      <c r="GQA152" s="86"/>
      <c r="GQB152" s="86"/>
      <c r="GQC152" s="86"/>
      <c r="GQD152" s="86"/>
      <c r="GQE152" s="86"/>
      <c r="GQF152" s="86"/>
      <c r="GQG152" s="86"/>
      <c r="GQH152" s="86"/>
      <c r="GQI152" s="86"/>
      <c r="GQJ152" s="86"/>
      <c r="GQK152" s="86"/>
      <c r="GQL152" s="86"/>
      <c r="GQM152" s="86"/>
      <c r="GQN152" s="86"/>
      <c r="GQO152" s="86"/>
      <c r="GQP152" s="86"/>
      <c r="GQQ152" s="86"/>
      <c r="GQR152" s="86"/>
      <c r="GQS152" s="86"/>
      <c r="GQT152" s="86"/>
      <c r="GQU152" s="86"/>
      <c r="GQV152" s="86"/>
      <c r="GQW152" s="86"/>
      <c r="GQX152" s="86"/>
      <c r="GQY152" s="86"/>
      <c r="GQZ152" s="86"/>
      <c r="GRA152" s="86"/>
      <c r="GRB152" s="86"/>
      <c r="GRC152" s="86"/>
      <c r="GRD152" s="86"/>
      <c r="GRE152" s="86"/>
      <c r="GRF152" s="86"/>
      <c r="GRG152" s="86"/>
      <c r="GRH152" s="86"/>
      <c r="GRI152" s="86"/>
      <c r="GRJ152" s="86"/>
      <c r="GRK152" s="86"/>
      <c r="GRL152" s="86"/>
      <c r="GRM152" s="86"/>
      <c r="GRN152" s="86"/>
      <c r="GRO152" s="86"/>
      <c r="GRP152" s="86"/>
      <c r="GRQ152" s="86"/>
      <c r="GRR152" s="86"/>
      <c r="GRS152" s="86"/>
      <c r="GRT152" s="86"/>
      <c r="GRU152" s="86"/>
      <c r="GRV152" s="86"/>
      <c r="GRW152" s="86"/>
      <c r="GRX152" s="86"/>
      <c r="GRY152" s="86"/>
      <c r="GRZ152" s="86"/>
      <c r="GSA152" s="86"/>
      <c r="GSB152" s="86"/>
      <c r="GSC152" s="86"/>
      <c r="GSD152" s="86"/>
      <c r="GSE152" s="86"/>
      <c r="GSF152" s="86"/>
      <c r="GSG152" s="86"/>
      <c r="GSH152" s="86"/>
      <c r="GSI152" s="86"/>
      <c r="GSJ152" s="86"/>
      <c r="GSK152" s="86"/>
      <c r="GSL152" s="86"/>
      <c r="GSM152" s="86"/>
      <c r="GSN152" s="86"/>
      <c r="GSO152" s="86"/>
      <c r="GSP152" s="86"/>
      <c r="GSQ152" s="86"/>
      <c r="GSR152" s="86"/>
      <c r="GSS152" s="86"/>
      <c r="GST152" s="86"/>
      <c r="GSU152" s="86"/>
      <c r="GSV152" s="86"/>
      <c r="GSW152" s="86"/>
      <c r="GSX152" s="86"/>
      <c r="GSY152" s="86"/>
      <c r="GSZ152" s="86"/>
      <c r="GTA152" s="86"/>
      <c r="GTB152" s="86"/>
      <c r="GTC152" s="86"/>
      <c r="GTD152" s="86"/>
      <c r="GTE152" s="86"/>
      <c r="GTF152" s="86"/>
      <c r="GTG152" s="86"/>
      <c r="GTH152" s="86"/>
      <c r="GTI152" s="86"/>
      <c r="GTJ152" s="86"/>
      <c r="GTK152" s="86"/>
      <c r="GTL152" s="86"/>
      <c r="GTM152" s="86"/>
      <c r="GTN152" s="86"/>
      <c r="GTO152" s="86"/>
      <c r="GTP152" s="86"/>
      <c r="GTQ152" s="86"/>
      <c r="GTR152" s="86"/>
      <c r="GTS152" s="86"/>
      <c r="GTT152" s="86"/>
      <c r="GTU152" s="86"/>
      <c r="GTV152" s="86"/>
      <c r="GTW152" s="86"/>
      <c r="GTX152" s="86"/>
      <c r="GTY152" s="86"/>
      <c r="GTZ152" s="86"/>
      <c r="GUA152" s="86"/>
      <c r="GUB152" s="86"/>
      <c r="GUC152" s="86"/>
      <c r="GUD152" s="86"/>
      <c r="GUE152" s="86"/>
      <c r="GUF152" s="86"/>
      <c r="GUG152" s="86"/>
      <c r="GUH152" s="86"/>
      <c r="GUI152" s="86"/>
      <c r="GUJ152" s="86"/>
      <c r="GUK152" s="86"/>
      <c r="GUL152" s="86"/>
      <c r="GUM152" s="86"/>
      <c r="GUN152" s="86"/>
      <c r="GUO152" s="86"/>
      <c r="GUP152" s="86"/>
      <c r="GUQ152" s="86"/>
      <c r="GUR152" s="86"/>
      <c r="GUS152" s="86"/>
      <c r="GUT152" s="86"/>
      <c r="GUU152" s="86"/>
      <c r="GUV152" s="86"/>
      <c r="GUW152" s="86"/>
      <c r="GUX152" s="86"/>
      <c r="GUY152" s="86"/>
      <c r="GUZ152" s="86"/>
      <c r="GVA152" s="86"/>
      <c r="GVB152" s="86"/>
      <c r="GVC152" s="86"/>
      <c r="GVD152" s="86"/>
      <c r="GVE152" s="86"/>
      <c r="GVF152" s="86"/>
      <c r="GVG152" s="86"/>
      <c r="GVH152" s="86"/>
      <c r="GVI152" s="86"/>
      <c r="GVJ152" s="86"/>
      <c r="GVK152" s="86"/>
      <c r="GVL152" s="86"/>
      <c r="GVM152" s="86"/>
      <c r="GVN152" s="86"/>
      <c r="GVO152" s="86"/>
      <c r="GVP152" s="86"/>
      <c r="GVQ152" s="86"/>
      <c r="GVR152" s="86"/>
      <c r="GVS152" s="86"/>
      <c r="GVT152" s="86"/>
      <c r="GVU152" s="86"/>
      <c r="GVV152" s="86"/>
      <c r="GVW152" s="86"/>
      <c r="GVX152" s="86"/>
      <c r="GVY152" s="86"/>
      <c r="GVZ152" s="86"/>
      <c r="GWA152" s="186"/>
      <c r="GWB152" s="186"/>
      <c r="GWC152" s="186"/>
      <c r="GWD152" s="186"/>
      <c r="GWE152" s="186"/>
      <c r="GWF152" s="186"/>
      <c r="GWG152" s="86"/>
      <c r="GWH152" s="86"/>
      <c r="GWI152" s="86"/>
      <c r="GWJ152" s="86"/>
      <c r="GWK152" s="86"/>
      <c r="GWL152" s="86"/>
      <c r="GWM152" s="86"/>
      <c r="GWN152" s="86"/>
      <c r="GWO152" s="86"/>
      <c r="GWP152" s="86"/>
      <c r="GWQ152" s="86"/>
      <c r="GWR152" s="86"/>
      <c r="GWS152" s="86"/>
      <c r="GWT152" s="86"/>
      <c r="GWU152" s="86"/>
      <c r="GWV152" s="86"/>
      <c r="GWW152" s="86"/>
      <c r="GWX152" s="86"/>
      <c r="GWY152" s="86"/>
      <c r="GWZ152" s="86"/>
      <c r="GXA152" s="86"/>
      <c r="GXB152" s="86"/>
      <c r="GXC152" s="86"/>
      <c r="GXD152" s="86"/>
      <c r="GXE152" s="86"/>
      <c r="GXF152" s="86"/>
      <c r="GXG152" s="86"/>
      <c r="GXH152" s="86"/>
      <c r="GXI152" s="86"/>
      <c r="GXJ152" s="86"/>
      <c r="GXK152" s="86"/>
      <c r="GXL152" s="86"/>
      <c r="GXM152" s="86"/>
      <c r="GXN152" s="86"/>
      <c r="GXO152" s="86"/>
      <c r="GXP152" s="86"/>
      <c r="GXQ152" s="86"/>
      <c r="GXR152" s="86"/>
      <c r="GXS152" s="86"/>
      <c r="GXT152" s="86"/>
      <c r="GXU152" s="86"/>
      <c r="GXV152" s="86"/>
      <c r="GXW152" s="86"/>
      <c r="GXX152" s="86"/>
      <c r="GXY152" s="86"/>
      <c r="GXZ152" s="86"/>
      <c r="GYA152" s="86"/>
      <c r="GYB152" s="86"/>
      <c r="GYC152" s="86"/>
      <c r="GYD152" s="86"/>
      <c r="GYE152" s="86"/>
      <c r="GYF152" s="86"/>
      <c r="GYG152" s="86"/>
      <c r="GYH152" s="86"/>
      <c r="GYI152" s="86"/>
      <c r="GYJ152" s="86"/>
      <c r="GYK152" s="86"/>
      <c r="GYL152" s="86"/>
      <c r="GYM152" s="86"/>
      <c r="GYN152" s="86"/>
      <c r="GYO152" s="86"/>
      <c r="GYP152" s="86"/>
      <c r="GYQ152" s="86"/>
      <c r="GYR152" s="86"/>
      <c r="GYS152" s="86"/>
      <c r="GYT152" s="86"/>
      <c r="GYU152" s="86"/>
      <c r="GYV152" s="86"/>
      <c r="GYW152" s="86"/>
      <c r="GYX152" s="86"/>
      <c r="GYY152" s="86"/>
      <c r="GYZ152" s="86"/>
      <c r="GZA152" s="86"/>
      <c r="GZB152" s="86"/>
      <c r="GZC152" s="86"/>
      <c r="GZD152" s="86"/>
      <c r="GZE152" s="86"/>
      <c r="GZF152" s="86"/>
      <c r="GZG152" s="86"/>
      <c r="GZH152" s="86"/>
      <c r="GZI152" s="86"/>
      <c r="GZJ152" s="86"/>
      <c r="GZK152" s="86"/>
      <c r="GZL152" s="86"/>
      <c r="GZM152" s="86"/>
      <c r="GZN152" s="86"/>
      <c r="GZO152" s="86"/>
      <c r="GZP152" s="86"/>
      <c r="GZQ152" s="86"/>
      <c r="GZR152" s="86"/>
      <c r="GZS152" s="86"/>
      <c r="GZT152" s="86"/>
      <c r="GZU152" s="86"/>
      <c r="GZV152" s="86"/>
      <c r="GZW152" s="86"/>
      <c r="GZX152" s="86"/>
      <c r="GZY152" s="86"/>
      <c r="GZZ152" s="86"/>
      <c r="HAA152" s="86"/>
      <c r="HAB152" s="86"/>
      <c r="HAC152" s="86"/>
      <c r="HAD152" s="86"/>
      <c r="HAE152" s="86"/>
      <c r="HAF152" s="86"/>
      <c r="HAG152" s="86"/>
      <c r="HAH152" s="86"/>
      <c r="HAI152" s="86"/>
      <c r="HAJ152" s="86"/>
      <c r="HAK152" s="86"/>
      <c r="HAL152" s="86"/>
      <c r="HAM152" s="86"/>
      <c r="HAN152" s="86"/>
      <c r="HAO152" s="86"/>
      <c r="HAP152" s="86"/>
      <c r="HAQ152" s="86"/>
      <c r="HAR152" s="86"/>
      <c r="HAS152" s="86"/>
      <c r="HAT152" s="86"/>
      <c r="HAU152" s="86"/>
      <c r="HAV152" s="86"/>
      <c r="HAW152" s="86"/>
      <c r="HAX152" s="86"/>
      <c r="HAY152" s="86"/>
      <c r="HAZ152" s="86"/>
      <c r="HBA152" s="86"/>
      <c r="HBB152" s="86"/>
      <c r="HBC152" s="86"/>
      <c r="HBD152" s="86"/>
      <c r="HBE152" s="86"/>
      <c r="HBF152" s="86"/>
      <c r="HBG152" s="86"/>
      <c r="HBH152" s="86"/>
      <c r="HBI152" s="86"/>
      <c r="HBJ152" s="86"/>
      <c r="HBK152" s="86"/>
      <c r="HBL152" s="86"/>
      <c r="HBM152" s="86"/>
      <c r="HBN152" s="86"/>
      <c r="HBO152" s="86"/>
      <c r="HBP152" s="86"/>
      <c r="HBQ152" s="86"/>
      <c r="HBR152" s="86"/>
      <c r="HBS152" s="86"/>
      <c r="HBT152" s="86"/>
      <c r="HBU152" s="86"/>
      <c r="HBV152" s="86"/>
      <c r="HBW152" s="86"/>
      <c r="HBX152" s="86"/>
      <c r="HBY152" s="86"/>
      <c r="HBZ152" s="86"/>
      <c r="HCA152" s="86"/>
      <c r="HCB152" s="86"/>
      <c r="HCC152" s="86"/>
      <c r="HCD152" s="86"/>
      <c r="HCE152" s="86"/>
      <c r="HCF152" s="86"/>
      <c r="HCG152" s="86"/>
      <c r="HCH152" s="86"/>
      <c r="HCI152" s="86"/>
      <c r="HCJ152" s="86"/>
      <c r="HCK152" s="86"/>
      <c r="HCL152" s="86"/>
      <c r="HCM152" s="86"/>
      <c r="HCN152" s="86"/>
      <c r="HCO152" s="86"/>
      <c r="HCP152" s="86"/>
      <c r="HCQ152" s="86"/>
      <c r="HCR152" s="86"/>
      <c r="HCS152" s="86"/>
      <c r="HCT152" s="86"/>
      <c r="HCU152" s="86"/>
      <c r="HCV152" s="86"/>
      <c r="HCW152" s="86"/>
      <c r="HCX152" s="86"/>
      <c r="HCY152" s="86"/>
      <c r="HCZ152" s="86"/>
      <c r="HDA152" s="86"/>
      <c r="HDB152" s="86"/>
      <c r="HDC152" s="86"/>
      <c r="HDD152" s="86"/>
      <c r="HDE152" s="86"/>
      <c r="HDF152" s="86"/>
      <c r="HDG152" s="86"/>
      <c r="HDH152" s="86"/>
      <c r="HDI152" s="86"/>
      <c r="HDJ152" s="86"/>
      <c r="HDK152" s="86"/>
      <c r="HDL152" s="86"/>
      <c r="HDM152" s="86"/>
      <c r="HDN152" s="86"/>
      <c r="HDO152" s="86"/>
      <c r="HDP152" s="86"/>
      <c r="HDQ152" s="86"/>
      <c r="HDR152" s="86"/>
      <c r="HDS152" s="86"/>
      <c r="HDT152" s="86"/>
      <c r="HDU152" s="86"/>
      <c r="HDV152" s="86"/>
      <c r="HDW152" s="86"/>
      <c r="HDX152" s="86"/>
      <c r="HDY152" s="86"/>
      <c r="HDZ152" s="86"/>
      <c r="HEA152" s="86"/>
      <c r="HEB152" s="86"/>
      <c r="HEC152" s="86"/>
      <c r="HED152" s="86"/>
      <c r="HEE152" s="86"/>
      <c r="HEF152" s="86"/>
      <c r="HEG152" s="86"/>
      <c r="HEH152" s="86"/>
      <c r="HEI152" s="86"/>
      <c r="HEJ152" s="86"/>
      <c r="HEK152" s="86"/>
      <c r="HEL152" s="86"/>
      <c r="HEM152" s="86"/>
      <c r="HEN152" s="86"/>
      <c r="HEO152" s="86"/>
      <c r="HEP152" s="86"/>
      <c r="HEQ152" s="86"/>
      <c r="HER152" s="86"/>
      <c r="HES152" s="86"/>
      <c r="HET152" s="86"/>
      <c r="HEU152" s="86"/>
      <c r="HEV152" s="86"/>
      <c r="HEW152" s="86"/>
      <c r="HEX152" s="86"/>
      <c r="HEY152" s="86"/>
      <c r="HEZ152" s="86"/>
      <c r="HFA152" s="86"/>
      <c r="HFB152" s="86"/>
      <c r="HFC152" s="86"/>
      <c r="HFD152" s="86"/>
      <c r="HFE152" s="86"/>
      <c r="HFF152" s="86"/>
      <c r="HFG152" s="86"/>
      <c r="HFH152" s="86"/>
      <c r="HFI152" s="86"/>
      <c r="HFJ152" s="86"/>
      <c r="HFK152" s="86"/>
      <c r="HFL152" s="86"/>
      <c r="HFM152" s="86"/>
      <c r="HFN152" s="86"/>
      <c r="HFO152" s="86"/>
      <c r="HFP152" s="86"/>
      <c r="HFQ152" s="86"/>
      <c r="HFR152" s="86"/>
      <c r="HFS152" s="86"/>
      <c r="HFT152" s="86"/>
      <c r="HFU152" s="86"/>
      <c r="HFV152" s="86"/>
      <c r="HFW152" s="186"/>
      <c r="HFX152" s="186"/>
      <c r="HFY152" s="186"/>
      <c r="HFZ152" s="186"/>
      <c r="HGA152" s="186"/>
      <c r="HGB152" s="186"/>
      <c r="HGC152" s="86"/>
      <c r="HGD152" s="86"/>
      <c r="HGE152" s="86"/>
      <c r="HGF152" s="86"/>
      <c r="HGG152" s="86"/>
      <c r="HGH152" s="86"/>
      <c r="HGI152" s="86"/>
      <c r="HGJ152" s="86"/>
      <c r="HGK152" s="86"/>
      <c r="HGL152" s="86"/>
      <c r="HGM152" s="86"/>
      <c r="HGN152" s="86"/>
      <c r="HGO152" s="86"/>
      <c r="HGP152" s="86"/>
      <c r="HGQ152" s="86"/>
      <c r="HGR152" s="86"/>
      <c r="HGS152" s="86"/>
      <c r="HGT152" s="86"/>
      <c r="HGU152" s="86"/>
      <c r="HGV152" s="86"/>
      <c r="HGW152" s="86"/>
      <c r="HGX152" s="86"/>
      <c r="HGY152" s="86"/>
      <c r="HGZ152" s="86"/>
      <c r="HHA152" s="86"/>
      <c r="HHB152" s="86"/>
      <c r="HHC152" s="86"/>
      <c r="HHD152" s="86"/>
      <c r="HHE152" s="86"/>
      <c r="HHF152" s="86"/>
      <c r="HHG152" s="86"/>
      <c r="HHH152" s="86"/>
      <c r="HHI152" s="86"/>
      <c r="HHJ152" s="86"/>
      <c r="HHK152" s="86"/>
      <c r="HHL152" s="86"/>
      <c r="HHM152" s="86"/>
      <c r="HHN152" s="86"/>
      <c r="HHO152" s="86"/>
      <c r="HHP152" s="86"/>
      <c r="HHQ152" s="86"/>
      <c r="HHR152" s="86"/>
      <c r="HHS152" s="86"/>
      <c r="HHT152" s="86"/>
      <c r="HHU152" s="86"/>
      <c r="HHV152" s="86"/>
      <c r="HHW152" s="86"/>
      <c r="HHX152" s="86"/>
      <c r="HHY152" s="86"/>
      <c r="HHZ152" s="86"/>
      <c r="HIA152" s="86"/>
      <c r="HIB152" s="86"/>
      <c r="HIC152" s="86"/>
      <c r="HID152" s="86"/>
      <c r="HIE152" s="86"/>
      <c r="HIF152" s="86"/>
      <c r="HIG152" s="86"/>
      <c r="HIH152" s="86"/>
      <c r="HII152" s="86"/>
      <c r="HIJ152" s="86"/>
      <c r="HIK152" s="86"/>
      <c r="HIL152" s="86"/>
      <c r="HIM152" s="86"/>
      <c r="HIN152" s="86"/>
      <c r="HIO152" s="86"/>
      <c r="HIP152" s="86"/>
      <c r="HIQ152" s="86"/>
      <c r="HIR152" s="86"/>
      <c r="HIS152" s="86"/>
      <c r="HIT152" s="86"/>
      <c r="HIU152" s="86"/>
      <c r="HIV152" s="86"/>
      <c r="HIW152" s="86"/>
      <c r="HIX152" s="86"/>
      <c r="HIY152" s="86"/>
      <c r="HIZ152" s="86"/>
      <c r="HJA152" s="86"/>
      <c r="HJB152" s="86"/>
      <c r="HJC152" s="86"/>
      <c r="HJD152" s="86"/>
      <c r="HJE152" s="86"/>
      <c r="HJF152" s="86"/>
      <c r="HJG152" s="86"/>
      <c r="HJH152" s="86"/>
      <c r="HJI152" s="86"/>
      <c r="HJJ152" s="86"/>
      <c r="HJK152" s="86"/>
      <c r="HJL152" s="86"/>
      <c r="HJM152" s="86"/>
      <c r="HJN152" s="86"/>
      <c r="HJO152" s="86"/>
      <c r="HJP152" s="86"/>
      <c r="HJQ152" s="86"/>
      <c r="HJR152" s="86"/>
      <c r="HJS152" s="86"/>
      <c r="HJT152" s="86"/>
      <c r="HJU152" s="86"/>
      <c r="HJV152" s="86"/>
      <c r="HJW152" s="86"/>
      <c r="HJX152" s="86"/>
      <c r="HJY152" s="86"/>
      <c r="HJZ152" s="86"/>
      <c r="HKA152" s="86"/>
      <c r="HKB152" s="86"/>
      <c r="HKC152" s="86"/>
      <c r="HKD152" s="86"/>
      <c r="HKE152" s="86"/>
      <c r="HKF152" s="86"/>
      <c r="HKG152" s="86"/>
      <c r="HKH152" s="86"/>
      <c r="HKI152" s="86"/>
      <c r="HKJ152" s="86"/>
      <c r="HKK152" s="86"/>
      <c r="HKL152" s="86"/>
      <c r="HKM152" s="86"/>
      <c r="HKN152" s="86"/>
      <c r="HKO152" s="86"/>
      <c r="HKP152" s="86"/>
      <c r="HKQ152" s="86"/>
      <c r="HKR152" s="86"/>
      <c r="HKS152" s="86"/>
      <c r="HKT152" s="86"/>
      <c r="HKU152" s="86"/>
      <c r="HKV152" s="86"/>
      <c r="HKW152" s="86"/>
      <c r="HKX152" s="86"/>
      <c r="HKY152" s="86"/>
      <c r="HKZ152" s="86"/>
      <c r="HLA152" s="86"/>
      <c r="HLB152" s="86"/>
      <c r="HLC152" s="86"/>
      <c r="HLD152" s="86"/>
      <c r="HLE152" s="86"/>
      <c r="HLF152" s="86"/>
      <c r="HLG152" s="86"/>
      <c r="HLH152" s="86"/>
      <c r="HLI152" s="86"/>
      <c r="HLJ152" s="86"/>
      <c r="HLK152" s="86"/>
      <c r="HLL152" s="86"/>
      <c r="HLM152" s="86"/>
      <c r="HLN152" s="86"/>
      <c r="HLO152" s="86"/>
      <c r="HLP152" s="86"/>
      <c r="HLQ152" s="86"/>
      <c r="HLR152" s="86"/>
      <c r="HLS152" s="86"/>
      <c r="HLT152" s="86"/>
      <c r="HLU152" s="86"/>
      <c r="HLV152" s="86"/>
      <c r="HLW152" s="86"/>
      <c r="HLX152" s="86"/>
      <c r="HLY152" s="86"/>
      <c r="HLZ152" s="86"/>
      <c r="HMA152" s="86"/>
      <c r="HMB152" s="86"/>
      <c r="HMC152" s="86"/>
      <c r="HMD152" s="86"/>
      <c r="HME152" s="86"/>
      <c r="HMF152" s="86"/>
      <c r="HMG152" s="86"/>
      <c r="HMH152" s="86"/>
      <c r="HMI152" s="86"/>
      <c r="HMJ152" s="86"/>
      <c r="HMK152" s="86"/>
      <c r="HML152" s="86"/>
      <c r="HMM152" s="86"/>
      <c r="HMN152" s="86"/>
      <c r="HMO152" s="86"/>
      <c r="HMP152" s="86"/>
      <c r="HMQ152" s="86"/>
      <c r="HMR152" s="86"/>
      <c r="HMS152" s="86"/>
      <c r="HMT152" s="86"/>
      <c r="HMU152" s="86"/>
      <c r="HMV152" s="86"/>
      <c r="HMW152" s="86"/>
      <c r="HMX152" s="86"/>
      <c r="HMY152" s="86"/>
      <c r="HMZ152" s="86"/>
      <c r="HNA152" s="86"/>
      <c r="HNB152" s="86"/>
      <c r="HNC152" s="86"/>
      <c r="HND152" s="86"/>
      <c r="HNE152" s="86"/>
      <c r="HNF152" s="86"/>
      <c r="HNG152" s="86"/>
      <c r="HNH152" s="86"/>
      <c r="HNI152" s="86"/>
      <c r="HNJ152" s="86"/>
      <c r="HNK152" s="86"/>
      <c r="HNL152" s="86"/>
      <c r="HNM152" s="86"/>
      <c r="HNN152" s="86"/>
      <c r="HNO152" s="86"/>
      <c r="HNP152" s="86"/>
      <c r="HNQ152" s="86"/>
      <c r="HNR152" s="86"/>
      <c r="HNS152" s="86"/>
      <c r="HNT152" s="86"/>
      <c r="HNU152" s="86"/>
      <c r="HNV152" s="86"/>
      <c r="HNW152" s="86"/>
      <c r="HNX152" s="86"/>
      <c r="HNY152" s="86"/>
      <c r="HNZ152" s="86"/>
      <c r="HOA152" s="86"/>
      <c r="HOB152" s="86"/>
      <c r="HOC152" s="86"/>
      <c r="HOD152" s="86"/>
      <c r="HOE152" s="86"/>
      <c r="HOF152" s="86"/>
      <c r="HOG152" s="86"/>
      <c r="HOH152" s="86"/>
      <c r="HOI152" s="86"/>
      <c r="HOJ152" s="86"/>
      <c r="HOK152" s="86"/>
      <c r="HOL152" s="86"/>
      <c r="HOM152" s="86"/>
      <c r="HON152" s="86"/>
      <c r="HOO152" s="86"/>
      <c r="HOP152" s="86"/>
      <c r="HOQ152" s="86"/>
      <c r="HOR152" s="86"/>
      <c r="HOS152" s="86"/>
      <c r="HOT152" s="86"/>
      <c r="HOU152" s="86"/>
      <c r="HOV152" s="86"/>
      <c r="HOW152" s="86"/>
      <c r="HOX152" s="86"/>
      <c r="HOY152" s="86"/>
      <c r="HOZ152" s="86"/>
      <c r="HPA152" s="86"/>
      <c r="HPB152" s="86"/>
      <c r="HPC152" s="86"/>
      <c r="HPD152" s="86"/>
      <c r="HPE152" s="86"/>
      <c r="HPF152" s="86"/>
      <c r="HPG152" s="86"/>
      <c r="HPH152" s="86"/>
      <c r="HPI152" s="86"/>
      <c r="HPJ152" s="86"/>
      <c r="HPK152" s="86"/>
      <c r="HPL152" s="86"/>
      <c r="HPM152" s="86"/>
      <c r="HPN152" s="86"/>
      <c r="HPO152" s="86"/>
      <c r="HPP152" s="86"/>
      <c r="HPQ152" s="86"/>
      <c r="HPR152" s="86"/>
      <c r="HPS152" s="186"/>
      <c r="HPT152" s="186"/>
      <c r="HPU152" s="186"/>
      <c r="HPV152" s="186"/>
      <c r="HPW152" s="186"/>
      <c r="HPX152" s="186"/>
      <c r="HPY152" s="86"/>
      <c r="HPZ152" s="86"/>
      <c r="HQA152" s="86"/>
      <c r="HQB152" s="86"/>
      <c r="HQC152" s="86"/>
      <c r="HQD152" s="86"/>
      <c r="HQE152" s="86"/>
      <c r="HQF152" s="86"/>
      <c r="HQG152" s="86"/>
      <c r="HQH152" s="86"/>
      <c r="HQI152" s="86"/>
      <c r="HQJ152" s="86"/>
      <c r="HQK152" s="86"/>
      <c r="HQL152" s="86"/>
      <c r="HQM152" s="86"/>
      <c r="HQN152" s="86"/>
      <c r="HQO152" s="86"/>
      <c r="HQP152" s="86"/>
      <c r="HQQ152" s="86"/>
      <c r="HQR152" s="86"/>
      <c r="HQS152" s="86"/>
      <c r="HQT152" s="86"/>
      <c r="HQU152" s="86"/>
      <c r="HQV152" s="86"/>
      <c r="HQW152" s="86"/>
      <c r="HQX152" s="86"/>
      <c r="HQY152" s="86"/>
      <c r="HQZ152" s="86"/>
      <c r="HRA152" s="86"/>
      <c r="HRB152" s="86"/>
      <c r="HRC152" s="86"/>
      <c r="HRD152" s="86"/>
      <c r="HRE152" s="86"/>
      <c r="HRF152" s="86"/>
      <c r="HRG152" s="86"/>
      <c r="HRH152" s="86"/>
      <c r="HRI152" s="86"/>
      <c r="HRJ152" s="86"/>
      <c r="HRK152" s="86"/>
      <c r="HRL152" s="86"/>
      <c r="HRM152" s="86"/>
      <c r="HRN152" s="86"/>
      <c r="HRO152" s="86"/>
      <c r="HRP152" s="86"/>
      <c r="HRQ152" s="86"/>
      <c r="HRR152" s="86"/>
      <c r="HRS152" s="86"/>
      <c r="HRT152" s="86"/>
      <c r="HRU152" s="86"/>
      <c r="HRV152" s="86"/>
      <c r="HRW152" s="86"/>
      <c r="HRX152" s="86"/>
      <c r="HRY152" s="86"/>
      <c r="HRZ152" s="86"/>
      <c r="HSA152" s="86"/>
      <c r="HSB152" s="86"/>
      <c r="HSC152" s="86"/>
      <c r="HSD152" s="86"/>
      <c r="HSE152" s="86"/>
      <c r="HSF152" s="86"/>
      <c r="HSG152" s="86"/>
      <c r="HSH152" s="86"/>
      <c r="HSI152" s="86"/>
      <c r="HSJ152" s="86"/>
      <c r="HSK152" s="86"/>
      <c r="HSL152" s="86"/>
      <c r="HSM152" s="86"/>
      <c r="HSN152" s="86"/>
      <c r="HSO152" s="86"/>
      <c r="HSP152" s="86"/>
      <c r="HSQ152" s="86"/>
      <c r="HSR152" s="86"/>
      <c r="HSS152" s="86"/>
      <c r="HST152" s="86"/>
      <c r="HSU152" s="86"/>
      <c r="HSV152" s="86"/>
      <c r="HSW152" s="86"/>
      <c r="HSX152" s="86"/>
      <c r="HSY152" s="86"/>
      <c r="HSZ152" s="86"/>
      <c r="HTA152" s="86"/>
      <c r="HTB152" s="86"/>
      <c r="HTC152" s="86"/>
      <c r="HTD152" s="86"/>
      <c r="HTE152" s="86"/>
      <c r="HTF152" s="86"/>
      <c r="HTG152" s="86"/>
      <c r="HTH152" s="86"/>
      <c r="HTI152" s="86"/>
      <c r="HTJ152" s="86"/>
      <c r="HTK152" s="86"/>
      <c r="HTL152" s="86"/>
      <c r="HTM152" s="86"/>
      <c r="HTN152" s="86"/>
      <c r="HTO152" s="86"/>
      <c r="HTP152" s="86"/>
      <c r="HTQ152" s="86"/>
      <c r="HTR152" s="86"/>
      <c r="HTS152" s="86"/>
      <c r="HTT152" s="86"/>
      <c r="HTU152" s="86"/>
      <c r="HTV152" s="86"/>
      <c r="HTW152" s="86"/>
      <c r="HTX152" s="86"/>
      <c r="HTY152" s="86"/>
      <c r="HTZ152" s="86"/>
      <c r="HUA152" s="86"/>
      <c r="HUB152" s="86"/>
      <c r="HUC152" s="86"/>
      <c r="HUD152" s="86"/>
      <c r="HUE152" s="86"/>
      <c r="HUF152" s="86"/>
      <c r="HUG152" s="86"/>
      <c r="HUH152" s="86"/>
      <c r="HUI152" s="86"/>
      <c r="HUJ152" s="86"/>
      <c r="HUK152" s="86"/>
      <c r="HUL152" s="86"/>
      <c r="HUM152" s="86"/>
      <c r="HUN152" s="86"/>
      <c r="HUO152" s="86"/>
      <c r="HUP152" s="86"/>
      <c r="HUQ152" s="86"/>
      <c r="HUR152" s="86"/>
      <c r="HUS152" s="86"/>
      <c r="HUT152" s="86"/>
      <c r="HUU152" s="86"/>
      <c r="HUV152" s="86"/>
      <c r="HUW152" s="86"/>
      <c r="HUX152" s="86"/>
      <c r="HUY152" s="86"/>
      <c r="HUZ152" s="86"/>
      <c r="HVA152" s="86"/>
      <c r="HVB152" s="86"/>
      <c r="HVC152" s="86"/>
      <c r="HVD152" s="86"/>
      <c r="HVE152" s="86"/>
      <c r="HVF152" s="86"/>
      <c r="HVG152" s="86"/>
      <c r="HVH152" s="86"/>
      <c r="HVI152" s="86"/>
      <c r="HVJ152" s="86"/>
      <c r="HVK152" s="86"/>
      <c r="HVL152" s="86"/>
      <c r="HVM152" s="86"/>
      <c r="HVN152" s="86"/>
      <c r="HVO152" s="86"/>
      <c r="HVP152" s="86"/>
      <c r="HVQ152" s="86"/>
      <c r="HVR152" s="86"/>
      <c r="HVS152" s="86"/>
      <c r="HVT152" s="86"/>
      <c r="HVU152" s="86"/>
      <c r="HVV152" s="86"/>
      <c r="HVW152" s="86"/>
      <c r="HVX152" s="86"/>
      <c r="HVY152" s="86"/>
      <c r="HVZ152" s="86"/>
      <c r="HWA152" s="86"/>
      <c r="HWB152" s="86"/>
      <c r="HWC152" s="86"/>
      <c r="HWD152" s="86"/>
      <c r="HWE152" s="86"/>
      <c r="HWF152" s="86"/>
      <c r="HWG152" s="86"/>
      <c r="HWH152" s="86"/>
      <c r="HWI152" s="86"/>
      <c r="HWJ152" s="86"/>
      <c r="HWK152" s="86"/>
      <c r="HWL152" s="86"/>
      <c r="HWM152" s="86"/>
      <c r="HWN152" s="86"/>
      <c r="HWO152" s="86"/>
      <c r="HWP152" s="86"/>
      <c r="HWQ152" s="86"/>
      <c r="HWR152" s="86"/>
      <c r="HWS152" s="86"/>
      <c r="HWT152" s="86"/>
      <c r="HWU152" s="86"/>
      <c r="HWV152" s="86"/>
      <c r="HWW152" s="86"/>
      <c r="HWX152" s="86"/>
      <c r="HWY152" s="86"/>
      <c r="HWZ152" s="86"/>
      <c r="HXA152" s="86"/>
      <c r="HXB152" s="86"/>
      <c r="HXC152" s="86"/>
      <c r="HXD152" s="86"/>
      <c r="HXE152" s="86"/>
      <c r="HXF152" s="86"/>
      <c r="HXG152" s="86"/>
      <c r="HXH152" s="86"/>
      <c r="HXI152" s="86"/>
      <c r="HXJ152" s="86"/>
      <c r="HXK152" s="86"/>
      <c r="HXL152" s="86"/>
      <c r="HXM152" s="86"/>
      <c r="HXN152" s="86"/>
      <c r="HXO152" s="86"/>
      <c r="HXP152" s="86"/>
      <c r="HXQ152" s="86"/>
      <c r="HXR152" s="86"/>
      <c r="HXS152" s="86"/>
      <c r="HXT152" s="86"/>
      <c r="HXU152" s="86"/>
      <c r="HXV152" s="86"/>
      <c r="HXW152" s="86"/>
      <c r="HXX152" s="86"/>
      <c r="HXY152" s="86"/>
      <c r="HXZ152" s="86"/>
      <c r="HYA152" s="86"/>
      <c r="HYB152" s="86"/>
      <c r="HYC152" s="86"/>
      <c r="HYD152" s="86"/>
      <c r="HYE152" s="86"/>
      <c r="HYF152" s="86"/>
      <c r="HYG152" s="86"/>
      <c r="HYH152" s="86"/>
      <c r="HYI152" s="86"/>
      <c r="HYJ152" s="86"/>
      <c r="HYK152" s="86"/>
      <c r="HYL152" s="86"/>
      <c r="HYM152" s="86"/>
      <c r="HYN152" s="86"/>
      <c r="HYO152" s="86"/>
      <c r="HYP152" s="86"/>
      <c r="HYQ152" s="86"/>
      <c r="HYR152" s="86"/>
      <c r="HYS152" s="86"/>
      <c r="HYT152" s="86"/>
      <c r="HYU152" s="86"/>
      <c r="HYV152" s="86"/>
      <c r="HYW152" s="86"/>
      <c r="HYX152" s="86"/>
      <c r="HYY152" s="86"/>
      <c r="HYZ152" s="86"/>
      <c r="HZA152" s="86"/>
      <c r="HZB152" s="86"/>
      <c r="HZC152" s="86"/>
      <c r="HZD152" s="86"/>
      <c r="HZE152" s="86"/>
      <c r="HZF152" s="86"/>
      <c r="HZG152" s="86"/>
      <c r="HZH152" s="86"/>
      <c r="HZI152" s="86"/>
      <c r="HZJ152" s="86"/>
      <c r="HZK152" s="86"/>
      <c r="HZL152" s="86"/>
      <c r="HZM152" s="86"/>
      <c r="HZN152" s="86"/>
      <c r="HZO152" s="186"/>
      <c r="HZP152" s="186"/>
      <c r="HZQ152" s="186"/>
      <c r="HZR152" s="186"/>
      <c r="HZS152" s="186"/>
      <c r="HZT152" s="186"/>
      <c r="HZU152" s="86"/>
      <c r="HZV152" s="86"/>
      <c r="HZW152" s="86"/>
      <c r="HZX152" s="86"/>
      <c r="HZY152" s="86"/>
      <c r="HZZ152" s="86"/>
      <c r="IAA152" s="86"/>
      <c r="IAB152" s="86"/>
      <c r="IAC152" s="86"/>
      <c r="IAD152" s="86"/>
      <c r="IAE152" s="86"/>
      <c r="IAF152" s="86"/>
      <c r="IAG152" s="86"/>
      <c r="IAH152" s="86"/>
      <c r="IAI152" s="86"/>
      <c r="IAJ152" s="86"/>
      <c r="IAK152" s="86"/>
      <c r="IAL152" s="86"/>
      <c r="IAM152" s="86"/>
      <c r="IAN152" s="86"/>
      <c r="IAO152" s="86"/>
      <c r="IAP152" s="86"/>
      <c r="IAQ152" s="86"/>
      <c r="IAR152" s="86"/>
      <c r="IAS152" s="86"/>
      <c r="IAT152" s="86"/>
      <c r="IAU152" s="86"/>
      <c r="IAV152" s="86"/>
      <c r="IAW152" s="86"/>
      <c r="IAX152" s="86"/>
      <c r="IAY152" s="86"/>
      <c r="IAZ152" s="86"/>
      <c r="IBA152" s="86"/>
      <c r="IBB152" s="86"/>
      <c r="IBC152" s="86"/>
      <c r="IBD152" s="86"/>
      <c r="IBE152" s="86"/>
      <c r="IBF152" s="86"/>
      <c r="IBG152" s="86"/>
      <c r="IBH152" s="86"/>
      <c r="IBI152" s="86"/>
      <c r="IBJ152" s="86"/>
      <c r="IBK152" s="86"/>
      <c r="IBL152" s="86"/>
      <c r="IBM152" s="86"/>
      <c r="IBN152" s="86"/>
      <c r="IBO152" s="86"/>
      <c r="IBP152" s="86"/>
      <c r="IBQ152" s="86"/>
      <c r="IBR152" s="86"/>
      <c r="IBS152" s="86"/>
      <c r="IBT152" s="86"/>
      <c r="IBU152" s="86"/>
      <c r="IBV152" s="86"/>
      <c r="IBW152" s="86"/>
      <c r="IBX152" s="86"/>
      <c r="IBY152" s="86"/>
      <c r="IBZ152" s="86"/>
      <c r="ICA152" s="86"/>
      <c r="ICB152" s="86"/>
      <c r="ICC152" s="86"/>
      <c r="ICD152" s="86"/>
      <c r="ICE152" s="86"/>
      <c r="ICF152" s="86"/>
      <c r="ICG152" s="86"/>
      <c r="ICH152" s="86"/>
      <c r="ICI152" s="86"/>
      <c r="ICJ152" s="86"/>
      <c r="ICK152" s="86"/>
      <c r="ICL152" s="86"/>
      <c r="ICM152" s="86"/>
      <c r="ICN152" s="86"/>
      <c r="ICO152" s="86"/>
      <c r="ICP152" s="86"/>
      <c r="ICQ152" s="86"/>
      <c r="ICR152" s="86"/>
      <c r="ICS152" s="86"/>
      <c r="ICT152" s="86"/>
      <c r="ICU152" s="86"/>
      <c r="ICV152" s="86"/>
      <c r="ICW152" s="86"/>
      <c r="ICX152" s="86"/>
      <c r="ICY152" s="86"/>
      <c r="ICZ152" s="86"/>
      <c r="IDA152" s="86"/>
      <c r="IDB152" s="86"/>
      <c r="IDC152" s="86"/>
      <c r="IDD152" s="86"/>
      <c r="IDE152" s="86"/>
      <c r="IDF152" s="86"/>
      <c r="IDG152" s="86"/>
      <c r="IDH152" s="86"/>
      <c r="IDI152" s="86"/>
      <c r="IDJ152" s="86"/>
      <c r="IDK152" s="86"/>
      <c r="IDL152" s="86"/>
      <c r="IDM152" s="86"/>
      <c r="IDN152" s="86"/>
      <c r="IDO152" s="86"/>
      <c r="IDP152" s="86"/>
      <c r="IDQ152" s="86"/>
      <c r="IDR152" s="86"/>
      <c r="IDS152" s="86"/>
      <c r="IDT152" s="86"/>
      <c r="IDU152" s="86"/>
      <c r="IDV152" s="86"/>
      <c r="IDW152" s="86"/>
      <c r="IDX152" s="86"/>
      <c r="IDY152" s="86"/>
      <c r="IDZ152" s="86"/>
      <c r="IEA152" s="86"/>
      <c r="IEB152" s="86"/>
      <c r="IEC152" s="86"/>
      <c r="IED152" s="86"/>
      <c r="IEE152" s="86"/>
      <c r="IEF152" s="86"/>
      <c r="IEG152" s="86"/>
      <c r="IEH152" s="86"/>
      <c r="IEI152" s="86"/>
      <c r="IEJ152" s="86"/>
      <c r="IEK152" s="86"/>
      <c r="IEL152" s="86"/>
      <c r="IEM152" s="86"/>
      <c r="IEN152" s="86"/>
      <c r="IEO152" s="86"/>
      <c r="IEP152" s="86"/>
      <c r="IEQ152" s="86"/>
      <c r="IER152" s="86"/>
      <c r="IES152" s="86"/>
      <c r="IET152" s="86"/>
      <c r="IEU152" s="86"/>
      <c r="IEV152" s="86"/>
      <c r="IEW152" s="86"/>
      <c r="IEX152" s="86"/>
      <c r="IEY152" s="86"/>
      <c r="IEZ152" s="86"/>
      <c r="IFA152" s="86"/>
      <c r="IFB152" s="86"/>
      <c r="IFC152" s="86"/>
      <c r="IFD152" s="86"/>
      <c r="IFE152" s="86"/>
      <c r="IFF152" s="86"/>
      <c r="IFG152" s="86"/>
      <c r="IFH152" s="86"/>
      <c r="IFI152" s="86"/>
      <c r="IFJ152" s="86"/>
      <c r="IFK152" s="86"/>
      <c r="IFL152" s="86"/>
      <c r="IFM152" s="86"/>
      <c r="IFN152" s="86"/>
      <c r="IFO152" s="86"/>
      <c r="IFP152" s="86"/>
      <c r="IFQ152" s="86"/>
      <c r="IFR152" s="86"/>
      <c r="IFS152" s="86"/>
      <c r="IFT152" s="86"/>
      <c r="IFU152" s="86"/>
      <c r="IFV152" s="86"/>
      <c r="IFW152" s="86"/>
      <c r="IFX152" s="86"/>
      <c r="IFY152" s="86"/>
      <c r="IFZ152" s="86"/>
      <c r="IGA152" s="86"/>
      <c r="IGB152" s="86"/>
      <c r="IGC152" s="86"/>
      <c r="IGD152" s="86"/>
      <c r="IGE152" s="86"/>
      <c r="IGF152" s="86"/>
      <c r="IGG152" s="86"/>
      <c r="IGH152" s="86"/>
      <c r="IGI152" s="86"/>
      <c r="IGJ152" s="86"/>
      <c r="IGK152" s="86"/>
      <c r="IGL152" s="86"/>
      <c r="IGM152" s="86"/>
      <c r="IGN152" s="86"/>
      <c r="IGO152" s="86"/>
      <c r="IGP152" s="86"/>
      <c r="IGQ152" s="86"/>
      <c r="IGR152" s="86"/>
      <c r="IGS152" s="86"/>
      <c r="IGT152" s="86"/>
      <c r="IGU152" s="86"/>
      <c r="IGV152" s="86"/>
      <c r="IGW152" s="86"/>
      <c r="IGX152" s="86"/>
      <c r="IGY152" s="86"/>
      <c r="IGZ152" s="86"/>
      <c r="IHA152" s="86"/>
      <c r="IHB152" s="86"/>
      <c r="IHC152" s="86"/>
      <c r="IHD152" s="86"/>
      <c r="IHE152" s="86"/>
      <c r="IHF152" s="86"/>
      <c r="IHG152" s="86"/>
      <c r="IHH152" s="86"/>
      <c r="IHI152" s="86"/>
      <c r="IHJ152" s="86"/>
      <c r="IHK152" s="86"/>
      <c r="IHL152" s="86"/>
      <c r="IHM152" s="86"/>
      <c r="IHN152" s="86"/>
      <c r="IHO152" s="86"/>
      <c r="IHP152" s="86"/>
      <c r="IHQ152" s="86"/>
      <c r="IHR152" s="86"/>
      <c r="IHS152" s="86"/>
      <c r="IHT152" s="86"/>
      <c r="IHU152" s="86"/>
      <c r="IHV152" s="86"/>
      <c r="IHW152" s="86"/>
      <c r="IHX152" s="86"/>
      <c r="IHY152" s="86"/>
      <c r="IHZ152" s="86"/>
      <c r="IIA152" s="86"/>
      <c r="IIB152" s="86"/>
      <c r="IIC152" s="86"/>
      <c r="IID152" s="86"/>
      <c r="IIE152" s="86"/>
      <c r="IIF152" s="86"/>
      <c r="IIG152" s="86"/>
      <c r="IIH152" s="86"/>
      <c r="III152" s="86"/>
      <c r="IIJ152" s="86"/>
      <c r="IIK152" s="86"/>
      <c r="IIL152" s="86"/>
      <c r="IIM152" s="86"/>
      <c r="IIN152" s="86"/>
      <c r="IIO152" s="86"/>
      <c r="IIP152" s="86"/>
      <c r="IIQ152" s="86"/>
      <c r="IIR152" s="86"/>
      <c r="IIS152" s="86"/>
      <c r="IIT152" s="86"/>
      <c r="IIU152" s="86"/>
      <c r="IIV152" s="86"/>
      <c r="IIW152" s="86"/>
      <c r="IIX152" s="86"/>
      <c r="IIY152" s="86"/>
      <c r="IIZ152" s="86"/>
      <c r="IJA152" s="86"/>
      <c r="IJB152" s="86"/>
      <c r="IJC152" s="86"/>
      <c r="IJD152" s="86"/>
      <c r="IJE152" s="86"/>
      <c r="IJF152" s="86"/>
      <c r="IJG152" s="86"/>
      <c r="IJH152" s="86"/>
      <c r="IJI152" s="86"/>
      <c r="IJJ152" s="86"/>
      <c r="IJK152" s="186"/>
      <c r="IJL152" s="186"/>
      <c r="IJM152" s="186"/>
      <c r="IJN152" s="186"/>
      <c r="IJO152" s="186"/>
      <c r="IJP152" s="186"/>
      <c r="IJQ152" s="86"/>
      <c r="IJR152" s="86"/>
      <c r="IJS152" s="86"/>
      <c r="IJT152" s="86"/>
      <c r="IJU152" s="86"/>
      <c r="IJV152" s="86"/>
      <c r="IJW152" s="86"/>
      <c r="IJX152" s="86"/>
      <c r="IJY152" s="86"/>
      <c r="IJZ152" s="86"/>
      <c r="IKA152" s="86"/>
      <c r="IKB152" s="86"/>
      <c r="IKC152" s="86"/>
      <c r="IKD152" s="86"/>
      <c r="IKE152" s="86"/>
      <c r="IKF152" s="86"/>
      <c r="IKG152" s="86"/>
      <c r="IKH152" s="86"/>
      <c r="IKI152" s="86"/>
      <c r="IKJ152" s="86"/>
      <c r="IKK152" s="86"/>
      <c r="IKL152" s="86"/>
      <c r="IKM152" s="86"/>
      <c r="IKN152" s="86"/>
      <c r="IKO152" s="86"/>
      <c r="IKP152" s="86"/>
      <c r="IKQ152" s="86"/>
      <c r="IKR152" s="86"/>
      <c r="IKS152" s="86"/>
      <c r="IKT152" s="86"/>
      <c r="IKU152" s="86"/>
      <c r="IKV152" s="86"/>
      <c r="IKW152" s="86"/>
      <c r="IKX152" s="86"/>
      <c r="IKY152" s="86"/>
      <c r="IKZ152" s="86"/>
      <c r="ILA152" s="86"/>
      <c r="ILB152" s="86"/>
      <c r="ILC152" s="86"/>
      <c r="ILD152" s="86"/>
      <c r="ILE152" s="86"/>
      <c r="ILF152" s="86"/>
      <c r="ILG152" s="86"/>
      <c r="ILH152" s="86"/>
      <c r="ILI152" s="86"/>
      <c r="ILJ152" s="86"/>
      <c r="ILK152" s="86"/>
      <c r="ILL152" s="86"/>
      <c r="ILM152" s="86"/>
      <c r="ILN152" s="86"/>
      <c r="ILO152" s="86"/>
      <c r="ILP152" s="86"/>
      <c r="ILQ152" s="86"/>
      <c r="ILR152" s="86"/>
      <c r="ILS152" s="86"/>
      <c r="ILT152" s="86"/>
      <c r="ILU152" s="86"/>
      <c r="ILV152" s="86"/>
      <c r="ILW152" s="86"/>
      <c r="ILX152" s="86"/>
      <c r="ILY152" s="86"/>
      <c r="ILZ152" s="86"/>
      <c r="IMA152" s="86"/>
      <c r="IMB152" s="86"/>
      <c r="IMC152" s="86"/>
      <c r="IMD152" s="86"/>
      <c r="IME152" s="86"/>
      <c r="IMF152" s="86"/>
      <c r="IMG152" s="86"/>
      <c r="IMH152" s="86"/>
      <c r="IMI152" s="86"/>
      <c r="IMJ152" s="86"/>
      <c r="IMK152" s="86"/>
      <c r="IML152" s="86"/>
      <c r="IMM152" s="86"/>
      <c r="IMN152" s="86"/>
      <c r="IMO152" s="86"/>
      <c r="IMP152" s="86"/>
      <c r="IMQ152" s="86"/>
      <c r="IMR152" s="86"/>
      <c r="IMS152" s="86"/>
      <c r="IMT152" s="86"/>
      <c r="IMU152" s="86"/>
      <c r="IMV152" s="86"/>
      <c r="IMW152" s="86"/>
      <c r="IMX152" s="86"/>
      <c r="IMY152" s="86"/>
      <c r="IMZ152" s="86"/>
      <c r="INA152" s="86"/>
      <c r="INB152" s="86"/>
      <c r="INC152" s="86"/>
      <c r="IND152" s="86"/>
      <c r="INE152" s="86"/>
      <c r="INF152" s="86"/>
      <c r="ING152" s="86"/>
      <c r="INH152" s="86"/>
      <c r="INI152" s="86"/>
      <c r="INJ152" s="86"/>
      <c r="INK152" s="86"/>
      <c r="INL152" s="86"/>
      <c r="INM152" s="86"/>
      <c r="INN152" s="86"/>
      <c r="INO152" s="86"/>
      <c r="INP152" s="86"/>
      <c r="INQ152" s="86"/>
      <c r="INR152" s="86"/>
      <c r="INS152" s="86"/>
      <c r="INT152" s="86"/>
      <c r="INU152" s="86"/>
      <c r="INV152" s="86"/>
      <c r="INW152" s="86"/>
      <c r="INX152" s="86"/>
      <c r="INY152" s="86"/>
      <c r="INZ152" s="86"/>
      <c r="IOA152" s="86"/>
      <c r="IOB152" s="86"/>
      <c r="IOC152" s="86"/>
      <c r="IOD152" s="86"/>
      <c r="IOE152" s="86"/>
      <c r="IOF152" s="86"/>
      <c r="IOG152" s="86"/>
      <c r="IOH152" s="86"/>
      <c r="IOI152" s="86"/>
      <c r="IOJ152" s="86"/>
      <c r="IOK152" s="86"/>
      <c r="IOL152" s="86"/>
      <c r="IOM152" s="86"/>
      <c r="ION152" s="86"/>
      <c r="IOO152" s="86"/>
      <c r="IOP152" s="86"/>
      <c r="IOQ152" s="86"/>
      <c r="IOR152" s="86"/>
      <c r="IOS152" s="86"/>
      <c r="IOT152" s="86"/>
      <c r="IOU152" s="86"/>
      <c r="IOV152" s="86"/>
      <c r="IOW152" s="86"/>
      <c r="IOX152" s="86"/>
      <c r="IOY152" s="86"/>
      <c r="IOZ152" s="86"/>
      <c r="IPA152" s="86"/>
      <c r="IPB152" s="86"/>
      <c r="IPC152" s="86"/>
      <c r="IPD152" s="86"/>
      <c r="IPE152" s="86"/>
      <c r="IPF152" s="86"/>
      <c r="IPG152" s="86"/>
      <c r="IPH152" s="86"/>
      <c r="IPI152" s="86"/>
      <c r="IPJ152" s="86"/>
      <c r="IPK152" s="86"/>
      <c r="IPL152" s="86"/>
      <c r="IPM152" s="86"/>
      <c r="IPN152" s="86"/>
      <c r="IPO152" s="86"/>
      <c r="IPP152" s="86"/>
      <c r="IPQ152" s="86"/>
      <c r="IPR152" s="86"/>
      <c r="IPS152" s="86"/>
      <c r="IPT152" s="86"/>
      <c r="IPU152" s="86"/>
      <c r="IPV152" s="86"/>
      <c r="IPW152" s="86"/>
      <c r="IPX152" s="86"/>
      <c r="IPY152" s="86"/>
      <c r="IPZ152" s="86"/>
      <c r="IQA152" s="86"/>
      <c r="IQB152" s="86"/>
      <c r="IQC152" s="86"/>
      <c r="IQD152" s="86"/>
      <c r="IQE152" s="86"/>
      <c r="IQF152" s="86"/>
      <c r="IQG152" s="86"/>
      <c r="IQH152" s="86"/>
      <c r="IQI152" s="86"/>
      <c r="IQJ152" s="86"/>
      <c r="IQK152" s="86"/>
      <c r="IQL152" s="86"/>
      <c r="IQM152" s="86"/>
      <c r="IQN152" s="86"/>
      <c r="IQO152" s="86"/>
      <c r="IQP152" s="86"/>
      <c r="IQQ152" s="86"/>
      <c r="IQR152" s="86"/>
      <c r="IQS152" s="86"/>
      <c r="IQT152" s="86"/>
      <c r="IQU152" s="86"/>
      <c r="IQV152" s="86"/>
      <c r="IQW152" s="86"/>
      <c r="IQX152" s="86"/>
      <c r="IQY152" s="86"/>
      <c r="IQZ152" s="86"/>
      <c r="IRA152" s="86"/>
      <c r="IRB152" s="86"/>
      <c r="IRC152" s="86"/>
      <c r="IRD152" s="86"/>
      <c r="IRE152" s="86"/>
      <c r="IRF152" s="86"/>
      <c r="IRG152" s="86"/>
      <c r="IRH152" s="86"/>
      <c r="IRI152" s="86"/>
      <c r="IRJ152" s="86"/>
      <c r="IRK152" s="86"/>
      <c r="IRL152" s="86"/>
      <c r="IRM152" s="86"/>
      <c r="IRN152" s="86"/>
      <c r="IRO152" s="86"/>
      <c r="IRP152" s="86"/>
      <c r="IRQ152" s="86"/>
      <c r="IRR152" s="86"/>
      <c r="IRS152" s="86"/>
      <c r="IRT152" s="86"/>
      <c r="IRU152" s="86"/>
      <c r="IRV152" s="86"/>
      <c r="IRW152" s="86"/>
      <c r="IRX152" s="86"/>
      <c r="IRY152" s="86"/>
      <c r="IRZ152" s="86"/>
      <c r="ISA152" s="86"/>
      <c r="ISB152" s="86"/>
      <c r="ISC152" s="86"/>
      <c r="ISD152" s="86"/>
      <c r="ISE152" s="86"/>
      <c r="ISF152" s="86"/>
      <c r="ISG152" s="86"/>
      <c r="ISH152" s="86"/>
      <c r="ISI152" s="86"/>
      <c r="ISJ152" s="86"/>
      <c r="ISK152" s="86"/>
      <c r="ISL152" s="86"/>
      <c r="ISM152" s="86"/>
      <c r="ISN152" s="86"/>
      <c r="ISO152" s="86"/>
      <c r="ISP152" s="86"/>
      <c r="ISQ152" s="86"/>
      <c r="ISR152" s="86"/>
      <c r="ISS152" s="86"/>
      <c r="IST152" s="86"/>
      <c r="ISU152" s="86"/>
      <c r="ISV152" s="86"/>
      <c r="ISW152" s="86"/>
      <c r="ISX152" s="86"/>
      <c r="ISY152" s="86"/>
      <c r="ISZ152" s="86"/>
      <c r="ITA152" s="86"/>
      <c r="ITB152" s="86"/>
      <c r="ITC152" s="86"/>
      <c r="ITD152" s="86"/>
      <c r="ITE152" s="86"/>
      <c r="ITF152" s="86"/>
      <c r="ITG152" s="186"/>
      <c r="ITH152" s="186"/>
      <c r="ITI152" s="186"/>
      <c r="ITJ152" s="186"/>
      <c r="ITK152" s="186"/>
      <c r="ITL152" s="186"/>
      <c r="ITM152" s="86"/>
      <c r="ITN152" s="86"/>
      <c r="ITO152" s="86"/>
      <c r="ITP152" s="86"/>
      <c r="ITQ152" s="86"/>
      <c r="ITR152" s="86"/>
      <c r="ITS152" s="86"/>
      <c r="ITT152" s="86"/>
      <c r="ITU152" s="86"/>
      <c r="ITV152" s="86"/>
      <c r="ITW152" s="86"/>
      <c r="ITX152" s="86"/>
      <c r="ITY152" s="86"/>
      <c r="ITZ152" s="86"/>
      <c r="IUA152" s="86"/>
      <c r="IUB152" s="86"/>
      <c r="IUC152" s="86"/>
      <c r="IUD152" s="86"/>
      <c r="IUE152" s="86"/>
      <c r="IUF152" s="86"/>
      <c r="IUG152" s="86"/>
      <c r="IUH152" s="86"/>
      <c r="IUI152" s="86"/>
      <c r="IUJ152" s="86"/>
      <c r="IUK152" s="86"/>
      <c r="IUL152" s="86"/>
      <c r="IUM152" s="86"/>
      <c r="IUN152" s="86"/>
      <c r="IUO152" s="86"/>
      <c r="IUP152" s="86"/>
      <c r="IUQ152" s="86"/>
      <c r="IUR152" s="86"/>
      <c r="IUS152" s="86"/>
      <c r="IUT152" s="86"/>
      <c r="IUU152" s="86"/>
      <c r="IUV152" s="86"/>
      <c r="IUW152" s="86"/>
      <c r="IUX152" s="86"/>
      <c r="IUY152" s="86"/>
      <c r="IUZ152" s="86"/>
      <c r="IVA152" s="86"/>
      <c r="IVB152" s="86"/>
      <c r="IVC152" s="86"/>
      <c r="IVD152" s="86"/>
      <c r="IVE152" s="86"/>
      <c r="IVF152" s="86"/>
      <c r="IVG152" s="86"/>
      <c r="IVH152" s="86"/>
      <c r="IVI152" s="86"/>
      <c r="IVJ152" s="86"/>
      <c r="IVK152" s="86"/>
      <c r="IVL152" s="86"/>
      <c r="IVM152" s="86"/>
      <c r="IVN152" s="86"/>
      <c r="IVO152" s="86"/>
      <c r="IVP152" s="86"/>
      <c r="IVQ152" s="86"/>
      <c r="IVR152" s="86"/>
      <c r="IVS152" s="86"/>
      <c r="IVT152" s="86"/>
      <c r="IVU152" s="86"/>
      <c r="IVV152" s="86"/>
      <c r="IVW152" s="86"/>
      <c r="IVX152" s="86"/>
      <c r="IVY152" s="86"/>
      <c r="IVZ152" s="86"/>
      <c r="IWA152" s="86"/>
      <c r="IWB152" s="86"/>
      <c r="IWC152" s="86"/>
      <c r="IWD152" s="86"/>
      <c r="IWE152" s="86"/>
      <c r="IWF152" s="86"/>
      <c r="IWG152" s="86"/>
      <c r="IWH152" s="86"/>
      <c r="IWI152" s="86"/>
      <c r="IWJ152" s="86"/>
      <c r="IWK152" s="86"/>
      <c r="IWL152" s="86"/>
      <c r="IWM152" s="86"/>
      <c r="IWN152" s="86"/>
      <c r="IWO152" s="86"/>
      <c r="IWP152" s="86"/>
      <c r="IWQ152" s="86"/>
      <c r="IWR152" s="86"/>
      <c r="IWS152" s="86"/>
      <c r="IWT152" s="86"/>
      <c r="IWU152" s="86"/>
      <c r="IWV152" s="86"/>
      <c r="IWW152" s="86"/>
      <c r="IWX152" s="86"/>
      <c r="IWY152" s="86"/>
      <c r="IWZ152" s="86"/>
      <c r="IXA152" s="86"/>
      <c r="IXB152" s="86"/>
      <c r="IXC152" s="86"/>
      <c r="IXD152" s="86"/>
      <c r="IXE152" s="86"/>
      <c r="IXF152" s="86"/>
      <c r="IXG152" s="86"/>
      <c r="IXH152" s="86"/>
      <c r="IXI152" s="86"/>
      <c r="IXJ152" s="86"/>
      <c r="IXK152" s="86"/>
      <c r="IXL152" s="86"/>
      <c r="IXM152" s="86"/>
      <c r="IXN152" s="86"/>
      <c r="IXO152" s="86"/>
      <c r="IXP152" s="86"/>
      <c r="IXQ152" s="86"/>
      <c r="IXR152" s="86"/>
      <c r="IXS152" s="86"/>
      <c r="IXT152" s="86"/>
      <c r="IXU152" s="86"/>
      <c r="IXV152" s="86"/>
      <c r="IXW152" s="86"/>
      <c r="IXX152" s="86"/>
      <c r="IXY152" s="86"/>
      <c r="IXZ152" s="86"/>
      <c r="IYA152" s="86"/>
      <c r="IYB152" s="86"/>
      <c r="IYC152" s="86"/>
      <c r="IYD152" s="86"/>
      <c r="IYE152" s="86"/>
      <c r="IYF152" s="86"/>
      <c r="IYG152" s="86"/>
      <c r="IYH152" s="86"/>
      <c r="IYI152" s="86"/>
      <c r="IYJ152" s="86"/>
      <c r="IYK152" s="86"/>
      <c r="IYL152" s="86"/>
      <c r="IYM152" s="86"/>
      <c r="IYN152" s="86"/>
      <c r="IYO152" s="86"/>
      <c r="IYP152" s="86"/>
      <c r="IYQ152" s="86"/>
      <c r="IYR152" s="86"/>
      <c r="IYS152" s="86"/>
      <c r="IYT152" s="86"/>
      <c r="IYU152" s="86"/>
      <c r="IYV152" s="86"/>
      <c r="IYW152" s="86"/>
      <c r="IYX152" s="86"/>
      <c r="IYY152" s="86"/>
      <c r="IYZ152" s="86"/>
      <c r="IZA152" s="86"/>
      <c r="IZB152" s="86"/>
      <c r="IZC152" s="86"/>
      <c r="IZD152" s="86"/>
      <c r="IZE152" s="86"/>
      <c r="IZF152" s="86"/>
      <c r="IZG152" s="86"/>
      <c r="IZH152" s="86"/>
      <c r="IZI152" s="86"/>
      <c r="IZJ152" s="86"/>
      <c r="IZK152" s="86"/>
      <c r="IZL152" s="86"/>
      <c r="IZM152" s="86"/>
      <c r="IZN152" s="86"/>
      <c r="IZO152" s="86"/>
      <c r="IZP152" s="86"/>
      <c r="IZQ152" s="86"/>
      <c r="IZR152" s="86"/>
      <c r="IZS152" s="86"/>
      <c r="IZT152" s="86"/>
      <c r="IZU152" s="86"/>
      <c r="IZV152" s="86"/>
      <c r="IZW152" s="86"/>
      <c r="IZX152" s="86"/>
      <c r="IZY152" s="86"/>
      <c r="IZZ152" s="86"/>
      <c r="JAA152" s="86"/>
      <c r="JAB152" s="86"/>
      <c r="JAC152" s="86"/>
      <c r="JAD152" s="86"/>
      <c r="JAE152" s="86"/>
      <c r="JAF152" s="86"/>
      <c r="JAG152" s="86"/>
      <c r="JAH152" s="86"/>
      <c r="JAI152" s="86"/>
      <c r="JAJ152" s="86"/>
      <c r="JAK152" s="86"/>
      <c r="JAL152" s="86"/>
      <c r="JAM152" s="86"/>
      <c r="JAN152" s="86"/>
      <c r="JAO152" s="86"/>
      <c r="JAP152" s="86"/>
      <c r="JAQ152" s="86"/>
      <c r="JAR152" s="86"/>
      <c r="JAS152" s="86"/>
      <c r="JAT152" s="86"/>
      <c r="JAU152" s="86"/>
      <c r="JAV152" s="86"/>
      <c r="JAW152" s="86"/>
      <c r="JAX152" s="86"/>
      <c r="JAY152" s="86"/>
      <c r="JAZ152" s="86"/>
      <c r="JBA152" s="86"/>
      <c r="JBB152" s="86"/>
      <c r="JBC152" s="86"/>
      <c r="JBD152" s="86"/>
      <c r="JBE152" s="86"/>
      <c r="JBF152" s="86"/>
      <c r="JBG152" s="86"/>
      <c r="JBH152" s="86"/>
      <c r="JBI152" s="86"/>
      <c r="JBJ152" s="86"/>
      <c r="JBK152" s="86"/>
      <c r="JBL152" s="86"/>
      <c r="JBM152" s="86"/>
      <c r="JBN152" s="86"/>
      <c r="JBO152" s="86"/>
      <c r="JBP152" s="86"/>
      <c r="JBQ152" s="86"/>
      <c r="JBR152" s="86"/>
      <c r="JBS152" s="86"/>
      <c r="JBT152" s="86"/>
      <c r="JBU152" s="86"/>
      <c r="JBV152" s="86"/>
      <c r="JBW152" s="86"/>
      <c r="JBX152" s="86"/>
      <c r="JBY152" s="86"/>
      <c r="JBZ152" s="86"/>
      <c r="JCA152" s="86"/>
      <c r="JCB152" s="86"/>
      <c r="JCC152" s="86"/>
      <c r="JCD152" s="86"/>
      <c r="JCE152" s="86"/>
      <c r="JCF152" s="86"/>
      <c r="JCG152" s="86"/>
      <c r="JCH152" s="86"/>
      <c r="JCI152" s="86"/>
      <c r="JCJ152" s="86"/>
      <c r="JCK152" s="86"/>
      <c r="JCL152" s="86"/>
      <c r="JCM152" s="86"/>
      <c r="JCN152" s="86"/>
      <c r="JCO152" s="86"/>
      <c r="JCP152" s="86"/>
      <c r="JCQ152" s="86"/>
      <c r="JCR152" s="86"/>
      <c r="JCS152" s="86"/>
      <c r="JCT152" s="86"/>
      <c r="JCU152" s="86"/>
      <c r="JCV152" s="86"/>
      <c r="JCW152" s="86"/>
      <c r="JCX152" s="86"/>
      <c r="JCY152" s="86"/>
      <c r="JCZ152" s="86"/>
      <c r="JDA152" s="86"/>
      <c r="JDB152" s="86"/>
      <c r="JDC152" s="186"/>
      <c r="JDD152" s="186"/>
      <c r="JDE152" s="186"/>
      <c r="JDF152" s="186"/>
      <c r="JDG152" s="186"/>
      <c r="JDH152" s="186"/>
      <c r="JDI152" s="86"/>
      <c r="JDJ152" s="86"/>
      <c r="JDK152" s="86"/>
      <c r="JDL152" s="86"/>
      <c r="JDM152" s="86"/>
      <c r="JDN152" s="86"/>
      <c r="JDO152" s="86"/>
      <c r="JDP152" s="86"/>
      <c r="JDQ152" s="86"/>
      <c r="JDR152" s="86"/>
      <c r="JDS152" s="86"/>
      <c r="JDT152" s="86"/>
      <c r="JDU152" s="86"/>
      <c r="JDV152" s="86"/>
      <c r="JDW152" s="86"/>
      <c r="JDX152" s="86"/>
      <c r="JDY152" s="86"/>
      <c r="JDZ152" s="86"/>
      <c r="JEA152" s="86"/>
      <c r="JEB152" s="86"/>
      <c r="JEC152" s="86"/>
      <c r="JED152" s="86"/>
      <c r="JEE152" s="86"/>
      <c r="JEF152" s="86"/>
      <c r="JEG152" s="86"/>
      <c r="JEH152" s="86"/>
      <c r="JEI152" s="86"/>
      <c r="JEJ152" s="86"/>
      <c r="JEK152" s="86"/>
      <c r="JEL152" s="86"/>
      <c r="JEM152" s="86"/>
      <c r="JEN152" s="86"/>
      <c r="JEO152" s="86"/>
      <c r="JEP152" s="86"/>
      <c r="JEQ152" s="86"/>
      <c r="JER152" s="86"/>
      <c r="JES152" s="86"/>
      <c r="JET152" s="86"/>
      <c r="JEU152" s="86"/>
      <c r="JEV152" s="86"/>
      <c r="JEW152" s="86"/>
      <c r="JEX152" s="86"/>
      <c r="JEY152" s="86"/>
      <c r="JEZ152" s="86"/>
      <c r="JFA152" s="86"/>
      <c r="JFB152" s="86"/>
      <c r="JFC152" s="86"/>
      <c r="JFD152" s="86"/>
      <c r="JFE152" s="86"/>
      <c r="JFF152" s="86"/>
      <c r="JFG152" s="86"/>
      <c r="JFH152" s="86"/>
      <c r="JFI152" s="86"/>
      <c r="JFJ152" s="86"/>
      <c r="JFK152" s="86"/>
      <c r="JFL152" s="86"/>
      <c r="JFM152" s="86"/>
      <c r="JFN152" s="86"/>
      <c r="JFO152" s="86"/>
      <c r="JFP152" s="86"/>
      <c r="JFQ152" s="86"/>
      <c r="JFR152" s="86"/>
      <c r="JFS152" s="86"/>
      <c r="JFT152" s="86"/>
      <c r="JFU152" s="86"/>
      <c r="JFV152" s="86"/>
      <c r="JFW152" s="86"/>
      <c r="JFX152" s="86"/>
      <c r="JFY152" s="86"/>
      <c r="JFZ152" s="86"/>
      <c r="JGA152" s="86"/>
      <c r="JGB152" s="86"/>
      <c r="JGC152" s="86"/>
      <c r="JGD152" s="86"/>
      <c r="JGE152" s="86"/>
      <c r="JGF152" s="86"/>
      <c r="JGG152" s="86"/>
      <c r="JGH152" s="86"/>
      <c r="JGI152" s="86"/>
      <c r="JGJ152" s="86"/>
      <c r="JGK152" s="86"/>
      <c r="JGL152" s="86"/>
      <c r="JGM152" s="86"/>
      <c r="JGN152" s="86"/>
      <c r="JGO152" s="86"/>
      <c r="JGP152" s="86"/>
      <c r="JGQ152" s="86"/>
      <c r="JGR152" s="86"/>
      <c r="JGS152" s="86"/>
      <c r="JGT152" s="86"/>
      <c r="JGU152" s="86"/>
      <c r="JGV152" s="86"/>
      <c r="JGW152" s="86"/>
      <c r="JGX152" s="86"/>
      <c r="JGY152" s="86"/>
      <c r="JGZ152" s="86"/>
      <c r="JHA152" s="86"/>
      <c r="JHB152" s="86"/>
      <c r="JHC152" s="86"/>
      <c r="JHD152" s="86"/>
      <c r="JHE152" s="86"/>
      <c r="JHF152" s="86"/>
      <c r="JHG152" s="86"/>
      <c r="JHH152" s="86"/>
      <c r="JHI152" s="86"/>
      <c r="JHJ152" s="86"/>
      <c r="JHK152" s="86"/>
      <c r="JHL152" s="86"/>
      <c r="JHM152" s="86"/>
      <c r="JHN152" s="86"/>
      <c r="JHO152" s="86"/>
      <c r="JHP152" s="86"/>
      <c r="JHQ152" s="86"/>
      <c r="JHR152" s="86"/>
      <c r="JHS152" s="86"/>
      <c r="JHT152" s="86"/>
      <c r="JHU152" s="86"/>
      <c r="JHV152" s="86"/>
      <c r="JHW152" s="86"/>
      <c r="JHX152" s="86"/>
      <c r="JHY152" s="86"/>
      <c r="JHZ152" s="86"/>
      <c r="JIA152" s="86"/>
      <c r="JIB152" s="86"/>
      <c r="JIC152" s="86"/>
      <c r="JID152" s="86"/>
      <c r="JIE152" s="86"/>
      <c r="JIF152" s="86"/>
      <c r="JIG152" s="86"/>
      <c r="JIH152" s="86"/>
      <c r="JII152" s="86"/>
      <c r="JIJ152" s="86"/>
      <c r="JIK152" s="86"/>
      <c r="JIL152" s="86"/>
      <c r="JIM152" s="86"/>
      <c r="JIN152" s="86"/>
      <c r="JIO152" s="86"/>
      <c r="JIP152" s="86"/>
      <c r="JIQ152" s="86"/>
      <c r="JIR152" s="86"/>
      <c r="JIS152" s="86"/>
      <c r="JIT152" s="86"/>
      <c r="JIU152" s="86"/>
      <c r="JIV152" s="86"/>
      <c r="JIW152" s="86"/>
      <c r="JIX152" s="86"/>
      <c r="JIY152" s="86"/>
      <c r="JIZ152" s="86"/>
      <c r="JJA152" s="86"/>
      <c r="JJB152" s="86"/>
      <c r="JJC152" s="86"/>
      <c r="JJD152" s="86"/>
      <c r="JJE152" s="86"/>
      <c r="JJF152" s="86"/>
      <c r="JJG152" s="86"/>
      <c r="JJH152" s="86"/>
      <c r="JJI152" s="86"/>
      <c r="JJJ152" s="86"/>
      <c r="JJK152" s="86"/>
      <c r="JJL152" s="86"/>
      <c r="JJM152" s="86"/>
      <c r="JJN152" s="86"/>
      <c r="JJO152" s="86"/>
      <c r="JJP152" s="86"/>
      <c r="JJQ152" s="86"/>
      <c r="JJR152" s="86"/>
      <c r="JJS152" s="86"/>
      <c r="JJT152" s="86"/>
      <c r="JJU152" s="86"/>
      <c r="JJV152" s="86"/>
      <c r="JJW152" s="86"/>
      <c r="JJX152" s="86"/>
      <c r="JJY152" s="86"/>
      <c r="JJZ152" s="86"/>
      <c r="JKA152" s="86"/>
      <c r="JKB152" s="86"/>
      <c r="JKC152" s="86"/>
      <c r="JKD152" s="86"/>
      <c r="JKE152" s="86"/>
      <c r="JKF152" s="86"/>
      <c r="JKG152" s="86"/>
      <c r="JKH152" s="86"/>
      <c r="JKI152" s="86"/>
      <c r="JKJ152" s="86"/>
      <c r="JKK152" s="86"/>
      <c r="JKL152" s="86"/>
      <c r="JKM152" s="86"/>
      <c r="JKN152" s="86"/>
      <c r="JKO152" s="86"/>
      <c r="JKP152" s="86"/>
      <c r="JKQ152" s="86"/>
      <c r="JKR152" s="86"/>
      <c r="JKS152" s="86"/>
      <c r="JKT152" s="86"/>
      <c r="JKU152" s="86"/>
      <c r="JKV152" s="86"/>
      <c r="JKW152" s="86"/>
      <c r="JKX152" s="86"/>
      <c r="JKY152" s="86"/>
      <c r="JKZ152" s="86"/>
      <c r="JLA152" s="86"/>
      <c r="JLB152" s="86"/>
      <c r="JLC152" s="86"/>
      <c r="JLD152" s="86"/>
      <c r="JLE152" s="86"/>
      <c r="JLF152" s="86"/>
      <c r="JLG152" s="86"/>
      <c r="JLH152" s="86"/>
      <c r="JLI152" s="86"/>
      <c r="JLJ152" s="86"/>
      <c r="JLK152" s="86"/>
      <c r="JLL152" s="86"/>
      <c r="JLM152" s="86"/>
      <c r="JLN152" s="86"/>
      <c r="JLO152" s="86"/>
      <c r="JLP152" s="86"/>
      <c r="JLQ152" s="86"/>
      <c r="JLR152" s="86"/>
      <c r="JLS152" s="86"/>
      <c r="JLT152" s="86"/>
      <c r="JLU152" s="86"/>
      <c r="JLV152" s="86"/>
      <c r="JLW152" s="86"/>
      <c r="JLX152" s="86"/>
      <c r="JLY152" s="86"/>
      <c r="JLZ152" s="86"/>
      <c r="JMA152" s="86"/>
      <c r="JMB152" s="86"/>
      <c r="JMC152" s="86"/>
      <c r="JMD152" s="86"/>
      <c r="JME152" s="86"/>
      <c r="JMF152" s="86"/>
      <c r="JMG152" s="86"/>
      <c r="JMH152" s="86"/>
      <c r="JMI152" s="86"/>
      <c r="JMJ152" s="86"/>
      <c r="JMK152" s="86"/>
      <c r="JML152" s="86"/>
      <c r="JMM152" s="86"/>
      <c r="JMN152" s="86"/>
      <c r="JMO152" s="86"/>
      <c r="JMP152" s="86"/>
      <c r="JMQ152" s="86"/>
      <c r="JMR152" s="86"/>
      <c r="JMS152" s="86"/>
      <c r="JMT152" s="86"/>
      <c r="JMU152" s="86"/>
      <c r="JMV152" s="86"/>
      <c r="JMW152" s="86"/>
      <c r="JMX152" s="86"/>
      <c r="JMY152" s="186"/>
      <c r="JMZ152" s="186"/>
      <c r="JNA152" s="186"/>
      <c r="JNB152" s="186"/>
      <c r="JNC152" s="186"/>
      <c r="JND152" s="186"/>
      <c r="JNE152" s="86"/>
      <c r="JNF152" s="86"/>
      <c r="JNG152" s="86"/>
      <c r="JNH152" s="86"/>
      <c r="JNI152" s="86"/>
      <c r="JNJ152" s="86"/>
      <c r="JNK152" s="86"/>
      <c r="JNL152" s="86"/>
      <c r="JNM152" s="86"/>
      <c r="JNN152" s="86"/>
      <c r="JNO152" s="86"/>
      <c r="JNP152" s="86"/>
      <c r="JNQ152" s="86"/>
      <c r="JNR152" s="86"/>
      <c r="JNS152" s="86"/>
      <c r="JNT152" s="86"/>
      <c r="JNU152" s="86"/>
      <c r="JNV152" s="86"/>
      <c r="JNW152" s="86"/>
      <c r="JNX152" s="86"/>
      <c r="JNY152" s="86"/>
      <c r="JNZ152" s="86"/>
      <c r="JOA152" s="86"/>
      <c r="JOB152" s="86"/>
      <c r="JOC152" s="86"/>
      <c r="JOD152" s="86"/>
      <c r="JOE152" s="86"/>
      <c r="JOF152" s="86"/>
      <c r="JOG152" s="86"/>
      <c r="JOH152" s="86"/>
      <c r="JOI152" s="86"/>
      <c r="JOJ152" s="86"/>
      <c r="JOK152" s="86"/>
      <c r="JOL152" s="86"/>
      <c r="JOM152" s="86"/>
      <c r="JON152" s="86"/>
      <c r="JOO152" s="86"/>
      <c r="JOP152" s="86"/>
      <c r="JOQ152" s="86"/>
      <c r="JOR152" s="86"/>
      <c r="JOS152" s="86"/>
      <c r="JOT152" s="86"/>
      <c r="JOU152" s="86"/>
      <c r="JOV152" s="86"/>
      <c r="JOW152" s="86"/>
      <c r="JOX152" s="86"/>
      <c r="JOY152" s="86"/>
      <c r="JOZ152" s="86"/>
      <c r="JPA152" s="86"/>
      <c r="JPB152" s="86"/>
      <c r="JPC152" s="86"/>
      <c r="JPD152" s="86"/>
      <c r="JPE152" s="86"/>
      <c r="JPF152" s="86"/>
      <c r="JPG152" s="86"/>
      <c r="JPH152" s="86"/>
      <c r="JPI152" s="86"/>
      <c r="JPJ152" s="86"/>
      <c r="JPK152" s="86"/>
      <c r="JPL152" s="86"/>
      <c r="JPM152" s="86"/>
      <c r="JPN152" s="86"/>
      <c r="JPO152" s="86"/>
      <c r="JPP152" s="86"/>
      <c r="JPQ152" s="86"/>
      <c r="JPR152" s="86"/>
      <c r="JPS152" s="86"/>
      <c r="JPT152" s="86"/>
      <c r="JPU152" s="86"/>
      <c r="JPV152" s="86"/>
      <c r="JPW152" s="86"/>
      <c r="JPX152" s="86"/>
      <c r="JPY152" s="86"/>
      <c r="JPZ152" s="86"/>
      <c r="JQA152" s="86"/>
      <c r="JQB152" s="86"/>
      <c r="JQC152" s="86"/>
      <c r="JQD152" s="86"/>
      <c r="JQE152" s="86"/>
      <c r="JQF152" s="86"/>
      <c r="JQG152" s="86"/>
      <c r="JQH152" s="86"/>
      <c r="JQI152" s="86"/>
      <c r="JQJ152" s="86"/>
      <c r="JQK152" s="86"/>
      <c r="JQL152" s="86"/>
      <c r="JQM152" s="86"/>
      <c r="JQN152" s="86"/>
      <c r="JQO152" s="86"/>
      <c r="JQP152" s="86"/>
      <c r="JQQ152" s="86"/>
      <c r="JQR152" s="86"/>
      <c r="JQS152" s="86"/>
      <c r="JQT152" s="86"/>
      <c r="JQU152" s="86"/>
      <c r="JQV152" s="86"/>
      <c r="JQW152" s="86"/>
      <c r="JQX152" s="86"/>
      <c r="JQY152" s="86"/>
      <c r="JQZ152" s="86"/>
      <c r="JRA152" s="86"/>
      <c r="JRB152" s="86"/>
      <c r="JRC152" s="86"/>
      <c r="JRD152" s="86"/>
      <c r="JRE152" s="86"/>
      <c r="JRF152" s="86"/>
      <c r="JRG152" s="86"/>
      <c r="JRH152" s="86"/>
      <c r="JRI152" s="86"/>
      <c r="JRJ152" s="86"/>
      <c r="JRK152" s="86"/>
      <c r="JRL152" s="86"/>
      <c r="JRM152" s="86"/>
      <c r="JRN152" s="86"/>
      <c r="JRO152" s="86"/>
      <c r="JRP152" s="86"/>
      <c r="JRQ152" s="86"/>
      <c r="JRR152" s="86"/>
      <c r="JRS152" s="86"/>
      <c r="JRT152" s="86"/>
      <c r="JRU152" s="86"/>
      <c r="JRV152" s="86"/>
      <c r="JRW152" s="86"/>
      <c r="JRX152" s="86"/>
      <c r="JRY152" s="86"/>
      <c r="JRZ152" s="86"/>
      <c r="JSA152" s="86"/>
      <c r="JSB152" s="86"/>
      <c r="JSC152" s="86"/>
      <c r="JSD152" s="86"/>
      <c r="JSE152" s="86"/>
      <c r="JSF152" s="86"/>
      <c r="JSG152" s="86"/>
      <c r="JSH152" s="86"/>
      <c r="JSI152" s="86"/>
      <c r="JSJ152" s="86"/>
      <c r="JSK152" s="86"/>
      <c r="JSL152" s="86"/>
      <c r="JSM152" s="86"/>
      <c r="JSN152" s="86"/>
      <c r="JSO152" s="86"/>
      <c r="JSP152" s="86"/>
      <c r="JSQ152" s="86"/>
      <c r="JSR152" s="86"/>
      <c r="JSS152" s="86"/>
      <c r="JST152" s="86"/>
      <c r="JSU152" s="86"/>
      <c r="JSV152" s="86"/>
      <c r="JSW152" s="86"/>
      <c r="JSX152" s="86"/>
      <c r="JSY152" s="86"/>
      <c r="JSZ152" s="86"/>
      <c r="JTA152" s="86"/>
      <c r="JTB152" s="86"/>
      <c r="JTC152" s="86"/>
      <c r="JTD152" s="86"/>
      <c r="JTE152" s="86"/>
      <c r="JTF152" s="86"/>
      <c r="JTG152" s="86"/>
      <c r="JTH152" s="86"/>
      <c r="JTI152" s="86"/>
      <c r="JTJ152" s="86"/>
      <c r="JTK152" s="86"/>
      <c r="JTL152" s="86"/>
      <c r="JTM152" s="86"/>
      <c r="JTN152" s="86"/>
      <c r="JTO152" s="86"/>
      <c r="JTP152" s="86"/>
      <c r="JTQ152" s="86"/>
      <c r="JTR152" s="86"/>
      <c r="JTS152" s="86"/>
      <c r="JTT152" s="86"/>
      <c r="JTU152" s="86"/>
      <c r="JTV152" s="86"/>
      <c r="JTW152" s="86"/>
      <c r="JTX152" s="86"/>
      <c r="JTY152" s="86"/>
      <c r="JTZ152" s="86"/>
      <c r="JUA152" s="86"/>
      <c r="JUB152" s="86"/>
      <c r="JUC152" s="86"/>
      <c r="JUD152" s="86"/>
      <c r="JUE152" s="86"/>
      <c r="JUF152" s="86"/>
      <c r="JUG152" s="86"/>
      <c r="JUH152" s="86"/>
      <c r="JUI152" s="86"/>
      <c r="JUJ152" s="86"/>
      <c r="JUK152" s="86"/>
      <c r="JUL152" s="86"/>
      <c r="JUM152" s="86"/>
      <c r="JUN152" s="86"/>
      <c r="JUO152" s="86"/>
      <c r="JUP152" s="86"/>
      <c r="JUQ152" s="86"/>
      <c r="JUR152" s="86"/>
      <c r="JUS152" s="86"/>
      <c r="JUT152" s="86"/>
      <c r="JUU152" s="86"/>
      <c r="JUV152" s="86"/>
      <c r="JUW152" s="86"/>
      <c r="JUX152" s="86"/>
      <c r="JUY152" s="86"/>
      <c r="JUZ152" s="86"/>
      <c r="JVA152" s="86"/>
      <c r="JVB152" s="86"/>
      <c r="JVC152" s="86"/>
      <c r="JVD152" s="86"/>
      <c r="JVE152" s="86"/>
      <c r="JVF152" s="86"/>
      <c r="JVG152" s="86"/>
      <c r="JVH152" s="86"/>
      <c r="JVI152" s="86"/>
      <c r="JVJ152" s="86"/>
      <c r="JVK152" s="86"/>
      <c r="JVL152" s="86"/>
      <c r="JVM152" s="86"/>
      <c r="JVN152" s="86"/>
      <c r="JVO152" s="86"/>
      <c r="JVP152" s="86"/>
      <c r="JVQ152" s="86"/>
      <c r="JVR152" s="86"/>
      <c r="JVS152" s="86"/>
      <c r="JVT152" s="86"/>
      <c r="JVU152" s="86"/>
      <c r="JVV152" s="86"/>
      <c r="JVW152" s="86"/>
      <c r="JVX152" s="86"/>
      <c r="JVY152" s="86"/>
      <c r="JVZ152" s="86"/>
      <c r="JWA152" s="86"/>
      <c r="JWB152" s="86"/>
      <c r="JWC152" s="86"/>
      <c r="JWD152" s="86"/>
      <c r="JWE152" s="86"/>
      <c r="JWF152" s="86"/>
      <c r="JWG152" s="86"/>
      <c r="JWH152" s="86"/>
      <c r="JWI152" s="86"/>
      <c r="JWJ152" s="86"/>
      <c r="JWK152" s="86"/>
      <c r="JWL152" s="86"/>
      <c r="JWM152" s="86"/>
      <c r="JWN152" s="86"/>
      <c r="JWO152" s="86"/>
      <c r="JWP152" s="86"/>
      <c r="JWQ152" s="86"/>
      <c r="JWR152" s="86"/>
      <c r="JWS152" s="86"/>
      <c r="JWT152" s="86"/>
      <c r="JWU152" s="186"/>
      <c r="JWV152" s="186"/>
      <c r="JWW152" s="186"/>
      <c r="JWX152" s="186"/>
      <c r="JWY152" s="186"/>
      <c r="JWZ152" s="186"/>
      <c r="JXA152" s="86"/>
      <c r="JXB152" s="86"/>
      <c r="JXC152" s="86"/>
      <c r="JXD152" s="86"/>
      <c r="JXE152" s="86"/>
      <c r="JXF152" s="86"/>
      <c r="JXG152" s="86"/>
      <c r="JXH152" s="86"/>
      <c r="JXI152" s="86"/>
      <c r="JXJ152" s="86"/>
      <c r="JXK152" s="86"/>
      <c r="JXL152" s="86"/>
      <c r="JXM152" s="86"/>
      <c r="JXN152" s="86"/>
      <c r="JXO152" s="86"/>
      <c r="JXP152" s="86"/>
      <c r="JXQ152" s="86"/>
      <c r="JXR152" s="86"/>
      <c r="JXS152" s="86"/>
      <c r="JXT152" s="86"/>
      <c r="JXU152" s="86"/>
      <c r="JXV152" s="86"/>
      <c r="JXW152" s="86"/>
      <c r="JXX152" s="86"/>
      <c r="JXY152" s="86"/>
      <c r="JXZ152" s="86"/>
      <c r="JYA152" s="86"/>
      <c r="JYB152" s="86"/>
      <c r="JYC152" s="86"/>
      <c r="JYD152" s="86"/>
      <c r="JYE152" s="86"/>
      <c r="JYF152" s="86"/>
      <c r="JYG152" s="86"/>
      <c r="JYH152" s="86"/>
      <c r="JYI152" s="86"/>
      <c r="JYJ152" s="86"/>
      <c r="JYK152" s="86"/>
      <c r="JYL152" s="86"/>
      <c r="JYM152" s="86"/>
      <c r="JYN152" s="86"/>
      <c r="JYO152" s="86"/>
      <c r="JYP152" s="86"/>
      <c r="JYQ152" s="86"/>
      <c r="JYR152" s="86"/>
      <c r="JYS152" s="86"/>
      <c r="JYT152" s="86"/>
      <c r="JYU152" s="86"/>
      <c r="JYV152" s="86"/>
      <c r="JYW152" s="86"/>
      <c r="JYX152" s="86"/>
      <c r="JYY152" s="86"/>
      <c r="JYZ152" s="86"/>
      <c r="JZA152" s="86"/>
      <c r="JZB152" s="86"/>
      <c r="JZC152" s="86"/>
      <c r="JZD152" s="86"/>
      <c r="JZE152" s="86"/>
      <c r="JZF152" s="86"/>
      <c r="JZG152" s="86"/>
      <c r="JZH152" s="86"/>
      <c r="JZI152" s="86"/>
      <c r="JZJ152" s="86"/>
      <c r="JZK152" s="86"/>
      <c r="JZL152" s="86"/>
      <c r="JZM152" s="86"/>
      <c r="JZN152" s="86"/>
      <c r="JZO152" s="86"/>
      <c r="JZP152" s="86"/>
      <c r="JZQ152" s="86"/>
      <c r="JZR152" s="86"/>
      <c r="JZS152" s="86"/>
      <c r="JZT152" s="86"/>
      <c r="JZU152" s="86"/>
      <c r="JZV152" s="86"/>
      <c r="JZW152" s="86"/>
      <c r="JZX152" s="86"/>
      <c r="JZY152" s="86"/>
      <c r="JZZ152" s="86"/>
      <c r="KAA152" s="86"/>
      <c r="KAB152" s="86"/>
      <c r="KAC152" s="86"/>
      <c r="KAD152" s="86"/>
      <c r="KAE152" s="86"/>
      <c r="KAF152" s="86"/>
      <c r="KAG152" s="86"/>
      <c r="KAH152" s="86"/>
      <c r="KAI152" s="86"/>
      <c r="KAJ152" s="86"/>
      <c r="KAK152" s="86"/>
      <c r="KAL152" s="86"/>
      <c r="KAM152" s="86"/>
      <c r="KAN152" s="86"/>
      <c r="KAO152" s="86"/>
      <c r="KAP152" s="86"/>
      <c r="KAQ152" s="86"/>
      <c r="KAR152" s="86"/>
      <c r="KAS152" s="86"/>
      <c r="KAT152" s="86"/>
      <c r="KAU152" s="86"/>
      <c r="KAV152" s="86"/>
      <c r="KAW152" s="86"/>
      <c r="KAX152" s="86"/>
      <c r="KAY152" s="86"/>
      <c r="KAZ152" s="86"/>
      <c r="KBA152" s="86"/>
      <c r="KBB152" s="86"/>
      <c r="KBC152" s="86"/>
      <c r="KBD152" s="86"/>
      <c r="KBE152" s="86"/>
      <c r="KBF152" s="86"/>
      <c r="KBG152" s="86"/>
      <c r="KBH152" s="86"/>
      <c r="KBI152" s="86"/>
      <c r="KBJ152" s="86"/>
      <c r="KBK152" s="86"/>
      <c r="KBL152" s="86"/>
      <c r="KBM152" s="86"/>
      <c r="KBN152" s="86"/>
      <c r="KBO152" s="86"/>
      <c r="KBP152" s="86"/>
      <c r="KBQ152" s="86"/>
      <c r="KBR152" s="86"/>
      <c r="KBS152" s="86"/>
      <c r="KBT152" s="86"/>
      <c r="KBU152" s="86"/>
      <c r="KBV152" s="86"/>
      <c r="KBW152" s="86"/>
      <c r="KBX152" s="86"/>
      <c r="KBY152" s="86"/>
      <c r="KBZ152" s="86"/>
      <c r="KCA152" s="86"/>
      <c r="KCB152" s="86"/>
      <c r="KCC152" s="86"/>
      <c r="KCD152" s="86"/>
      <c r="KCE152" s="86"/>
      <c r="KCF152" s="86"/>
      <c r="KCG152" s="86"/>
      <c r="KCH152" s="86"/>
      <c r="KCI152" s="86"/>
      <c r="KCJ152" s="86"/>
      <c r="KCK152" s="86"/>
      <c r="KCL152" s="86"/>
      <c r="KCM152" s="86"/>
      <c r="KCN152" s="86"/>
      <c r="KCO152" s="86"/>
      <c r="KCP152" s="86"/>
      <c r="KCQ152" s="86"/>
      <c r="KCR152" s="86"/>
      <c r="KCS152" s="86"/>
      <c r="KCT152" s="86"/>
      <c r="KCU152" s="86"/>
      <c r="KCV152" s="86"/>
      <c r="KCW152" s="86"/>
      <c r="KCX152" s="86"/>
      <c r="KCY152" s="86"/>
      <c r="KCZ152" s="86"/>
      <c r="KDA152" s="86"/>
      <c r="KDB152" s="86"/>
      <c r="KDC152" s="86"/>
      <c r="KDD152" s="86"/>
      <c r="KDE152" s="86"/>
      <c r="KDF152" s="86"/>
      <c r="KDG152" s="86"/>
      <c r="KDH152" s="86"/>
      <c r="KDI152" s="86"/>
      <c r="KDJ152" s="86"/>
      <c r="KDK152" s="86"/>
      <c r="KDL152" s="86"/>
      <c r="KDM152" s="86"/>
      <c r="KDN152" s="86"/>
      <c r="KDO152" s="86"/>
      <c r="KDP152" s="86"/>
      <c r="KDQ152" s="86"/>
      <c r="KDR152" s="86"/>
      <c r="KDS152" s="86"/>
      <c r="KDT152" s="86"/>
      <c r="KDU152" s="86"/>
      <c r="KDV152" s="86"/>
      <c r="KDW152" s="86"/>
      <c r="KDX152" s="86"/>
      <c r="KDY152" s="86"/>
      <c r="KDZ152" s="86"/>
      <c r="KEA152" s="86"/>
      <c r="KEB152" s="86"/>
      <c r="KEC152" s="86"/>
      <c r="KED152" s="86"/>
      <c r="KEE152" s="86"/>
      <c r="KEF152" s="86"/>
      <c r="KEG152" s="86"/>
      <c r="KEH152" s="86"/>
      <c r="KEI152" s="86"/>
      <c r="KEJ152" s="86"/>
      <c r="KEK152" s="86"/>
      <c r="KEL152" s="86"/>
      <c r="KEM152" s="86"/>
      <c r="KEN152" s="86"/>
      <c r="KEO152" s="86"/>
      <c r="KEP152" s="86"/>
      <c r="KEQ152" s="86"/>
      <c r="KER152" s="86"/>
      <c r="KES152" s="86"/>
      <c r="KET152" s="86"/>
      <c r="KEU152" s="86"/>
      <c r="KEV152" s="86"/>
      <c r="KEW152" s="86"/>
      <c r="KEX152" s="86"/>
      <c r="KEY152" s="86"/>
      <c r="KEZ152" s="86"/>
      <c r="KFA152" s="86"/>
      <c r="KFB152" s="86"/>
      <c r="KFC152" s="86"/>
      <c r="KFD152" s="86"/>
      <c r="KFE152" s="86"/>
      <c r="KFF152" s="86"/>
      <c r="KFG152" s="86"/>
      <c r="KFH152" s="86"/>
      <c r="KFI152" s="86"/>
      <c r="KFJ152" s="86"/>
      <c r="KFK152" s="86"/>
      <c r="KFL152" s="86"/>
      <c r="KFM152" s="86"/>
      <c r="KFN152" s="86"/>
      <c r="KFO152" s="86"/>
      <c r="KFP152" s="86"/>
      <c r="KFQ152" s="86"/>
      <c r="KFR152" s="86"/>
      <c r="KFS152" s="86"/>
      <c r="KFT152" s="86"/>
      <c r="KFU152" s="86"/>
      <c r="KFV152" s="86"/>
      <c r="KFW152" s="86"/>
      <c r="KFX152" s="86"/>
      <c r="KFY152" s="86"/>
      <c r="KFZ152" s="86"/>
      <c r="KGA152" s="86"/>
      <c r="KGB152" s="86"/>
      <c r="KGC152" s="86"/>
      <c r="KGD152" s="86"/>
      <c r="KGE152" s="86"/>
      <c r="KGF152" s="86"/>
      <c r="KGG152" s="86"/>
      <c r="KGH152" s="86"/>
      <c r="KGI152" s="86"/>
      <c r="KGJ152" s="86"/>
      <c r="KGK152" s="86"/>
      <c r="KGL152" s="86"/>
      <c r="KGM152" s="86"/>
      <c r="KGN152" s="86"/>
      <c r="KGO152" s="86"/>
      <c r="KGP152" s="86"/>
      <c r="KGQ152" s="186"/>
      <c r="KGR152" s="186"/>
      <c r="KGS152" s="186"/>
      <c r="KGT152" s="186"/>
      <c r="KGU152" s="186"/>
      <c r="KGV152" s="186"/>
      <c r="KGW152" s="86"/>
      <c r="KGX152" s="86"/>
      <c r="KGY152" s="86"/>
      <c r="KGZ152" s="86"/>
      <c r="KHA152" s="86"/>
      <c r="KHB152" s="86"/>
      <c r="KHC152" s="86"/>
      <c r="KHD152" s="86"/>
      <c r="KHE152" s="86"/>
      <c r="KHF152" s="86"/>
      <c r="KHG152" s="86"/>
      <c r="KHH152" s="86"/>
      <c r="KHI152" s="86"/>
      <c r="KHJ152" s="86"/>
      <c r="KHK152" s="86"/>
      <c r="KHL152" s="86"/>
      <c r="KHM152" s="86"/>
      <c r="KHN152" s="86"/>
      <c r="KHO152" s="86"/>
      <c r="KHP152" s="86"/>
      <c r="KHQ152" s="86"/>
      <c r="KHR152" s="86"/>
      <c r="KHS152" s="86"/>
      <c r="KHT152" s="86"/>
      <c r="KHU152" s="86"/>
      <c r="KHV152" s="86"/>
      <c r="KHW152" s="86"/>
      <c r="KHX152" s="86"/>
      <c r="KHY152" s="86"/>
      <c r="KHZ152" s="86"/>
      <c r="KIA152" s="86"/>
      <c r="KIB152" s="86"/>
      <c r="KIC152" s="86"/>
      <c r="KID152" s="86"/>
      <c r="KIE152" s="86"/>
      <c r="KIF152" s="86"/>
      <c r="KIG152" s="86"/>
      <c r="KIH152" s="86"/>
      <c r="KII152" s="86"/>
      <c r="KIJ152" s="86"/>
      <c r="KIK152" s="86"/>
      <c r="KIL152" s="86"/>
      <c r="KIM152" s="86"/>
      <c r="KIN152" s="86"/>
      <c r="KIO152" s="86"/>
      <c r="KIP152" s="86"/>
      <c r="KIQ152" s="86"/>
      <c r="KIR152" s="86"/>
      <c r="KIS152" s="86"/>
      <c r="KIT152" s="86"/>
      <c r="KIU152" s="86"/>
      <c r="KIV152" s="86"/>
      <c r="KIW152" s="86"/>
      <c r="KIX152" s="86"/>
      <c r="KIY152" s="86"/>
      <c r="KIZ152" s="86"/>
      <c r="KJA152" s="86"/>
      <c r="KJB152" s="86"/>
      <c r="KJC152" s="86"/>
      <c r="KJD152" s="86"/>
      <c r="KJE152" s="86"/>
      <c r="KJF152" s="86"/>
      <c r="KJG152" s="86"/>
      <c r="KJH152" s="86"/>
      <c r="KJI152" s="86"/>
      <c r="KJJ152" s="86"/>
      <c r="KJK152" s="86"/>
      <c r="KJL152" s="86"/>
      <c r="KJM152" s="86"/>
      <c r="KJN152" s="86"/>
      <c r="KJO152" s="86"/>
      <c r="KJP152" s="86"/>
      <c r="KJQ152" s="86"/>
      <c r="KJR152" s="86"/>
      <c r="KJS152" s="86"/>
      <c r="KJT152" s="86"/>
      <c r="KJU152" s="86"/>
      <c r="KJV152" s="86"/>
      <c r="KJW152" s="86"/>
      <c r="KJX152" s="86"/>
      <c r="KJY152" s="86"/>
      <c r="KJZ152" s="86"/>
      <c r="KKA152" s="86"/>
      <c r="KKB152" s="86"/>
      <c r="KKC152" s="86"/>
      <c r="KKD152" s="86"/>
      <c r="KKE152" s="86"/>
      <c r="KKF152" s="86"/>
      <c r="KKG152" s="86"/>
      <c r="KKH152" s="86"/>
      <c r="KKI152" s="86"/>
      <c r="KKJ152" s="86"/>
      <c r="KKK152" s="86"/>
      <c r="KKL152" s="86"/>
      <c r="KKM152" s="86"/>
      <c r="KKN152" s="86"/>
      <c r="KKO152" s="86"/>
      <c r="KKP152" s="86"/>
      <c r="KKQ152" s="86"/>
      <c r="KKR152" s="86"/>
      <c r="KKS152" s="86"/>
      <c r="KKT152" s="86"/>
      <c r="KKU152" s="86"/>
      <c r="KKV152" s="86"/>
      <c r="KKW152" s="86"/>
      <c r="KKX152" s="86"/>
      <c r="KKY152" s="86"/>
      <c r="KKZ152" s="86"/>
      <c r="KLA152" s="86"/>
      <c r="KLB152" s="86"/>
      <c r="KLC152" s="86"/>
      <c r="KLD152" s="86"/>
      <c r="KLE152" s="86"/>
      <c r="KLF152" s="86"/>
      <c r="KLG152" s="86"/>
      <c r="KLH152" s="86"/>
      <c r="KLI152" s="86"/>
      <c r="KLJ152" s="86"/>
      <c r="KLK152" s="86"/>
      <c r="KLL152" s="86"/>
      <c r="KLM152" s="86"/>
      <c r="KLN152" s="86"/>
      <c r="KLO152" s="86"/>
      <c r="KLP152" s="86"/>
      <c r="KLQ152" s="86"/>
      <c r="KLR152" s="86"/>
      <c r="KLS152" s="86"/>
      <c r="KLT152" s="86"/>
      <c r="KLU152" s="86"/>
      <c r="KLV152" s="86"/>
      <c r="KLW152" s="86"/>
      <c r="KLX152" s="86"/>
      <c r="KLY152" s="86"/>
      <c r="KLZ152" s="86"/>
      <c r="KMA152" s="86"/>
      <c r="KMB152" s="86"/>
      <c r="KMC152" s="86"/>
      <c r="KMD152" s="86"/>
      <c r="KME152" s="86"/>
      <c r="KMF152" s="86"/>
      <c r="KMG152" s="86"/>
      <c r="KMH152" s="86"/>
      <c r="KMI152" s="86"/>
      <c r="KMJ152" s="86"/>
      <c r="KMK152" s="86"/>
      <c r="KML152" s="86"/>
      <c r="KMM152" s="86"/>
      <c r="KMN152" s="86"/>
      <c r="KMO152" s="86"/>
      <c r="KMP152" s="86"/>
      <c r="KMQ152" s="86"/>
      <c r="KMR152" s="86"/>
      <c r="KMS152" s="86"/>
      <c r="KMT152" s="86"/>
      <c r="KMU152" s="86"/>
      <c r="KMV152" s="86"/>
      <c r="KMW152" s="86"/>
      <c r="KMX152" s="86"/>
      <c r="KMY152" s="86"/>
      <c r="KMZ152" s="86"/>
      <c r="KNA152" s="86"/>
      <c r="KNB152" s="86"/>
      <c r="KNC152" s="86"/>
      <c r="KND152" s="86"/>
      <c r="KNE152" s="86"/>
      <c r="KNF152" s="86"/>
      <c r="KNG152" s="86"/>
      <c r="KNH152" s="86"/>
      <c r="KNI152" s="86"/>
      <c r="KNJ152" s="86"/>
      <c r="KNK152" s="86"/>
      <c r="KNL152" s="86"/>
      <c r="KNM152" s="86"/>
      <c r="KNN152" s="86"/>
      <c r="KNO152" s="86"/>
      <c r="KNP152" s="86"/>
      <c r="KNQ152" s="86"/>
      <c r="KNR152" s="86"/>
      <c r="KNS152" s="86"/>
      <c r="KNT152" s="86"/>
      <c r="KNU152" s="86"/>
      <c r="KNV152" s="86"/>
      <c r="KNW152" s="86"/>
      <c r="KNX152" s="86"/>
      <c r="KNY152" s="86"/>
      <c r="KNZ152" s="86"/>
      <c r="KOA152" s="86"/>
      <c r="KOB152" s="86"/>
      <c r="KOC152" s="86"/>
      <c r="KOD152" s="86"/>
      <c r="KOE152" s="86"/>
      <c r="KOF152" s="86"/>
      <c r="KOG152" s="86"/>
      <c r="KOH152" s="86"/>
      <c r="KOI152" s="86"/>
      <c r="KOJ152" s="86"/>
      <c r="KOK152" s="86"/>
      <c r="KOL152" s="86"/>
      <c r="KOM152" s="86"/>
      <c r="KON152" s="86"/>
      <c r="KOO152" s="86"/>
      <c r="KOP152" s="86"/>
      <c r="KOQ152" s="86"/>
      <c r="KOR152" s="86"/>
      <c r="KOS152" s="86"/>
      <c r="KOT152" s="86"/>
      <c r="KOU152" s="86"/>
      <c r="KOV152" s="86"/>
      <c r="KOW152" s="86"/>
      <c r="KOX152" s="86"/>
      <c r="KOY152" s="86"/>
      <c r="KOZ152" s="86"/>
      <c r="KPA152" s="86"/>
      <c r="KPB152" s="86"/>
      <c r="KPC152" s="86"/>
      <c r="KPD152" s="86"/>
      <c r="KPE152" s="86"/>
      <c r="KPF152" s="86"/>
      <c r="KPG152" s="86"/>
      <c r="KPH152" s="86"/>
      <c r="KPI152" s="86"/>
      <c r="KPJ152" s="86"/>
      <c r="KPK152" s="86"/>
      <c r="KPL152" s="86"/>
      <c r="KPM152" s="86"/>
      <c r="KPN152" s="86"/>
      <c r="KPO152" s="86"/>
      <c r="KPP152" s="86"/>
      <c r="KPQ152" s="86"/>
      <c r="KPR152" s="86"/>
      <c r="KPS152" s="86"/>
      <c r="KPT152" s="86"/>
      <c r="KPU152" s="86"/>
      <c r="KPV152" s="86"/>
      <c r="KPW152" s="86"/>
      <c r="KPX152" s="86"/>
      <c r="KPY152" s="86"/>
      <c r="KPZ152" s="86"/>
      <c r="KQA152" s="86"/>
      <c r="KQB152" s="86"/>
      <c r="KQC152" s="86"/>
      <c r="KQD152" s="86"/>
      <c r="KQE152" s="86"/>
      <c r="KQF152" s="86"/>
      <c r="KQG152" s="86"/>
      <c r="KQH152" s="86"/>
      <c r="KQI152" s="86"/>
      <c r="KQJ152" s="86"/>
      <c r="KQK152" s="86"/>
      <c r="KQL152" s="86"/>
      <c r="KQM152" s="186"/>
      <c r="KQN152" s="186"/>
      <c r="KQO152" s="186"/>
      <c r="KQP152" s="186"/>
      <c r="KQQ152" s="186"/>
      <c r="KQR152" s="186"/>
      <c r="KQS152" s="86"/>
      <c r="KQT152" s="86"/>
      <c r="KQU152" s="86"/>
      <c r="KQV152" s="86"/>
      <c r="KQW152" s="86"/>
      <c r="KQX152" s="86"/>
      <c r="KQY152" s="86"/>
      <c r="KQZ152" s="86"/>
      <c r="KRA152" s="86"/>
      <c r="KRB152" s="86"/>
      <c r="KRC152" s="86"/>
      <c r="KRD152" s="86"/>
      <c r="KRE152" s="86"/>
      <c r="KRF152" s="86"/>
      <c r="KRG152" s="86"/>
      <c r="KRH152" s="86"/>
      <c r="KRI152" s="86"/>
      <c r="KRJ152" s="86"/>
      <c r="KRK152" s="86"/>
      <c r="KRL152" s="86"/>
      <c r="KRM152" s="86"/>
      <c r="KRN152" s="86"/>
      <c r="KRO152" s="86"/>
      <c r="KRP152" s="86"/>
      <c r="KRQ152" s="86"/>
      <c r="KRR152" s="86"/>
      <c r="KRS152" s="86"/>
      <c r="KRT152" s="86"/>
      <c r="KRU152" s="86"/>
      <c r="KRV152" s="86"/>
      <c r="KRW152" s="86"/>
      <c r="KRX152" s="86"/>
      <c r="KRY152" s="86"/>
      <c r="KRZ152" s="86"/>
      <c r="KSA152" s="86"/>
      <c r="KSB152" s="86"/>
      <c r="KSC152" s="86"/>
      <c r="KSD152" s="86"/>
      <c r="KSE152" s="86"/>
      <c r="KSF152" s="86"/>
      <c r="KSG152" s="86"/>
      <c r="KSH152" s="86"/>
      <c r="KSI152" s="86"/>
      <c r="KSJ152" s="86"/>
      <c r="KSK152" s="86"/>
      <c r="KSL152" s="86"/>
      <c r="KSM152" s="86"/>
      <c r="KSN152" s="86"/>
      <c r="KSO152" s="86"/>
      <c r="KSP152" s="86"/>
      <c r="KSQ152" s="86"/>
      <c r="KSR152" s="86"/>
      <c r="KSS152" s="86"/>
      <c r="KST152" s="86"/>
      <c r="KSU152" s="86"/>
      <c r="KSV152" s="86"/>
      <c r="KSW152" s="86"/>
      <c r="KSX152" s="86"/>
      <c r="KSY152" s="86"/>
      <c r="KSZ152" s="86"/>
      <c r="KTA152" s="86"/>
      <c r="KTB152" s="86"/>
      <c r="KTC152" s="86"/>
      <c r="KTD152" s="86"/>
      <c r="KTE152" s="86"/>
      <c r="KTF152" s="86"/>
      <c r="KTG152" s="86"/>
      <c r="KTH152" s="86"/>
      <c r="KTI152" s="86"/>
      <c r="KTJ152" s="86"/>
      <c r="KTK152" s="86"/>
      <c r="KTL152" s="86"/>
      <c r="KTM152" s="86"/>
      <c r="KTN152" s="86"/>
      <c r="KTO152" s="86"/>
      <c r="KTP152" s="86"/>
      <c r="KTQ152" s="86"/>
      <c r="KTR152" s="86"/>
      <c r="KTS152" s="86"/>
      <c r="KTT152" s="86"/>
      <c r="KTU152" s="86"/>
      <c r="KTV152" s="86"/>
      <c r="KTW152" s="86"/>
      <c r="KTX152" s="86"/>
      <c r="KTY152" s="86"/>
      <c r="KTZ152" s="86"/>
      <c r="KUA152" s="86"/>
      <c r="KUB152" s="86"/>
      <c r="KUC152" s="86"/>
      <c r="KUD152" s="86"/>
      <c r="KUE152" s="86"/>
      <c r="KUF152" s="86"/>
      <c r="KUG152" s="86"/>
      <c r="KUH152" s="86"/>
      <c r="KUI152" s="86"/>
      <c r="KUJ152" s="86"/>
      <c r="KUK152" s="86"/>
      <c r="KUL152" s="86"/>
      <c r="KUM152" s="86"/>
      <c r="KUN152" s="86"/>
      <c r="KUO152" s="86"/>
      <c r="KUP152" s="86"/>
      <c r="KUQ152" s="86"/>
      <c r="KUR152" s="86"/>
      <c r="KUS152" s="86"/>
      <c r="KUT152" s="86"/>
      <c r="KUU152" s="86"/>
      <c r="KUV152" s="86"/>
      <c r="KUW152" s="86"/>
      <c r="KUX152" s="86"/>
      <c r="KUY152" s="86"/>
      <c r="KUZ152" s="86"/>
      <c r="KVA152" s="86"/>
      <c r="KVB152" s="86"/>
      <c r="KVC152" s="86"/>
      <c r="KVD152" s="86"/>
      <c r="KVE152" s="86"/>
      <c r="KVF152" s="86"/>
      <c r="KVG152" s="86"/>
      <c r="KVH152" s="86"/>
      <c r="KVI152" s="86"/>
      <c r="KVJ152" s="86"/>
      <c r="KVK152" s="86"/>
      <c r="KVL152" s="86"/>
      <c r="KVM152" s="86"/>
      <c r="KVN152" s="86"/>
      <c r="KVO152" s="86"/>
      <c r="KVP152" s="86"/>
      <c r="KVQ152" s="86"/>
      <c r="KVR152" s="86"/>
      <c r="KVS152" s="86"/>
      <c r="KVT152" s="86"/>
      <c r="KVU152" s="86"/>
      <c r="KVV152" s="86"/>
      <c r="KVW152" s="86"/>
      <c r="KVX152" s="86"/>
      <c r="KVY152" s="86"/>
      <c r="KVZ152" s="86"/>
      <c r="KWA152" s="86"/>
      <c r="KWB152" s="86"/>
      <c r="KWC152" s="86"/>
      <c r="KWD152" s="86"/>
      <c r="KWE152" s="86"/>
      <c r="KWF152" s="86"/>
      <c r="KWG152" s="86"/>
      <c r="KWH152" s="86"/>
      <c r="KWI152" s="86"/>
      <c r="KWJ152" s="86"/>
      <c r="KWK152" s="86"/>
      <c r="KWL152" s="86"/>
      <c r="KWM152" s="86"/>
      <c r="KWN152" s="86"/>
      <c r="KWO152" s="86"/>
      <c r="KWP152" s="86"/>
      <c r="KWQ152" s="86"/>
      <c r="KWR152" s="86"/>
      <c r="KWS152" s="86"/>
      <c r="KWT152" s="86"/>
      <c r="KWU152" s="86"/>
      <c r="KWV152" s="86"/>
      <c r="KWW152" s="86"/>
      <c r="KWX152" s="86"/>
      <c r="KWY152" s="86"/>
      <c r="KWZ152" s="86"/>
      <c r="KXA152" s="86"/>
      <c r="KXB152" s="86"/>
      <c r="KXC152" s="86"/>
      <c r="KXD152" s="86"/>
      <c r="KXE152" s="86"/>
      <c r="KXF152" s="86"/>
      <c r="KXG152" s="86"/>
      <c r="KXH152" s="86"/>
      <c r="KXI152" s="86"/>
      <c r="KXJ152" s="86"/>
      <c r="KXK152" s="86"/>
      <c r="KXL152" s="86"/>
      <c r="KXM152" s="86"/>
      <c r="KXN152" s="86"/>
      <c r="KXO152" s="86"/>
      <c r="KXP152" s="86"/>
      <c r="KXQ152" s="86"/>
      <c r="KXR152" s="86"/>
      <c r="KXS152" s="86"/>
      <c r="KXT152" s="86"/>
      <c r="KXU152" s="86"/>
      <c r="KXV152" s="86"/>
      <c r="KXW152" s="86"/>
      <c r="KXX152" s="86"/>
      <c r="KXY152" s="86"/>
      <c r="KXZ152" s="86"/>
      <c r="KYA152" s="86"/>
      <c r="KYB152" s="86"/>
      <c r="KYC152" s="86"/>
      <c r="KYD152" s="86"/>
      <c r="KYE152" s="86"/>
      <c r="KYF152" s="86"/>
      <c r="KYG152" s="86"/>
      <c r="KYH152" s="86"/>
      <c r="KYI152" s="86"/>
      <c r="KYJ152" s="86"/>
      <c r="KYK152" s="86"/>
      <c r="KYL152" s="86"/>
      <c r="KYM152" s="86"/>
      <c r="KYN152" s="86"/>
      <c r="KYO152" s="86"/>
      <c r="KYP152" s="86"/>
      <c r="KYQ152" s="86"/>
      <c r="KYR152" s="86"/>
      <c r="KYS152" s="86"/>
      <c r="KYT152" s="86"/>
      <c r="KYU152" s="86"/>
      <c r="KYV152" s="86"/>
      <c r="KYW152" s="86"/>
      <c r="KYX152" s="86"/>
      <c r="KYY152" s="86"/>
      <c r="KYZ152" s="86"/>
      <c r="KZA152" s="86"/>
      <c r="KZB152" s="86"/>
      <c r="KZC152" s="86"/>
      <c r="KZD152" s="86"/>
      <c r="KZE152" s="86"/>
      <c r="KZF152" s="86"/>
      <c r="KZG152" s="86"/>
      <c r="KZH152" s="86"/>
      <c r="KZI152" s="86"/>
      <c r="KZJ152" s="86"/>
      <c r="KZK152" s="86"/>
      <c r="KZL152" s="86"/>
      <c r="KZM152" s="86"/>
      <c r="KZN152" s="86"/>
      <c r="KZO152" s="86"/>
      <c r="KZP152" s="86"/>
      <c r="KZQ152" s="86"/>
      <c r="KZR152" s="86"/>
      <c r="KZS152" s="86"/>
      <c r="KZT152" s="86"/>
      <c r="KZU152" s="86"/>
      <c r="KZV152" s="86"/>
      <c r="KZW152" s="86"/>
      <c r="KZX152" s="86"/>
      <c r="KZY152" s="86"/>
      <c r="KZZ152" s="86"/>
      <c r="LAA152" s="86"/>
      <c r="LAB152" s="86"/>
      <c r="LAC152" s="86"/>
      <c r="LAD152" s="86"/>
      <c r="LAE152" s="86"/>
      <c r="LAF152" s="86"/>
      <c r="LAG152" s="86"/>
      <c r="LAH152" s="86"/>
      <c r="LAI152" s="186"/>
      <c r="LAJ152" s="186"/>
      <c r="LAK152" s="186"/>
      <c r="LAL152" s="186"/>
      <c r="LAM152" s="186"/>
      <c r="LAN152" s="186"/>
      <c r="LAO152" s="86"/>
      <c r="LAP152" s="86"/>
      <c r="LAQ152" s="86"/>
      <c r="LAR152" s="86"/>
      <c r="LAS152" s="86"/>
      <c r="LAT152" s="86"/>
      <c r="LAU152" s="86"/>
      <c r="LAV152" s="86"/>
      <c r="LAW152" s="86"/>
      <c r="LAX152" s="86"/>
      <c r="LAY152" s="86"/>
      <c r="LAZ152" s="86"/>
      <c r="LBA152" s="86"/>
      <c r="LBB152" s="86"/>
      <c r="LBC152" s="86"/>
      <c r="LBD152" s="86"/>
      <c r="LBE152" s="86"/>
      <c r="LBF152" s="86"/>
      <c r="LBG152" s="86"/>
      <c r="LBH152" s="86"/>
      <c r="LBI152" s="86"/>
      <c r="LBJ152" s="86"/>
      <c r="LBK152" s="86"/>
      <c r="LBL152" s="86"/>
      <c r="LBM152" s="86"/>
      <c r="LBN152" s="86"/>
      <c r="LBO152" s="86"/>
      <c r="LBP152" s="86"/>
      <c r="LBQ152" s="86"/>
      <c r="LBR152" s="86"/>
      <c r="LBS152" s="86"/>
      <c r="LBT152" s="86"/>
      <c r="LBU152" s="86"/>
      <c r="LBV152" s="86"/>
      <c r="LBW152" s="86"/>
      <c r="LBX152" s="86"/>
      <c r="LBY152" s="86"/>
      <c r="LBZ152" s="86"/>
      <c r="LCA152" s="86"/>
      <c r="LCB152" s="86"/>
      <c r="LCC152" s="86"/>
      <c r="LCD152" s="86"/>
      <c r="LCE152" s="86"/>
      <c r="LCF152" s="86"/>
      <c r="LCG152" s="86"/>
      <c r="LCH152" s="86"/>
      <c r="LCI152" s="86"/>
      <c r="LCJ152" s="86"/>
      <c r="LCK152" s="86"/>
      <c r="LCL152" s="86"/>
      <c r="LCM152" s="86"/>
      <c r="LCN152" s="86"/>
      <c r="LCO152" s="86"/>
      <c r="LCP152" s="86"/>
      <c r="LCQ152" s="86"/>
      <c r="LCR152" s="86"/>
      <c r="LCS152" s="86"/>
      <c r="LCT152" s="86"/>
      <c r="LCU152" s="86"/>
      <c r="LCV152" s="86"/>
      <c r="LCW152" s="86"/>
      <c r="LCX152" s="86"/>
      <c r="LCY152" s="86"/>
      <c r="LCZ152" s="86"/>
      <c r="LDA152" s="86"/>
      <c r="LDB152" s="86"/>
      <c r="LDC152" s="86"/>
      <c r="LDD152" s="86"/>
      <c r="LDE152" s="86"/>
      <c r="LDF152" s="86"/>
      <c r="LDG152" s="86"/>
      <c r="LDH152" s="86"/>
      <c r="LDI152" s="86"/>
      <c r="LDJ152" s="86"/>
      <c r="LDK152" s="86"/>
      <c r="LDL152" s="86"/>
      <c r="LDM152" s="86"/>
      <c r="LDN152" s="86"/>
      <c r="LDO152" s="86"/>
      <c r="LDP152" s="86"/>
      <c r="LDQ152" s="86"/>
      <c r="LDR152" s="86"/>
      <c r="LDS152" s="86"/>
      <c r="LDT152" s="86"/>
      <c r="LDU152" s="86"/>
      <c r="LDV152" s="86"/>
      <c r="LDW152" s="86"/>
      <c r="LDX152" s="86"/>
      <c r="LDY152" s="86"/>
      <c r="LDZ152" s="86"/>
      <c r="LEA152" s="86"/>
      <c r="LEB152" s="86"/>
      <c r="LEC152" s="86"/>
      <c r="LED152" s="86"/>
      <c r="LEE152" s="86"/>
      <c r="LEF152" s="86"/>
      <c r="LEG152" s="86"/>
      <c r="LEH152" s="86"/>
      <c r="LEI152" s="86"/>
      <c r="LEJ152" s="86"/>
      <c r="LEK152" s="86"/>
      <c r="LEL152" s="86"/>
      <c r="LEM152" s="86"/>
      <c r="LEN152" s="86"/>
      <c r="LEO152" s="86"/>
      <c r="LEP152" s="86"/>
      <c r="LEQ152" s="86"/>
      <c r="LER152" s="86"/>
      <c r="LES152" s="86"/>
      <c r="LET152" s="86"/>
      <c r="LEU152" s="86"/>
      <c r="LEV152" s="86"/>
      <c r="LEW152" s="86"/>
      <c r="LEX152" s="86"/>
      <c r="LEY152" s="86"/>
      <c r="LEZ152" s="86"/>
      <c r="LFA152" s="86"/>
      <c r="LFB152" s="86"/>
      <c r="LFC152" s="86"/>
      <c r="LFD152" s="86"/>
      <c r="LFE152" s="86"/>
      <c r="LFF152" s="86"/>
      <c r="LFG152" s="86"/>
      <c r="LFH152" s="86"/>
      <c r="LFI152" s="86"/>
      <c r="LFJ152" s="86"/>
      <c r="LFK152" s="86"/>
      <c r="LFL152" s="86"/>
      <c r="LFM152" s="86"/>
      <c r="LFN152" s="86"/>
      <c r="LFO152" s="86"/>
      <c r="LFP152" s="86"/>
      <c r="LFQ152" s="86"/>
      <c r="LFR152" s="86"/>
      <c r="LFS152" s="86"/>
      <c r="LFT152" s="86"/>
      <c r="LFU152" s="86"/>
      <c r="LFV152" s="86"/>
      <c r="LFW152" s="86"/>
      <c r="LFX152" s="86"/>
      <c r="LFY152" s="86"/>
      <c r="LFZ152" s="86"/>
      <c r="LGA152" s="86"/>
      <c r="LGB152" s="86"/>
      <c r="LGC152" s="86"/>
      <c r="LGD152" s="86"/>
      <c r="LGE152" s="86"/>
      <c r="LGF152" s="86"/>
      <c r="LGG152" s="86"/>
      <c r="LGH152" s="86"/>
      <c r="LGI152" s="86"/>
      <c r="LGJ152" s="86"/>
      <c r="LGK152" s="86"/>
      <c r="LGL152" s="86"/>
      <c r="LGM152" s="86"/>
      <c r="LGN152" s="86"/>
      <c r="LGO152" s="86"/>
      <c r="LGP152" s="86"/>
      <c r="LGQ152" s="86"/>
      <c r="LGR152" s="86"/>
      <c r="LGS152" s="86"/>
      <c r="LGT152" s="86"/>
      <c r="LGU152" s="86"/>
      <c r="LGV152" s="86"/>
      <c r="LGW152" s="86"/>
      <c r="LGX152" s="86"/>
      <c r="LGY152" s="86"/>
      <c r="LGZ152" s="86"/>
      <c r="LHA152" s="86"/>
      <c r="LHB152" s="86"/>
      <c r="LHC152" s="86"/>
      <c r="LHD152" s="86"/>
      <c r="LHE152" s="86"/>
      <c r="LHF152" s="86"/>
      <c r="LHG152" s="86"/>
      <c r="LHH152" s="86"/>
      <c r="LHI152" s="86"/>
      <c r="LHJ152" s="86"/>
      <c r="LHK152" s="86"/>
      <c r="LHL152" s="86"/>
      <c r="LHM152" s="86"/>
      <c r="LHN152" s="86"/>
      <c r="LHO152" s="86"/>
      <c r="LHP152" s="86"/>
      <c r="LHQ152" s="86"/>
      <c r="LHR152" s="86"/>
      <c r="LHS152" s="86"/>
      <c r="LHT152" s="86"/>
      <c r="LHU152" s="86"/>
      <c r="LHV152" s="86"/>
      <c r="LHW152" s="86"/>
      <c r="LHX152" s="86"/>
      <c r="LHY152" s="86"/>
      <c r="LHZ152" s="86"/>
      <c r="LIA152" s="86"/>
      <c r="LIB152" s="86"/>
      <c r="LIC152" s="86"/>
      <c r="LID152" s="86"/>
      <c r="LIE152" s="86"/>
      <c r="LIF152" s="86"/>
      <c r="LIG152" s="86"/>
      <c r="LIH152" s="86"/>
      <c r="LII152" s="86"/>
      <c r="LIJ152" s="86"/>
      <c r="LIK152" s="86"/>
      <c r="LIL152" s="86"/>
      <c r="LIM152" s="86"/>
      <c r="LIN152" s="86"/>
      <c r="LIO152" s="86"/>
      <c r="LIP152" s="86"/>
      <c r="LIQ152" s="86"/>
      <c r="LIR152" s="86"/>
      <c r="LIS152" s="86"/>
      <c r="LIT152" s="86"/>
      <c r="LIU152" s="86"/>
      <c r="LIV152" s="86"/>
      <c r="LIW152" s="86"/>
      <c r="LIX152" s="86"/>
      <c r="LIY152" s="86"/>
      <c r="LIZ152" s="86"/>
      <c r="LJA152" s="86"/>
      <c r="LJB152" s="86"/>
      <c r="LJC152" s="86"/>
      <c r="LJD152" s="86"/>
      <c r="LJE152" s="86"/>
      <c r="LJF152" s="86"/>
      <c r="LJG152" s="86"/>
      <c r="LJH152" s="86"/>
      <c r="LJI152" s="86"/>
      <c r="LJJ152" s="86"/>
      <c r="LJK152" s="86"/>
      <c r="LJL152" s="86"/>
      <c r="LJM152" s="86"/>
      <c r="LJN152" s="86"/>
      <c r="LJO152" s="86"/>
      <c r="LJP152" s="86"/>
      <c r="LJQ152" s="86"/>
      <c r="LJR152" s="86"/>
      <c r="LJS152" s="86"/>
      <c r="LJT152" s="86"/>
      <c r="LJU152" s="86"/>
      <c r="LJV152" s="86"/>
      <c r="LJW152" s="86"/>
      <c r="LJX152" s="86"/>
      <c r="LJY152" s="86"/>
      <c r="LJZ152" s="86"/>
      <c r="LKA152" s="86"/>
      <c r="LKB152" s="86"/>
      <c r="LKC152" s="86"/>
      <c r="LKD152" s="86"/>
      <c r="LKE152" s="186"/>
      <c r="LKF152" s="186"/>
      <c r="LKG152" s="186"/>
      <c r="LKH152" s="186"/>
      <c r="LKI152" s="186"/>
      <c r="LKJ152" s="186"/>
      <c r="LKK152" s="86"/>
      <c r="LKL152" s="86"/>
      <c r="LKM152" s="86"/>
      <c r="LKN152" s="86"/>
      <c r="LKO152" s="86"/>
      <c r="LKP152" s="86"/>
      <c r="LKQ152" s="86"/>
      <c r="LKR152" s="86"/>
      <c r="LKS152" s="86"/>
      <c r="LKT152" s="86"/>
      <c r="LKU152" s="86"/>
      <c r="LKV152" s="86"/>
      <c r="LKW152" s="86"/>
      <c r="LKX152" s="86"/>
      <c r="LKY152" s="86"/>
      <c r="LKZ152" s="86"/>
      <c r="LLA152" s="86"/>
      <c r="LLB152" s="86"/>
      <c r="LLC152" s="86"/>
      <c r="LLD152" s="86"/>
      <c r="LLE152" s="86"/>
      <c r="LLF152" s="86"/>
      <c r="LLG152" s="86"/>
      <c r="LLH152" s="86"/>
      <c r="LLI152" s="86"/>
      <c r="LLJ152" s="86"/>
      <c r="LLK152" s="86"/>
      <c r="LLL152" s="86"/>
      <c r="LLM152" s="86"/>
      <c r="LLN152" s="86"/>
      <c r="LLO152" s="86"/>
      <c r="LLP152" s="86"/>
      <c r="LLQ152" s="86"/>
      <c r="LLR152" s="86"/>
      <c r="LLS152" s="86"/>
      <c r="LLT152" s="86"/>
      <c r="LLU152" s="86"/>
      <c r="LLV152" s="86"/>
      <c r="LLW152" s="86"/>
      <c r="LLX152" s="86"/>
      <c r="LLY152" s="86"/>
      <c r="LLZ152" s="86"/>
      <c r="LMA152" s="86"/>
      <c r="LMB152" s="86"/>
      <c r="LMC152" s="86"/>
      <c r="LMD152" s="86"/>
      <c r="LME152" s="86"/>
      <c r="LMF152" s="86"/>
      <c r="LMG152" s="86"/>
      <c r="LMH152" s="86"/>
      <c r="LMI152" s="86"/>
      <c r="LMJ152" s="86"/>
      <c r="LMK152" s="86"/>
      <c r="LML152" s="86"/>
      <c r="LMM152" s="86"/>
      <c r="LMN152" s="86"/>
      <c r="LMO152" s="86"/>
      <c r="LMP152" s="86"/>
      <c r="LMQ152" s="86"/>
      <c r="LMR152" s="86"/>
      <c r="LMS152" s="86"/>
      <c r="LMT152" s="86"/>
      <c r="LMU152" s="86"/>
      <c r="LMV152" s="86"/>
      <c r="LMW152" s="86"/>
      <c r="LMX152" s="86"/>
      <c r="LMY152" s="86"/>
      <c r="LMZ152" s="86"/>
      <c r="LNA152" s="86"/>
      <c r="LNB152" s="86"/>
      <c r="LNC152" s="86"/>
      <c r="LND152" s="86"/>
      <c r="LNE152" s="86"/>
      <c r="LNF152" s="86"/>
      <c r="LNG152" s="86"/>
      <c r="LNH152" s="86"/>
      <c r="LNI152" s="86"/>
      <c r="LNJ152" s="86"/>
      <c r="LNK152" s="86"/>
      <c r="LNL152" s="86"/>
      <c r="LNM152" s="86"/>
      <c r="LNN152" s="86"/>
      <c r="LNO152" s="86"/>
      <c r="LNP152" s="86"/>
      <c r="LNQ152" s="86"/>
      <c r="LNR152" s="86"/>
      <c r="LNS152" s="86"/>
      <c r="LNT152" s="86"/>
      <c r="LNU152" s="86"/>
      <c r="LNV152" s="86"/>
      <c r="LNW152" s="86"/>
      <c r="LNX152" s="86"/>
      <c r="LNY152" s="86"/>
      <c r="LNZ152" s="86"/>
      <c r="LOA152" s="86"/>
      <c r="LOB152" s="86"/>
      <c r="LOC152" s="86"/>
      <c r="LOD152" s="86"/>
      <c r="LOE152" s="86"/>
      <c r="LOF152" s="86"/>
      <c r="LOG152" s="86"/>
      <c r="LOH152" s="86"/>
      <c r="LOI152" s="86"/>
      <c r="LOJ152" s="86"/>
      <c r="LOK152" s="86"/>
      <c r="LOL152" s="86"/>
      <c r="LOM152" s="86"/>
      <c r="LON152" s="86"/>
      <c r="LOO152" s="86"/>
      <c r="LOP152" s="86"/>
      <c r="LOQ152" s="86"/>
      <c r="LOR152" s="86"/>
      <c r="LOS152" s="86"/>
      <c r="LOT152" s="86"/>
      <c r="LOU152" s="86"/>
      <c r="LOV152" s="86"/>
      <c r="LOW152" s="86"/>
      <c r="LOX152" s="86"/>
      <c r="LOY152" s="86"/>
      <c r="LOZ152" s="86"/>
      <c r="LPA152" s="86"/>
      <c r="LPB152" s="86"/>
      <c r="LPC152" s="86"/>
      <c r="LPD152" s="86"/>
      <c r="LPE152" s="86"/>
      <c r="LPF152" s="86"/>
      <c r="LPG152" s="86"/>
      <c r="LPH152" s="86"/>
      <c r="LPI152" s="86"/>
      <c r="LPJ152" s="86"/>
      <c r="LPK152" s="86"/>
      <c r="LPL152" s="86"/>
      <c r="LPM152" s="86"/>
      <c r="LPN152" s="86"/>
      <c r="LPO152" s="86"/>
      <c r="LPP152" s="86"/>
      <c r="LPQ152" s="86"/>
      <c r="LPR152" s="86"/>
      <c r="LPS152" s="86"/>
      <c r="LPT152" s="86"/>
      <c r="LPU152" s="86"/>
      <c r="LPV152" s="86"/>
      <c r="LPW152" s="86"/>
      <c r="LPX152" s="86"/>
      <c r="LPY152" s="86"/>
      <c r="LPZ152" s="86"/>
      <c r="LQA152" s="86"/>
      <c r="LQB152" s="86"/>
      <c r="LQC152" s="86"/>
      <c r="LQD152" s="86"/>
      <c r="LQE152" s="86"/>
      <c r="LQF152" s="86"/>
      <c r="LQG152" s="86"/>
      <c r="LQH152" s="86"/>
      <c r="LQI152" s="86"/>
      <c r="LQJ152" s="86"/>
      <c r="LQK152" s="86"/>
      <c r="LQL152" s="86"/>
      <c r="LQM152" s="86"/>
      <c r="LQN152" s="86"/>
      <c r="LQO152" s="86"/>
      <c r="LQP152" s="86"/>
      <c r="LQQ152" s="86"/>
      <c r="LQR152" s="86"/>
      <c r="LQS152" s="86"/>
      <c r="LQT152" s="86"/>
      <c r="LQU152" s="86"/>
      <c r="LQV152" s="86"/>
      <c r="LQW152" s="86"/>
      <c r="LQX152" s="86"/>
      <c r="LQY152" s="86"/>
      <c r="LQZ152" s="86"/>
      <c r="LRA152" s="86"/>
      <c r="LRB152" s="86"/>
      <c r="LRC152" s="86"/>
      <c r="LRD152" s="86"/>
      <c r="LRE152" s="86"/>
      <c r="LRF152" s="86"/>
      <c r="LRG152" s="86"/>
      <c r="LRH152" s="86"/>
      <c r="LRI152" s="86"/>
      <c r="LRJ152" s="86"/>
      <c r="LRK152" s="86"/>
      <c r="LRL152" s="86"/>
      <c r="LRM152" s="86"/>
      <c r="LRN152" s="86"/>
      <c r="LRO152" s="86"/>
      <c r="LRP152" s="86"/>
      <c r="LRQ152" s="86"/>
      <c r="LRR152" s="86"/>
      <c r="LRS152" s="86"/>
      <c r="LRT152" s="86"/>
      <c r="LRU152" s="86"/>
      <c r="LRV152" s="86"/>
      <c r="LRW152" s="86"/>
      <c r="LRX152" s="86"/>
      <c r="LRY152" s="86"/>
      <c r="LRZ152" s="86"/>
      <c r="LSA152" s="86"/>
      <c r="LSB152" s="86"/>
      <c r="LSC152" s="86"/>
      <c r="LSD152" s="86"/>
      <c r="LSE152" s="86"/>
      <c r="LSF152" s="86"/>
      <c r="LSG152" s="86"/>
      <c r="LSH152" s="86"/>
      <c r="LSI152" s="86"/>
      <c r="LSJ152" s="86"/>
      <c r="LSK152" s="86"/>
      <c r="LSL152" s="86"/>
      <c r="LSM152" s="86"/>
      <c r="LSN152" s="86"/>
      <c r="LSO152" s="86"/>
      <c r="LSP152" s="86"/>
      <c r="LSQ152" s="86"/>
      <c r="LSR152" s="86"/>
      <c r="LSS152" s="86"/>
      <c r="LST152" s="86"/>
      <c r="LSU152" s="86"/>
      <c r="LSV152" s="86"/>
      <c r="LSW152" s="86"/>
      <c r="LSX152" s="86"/>
      <c r="LSY152" s="86"/>
      <c r="LSZ152" s="86"/>
      <c r="LTA152" s="86"/>
      <c r="LTB152" s="86"/>
      <c r="LTC152" s="86"/>
      <c r="LTD152" s="86"/>
      <c r="LTE152" s="86"/>
      <c r="LTF152" s="86"/>
      <c r="LTG152" s="86"/>
      <c r="LTH152" s="86"/>
      <c r="LTI152" s="86"/>
      <c r="LTJ152" s="86"/>
      <c r="LTK152" s="86"/>
      <c r="LTL152" s="86"/>
      <c r="LTM152" s="86"/>
      <c r="LTN152" s="86"/>
      <c r="LTO152" s="86"/>
      <c r="LTP152" s="86"/>
      <c r="LTQ152" s="86"/>
      <c r="LTR152" s="86"/>
      <c r="LTS152" s="86"/>
      <c r="LTT152" s="86"/>
      <c r="LTU152" s="86"/>
      <c r="LTV152" s="86"/>
      <c r="LTW152" s="86"/>
      <c r="LTX152" s="86"/>
      <c r="LTY152" s="86"/>
      <c r="LTZ152" s="86"/>
      <c r="LUA152" s="186"/>
      <c r="LUB152" s="186"/>
      <c r="LUC152" s="186"/>
      <c r="LUD152" s="186"/>
      <c r="LUE152" s="186"/>
      <c r="LUF152" s="186"/>
      <c r="LUG152" s="86"/>
      <c r="LUH152" s="86"/>
      <c r="LUI152" s="86"/>
      <c r="LUJ152" s="86"/>
      <c r="LUK152" s="86"/>
      <c r="LUL152" s="86"/>
      <c r="LUM152" s="86"/>
      <c r="LUN152" s="86"/>
      <c r="LUO152" s="86"/>
      <c r="LUP152" s="86"/>
      <c r="LUQ152" s="86"/>
      <c r="LUR152" s="86"/>
      <c r="LUS152" s="86"/>
      <c r="LUT152" s="86"/>
      <c r="LUU152" s="86"/>
      <c r="LUV152" s="86"/>
      <c r="LUW152" s="86"/>
      <c r="LUX152" s="86"/>
      <c r="LUY152" s="86"/>
      <c r="LUZ152" s="86"/>
      <c r="LVA152" s="86"/>
      <c r="LVB152" s="86"/>
      <c r="LVC152" s="86"/>
      <c r="LVD152" s="86"/>
      <c r="LVE152" s="86"/>
      <c r="LVF152" s="86"/>
      <c r="LVG152" s="86"/>
      <c r="LVH152" s="86"/>
      <c r="LVI152" s="86"/>
      <c r="LVJ152" s="86"/>
      <c r="LVK152" s="86"/>
      <c r="LVL152" s="86"/>
      <c r="LVM152" s="86"/>
      <c r="LVN152" s="86"/>
      <c r="LVO152" s="86"/>
      <c r="LVP152" s="86"/>
      <c r="LVQ152" s="86"/>
      <c r="LVR152" s="86"/>
      <c r="LVS152" s="86"/>
      <c r="LVT152" s="86"/>
      <c r="LVU152" s="86"/>
      <c r="LVV152" s="86"/>
      <c r="LVW152" s="86"/>
      <c r="LVX152" s="86"/>
      <c r="LVY152" s="86"/>
      <c r="LVZ152" s="86"/>
      <c r="LWA152" s="86"/>
      <c r="LWB152" s="86"/>
      <c r="LWC152" s="86"/>
      <c r="LWD152" s="86"/>
      <c r="LWE152" s="86"/>
      <c r="LWF152" s="86"/>
      <c r="LWG152" s="86"/>
      <c r="LWH152" s="86"/>
      <c r="LWI152" s="86"/>
      <c r="LWJ152" s="86"/>
      <c r="LWK152" s="86"/>
      <c r="LWL152" s="86"/>
      <c r="LWM152" s="86"/>
      <c r="LWN152" s="86"/>
      <c r="LWO152" s="86"/>
      <c r="LWP152" s="86"/>
      <c r="LWQ152" s="86"/>
      <c r="LWR152" s="86"/>
      <c r="LWS152" s="86"/>
      <c r="LWT152" s="86"/>
      <c r="LWU152" s="86"/>
      <c r="LWV152" s="86"/>
      <c r="LWW152" s="86"/>
      <c r="LWX152" s="86"/>
      <c r="LWY152" s="86"/>
      <c r="LWZ152" s="86"/>
      <c r="LXA152" s="86"/>
      <c r="LXB152" s="86"/>
      <c r="LXC152" s="86"/>
      <c r="LXD152" s="86"/>
      <c r="LXE152" s="86"/>
      <c r="LXF152" s="86"/>
      <c r="LXG152" s="86"/>
      <c r="LXH152" s="86"/>
      <c r="LXI152" s="86"/>
      <c r="LXJ152" s="86"/>
      <c r="LXK152" s="86"/>
      <c r="LXL152" s="86"/>
      <c r="LXM152" s="86"/>
      <c r="LXN152" s="86"/>
      <c r="LXO152" s="86"/>
      <c r="LXP152" s="86"/>
      <c r="LXQ152" s="86"/>
      <c r="LXR152" s="86"/>
      <c r="LXS152" s="86"/>
      <c r="LXT152" s="86"/>
      <c r="LXU152" s="86"/>
      <c r="LXV152" s="86"/>
      <c r="LXW152" s="86"/>
      <c r="LXX152" s="86"/>
      <c r="LXY152" s="86"/>
      <c r="LXZ152" s="86"/>
      <c r="LYA152" s="86"/>
      <c r="LYB152" s="86"/>
      <c r="LYC152" s="86"/>
      <c r="LYD152" s="86"/>
      <c r="LYE152" s="86"/>
      <c r="LYF152" s="86"/>
      <c r="LYG152" s="86"/>
      <c r="LYH152" s="86"/>
      <c r="LYI152" s="86"/>
      <c r="LYJ152" s="86"/>
      <c r="LYK152" s="86"/>
      <c r="LYL152" s="86"/>
      <c r="LYM152" s="86"/>
      <c r="LYN152" s="86"/>
      <c r="LYO152" s="86"/>
      <c r="LYP152" s="86"/>
      <c r="LYQ152" s="86"/>
      <c r="LYR152" s="86"/>
      <c r="LYS152" s="86"/>
      <c r="LYT152" s="86"/>
      <c r="LYU152" s="86"/>
      <c r="LYV152" s="86"/>
      <c r="LYW152" s="86"/>
      <c r="LYX152" s="86"/>
      <c r="LYY152" s="86"/>
      <c r="LYZ152" s="86"/>
      <c r="LZA152" s="86"/>
      <c r="LZB152" s="86"/>
      <c r="LZC152" s="86"/>
      <c r="LZD152" s="86"/>
      <c r="LZE152" s="86"/>
      <c r="LZF152" s="86"/>
      <c r="LZG152" s="86"/>
      <c r="LZH152" s="86"/>
      <c r="LZI152" s="86"/>
      <c r="LZJ152" s="86"/>
      <c r="LZK152" s="86"/>
      <c r="LZL152" s="86"/>
      <c r="LZM152" s="86"/>
      <c r="LZN152" s="86"/>
      <c r="LZO152" s="86"/>
      <c r="LZP152" s="86"/>
      <c r="LZQ152" s="86"/>
      <c r="LZR152" s="86"/>
      <c r="LZS152" s="86"/>
      <c r="LZT152" s="86"/>
      <c r="LZU152" s="86"/>
      <c r="LZV152" s="86"/>
      <c r="LZW152" s="86"/>
      <c r="LZX152" s="86"/>
      <c r="LZY152" s="86"/>
      <c r="LZZ152" s="86"/>
      <c r="MAA152" s="86"/>
      <c r="MAB152" s="86"/>
      <c r="MAC152" s="86"/>
      <c r="MAD152" s="86"/>
      <c r="MAE152" s="86"/>
      <c r="MAF152" s="86"/>
      <c r="MAG152" s="86"/>
      <c r="MAH152" s="86"/>
      <c r="MAI152" s="86"/>
      <c r="MAJ152" s="86"/>
      <c r="MAK152" s="86"/>
      <c r="MAL152" s="86"/>
      <c r="MAM152" s="86"/>
      <c r="MAN152" s="86"/>
      <c r="MAO152" s="86"/>
      <c r="MAP152" s="86"/>
      <c r="MAQ152" s="86"/>
      <c r="MAR152" s="86"/>
      <c r="MAS152" s="86"/>
      <c r="MAT152" s="86"/>
      <c r="MAU152" s="86"/>
      <c r="MAV152" s="86"/>
      <c r="MAW152" s="86"/>
      <c r="MAX152" s="86"/>
      <c r="MAY152" s="86"/>
      <c r="MAZ152" s="86"/>
      <c r="MBA152" s="86"/>
      <c r="MBB152" s="86"/>
      <c r="MBC152" s="86"/>
      <c r="MBD152" s="86"/>
      <c r="MBE152" s="86"/>
      <c r="MBF152" s="86"/>
      <c r="MBG152" s="86"/>
      <c r="MBH152" s="86"/>
      <c r="MBI152" s="86"/>
      <c r="MBJ152" s="86"/>
      <c r="MBK152" s="86"/>
      <c r="MBL152" s="86"/>
      <c r="MBM152" s="86"/>
      <c r="MBN152" s="86"/>
      <c r="MBO152" s="86"/>
      <c r="MBP152" s="86"/>
      <c r="MBQ152" s="86"/>
      <c r="MBR152" s="86"/>
      <c r="MBS152" s="86"/>
      <c r="MBT152" s="86"/>
      <c r="MBU152" s="86"/>
      <c r="MBV152" s="86"/>
      <c r="MBW152" s="86"/>
      <c r="MBX152" s="86"/>
      <c r="MBY152" s="86"/>
      <c r="MBZ152" s="86"/>
      <c r="MCA152" s="86"/>
      <c r="MCB152" s="86"/>
      <c r="MCC152" s="86"/>
      <c r="MCD152" s="86"/>
      <c r="MCE152" s="86"/>
      <c r="MCF152" s="86"/>
      <c r="MCG152" s="86"/>
      <c r="MCH152" s="86"/>
      <c r="MCI152" s="86"/>
      <c r="MCJ152" s="86"/>
      <c r="MCK152" s="86"/>
      <c r="MCL152" s="86"/>
      <c r="MCM152" s="86"/>
      <c r="MCN152" s="86"/>
      <c r="MCO152" s="86"/>
      <c r="MCP152" s="86"/>
      <c r="MCQ152" s="86"/>
      <c r="MCR152" s="86"/>
      <c r="MCS152" s="86"/>
      <c r="MCT152" s="86"/>
      <c r="MCU152" s="86"/>
      <c r="MCV152" s="86"/>
      <c r="MCW152" s="86"/>
      <c r="MCX152" s="86"/>
      <c r="MCY152" s="86"/>
      <c r="MCZ152" s="86"/>
      <c r="MDA152" s="86"/>
      <c r="MDB152" s="86"/>
      <c r="MDC152" s="86"/>
      <c r="MDD152" s="86"/>
      <c r="MDE152" s="86"/>
      <c r="MDF152" s="86"/>
      <c r="MDG152" s="86"/>
      <c r="MDH152" s="86"/>
      <c r="MDI152" s="86"/>
      <c r="MDJ152" s="86"/>
      <c r="MDK152" s="86"/>
      <c r="MDL152" s="86"/>
      <c r="MDM152" s="86"/>
      <c r="MDN152" s="86"/>
      <c r="MDO152" s="86"/>
      <c r="MDP152" s="86"/>
      <c r="MDQ152" s="86"/>
      <c r="MDR152" s="86"/>
      <c r="MDS152" s="86"/>
      <c r="MDT152" s="86"/>
      <c r="MDU152" s="86"/>
      <c r="MDV152" s="86"/>
      <c r="MDW152" s="186"/>
      <c r="MDX152" s="186"/>
      <c r="MDY152" s="186"/>
      <c r="MDZ152" s="186"/>
      <c r="MEA152" s="186"/>
      <c r="MEB152" s="186"/>
      <c r="MEC152" s="86"/>
      <c r="MED152" s="86"/>
      <c r="MEE152" s="86"/>
      <c r="MEF152" s="86"/>
      <c r="MEG152" s="86"/>
      <c r="MEH152" s="86"/>
      <c r="MEI152" s="86"/>
      <c r="MEJ152" s="86"/>
      <c r="MEK152" s="86"/>
      <c r="MEL152" s="86"/>
      <c r="MEM152" s="86"/>
      <c r="MEN152" s="86"/>
      <c r="MEO152" s="86"/>
      <c r="MEP152" s="86"/>
      <c r="MEQ152" s="86"/>
      <c r="MER152" s="86"/>
      <c r="MES152" s="86"/>
      <c r="MET152" s="86"/>
      <c r="MEU152" s="86"/>
      <c r="MEV152" s="86"/>
      <c r="MEW152" s="86"/>
      <c r="MEX152" s="86"/>
      <c r="MEY152" s="86"/>
      <c r="MEZ152" s="86"/>
      <c r="MFA152" s="86"/>
      <c r="MFB152" s="86"/>
      <c r="MFC152" s="86"/>
      <c r="MFD152" s="86"/>
      <c r="MFE152" s="86"/>
      <c r="MFF152" s="86"/>
      <c r="MFG152" s="86"/>
      <c r="MFH152" s="86"/>
      <c r="MFI152" s="86"/>
      <c r="MFJ152" s="86"/>
      <c r="MFK152" s="86"/>
      <c r="MFL152" s="86"/>
      <c r="MFM152" s="86"/>
      <c r="MFN152" s="86"/>
      <c r="MFO152" s="86"/>
      <c r="MFP152" s="86"/>
      <c r="MFQ152" s="86"/>
      <c r="MFR152" s="86"/>
      <c r="MFS152" s="86"/>
      <c r="MFT152" s="86"/>
      <c r="MFU152" s="86"/>
      <c r="MFV152" s="86"/>
      <c r="MFW152" s="86"/>
      <c r="MFX152" s="86"/>
      <c r="MFY152" s="86"/>
      <c r="MFZ152" s="86"/>
      <c r="MGA152" s="86"/>
      <c r="MGB152" s="86"/>
      <c r="MGC152" s="86"/>
      <c r="MGD152" s="86"/>
      <c r="MGE152" s="86"/>
      <c r="MGF152" s="86"/>
      <c r="MGG152" s="86"/>
      <c r="MGH152" s="86"/>
      <c r="MGI152" s="86"/>
      <c r="MGJ152" s="86"/>
      <c r="MGK152" s="86"/>
      <c r="MGL152" s="86"/>
      <c r="MGM152" s="86"/>
      <c r="MGN152" s="86"/>
      <c r="MGO152" s="86"/>
      <c r="MGP152" s="86"/>
      <c r="MGQ152" s="86"/>
      <c r="MGR152" s="86"/>
      <c r="MGS152" s="86"/>
      <c r="MGT152" s="86"/>
      <c r="MGU152" s="86"/>
      <c r="MGV152" s="86"/>
      <c r="MGW152" s="86"/>
      <c r="MGX152" s="86"/>
      <c r="MGY152" s="86"/>
      <c r="MGZ152" s="86"/>
      <c r="MHA152" s="86"/>
      <c r="MHB152" s="86"/>
      <c r="MHC152" s="86"/>
      <c r="MHD152" s="86"/>
      <c r="MHE152" s="86"/>
      <c r="MHF152" s="86"/>
      <c r="MHG152" s="86"/>
      <c r="MHH152" s="86"/>
      <c r="MHI152" s="86"/>
      <c r="MHJ152" s="86"/>
      <c r="MHK152" s="86"/>
      <c r="MHL152" s="86"/>
      <c r="MHM152" s="86"/>
      <c r="MHN152" s="86"/>
      <c r="MHO152" s="86"/>
      <c r="MHP152" s="86"/>
      <c r="MHQ152" s="86"/>
      <c r="MHR152" s="86"/>
      <c r="MHS152" s="86"/>
      <c r="MHT152" s="86"/>
      <c r="MHU152" s="86"/>
      <c r="MHV152" s="86"/>
      <c r="MHW152" s="86"/>
      <c r="MHX152" s="86"/>
      <c r="MHY152" s="86"/>
      <c r="MHZ152" s="86"/>
      <c r="MIA152" s="86"/>
      <c r="MIB152" s="86"/>
      <c r="MIC152" s="86"/>
      <c r="MID152" s="86"/>
      <c r="MIE152" s="86"/>
      <c r="MIF152" s="86"/>
      <c r="MIG152" s="86"/>
      <c r="MIH152" s="86"/>
      <c r="MII152" s="86"/>
      <c r="MIJ152" s="86"/>
      <c r="MIK152" s="86"/>
      <c r="MIL152" s="86"/>
      <c r="MIM152" s="86"/>
      <c r="MIN152" s="86"/>
      <c r="MIO152" s="86"/>
      <c r="MIP152" s="86"/>
      <c r="MIQ152" s="86"/>
      <c r="MIR152" s="86"/>
      <c r="MIS152" s="86"/>
      <c r="MIT152" s="86"/>
      <c r="MIU152" s="86"/>
      <c r="MIV152" s="86"/>
      <c r="MIW152" s="86"/>
      <c r="MIX152" s="86"/>
      <c r="MIY152" s="86"/>
      <c r="MIZ152" s="86"/>
      <c r="MJA152" s="86"/>
      <c r="MJB152" s="86"/>
      <c r="MJC152" s="86"/>
      <c r="MJD152" s="86"/>
      <c r="MJE152" s="86"/>
      <c r="MJF152" s="86"/>
      <c r="MJG152" s="86"/>
      <c r="MJH152" s="86"/>
      <c r="MJI152" s="86"/>
      <c r="MJJ152" s="86"/>
      <c r="MJK152" s="86"/>
      <c r="MJL152" s="86"/>
      <c r="MJM152" s="86"/>
      <c r="MJN152" s="86"/>
      <c r="MJO152" s="86"/>
      <c r="MJP152" s="86"/>
      <c r="MJQ152" s="86"/>
      <c r="MJR152" s="86"/>
      <c r="MJS152" s="86"/>
      <c r="MJT152" s="86"/>
      <c r="MJU152" s="86"/>
      <c r="MJV152" s="86"/>
      <c r="MJW152" s="86"/>
      <c r="MJX152" s="86"/>
      <c r="MJY152" s="86"/>
      <c r="MJZ152" s="86"/>
      <c r="MKA152" s="86"/>
      <c r="MKB152" s="86"/>
      <c r="MKC152" s="86"/>
      <c r="MKD152" s="86"/>
      <c r="MKE152" s="86"/>
      <c r="MKF152" s="86"/>
      <c r="MKG152" s="86"/>
      <c r="MKH152" s="86"/>
      <c r="MKI152" s="86"/>
      <c r="MKJ152" s="86"/>
      <c r="MKK152" s="86"/>
      <c r="MKL152" s="86"/>
      <c r="MKM152" s="86"/>
      <c r="MKN152" s="86"/>
      <c r="MKO152" s="86"/>
      <c r="MKP152" s="86"/>
      <c r="MKQ152" s="86"/>
      <c r="MKR152" s="86"/>
      <c r="MKS152" s="86"/>
      <c r="MKT152" s="86"/>
      <c r="MKU152" s="86"/>
      <c r="MKV152" s="86"/>
      <c r="MKW152" s="86"/>
      <c r="MKX152" s="86"/>
      <c r="MKY152" s="86"/>
      <c r="MKZ152" s="86"/>
      <c r="MLA152" s="86"/>
      <c r="MLB152" s="86"/>
      <c r="MLC152" s="86"/>
      <c r="MLD152" s="86"/>
      <c r="MLE152" s="86"/>
      <c r="MLF152" s="86"/>
      <c r="MLG152" s="86"/>
      <c r="MLH152" s="86"/>
      <c r="MLI152" s="86"/>
      <c r="MLJ152" s="86"/>
      <c r="MLK152" s="86"/>
      <c r="MLL152" s="86"/>
      <c r="MLM152" s="86"/>
      <c r="MLN152" s="86"/>
      <c r="MLO152" s="86"/>
      <c r="MLP152" s="86"/>
      <c r="MLQ152" s="86"/>
      <c r="MLR152" s="86"/>
      <c r="MLS152" s="86"/>
      <c r="MLT152" s="86"/>
      <c r="MLU152" s="86"/>
      <c r="MLV152" s="86"/>
      <c r="MLW152" s="86"/>
      <c r="MLX152" s="86"/>
      <c r="MLY152" s="86"/>
      <c r="MLZ152" s="86"/>
      <c r="MMA152" s="86"/>
      <c r="MMB152" s="86"/>
      <c r="MMC152" s="86"/>
      <c r="MMD152" s="86"/>
      <c r="MME152" s="86"/>
      <c r="MMF152" s="86"/>
      <c r="MMG152" s="86"/>
      <c r="MMH152" s="86"/>
      <c r="MMI152" s="86"/>
      <c r="MMJ152" s="86"/>
      <c r="MMK152" s="86"/>
      <c r="MML152" s="86"/>
      <c r="MMM152" s="86"/>
      <c r="MMN152" s="86"/>
      <c r="MMO152" s="86"/>
      <c r="MMP152" s="86"/>
      <c r="MMQ152" s="86"/>
      <c r="MMR152" s="86"/>
      <c r="MMS152" s="86"/>
      <c r="MMT152" s="86"/>
      <c r="MMU152" s="86"/>
      <c r="MMV152" s="86"/>
      <c r="MMW152" s="86"/>
      <c r="MMX152" s="86"/>
      <c r="MMY152" s="86"/>
      <c r="MMZ152" s="86"/>
      <c r="MNA152" s="86"/>
      <c r="MNB152" s="86"/>
      <c r="MNC152" s="86"/>
      <c r="MND152" s="86"/>
      <c r="MNE152" s="86"/>
      <c r="MNF152" s="86"/>
      <c r="MNG152" s="86"/>
      <c r="MNH152" s="86"/>
      <c r="MNI152" s="86"/>
      <c r="MNJ152" s="86"/>
      <c r="MNK152" s="86"/>
      <c r="MNL152" s="86"/>
      <c r="MNM152" s="86"/>
      <c r="MNN152" s="86"/>
      <c r="MNO152" s="86"/>
      <c r="MNP152" s="86"/>
      <c r="MNQ152" s="86"/>
      <c r="MNR152" s="86"/>
      <c r="MNS152" s="186"/>
      <c r="MNT152" s="186"/>
      <c r="MNU152" s="186"/>
      <c r="MNV152" s="186"/>
      <c r="MNW152" s="186"/>
      <c r="MNX152" s="186"/>
      <c r="MNY152" s="86"/>
      <c r="MNZ152" s="86"/>
      <c r="MOA152" s="86"/>
      <c r="MOB152" s="86"/>
      <c r="MOC152" s="86"/>
      <c r="MOD152" s="86"/>
      <c r="MOE152" s="86"/>
      <c r="MOF152" s="86"/>
      <c r="MOG152" s="86"/>
      <c r="MOH152" s="86"/>
      <c r="MOI152" s="86"/>
      <c r="MOJ152" s="86"/>
      <c r="MOK152" s="86"/>
      <c r="MOL152" s="86"/>
      <c r="MOM152" s="86"/>
      <c r="MON152" s="86"/>
      <c r="MOO152" s="86"/>
      <c r="MOP152" s="86"/>
      <c r="MOQ152" s="86"/>
      <c r="MOR152" s="86"/>
      <c r="MOS152" s="86"/>
      <c r="MOT152" s="86"/>
      <c r="MOU152" s="86"/>
      <c r="MOV152" s="86"/>
      <c r="MOW152" s="86"/>
      <c r="MOX152" s="86"/>
      <c r="MOY152" s="86"/>
      <c r="MOZ152" s="86"/>
      <c r="MPA152" s="86"/>
      <c r="MPB152" s="86"/>
      <c r="MPC152" s="86"/>
      <c r="MPD152" s="86"/>
      <c r="MPE152" s="86"/>
      <c r="MPF152" s="86"/>
      <c r="MPG152" s="86"/>
      <c r="MPH152" s="86"/>
      <c r="MPI152" s="86"/>
      <c r="MPJ152" s="86"/>
      <c r="MPK152" s="86"/>
      <c r="MPL152" s="86"/>
      <c r="MPM152" s="86"/>
      <c r="MPN152" s="86"/>
      <c r="MPO152" s="86"/>
      <c r="MPP152" s="86"/>
      <c r="MPQ152" s="86"/>
      <c r="MPR152" s="86"/>
      <c r="MPS152" s="86"/>
      <c r="MPT152" s="86"/>
      <c r="MPU152" s="86"/>
      <c r="MPV152" s="86"/>
      <c r="MPW152" s="86"/>
      <c r="MPX152" s="86"/>
      <c r="MPY152" s="86"/>
      <c r="MPZ152" s="86"/>
      <c r="MQA152" s="86"/>
      <c r="MQB152" s="86"/>
      <c r="MQC152" s="86"/>
      <c r="MQD152" s="86"/>
      <c r="MQE152" s="86"/>
      <c r="MQF152" s="86"/>
      <c r="MQG152" s="86"/>
      <c r="MQH152" s="86"/>
      <c r="MQI152" s="86"/>
      <c r="MQJ152" s="86"/>
      <c r="MQK152" s="86"/>
      <c r="MQL152" s="86"/>
      <c r="MQM152" s="86"/>
      <c r="MQN152" s="86"/>
      <c r="MQO152" s="86"/>
      <c r="MQP152" s="86"/>
      <c r="MQQ152" s="86"/>
      <c r="MQR152" s="86"/>
      <c r="MQS152" s="86"/>
      <c r="MQT152" s="86"/>
      <c r="MQU152" s="86"/>
      <c r="MQV152" s="86"/>
      <c r="MQW152" s="86"/>
      <c r="MQX152" s="86"/>
      <c r="MQY152" s="86"/>
      <c r="MQZ152" s="86"/>
      <c r="MRA152" s="86"/>
      <c r="MRB152" s="86"/>
      <c r="MRC152" s="86"/>
      <c r="MRD152" s="86"/>
      <c r="MRE152" s="86"/>
      <c r="MRF152" s="86"/>
      <c r="MRG152" s="86"/>
      <c r="MRH152" s="86"/>
      <c r="MRI152" s="86"/>
      <c r="MRJ152" s="86"/>
      <c r="MRK152" s="86"/>
      <c r="MRL152" s="86"/>
      <c r="MRM152" s="86"/>
      <c r="MRN152" s="86"/>
      <c r="MRO152" s="86"/>
      <c r="MRP152" s="86"/>
      <c r="MRQ152" s="86"/>
      <c r="MRR152" s="86"/>
      <c r="MRS152" s="86"/>
      <c r="MRT152" s="86"/>
      <c r="MRU152" s="86"/>
      <c r="MRV152" s="86"/>
      <c r="MRW152" s="86"/>
      <c r="MRX152" s="86"/>
      <c r="MRY152" s="86"/>
      <c r="MRZ152" s="86"/>
      <c r="MSA152" s="86"/>
      <c r="MSB152" s="86"/>
      <c r="MSC152" s="86"/>
      <c r="MSD152" s="86"/>
      <c r="MSE152" s="86"/>
      <c r="MSF152" s="86"/>
      <c r="MSG152" s="86"/>
      <c r="MSH152" s="86"/>
      <c r="MSI152" s="86"/>
      <c r="MSJ152" s="86"/>
      <c r="MSK152" s="86"/>
      <c r="MSL152" s="86"/>
      <c r="MSM152" s="86"/>
      <c r="MSN152" s="86"/>
      <c r="MSO152" s="86"/>
      <c r="MSP152" s="86"/>
      <c r="MSQ152" s="86"/>
      <c r="MSR152" s="86"/>
      <c r="MSS152" s="86"/>
      <c r="MST152" s="86"/>
      <c r="MSU152" s="86"/>
      <c r="MSV152" s="86"/>
      <c r="MSW152" s="86"/>
      <c r="MSX152" s="86"/>
      <c r="MSY152" s="86"/>
      <c r="MSZ152" s="86"/>
      <c r="MTA152" s="86"/>
      <c r="MTB152" s="86"/>
      <c r="MTC152" s="86"/>
      <c r="MTD152" s="86"/>
      <c r="MTE152" s="86"/>
      <c r="MTF152" s="86"/>
      <c r="MTG152" s="86"/>
      <c r="MTH152" s="86"/>
      <c r="MTI152" s="86"/>
      <c r="MTJ152" s="86"/>
      <c r="MTK152" s="86"/>
      <c r="MTL152" s="86"/>
      <c r="MTM152" s="86"/>
      <c r="MTN152" s="86"/>
      <c r="MTO152" s="86"/>
      <c r="MTP152" s="86"/>
      <c r="MTQ152" s="86"/>
      <c r="MTR152" s="86"/>
      <c r="MTS152" s="86"/>
      <c r="MTT152" s="86"/>
      <c r="MTU152" s="86"/>
      <c r="MTV152" s="86"/>
      <c r="MTW152" s="86"/>
      <c r="MTX152" s="86"/>
      <c r="MTY152" s="86"/>
      <c r="MTZ152" s="86"/>
      <c r="MUA152" s="86"/>
      <c r="MUB152" s="86"/>
      <c r="MUC152" s="86"/>
      <c r="MUD152" s="86"/>
      <c r="MUE152" s="86"/>
      <c r="MUF152" s="86"/>
      <c r="MUG152" s="86"/>
      <c r="MUH152" s="86"/>
      <c r="MUI152" s="86"/>
      <c r="MUJ152" s="86"/>
      <c r="MUK152" s="86"/>
      <c r="MUL152" s="86"/>
      <c r="MUM152" s="86"/>
      <c r="MUN152" s="86"/>
      <c r="MUO152" s="86"/>
      <c r="MUP152" s="86"/>
      <c r="MUQ152" s="86"/>
      <c r="MUR152" s="86"/>
      <c r="MUS152" s="86"/>
      <c r="MUT152" s="86"/>
      <c r="MUU152" s="86"/>
      <c r="MUV152" s="86"/>
      <c r="MUW152" s="86"/>
      <c r="MUX152" s="86"/>
      <c r="MUY152" s="86"/>
      <c r="MUZ152" s="86"/>
      <c r="MVA152" s="86"/>
      <c r="MVB152" s="86"/>
      <c r="MVC152" s="86"/>
      <c r="MVD152" s="86"/>
      <c r="MVE152" s="86"/>
      <c r="MVF152" s="86"/>
      <c r="MVG152" s="86"/>
      <c r="MVH152" s="86"/>
      <c r="MVI152" s="86"/>
      <c r="MVJ152" s="86"/>
      <c r="MVK152" s="86"/>
      <c r="MVL152" s="86"/>
      <c r="MVM152" s="86"/>
      <c r="MVN152" s="86"/>
      <c r="MVO152" s="86"/>
      <c r="MVP152" s="86"/>
      <c r="MVQ152" s="86"/>
      <c r="MVR152" s="86"/>
      <c r="MVS152" s="86"/>
      <c r="MVT152" s="86"/>
      <c r="MVU152" s="86"/>
      <c r="MVV152" s="86"/>
      <c r="MVW152" s="86"/>
      <c r="MVX152" s="86"/>
      <c r="MVY152" s="86"/>
      <c r="MVZ152" s="86"/>
      <c r="MWA152" s="86"/>
      <c r="MWB152" s="86"/>
      <c r="MWC152" s="86"/>
      <c r="MWD152" s="86"/>
      <c r="MWE152" s="86"/>
      <c r="MWF152" s="86"/>
      <c r="MWG152" s="86"/>
      <c r="MWH152" s="86"/>
      <c r="MWI152" s="86"/>
      <c r="MWJ152" s="86"/>
      <c r="MWK152" s="86"/>
      <c r="MWL152" s="86"/>
      <c r="MWM152" s="86"/>
      <c r="MWN152" s="86"/>
      <c r="MWO152" s="86"/>
      <c r="MWP152" s="86"/>
      <c r="MWQ152" s="86"/>
      <c r="MWR152" s="86"/>
      <c r="MWS152" s="86"/>
      <c r="MWT152" s="86"/>
      <c r="MWU152" s="86"/>
      <c r="MWV152" s="86"/>
      <c r="MWW152" s="86"/>
      <c r="MWX152" s="86"/>
      <c r="MWY152" s="86"/>
      <c r="MWZ152" s="86"/>
      <c r="MXA152" s="86"/>
      <c r="MXB152" s="86"/>
      <c r="MXC152" s="86"/>
      <c r="MXD152" s="86"/>
      <c r="MXE152" s="86"/>
      <c r="MXF152" s="86"/>
      <c r="MXG152" s="86"/>
      <c r="MXH152" s="86"/>
      <c r="MXI152" s="86"/>
      <c r="MXJ152" s="86"/>
      <c r="MXK152" s="86"/>
      <c r="MXL152" s="86"/>
      <c r="MXM152" s="86"/>
      <c r="MXN152" s="86"/>
      <c r="MXO152" s="186"/>
      <c r="MXP152" s="186"/>
      <c r="MXQ152" s="186"/>
      <c r="MXR152" s="186"/>
      <c r="MXS152" s="186"/>
      <c r="MXT152" s="186"/>
      <c r="MXU152" s="86"/>
      <c r="MXV152" s="86"/>
      <c r="MXW152" s="86"/>
      <c r="MXX152" s="86"/>
      <c r="MXY152" s="86"/>
      <c r="MXZ152" s="86"/>
      <c r="MYA152" s="86"/>
      <c r="MYB152" s="86"/>
      <c r="MYC152" s="86"/>
      <c r="MYD152" s="86"/>
      <c r="MYE152" s="86"/>
      <c r="MYF152" s="86"/>
      <c r="MYG152" s="86"/>
      <c r="MYH152" s="86"/>
      <c r="MYI152" s="86"/>
      <c r="MYJ152" s="86"/>
      <c r="MYK152" s="86"/>
      <c r="MYL152" s="86"/>
      <c r="MYM152" s="86"/>
      <c r="MYN152" s="86"/>
      <c r="MYO152" s="86"/>
      <c r="MYP152" s="86"/>
      <c r="MYQ152" s="86"/>
      <c r="MYR152" s="86"/>
      <c r="MYS152" s="86"/>
      <c r="MYT152" s="86"/>
      <c r="MYU152" s="86"/>
      <c r="MYV152" s="86"/>
      <c r="MYW152" s="86"/>
      <c r="MYX152" s="86"/>
      <c r="MYY152" s="86"/>
      <c r="MYZ152" s="86"/>
      <c r="MZA152" s="86"/>
      <c r="MZB152" s="86"/>
      <c r="MZC152" s="86"/>
      <c r="MZD152" s="86"/>
      <c r="MZE152" s="86"/>
      <c r="MZF152" s="86"/>
      <c r="MZG152" s="86"/>
      <c r="MZH152" s="86"/>
      <c r="MZI152" s="86"/>
      <c r="MZJ152" s="86"/>
      <c r="MZK152" s="86"/>
      <c r="MZL152" s="86"/>
      <c r="MZM152" s="86"/>
      <c r="MZN152" s="86"/>
      <c r="MZO152" s="86"/>
      <c r="MZP152" s="86"/>
      <c r="MZQ152" s="86"/>
      <c r="MZR152" s="86"/>
      <c r="MZS152" s="86"/>
      <c r="MZT152" s="86"/>
      <c r="MZU152" s="86"/>
      <c r="MZV152" s="86"/>
      <c r="MZW152" s="86"/>
      <c r="MZX152" s="86"/>
      <c r="MZY152" s="86"/>
      <c r="MZZ152" s="86"/>
      <c r="NAA152" s="86"/>
      <c r="NAB152" s="86"/>
      <c r="NAC152" s="86"/>
      <c r="NAD152" s="86"/>
      <c r="NAE152" s="86"/>
      <c r="NAF152" s="86"/>
      <c r="NAG152" s="86"/>
      <c r="NAH152" s="86"/>
      <c r="NAI152" s="86"/>
      <c r="NAJ152" s="86"/>
      <c r="NAK152" s="86"/>
      <c r="NAL152" s="86"/>
      <c r="NAM152" s="86"/>
      <c r="NAN152" s="86"/>
      <c r="NAO152" s="86"/>
      <c r="NAP152" s="86"/>
      <c r="NAQ152" s="86"/>
      <c r="NAR152" s="86"/>
      <c r="NAS152" s="86"/>
      <c r="NAT152" s="86"/>
      <c r="NAU152" s="86"/>
      <c r="NAV152" s="86"/>
      <c r="NAW152" s="86"/>
      <c r="NAX152" s="86"/>
      <c r="NAY152" s="86"/>
      <c r="NAZ152" s="86"/>
      <c r="NBA152" s="86"/>
      <c r="NBB152" s="86"/>
      <c r="NBC152" s="86"/>
      <c r="NBD152" s="86"/>
      <c r="NBE152" s="86"/>
      <c r="NBF152" s="86"/>
      <c r="NBG152" s="86"/>
      <c r="NBH152" s="86"/>
      <c r="NBI152" s="86"/>
      <c r="NBJ152" s="86"/>
      <c r="NBK152" s="86"/>
      <c r="NBL152" s="86"/>
      <c r="NBM152" s="86"/>
      <c r="NBN152" s="86"/>
      <c r="NBO152" s="86"/>
      <c r="NBP152" s="86"/>
      <c r="NBQ152" s="86"/>
      <c r="NBR152" s="86"/>
      <c r="NBS152" s="86"/>
      <c r="NBT152" s="86"/>
      <c r="NBU152" s="86"/>
      <c r="NBV152" s="86"/>
      <c r="NBW152" s="86"/>
      <c r="NBX152" s="86"/>
      <c r="NBY152" s="86"/>
      <c r="NBZ152" s="86"/>
      <c r="NCA152" s="86"/>
      <c r="NCB152" s="86"/>
      <c r="NCC152" s="86"/>
      <c r="NCD152" s="86"/>
      <c r="NCE152" s="86"/>
      <c r="NCF152" s="86"/>
      <c r="NCG152" s="86"/>
      <c r="NCH152" s="86"/>
      <c r="NCI152" s="86"/>
      <c r="NCJ152" s="86"/>
      <c r="NCK152" s="86"/>
      <c r="NCL152" s="86"/>
      <c r="NCM152" s="86"/>
      <c r="NCN152" s="86"/>
      <c r="NCO152" s="86"/>
      <c r="NCP152" s="86"/>
      <c r="NCQ152" s="86"/>
      <c r="NCR152" s="86"/>
      <c r="NCS152" s="86"/>
      <c r="NCT152" s="86"/>
      <c r="NCU152" s="86"/>
      <c r="NCV152" s="86"/>
      <c r="NCW152" s="86"/>
      <c r="NCX152" s="86"/>
      <c r="NCY152" s="86"/>
      <c r="NCZ152" s="86"/>
      <c r="NDA152" s="86"/>
      <c r="NDB152" s="86"/>
      <c r="NDC152" s="86"/>
      <c r="NDD152" s="86"/>
      <c r="NDE152" s="86"/>
      <c r="NDF152" s="86"/>
      <c r="NDG152" s="86"/>
      <c r="NDH152" s="86"/>
      <c r="NDI152" s="86"/>
      <c r="NDJ152" s="86"/>
      <c r="NDK152" s="86"/>
      <c r="NDL152" s="86"/>
      <c r="NDM152" s="86"/>
      <c r="NDN152" s="86"/>
      <c r="NDO152" s="86"/>
      <c r="NDP152" s="86"/>
      <c r="NDQ152" s="86"/>
      <c r="NDR152" s="86"/>
      <c r="NDS152" s="86"/>
      <c r="NDT152" s="86"/>
      <c r="NDU152" s="86"/>
      <c r="NDV152" s="86"/>
      <c r="NDW152" s="86"/>
      <c r="NDX152" s="86"/>
      <c r="NDY152" s="86"/>
      <c r="NDZ152" s="86"/>
      <c r="NEA152" s="86"/>
      <c r="NEB152" s="86"/>
      <c r="NEC152" s="86"/>
      <c r="NED152" s="86"/>
      <c r="NEE152" s="86"/>
      <c r="NEF152" s="86"/>
      <c r="NEG152" s="86"/>
      <c r="NEH152" s="86"/>
      <c r="NEI152" s="86"/>
      <c r="NEJ152" s="86"/>
      <c r="NEK152" s="86"/>
      <c r="NEL152" s="86"/>
      <c r="NEM152" s="86"/>
      <c r="NEN152" s="86"/>
      <c r="NEO152" s="86"/>
      <c r="NEP152" s="86"/>
      <c r="NEQ152" s="86"/>
      <c r="NER152" s="86"/>
      <c r="NES152" s="86"/>
      <c r="NET152" s="86"/>
      <c r="NEU152" s="86"/>
      <c r="NEV152" s="86"/>
      <c r="NEW152" s="86"/>
      <c r="NEX152" s="86"/>
      <c r="NEY152" s="86"/>
      <c r="NEZ152" s="86"/>
      <c r="NFA152" s="86"/>
      <c r="NFB152" s="86"/>
      <c r="NFC152" s="86"/>
      <c r="NFD152" s="86"/>
      <c r="NFE152" s="86"/>
      <c r="NFF152" s="86"/>
      <c r="NFG152" s="86"/>
      <c r="NFH152" s="86"/>
      <c r="NFI152" s="86"/>
      <c r="NFJ152" s="86"/>
      <c r="NFK152" s="86"/>
      <c r="NFL152" s="86"/>
      <c r="NFM152" s="86"/>
      <c r="NFN152" s="86"/>
      <c r="NFO152" s="86"/>
      <c r="NFP152" s="86"/>
      <c r="NFQ152" s="86"/>
      <c r="NFR152" s="86"/>
      <c r="NFS152" s="86"/>
      <c r="NFT152" s="86"/>
      <c r="NFU152" s="86"/>
      <c r="NFV152" s="86"/>
      <c r="NFW152" s="86"/>
      <c r="NFX152" s="86"/>
      <c r="NFY152" s="86"/>
      <c r="NFZ152" s="86"/>
      <c r="NGA152" s="86"/>
      <c r="NGB152" s="86"/>
      <c r="NGC152" s="86"/>
      <c r="NGD152" s="86"/>
      <c r="NGE152" s="86"/>
      <c r="NGF152" s="86"/>
      <c r="NGG152" s="86"/>
      <c r="NGH152" s="86"/>
      <c r="NGI152" s="86"/>
      <c r="NGJ152" s="86"/>
      <c r="NGK152" s="86"/>
      <c r="NGL152" s="86"/>
      <c r="NGM152" s="86"/>
      <c r="NGN152" s="86"/>
      <c r="NGO152" s="86"/>
      <c r="NGP152" s="86"/>
      <c r="NGQ152" s="86"/>
      <c r="NGR152" s="86"/>
      <c r="NGS152" s="86"/>
      <c r="NGT152" s="86"/>
      <c r="NGU152" s="86"/>
      <c r="NGV152" s="86"/>
      <c r="NGW152" s="86"/>
      <c r="NGX152" s="86"/>
      <c r="NGY152" s="86"/>
      <c r="NGZ152" s="86"/>
      <c r="NHA152" s="86"/>
      <c r="NHB152" s="86"/>
      <c r="NHC152" s="86"/>
      <c r="NHD152" s="86"/>
      <c r="NHE152" s="86"/>
      <c r="NHF152" s="86"/>
      <c r="NHG152" s="86"/>
      <c r="NHH152" s="86"/>
      <c r="NHI152" s="86"/>
      <c r="NHJ152" s="86"/>
      <c r="NHK152" s="186"/>
      <c r="NHL152" s="186"/>
      <c r="NHM152" s="186"/>
      <c r="NHN152" s="186"/>
      <c r="NHO152" s="186"/>
      <c r="NHP152" s="186"/>
      <c r="NHQ152" s="86"/>
      <c r="NHR152" s="86"/>
      <c r="NHS152" s="86"/>
      <c r="NHT152" s="86"/>
      <c r="NHU152" s="86"/>
      <c r="NHV152" s="86"/>
      <c r="NHW152" s="86"/>
      <c r="NHX152" s="86"/>
      <c r="NHY152" s="86"/>
      <c r="NHZ152" s="86"/>
      <c r="NIA152" s="86"/>
      <c r="NIB152" s="86"/>
      <c r="NIC152" s="86"/>
      <c r="NID152" s="86"/>
      <c r="NIE152" s="86"/>
      <c r="NIF152" s="86"/>
      <c r="NIG152" s="86"/>
      <c r="NIH152" s="86"/>
      <c r="NII152" s="86"/>
      <c r="NIJ152" s="86"/>
      <c r="NIK152" s="86"/>
      <c r="NIL152" s="86"/>
      <c r="NIM152" s="86"/>
      <c r="NIN152" s="86"/>
      <c r="NIO152" s="86"/>
      <c r="NIP152" s="86"/>
      <c r="NIQ152" s="86"/>
      <c r="NIR152" s="86"/>
      <c r="NIS152" s="86"/>
      <c r="NIT152" s="86"/>
      <c r="NIU152" s="86"/>
      <c r="NIV152" s="86"/>
      <c r="NIW152" s="86"/>
      <c r="NIX152" s="86"/>
      <c r="NIY152" s="86"/>
      <c r="NIZ152" s="86"/>
      <c r="NJA152" s="86"/>
      <c r="NJB152" s="86"/>
      <c r="NJC152" s="86"/>
      <c r="NJD152" s="86"/>
      <c r="NJE152" s="86"/>
      <c r="NJF152" s="86"/>
      <c r="NJG152" s="86"/>
      <c r="NJH152" s="86"/>
      <c r="NJI152" s="86"/>
      <c r="NJJ152" s="86"/>
      <c r="NJK152" s="86"/>
      <c r="NJL152" s="86"/>
      <c r="NJM152" s="86"/>
      <c r="NJN152" s="86"/>
      <c r="NJO152" s="86"/>
      <c r="NJP152" s="86"/>
      <c r="NJQ152" s="86"/>
      <c r="NJR152" s="86"/>
      <c r="NJS152" s="86"/>
      <c r="NJT152" s="86"/>
      <c r="NJU152" s="86"/>
      <c r="NJV152" s="86"/>
      <c r="NJW152" s="86"/>
      <c r="NJX152" s="86"/>
      <c r="NJY152" s="86"/>
      <c r="NJZ152" s="86"/>
      <c r="NKA152" s="86"/>
      <c r="NKB152" s="86"/>
      <c r="NKC152" s="86"/>
      <c r="NKD152" s="86"/>
      <c r="NKE152" s="86"/>
      <c r="NKF152" s="86"/>
      <c r="NKG152" s="86"/>
      <c r="NKH152" s="86"/>
      <c r="NKI152" s="86"/>
      <c r="NKJ152" s="86"/>
      <c r="NKK152" s="86"/>
      <c r="NKL152" s="86"/>
      <c r="NKM152" s="86"/>
      <c r="NKN152" s="86"/>
      <c r="NKO152" s="86"/>
      <c r="NKP152" s="86"/>
      <c r="NKQ152" s="86"/>
      <c r="NKR152" s="86"/>
      <c r="NKS152" s="86"/>
      <c r="NKT152" s="86"/>
      <c r="NKU152" s="86"/>
      <c r="NKV152" s="86"/>
      <c r="NKW152" s="86"/>
      <c r="NKX152" s="86"/>
      <c r="NKY152" s="86"/>
      <c r="NKZ152" s="86"/>
      <c r="NLA152" s="86"/>
      <c r="NLB152" s="86"/>
      <c r="NLC152" s="86"/>
      <c r="NLD152" s="86"/>
      <c r="NLE152" s="86"/>
      <c r="NLF152" s="86"/>
      <c r="NLG152" s="86"/>
      <c r="NLH152" s="86"/>
      <c r="NLI152" s="86"/>
      <c r="NLJ152" s="86"/>
      <c r="NLK152" s="86"/>
      <c r="NLL152" s="86"/>
      <c r="NLM152" s="86"/>
      <c r="NLN152" s="86"/>
      <c r="NLO152" s="86"/>
      <c r="NLP152" s="86"/>
      <c r="NLQ152" s="86"/>
      <c r="NLR152" s="86"/>
      <c r="NLS152" s="86"/>
      <c r="NLT152" s="86"/>
      <c r="NLU152" s="86"/>
      <c r="NLV152" s="86"/>
      <c r="NLW152" s="86"/>
      <c r="NLX152" s="86"/>
      <c r="NLY152" s="86"/>
      <c r="NLZ152" s="86"/>
      <c r="NMA152" s="86"/>
      <c r="NMB152" s="86"/>
      <c r="NMC152" s="86"/>
      <c r="NMD152" s="86"/>
      <c r="NME152" s="86"/>
      <c r="NMF152" s="86"/>
      <c r="NMG152" s="86"/>
      <c r="NMH152" s="86"/>
      <c r="NMI152" s="86"/>
      <c r="NMJ152" s="86"/>
      <c r="NMK152" s="86"/>
      <c r="NML152" s="86"/>
      <c r="NMM152" s="86"/>
      <c r="NMN152" s="86"/>
      <c r="NMO152" s="86"/>
      <c r="NMP152" s="86"/>
      <c r="NMQ152" s="86"/>
      <c r="NMR152" s="86"/>
      <c r="NMS152" s="86"/>
      <c r="NMT152" s="86"/>
      <c r="NMU152" s="86"/>
      <c r="NMV152" s="86"/>
      <c r="NMW152" s="86"/>
      <c r="NMX152" s="86"/>
      <c r="NMY152" s="86"/>
      <c r="NMZ152" s="86"/>
      <c r="NNA152" s="86"/>
      <c r="NNB152" s="86"/>
      <c r="NNC152" s="86"/>
      <c r="NND152" s="86"/>
      <c r="NNE152" s="86"/>
      <c r="NNF152" s="86"/>
      <c r="NNG152" s="86"/>
      <c r="NNH152" s="86"/>
      <c r="NNI152" s="86"/>
      <c r="NNJ152" s="86"/>
      <c r="NNK152" s="86"/>
      <c r="NNL152" s="86"/>
      <c r="NNM152" s="86"/>
      <c r="NNN152" s="86"/>
      <c r="NNO152" s="86"/>
      <c r="NNP152" s="86"/>
      <c r="NNQ152" s="86"/>
      <c r="NNR152" s="86"/>
      <c r="NNS152" s="86"/>
      <c r="NNT152" s="86"/>
      <c r="NNU152" s="86"/>
      <c r="NNV152" s="86"/>
      <c r="NNW152" s="86"/>
      <c r="NNX152" s="86"/>
      <c r="NNY152" s="86"/>
      <c r="NNZ152" s="86"/>
      <c r="NOA152" s="86"/>
      <c r="NOB152" s="86"/>
      <c r="NOC152" s="86"/>
      <c r="NOD152" s="86"/>
      <c r="NOE152" s="86"/>
      <c r="NOF152" s="86"/>
      <c r="NOG152" s="86"/>
      <c r="NOH152" s="86"/>
      <c r="NOI152" s="86"/>
      <c r="NOJ152" s="86"/>
      <c r="NOK152" s="86"/>
      <c r="NOL152" s="86"/>
      <c r="NOM152" s="86"/>
      <c r="NON152" s="86"/>
      <c r="NOO152" s="86"/>
      <c r="NOP152" s="86"/>
      <c r="NOQ152" s="86"/>
      <c r="NOR152" s="86"/>
      <c r="NOS152" s="86"/>
      <c r="NOT152" s="86"/>
      <c r="NOU152" s="86"/>
      <c r="NOV152" s="86"/>
      <c r="NOW152" s="86"/>
      <c r="NOX152" s="86"/>
      <c r="NOY152" s="86"/>
      <c r="NOZ152" s="86"/>
      <c r="NPA152" s="86"/>
      <c r="NPB152" s="86"/>
      <c r="NPC152" s="86"/>
      <c r="NPD152" s="86"/>
      <c r="NPE152" s="86"/>
      <c r="NPF152" s="86"/>
      <c r="NPG152" s="86"/>
      <c r="NPH152" s="86"/>
      <c r="NPI152" s="86"/>
      <c r="NPJ152" s="86"/>
      <c r="NPK152" s="86"/>
      <c r="NPL152" s="86"/>
      <c r="NPM152" s="86"/>
      <c r="NPN152" s="86"/>
      <c r="NPO152" s="86"/>
      <c r="NPP152" s="86"/>
      <c r="NPQ152" s="86"/>
      <c r="NPR152" s="86"/>
      <c r="NPS152" s="86"/>
      <c r="NPT152" s="86"/>
      <c r="NPU152" s="86"/>
      <c r="NPV152" s="86"/>
      <c r="NPW152" s="86"/>
      <c r="NPX152" s="86"/>
      <c r="NPY152" s="86"/>
      <c r="NPZ152" s="86"/>
      <c r="NQA152" s="86"/>
      <c r="NQB152" s="86"/>
      <c r="NQC152" s="86"/>
      <c r="NQD152" s="86"/>
      <c r="NQE152" s="86"/>
      <c r="NQF152" s="86"/>
      <c r="NQG152" s="86"/>
      <c r="NQH152" s="86"/>
      <c r="NQI152" s="86"/>
      <c r="NQJ152" s="86"/>
      <c r="NQK152" s="86"/>
      <c r="NQL152" s="86"/>
      <c r="NQM152" s="86"/>
      <c r="NQN152" s="86"/>
      <c r="NQO152" s="86"/>
      <c r="NQP152" s="86"/>
      <c r="NQQ152" s="86"/>
      <c r="NQR152" s="86"/>
      <c r="NQS152" s="86"/>
      <c r="NQT152" s="86"/>
      <c r="NQU152" s="86"/>
      <c r="NQV152" s="86"/>
      <c r="NQW152" s="86"/>
      <c r="NQX152" s="86"/>
      <c r="NQY152" s="86"/>
      <c r="NQZ152" s="86"/>
      <c r="NRA152" s="86"/>
      <c r="NRB152" s="86"/>
      <c r="NRC152" s="86"/>
      <c r="NRD152" s="86"/>
      <c r="NRE152" s="86"/>
      <c r="NRF152" s="86"/>
      <c r="NRG152" s="186"/>
      <c r="NRH152" s="186"/>
      <c r="NRI152" s="186"/>
      <c r="NRJ152" s="186"/>
      <c r="NRK152" s="186"/>
      <c r="NRL152" s="186"/>
      <c r="NRM152" s="86"/>
      <c r="NRN152" s="86"/>
      <c r="NRO152" s="86"/>
      <c r="NRP152" s="86"/>
      <c r="NRQ152" s="86"/>
      <c r="NRR152" s="86"/>
      <c r="NRS152" s="86"/>
      <c r="NRT152" s="86"/>
      <c r="NRU152" s="86"/>
      <c r="NRV152" s="86"/>
      <c r="NRW152" s="86"/>
      <c r="NRX152" s="86"/>
      <c r="NRY152" s="86"/>
      <c r="NRZ152" s="86"/>
      <c r="NSA152" s="86"/>
      <c r="NSB152" s="86"/>
      <c r="NSC152" s="86"/>
      <c r="NSD152" s="86"/>
      <c r="NSE152" s="86"/>
      <c r="NSF152" s="86"/>
      <c r="NSG152" s="86"/>
      <c r="NSH152" s="86"/>
      <c r="NSI152" s="86"/>
      <c r="NSJ152" s="86"/>
      <c r="NSK152" s="86"/>
      <c r="NSL152" s="86"/>
      <c r="NSM152" s="86"/>
      <c r="NSN152" s="86"/>
      <c r="NSO152" s="86"/>
      <c r="NSP152" s="86"/>
      <c r="NSQ152" s="86"/>
      <c r="NSR152" s="86"/>
      <c r="NSS152" s="86"/>
      <c r="NST152" s="86"/>
      <c r="NSU152" s="86"/>
      <c r="NSV152" s="86"/>
      <c r="NSW152" s="86"/>
      <c r="NSX152" s="86"/>
      <c r="NSY152" s="86"/>
      <c r="NSZ152" s="86"/>
      <c r="NTA152" s="86"/>
      <c r="NTB152" s="86"/>
      <c r="NTC152" s="86"/>
      <c r="NTD152" s="86"/>
      <c r="NTE152" s="86"/>
      <c r="NTF152" s="86"/>
      <c r="NTG152" s="86"/>
      <c r="NTH152" s="86"/>
      <c r="NTI152" s="86"/>
      <c r="NTJ152" s="86"/>
      <c r="NTK152" s="86"/>
      <c r="NTL152" s="86"/>
      <c r="NTM152" s="86"/>
      <c r="NTN152" s="86"/>
      <c r="NTO152" s="86"/>
      <c r="NTP152" s="86"/>
      <c r="NTQ152" s="86"/>
      <c r="NTR152" s="86"/>
      <c r="NTS152" s="86"/>
      <c r="NTT152" s="86"/>
      <c r="NTU152" s="86"/>
      <c r="NTV152" s="86"/>
      <c r="NTW152" s="86"/>
      <c r="NTX152" s="86"/>
      <c r="NTY152" s="86"/>
      <c r="NTZ152" s="86"/>
      <c r="NUA152" s="86"/>
      <c r="NUB152" s="86"/>
      <c r="NUC152" s="86"/>
      <c r="NUD152" s="86"/>
      <c r="NUE152" s="86"/>
      <c r="NUF152" s="86"/>
      <c r="NUG152" s="86"/>
      <c r="NUH152" s="86"/>
      <c r="NUI152" s="86"/>
      <c r="NUJ152" s="86"/>
      <c r="NUK152" s="86"/>
      <c r="NUL152" s="86"/>
      <c r="NUM152" s="86"/>
      <c r="NUN152" s="86"/>
      <c r="NUO152" s="86"/>
      <c r="NUP152" s="86"/>
      <c r="NUQ152" s="86"/>
      <c r="NUR152" s="86"/>
      <c r="NUS152" s="86"/>
      <c r="NUT152" s="86"/>
      <c r="NUU152" s="86"/>
      <c r="NUV152" s="86"/>
      <c r="NUW152" s="86"/>
      <c r="NUX152" s="86"/>
      <c r="NUY152" s="86"/>
      <c r="NUZ152" s="86"/>
      <c r="NVA152" s="86"/>
      <c r="NVB152" s="86"/>
      <c r="NVC152" s="86"/>
      <c r="NVD152" s="86"/>
      <c r="NVE152" s="86"/>
      <c r="NVF152" s="86"/>
      <c r="NVG152" s="86"/>
      <c r="NVH152" s="86"/>
      <c r="NVI152" s="86"/>
      <c r="NVJ152" s="86"/>
      <c r="NVK152" s="86"/>
      <c r="NVL152" s="86"/>
      <c r="NVM152" s="86"/>
      <c r="NVN152" s="86"/>
      <c r="NVO152" s="86"/>
      <c r="NVP152" s="86"/>
      <c r="NVQ152" s="86"/>
      <c r="NVR152" s="86"/>
      <c r="NVS152" s="86"/>
      <c r="NVT152" s="86"/>
      <c r="NVU152" s="86"/>
      <c r="NVV152" s="86"/>
      <c r="NVW152" s="86"/>
      <c r="NVX152" s="86"/>
      <c r="NVY152" s="86"/>
      <c r="NVZ152" s="86"/>
      <c r="NWA152" s="86"/>
      <c r="NWB152" s="86"/>
      <c r="NWC152" s="86"/>
      <c r="NWD152" s="86"/>
      <c r="NWE152" s="86"/>
      <c r="NWF152" s="86"/>
      <c r="NWG152" s="86"/>
      <c r="NWH152" s="86"/>
      <c r="NWI152" s="86"/>
      <c r="NWJ152" s="86"/>
      <c r="NWK152" s="86"/>
      <c r="NWL152" s="86"/>
      <c r="NWM152" s="86"/>
      <c r="NWN152" s="86"/>
      <c r="NWO152" s="86"/>
      <c r="NWP152" s="86"/>
      <c r="NWQ152" s="86"/>
      <c r="NWR152" s="86"/>
      <c r="NWS152" s="86"/>
      <c r="NWT152" s="86"/>
      <c r="NWU152" s="86"/>
      <c r="NWV152" s="86"/>
      <c r="NWW152" s="86"/>
      <c r="NWX152" s="86"/>
      <c r="NWY152" s="86"/>
      <c r="NWZ152" s="86"/>
      <c r="NXA152" s="86"/>
      <c r="NXB152" s="86"/>
      <c r="NXC152" s="86"/>
      <c r="NXD152" s="86"/>
      <c r="NXE152" s="86"/>
      <c r="NXF152" s="86"/>
      <c r="NXG152" s="86"/>
      <c r="NXH152" s="86"/>
      <c r="NXI152" s="86"/>
      <c r="NXJ152" s="86"/>
      <c r="NXK152" s="86"/>
      <c r="NXL152" s="86"/>
      <c r="NXM152" s="86"/>
      <c r="NXN152" s="86"/>
      <c r="NXO152" s="86"/>
      <c r="NXP152" s="86"/>
      <c r="NXQ152" s="86"/>
      <c r="NXR152" s="86"/>
      <c r="NXS152" s="86"/>
      <c r="NXT152" s="86"/>
      <c r="NXU152" s="86"/>
      <c r="NXV152" s="86"/>
      <c r="NXW152" s="86"/>
      <c r="NXX152" s="86"/>
      <c r="NXY152" s="86"/>
      <c r="NXZ152" s="86"/>
      <c r="NYA152" s="86"/>
      <c r="NYB152" s="86"/>
      <c r="NYC152" s="86"/>
      <c r="NYD152" s="86"/>
      <c r="NYE152" s="86"/>
      <c r="NYF152" s="86"/>
      <c r="NYG152" s="86"/>
      <c r="NYH152" s="86"/>
      <c r="NYI152" s="86"/>
      <c r="NYJ152" s="86"/>
      <c r="NYK152" s="86"/>
      <c r="NYL152" s="86"/>
      <c r="NYM152" s="86"/>
      <c r="NYN152" s="86"/>
      <c r="NYO152" s="86"/>
      <c r="NYP152" s="86"/>
      <c r="NYQ152" s="86"/>
      <c r="NYR152" s="86"/>
      <c r="NYS152" s="86"/>
      <c r="NYT152" s="86"/>
      <c r="NYU152" s="86"/>
      <c r="NYV152" s="86"/>
      <c r="NYW152" s="86"/>
      <c r="NYX152" s="86"/>
      <c r="NYY152" s="86"/>
      <c r="NYZ152" s="86"/>
      <c r="NZA152" s="86"/>
      <c r="NZB152" s="86"/>
      <c r="NZC152" s="86"/>
      <c r="NZD152" s="86"/>
      <c r="NZE152" s="86"/>
      <c r="NZF152" s="86"/>
      <c r="NZG152" s="86"/>
      <c r="NZH152" s="86"/>
      <c r="NZI152" s="86"/>
      <c r="NZJ152" s="86"/>
      <c r="NZK152" s="86"/>
      <c r="NZL152" s="86"/>
      <c r="NZM152" s="86"/>
      <c r="NZN152" s="86"/>
      <c r="NZO152" s="86"/>
      <c r="NZP152" s="86"/>
      <c r="NZQ152" s="86"/>
      <c r="NZR152" s="86"/>
      <c r="NZS152" s="86"/>
      <c r="NZT152" s="86"/>
      <c r="NZU152" s="86"/>
      <c r="NZV152" s="86"/>
      <c r="NZW152" s="86"/>
      <c r="NZX152" s="86"/>
      <c r="NZY152" s="86"/>
      <c r="NZZ152" s="86"/>
      <c r="OAA152" s="86"/>
      <c r="OAB152" s="86"/>
      <c r="OAC152" s="86"/>
      <c r="OAD152" s="86"/>
      <c r="OAE152" s="86"/>
      <c r="OAF152" s="86"/>
      <c r="OAG152" s="86"/>
      <c r="OAH152" s="86"/>
      <c r="OAI152" s="86"/>
      <c r="OAJ152" s="86"/>
      <c r="OAK152" s="86"/>
      <c r="OAL152" s="86"/>
      <c r="OAM152" s="86"/>
      <c r="OAN152" s="86"/>
      <c r="OAO152" s="86"/>
      <c r="OAP152" s="86"/>
      <c r="OAQ152" s="86"/>
      <c r="OAR152" s="86"/>
      <c r="OAS152" s="86"/>
      <c r="OAT152" s="86"/>
      <c r="OAU152" s="86"/>
      <c r="OAV152" s="86"/>
      <c r="OAW152" s="86"/>
      <c r="OAX152" s="86"/>
      <c r="OAY152" s="86"/>
      <c r="OAZ152" s="86"/>
      <c r="OBA152" s="86"/>
      <c r="OBB152" s="86"/>
      <c r="OBC152" s="186"/>
      <c r="OBD152" s="186"/>
      <c r="OBE152" s="186"/>
      <c r="OBF152" s="186"/>
      <c r="OBG152" s="186"/>
      <c r="OBH152" s="186"/>
      <c r="OBI152" s="86"/>
      <c r="OBJ152" s="86"/>
      <c r="OBK152" s="86"/>
      <c r="OBL152" s="86"/>
      <c r="OBM152" s="86"/>
      <c r="OBN152" s="86"/>
      <c r="OBO152" s="86"/>
      <c r="OBP152" s="86"/>
      <c r="OBQ152" s="86"/>
      <c r="OBR152" s="86"/>
      <c r="OBS152" s="86"/>
      <c r="OBT152" s="86"/>
      <c r="OBU152" s="86"/>
      <c r="OBV152" s="86"/>
      <c r="OBW152" s="86"/>
      <c r="OBX152" s="86"/>
      <c r="OBY152" s="86"/>
      <c r="OBZ152" s="86"/>
      <c r="OCA152" s="86"/>
      <c r="OCB152" s="86"/>
      <c r="OCC152" s="86"/>
      <c r="OCD152" s="86"/>
      <c r="OCE152" s="86"/>
      <c r="OCF152" s="86"/>
      <c r="OCG152" s="86"/>
      <c r="OCH152" s="86"/>
      <c r="OCI152" s="86"/>
      <c r="OCJ152" s="86"/>
      <c r="OCK152" s="86"/>
      <c r="OCL152" s="86"/>
      <c r="OCM152" s="86"/>
      <c r="OCN152" s="86"/>
      <c r="OCO152" s="86"/>
      <c r="OCP152" s="86"/>
      <c r="OCQ152" s="86"/>
      <c r="OCR152" s="86"/>
      <c r="OCS152" s="86"/>
      <c r="OCT152" s="86"/>
      <c r="OCU152" s="86"/>
      <c r="OCV152" s="86"/>
      <c r="OCW152" s="86"/>
      <c r="OCX152" s="86"/>
      <c r="OCY152" s="86"/>
      <c r="OCZ152" s="86"/>
      <c r="ODA152" s="86"/>
      <c r="ODB152" s="86"/>
      <c r="ODC152" s="86"/>
      <c r="ODD152" s="86"/>
      <c r="ODE152" s="86"/>
      <c r="ODF152" s="86"/>
      <c r="ODG152" s="86"/>
      <c r="ODH152" s="86"/>
      <c r="ODI152" s="86"/>
      <c r="ODJ152" s="86"/>
      <c r="ODK152" s="86"/>
      <c r="ODL152" s="86"/>
      <c r="ODM152" s="86"/>
      <c r="ODN152" s="86"/>
      <c r="ODO152" s="86"/>
      <c r="ODP152" s="86"/>
      <c r="ODQ152" s="86"/>
      <c r="ODR152" s="86"/>
      <c r="ODS152" s="86"/>
      <c r="ODT152" s="86"/>
      <c r="ODU152" s="86"/>
      <c r="ODV152" s="86"/>
      <c r="ODW152" s="86"/>
      <c r="ODX152" s="86"/>
      <c r="ODY152" s="86"/>
      <c r="ODZ152" s="86"/>
      <c r="OEA152" s="86"/>
      <c r="OEB152" s="86"/>
      <c r="OEC152" s="86"/>
      <c r="OED152" s="86"/>
      <c r="OEE152" s="86"/>
      <c r="OEF152" s="86"/>
      <c r="OEG152" s="86"/>
      <c r="OEH152" s="86"/>
      <c r="OEI152" s="86"/>
      <c r="OEJ152" s="86"/>
      <c r="OEK152" s="86"/>
      <c r="OEL152" s="86"/>
      <c r="OEM152" s="86"/>
      <c r="OEN152" s="86"/>
      <c r="OEO152" s="86"/>
      <c r="OEP152" s="86"/>
      <c r="OEQ152" s="86"/>
      <c r="OER152" s="86"/>
      <c r="OES152" s="86"/>
      <c r="OET152" s="86"/>
      <c r="OEU152" s="86"/>
      <c r="OEV152" s="86"/>
      <c r="OEW152" s="86"/>
      <c r="OEX152" s="86"/>
      <c r="OEY152" s="86"/>
      <c r="OEZ152" s="86"/>
      <c r="OFA152" s="86"/>
      <c r="OFB152" s="86"/>
      <c r="OFC152" s="86"/>
      <c r="OFD152" s="86"/>
      <c r="OFE152" s="86"/>
      <c r="OFF152" s="86"/>
      <c r="OFG152" s="86"/>
      <c r="OFH152" s="86"/>
      <c r="OFI152" s="86"/>
      <c r="OFJ152" s="86"/>
      <c r="OFK152" s="86"/>
      <c r="OFL152" s="86"/>
      <c r="OFM152" s="86"/>
      <c r="OFN152" s="86"/>
      <c r="OFO152" s="86"/>
      <c r="OFP152" s="86"/>
      <c r="OFQ152" s="86"/>
      <c r="OFR152" s="86"/>
      <c r="OFS152" s="86"/>
      <c r="OFT152" s="86"/>
      <c r="OFU152" s="86"/>
      <c r="OFV152" s="86"/>
      <c r="OFW152" s="86"/>
      <c r="OFX152" s="86"/>
      <c r="OFY152" s="86"/>
      <c r="OFZ152" s="86"/>
      <c r="OGA152" s="86"/>
      <c r="OGB152" s="86"/>
      <c r="OGC152" s="86"/>
      <c r="OGD152" s="86"/>
      <c r="OGE152" s="86"/>
      <c r="OGF152" s="86"/>
      <c r="OGG152" s="86"/>
      <c r="OGH152" s="86"/>
      <c r="OGI152" s="86"/>
      <c r="OGJ152" s="86"/>
      <c r="OGK152" s="86"/>
      <c r="OGL152" s="86"/>
      <c r="OGM152" s="86"/>
      <c r="OGN152" s="86"/>
      <c r="OGO152" s="86"/>
      <c r="OGP152" s="86"/>
      <c r="OGQ152" s="86"/>
      <c r="OGR152" s="86"/>
      <c r="OGS152" s="86"/>
      <c r="OGT152" s="86"/>
      <c r="OGU152" s="86"/>
      <c r="OGV152" s="86"/>
      <c r="OGW152" s="86"/>
      <c r="OGX152" s="86"/>
      <c r="OGY152" s="86"/>
      <c r="OGZ152" s="86"/>
      <c r="OHA152" s="86"/>
      <c r="OHB152" s="86"/>
      <c r="OHC152" s="86"/>
      <c r="OHD152" s="86"/>
      <c r="OHE152" s="86"/>
      <c r="OHF152" s="86"/>
      <c r="OHG152" s="86"/>
      <c r="OHH152" s="86"/>
      <c r="OHI152" s="86"/>
      <c r="OHJ152" s="86"/>
      <c r="OHK152" s="86"/>
      <c r="OHL152" s="86"/>
      <c r="OHM152" s="86"/>
      <c r="OHN152" s="86"/>
      <c r="OHO152" s="86"/>
      <c r="OHP152" s="86"/>
      <c r="OHQ152" s="86"/>
      <c r="OHR152" s="86"/>
      <c r="OHS152" s="86"/>
      <c r="OHT152" s="86"/>
      <c r="OHU152" s="86"/>
      <c r="OHV152" s="86"/>
      <c r="OHW152" s="86"/>
      <c r="OHX152" s="86"/>
      <c r="OHY152" s="86"/>
      <c r="OHZ152" s="86"/>
      <c r="OIA152" s="86"/>
      <c r="OIB152" s="86"/>
      <c r="OIC152" s="86"/>
      <c r="OID152" s="86"/>
      <c r="OIE152" s="86"/>
      <c r="OIF152" s="86"/>
      <c r="OIG152" s="86"/>
      <c r="OIH152" s="86"/>
      <c r="OII152" s="86"/>
      <c r="OIJ152" s="86"/>
      <c r="OIK152" s="86"/>
      <c r="OIL152" s="86"/>
      <c r="OIM152" s="86"/>
      <c r="OIN152" s="86"/>
      <c r="OIO152" s="86"/>
      <c r="OIP152" s="86"/>
      <c r="OIQ152" s="86"/>
      <c r="OIR152" s="86"/>
      <c r="OIS152" s="86"/>
      <c r="OIT152" s="86"/>
      <c r="OIU152" s="86"/>
      <c r="OIV152" s="86"/>
      <c r="OIW152" s="86"/>
      <c r="OIX152" s="86"/>
      <c r="OIY152" s="86"/>
      <c r="OIZ152" s="86"/>
      <c r="OJA152" s="86"/>
      <c r="OJB152" s="86"/>
      <c r="OJC152" s="86"/>
      <c r="OJD152" s="86"/>
      <c r="OJE152" s="86"/>
      <c r="OJF152" s="86"/>
      <c r="OJG152" s="86"/>
      <c r="OJH152" s="86"/>
      <c r="OJI152" s="86"/>
      <c r="OJJ152" s="86"/>
      <c r="OJK152" s="86"/>
      <c r="OJL152" s="86"/>
      <c r="OJM152" s="86"/>
      <c r="OJN152" s="86"/>
      <c r="OJO152" s="86"/>
      <c r="OJP152" s="86"/>
      <c r="OJQ152" s="86"/>
      <c r="OJR152" s="86"/>
      <c r="OJS152" s="86"/>
      <c r="OJT152" s="86"/>
      <c r="OJU152" s="86"/>
      <c r="OJV152" s="86"/>
      <c r="OJW152" s="86"/>
      <c r="OJX152" s="86"/>
      <c r="OJY152" s="86"/>
      <c r="OJZ152" s="86"/>
      <c r="OKA152" s="86"/>
      <c r="OKB152" s="86"/>
      <c r="OKC152" s="86"/>
      <c r="OKD152" s="86"/>
      <c r="OKE152" s="86"/>
      <c r="OKF152" s="86"/>
      <c r="OKG152" s="86"/>
      <c r="OKH152" s="86"/>
      <c r="OKI152" s="86"/>
      <c r="OKJ152" s="86"/>
      <c r="OKK152" s="86"/>
      <c r="OKL152" s="86"/>
      <c r="OKM152" s="86"/>
      <c r="OKN152" s="86"/>
      <c r="OKO152" s="86"/>
      <c r="OKP152" s="86"/>
      <c r="OKQ152" s="86"/>
      <c r="OKR152" s="86"/>
      <c r="OKS152" s="86"/>
      <c r="OKT152" s="86"/>
      <c r="OKU152" s="86"/>
      <c r="OKV152" s="86"/>
      <c r="OKW152" s="86"/>
      <c r="OKX152" s="86"/>
      <c r="OKY152" s="186"/>
      <c r="OKZ152" s="186"/>
      <c r="OLA152" s="186"/>
      <c r="OLB152" s="186"/>
      <c r="OLC152" s="186"/>
      <c r="OLD152" s="186"/>
      <c r="OLE152" s="86"/>
      <c r="OLF152" s="86"/>
      <c r="OLG152" s="86"/>
      <c r="OLH152" s="86"/>
      <c r="OLI152" s="86"/>
      <c r="OLJ152" s="86"/>
      <c r="OLK152" s="86"/>
      <c r="OLL152" s="86"/>
      <c r="OLM152" s="86"/>
      <c r="OLN152" s="86"/>
      <c r="OLO152" s="86"/>
      <c r="OLP152" s="86"/>
      <c r="OLQ152" s="86"/>
      <c r="OLR152" s="86"/>
      <c r="OLS152" s="86"/>
      <c r="OLT152" s="86"/>
      <c r="OLU152" s="86"/>
      <c r="OLV152" s="86"/>
      <c r="OLW152" s="86"/>
      <c r="OLX152" s="86"/>
      <c r="OLY152" s="86"/>
      <c r="OLZ152" s="86"/>
      <c r="OMA152" s="86"/>
      <c r="OMB152" s="86"/>
      <c r="OMC152" s="86"/>
      <c r="OMD152" s="86"/>
      <c r="OME152" s="86"/>
      <c r="OMF152" s="86"/>
      <c r="OMG152" s="86"/>
      <c r="OMH152" s="86"/>
      <c r="OMI152" s="86"/>
      <c r="OMJ152" s="86"/>
      <c r="OMK152" s="86"/>
      <c r="OML152" s="86"/>
      <c r="OMM152" s="86"/>
      <c r="OMN152" s="86"/>
      <c r="OMO152" s="86"/>
      <c r="OMP152" s="86"/>
      <c r="OMQ152" s="86"/>
      <c r="OMR152" s="86"/>
      <c r="OMS152" s="86"/>
      <c r="OMT152" s="86"/>
      <c r="OMU152" s="86"/>
      <c r="OMV152" s="86"/>
      <c r="OMW152" s="86"/>
      <c r="OMX152" s="86"/>
      <c r="OMY152" s="86"/>
      <c r="OMZ152" s="86"/>
      <c r="ONA152" s="86"/>
      <c r="ONB152" s="86"/>
      <c r="ONC152" s="86"/>
      <c r="OND152" s="86"/>
      <c r="ONE152" s="86"/>
      <c r="ONF152" s="86"/>
      <c r="ONG152" s="86"/>
      <c r="ONH152" s="86"/>
      <c r="ONI152" s="86"/>
      <c r="ONJ152" s="86"/>
      <c r="ONK152" s="86"/>
      <c r="ONL152" s="86"/>
      <c r="ONM152" s="86"/>
      <c r="ONN152" s="86"/>
      <c r="ONO152" s="86"/>
      <c r="ONP152" s="86"/>
      <c r="ONQ152" s="86"/>
      <c r="ONR152" s="86"/>
      <c r="ONS152" s="86"/>
      <c r="ONT152" s="86"/>
      <c r="ONU152" s="86"/>
      <c r="ONV152" s="86"/>
      <c r="ONW152" s="86"/>
      <c r="ONX152" s="86"/>
      <c r="ONY152" s="86"/>
      <c r="ONZ152" s="86"/>
      <c r="OOA152" s="86"/>
      <c r="OOB152" s="86"/>
      <c r="OOC152" s="86"/>
      <c r="OOD152" s="86"/>
      <c r="OOE152" s="86"/>
      <c r="OOF152" s="86"/>
      <c r="OOG152" s="86"/>
      <c r="OOH152" s="86"/>
      <c r="OOI152" s="86"/>
      <c r="OOJ152" s="86"/>
      <c r="OOK152" s="86"/>
      <c r="OOL152" s="86"/>
      <c r="OOM152" s="86"/>
      <c r="OON152" s="86"/>
      <c r="OOO152" s="86"/>
      <c r="OOP152" s="86"/>
      <c r="OOQ152" s="86"/>
      <c r="OOR152" s="86"/>
      <c r="OOS152" s="86"/>
      <c r="OOT152" s="86"/>
      <c r="OOU152" s="86"/>
      <c r="OOV152" s="86"/>
      <c r="OOW152" s="86"/>
      <c r="OOX152" s="86"/>
      <c r="OOY152" s="86"/>
      <c r="OOZ152" s="86"/>
      <c r="OPA152" s="86"/>
      <c r="OPB152" s="86"/>
      <c r="OPC152" s="86"/>
      <c r="OPD152" s="86"/>
      <c r="OPE152" s="86"/>
      <c r="OPF152" s="86"/>
      <c r="OPG152" s="86"/>
      <c r="OPH152" s="86"/>
      <c r="OPI152" s="86"/>
      <c r="OPJ152" s="86"/>
      <c r="OPK152" s="86"/>
      <c r="OPL152" s="86"/>
      <c r="OPM152" s="86"/>
      <c r="OPN152" s="86"/>
      <c r="OPO152" s="86"/>
      <c r="OPP152" s="86"/>
      <c r="OPQ152" s="86"/>
      <c r="OPR152" s="86"/>
      <c r="OPS152" s="86"/>
      <c r="OPT152" s="86"/>
      <c r="OPU152" s="86"/>
      <c r="OPV152" s="86"/>
      <c r="OPW152" s="86"/>
      <c r="OPX152" s="86"/>
      <c r="OPY152" s="86"/>
      <c r="OPZ152" s="86"/>
      <c r="OQA152" s="86"/>
      <c r="OQB152" s="86"/>
      <c r="OQC152" s="86"/>
      <c r="OQD152" s="86"/>
      <c r="OQE152" s="86"/>
      <c r="OQF152" s="86"/>
      <c r="OQG152" s="86"/>
      <c r="OQH152" s="86"/>
      <c r="OQI152" s="86"/>
      <c r="OQJ152" s="86"/>
      <c r="OQK152" s="86"/>
      <c r="OQL152" s="86"/>
      <c r="OQM152" s="86"/>
      <c r="OQN152" s="86"/>
      <c r="OQO152" s="86"/>
      <c r="OQP152" s="86"/>
      <c r="OQQ152" s="86"/>
      <c r="OQR152" s="86"/>
      <c r="OQS152" s="86"/>
      <c r="OQT152" s="86"/>
      <c r="OQU152" s="86"/>
      <c r="OQV152" s="86"/>
      <c r="OQW152" s="86"/>
      <c r="OQX152" s="86"/>
      <c r="OQY152" s="86"/>
      <c r="OQZ152" s="86"/>
      <c r="ORA152" s="86"/>
      <c r="ORB152" s="86"/>
      <c r="ORC152" s="86"/>
      <c r="ORD152" s="86"/>
      <c r="ORE152" s="86"/>
      <c r="ORF152" s="86"/>
      <c r="ORG152" s="86"/>
      <c r="ORH152" s="86"/>
      <c r="ORI152" s="86"/>
      <c r="ORJ152" s="86"/>
      <c r="ORK152" s="86"/>
      <c r="ORL152" s="86"/>
      <c r="ORM152" s="86"/>
      <c r="ORN152" s="86"/>
      <c r="ORO152" s="86"/>
      <c r="ORP152" s="86"/>
      <c r="ORQ152" s="86"/>
      <c r="ORR152" s="86"/>
      <c r="ORS152" s="86"/>
      <c r="ORT152" s="86"/>
      <c r="ORU152" s="86"/>
      <c r="ORV152" s="86"/>
      <c r="ORW152" s="86"/>
      <c r="ORX152" s="86"/>
      <c r="ORY152" s="86"/>
      <c r="ORZ152" s="86"/>
      <c r="OSA152" s="86"/>
      <c r="OSB152" s="86"/>
      <c r="OSC152" s="86"/>
      <c r="OSD152" s="86"/>
      <c r="OSE152" s="86"/>
      <c r="OSF152" s="86"/>
      <c r="OSG152" s="86"/>
      <c r="OSH152" s="86"/>
      <c r="OSI152" s="86"/>
      <c r="OSJ152" s="86"/>
      <c r="OSK152" s="86"/>
      <c r="OSL152" s="86"/>
      <c r="OSM152" s="86"/>
      <c r="OSN152" s="86"/>
      <c r="OSO152" s="86"/>
      <c r="OSP152" s="86"/>
      <c r="OSQ152" s="86"/>
      <c r="OSR152" s="86"/>
      <c r="OSS152" s="86"/>
      <c r="OST152" s="86"/>
      <c r="OSU152" s="86"/>
      <c r="OSV152" s="86"/>
      <c r="OSW152" s="86"/>
      <c r="OSX152" s="86"/>
      <c r="OSY152" s="86"/>
      <c r="OSZ152" s="86"/>
      <c r="OTA152" s="86"/>
      <c r="OTB152" s="86"/>
      <c r="OTC152" s="86"/>
      <c r="OTD152" s="86"/>
      <c r="OTE152" s="86"/>
      <c r="OTF152" s="86"/>
      <c r="OTG152" s="86"/>
      <c r="OTH152" s="86"/>
      <c r="OTI152" s="86"/>
      <c r="OTJ152" s="86"/>
      <c r="OTK152" s="86"/>
      <c r="OTL152" s="86"/>
      <c r="OTM152" s="86"/>
      <c r="OTN152" s="86"/>
      <c r="OTO152" s="86"/>
      <c r="OTP152" s="86"/>
      <c r="OTQ152" s="86"/>
      <c r="OTR152" s="86"/>
      <c r="OTS152" s="86"/>
      <c r="OTT152" s="86"/>
      <c r="OTU152" s="86"/>
      <c r="OTV152" s="86"/>
      <c r="OTW152" s="86"/>
      <c r="OTX152" s="86"/>
      <c r="OTY152" s="86"/>
      <c r="OTZ152" s="86"/>
      <c r="OUA152" s="86"/>
      <c r="OUB152" s="86"/>
      <c r="OUC152" s="86"/>
      <c r="OUD152" s="86"/>
      <c r="OUE152" s="86"/>
      <c r="OUF152" s="86"/>
      <c r="OUG152" s="86"/>
      <c r="OUH152" s="86"/>
      <c r="OUI152" s="86"/>
      <c r="OUJ152" s="86"/>
      <c r="OUK152" s="86"/>
      <c r="OUL152" s="86"/>
      <c r="OUM152" s="86"/>
      <c r="OUN152" s="86"/>
      <c r="OUO152" s="86"/>
      <c r="OUP152" s="86"/>
      <c r="OUQ152" s="86"/>
      <c r="OUR152" s="86"/>
      <c r="OUS152" s="86"/>
      <c r="OUT152" s="86"/>
      <c r="OUU152" s="186"/>
      <c r="OUV152" s="186"/>
      <c r="OUW152" s="186"/>
      <c r="OUX152" s="186"/>
      <c r="OUY152" s="186"/>
      <c r="OUZ152" s="186"/>
      <c r="OVA152" s="86"/>
      <c r="OVB152" s="86"/>
      <c r="OVC152" s="86"/>
      <c r="OVD152" s="86"/>
      <c r="OVE152" s="86"/>
      <c r="OVF152" s="86"/>
      <c r="OVG152" s="86"/>
      <c r="OVH152" s="86"/>
      <c r="OVI152" s="86"/>
      <c r="OVJ152" s="86"/>
      <c r="OVK152" s="86"/>
      <c r="OVL152" s="86"/>
      <c r="OVM152" s="86"/>
      <c r="OVN152" s="86"/>
      <c r="OVO152" s="86"/>
      <c r="OVP152" s="86"/>
      <c r="OVQ152" s="86"/>
      <c r="OVR152" s="86"/>
      <c r="OVS152" s="86"/>
      <c r="OVT152" s="86"/>
      <c r="OVU152" s="86"/>
      <c r="OVV152" s="86"/>
      <c r="OVW152" s="86"/>
      <c r="OVX152" s="86"/>
      <c r="OVY152" s="86"/>
      <c r="OVZ152" s="86"/>
      <c r="OWA152" s="86"/>
      <c r="OWB152" s="86"/>
      <c r="OWC152" s="86"/>
      <c r="OWD152" s="86"/>
      <c r="OWE152" s="86"/>
      <c r="OWF152" s="86"/>
      <c r="OWG152" s="86"/>
      <c r="OWH152" s="86"/>
      <c r="OWI152" s="86"/>
      <c r="OWJ152" s="86"/>
      <c r="OWK152" s="86"/>
      <c r="OWL152" s="86"/>
      <c r="OWM152" s="86"/>
      <c r="OWN152" s="86"/>
      <c r="OWO152" s="86"/>
      <c r="OWP152" s="86"/>
      <c r="OWQ152" s="86"/>
      <c r="OWR152" s="86"/>
      <c r="OWS152" s="86"/>
      <c r="OWT152" s="86"/>
      <c r="OWU152" s="86"/>
      <c r="OWV152" s="86"/>
      <c r="OWW152" s="86"/>
      <c r="OWX152" s="86"/>
      <c r="OWY152" s="86"/>
      <c r="OWZ152" s="86"/>
      <c r="OXA152" s="86"/>
      <c r="OXB152" s="86"/>
      <c r="OXC152" s="86"/>
      <c r="OXD152" s="86"/>
      <c r="OXE152" s="86"/>
      <c r="OXF152" s="86"/>
      <c r="OXG152" s="86"/>
      <c r="OXH152" s="86"/>
      <c r="OXI152" s="86"/>
      <c r="OXJ152" s="86"/>
      <c r="OXK152" s="86"/>
      <c r="OXL152" s="86"/>
      <c r="OXM152" s="86"/>
      <c r="OXN152" s="86"/>
      <c r="OXO152" s="86"/>
      <c r="OXP152" s="86"/>
      <c r="OXQ152" s="86"/>
      <c r="OXR152" s="86"/>
      <c r="OXS152" s="86"/>
      <c r="OXT152" s="86"/>
      <c r="OXU152" s="86"/>
      <c r="OXV152" s="86"/>
      <c r="OXW152" s="86"/>
      <c r="OXX152" s="86"/>
      <c r="OXY152" s="86"/>
      <c r="OXZ152" s="86"/>
      <c r="OYA152" s="86"/>
      <c r="OYB152" s="86"/>
      <c r="OYC152" s="86"/>
      <c r="OYD152" s="86"/>
      <c r="OYE152" s="86"/>
      <c r="OYF152" s="86"/>
      <c r="OYG152" s="86"/>
      <c r="OYH152" s="86"/>
      <c r="OYI152" s="86"/>
      <c r="OYJ152" s="86"/>
      <c r="OYK152" s="86"/>
      <c r="OYL152" s="86"/>
      <c r="OYM152" s="86"/>
      <c r="OYN152" s="86"/>
      <c r="OYO152" s="86"/>
      <c r="OYP152" s="86"/>
      <c r="OYQ152" s="86"/>
      <c r="OYR152" s="86"/>
      <c r="OYS152" s="86"/>
      <c r="OYT152" s="86"/>
      <c r="OYU152" s="86"/>
      <c r="OYV152" s="86"/>
      <c r="OYW152" s="86"/>
      <c r="OYX152" s="86"/>
      <c r="OYY152" s="86"/>
      <c r="OYZ152" s="86"/>
      <c r="OZA152" s="86"/>
      <c r="OZB152" s="86"/>
      <c r="OZC152" s="86"/>
      <c r="OZD152" s="86"/>
      <c r="OZE152" s="86"/>
      <c r="OZF152" s="86"/>
      <c r="OZG152" s="86"/>
      <c r="OZH152" s="86"/>
      <c r="OZI152" s="86"/>
      <c r="OZJ152" s="86"/>
      <c r="OZK152" s="86"/>
      <c r="OZL152" s="86"/>
      <c r="OZM152" s="86"/>
      <c r="OZN152" s="86"/>
      <c r="OZO152" s="86"/>
      <c r="OZP152" s="86"/>
      <c r="OZQ152" s="86"/>
      <c r="OZR152" s="86"/>
      <c r="OZS152" s="86"/>
      <c r="OZT152" s="86"/>
      <c r="OZU152" s="86"/>
      <c r="OZV152" s="86"/>
      <c r="OZW152" s="86"/>
      <c r="OZX152" s="86"/>
      <c r="OZY152" s="86"/>
      <c r="OZZ152" s="86"/>
      <c r="PAA152" s="86"/>
      <c r="PAB152" s="86"/>
      <c r="PAC152" s="86"/>
      <c r="PAD152" s="86"/>
      <c r="PAE152" s="86"/>
      <c r="PAF152" s="86"/>
      <c r="PAG152" s="86"/>
      <c r="PAH152" s="86"/>
      <c r="PAI152" s="86"/>
      <c r="PAJ152" s="86"/>
      <c r="PAK152" s="86"/>
      <c r="PAL152" s="86"/>
      <c r="PAM152" s="86"/>
      <c r="PAN152" s="86"/>
      <c r="PAO152" s="86"/>
      <c r="PAP152" s="86"/>
      <c r="PAQ152" s="86"/>
      <c r="PAR152" s="86"/>
      <c r="PAS152" s="86"/>
      <c r="PAT152" s="86"/>
      <c r="PAU152" s="86"/>
      <c r="PAV152" s="86"/>
      <c r="PAW152" s="86"/>
      <c r="PAX152" s="86"/>
      <c r="PAY152" s="86"/>
      <c r="PAZ152" s="86"/>
      <c r="PBA152" s="86"/>
      <c r="PBB152" s="86"/>
      <c r="PBC152" s="86"/>
      <c r="PBD152" s="86"/>
      <c r="PBE152" s="86"/>
      <c r="PBF152" s="86"/>
      <c r="PBG152" s="86"/>
      <c r="PBH152" s="86"/>
      <c r="PBI152" s="86"/>
      <c r="PBJ152" s="86"/>
      <c r="PBK152" s="86"/>
      <c r="PBL152" s="86"/>
      <c r="PBM152" s="86"/>
      <c r="PBN152" s="86"/>
      <c r="PBO152" s="86"/>
      <c r="PBP152" s="86"/>
      <c r="PBQ152" s="86"/>
      <c r="PBR152" s="86"/>
      <c r="PBS152" s="86"/>
      <c r="PBT152" s="86"/>
      <c r="PBU152" s="86"/>
      <c r="PBV152" s="86"/>
      <c r="PBW152" s="86"/>
      <c r="PBX152" s="86"/>
      <c r="PBY152" s="86"/>
      <c r="PBZ152" s="86"/>
      <c r="PCA152" s="86"/>
      <c r="PCB152" s="86"/>
      <c r="PCC152" s="86"/>
      <c r="PCD152" s="86"/>
      <c r="PCE152" s="86"/>
      <c r="PCF152" s="86"/>
      <c r="PCG152" s="86"/>
      <c r="PCH152" s="86"/>
      <c r="PCI152" s="86"/>
      <c r="PCJ152" s="86"/>
      <c r="PCK152" s="86"/>
      <c r="PCL152" s="86"/>
      <c r="PCM152" s="86"/>
      <c r="PCN152" s="86"/>
      <c r="PCO152" s="86"/>
      <c r="PCP152" s="86"/>
      <c r="PCQ152" s="86"/>
      <c r="PCR152" s="86"/>
      <c r="PCS152" s="86"/>
      <c r="PCT152" s="86"/>
      <c r="PCU152" s="86"/>
      <c r="PCV152" s="86"/>
      <c r="PCW152" s="86"/>
      <c r="PCX152" s="86"/>
      <c r="PCY152" s="86"/>
      <c r="PCZ152" s="86"/>
      <c r="PDA152" s="86"/>
      <c r="PDB152" s="86"/>
      <c r="PDC152" s="86"/>
      <c r="PDD152" s="86"/>
      <c r="PDE152" s="86"/>
      <c r="PDF152" s="86"/>
      <c r="PDG152" s="86"/>
      <c r="PDH152" s="86"/>
      <c r="PDI152" s="86"/>
      <c r="PDJ152" s="86"/>
      <c r="PDK152" s="86"/>
      <c r="PDL152" s="86"/>
      <c r="PDM152" s="86"/>
      <c r="PDN152" s="86"/>
      <c r="PDO152" s="86"/>
      <c r="PDP152" s="86"/>
      <c r="PDQ152" s="86"/>
      <c r="PDR152" s="86"/>
      <c r="PDS152" s="86"/>
      <c r="PDT152" s="86"/>
      <c r="PDU152" s="86"/>
      <c r="PDV152" s="86"/>
      <c r="PDW152" s="86"/>
      <c r="PDX152" s="86"/>
      <c r="PDY152" s="86"/>
      <c r="PDZ152" s="86"/>
      <c r="PEA152" s="86"/>
      <c r="PEB152" s="86"/>
      <c r="PEC152" s="86"/>
      <c r="PED152" s="86"/>
      <c r="PEE152" s="86"/>
      <c r="PEF152" s="86"/>
      <c r="PEG152" s="86"/>
      <c r="PEH152" s="86"/>
      <c r="PEI152" s="86"/>
      <c r="PEJ152" s="86"/>
      <c r="PEK152" s="86"/>
      <c r="PEL152" s="86"/>
      <c r="PEM152" s="86"/>
      <c r="PEN152" s="86"/>
      <c r="PEO152" s="86"/>
      <c r="PEP152" s="86"/>
      <c r="PEQ152" s="186"/>
      <c r="PER152" s="186"/>
      <c r="PES152" s="186"/>
      <c r="PET152" s="186"/>
      <c r="PEU152" s="186"/>
      <c r="PEV152" s="186"/>
      <c r="PEW152" s="86"/>
      <c r="PEX152" s="86"/>
      <c r="PEY152" s="86"/>
      <c r="PEZ152" s="86"/>
      <c r="PFA152" s="86"/>
      <c r="PFB152" s="86"/>
      <c r="PFC152" s="86"/>
      <c r="PFD152" s="86"/>
      <c r="PFE152" s="86"/>
      <c r="PFF152" s="86"/>
      <c r="PFG152" s="86"/>
      <c r="PFH152" s="86"/>
      <c r="PFI152" s="86"/>
      <c r="PFJ152" s="86"/>
      <c r="PFK152" s="86"/>
      <c r="PFL152" s="86"/>
      <c r="PFM152" s="86"/>
      <c r="PFN152" s="86"/>
      <c r="PFO152" s="86"/>
      <c r="PFP152" s="86"/>
      <c r="PFQ152" s="86"/>
      <c r="PFR152" s="86"/>
      <c r="PFS152" s="86"/>
      <c r="PFT152" s="86"/>
      <c r="PFU152" s="86"/>
      <c r="PFV152" s="86"/>
      <c r="PFW152" s="86"/>
      <c r="PFX152" s="86"/>
      <c r="PFY152" s="86"/>
      <c r="PFZ152" s="86"/>
      <c r="PGA152" s="86"/>
      <c r="PGB152" s="86"/>
      <c r="PGC152" s="86"/>
      <c r="PGD152" s="86"/>
      <c r="PGE152" s="86"/>
      <c r="PGF152" s="86"/>
      <c r="PGG152" s="86"/>
      <c r="PGH152" s="86"/>
      <c r="PGI152" s="86"/>
      <c r="PGJ152" s="86"/>
      <c r="PGK152" s="86"/>
      <c r="PGL152" s="86"/>
      <c r="PGM152" s="86"/>
      <c r="PGN152" s="86"/>
      <c r="PGO152" s="86"/>
      <c r="PGP152" s="86"/>
      <c r="PGQ152" s="86"/>
      <c r="PGR152" s="86"/>
      <c r="PGS152" s="86"/>
      <c r="PGT152" s="86"/>
      <c r="PGU152" s="86"/>
      <c r="PGV152" s="86"/>
      <c r="PGW152" s="86"/>
      <c r="PGX152" s="86"/>
      <c r="PGY152" s="86"/>
      <c r="PGZ152" s="86"/>
      <c r="PHA152" s="86"/>
      <c r="PHB152" s="86"/>
      <c r="PHC152" s="86"/>
      <c r="PHD152" s="86"/>
      <c r="PHE152" s="86"/>
      <c r="PHF152" s="86"/>
      <c r="PHG152" s="86"/>
      <c r="PHH152" s="86"/>
      <c r="PHI152" s="86"/>
      <c r="PHJ152" s="86"/>
      <c r="PHK152" s="86"/>
      <c r="PHL152" s="86"/>
      <c r="PHM152" s="86"/>
      <c r="PHN152" s="86"/>
      <c r="PHO152" s="86"/>
      <c r="PHP152" s="86"/>
      <c r="PHQ152" s="86"/>
      <c r="PHR152" s="86"/>
      <c r="PHS152" s="86"/>
      <c r="PHT152" s="86"/>
      <c r="PHU152" s="86"/>
      <c r="PHV152" s="86"/>
      <c r="PHW152" s="86"/>
      <c r="PHX152" s="86"/>
      <c r="PHY152" s="86"/>
      <c r="PHZ152" s="86"/>
      <c r="PIA152" s="86"/>
      <c r="PIB152" s="86"/>
      <c r="PIC152" s="86"/>
      <c r="PID152" s="86"/>
      <c r="PIE152" s="86"/>
      <c r="PIF152" s="86"/>
      <c r="PIG152" s="86"/>
      <c r="PIH152" s="86"/>
      <c r="PII152" s="86"/>
      <c r="PIJ152" s="86"/>
      <c r="PIK152" s="86"/>
      <c r="PIL152" s="86"/>
      <c r="PIM152" s="86"/>
      <c r="PIN152" s="86"/>
      <c r="PIO152" s="86"/>
      <c r="PIP152" s="86"/>
      <c r="PIQ152" s="86"/>
      <c r="PIR152" s="86"/>
      <c r="PIS152" s="86"/>
      <c r="PIT152" s="86"/>
      <c r="PIU152" s="86"/>
      <c r="PIV152" s="86"/>
      <c r="PIW152" s="86"/>
      <c r="PIX152" s="86"/>
      <c r="PIY152" s="86"/>
      <c r="PIZ152" s="86"/>
      <c r="PJA152" s="86"/>
      <c r="PJB152" s="86"/>
      <c r="PJC152" s="86"/>
      <c r="PJD152" s="86"/>
      <c r="PJE152" s="86"/>
      <c r="PJF152" s="86"/>
      <c r="PJG152" s="86"/>
      <c r="PJH152" s="86"/>
      <c r="PJI152" s="86"/>
      <c r="PJJ152" s="86"/>
      <c r="PJK152" s="86"/>
      <c r="PJL152" s="86"/>
      <c r="PJM152" s="86"/>
      <c r="PJN152" s="86"/>
      <c r="PJO152" s="86"/>
      <c r="PJP152" s="86"/>
      <c r="PJQ152" s="86"/>
      <c r="PJR152" s="86"/>
      <c r="PJS152" s="86"/>
      <c r="PJT152" s="86"/>
      <c r="PJU152" s="86"/>
      <c r="PJV152" s="86"/>
      <c r="PJW152" s="86"/>
      <c r="PJX152" s="86"/>
      <c r="PJY152" s="86"/>
      <c r="PJZ152" s="86"/>
      <c r="PKA152" s="86"/>
      <c r="PKB152" s="86"/>
      <c r="PKC152" s="86"/>
      <c r="PKD152" s="86"/>
      <c r="PKE152" s="86"/>
      <c r="PKF152" s="86"/>
      <c r="PKG152" s="86"/>
      <c r="PKH152" s="86"/>
      <c r="PKI152" s="86"/>
      <c r="PKJ152" s="86"/>
      <c r="PKK152" s="86"/>
      <c r="PKL152" s="86"/>
      <c r="PKM152" s="86"/>
      <c r="PKN152" s="86"/>
      <c r="PKO152" s="86"/>
      <c r="PKP152" s="86"/>
      <c r="PKQ152" s="86"/>
      <c r="PKR152" s="86"/>
      <c r="PKS152" s="86"/>
      <c r="PKT152" s="86"/>
      <c r="PKU152" s="86"/>
      <c r="PKV152" s="86"/>
      <c r="PKW152" s="86"/>
      <c r="PKX152" s="86"/>
      <c r="PKY152" s="86"/>
      <c r="PKZ152" s="86"/>
      <c r="PLA152" s="86"/>
      <c r="PLB152" s="86"/>
      <c r="PLC152" s="86"/>
      <c r="PLD152" s="86"/>
      <c r="PLE152" s="86"/>
      <c r="PLF152" s="86"/>
      <c r="PLG152" s="86"/>
      <c r="PLH152" s="86"/>
      <c r="PLI152" s="86"/>
      <c r="PLJ152" s="86"/>
      <c r="PLK152" s="86"/>
      <c r="PLL152" s="86"/>
      <c r="PLM152" s="86"/>
      <c r="PLN152" s="86"/>
      <c r="PLO152" s="86"/>
      <c r="PLP152" s="86"/>
      <c r="PLQ152" s="86"/>
      <c r="PLR152" s="86"/>
      <c r="PLS152" s="86"/>
      <c r="PLT152" s="86"/>
      <c r="PLU152" s="86"/>
      <c r="PLV152" s="86"/>
      <c r="PLW152" s="86"/>
      <c r="PLX152" s="86"/>
      <c r="PLY152" s="86"/>
      <c r="PLZ152" s="86"/>
      <c r="PMA152" s="86"/>
      <c r="PMB152" s="86"/>
      <c r="PMC152" s="86"/>
      <c r="PMD152" s="86"/>
      <c r="PME152" s="86"/>
      <c r="PMF152" s="86"/>
      <c r="PMG152" s="86"/>
      <c r="PMH152" s="86"/>
      <c r="PMI152" s="86"/>
      <c r="PMJ152" s="86"/>
      <c r="PMK152" s="86"/>
      <c r="PML152" s="86"/>
      <c r="PMM152" s="86"/>
      <c r="PMN152" s="86"/>
      <c r="PMO152" s="86"/>
      <c r="PMP152" s="86"/>
      <c r="PMQ152" s="86"/>
      <c r="PMR152" s="86"/>
      <c r="PMS152" s="86"/>
      <c r="PMT152" s="86"/>
      <c r="PMU152" s="86"/>
      <c r="PMV152" s="86"/>
      <c r="PMW152" s="86"/>
      <c r="PMX152" s="86"/>
      <c r="PMY152" s="86"/>
      <c r="PMZ152" s="86"/>
      <c r="PNA152" s="86"/>
      <c r="PNB152" s="86"/>
      <c r="PNC152" s="86"/>
      <c r="PND152" s="86"/>
      <c r="PNE152" s="86"/>
      <c r="PNF152" s="86"/>
      <c r="PNG152" s="86"/>
      <c r="PNH152" s="86"/>
      <c r="PNI152" s="86"/>
      <c r="PNJ152" s="86"/>
      <c r="PNK152" s="86"/>
      <c r="PNL152" s="86"/>
      <c r="PNM152" s="86"/>
      <c r="PNN152" s="86"/>
      <c r="PNO152" s="86"/>
      <c r="PNP152" s="86"/>
      <c r="PNQ152" s="86"/>
      <c r="PNR152" s="86"/>
      <c r="PNS152" s="86"/>
      <c r="PNT152" s="86"/>
      <c r="PNU152" s="86"/>
      <c r="PNV152" s="86"/>
      <c r="PNW152" s="86"/>
      <c r="PNX152" s="86"/>
      <c r="PNY152" s="86"/>
      <c r="PNZ152" s="86"/>
      <c r="POA152" s="86"/>
      <c r="POB152" s="86"/>
      <c r="POC152" s="86"/>
      <c r="POD152" s="86"/>
      <c r="POE152" s="86"/>
      <c r="POF152" s="86"/>
      <c r="POG152" s="86"/>
      <c r="POH152" s="86"/>
      <c r="POI152" s="86"/>
      <c r="POJ152" s="86"/>
      <c r="POK152" s="86"/>
      <c r="POL152" s="86"/>
      <c r="POM152" s="186"/>
      <c r="PON152" s="186"/>
      <c r="POO152" s="186"/>
      <c r="POP152" s="186"/>
      <c r="POQ152" s="186"/>
      <c r="POR152" s="186"/>
      <c r="POS152" s="86"/>
      <c r="POT152" s="86"/>
      <c r="POU152" s="86"/>
      <c r="POV152" s="86"/>
      <c r="POW152" s="86"/>
      <c r="POX152" s="86"/>
      <c r="POY152" s="86"/>
      <c r="POZ152" s="86"/>
      <c r="PPA152" s="86"/>
      <c r="PPB152" s="86"/>
      <c r="PPC152" s="86"/>
      <c r="PPD152" s="86"/>
      <c r="PPE152" s="86"/>
      <c r="PPF152" s="86"/>
      <c r="PPG152" s="86"/>
      <c r="PPH152" s="86"/>
      <c r="PPI152" s="86"/>
      <c r="PPJ152" s="86"/>
      <c r="PPK152" s="86"/>
      <c r="PPL152" s="86"/>
      <c r="PPM152" s="86"/>
      <c r="PPN152" s="86"/>
      <c r="PPO152" s="86"/>
      <c r="PPP152" s="86"/>
      <c r="PPQ152" s="86"/>
      <c r="PPR152" s="86"/>
      <c r="PPS152" s="86"/>
      <c r="PPT152" s="86"/>
      <c r="PPU152" s="86"/>
      <c r="PPV152" s="86"/>
      <c r="PPW152" s="86"/>
      <c r="PPX152" s="86"/>
      <c r="PPY152" s="86"/>
      <c r="PPZ152" s="86"/>
      <c r="PQA152" s="86"/>
      <c r="PQB152" s="86"/>
      <c r="PQC152" s="86"/>
      <c r="PQD152" s="86"/>
      <c r="PQE152" s="86"/>
      <c r="PQF152" s="86"/>
      <c r="PQG152" s="86"/>
      <c r="PQH152" s="86"/>
      <c r="PQI152" s="86"/>
      <c r="PQJ152" s="86"/>
      <c r="PQK152" s="86"/>
      <c r="PQL152" s="86"/>
      <c r="PQM152" s="86"/>
      <c r="PQN152" s="86"/>
      <c r="PQO152" s="86"/>
      <c r="PQP152" s="86"/>
      <c r="PQQ152" s="86"/>
      <c r="PQR152" s="86"/>
      <c r="PQS152" s="86"/>
      <c r="PQT152" s="86"/>
      <c r="PQU152" s="86"/>
      <c r="PQV152" s="86"/>
      <c r="PQW152" s="86"/>
      <c r="PQX152" s="86"/>
      <c r="PQY152" s="86"/>
      <c r="PQZ152" s="86"/>
      <c r="PRA152" s="86"/>
      <c r="PRB152" s="86"/>
      <c r="PRC152" s="86"/>
      <c r="PRD152" s="86"/>
      <c r="PRE152" s="86"/>
      <c r="PRF152" s="86"/>
      <c r="PRG152" s="86"/>
      <c r="PRH152" s="86"/>
      <c r="PRI152" s="86"/>
      <c r="PRJ152" s="86"/>
      <c r="PRK152" s="86"/>
      <c r="PRL152" s="86"/>
      <c r="PRM152" s="86"/>
      <c r="PRN152" s="86"/>
      <c r="PRO152" s="86"/>
      <c r="PRP152" s="86"/>
      <c r="PRQ152" s="86"/>
      <c r="PRR152" s="86"/>
      <c r="PRS152" s="86"/>
      <c r="PRT152" s="86"/>
      <c r="PRU152" s="86"/>
      <c r="PRV152" s="86"/>
      <c r="PRW152" s="86"/>
      <c r="PRX152" s="86"/>
      <c r="PRY152" s="86"/>
      <c r="PRZ152" s="86"/>
      <c r="PSA152" s="86"/>
      <c r="PSB152" s="86"/>
      <c r="PSC152" s="86"/>
      <c r="PSD152" s="86"/>
      <c r="PSE152" s="86"/>
      <c r="PSF152" s="86"/>
      <c r="PSG152" s="86"/>
      <c r="PSH152" s="86"/>
      <c r="PSI152" s="86"/>
      <c r="PSJ152" s="86"/>
      <c r="PSK152" s="86"/>
      <c r="PSL152" s="86"/>
      <c r="PSM152" s="86"/>
      <c r="PSN152" s="86"/>
      <c r="PSO152" s="86"/>
      <c r="PSP152" s="86"/>
      <c r="PSQ152" s="86"/>
      <c r="PSR152" s="86"/>
      <c r="PSS152" s="86"/>
      <c r="PST152" s="86"/>
      <c r="PSU152" s="86"/>
      <c r="PSV152" s="86"/>
      <c r="PSW152" s="86"/>
      <c r="PSX152" s="86"/>
      <c r="PSY152" s="86"/>
      <c r="PSZ152" s="86"/>
      <c r="PTA152" s="86"/>
      <c r="PTB152" s="86"/>
      <c r="PTC152" s="86"/>
      <c r="PTD152" s="86"/>
      <c r="PTE152" s="86"/>
      <c r="PTF152" s="86"/>
      <c r="PTG152" s="86"/>
      <c r="PTH152" s="86"/>
      <c r="PTI152" s="86"/>
      <c r="PTJ152" s="86"/>
      <c r="PTK152" s="86"/>
      <c r="PTL152" s="86"/>
      <c r="PTM152" s="86"/>
      <c r="PTN152" s="86"/>
      <c r="PTO152" s="86"/>
      <c r="PTP152" s="86"/>
      <c r="PTQ152" s="86"/>
      <c r="PTR152" s="86"/>
      <c r="PTS152" s="86"/>
      <c r="PTT152" s="86"/>
      <c r="PTU152" s="86"/>
      <c r="PTV152" s="86"/>
      <c r="PTW152" s="86"/>
      <c r="PTX152" s="86"/>
      <c r="PTY152" s="86"/>
      <c r="PTZ152" s="86"/>
      <c r="PUA152" s="86"/>
      <c r="PUB152" s="86"/>
      <c r="PUC152" s="86"/>
      <c r="PUD152" s="86"/>
      <c r="PUE152" s="86"/>
      <c r="PUF152" s="86"/>
      <c r="PUG152" s="86"/>
      <c r="PUH152" s="86"/>
      <c r="PUI152" s="86"/>
      <c r="PUJ152" s="86"/>
      <c r="PUK152" s="86"/>
      <c r="PUL152" s="86"/>
      <c r="PUM152" s="86"/>
      <c r="PUN152" s="86"/>
      <c r="PUO152" s="86"/>
      <c r="PUP152" s="86"/>
      <c r="PUQ152" s="86"/>
      <c r="PUR152" s="86"/>
      <c r="PUS152" s="86"/>
      <c r="PUT152" s="86"/>
      <c r="PUU152" s="86"/>
      <c r="PUV152" s="86"/>
      <c r="PUW152" s="86"/>
      <c r="PUX152" s="86"/>
      <c r="PUY152" s="86"/>
      <c r="PUZ152" s="86"/>
      <c r="PVA152" s="86"/>
      <c r="PVB152" s="86"/>
      <c r="PVC152" s="86"/>
      <c r="PVD152" s="86"/>
      <c r="PVE152" s="86"/>
      <c r="PVF152" s="86"/>
      <c r="PVG152" s="86"/>
      <c r="PVH152" s="86"/>
      <c r="PVI152" s="86"/>
      <c r="PVJ152" s="86"/>
      <c r="PVK152" s="86"/>
      <c r="PVL152" s="86"/>
      <c r="PVM152" s="86"/>
      <c r="PVN152" s="86"/>
      <c r="PVO152" s="86"/>
      <c r="PVP152" s="86"/>
      <c r="PVQ152" s="86"/>
      <c r="PVR152" s="86"/>
      <c r="PVS152" s="86"/>
      <c r="PVT152" s="86"/>
      <c r="PVU152" s="86"/>
      <c r="PVV152" s="86"/>
      <c r="PVW152" s="86"/>
      <c r="PVX152" s="86"/>
      <c r="PVY152" s="86"/>
      <c r="PVZ152" s="86"/>
      <c r="PWA152" s="86"/>
      <c r="PWB152" s="86"/>
      <c r="PWC152" s="86"/>
      <c r="PWD152" s="86"/>
      <c r="PWE152" s="86"/>
      <c r="PWF152" s="86"/>
      <c r="PWG152" s="86"/>
      <c r="PWH152" s="86"/>
      <c r="PWI152" s="86"/>
      <c r="PWJ152" s="86"/>
      <c r="PWK152" s="86"/>
      <c r="PWL152" s="86"/>
      <c r="PWM152" s="86"/>
      <c r="PWN152" s="86"/>
      <c r="PWO152" s="86"/>
      <c r="PWP152" s="86"/>
      <c r="PWQ152" s="86"/>
      <c r="PWR152" s="86"/>
      <c r="PWS152" s="86"/>
      <c r="PWT152" s="86"/>
      <c r="PWU152" s="86"/>
      <c r="PWV152" s="86"/>
      <c r="PWW152" s="86"/>
      <c r="PWX152" s="86"/>
      <c r="PWY152" s="86"/>
      <c r="PWZ152" s="86"/>
      <c r="PXA152" s="86"/>
      <c r="PXB152" s="86"/>
      <c r="PXC152" s="86"/>
      <c r="PXD152" s="86"/>
      <c r="PXE152" s="86"/>
      <c r="PXF152" s="86"/>
      <c r="PXG152" s="86"/>
      <c r="PXH152" s="86"/>
      <c r="PXI152" s="86"/>
      <c r="PXJ152" s="86"/>
      <c r="PXK152" s="86"/>
      <c r="PXL152" s="86"/>
      <c r="PXM152" s="86"/>
      <c r="PXN152" s="86"/>
      <c r="PXO152" s="86"/>
      <c r="PXP152" s="86"/>
      <c r="PXQ152" s="86"/>
      <c r="PXR152" s="86"/>
      <c r="PXS152" s="86"/>
      <c r="PXT152" s="86"/>
      <c r="PXU152" s="86"/>
      <c r="PXV152" s="86"/>
      <c r="PXW152" s="86"/>
      <c r="PXX152" s="86"/>
      <c r="PXY152" s="86"/>
      <c r="PXZ152" s="86"/>
      <c r="PYA152" s="86"/>
      <c r="PYB152" s="86"/>
      <c r="PYC152" s="86"/>
      <c r="PYD152" s="86"/>
      <c r="PYE152" s="86"/>
      <c r="PYF152" s="86"/>
      <c r="PYG152" s="86"/>
      <c r="PYH152" s="86"/>
      <c r="PYI152" s="186"/>
      <c r="PYJ152" s="186"/>
      <c r="PYK152" s="186"/>
      <c r="PYL152" s="186"/>
      <c r="PYM152" s="186"/>
      <c r="PYN152" s="186"/>
      <c r="PYO152" s="86"/>
      <c r="PYP152" s="86"/>
      <c r="PYQ152" s="86"/>
      <c r="PYR152" s="86"/>
      <c r="PYS152" s="86"/>
      <c r="PYT152" s="86"/>
      <c r="PYU152" s="86"/>
      <c r="PYV152" s="86"/>
      <c r="PYW152" s="86"/>
      <c r="PYX152" s="86"/>
      <c r="PYY152" s="86"/>
      <c r="PYZ152" s="86"/>
      <c r="PZA152" s="86"/>
      <c r="PZB152" s="86"/>
      <c r="PZC152" s="86"/>
      <c r="PZD152" s="86"/>
      <c r="PZE152" s="86"/>
      <c r="PZF152" s="86"/>
      <c r="PZG152" s="86"/>
      <c r="PZH152" s="86"/>
      <c r="PZI152" s="86"/>
      <c r="PZJ152" s="86"/>
      <c r="PZK152" s="86"/>
      <c r="PZL152" s="86"/>
      <c r="PZM152" s="86"/>
      <c r="PZN152" s="86"/>
      <c r="PZO152" s="86"/>
      <c r="PZP152" s="86"/>
      <c r="PZQ152" s="86"/>
      <c r="PZR152" s="86"/>
      <c r="PZS152" s="86"/>
      <c r="PZT152" s="86"/>
      <c r="PZU152" s="86"/>
      <c r="PZV152" s="86"/>
      <c r="PZW152" s="86"/>
      <c r="PZX152" s="86"/>
      <c r="PZY152" s="86"/>
      <c r="PZZ152" s="86"/>
      <c r="QAA152" s="86"/>
      <c r="QAB152" s="86"/>
      <c r="QAC152" s="86"/>
      <c r="QAD152" s="86"/>
      <c r="QAE152" s="86"/>
      <c r="QAF152" s="86"/>
      <c r="QAG152" s="86"/>
      <c r="QAH152" s="86"/>
      <c r="QAI152" s="86"/>
      <c r="QAJ152" s="86"/>
      <c r="QAK152" s="86"/>
      <c r="QAL152" s="86"/>
      <c r="QAM152" s="86"/>
      <c r="QAN152" s="86"/>
      <c r="QAO152" s="86"/>
      <c r="QAP152" s="86"/>
      <c r="QAQ152" s="86"/>
      <c r="QAR152" s="86"/>
      <c r="QAS152" s="86"/>
      <c r="QAT152" s="86"/>
      <c r="QAU152" s="86"/>
      <c r="QAV152" s="86"/>
      <c r="QAW152" s="86"/>
      <c r="QAX152" s="86"/>
      <c r="QAY152" s="86"/>
      <c r="QAZ152" s="86"/>
      <c r="QBA152" s="86"/>
      <c r="QBB152" s="86"/>
      <c r="QBC152" s="86"/>
      <c r="QBD152" s="86"/>
      <c r="QBE152" s="86"/>
      <c r="QBF152" s="86"/>
      <c r="QBG152" s="86"/>
      <c r="QBH152" s="86"/>
      <c r="QBI152" s="86"/>
      <c r="QBJ152" s="86"/>
      <c r="QBK152" s="86"/>
      <c r="QBL152" s="86"/>
      <c r="QBM152" s="86"/>
      <c r="QBN152" s="86"/>
      <c r="QBO152" s="86"/>
      <c r="QBP152" s="86"/>
      <c r="QBQ152" s="86"/>
      <c r="QBR152" s="86"/>
      <c r="QBS152" s="86"/>
      <c r="QBT152" s="86"/>
      <c r="QBU152" s="86"/>
      <c r="QBV152" s="86"/>
      <c r="QBW152" s="86"/>
      <c r="QBX152" s="86"/>
      <c r="QBY152" s="86"/>
      <c r="QBZ152" s="86"/>
      <c r="QCA152" s="86"/>
      <c r="QCB152" s="86"/>
      <c r="QCC152" s="86"/>
      <c r="QCD152" s="86"/>
      <c r="QCE152" s="86"/>
      <c r="QCF152" s="86"/>
      <c r="QCG152" s="86"/>
      <c r="QCH152" s="86"/>
      <c r="QCI152" s="86"/>
      <c r="QCJ152" s="86"/>
      <c r="QCK152" s="86"/>
      <c r="QCL152" s="86"/>
      <c r="QCM152" s="86"/>
      <c r="QCN152" s="86"/>
      <c r="QCO152" s="86"/>
      <c r="QCP152" s="86"/>
      <c r="QCQ152" s="86"/>
      <c r="QCR152" s="86"/>
      <c r="QCS152" s="86"/>
      <c r="QCT152" s="86"/>
      <c r="QCU152" s="86"/>
      <c r="QCV152" s="86"/>
      <c r="QCW152" s="86"/>
      <c r="QCX152" s="86"/>
      <c r="QCY152" s="86"/>
      <c r="QCZ152" s="86"/>
      <c r="QDA152" s="86"/>
      <c r="QDB152" s="86"/>
      <c r="QDC152" s="86"/>
      <c r="QDD152" s="86"/>
      <c r="QDE152" s="86"/>
      <c r="QDF152" s="86"/>
      <c r="QDG152" s="86"/>
      <c r="QDH152" s="86"/>
      <c r="QDI152" s="86"/>
      <c r="QDJ152" s="86"/>
      <c r="QDK152" s="86"/>
      <c r="QDL152" s="86"/>
      <c r="QDM152" s="86"/>
      <c r="QDN152" s="86"/>
      <c r="QDO152" s="86"/>
      <c r="QDP152" s="86"/>
      <c r="QDQ152" s="86"/>
      <c r="QDR152" s="86"/>
      <c r="QDS152" s="86"/>
      <c r="QDT152" s="86"/>
      <c r="QDU152" s="86"/>
      <c r="QDV152" s="86"/>
      <c r="QDW152" s="86"/>
      <c r="QDX152" s="86"/>
      <c r="QDY152" s="86"/>
      <c r="QDZ152" s="86"/>
      <c r="QEA152" s="86"/>
      <c r="QEB152" s="86"/>
      <c r="QEC152" s="86"/>
      <c r="QED152" s="86"/>
      <c r="QEE152" s="86"/>
      <c r="QEF152" s="86"/>
      <c r="QEG152" s="86"/>
      <c r="QEH152" s="86"/>
      <c r="QEI152" s="86"/>
      <c r="QEJ152" s="86"/>
      <c r="QEK152" s="86"/>
      <c r="QEL152" s="86"/>
      <c r="QEM152" s="86"/>
      <c r="QEN152" s="86"/>
      <c r="QEO152" s="86"/>
      <c r="QEP152" s="86"/>
      <c r="QEQ152" s="86"/>
      <c r="QER152" s="86"/>
      <c r="QES152" s="86"/>
      <c r="QET152" s="86"/>
      <c r="QEU152" s="86"/>
      <c r="QEV152" s="86"/>
      <c r="QEW152" s="86"/>
      <c r="QEX152" s="86"/>
      <c r="QEY152" s="86"/>
      <c r="QEZ152" s="86"/>
      <c r="QFA152" s="86"/>
      <c r="QFB152" s="86"/>
      <c r="QFC152" s="86"/>
      <c r="QFD152" s="86"/>
      <c r="QFE152" s="86"/>
      <c r="QFF152" s="86"/>
      <c r="QFG152" s="86"/>
      <c r="QFH152" s="86"/>
      <c r="QFI152" s="86"/>
      <c r="QFJ152" s="86"/>
      <c r="QFK152" s="86"/>
      <c r="QFL152" s="86"/>
      <c r="QFM152" s="86"/>
      <c r="QFN152" s="86"/>
      <c r="QFO152" s="86"/>
      <c r="QFP152" s="86"/>
      <c r="QFQ152" s="86"/>
      <c r="QFR152" s="86"/>
      <c r="QFS152" s="86"/>
      <c r="QFT152" s="86"/>
      <c r="QFU152" s="86"/>
      <c r="QFV152" s="86"/>
      <c r="QFW152" s="86"/>
      <c r="QFX152" s="86"/>
      <c r="QFY152" s="86"/>
      <c r="QFZ152" s="86"/>
      <c r="QGA152" s="86"/>
      <c r="QGB152" s="86"/>
      <c r="QGC152" s="86"/>
      <c r="QGD152" s="86"/>
      <c r="QGE152" s="86"/>
      <c r="QGF152" s="86"/>
      <c r="QGG152" s="86"/>
      <c r="QGH152" s="86"/>
      <c r="QGI152" s="86"/>
      <c r="QGJ152" s="86"/>
      <c r="QGK152" s="86"/>
      <c r="QGL152" s="86"/>
      <c r="QGM152" s="86"/>
      <c r="QGN152" s="86"/>
      <c r="QGO152" s="86"/>
      <c r="QGP152" s="86"/>
      <c r="QGQ152" s="86"/>
      <c r="QGR152" s="86"/>
      <c r="QGS152" s="86"/>
      <c r="QGT152" s="86"/>
      <c r="QGU152" s="86"/>
      <c r="QGV152" s="86"/>
      <c r="QGW152" s="86"/>
      <c r="QGX152" s="86"/>
      <c r="QGY152" s="86"/>
      <c r="QGZ152" s="86"/>
      <c r="QHA152" s="86"/>
      <c r="QHB152" s="86"/>
      <c r="QHC152" s="86"/>
      <c r="QHD152" s="86"/>
      <c r="QHE152" s="86"/>
      <c r="QHF152" s="86"/>
      <c r="QHG152" s="86"/>
      <c r="QHH152" s="86"/>
      <c r="QHI152" s="86"/>
      <c r="QHJ152" s="86"/>
      <c r="QHK152" s="86"/>
      <c r="QHL152" s="86"/>
      <c r="QHM152" s="86"/>
      <c r="QHN152" s="86"/>
      <c r="QHO152" s="86"/>
      <c r="QHP152" s="86"/>
      <c r="QHQ152" s="86"/>
      <c r="QHR152" s="86"/>
      <c r="QHS152" s="86"/>
      <c r="QHT152" s="86"/>
      <c r="QHU152" s="86"/>
      <c r="QHV152" s="86"/>
      <c r="QHW152" s="86"/>
      <c r="QHX152" s="86"/>
      <c r="QHY152" s="86"/>
      <c r="QHZ152" s="86"/>
      <c r="QIA152" s="86"/>
      <c r="QIB152" s="86"/>
      <c r="QIC152" s="86"/>
      <c r="QID152" s="86"/>
      <c r="QIE152" s="186"/>
      <c r="QIF152" s="186"/>
      <c r="QIG152" s="186"/>
      <c r="QIH152" s="186"/>
      <c r="QII152" s="186"/>
      <c r="QIJ152" s="186"/>
      <c r="QIK152" s="86"/>
      <c r="QIL152" s="86"/>
      <c r="QIM152" s="86"/>
      <c r="QIN152" s="86"/>
      <c r="QIO152" s="86"/>
      <c r="QIP152" s="86"/>
      <c r="QIQ152" s="86"/>
      <c r="QIR152" s="86"/>
      <c r="QIS152" s="86"/>
      <c r="QIT152" s="86"/>
      <c r="QIU152" s="86"/>
      <c r="QIV152" s="86"/>
      <c r="QIW152" s="86"/>
      <c r="QIX152" s="86"/>
      <c r="QIY152" s="86"/>
      <c r="QIZ152" s="86"/>
      <c r="QJA152" s="86"/>
      <c r="QJB152" s="86"/>
      <c r="QJC152" s="86"/>
      <c r="QJD152" s="86"/>
      <c r="QJE152" s="86"/>
      <c r="QJF152" s="86"/>
      <c r="QJG152" s="86"/>
      <c r="QJH152" s="86"/>
      <c r="QJI152" s="86"/>
      <c r="QJJ152" s="86"/>
      <c r="QJK152" s="86"/>
      <c r="QJL152" s="86"/>
      <c r="QJM152" s="86"/>
      <c r="QJN152" s="86"/>
      <c r="QJO152" s="86"/>
      <c r="QJP152" s="86"/>
      <c r="QJQ152" s="86"/>
      <c r="QJR152" s="86"/>
      <c r="QJS152" s="86"/>
      <c r="QJT152" s="86"/>
      <c r="QJU152" s="86"/>
      <c r="QJV152" s="86"/>
      <c r="QJW152" s="86"/>
      <c r="QJX152" s="86"/>
      <c r="QJY152" s="86"/>
      <c r="QJZ152" s="86"/>
      <c r="QKA152" s="86"/>
      <c r="QKB152" s="86"/>
      <c r="QKC152" s="86"/>
      <c r="QKD152" s="86"/>
      <c r="QKE152" s="86"/>
      <c r="QKF152" s="86"/>
      <c r="QKG152" s="86"/>
      <c r="QKH152" s="86"/>
      <c r="QKI152" s="86"/>
      <c r="QKJ152" s="86"/>
      <c r="QKK152" s="86"/>
      <c r="QKL152" s="86"/>
      <c r="QKM152" s="86"/>
      <c r="QKN152" s="86"/>
      <c r="QKO152" s="86"/>
      <c r="QKP152" s="86"/>
      <c r="QKQ152" s="86"/>
      <c r="QKR152" s="86"/>
      <c r="QKS152" s="86"/>
      <c r="QKT152" s="86"/>
      <c r="QKU152" s="86"/>
      <c r="QKV152" s="86"/>
      <c r="QKW152" s="86"/>
      <c r="QKX152" s="86"/>
      <c r="QKY152" s="86"/>
      <c r="QKZ152" s="86"/>
      <c r="QLA152" s="86"/>
      <c r="QLB152" s="86"/>
      <c r="QLC152" s="86"/>
      <c r="QLD152" s="86"/>
      <c r="QLE152" s="86"/>
      <c r="QLF152" s="86"/>
      <c r="QLG152" s="86"/>
      <c r="QLH152" s="86"/>
      <c r="QLI152" s="86"/>
      <c r="QLJ152" s="86"/>
      <c r="QLK152" s="86"/>
      <c r="QLL152" s="86"/>
      <c r="QLM152" s="86"/>
      <c r="QLN152" s="86"/>
      <c r="QLO152" s="86"/>
      <c r="QLP152" s="86"/>
      <c r="QLQ152" s="86"/>
      <c r="QLR152" s="86"/>
      <c r="QLS152" s="86"/>
      <c r="QLT152" s="86"/>
      <c r="QLU152" s="86"/>
      <c r="QLV152" s="86"/>
      <c r="QLW152" s="86"/>
      <c r="QLX152" s="86"/>
      <c r="QLY152" s="86"/>
      <c r="QLZ152" s="86"/>
      <c r="QMA152" s="86"/>
      <c r="QMB152" s="86"/>
      <c r="QMC152" s="86"/>
      <c r="QMD152" s="86"/>
      <c r="QME152" s="86"/>
      <c r="QMF152" s="86"/>
      <c r="QMG152" s="86"/>
      <c r="QMH152" s="86"/>
      <c r="QMI152" s="86"/>
      <c r="QMJ152" s="86"/>
      <c r="QMK152" s="86"/>
      <c r="QML152" s="86"/>
      <c r="QMM152" s="86"/>
      <c r="QMN152" s="86"/>
      <c r="QMO152" s="86"/>
      <c r="QMP152" s="86"/>
      <c r="QMQ152" s="86"/>
      <c r="QMR152" s="86"/>
      <c r="QMS152" s="86"/>
      <c r="QMT152" s="86"/>
      <c r="QMU152" s="86"/>
      <c r="QMV152" s="86"/>
      <c r="QMW152" s="86"/>
      <c r="QMX152" s="86"/>
      <c r="QMY152" s="86"/>
      <c r="QMZ152" s="86"/>
      <c r="QNA152" s="86"/>
      <c r="QNB152" s="86"/>
      <c r="QNC152" s="86"/>
      <c r="QND152" s="86"/>
      <c r="QNE152" s="86"/>
      <c r="QNF152" s="86"/>
      <c r="QNG152" s="86"/>
      <c r="QNH152" s="86"/>
      <c r="QNI152" s="86"/>
      <c r="QNJ152" s="86"/>
      <c r="QNK152" s="86"/>
      <c r="QNL152" s="86"/>
      <c r="QNM152" s="86"/>
      <c r="QNN152" s="86"/>
      <c r="QNO152" s="86"/>
      <c r="QNP152" s="86"/>
      <c r="QNQ152" s="86"/>
      <c r="QNR152" s="86"/>
      <c r="QNS152" s="86"/>
      <c r="QNT152" s="86"/>
      <c r="QNU152" s="86"/>
      <c r="QNV152" s="86"/>
      <c r="QNW152" s="86"/>
      <c r="QNX152" s="86"/>
      <c r="QNY152" s="86"/>
      <c r="QNZ152" s="86"/>
      <c r="QOA152" s="86"/>
      <c r="QOB152" s="86"/>
      <c r="QOC152" s="86"/>
      <c r="QOD152" s="86"/>
      <c r="QOE152" s="86"/>
      <c r="QOF152" s="86"/>
      <c r="QOG152" s="86"/>
      <c r="QOH152" s="86"/>
      <c r="QOI152" s="86"/>
      <c r="QOJ152" s="86"/>
      <c r="QOK152" s="86"/>
      <c r="QOL152" s="86"/>
      <c r="QOM152" s="86"/>
      <c r="QON152" s="86"/>
      <c r="QOO152" s="86"/>
      <c r="QOP152" s="86"/>
      <c r="QOQ152" s="86"/>
      <c r="QOR152" s="86"/>
      <c r="QOS152" s="86"/>
      <c r="QOT152" s="86"/>
      <c r="QOU152" s="86"/>
      <c r="QOV152" s="86"/>
      <c r="QOW152" s="86"/>
      <c r="QOX152" s="86"/>
      <c r="QOY152" s="86"/>
      <c r="QOZ152" s="86"/>
      <c r="QPA152" s="86"/>
      <c r="QPB152" s="86"/>
      <c r="QPC152" s="86"/>
      <c r="QPD152" s="86"/>
      <c r="QPE152" s="86"/>
      <c r="QPF152" s="86"/>
      <c r="QPG152" s="86"/>
      <c r="QPH152" s="86"/>
      <c r="QPI152" s="86"/>
      <c r="QPJ152" s="86"/>
      <c r="QPK152" s="86"/>
      <c r="QPL152" s="86"/>
      <c r="QPM152" s="86"/>
      <c r="QPN152" s="86"/>
      <c r="QPO152" s="86"/>
      <c r="QPP152" s="86"/>
      <c r="QPQ152" s="86"/>
      <c r="QPR152" s="86"/>
      <c r="QPS152" s="86"/>
      <c r="QPT152" s="86"/>
      <c r="QPU152" s="86"/>
      <c r="QPV152" s="86"/>
      <c r="QPW152" s="86"/>
      <c r="QPX152" s="86"/>
      <c r="QPY152" s="86"/>
      <c r="QPZ152" s="86"/>
      <c r="QQA152" s="86"/>
      <c r="QQB152" s="86"/>
      <c r="QQC152" s="86"/>
      <c r="QQD152" s="86"/>
      <c r="QQE152" s="86"/>
      <c r="QQF152" s="86"/>
      <c r="QQG152" s="86"/>
      <c r="QQH152" s="86"/>
      <c r="QQI152" s="86"/>
      <c r="QQJ152" s="86"/>
      <c r="QQK152" s="86"/>
      <c r="QQL152" s="86"/>
      <c r="QQM152" s="86"/>
      <c r="QQN152" s="86"/>
      <c r="QQO152" s="86"/>
      <c r="QQP152" s="86"/>
      <c r="QQQ152" s="86"/>
      <c r="QQR152" s="86"/>
      <c r="QQS152" s="86"/>
      <c r="QQT152" s="86"/>
      <c r="QQU152" s="86"/>
      <c r="QQV152" s="86"/>
      <c r="QQW152" s="86"/>
      <c r="QQX152" s="86"/>
      <c r="QQY152" s="86"/>
      <c r="QQZ152" s="86"/>
      <c r="QRA152" s="86"/>
      <c r="QRB152" s="86"/>
      <c r="QRC152" s="86"/>
      <c r="QRD152" s="86"/>
      <c r="QRE152" s="86"/>
      <c r="QRF152" s="86"/>
      <c r="QRG152" s="86"/>
      <c r="QRH152" s="86"/>
      <c r="QRI152" s="86"/>
      <c r="QRJ152" s="86"/>
      <c r="QRK152" s="86"/>
      <c r="QRL152" s="86"/>
      <c r="QRM152" s="86"/>
      <c r="QRN152" s="86"/>
      <c r="QRO152" s="86"/>
      <c r="QRP152" s="86"/>
      <c r="QRQ152" s="86"/>
      <c r="QRR152" s="86"/>
      <c r="QRS152" s="86"/>
      <c r="QRT152" s="86"/>
      <c r="QRU152" s="86"/>
      <c r="QRV152" s="86"/>
      <c r="QRW152" s="86"/>
      <c r="QRX152" s="86"/>
      <c r="QRY152" s="86"/>
      <c r="QRZ152" s="86"/>
      <c r="QSA152" s="186"/>
      <c r="QSB152" s="186"/>
      <c r="QSC152" s="186"/>
      <c r="QSD152" s="186"/>
      <c r="QSE152" s="186"/>
      <c r="QSF152" s="186"/>
      <c r="QSG152" s="86"/>
      <c r="QSH152" s="86"/>
      <c r="QSI152" s="86"/>
      <c r="QSJ152" s="86"/>
      <c r="QSK152" s="86"/>
      <c r="QSL152" s="86"/>
      <c r="QSM152" s="86"/>
      <c r="QSN152" s="86"/>
      <c r="QSO152" s="86"/>
      <c r="QSP152" s="86"/>
      <c r="QSQ152" s="86"/>
      <c r="QSR152" s="86"/>
      <c r="QSS152" s="86"/>
      <c r="QST152" s="86"/>
      <c r="QSU152" s="86"/>
      <c r="QSV152" s="86"/>
      <c r="QSW152" s="86"/>
      <c r="QSX152" s="86"/>
      <c r="QSY152" s="86"/>
      <c r="QSZ152" s="86"/>
      <c r="QTA152" s="86"/>
      <c r="QTB152" s="86"/>
      <c r="QTC152" s="86"/>
      <c r="QTD152" s="86"/>
      <c r="QTE152" s="86"/>
      <c r="QTF152" s="86"/>
      <c r="QTG152" s="86"/>
      <c r="QTH152" s="86"/>
      <c r="QTI152" s="86"/>
      <c r="QTJ152" s="86"/>
      <c r="QTK152" s="86"/>
      <c r="QTL152" s="86"/>
      <c r="QTM152" s="86"/>
      <c r="QTN152" s="86"/>
      <c r="QTO152" s="86"/>
      <c r="QTP152" s="86"/>
      <c r="QTQ152" s="86"/>
      <c r="QTR152" s="86"/>
      <c r="QTS152" s="86"/>
      <c r="QTT152" s="86"/>
      <c r="QTU152" s="86"/>
      <c r="QTV152" s="86"/>
      <c r="QTW152" s="86"/>
      <c r="QTX152" s="86"/>
      <c r="QTY152" s="86"/>
      <c r="QTZ152" s="86"/>
      <c r="QUA152" s="86"/>
      <c r="QUB152" s="86"/>
      <c r="QUC152" s="86"/>
      <c r="QUD152" s="86"/>
      <c r="QUE152" s="86"/>
      <c r="QUF152" s="86"/>
      <c r="QUG152" s="86"/>
      <c r="QUH152" s="86"/>
      <c r="QUI152" s="86"/>
      <c r="QUJ152" s="86"/>
      <c r="QUK152" s="86"/>
      <c r="QUL152" s="86"/>
      <c r="QUM152" s="86"/>
      <c r="QUN152" s="86"/>
      <c r="QUO152" s="86"/>
      <c r="QUP152" s="86"/>
      <c r="QUQ152" s="86"/>
      <c r="QUR152" s="86"/>
      <c r="QUS152" s="86"/>
      <c r="QUT152" s="86"/>
      <c r="QUU152" s="86"/>
      <c r="QUV152" s="86"/>
      <c r="QUW152" s="86"/>
      <c r="QUX152" s="86"/>
      <c r="QUY152" s="86"/>
      <c r="QUZ152" s="86"/>
      <c r="QVA152" s="86"/>
      <c r="QVB152" s="86"/>
      <c r="QVC152" s="86"/>
      <c r="QVD152" s="86"/>
      <c r="QVE152" s="86"/>
      <c r="QVF152" s="86"/>
      <c r="QVG152" s="86"/>
      <c r="QVH152" s="86"/>
      <c r="QVI152" s="86"/>
      <c r="QVJ152" s="86"/>
      <c r="QVK152" s="86"/>
      <c r="QVL152" s="86"/>
      <c r="QVM152" s="86"/>
      <c r="QVN152" s="86"/>
      <c r="QVO152" s="86"/>
      <c r="QVP152" s="86"/>
      <c r="QVQ152" s="86"/>
      <c r="QVR152" s="86"/>
      <c r="QVS152" s="86"/>
      <c r="QVT152" s="86"/>
      <c r="QVU152" s="86"/>
      <c r="QVV152" s="86"/>
      <c r="QVW152" s="86"/>
      <c r="QVX152" s="86"/>
      <c r="QVY152" s="86"/>
      <c r="QVZ152" s="86"/>
      <c r="QWA152" s="86"/>
      <c r="QWB152" s="86"/>
      <c r="QWC152" s="86"/>
      <c r="QWD152" s="86"/>
      <c r="QWE152" s="86"/>
      <c r="QWF152" s="86"/>
      <c r="QWG152" s="86"/>
      <c r="QWH152" s="86"/>
      <c r="QWI152" s="86"/>
      <c r="QWJ152" s="86"/>
      <c r="QWK152" s="86"/>
      <c r="QWL152" s="86"/>
      <c r="QWM152" s="86"/>
      <c r="QWN152" s="86"/>
      <c r="QWO152" s="86"/>
      <c r="QWP152" s="86"/>
      <c r="QWQ152" s="86"/>
      <c r="QWR152" s="86"/>
      <c r="QWS152" s="86"/>
      <c r="QWT152" s="86"/>
      <c r="QWU152" s="86"/>
      <c r="QWV152" s="86"/>
      <c r="QWW152" s="86"/>
      <c r="QWX152" s="86"/>
      <c r="QWY152" s="86"/>
      <c r="QWZ152" s="86"/>
      <c r="QXA152" s="86"/>
      <c r="QXB152" s="86"/>
      <c r="QXC152" s="86"/>
      <c r="QXD152" s="86"/>
      <c r="QXE152" s="86"/>
      <c r="QXF152" s="86"/>
      <c r="QXG152" s="86"/>
      <c r="QXH152" s="86"/>
      <c r="QXI152" s="86"/>
      <c r="QXJ152" s="86"/>
      <c r="QXK152" s="86"/>
      <c r="QXL152" s="86"/>
      <c r="QXM152" s="86"/>
      <c r="QXN152" s="86"/>
      <c r="QXO152" s="86"/>
      <c r="QXP152" s="86"/>
      <c r="QXQ152" s="86"/>
      <c r="QXR152" s="86"/>
      <c r="QXS152" s="86"/>
      <c r="QXT152" s="86"/>
      <c r="QXU152" s="86"/>
      <c r="QXV152" s="86"/>
      <c r="QXW152" s="86"/>
      <c r="QXX152" s="86"/>
      <c r="QXY152" s="86"/>
      <c r="QXZ152" s="86"/>
      <c r="QYA152" s="86"/>
      <c r="QYB152" s="86"/>
      <c r="QYC152" s="86"/>
      <c r="QYD152" s="86"/>
      <c r="QYE152" s="86"/>
      <c r="QYF152" s="86"/>
      <c r="QYG152" s="86"/>
      <c r="QYH152" s="86"/>
      <c r="QYI152" s="86"/>
      <c r="QYJ152" s="86"/>
      <c r="QYK152" s="86"/>
      <c r="QYL152" s="86"/>
      <c r="QYM152" s="86"/>
      <c r="QYN152" s="86"/>
      <c r="QYO152" s="86"/>
      <c r="QYP152" s="86"/>
      <c r="QYQ152" s="86"/>
      <c r="QYR152" s="86"/>
      <c r="QYS152" s="86"/>
      <c r="QYT152" s="86"/>
      <c r="QYU152" s="86"/>
      <c r="QYV152" s="86"/>
      <c r="QYW152" s="86"/>
      <c r="QYX152" s="86"/>
      <c r="QYY152" s="86"/>
      <c r="QYZ152" s="86"/>
      <c r="QZA152" s="86"/>
      <c r="QZB152" s="86"/>
      <c r="QZC152" s="86"/>
      <c r="QZD152" s="86"/>
      <c r="QZE152" s="86"/>
      <c r="QZF152" s="86"/>
      <c r="QZG152" s="86"/>
      <c r="QZH152" s="86"/>
      <c r="QZI152" s="86"/>
      <c r="QZJ152" s="86"/>
      <c r="QZK152" s="86"/>
      <c r="QZL152" s="86"/>
      <c r="QZM152" s="86"/>
      <c r="QZN152" s="86"/>
      <c r="QZO152" s="86"/>
      <c r="QZP152" s="86"/>
      <c r="QZQ152" s="86"/>
      <c r="QZR152" s="86"/>
      <c r="QZS152" s="86"/>
      <c r="QZT152" s="86"/>
      <c r="QZU152" s="86"/>
      <c r="QZV152" s="86"/>
      <c r="QZW152" s="86"/>
      <c r="QZX152" s="86"/>
      <c r="QZY152" s="86"/>
      <c r="QZZ152" s="86"/>
      <c r="RAA152" s="86"/>
      <c r="RAB152" s="86"/>
      <c r="RAC152" s="86"/>
      <c r="RAD152" s="86"/>
      <c r="RAE152" s="86"/>
      <c r="RAF152" s="86"/>
      <c r="RAG152" s="86"/>
      <c r="RAH152" s="86"/>
      <c r="RAI152" s="86"/>
      <c r="RAJ152" s="86"/>
      <c r="RAK152" s="86"/>
      <c r="RAL152" s="86"/>
      <c r="RAM152" s="86"/>
      <c r="RAN152" s="86"/>
      <c r="RAO152" s="86"/>
      <c r="RAP152" s="86"/>
      <c r="RAQ152" s="86"/>
      <c r="RAR152" s="86"/>
      <c r="RAS152" s="86"/>
      <c r="RAT152" s="86"/>
      <c r="RAU152" s="86"/>
      <c r="RAV152" s="86"/>
      <c r="RAW152" s="86"/>
      <c r="RAX152" s="86"/>
      <c r="RAY152" s="86"/>
      <c r="RAZ152" s="86"/>
      <c r="RBA152" s="86"/>
      <c r="RBB152" s="86"/>
      <c r="RBC152" s="86"/>
      <c r="RBD152" s="86"/>
      <c r="RBE152" s="86"/>
      <c r="RBF152" s="86"/>
      <c r="RBG152" s="86"/>
      <c r="RBH152" s="86"/>
      <c r="RBI152" s="86"/>
      <c r="RBJ152" s="86"/>
      <c r="RBK152" s="86"/>
      <c r="RBL152" s="86"/>
      <c r="RBM152" s="86"/>
      <c r="RBN152" s="86"/>
      <c r="RBO152" s="86"/>
      <c r="RBP152" s="86"/>
      <c r="RBQ152" s="86"/>
      <c r="RBR152" s="86"/>
      <c r="RBS152" s="86"/>
      <c r="RBT152" s="86"/>
      <c r="RBU152" s="86"/>
      <c r="RBV152" s="86"/>
      <c r="RBW152" s="186"/>
      <c r="RBX152" s="186"/>
      <c r="RBY152" s="186"/>
      <c r="RBZ152" s="186"/>
      <c r="RCA152" s="186"/>
      <c r="RCB152" s="186"/>
      <c r="RCC152" s="86"/>
      <c r="RCD152" s="86"/>
      <c r="RCE152" s="86"/>
      <c r="RCF152" s="86"/>
      <c r="RCG152" s="86"/>
      <c r="RCH152" s="86"/>
      <c r="RCI152" s="86"/>
      <c r="RCJ152" s="86"/>
      <c r="RCK152" s="86"/>
      <c r="RCL152" s="86"/>
      <c r="RCM152" s="86"/>
      <c r="RCN152" s="86"/>
      <c r="RCO152" s="86"/>
      <c r="RCP152" s="86"/>
      <c r="RCQ152" s="86"/>
      <c r="RCR152" s="86"/>
      <c r="RCS152" s="86"/>
      <c r="RCT152" s="86"/>
      <c r="RCU152" s="86"/>
      <c r="RCV152" s="86"/>
      <c r="RCW152" s="86"/>
      <c r="RCX152" s="86"/>
      <c r="RCY152" s="86"/>
      <c r="RCZ152" s="86"/>
      <c r="RDA152" s="86"/>
      <c r="RDB152" s="86"/>
      <c r="RDC152" s="86"/>
      <c r="RDD152" s="86"/>
      <c r="RDE152" s="86"/>
      <c r="RDF152" s="86"/>
      <c r="RDG152" s="86"/>
      <c r="RDH152" s="86"/>
      <c r="RDI152" s="86"/>
      <c r="RDJ152" s="86"/>
      <c r="RDK152" s="86"/>
      <c r="RDL152" s="86"/>
      <c r="RDM152" s="86"/>
      <c r="RDN152" s="86"/>
      <c r="RDO152" s="86"/>
      <c r="RDP152" s="86"/>
      <c r="RDQ152" s="86"/>
      <c r="RDR152" s="86"/>
      <c r="RDS152" s="86"/>
      <c r="RDT152" s="86"/>
      <c r="RDU152" s="86"/>
      <c r="RDV152" s="86"/>
      <c r="RDW152" s="86"/>
      <c r="RDX152" s="86"/>
      <c r="RDY152" s="86"/>
      <c r="RDZ152" s="86"/>
      <c r="REA152" s="86"/>
      <c r="REB152" s="86"/>
      <c r="REC152" s="86"/>
      <c r="RED152" s="86"/>
      <c r="REE152" s="86"/>
      <c r="REF152" s="86"/>
      <c r="REG152" s="86"/>
      <c r="REH152" s="86"/>
      <c r="REI152" s="86"/>
      <c r="REJ152" s="86"/>
      <c r="REK152" s="86"/>
      <c r="REL152" s="86"/>
      <c r="REM152" s="86"/>
      <c r="REN152" s="86"/>
      <c r="REO152" s="86"/>
      <c r="REP152" s="86"/>
      <c r="REQ152" s="86"/>
      <c r="RER152" s="86"/>
      <c r="RES152" s="86"/>
      <c r="RET152" s="86"/>
      <c r="REU152" s="86"/>
      <c r="REV152" s="86"/>
      <c r="REW152" s="86"/>
      <c r="REX152" s="86"/>
      <c r="REY152" s="86"/>
      <c r="REZ152" s="86"/>
      <c r="RFA152" s="86"/>
      <c r="RFB152" s="86"/>
      <c r="RFC152" s="86"/>
      <c r="RFD152" s="86"/>
      <c r="RFE152" s="86"/>
      <c r="RFF152" s="86"/>
      <c r="RFG152" s="86"/>
      <c r="RFH152" s="86"/>
      <c r="RFI152" s="86"/>
      <c r="RFJ152" s="86"/>
      <c r="RFK152" s="86"/>
      <c r="RFL152" s="86"/>
      <c r="RFM152" s="86"/>
      <c r="RFN152" s="86"/>
      <c r="RFO152" s="86"/>
      <c r="RFP152" s="86"/>
      <c r="RFQ152" s="86"/>
      <c r="RFR152" s="86"/>
      <c r="RFS152" s="86"/>
      <c r="RFT152" s="86"/>
      <c r="RFU152" s="86"/>
      <c r="RFV152" s="86"/>
      <c r="RFW152" s="86"/>
      <c r="RFX152" s="86"/>
      <c r="RFY152" s="86"/>
      <c r="RFZ152" s="86"/>
      <c r="RGA152" s="86"/>
      <c r="RGB152" s="86"/>
      <c r="RGC152" s="86"/>
      <c r="RGD152" s="86"/>
      <c r="RGE152" s="86"/>
      <c r="RGF152" s="86"/>
      <c r="RGG152" s="86"/>
      <c r="RGH152" s="86"/>
      <c r="RGI152" s="86"/>
      <c r="RGJ152" s="86"/>
      <c r="RGK152" s="86"/>
      <c r="RGL152" s="86"/>
      <c r="RGM152" s="86"/>
      <c r="RGN152" s="86"/>
      <c r="RGO152" s="86"/>
      <c r="RGP152" s="86"/>
      <c r="RGQ152" s="86"/>
      <c r="RGR152" s="86"/>
      <c r="RGS152" s="86"/>
      <c r="RGT152" s="86"/>
      <c r="RGU152" s="86"/>
      <c r="RGV152" s="86"/>
      <c r="RGW152" s="86"/>
      <c r="RGX152" s="86"/>
      <c r="RGY152" s="86"/>
      <c r="RGZ152" s="86"/>
      <c r="RHA152" s="86"/>
      <c r="RHB152" s="86"/>
      <c r="RHC152" s="86"/>
      <c r="RHD152" s="86"/>
      <c r="RHE152" s="86"/>
      <c r="RHF152" s="86"/>
      <c r="RHG152" s="86"/>
      <c r="RHH152" s="86"/>
      <c r="RHI152" s="86"/>
      <c r="RHJ152" s="86"/>
      <c r="RHK152" s="86"/>
      <c r="RHL152" s="86"/>
      <c r="RHM152" s="86"/>
      <c r="RHN152" s="86"/>
      <c r="RHO152" s="86"/>
      <c r="RHP152" s="86"/>
      <c r="RHQ152" s="86"/>
      <c r="RHR152" s="86"/>
      <c r="RHS152" s="86"/>
      <c r="RHT152" s="86"/>
      <c r="RHU152" s="86"/>
      <c r="RHV152" s="86"/>
      <c r="RHW152" s="86"/>
      <c r="RHX152" s="86"/>
      <c r="RHY152" s="86"/>
      <c r="RHZ152" s="86"/>
      <c r="RIA152" s="86"/>
      <c r="RIB152" s="86"/>
      <c r="RIC152" s="86"/>
      <c r="RID152" s="86"/>
      <c r="RIE152" s="86"/>
      <c r="RIF152" s="86"/>
      <c r="RIG152" s="86"/>
      <c r="RIH152" s="86"/>
      <c r="RII152" s="86"/>
      <c r="RIJ152" s="86"/>
      <c r="RIK152" s="86"/>
      <c r="RIL152" s="86"/>
      <c r="RIM152" s="86"/>
      <c r="RIN152" s="86"/>
      <c r="RIO152" s="86"/>
      <c r="RIP152" s="86"/>
      <c r="RIQ152" s="86"/>
      <c r="RIR152" s="86"/>
      <c r="RIS152" s="86"/>
      <c r="RIT152" s="86"/>
      <c r="RIU152" s="86"/>
      <c r="RIV152" s="86"/>
      <c r="RIW152" s="86"/>
      <c r="RIX152" s="86"/>
      <c r="RIY152" s="86"/>
      <c r="RIZ152" s="86"/>
      <c r="RJA152" s="86"/>
      <c r="RJB152" s="86"/>
      <c r="RJC152" s="86"/>
      <c r="RJD152" s="86"/>
      <c r="RJE152" s="86"/>
      <c r="RJF152" s="86"/>
      <c r="RJG152" s="86"/>
      <c r="RJH152" s="86"/>
      <c r="RJI152" s="86"/>
      <c r="RJJ152" s="86"/>
      <c r="RJK152" s="86"/>
      <c r="RJL152" s="86"/>
      <c r="RJM152" s="86"/>
      <c r="RJN152" s="86"/>
      <c r="RJO152" s="86"/>
      <c r="RJP152" s="86"/>
      <c r="RJQ152" s="86"/>
      <c r="RJR152" s="86"/>
      <c r="RJS152" s="86"/>
      <c r="RJT152" s="86"/>
      <c r="RJU152" s="86"/>
      <c r="RJV152" s="86"/>
      <c r="RJW152" s="86"/>
      <c r="RJX152" s="86"/>
      <c r="RJY152" s="86"/>
      <c r="RJZ152" s="86"/>
      <c r="RKA152" s="86"/>
      <c r="RKB152" s="86"/>
      <c r="RKC152" s="86"/>
      <c r="RKD152" s="86"/>
      <c r="RKE152" s="86"/>
      <c r="RKF152" s="86"/>
      <c r="RKG152" s="86"/>
      <c r="RKH152" s="86"/>
      <c r="RKI152" s="86"/>
      <c r="RKJ152" s="86"/>
      <c r="RKK152" s="86"/>
      <c r="RKL152" s="86"/>
      <c r="RKM152" s="86"/>
      <c r="RKN152" s="86"/>
      <c r="RKO152" s="86"/>
      <c r="RKP152" s="86"/>
      <c r="RKQ152" s="86"/>
      <c r="RKR152" s="86"/>
      <c r="RKS152" s="86"/>
      <c r="RKT152" s="86"/>
      <c r="RKU152" s="86"/>
      <c r="RKV152" s="86"/>
      <c r="RKW152" s="86"/>
      <c r="RKX152" s="86"/>
      <c r="RKY152" s="86"/>
      <c r="RKZ152" s="86"/>
      <c r="RLA152" s="86"/>
      <c r="RLB152" s="86"/>
      <c r="RLC152" s="86"/>
      <c r="RLD152" s="86"/>
      <c r="RLE152" s="86"/>
      <c r="RLF152" s="86"/>
      <c r="RLG152" s="86"/>
      <c r="RLH152" s="86"/>
      <c r="RLI152" s="86"/>
      <c r="RLJ152" s="86"/>
      <c r="RLK152" s="86"/>
      <c r="RLL152" s="86"/>
      <c r="RLM152" s="86"/>
      <c r="RLN152" s="86"/>
      <c r="RLO152" s="86"/>
      <c r="RLP152" s="86"/>
      <c r="RLQ152" s="86"/>
      <c r="RLR152" s="86"/>
      <c r="RLS152" s="186"/>
      <c r="RLT152" s="186"/>
      <c r="RLU152" s="186"/>
      <c r="RLV152" s="186"/>
      <c r="RLW152" s="186"/>
      <c r="RLX152" s="186"/>
      <c r="RLY152" s="86"/>
      <c r="RLZ152" s="86"/>
      <c r="RMA152" s="86"/>
      <c r="RMB152" s="86"/>
      <c r="RMC152" s="86"/>
      <c r="RMD152" s="86"/>
      <c r="RME152" s="86"/>
      <c r="RMF152" s="86"/>
      <c r="RMG152" s="86"/>
      <c r="RMH152" s="86"/>
      <c r="RMI152" s="86"/>
      <c r="RMJ152" s="86"/>
      <c r="RMK152" s="86"/>
      <c r="RML152" s="86"/>
      <c r="RMM152" s="86"/>
      <c r="RMN152" s="86"/>
      <c r="RMO152" s="86"/>
      <c r="RMP152" s="86"/>
      <c r="RMQ152" s="86"/>
      <c r="RMR152" s="86"/>
      <c r="RMS152" s="86"/>
      <c r="RMT152" s="86"/>
      <c r="RMU152" s="86"/>
      <c r="RMV152" s="86"/>
      <c r="RMW152" s="86"/>
      <c r="RMX152" s="86"/>
      <c r="RMY152" s="86"/>
      <c r="RMZ152" s="86"/>
      <c r="RNA152" s="86"/>
      <c r="RNB152" s="86"/>
      <c r="RNC152" s="86"/>
      <c r="RND152" s="86"/>
      <c r="RNE152" s="86"/>
      <c r="RNF152" s="86"/>
      <c r="RNG152" s="86"/>
      <c r="RNH152" s="86"/>
      <c r="RNI152" s="86"/>
      <c r="RNJ152" s="86"/>
      <c r="RNK152" s="86"/>
      <c r="RNL152" s="86"/>
      <c r="RNM152" s="86"/>
      <c r="RNN152" s="86"/>
      <c r="RNO152" s="86"/>
      <c r="RNP152" s="86"/>
      <c r="RNQ152" s="86"/>
      <c r="RNR152" s="86"/>
      <c r="RNS152" s="86"/>
      <c r="RNT152" s="86"/>
      <c r="RNU152" s="86"/>
      <c r="RNV152" s="86"/>
      <c r="RNW152" s="86"/>
      <c r="RNX152" s="86"/>
      <c r="RNY152" s="86"/>
      <c r="RNZ152" s="86"/>
      <c r="ROA152" s="86"/>
      <c r="ROB152" s="86"/>
      <c r="ROC152" s="86"/>
      <c r="ROD152" s="86"/>
      <c r="ROE152" s="86"/>
      <c r="ROF152" s="86"/>
      <c r="ROG152" s="86"/>
      <c r="ROH152" s="86"/>
      <c r="ROI152" s="86"/>
      <c r="ROJ152" s="86"/>
      <c r="ROK152" s="86"/>
      <c r="ROL152" s="86"/>
      <c r="ROM152" s="86"/>
      <c r="RON152" s="86"/>
      <c r="ROO152" s="86"/>
      <c r="ROP152" s="86"/>
      <c r="ROQ152" s="86"/>
      <c r="ROR152" s="86"/>
      <c r="ROS152" s="86"/>
      <c r="ROT152" s="86"/>
      <c r="ROU152" s="86"/>
      <c r="ROV152" s="86"/>
      <c r="ROW152" s="86"/>
      <c r="ROX152" s="86"/>
      <c r="ROY152" s="86"/>
      <c r="ROZ152" s="86"/>
      <c r="RPA152" s="86"/>
      <c r="RPB152" s="86"/>
      <c r="RPC152" s="86"/>
      <c r="RPD152" s="86"/>
      <c r="RPE152" s="86"/>
      <c r="RPF152" s="86"/>
      <c r="RPG152" s="86"/>
      <c r="RPH152" s="86"/>
      <c r="RPI152" s="86"/>
      <c r="RPJ152" s="86"/>
      <c r="RPK152" s="86"/>
      <c r="RPL152" s="86"/>
      <c r="RPM152" s="86"/>
      <c r="RPN152" s="86"/>
      <c r="RPO152" s="86"/>
      <c r="RPP152" s="86"/>
      <c r="RPQ152" s="86"/>
      <c r="RPR152" s="86"/>
      <c r="RPS152" s="86"/>
      <c r="RPT152" s="86"/>
      <c r="RPU152" s="86"/>
      <c r="RPV152" s="86"/>
      <c r="RPW152" s="86"/>
      <c r="RPX152" s="86"/>
      <c r="RPY152" s="86"/>
      <c r="RPZ152" s="86"/>
      <c r="RQA152" s="86"/>
      <c r="RQB152" s="86"/>
      <c r="RQC152" s="86"/>
      <c r="RQD152" s="86"/>
      <c r="RQE152" s="86"/>
      <c r="RQF152" s="86"/>
      <c r="RQG152" s="86"/>
      <c r="RQH152" s="86"/>
      <c r="RQI152" s="86"/>
      <c r="RQJ152" s="86"/>
      <c r="RQK152" s="86"/>
      <c r="RQL152" s="86"/>
      <c r="RQM152" s="86"/>
      <c r="RQN152" s="86"/>
      <c r="RQO152" s="86"/>
      <c r="RQP152" s="86"/>
      <c r="RQQ152" s="86"/>
      <c r="RQR152" s="86"/>
      <c r="RQS152" s="86"/>
      <c r="RQT152" s="86"/>
      <c r="RQU152" s="86"/>
      <c r="RQV152" s="86"/>
      <c r="RQW152" s="86"/>
      <c r="RQX152" s="86"/>
      <c r="RQY152" s="86"/>
      <c r="RQZ152" s="86"/>
      <c r="RRA152" s="86"/>
      <c r="RRB152" s="86"/>
      <c r="RRC152" s="86"/>
      <c r="RRD152" s="86"/>
      <c r="RRE152" s="86"/>
      <c r="RRF152" s="86"/>
      <c r="RRG152" s="86"/>
      <c r="RRH152" s="86"/>
      <c r="RRI152" s="86"/>
      <c r="RRJ152" s="86"/>
      <c r="RRK152" s="86"/>
      <c r="RRL152" s="86"/>
      <c r="RRM152" s="86"/>
      <c r="RRN152" s="86"/>
      <c r="RRO152" s="86"/>
      <c r="RRP152" s="86"/>
      <c r="RRQ152" s="86"/>
      <c r="RRR152" s="86"/>
      <c r="RRS152" s="86"/>
      <c r="RRT152" s="86"/>
      <c r="RRU152" s="86"/>
      <c r="RRV152" s="86"/>
      <c r="RRW152" s="86"/>
      <c r="RRX152" s="86"/>
      <c r="RRY152" s="86"/>
      <c r="RRZ152" s="86"/>
      <c r="RSA152" s="86"/>
      <c r="RSB152" s="86"/>
      <c r="RSC152" s="86"/>
      <c r="RSD152" s="86"/>
      <c r="RSE152" s="86"/>
      <c r="RSF152" s="86"/>
      <c r="RSG152" s="86"/>
      <c r="RSH152" s="86"/>
      <c r="RSI152" s="86"/>
      <c r="RSJ152" s="86"/>
      <c r="RSK152" s="86"/>
      <c r="RSL152" s="86"/>
      <c r="RSM152" s="86"/>
      <c r="RSN152" s="86"/>
      <c r="RSO152" s="86"/>
      <c r="RSP152" s="86"/>
      <c r="RSQ152" s="86"/>
      <c r="RSR152" s="86"/>
      <c r="RSS152" s="86"/>
      <c r="RST152" s="86"/>
      <c r="RSU152" s="86"/>
      <c r="RSV152" s="86"/>
      <c r="RSW152" s="86"/>
      <c r="RSX152" s="86"/>
      <c r="RSY152" s="86"/>
      <c r="RSZ152" s="86"/>
      <c r="RTA152" s="86"/>
      <c r="RTB152" s="86"/>
      <c r="RTC152" s="86"/>
      <c r="RTD152" s="86"/>
      <c r="RTE152" s="86"/>
      <c r="RTF152" s="86"/>
      <c r="RTG152" s="86"/>
      <c r="RTH152" s="86"/>
      <c r="RTI152" s="86"/>
      <c r="RTJ152" s="86"/>
      <c r="RTK152" s="86"/>
      <c r="RTL152" s="86"/>
      <c r="RTM152" s="86"/>
      <c r="RTN152" s="86"/>
      <c r="RTO152" s="86"/>
      <c r="RTP152" s="86"/>
      <c r="RTQ152" s="86"/>
      <c r="RTR152" s="86"/>
      <c r="RTS152" s="86"/>
      <c r="RTT152" s="86"/>
      <c r="RTU152" s="86"/>
      <c r="RTV152" s="86"/>
      <c r="RTW152" s="86"/>
      <c r="RTX152" s="86"/>
      <c r="RTY152" s="86"/>
      <c r="RTZ152" s="86"/>
      <c r="RUA152" s="86"/>
      <c r="RUB152" s="86"/>
      <c r="RUC152" s="86"/>
      <c r="RUD152" s="86"/>
      <c r="RUE152" s="86"/>
      <c r="RUF152" s="86"/>
      <c r="RUG152" s="86"/>
      <c r="RUH152" s="86"/>
      <c r="RUI152" s="86"/>
      <c r="RUJ152" s="86"/>
      <c r="RUK152" s="86"/>
      <c r="RUL152" s="86"/>
      <c r="RUM152" s="86"/>
      <c r="RUN152" s="86"/>
      <c r="RUO152" s="86"/>
      <c r="RUP152" s="86"/>
      <c r="RUQ152" s="86"/>
      <c r="RUR152" s="86"/>
      <c r="RUS152" s="86"/>
      <c r="RUT152" s="86"/>
      <c r="RUU152" s="86"/>
      <c r="RUV152" s="86"/>
      <c r="RUW152" s="86"/>
      <c r="RUX152" s="86"/>
      <c r="RUY152" s="86"/>
      <c r="RUZ152" s="86"/>
      <c r="RVA152" s="86"/>
      <c r="RVB152" s="86"/>
      <c r="RVC152" s="86"/>
      <c r="RVD152" s="86"/>
      <c r="RVE152" s="86"/>
      <c r="RVF152" s="86"/>
      <c r="RVG152" s="86"/>
      <c r="RVH152" s="86"/>
      <c r="RVI152" s="86"/>
      <c r="RVJ152" s="86"/>
      <c r="RVK152" s="86"/>
      <c r="RVL152" s="86"/>
      <c r="RVM152" s="86"/>
      <c r="RVN152" s="86"/>
      <c r="RVO152" s="186"/>
      <c r="RVP152" s="186"/>
      <c r="RVQ152" s="186"/>
      <c r="RVR152" s="186"/>
      <c r="RVS152" s="186"/>
      <c r="RVT152" s="186"/>
      <c r="RVU152" s="86"/>
      <c r="RVV152" s="86"/>
      <c r="RVW152" s="86"/>
      <c r="RVX152" s="86"/>
      <c r="RVY152" s="86"/>
      <c r="RVZ152" s="86"/>
      <c r="RWA152" s="86"/>
      <c r="RWB152" s="86"/>
      <c r="RWC152" s="86"/>
      <c r="RWD152" s="86"/>
      <c r="RWE152" s="86"/>
      <c r="RWF152" s="86"/>
      <c r="RWG152" s="86"/>
      <c r="RWH152" s="86"/>
      <c r="RWI152" s="86"/>
      <c r="RWJ152" s="86"/>
      <c r="RWK152" s="86"/>
      <c r="RWL152" s="86"/>
      <c r="RWM152" s="86"/>
      <c r="RWN152" s="86"/>
      <c r="RWO152" s="86"/>
      <c r="RWP152" s="86"/>
      <c r="RWQ152" s="86"/>
      <c r="RWR152" s="86"/>
      <c r="RWS152" s="86"/>
      <c r="RWT152" s="86"/>
      <c r="RWU152" s="86"/>
      <c r="RWV152" s="86"/>
      <c r="RWW152" s="86"/>
      <c r="RWX152" s="86"/>
      <c r="RWY152" s="86"/>
      <c r="RWZ152" s="86"/>
      <c r="RXA152" s="86"/>
      <c r="RXB152" s="86"/>
      <c r="RXC152" s="86"/>
      <c r="RXD152" s="86"/>
      <c r="RXE152" s="86"/>
      <c r="RXF152" s="86"/>
      <c r="RXG152" s="86"/>
      <c r="RXH152" s="86"/>
      <c r="RXI152" s="86"/>
      <c r="RXJ152" s="86"/>
      <c r="RXK152" s="86"/>
      <c r="RXL152" s="86"/>
      <c r="RXM152" s="86"/>
      <c r="RXN152" s="86"/>
      <c r="RXO152" s="86"/>
      <c r="RXP152" s="86"/>
      <c r="RXQ152" s="86"/>
      <c r="RXR152" s="86"/>
      <c r="RXS152" s="86"/>
      <c r="RXT152" s="86"/>
      <c r="RXU152" s="86"/>
      <c r="RXV152" s="86"/>
      <c r="RXW152" s="86"/>
      <c r="RXX152" s="86"/>
      <c r="RXY152" s="86"/>
      <c r="RXZ152" s="86"/>
      <c r="RYA152" s="86"/>
      <c r="RYB152" s="86"/>
      <c r="RYC152" s="86"/>
      <c r="RYD152" s="86"/>
      <c r="RYE152" s="86"/>
      <c r="RYF152" s="86"/>
      <c r="RYG152" s="86"/>
      <c r="RYH152" s="86"/>
      <c r="RYI152" s="86"/>
      <c r="RYJ152" s="86"/>
      <c r="RYK152" s="86"/>
      <c r="RYL152" s="86"/>
      <c r="RYM152" s="86"/>
      <c r="RYN152" s="86"/>
      <c r="RYO152" s="86"/>
      <c r="RYP152" s="86"/>
      <c r="RYQ152" s="86"/>
      <c r="RYR152" s="86"/>
      <c r="RYS152" s="86"/>
      <c r="RYT152" s="86"/>
      <c r="RYU152" s="86"/>
      <c r="RYV152" s="86"/>
      <c r="RYW152" s="86"/>
      <c r="RYX152" s="86"/>
      <c r="RYY152" s="86"/>
      <c r="RYZ152" s="86"/>
      <c r="RZA152" s="86"/>
      <c r="RZB152" s="86"/>
      <c r="RZC152" s="86"/>
      <c r="RZD152" s="86"/>
      <c r="RZE152" s="86"/>
      <c r="RZF152" s="86"/>
      <c r="RZG152" s="86"/>
      <c r="RZH152" s="86"/>
      <c r="RZI152" s="86"/>
      <c r="RZJ152" s="86"/>
      <c r="RZK152" s="86"/>
      <c r="RZL152" s="86"/>
      <c r="RZM152" s="86"/>
      <c r="RZN152" s="86"/>
      <c r="RZO152" s="86"/>
      <c r="RZP152" s="86"/>
      <c r="RZQ152" s="86"/>
      <c r="RZR152" s="86"/>
      <c r="RZS152" s="86"/>
      <c r="RZT152" s="86"/>
      <c r="RZU152" s="86"/>
      <c r="RZV152" s="86"/>
      <c r="RZW152" s="86"/>
      <c r="RZX152" s="86"/>
      <c r="RZY152" s="86"/>
      <c r="RZZ152" s="86"/>
      <c r="SAA152" s="86"/>
      <c r="SAB152" s="86"/>
      <c r="SAC152" s="86"/>
      <c r="SAD152" s="86"/>
      <c r="SAE152" s="86"/>
      <c r="SAF152" s="86"/>
      <c r="SAG152" s="86"/>
      <c r="SAH152" s="86"/>
      <c r="SAI152" s="86"/>
      <c r="SAJ152" s="86"/>
      <c r="SAK152" s="86"/>
      <c r="SAL152" s="86"/>
      <c r="SAM152" s="86"/>
      <c r="SAN152" s="86"/>
      <c r="SAO152" s="86"/>
      <c r="SAP152" s="86"/>
      <c r="SAQ152" s="86"/>
      <c r="SAR152" s="86"/>
      <c r="SAS152" s="86"/>
      <c r="SAT152" s="86"/>
      <c r="SAU152" s="86"/>
      <c r="SAV152" s="86"/>
      <c r="SAW152" s="86"/>
      <c r="SAX152" s="86"/>
      <c r="SAY152" s="86"/>
      <c r="SAZ152" s="86"/>
      <c r="SBA152" s="86"/>
      <c r="SBB152" s="86"/>
      <c r="SBC152" s="86"/>
      <c r="SBD152" s="86"/>
      <c r="SBE152" s="86"/>
      <c r="SBF152" s="86"/>
      <c r="SBG152" s="86"/>
      <c r="SBH152" s="86"/>
      <c r="SBI152" s="86"/>
      <c r="SBJ152" s="86"/>
      <c r="SBK152" s="86"/>
      <c r="SBL152" s="86"/>
      <c r="SBM152" s="86"/>
      <c r="SBN152" s="86"/>
      <c r="SBO152" s="86"/>
      <c r="SBP152" s="86"/>
      <c r="SBQ152" s="86"/>
      <c r="SBR152" s="86"/>
      <c r="SBS152" s="86"/>
      <c r="SBT152" s="86"/>
      <c r="SBU152" s="86"/>
      <c r="SBV152" s="86"/>
      <c r="SBW152" s="86"/>
      <c r="SBX152" s="86"/>
      <c r="SBY152" s="86"/>
      <c r="SBZ152" s="86"/>
      <c r="SCA152" s="86"/>
      <c r="SCB152" s="86"/>
      <c r="SCC152" s="86"/>
      <c r="SCD152" s="86"/>
      <c r="SCE152" s="86"/>
      <c r="SCF152" s="86"/>
      <c r="SCG152" s="86"/>
      <c r="SCH152" s="86"/>
      <c r="SCI152" s="86"/>
      <c r="SCJ152" s="86"/>
      <c r="SCK152" s="86"/>
      <c r="SCL152" s="86"/>
      <c r="SCM152" s="86"/>
      <c r="SCN152" s="86"/>
      <c r="SCO152" s="86"/>
      <c r="SCP152" s="86"/>
      <c r="SCQ152" s="86"/>
      <c r="SCR152" s="86"/>
      <c r="SCS152" s="86"/>
      <c r="SCT152" s="86"/>
      <c r="SCU152" s="86"/>
      <c r="SCV152" s="86"/>
      <c r="SCW152" s="86"/>
      <c r="SCX152" s="86"/>
      <c r="SCY152" s="86"/>
      <c r="SCZ152" s="86"/>
      <c r="SDA152" s="86"/>
      <c r="SDB152" s="86"/>
      <c r="SDC152" s="86"/>
      <c r="SDD152" s="86"/>
      <c r="SDE152" s="86"/>
      <c r="SDF152" s="86"/>
      <c r="SDG152" s="86"/>
      <c r="SDH152" s="86"/>
      <c r="SDI152" s="86"/>
      <c r="SDJ152" s="86"/>
      <c r="SDK152" s="86"/>
      <c r="SDL152" s="86"/>
      <c r="SDM152" s="86"/>
      <c r="SDN152" s="86"/>
      <c r="SDO152" s="86"/>
      <c r="SDP152" s="86"/>
      <c r="SDQ152" s="86"/>
      <c r="SDR152" s="86"/>
      <c r="SDS152" s="86"/>
      <c r="SDT152" s="86"/>
      <c r="SDU152" s="86"/>
      <c r="SDV152" s="86"/>
      <c r="SDW152" s="86"/>
      <c r="SDX152" s="86"/>
      <c r="SDY152" s="86"/>
      <c r="SDZ152" s="86"/>
      <c r="SEA152" s="86"/>
      <c r="SEB152" s="86"/>
      <c r="SEC152" s="86"/>
      <c r="SED152" s="86"/>
      <c r="SEE152" s="86"/>
      <c r="SEF152" s="86"/>
      <c r="SEG152" s="86"/>
      <c r="SEH152" s="86"/>
      <c r="SEI152" s="86"/>
      <c r="SEJ152" s="86"/>
      <c r="SEK152" s="86"/>
      <c r="SEL152" s="86"/>
      <c r="SEM152" s="86"/>
      <c r="SEN152" s="86"/>
      <c r="SEO152" s="86"/>
      <c r="SEP152" s="86"/>
      <c r="SEQ152" s="86"/>
      <c r="SER152" s="86"/>
      <c r="SES152" s="86"/>
      <c r="SET152" s="86"/>
      <c r="SEU152" s="86"/>
      <c r="SEV152" s="86"/>
      <c r="SEW152" s="86"/>
      <c r="SEX152" s="86"/>
      <c r="SEY152" s="86"/>
      <c r="SEZ152" s="86"/>
      <c r="SFA152" s="86"/>
      <c r="SFB152" s="86"/>
      <c r="SFC152" s="86"/>
      <c r="SFD152" s="86"/>
      <c r="SFE152" s="86"/>
      <c r="SFF152" s="86"/>
      <c r="SFG152" s="86"/>
      <c r="SFH152" s="86"/>
      <c r="SFI152" s="86"/>
      <c r="SFJ152" s="86"/>
      <c r="SFK152" s="186"/>
      <c r="SFL152" s="186"/>
      <c r="SFM152" s="186"/>
      <c r="SFN152" s="186"/>
      <c r="SFO152" s="186"/>
      <c r="SFP152" s="186"/>
      <c r="SFQ152" s="86"/>
      <c r="SFR152" s="86"/>
      <c r="SFS152" s="86"/>
      <c r="SFT152" s="86"/>
      <c r="SFU152" s="86"/>
      <c r="SFV152" s="86"/>
      <c r="SFW152" s="86"/>
      <c r="SFX152" s="86"/>
      <c r="SFY152" s="86"/>
      <c r="SFZ152" s="86"/>
      <c r="SGA152" s="86"/>
      <c r="SGB152" s="86"/>
      <c r="SGC152" s="86"/>
      <c r="SGD152" s="86"/>
      <c r="SGE152" s="86"/>
      <c r="SGF152" s="86"/>
      <c r="SGG152" s="86"/>
      <c r="SGH152" s="86"/>
      <c r="SGI152" s="86"/>
      <c r="SGJ152" s="86"/>
      <c r="SGK152" s="86"/>
      <c r="SGL152" s="86"/>
      <c r="SGM152" s="86"/>
      <c r="SGN152" s="86"/>
      <c r="SGO152" s="86"/>
      <c r="SGP152" s="86"/>
      <c r="SGQ152" s="86"/>
      <c r="SGR152" s="86"/>
      <c r="SGS152" s="86"/>
      <c r="SGT152" s="86"/>
      <c r="SGU152" s="86"/>
      <c r="SGV152" s="86"/>
      <c r="SGW152" s="86"/>
      <c r="SGX152" s="86"/>
      <c r="SGY152" s="86"/>
      <c r="SGZ152" s="86"/>
      <c r="SHA152" s="86"/>
      <c r="SHB152" s="86"/>
      <c r="SHC152" s="86"/>
      <c r="SHD152" s="86"/>
      <c r="SHE152" s="86"/>
      <c r="SHF152" s="86"/>
      <c r="SHG152" s="86"/>
      <c r="SHH152" s="86"/>
      <c r="SHI152" s="86"/>
      <c r="SHJ152" s="86"/>
      <c r="SHK152" s="86"/>
      <c r="SHL152" s="86"/>
      <c r="SHM152" s="86"/>
      <c r="SHN152" s="86"/>
      <c r="SHO152" s="86"/>
      <c r="SHP152" s="86"/>
      <c r="SHQ152" s="86"/>
      <c r="SHR152" s="86"/>
      <c r="SHS152" s="86"/>
      <c r="SHT152" s="86"/>
      <c r="SHU152" s="86"/>
      <c r="SHV152" s="86"/>
      <c r="SHW152" s="86"/>
      <c r="SHX152" s="86"/>
      <c r="SHY152" s="86"/>
      <c r="SHZ152" s="86"/>
      <c r="SIA152" s="86"/>
      <c r="SIB152" s="86"/>
      <c r="SIC152" s="86"/>
      <c r="SID152" s="86"/>
      <c r="SIE152" s="86"/>
      <c r="SIF152" s="86"/>
      <c r="SIG152" s="86"/>
      <c r="SIH152" s="86"/>
      <c r="SII152" s="86"/>
      <c r="SIJ152" s="86"/>
      <c r="SIK152" s="86"/>
      <c r="SIL152" s="86"/>
      <c r="SIM152" s="86"/>
      <c r="SIN152" s="86"/>
      <c r="SIO152" s="86"/>
      <c r="SIP152" s="86"/>
      <c r="SIQ152" s="86"/>
      <c r="SIR152" s="86"/>
      <c r="SIS152" s="86"/>
      <c r="SIT152" s="86"/>
      <c r="SIU152" s="86"/>
      <c r="SIV152" s="86"/>
      <c r="SIW152" s="86"/>
      <c r="SIX152" s="86"/>
      <c r="SIY152" s="86"/>
      <c r="SIZ152" s="86"/>
      <c r="SJA152" s="86"/>
      <c r="SJB152" s="86"/>
      <c r="SJC152" s="86"/>
      <c r="SJD152" s="86"/>
      <c r="SJE152" s="86"/>
      <c r="SJF152" s="86"/>
      <c r="SJG152" s="86"/>
      <c r="SJH152" s="86"/>
      <c r="SJI152" s="86"/>
      <c r="SJJ152" s="86"/>
      <c r="SJK152" s="86"/>
      <c r="SJL152" s="86"/>
      <c r="SJM152" s="86"/>
      <c r="SJN152" s="86"/>
      <c r="SJO152" s="86"/>
      <c r="SJP152" s="86"/>
      <c r="SJQ152" s="86"/>
      <c r="SJR152" s="86"/>
      <c r="SJS152" s="86"/>
      <c r="SJT152" s="86"/>
      <c r="SJU152" s="86"/>
      <c r="SJV152" s="86"/>
      <c r="SJW152" s="86"/>
      <c r="SJX152" s="86"/>
      <c r="SJY152" s="86"/>
      <c r="SJZ152" s="86"/>
      <c r="SKA152" s="86"/>
      <c r="SKB152" s="86"/>
      <c r="SKC152" s="86"/>
      <c r="SKD152" s="86"/>
      <c r="SKE152" s="86"/>
      <c r="SKF152" s="86"/>
      <c r="SKG152" s="86"/>
      <c r="SKH152" s="86"/>
      <c r="SKI152" s="86"/>
      <c r="SKJ152" s="86"/>
      <c r="SKK152" s="86"/>
      <c r="SKL152" s="86"/>
      <c r="SKM152" s="86"/>
      <c r="SKN152" s="86"/>
      <c r="SKO152" s="86"/>
      <c r="SKP152" s="86"/>
      <c r="SKQ152" s="86"/>
      <c r="SKR152" s="86"/>
      <c r="SKS152" s="86"/>
      <c r="SKT152" s="86"/>
      <c r="SKU152" s="86"/>
      <c r="SKV152" s="86"/>
      <c r="SKW152" s="86"/>
      <c r="SKX152" s="86"/>
      <c r="SKY152" s="86"/>
      <c r="SKZ152" s="86"/>
      <c r="SLA152" s="86"/>
      <c r="SLB152" s="86"/>
      <c r="SLC152" s="86"/>
      <c r="SLD152" s="86"/>
      <c r="SLE152" s="86"/>
      <c r="SLF152" s="86"/>
      <c r="SLG152" s="86"/>
      <c r="SLH152" s="86"/>
      <c r="SLI152" s="86"/>
      <c r="SLJ152" s="86"/>
      <c r="SLK152" s="86"/>
      <c r="SLL152" s="86"/>
      <c r="SLM152" s="86"/>
      <c r="SLN152" s="86"/>
      <c r="SLO152" s="86"/>
      <c r="SLP152" s="86"/>
      <c r="SLQ152" s="86"/>
      <c r="SLR152" s="86"/>
      <c r="SLS152" s="86"/>
      <c r="SLT152" s="86"/>
      <c r="SLU152" s="86"/>
      <c r="SLV152" s="86"/>
      <c r="SLW152" s="86"/>
      <c r="SLX152" s="86"/>
      <c r="SLY152" s="86"/>
      <c r="SLZ152" s="86"/>
      <c r="SMA152" s="86"/>
      <c r="SMB152" s="86"/>
      <c r="SMC152" s="86"/>
      <c r="SMD152" s="86"/>
      <c r="SME152" s="86"/>
      <c r="SMF152" s="86"/>
      <c r="SMG152" s="86"/>
      <c r="SMH152" s="86"/>
      <c r="SMI152" s="86"/>
      <c r="SMJ152" s="86"/>
      <c r="SMK152" s="86"/>
      <c r="SML152" s="86"/>
      <c r="SMM152" s="86"/>
      <c r="SMN152" s="86"/>
      <c r="SMO152" s="86"/>
      <c r="SMP152" s="86"/>
      <c r="SMQ152" s="86"/>
      <c r="SMR152" s="86"/>
      <c r="SMS152" s="86"/>
      <c r="SMT152" s="86"/>
      <c r="SMU152" s="86"/>
      <c r="SMV152" s="86"/>
      <c r="SMW152" s="86"/>
      <c r="SMX152" s="86"/>
      <c r="SMY152" s="86"/>
      <c r="SMZ152" s="86"/>
      <c r="SNA152" s="86"/>
      <c r="SNB152" s="86"/>
      <c r="SNC152" s="86"/>
      <c r="SND152" s="86"/>
      <c r="SNE152" s="86"/>
      <c r="SNF152" s="86"/>
      <c r="SNG152" s="86"/>
      <c r="SNH152" s="86"/>
      <c r="SNI152" s="86"/>
      <c r="SNJ152" s="86"/>
      <c r="SNK152" s="86"/>
      <c r="SNL152" s="86"/>
      <c r="SNM152" s="86"/>
      <c r="SNN152" s="86"/>
      <c r="SNO152" s="86"/>
      <c r="SNP152" s="86"/>
      <c r="SNQ152" s="86"/>
      <c r="SNR152" s="86"/>
      <c r="SNS152" s="86"/>
      <c r="SNT152" s="86"/>
      <c r="SNU152" s="86"/>
      <c r="SNV152" s="86"/>
      <c r="SNW152" s="86"/>
      <c r="SNX152" s="86"/>
      <c r="SNY152" s="86"/>
      <c r="SNZ152" s="86"/>
      <c r="SOA152" s="86"/>
      <c r="SOB152" s="86"/>
      <c r="SOC152" s="86"/>
      <c r="SOD152" s="86"/>
      <c r="SOE152" s="86"/>
      <c r="SOF152" s="86"/>
      <c r="SOG152" s="86"/>
      <c r="SOH152" s="86"/>
      <c r="SOI152" s="86"/>
      <c r="SOJ152" s="86"/>
      <c r="SOK152" s="86"/>
      <c r="SOL152" s="86"/>
      <c r="SOM152" s="86"/>
      <c r="SON152" s="86"/>
      <c r="SOO152" s="86"/>
      <c r="SOP152" s="86"/>
      <c r="SOQ152" s="86"/>
      <c r="SOR152" s="86"/>
      <c r="SOS152" s="86"/>
      <c r="SOT152" s="86"/>
      <c r="SOU152" s="86"/>
      <c r="SOV152" s="86"/>
      <c r="SOW152" s="86"/>
      <c r="SOX152" s="86"/>
      <c r="SOY152" s="86"/>
      <c r="SOZ152" s="86"/>
      <c r="SPA152" s="86"/>
      <c r="SPB152" s="86"/>
      <c r="SPC152" s="86"/>
      <c r="SPD152" s="86"/>
      <c r="SPE152" s="86"/>
      <c r="SPF152" s="86"/>
      <c r="SPG152" s="186"/>
      <c r="SPH152" s="186"/>
      <c r="SPI152" s="186"/>
      <c r="SPJ152" s="186"/>
      <c r="SPK152" s="186"/>
      <c r="SPL152" s="186"/>
      <c r="SPM152" s="86"/>
      <c r="SPN152" s="86"/>
      <c r="SPO152" s="86"/>
      <c r="SPP152" s="86"/>
      <c r="SPQ152" s="86"/>
      <c r="SPR152" s="86"/>
      <c r="SPS152" s="86"/>
      <c r="SPT152" s="86"/>
      <c r="SPU152" s="86"/>
      <c r="SPV152" s="86"/>
      <c r="SPW152" s="86"/>
      <c r="SPX152" s="86"/>
      <c r="SPY152" s="86"/>
      <c r="SPZ152" s="86"/>
      <c r="SQA152" s="86"/>
      <c r="SQB152" s="86"/>
      <c r="SQC152" s="86"/>
      <c r="SQD152" s="86"/>
      <c r="SQE152" s="86"/>
      <c r="SQF152" s="86"/>
      <c r="SQG152" s="86"/>
      <c r="SQH152" s="86"/>
      <c r="SQI152" s="86"/>
      <c r="SQJ152" s="86"/>
      <c r="SQK152" s="86"/>
      <c r="SQL152" s="86"/>
      <c r="SQM152" s="86"/>
      <c r="SQN152" s="86"/>
      <c r="SQO152" s="86"/>
      <c r="SQP152" s="86"/>
      <c r="SQQ152" s="86"/>
      <c r="SQR152" s="86"/>
      <c r="SQS152" s="86"/>
      <c r="SQT152" s="86"/>
      <c r="SQU152" s="86"/>
      <c r="SQV152" s="86"/>
      <c r="SQW152" s="86"/>
      <c r="SQX152" s="86"/>
      <c r="SQY152" s="86"/>
      <c r="SQZ152" s="86"/>
      <c r="SRA152" s="86"/>
      <c r="SRB152" s="86"/>
      <c r="SRC152" s="86"/>
      <c r="SRD152" s="86"/>
      <c r="SRE152" s="86"/>
      <c r="SRF152" s="86"/>
      <c r="SRG152" s="86"/>
      <c r="SRH152" s="86"/>
      <c r="SRI152" s="86"/>
      <c r="SRJ152" s="86"/>
      <c r="SRK152" s="86"/>
      <c r="SRL152" s="86"/>
      <c r="SRM152" s="86"/>
      <c r="SRN152" s="86"/>
      <c r="SRO152" s="86"/>
      <c r="SRP152" s="86"/>
      <c r="SRQ152" s="86"/>
      <c r="SRR152" s="86"/>
      <c r="SRS152" s="86"/>
      <c r="SRT152" s="86"/>
      <c r="SRU152" s="86"/>
      <c r="SRV152" s="86"/>
      <c r="SRW152" s="86"/>
      <c r="SRX152" s="86"/>
      <c r="SRY152" s="86"/>
      <c r="SRZ152" s="86"/>
      <c r="SSA152" s="86"/>
      <c r="SSB152" s="86"/>
      <c r="SSC152" s="86"/>
      <c r="SSD152" s="86"/>
      <c r="SSE152" s="86"/>
      <c r="SSF152" s="86"/>
      <c r="SSG152" s="86"/>
      <c r="SSH152" s="86"/>
      <c r="SSI152" s="86"/>
      <c r="SSJ152" s="86"/>
      <c r="SSK152" s="86"/>
      <c r="SSL152" s="86"/>
      <c r="SSM152" s="86"/>
      <c r="SSN152" s="86"/>
      <c r="SSO152" s="86"/>
      <c r="SSP152" s="86"/>
      <c r="SSQ152" s="86"/>
      <c r="SSR152" s="86"/>
      <c r="SSS152" s="86"/>
      <c r="SST152" s="86"/>
      <c r="SSU152" s="86"/>
      <c r="SSV152" s="86"/>
      <c r="SSW152" s="86"/>
      <c r="SSX152" s="86"/>
      <c r="SSY152" s="86"/>
      <c r="SSZ152" s="86"/>
      <c r="STA152" s="86"/>
      <c r="STB152" s="86"/>
      <c r="STC152" s="86"/>
      <c r="STD152" s="86"/>
      <c r="STE152" s="86"/>
      <c r="STF152" s="86"/>
      <c r="STG152" s="86"/>
      <c r="STH152" s="86"/>
      <c r="STI152" s="86"/>
      <c r="STJ152" s="86"/>
      <c r="STK152" s="86"/>
      <c r="STL152" s="86"/>
      <c r="STM152" s="86"/>
      <c r="STN152" s="86"/>
      <c r="STO152" s="86"/>
      <c r="STP152" s="86"/>
      <c r="STQ152" s="86"/>
      <c r="STR152" s="86"/>
      <c r="STS152" s="86"/>
      <c r="STT152" s="86"/>
      <c r="STU152" s="86"/>
      <c r="STV152" s="86"/>
      <c r="STW152" s="86"/>
      <c r="STX152" s="86"/>
      <c r="STY152" s="86"/>
      <c r="STZ152" s="86"/>
      <c r="SUA152" s="86"/>
      <c r="SUB152" s="86"/>
      <c r="SUC152" s="86"/>
      <c r="SUD152" s="86"/>
      <c r="SUE152" s="86"/>
      <c r="SUF152" s="86"/>
      <c r="SUG152" s="86"/>
      <c r="SUH152" s="86"/>
      <c r="SUI152" s="86"/>
      <c r="SUJ152" s="86"/>
      <c r="SUK152" s="86"/>
      <c r="SUL152" s="86"/>
      <c r="SUM152" s="86"/>
      <c r="SUN152" s="86"/>
      <c r="SUO152" s="86"/>
      <c r="SUP152" s="86"/>
      <c r="SUQ152" s="86"/>
      <c r="SUR152" s="86"/>
      <c r="SUS152" s="86"/>
      <c r="SUT152" s="86"/>
      <c r="SUU152" s="86"/>
      <c r="SUV152" s="86"/>
      <c r="SUW152" s="86"/>
      <c r="SUX152" s="86"/>
      <c r="SUY152" s="86"/>
      <c r="SUZ152" s="86"/>
      <c r="SVA152" s="86"/>
      <c r="SVB152" s="86"/>
      <c r="SVC152" s="86"/>
      <c r="SVD152" s="86"/>
      <c r="SVE152" s="86"/>
      <c r="SVF152" s="86"/>
      <c r="SVG152" s="86"/>
      <c r="SVH152" s="86"/>
      <c r="SVI152" s="86"/>
      <c r="SVJ152" s="86"/>
      <c r="SVK152" s="86"/>
      <c r="SVL152" s="86"/>
      <c r="SVM152" s="86"/>
      <c r="SVN152" s="86"/>
      <c r="SVO152" s="86"/>
      <c r="SVP152" s="86"/>
      <c r="SVQ152" s="86"/>
      <c r="SVR152" s="86"/>
      <c r="SVS152" s="86"/>
      <c r="SVT152" s="86"/>
      <c r="SVU152" s="86"/>
      <c r="SVV152" s="86"/>
      <c r="SVW152" s="86"/>
      <c r="SVX152" s="86"/>
      <c r="SVY152" s="86"/>
      <c r="SVZ152" s="86"/>
      <c r="SWA152" s="86"/>
      <c r="SWB152" s="86"/>
      <c r="SWC152" s="86"/>
      <c r="SWD152" s="86"/>
      <c r="SWE152" s="86"/>
      <c r="SWF152" s="86"/>
      <c r="SWG152" s="86"/>
      <c r="SWH152" s="86"/>
      <c r="SWI152" s="86"/>
      <c r="SWJ152" s="86"/>
      <c r="SWK152" s="86"/>
      <c r="SWL152" s="86"/>
      <c r="SWM152" s="86"/>
      <c r="SWN152" s="86"/>
      <c r="SWO152" s="86"/>
      <c r="SWP152" s="86"/>
      <c r="SWQ152" s="86"/>
      <c r="SWR152" s="86"/>
      <c r="SWS152" s="86"/>
      <c r="SWT152" s="86"/>
      <c r="SWU152" s="86"/>
      <c r="SWV152" s="86"/>
      <c r="SWW152" s="86"/>
      <c r="SWX152" s="86"/>
      <c r="SWY152" s="86"/>
      <c r="SWZ152" s="86"/>
      <c r="SXA152" s="86"/>
      <c r="SXB152" s="86"/>
      <c r="SXC152" s="86"/>
      <c r="SXD152" s="86"/>
      <c r="SXE152" s="86"/>
      <c r="SXF152" s="86"/>
      <c r="SXG152" s="86"/>
      <c r="SXH152" s="86"/>
      <c r="SXI152" s="86"/>
      <c r="SXJ152" s="86"/>
      <c r="SXK152" s="86"/>
      <c r="SXL152" s="86"/>
      <c r="SXM152" s="86"/>
      <c r="SXN152" s="86"/>
      <c r="SXO152" s="86"/>
      <c r="SXP152" s="86"/>
      <c r="SXQ152" s="86"/>
      <c r="SXR152" s="86"/>
      <c r="SXS152" s="86"/>
      <c r="SXT152" s="86"/>
      <c r="SXU152" s="86"/>
      <c r="SXV152" s="86"/>
      <c r="SXW152" s="86"/>
      <c r="SXX152" s="86"/>
      <c r="SXY152" s="86"/>
      <c r="SXZ152" s="86"/>
      <c r="SYA152" s="86"/>
      <c r="SYB152" s="86"/>
      <c r="SYC152" s="86"/>
      <c r="SYD152" s="86"/>
      <c r="SYE152" s="86"/>
      <c r="SYF152" s="86"/>
      <c r="SYG152" s="86"/>
      <c r="SYH152" s="86"/>
      <c r="SYI152" s="86"/>
      <c r="SYJ152" s="86"/>
      <c r="SYK152" s="86"/>
      <c r="SYL152" s="86"/>
      <c r="SYM152" s="86"/>
      <c r="SYN152" s="86"/>
      <c r="SYO152" s="86"/>
      <c r="SYP152" s="86"/>
      <c r="SYQ152" s="86"/>
      <c r="SYR152" s="86"/>
      <c r="SYS152" s="86"/>
      <c r="SYT152" s="86"/>
      <c r="SYU152" s="86"/>
      <c r="SYV152" s="86"/>
      <c r="SYW152" s="86"/>
      <c r="SYX152" s="86"/>
      <c r="SYY152" s="86"/>
      <c r="SYZ152" s="86"/>
      <c r="SZA152" s="86"/>
      <c r="SZB152" s="86"/>
      <c r="SZC152" s="186"/>
      <c r="SZD152" s="186"/>
      <c r="SZE152" s="186"/>
      <c r="SZF152" s="186"/>
      <c r="SZG152" s="186"/>
      <c r="SZH152" s="186"/>
      <c r="SZI152" s="86"/>
      <c r="SZJ152" s="86"/>
      <c r="SZK152" s="86"/>
      <c r="SZL152" s="86"/>
      <c r="SZM152" s="86"/>
      <c r="SZN152" s="86"/>
      <c r="SZO152" s="86"/>
      <c r="SZP152" s="86"/>
      <c r="SZQ152" s="86"/>
      <c r="SZR152" s="86"/>
      <c r="SZS152" s="86"/>
      <c r="SZT152" s="86"/>
      <c r="SZU152" s="86"/>
      <c r="SZV152" s="86"/>
      <c r="SZW152" s="86"/>
      <c r="SZX152" s="86"/>
      <c r="SZY152" s="86"/>
      <c r="SZZ152" s="86"/>
      <c r="TAA152" s="86"/>
      <c r="TAB152" s="86"/>
      <c r="TAC152" s="86"/>
      <c r="TAD152" s="86"/>
      <c r="TAE152" s="86"/>
      <c r="TAF152" s="86"/>
      <c r="TAG152" s="86"/>
      <c r="TAH152" s="86"/>
      <c r="TAI152" s="86"/>
      <c r="TAJ152" s="86"/>
      <c r="TAK152" s="86"/>
      <c r="TAL152" s="86"/>
      <c r="TAM152" s="86"/>
      <c r="TAN152" s="86"/>
      <c r="TAO152" s="86"/>
      <c r="TAP152" s="86"/>
      <c r="TAQ152" s="86"/>
      <c r="TAR152" s="86"/>
      <c r="TAS152" s="86"/>
      <c r="TAT152" s="86"/>
      <c r="TAU152" s="86"/>
      <c r="TAV152" s="86"/>
      <c r="TAW152" s="86"/>
      <c r="TAX152" s="86"/>
      <c r="TAY152" s="86"/>
      <c r="TAZ152" s="86"/>
      <c r="TBA152" s="86"/>
      <c r="TBB152" s="86"/>
      <c r="TBC152" s="86"/>
      <c r="TBD152" s="86"/>
      <c r="TBE152" s="86"/>
      <c r="TBF152" s="86"/>
      <c r="TBG152" s="86"/>
      <c r="TBH152" s="86"/>
      <c r="TBI152" s="86"/>
      <c r="TBJ152" s="86"/>
      <c r="TBK152" s="86"/>
      <c r="TBL152" s="86"/>
      <c r="TBM152" s="86"/>
      <c r="TBN152" s="86"/>
      <c r="TBO152" s="86"/>
      <c r="TBP152" s="86"/>
      <c r="TBQ152" s="86"/>
      <c r="TBR152" s="86"/>
      <c r="TBS152" s="86"/>
      <c r="TBT152" s="86"/>
      <c r="TBU152" s="86"/>
      <c r="TBV152" s="86"/>
      <c r="TBW152" s="86"/>
      <c r="TBX152" s="86"/>
      <c r="TBY152" s="86"/>
      <c r="TBZ152" s="86"/>
      <c r="TCA152" s="86"/>
      <c r="TCB152" s="86"/>
      <c r="TCC152" s="86"/>
      <c r="TCD152" s="86"/>
      <c r="TCE152" s="86"/>
      <c r="TCF152" s="86"/>
      <c r="TCG152" s="86"/>
      <c r="TCH152" s="86"/>
      <c r="TCI152" s="86"/>
      <c r="TCJ152" s="86"/>
      <c r="TCK152" s="86"/>
      <c r="TCL152" s="86"/>
      <c r="TCM152" s="86"/>
      <c r="TCN152" s="86"/>
      <c r="TCO152" s="86"/>
      <c r="TCP152" s="86"/>
      <c r="TCQ152" s="86"/>
      <c r="TCR152" s="86"/>
      <c r="TCS152" s="86"/>
      <c r="TCT152" s="86"/>
      <c r="TCU152" s="86"/>
      <c r="TCV152" s="86"/>
      <c r="TCW152" s="86"/>
      <c r="TCX152" s="86"/>
      <c r="TCY152" s="86"/>
      <c r="TCZ152" s="86"/>
      <c r="TDA152" s="86"/>
      <c r="TDB152" s="86"/>
      <c r="TDC152" s="86"/>
      <c r="TDD152" s="86"/>
      <c r="TDE152" s="86"/>
      <c r="TDF152" s="86"/>
      <c r="TDG152" s="86"/>
      <c r="TDH152" s="86"/>
      <c r="TDI152" s="86"/>
      <c r="TDJ152" s="86"/>
      <c r="TDK152" s="86"/>
      <c r="TDL152" s="86"/>
      <c r="TDM152" s="86"/>
      <c r="TDN152" s="86"/>
      <c r="TDO152" s="86"/>
      <c r="TDP152" s="86"/>
      <c r="TDQ152" s="86"/>
      <c r="TDR152" s="86"/>
      <c r="TDS152" s="86"/>
      <c r="TDT152" s="86"/>
      <c r="TDU152" s="86"/>
      <c r="TDV152" s="86"/>
      <c r="TDW152" s="86"/>
      <c r="TDX152" s="86"/>
      <c r="TDY152" s="86"/>
      <c r="TDZ152" s="86"/>
      <c r="TEA152" s="86"/>
      <c r="TEB152" s="86"/>
      <c r="TEC152" s="86"/>
      <c r="TED152" s="86"/>
      <c r="TEE152" s="86"/>
      <c r="TEF152" s="86"/>
      <c r="TEG152" s="86"/>
      <c r="TEH152" s="86"/>
      <c r="TEI152" s="86"/>
      <c r="TEJ152" s="86"/>
      <c r="TEK152" s="86"/>
      <c r="TEL152" s="86"/>
      <c r="TEM152" s="86"/>
      <c r="TEN152" s="86"/>
      <c r="TEO152" s="86"/>
      <c r="TEP152" s="86"/>
      <c r="TEQ152" s="86"/>
      <c r="TER152" s="86"/>
      <c r="TES152" s="86"/>
      <c r="TET152" s="86"/>
      <c r="TEU152" s="86"/>
      <c r="TEV152" s="86"/>
      <c r="TEW152" s="86"/>
      <c r="TEX152" s="86"/>
      <c r="TEY152" s="86"/>
      <c r="TEZ152" s="86"/>
      <c r="TFA152" s="86"/>
      <c r="TFB152" s="86"/>
      <c r="TFC152" s="86"/>
      <c r="TFD152" s="86"/>
      <c r="TFE152" s="86"/>
      <c r="TFF152" s="86"/>
      <c r="TFG152" s="86"/>
      <c r="TFH152" s="86"/>
      <c r="TFI152" s="86"/>
      <c r="TFJ152" s="86"/>
      <c r="TFK152" s="86"/>
      <c r="TFL152" s="86"/>
      <c r="TFM152" s="86"/>
      <c r="TFN152" s="86"/>
      <c r="TFO152" s="86"/>
      <c r="TFP152" s="86"/>
      <c r="TFQ152" s="86"/>
      <c r="TFR152" s="86"/>
      <c r="TFS152" s="86"/>
      <c r="TFT152" s="86"/>
      <c r="TFU152" s="86"/>
      <c r="TFV152" s="86"/>
      <c r="TFW152" s="86"/>
      <c r="TFX152" s="86"/>
      <c r="TFY152" s="86"/>
      <c r="TFZ152" s="86"/>
      <c r="TGA152" s="86"/>
      <c r="TGB152" s="86"/>
      <c r="TGC152" s="86"/>
      <c r="TGD152" s="86"/>
      <c r="TGE152" s="86"/>
      <c r="TGF152" s="86"/>
      <c r="TGG152" s="86"/>
      <c r="TGH152" s="86"/>
      <c r="TGI152" s="86"/>
      <c r="TGJ152" s="86"/>
      <c r="TGK152" s="86"/>
      <c r="TGL152" s="86"/>
      <c r="TGM152" s="86"/>
      <c r="TGN152" s="86"/>
      <c r="TGO152" s="86"/>
      <c r="TGP152" s="86"/>
      <c r="TGQ152" s="86"/>
      <c r="TGR152" s="86"/>
      <c r="TGS152" s="86"/>
      <c r="TGT152" s="86"/>
      <c r="TGU152" s="86"/>
      <c r="TGV152" s="86"/>
      <c r="TGW152" s="86"/>
      <c r="TGX152" s="86"/>
      <c r="TGY152" s="86"/>
      <c r="TGZ152" s="86"/>
      <c r="THA152" s="86"/>
      <c r="THB152" s="86"/>
      <c r="THC152" s="86"/>
      <c r="THD152" s="86"/>
      <c r="THE152" s="86"/>
      <c r="THF152" s="86"/>
      <c r="THG152" s="86"/>
      <c r="THH152" s="86"/>
      <c r="THI152" s="86"/>
      <c r="THJ152" s="86"/>
      <c r="THK152" s="86"/>
      <c r="THL152" s="86"/>
      <c r="THM152" s="86"/>
      <c r="THN152" s="86"/>
      <c r="THO152" s="86"/>
      <c r="THP152" s="86"/>
      <c r="THQ152" s="86"/>
      <c r="THR152" s="86"/>
      <c r="THS152" s="86"/>
      <c r="THT152" s="86"/>
      <c r="THU152" s="86"/>
      <c r="THV152" s="86"/>
      <c r="THW152" s="86"/>
      <c r="THX152" s="86"/>
      <c r="THY152" s="86"/>
      <c r="THZ152" s="86"/>
      <c r="TIA152" s="86"/>
      <c r="TIB152" s="86"/>
      <c r="TIC152" s="86"/>
      <c r="TID152" s="86"/>
      <c r="TIE152" s="86"/>
      <c r="TIF152" s="86"/>
      <c r="TIG152" s="86"/>
      <c r="TIH152" s="86"/>
      <c r="TII152" s="86"/>
      <c r="TIJ152" s="86"/>
      <c r="TIK152" s="86"/>
      <c r="TIL152" s="86"/>
      <c r="TIM152" s="86"/>
      <c r="TIN152" s="86"/>
      <c r="TIO152" s="86"/>
      <c r="TIP152" s="86"/>
      <c r="TIQ152" s="86"/>
      <c r="TIR152" s="86"/>
      <c r="TIS152" s="86"/>
      <c r="TIT152" s="86"/>
      <c r="TIU152" s="86"/>
      <c r="TIV152" s="86"/>
      <c r="TIW152" s="86"/>
      <c r="TIX152" s="86"/>
      <c r="TIY152" s="186"/>
      <c r="TIZ152" s="186"/>
      <c r="TJA152" s="186"/>
      <c r="TJB152" s="186"/>
      <c r="TJC152" s="186"/>
      <c r="TJD152" s="186"/>
      <c r="TJE152" s="86"/>
      <c r="TJF152" s="86"/>
      <c r="TJG152" s="86"/>
      <c r="TJH152" s="86"/>
      <c r="TJI152" s="86"/>
      <c r="TJJ152" s="86"/>
      <c r="TJK152" s="86"/>
      <c r="TJL152" s="86"/>
      <c r="TJM152" s="86"/>
      <c r="TJN152" s="86"/>
      <c r="TJO152" s="86"/>
      <c r="TJP152" s="86"/>
      <c r="TJQ152" s="86"/>
      <c r="TJR152" s="86"/>
      <c r="TJS152" s="86"/>
      <c r="TJT152" s="86"/>
      <c r="TJU152" s="86"/>
      <c r="TJV152" s="86"/>
      <c r="TJW152" s="86"/>
      <c r="TJX152" s="86"/>
      <c r="TJY152" s="86"/>
      <c r="TJZ152" s="86"/>
      <c r="TKA152" s="86"/>
      <c r="TKB152" s="86"/>
      <c r="TKC152" s="86"/>
      <c r="TKD152" s="86"/>
      <c r="TKE152" s="86"/>
      <c r="TKF152" s="86"/>
      <c r="TKG152" s="86"/>
      <c r="TKH152" s="86"/>
      <c r="TKI152" s="86"/>
      <c r="TKJ152" s="86"/>
      <c r="TKK152" s="86"/>
      <c r="TKL152" s="86"/>
      <c r="TKM152" s="86"/>
      <c r="TKN152" s="86"/>
      <c r="TKO152" s="86"/>
      <c r="TKP152" s="86"/>
      <c r="TKQ152" s="86"/>
      <c r="TKR152" s="86"/>
      <c r="TKS152" s="86"/>
      <c r="TKT152" s="86"/>
      <c r="TKU152" s="86"/>
      <c r="TKV152" s="86"/>
      <c r="TKW152" s="86"/>
      <c r="TKX152" s="86"/>
      <c r="TKY152" s="86"/>
      <c r="TKZ152" s="86"/>
      <c r="TLA152" s="86"/>
      <c r="TLB152" s="86"/>
      <c r="TLC152" s="86"/>
      <c r="TLD152" s="86"/>
      <c r="TLE152" s="86"/>
      <c r="TLF152" s="86"/>
      <c r="TLG152" s="86"/>
      <c r="TLH152" s="86"/>
      <c r="TLI152" s="86"/>
      <c r="TLJ152" s="86"/>
      <c r="TLK152" s="86"/>
      <c r="TLL152" s="86"/>
      <c r="TLM152" s="86"/>
      <c r="TLN152" s="86"/>
      <c r="TLO152" s="86"/>
      <c r="TLP152" s="86"/>
      <c r="TLQ152" s="86"/>
      <c r="TLR152" s="86"/>
      <c r="TLS152" s="86"/>
      <c r="TLT152" s="86"/>
      <c r="TLU152" s="86"/>
      <c r="TLV152" s="86"/>
      <c r="TLW152" s="86"/>
      <c r="TLX152" s="86"/>
      <c r="TLY152" s="86"/>
      <c r="TLZ152" s="86"/>
      <c r="TMA152" s="86"/>
      <c r="TMB152" s="86"/>
      <c r="TMC152" s="86"/>
      <c r="TMD152" s="86"/>
      <c r="TME152" s="86"/>
      <c r="TMF152" s="86"/>
      <c r="TMG152" s="86"/>
      <c r="TMH152" s="86"/>
      <c r="TMI152" s="86"/>
      <c r="TMJ152" s="86"/>
      <c r="TMK152" s="86"/>
      <c r="TML152" s="86"/>
      <c r="TMM152" s="86"/>
      <c r="TMN152" s="86"/>
      <c r="TMO152" s="86"/>
      <c r="TMP152" s="86"/>
      <c r="TMQ152" s="86"/>
      <c r="TMR152" s="86"/>
      <c r="TMS152" s="86"/>
      <c r="TMT152" s="86"/>
      <c r="TMU152" s="86"/>
      <c r="TMV152" s="86"/>
      <c r="TMW152" s="86"/>
      <c r="TMX152" s="86"/>
      <c r="TMY152" s="86"/>
      <c r="TMZ152" s="86"/>
      <c r="TNA152" s="86"/>
      <c r="TNB152" s="86"/>
      <c r="TNC152" s="86"/>
      <c r="TND152" s="86"/>
      <c r="TNE152" s="86"/>
      <c r="TNF152" s="86"/>
      <c r="TNG152" s="86"/>
      <c r="TNH152" s="86"/>
      <c r="TNI152" s="86"/>
      <c r="TNJ152" s="86"/>
      <c r="TNK152" s="86"/>
      <c r="TNL152" s="86"/>
      <c r="TNM152" s="86"/>
      <c r="TNN152" s="86"/>
      <c r="TNO152" s="86"/>
      <c r="TNP152" s="86"/>
      <c r="TNQ152" s="86"/>
      <c r="TNR152" s="86"/>
      <c r="TNS152" s="86"/>
      <c r="TNT152" s="86"/>
      <c r="TNU152" s="86"/>
      <c r="TNV152" s="86"/>
      <c r="TNW152" s="86"/>
      <c r="TNX152" s="86"/>
      <c r="TNY152" s="86"/>
      <c r="TNZ152" s="86"/>
      <c r="TOA152" s="86"/>
      <c r="TOB152" s="86"/>
      <c r="TOC152" s="86"/>
      <c r="TOD152" s="86"/>
      <c r="TOE152" s="86"/>
      <c r="TOF152" s="86"/>
      <c r="TOG152" s="86"/>
      <c r="TOH152" s="86"/>
      <c r="TOI152" s="86"/>
      <c r="TOJ152" s="86"/>
      <c r="TOK152" s="86"/>
      <c r="TOL152" s="86"/>
      <c r="TOM152" s="86"/>
      <c r="TON152" s="86"/>
      <c r="TOO152" s="86"/>
      <c r="TOP152" s="86"/>
      <c r="TOQ152" s="86"/>
      <c r="TOR152" s="86"/>
      <c r="TOS152" s="86"/>
      <c r="TOT152" s="86"/>
      <c r="TOU152" s="86"/>
      <c r="TOV152" s="86"/>
      <c r="TOW152" s="86"/>
      <c r="TOX152" s="86"/>
      <c r="TOY152" s="86"/>
      <c r="TOZ152" s="86"/>
      <c r="TPA152" s="86"/>
      <c r="TPB152" s="86"/>
      <c r="TPC152" s="86"/>
      <c r="TPD152" s="86"/>
      <c r="TPE152" s="86"/>
      <c r="TPF152" s="86"/>
      <c r="TPG152" s="86"/>
      <c r="TPH152" s="86"/>
      <c r="TPI152" s="86"/>
      <c r="TPJ152" s="86"/>
      <c r="TPK152" s="86"/>
      <c r="TPL152" s="86"/>
      <c r="TPM152" s="86"/>
      <c r="TPN152" s="86"/>
      <c r="TPO152" s="86"/>
      <c r="TPP152" s="86"/>
      <c r="TPQ152" s="86"/>
      <c r="TPR152" s="86"/>
      <c r="TPS152" s="86"/>
      <c r="TPT152" s="86"/>
      <c r="TPU152" s="86"/>
      <c r="TPV152" s="86"/>
      <c r="TPW152" s="86"/>
      <c r="TPX152" s="86"/>
      <c r="TPY152" s="86"/>
      <c r="TPZ152" s="86"/>
      <c r="TQA152" s="86"/>
      <c r="TQB152" s="86"/>
      <c r="TQC152" s="86"/>
      <c r="TQD152" s="86"/>
      <c r="TQE152" s="86"/>
      <c r="TQF152" s="86"/>
      <c r="TQG152" s="86"/>
      <c r="TQH152" s="86"/>
      <c r="TQI152" s="86"/>
      <c r="TQJ152" s="86"/>
      <c r="TQK152" s="86"/>
      <c r="TQL152" s="86"/>
      <c r="TQM152" s="86"/>
      <c r="TQN152" s="86"/>
      <c r="TQO152" s="86"/>
      <c r="TQP152" s="86"/>
      <c r="TQQ152" s="86"/>
      <c r="TQR152" s="86"/>
      <c r="TQS152" s="86"/>
      <c r="TQT152" s="86"/>
      <c r="TQU152" s="86"/>
      <c r="TQV152" s="86"/>
      <c r="TQW152" s="86"/>
      <c r="TQX152" s="86"/>
      <c r="TQY152" s="86"/>
      <c r="TQZ152" s="86"/>
      <c r="TRA152" s="86"/>
      <c r="TRB152" s="86"/>
      <c r="TRC152" s="86"/>
      <c r="TRD152" s="86"/>
      <c r="TRE152" s="86"/>
      <c r="TRF152" s="86"/>
      <c r="TRG152" s="86"/>
      <c r="TRH152" s="86"/>
      <c r="TRI152" s="86"/>
      <c r="TRJ152" s="86"/>
      <c r="TRK152" s="86"/>
      <c r="TRL152" s="86"/>
      <c r="TRM152" s="86"/>
      <c r="TRN152" s="86"/>
      <c r="TRO152" s="86"/>
      <c r="TRP152" s="86"/>
      <c r="TRQ152" s="86"/>
      <c r="TRR152" s="86"/>
      <c r="TRS152" s="86"/>
      <c r="TRT152" s="86"/>
      <c r="TRU152" s="86"/>
      <c r="TRV152" s="86"/>
      <c r="TRW152" s="86"/>
      <c r="TRX152" s="86"/>
      <c r="TRY152" s="86"/>
      <c r="TRZ152" s="86"/>
      <c r="TSA152" s="86"/>
      <c r="TSB152" s="86"/>
      <c r="TSC152" s="86"/>
      <c r="TSD152" s="86"/>
      <c r="TSE152" s="86"/>
      <c r="TSF152" s="86"/>
      <c r="TSG152" s="86"/>
      <c r="TSH152" s="86"/>
      <c r="TSI152" s="86"/>
      <c r="TSJ152" s="86"/>
      <c r="TSK152" s="86"/>
      <c r="TSL152" s="86"/>
      <c r="TSM152" s="86"/>
      <c r="TSN152" s="86"/>
      <c r="TSO152" s="86"/>
      <c r="TSP152" s="86"/>
      <c r="TSQ152" s="86"/>
      <c r="TSR152" s="86"/>
      <c r="TSS152" s="86"/>
      <c r="TST152" s="86"/>
      <c r="TSU152" s="186"/>
      <c r="TSV152" s="186"/>
      <c r="TSW152" s="186"/>
      <c r="TSX152" s="186"/>
      <c r="TSY152" s="186"/>
      <c r="TSZ152" s="186"/>
      <c r="TTA152" s="86"/>
      <c r="TTB152" s="86"/>
      <c r="TTC152" s="86"/>
      <c r="TTD152" s="86"/>
      <c r="TTE152" s="86"/>
      <c r="TTF152" s="86"/>
      <c r="TTG152" s="86"/>
      <c r="TTH152" s="86"/>
      <c r="TTI152" s="86"/>
      <c r="TTJ152" s="86"/>
      <c r="TTK152" s="86"/>
      <c r="TTL152" s="86"/>
      <c r="TTM152" s="86"/>
      <c r="TTN152" s="86"/>
      <c r="TTO152" s="86"/>
      <c r="TTP152" s="86"/>
      <c r="TTQ152" s="86"/>
      <c r="TTR152" s="86"/>
      <c r="TTS152" s="86"/>
      <c r="TTT152" s="86"/>
      <c r="TTU152" s="86"/>
      <c r="TTV152" s="86"/>
      <c r="TTW152" s="86"/>
      <c r="TTX152" s="86"/>
      <c r="TTY152" s="86"/>
      <c r="TTZ152" s="86"/>
      <c r="TUA152" s="86"/>
      <c r="TUB152" s="86"/>
      <c r="TUC152" s="86"/>
      <c r="TUD152" s="86"/>
      <c r="TUE152" s="86"/>
      <c r="TUF152" s="86"/>
      <c r="TUG152" s="86"/>
      <c r="TUH152" s="86"/>
      <c r="TUI152" s="86"/>
      <c r="TUJ152" s="86"/>
      <c r="TUK152" s="86"/>
      <c r="TUL152" s="86"/>
      <c r="TUM152" s="86"/>
      <c r="TUN152" s="86"/>
      <c r="TUO152" s="86"/>
      <c r="TUP152" s="86"/>
      <c r="TUQ152" s="86"/>
      <c r="TUR152" s="86"/>
      <c r="TUS152" s="86"/>
      <c r="TUT152" s="86"/>
      <c r="TUU152" s="86"/>
      <c r="TUV152" s="86"/>
      <c r="TUW152" s="86"/>
      <c r="TUX152" s="86"/>
      <c r="TUY152" s="86"/>
      <c r="TUZ152" s="86"/>
      <c r="TVA152" s="86"/>
      <c r="TVB152" s="86"/>
      <c r="TVC152" s="86"/>
      <c r="TVD152" s="86"/>
      <c r="TVE152" s="86"/>
      <c r="TVF152" s="86"/>
      <c r="TVG152" s="86"/>
      <c r="TVH152" s="86"/>
      <c r="TVI152" s="86"/>
      <c r="TVJ152" s="86"/>
      <c r="TVK152" s="86"/>
      <c r="TVL152" s="86"/>
      <c r="TVM152" s="86"/>
      <c r="TVN152" s="86"/>
      <c r="TVO152" s="86"/>
      <c r="TVP152" s="86"/>
      <c r="TVQ152" s="86"/>
      <c r="TVR152" s="86"/>
      <c r="TVS152" s="86"/>
      <c r="TVT152" s="86"/>
      <c r="TVU152" s="86"/>
      <c r="TVV152" s="86"/>
      <c r="TVW152" s="86"/>
      <c r="TVX152" s="86"/>
      <c r="TVY152" s="86"/>
      <c r="TVZ152" s="86"/>
      <c r="TWA152" s="86"/>
      <c r="TWB152" s="86"/>
      <c r="TWC152" s="86"/>
      <c r="TWD152" s="86"/>
      <c r="TWE152" s="86"/>
      <c r="TWF152" s="86"/>
      <c r="TWG152" s="86"/>
      <c r="TWH152" s="86"/>
      <c r="TWI152" s="86"/>
      <c r="TWJ152" s="86"/>
      <c r="TWK152" s="86"/>
      <c r="TWL152" s="86"/>
      <c r="TWM152" s="86"/>
      <c r="TWN152" s="86"/>
      <c r="TWO152" s="86"/>
      <c r="TWP152" s="86"/>
      <c r="TWQ152" s="86"/>
      <c r="TWR152" s="86"/>
      <c r="TWS152" s="86"/>
      <c r="TWT152" s="86"/>
      <c r="TWU152" s="86"/>
      <c r="TWV152" s="86"/>
      <c r="TWW152" s="86"/>
      <c r="TWX152" s="86"/>
      <c r="TWY152" s="86"/>
      <c r="TWZ152" s="86"/>
      <c r="TXA152" s="86"/>
      <c r="TXB152" s="86"/>
      <c r="TXC152" s="86"/>
      <c r="TXD152" s="86"/>
      <c r="TXE152" s="86"/>
      <c r="TXF152" s="86"/>
      <c r="TXG152" s="86"/>
      <c r="TXH152" s="86"/>
      <c r="TXI152" s="86"/>
      <c r="TXJ152" s="86"/>
      <c r="TXK152" s="86"/>
      <c r="TXL152" s="86"/>
      <c r="TXM152" s="86"/>
      <c r="TXN152" s="86"/>
      <c r="TXO152" s="86"/>
      <c r="TXP152" s="86"/>
      <c r="TXQ152" s="86"/>
      <c r="TXR152" s="86"/>
      <c r="TXS152" s="86"/>
      <c r="TXT152" s="86"/>
      <c r="TXU152" s="86"/>
      <c r="TXV152" s="86"/>
      <c r="TXW152" s="86"/>
      <c r="TXX152" s="86"/>
      <c r="TXY152" s="86"/>
      <c r="TXZ152" s="86"/>
      <c r="TYA152" s="86"/>
      <c r="TYB152" s="86"/>
      <c r="TYC152" s="86"/>
      <c r="TYD152" s="86"/>
      <c r="TYE152" s="86"/>
      <c r="TYF152" s="86"/>
      <c r="TYG152" s="86"/>
      <c r="TYH152" s="86"/>
      <c r="TYI152" s="86"/>
      <c r="TYJ152" s="86"/>
      <c r="TYK152" s="86"/>
      <c r="TYL152" s="86"/>
      <c r="TYM152" s="86"/>
      <c r="TYN152" s="86"/>
      <c r="TYO152" s="86"/>
      <c r="TYP152" s="86"/>
      <c r="TYQ152" s="86"/>
      <c r="TYR152" s="86"/>
      <c r="TYS152" s="86"/>
      <c r="TYT152" s="86"/>
      <c r="TYU152" s="86"/>
      <c r="TYV152" s="86"/>
      <c r="TYW152" s="86"/>
      <c r="TYX152" s="86"/>
      <c r="TYY152" s="86"/>
      <c r="TYZ152" s="86"/>
      <c r="TZA152" s="86"/>
      <c r="TZB152" s="86"/>
      <c r="TZC152" s="86"/>
      <c r="TZD152" s="86"/>
      <c r="TZE152" s="86"/>
      <c r="TZF152" s="86"/>
      <c r="TZG152" s="86"/>
      <c r="TZH152" s="86"/>
      <c r="TZI152" s="86"/>
      <c r="TZJ152" s="86"/>
      <c r="TZK152" s="86"/>
      <c r="TZL152" s="86"/>
      <c r="TZM152" s="86"/>
      <c r="TZN152" s="86"/>
      <c r="TZO152" s="86"/>
      <c r="TZP152" s="86"/>
      <c r="TZQ152" s="86"/>
      <c r="TZR152" s="86"/>
      <c r="TZS152" s="86"/>
      <c r="TZT152" s="86"/>
      <c r="TZU152" s="86"/>
      <c r="TZV152" s="86"/>
      <c r="TZW152" s="86"/>
      <c r="TZX152" s="86"/>
      <c r="TZY152" s="86"/>
      <c r="TZZ152" s="86"/>
      <c r="UAA152" s="86"/>
      <c r="UAB152" s="86"/>
      <c r="UAC152" s="86"/>
      <c r="UAD152" s="86"/>
      <c r="UAE152" s="86"/>
      <c r="UAF152" s="86"/>
      <c r="UAG152" s="86"/>
      <c r="UAH152" s="86"/>
      <c r="UAI152" s="86"/>
      <c r="UAJ152" s="86"/>
      <c r="UAK152" s="86"/>
      <c r="UAL152" s="86"/>
      <c r="UAM152" s="86"/>
      <c r="UAN152" s="86"/>
      <c r="UAO152" s="86"/>
      <c r="UAP152" s="86"/>
      <c r="UAQ152" s="86"/>
      <c r="UAR152" s="86"/>
      <c r="UAS152" s="86"/>
      <c r="UAT152" s="86"/>
      <c r="UAU152" s="86"/>
      <c r="UAV152" s="86"/>
      <c r="UAW152" s="86"/>
      <c r="UAX152" s="86"/>
      <c r="UAY152" s="86"/>
      <c r="UAZ152" s="86"/>
      <c r="UBA152" s="86"/>
      <c r="UBB152" s="86"/>
      <c r="UBC152" s="86"/>
      <c r="UBD152" s="86"/>
      <c r="UBE152" s="86"/>
      <c r="UBF152" s="86"/>
      <c r="UBG152" s="86"/>
      <c r="UBH152" s="86"/>
      <c r="UBI152" s="86"/>
      <c r="UBJ152" s="86"/>
      <c r="UBK152" s="86"/>
      <c r="UBL152" s="86"/>
      <c r="UBM152" s="86"/>
      <c r="UBN152" s="86"/>
      <c r="UBO152" s="86"/>
      <c r="UBP152" s="86"/>
      <c r="UBQ152" s="86"/>
      <c r="UBR152" s="86"/>
      <c r="UBS152" s="86"/>
      <c r="UBT152" s="86"/>
      <c r="UBU152" s="86"/>
      <c r="UBV152" s="86"/>
      <c r="UBW152" s="86"/>
      <c r="UBX152" s="86"/>
      <c r="UBY152" s="86"/>
      <c r="UBZ152" s="86"/>
      <c r="UCA152" s="86"/>
      <c r="UCB152" s="86"/>
      <c r="UCC152" s="86"/>
      <c r="UCD152" s="86"/>
      <c r="UCE152" s="86"/>
      <c r="UCF152" s="86"/>
      <c r="UCG152" s="86"/>
      <c r="UCH152" s="86"/>
      <c r="UCI152" s="86"/>
      <c r="UCJ152" s="86"/>
      <c r="UCK152" s="86"/>
      <c r="UCL152" s="86"/>
      <c r="UCM152" s="86"/>
      <c r="UCN152" s="86"/>
      <c r="UCO152" s="86"/>
      <c r="UCP152" s="86"/>
      <c r="UCQ152" s="186"/>
      <c r="UCR152" s="186"/>
      <c r="UCS152" s="186"/>
      <c r="UCT152" s="186"/>
      <c r="UCU152" s="186"/>
      <c r="UCV152" s="186"/>
      <c r="UCW152" s="86"/>
      <c r="UCX152" s="86"/>
      <c r="UCY152" s="86"/>
      <c r="UCZ152" s="86"/>
      <c r="UDA152" s="86"/>
      <c r="UDB152" s="86"/>
      <c r="UDC152" s="86"/>
      <c r="UDD152" s="86"/>
      <c r="UDE152" s="86"/>
      <c r="UDF152" s="86"/>
      <c r="UDG152" s="86"/>
      <c r="UDH152" s="86"/>
      <c r="UDI152" s="86"/>
      <c r="UDJ152" s="86"/>
      <c r="UDK152" s="86"/>
      <c r="UDL152" s="86"/>
      <c r="UDM152" s="86"/>
      <c r="UDN152" s="86"/>
      <c r="UDO152" s="86"/>
      <c r="UDP152" s="86"/>
      <c r="UDQ152" s="86"/>
      <c r="UDR152" s="86"/>
      <c r="UDS152" s="86"/>
      <c r="UDT152" s="86"/>
      <c r="UDU152" s="86"/>
      <c r="UDV152" s="86"/>
      <c r="UDW152" s="86"/>
      <c r="UDX152" s="86"/>
      <c r="UDY152" s="86"/>
      <c r="UDZ152" s="86"/>
      <c r="UEA152" s="86"/>
      <c r="UEB152" s="86"/>
      <c r="UEC152" s="86"/>
      <c r="UED152" s="86"/>
      <c r="UEE152" s="86"/>
      <c r="UEF152" s="86"/>
      <c r="UEG152" s="86"/>
      <c r="UEH152" s="86"/>
      <c r="UEI152" s="86"/>
      <c r="UEJ152" s="86"/>
      <c r="UEK152" s="86"/>
      <c r="UEL152" s="86"/>
      <c r="UEM152" s="86"/>
      <c r="UEN152" s="86"/>
      <c r="UEO152" s="86"/>
      <c r="UEP152" s="86"/>
      <c r="UEQ152" s="86"/>
      <c r="UER152" s="86"/>
      <c r="UES152" s="86"/>
      <c r="UET152" s="86"/>
      <c r="UEU152" s="86"/>
      <c r="UEV152" s="86"/>
      <c r="UEW152" s="86"/>
      <c r="UEX152" s="86"/>
      <c r="UEY152" s="86"/>
      <c r="UEZ152" s="86"/>
      <c r="UFA152" s="86"/>
      <c r="UFB152" s="86"/>
      <c r="UFC152" s="86"/>
      <c r="UFD152" s="86"/>
      <c r="UFE152" s="86"/>
      <c r="UFF152" s="86"/>
      <c r="UFG152" s="86"/>
      <c r="UFH152" s="86"/>
      <c r="UFI152" s="86"/>
      <c r="UFJ152" s="86"/>
      <c r="UFK152" s="86"/>
      <c r="UFL152" s="86"/>
      <c r="UFM152" s="86"/>
      <c r="UFN152" s="86"/>
      <c r="UFO152" s="86"/>
      <c r="UFP152" s="86"/>
      <c r="UFQ152" s="86"/>
      <c r="UFR152" s="86"/>
      <c r="UFS152" s="86"/>
      <c r="UFT152" s="86"/>
      <c r="UFU152" s="86"/>
      <c r="UFV152" s="86"/>
      <c r="UFW152" s="86"/>
      <c r="UFX152" s="86"/>
      <c r="UFY152" s="86"/>
      <c r="UFZ152" s="86"/>
      <c r="UGA152" s="86"/>
      <c r="UGB152" s="86"/>
      <c r="UGC152" s="86"/>
      <c r="UGD152" s="86"/>
      <c r="UGE152" s="86"/>
      <c r="UGF152" s="86"/>
      <c r="UGG152" s="86"/>
      <c r="UGH152" s="86"/>
      <c r="UGI152" s="86"/>
      <c r="UGJ152" s="86"/>
      <c r="UGK152" s="86"/>
      <c r="UGL152" s="86"/>
      <c r="UGM152" s="86"/>
      <c r="UGN152" s="86"/>
      <c r="UGO152" s="86"/>
      <c r="UGP152" s="86"/>
      <c r="UGQ152" s="86"/>
      <c r="UGR152" s="86"/>
      <c r="UGS152" s="86"/>
      <c r="UGT152" s="86"/>
      <c r="UGU152" s="86"/>
      <c r="UGV152" s="86"/>
      <c r="UGW152" s="86"/>
      <c r="UGX152" s="86"/>
      <c r="UGY152" s="86"/>
      <c r="UGZ152" s="86"/>
      <c r="UHA152" s="86"/>
      <c r="UHB152" s="86"/>
      <c r="UHC152" s="86"/>
      <c r="UHD152" s="86"/>
      <c r="UHE152" s="86"/>
      <c r="UHF152" s="86"/>
      <c r="UHG152" s="86"/>
      <c r="UHH152" s="86"/>
      <c r="UHI152" s="86"/>
      <c r="UHJ152" s="86"/>
      <c r="UHK152" s="86"/>
      <c r="UHL152" s="86"/>
      <c r="UHM152" s="86"/>
      <c r="UHN152" s="86"/>
      <c r="UHO152" s="86"/>
      <c r="UHP152" s="86"/>
      <c r="UHQ152" s="86"/>
      <c r="UHR152" s="86"/>
      <c r="UHS152" s="86"/>
      <c r="UHT152" s="86"/>
      <c r="UHU152" s="86"/>
      <c r="UHV152" s="86"/>
      <c r="UHW152" s="86"/>
      <c r="UHX152" s="86"/>
      <c r="UHY152" s="86"/>
      <c r="UHZ152" s="86"/>
      <c r="UIA152" s="86"/>
      <c r="UIB152" s="86"/>
      <c r="UIC152" s="86"/>
      <c r="UID152" s="86"/>
      <c r="UIE152" s="86"/>
      <c r="UIF152" s="86"/>
      <c r="UIG152" s="86"/>
      <c r="UIH152" s="86"/>
      <c r="UII152" s="86"/>
      <c r="UIJ152" s="86"/>
      <c r="UIK152" s="86"/>
      <c r="UIL152" s="86"/>
      <c r="UIM152" s="86"/>
      <c r="UIN152" s="86"/>
      <c r="UIO152" s="86"/>
      <c r="UIP152" s="86"/>
      <c r="UIQ152" s="86"/>
      <c r="UIR152" s="86"/>
      <c r="UIS152" s="86"/>
      <c r="UIT152" s="86"/>
      <c r="UIU152" s="86"/>
      <c r="UIV152" s="86"/>
      <c r="UIW152" s="86"/>
      <c r="UIX152" s="86"/>
      <c r="UIY152" s="86"/>
      <c r="UIZ152" s="86"/>
      <c r="UJA152" s="86"/>
      <c r="UJB152" s="86"/>
      <c r="UJC152" s="86"/>
      <c r="UJD152" s="86"/>
      <c r="UJE152" s="86"/>
      <c r="UJF152" s="86"/>
      <c r="UJG152" s="86"/>
      <c r="UJH152" s="86"/>
      <c r="UJI152" s="86"/>
      <c r="UJJ152" s="86"/>
      <c r="UJK152" s="86"/>
      <c r="UJL152" s="86"/>
      <c r="UJM152" s="86"/>
      <c r="UJN152" s="86"/>
      <c r="UJO152" s="86"/>
      <c r="UJP152" s="86"/>
      <c r="UJQ152" s="86"/>
      <c r="UJR152" s="86"/>
      <c r="UJS152" s="86"/>
      <c r="UJT152" s="86"/>
      <c r="UJU152" s="86"/>
      <c r="UJV152" s="86"/>
      <c r="UJW152" s="86"/>
      <c r="UJX152" s="86"/>
      <c r="UJY152" s="86"/>
      <c r="UJZ152" s="86"/>
      <c r="UKA152" s="86"/>
      <c r="UKB152" s="86"/>
      <c r="UKC152" s="86"/>
      <c r="UKD152" s="86"/>
      <c r="UKE152" s="86"/>
      <c r="UKF152" s="86"/>
      <c r="UKG152" s="86"/>
      <c r="UKH152" s="86"/>
      <c r="UKI152" s="86"/>
      <c r="UKJ152" s="86"/>
      <c r="UKK152" s="86"/>
      <c r="UKL152" s="86"/>
      <c r="UKM152" s="86"/>
      <c r="UKN152" s="86"/>
      <c r="UKO152" s="86"/>
      <c r="UKP152" s="86"/>
      <c r="UKQ152" s="86"/>
      <c r="UKR152" s="86"/>
      <c r="UKS152" s="86"/>
      <c r="UKT152" s="86"/>
      <c r="UKU152" s="86"/>
      <c r="UKV152" s="86"/>
      <c r="UKW152" s="86"/>
      <c r="UKX152" s="86"/>
      <c r="UKY152" s="86"/>
      <c r="UKZ152" s="86"/>
      <c r="ULA152" s="86"/>
      <c r="ULB152" s="86"/>
      <c r="ULC152" s="86"/>
      <c r="ULD152" s="86"/>
      <c r="ULE152" s="86"/>
      <c r="ULF152" s="86"/>
      <c r="ULG152" s="86"/>
      <c r="ULH152" s="86"/>
      <c r="ULI152" s="86"/>
      <c r="ULJ152" s="86"/>
      <c r="ULK152" s="86"/>
      <c r="ULL152" s="86"/>
      <c r="ULM152" s="86"/>
      <c r="ULN152" s="86"/>
      <c r="ULO152" s="86"/>
      <c r="ULP152" s="86"/>
      <c r="ULQ152" s="86"/>
      <c r="ULR152" s="86"/>
      <c r="ULS152" s="86"/>
      <c r="ULT152" s="86"/>
      <c r="ULU152" s="86"/>
      <c r="ULV152" s="86"/>
      <c r="ULW152" s="86"/>
      <c r="ULX152" s="86"/>
      <c r="ULY152" s="86"/>
      <c r="ULZ152" s="86"/>
      <c r="UMA152" s="86"/>
      <c r="UMB152" s="86"/>
      <c r="UMC152" s="86"/>
      <c r="UMD152" s="86"/>
      <c r="UME152" s="86"/>
      <c r="UMF152" s="86"/>
      <c r="UMG152" s="86"/>
      <c r="UMH152" s="86"/>
      <c r="UMI152" s="86"/>
      <c r="UMJ152" s="86"/>
      <c r="UMK152" s="86"/>
      <c r="UML152" s="86"/>
      <c r="UMM152" s="186"/>
      <c r="UMN152" s="186"/>
      <c r="UMO152" s="186"/>
      <c r="UMP152" s="186"/>
      <c r="UMQ152" s="186"/>
      <c r="UMR152" s="186"/>
      <c r="UMS152" s="86"/>
      <c r="UMT152" s="86"/>
      <c r="UMU152" s="86"/>
      <c r="UMV152" s="86"/>
      <c r="UMW152" s="86"/>
      <c r="UMX152" s="86"/>
      <c r="UMY152" s="86"/>
      <c r="UMZ152" s="86"/>
      <c r="UNA152" s="86"/>
      <c r="UNB152" s="86"/>
      <c r="UNC152" s="86"/>
      <c r="UND152" s="86"/>
      <c r="UNE152" s="86"/>
      <c r="UNF152" s="86"/>
      <c r="UNG152" s="86"/>
      <c r="UNH152" s="86"/>
      <c r="UNI152" s="86"/>
      <c r="UNJ152" s="86"/>
      <c r="UNK152" s="86"/>
      <c r="UNL152" s="86"/>
      <c r="UNM152" s="86"/>
      <c r="UNN152" s="86"/>
      <c r="UNO152" s="86"/>
      <c r="UNP152" s="86"/>
      <c r="UNQ152" s="86"/>
      <c r="UNR152" s="86"/>
      <c r="UNS152" s="86"/>
      <c r="UNT152" s="86"/>
      <c r="UNU152" s="86"/>
      <c r="UNV152" s="86"/>
      <c r="UNW152" s="86"/>
      <c r="UNX152" s="86"/>
      <c r="UNY152" s="86"/>
      <c r="UNZ152" s="86"/>
      <c r="UOA152" s="86"/>
      <c r="UOB152" s="86"/>
      <c r="UOC152" s="86"/>
      <c r="UOD152" s="86"/>
      <c r="UOE152" s="86"/>
      <c r="UOF152" s="86"/>
      <c r="UOG152" s="86"/>
      <c r="UOH152" s="86"/>
      <c r="UOI152" s="86"/>
      <c r="UOJ152" s="86"/>
      <c r="UOK152" s="86"/>
      <c r="UOL152" s="86"/>
      <c r="UOM152" s="86"/>
      <c r="UON152" s="86"/>
      <c r="UOO152" s="86"/>
      <c r="UOP152" s="86"/>
      <c r="UOQ152" s="86"/>
      <c r="UOR152" s="86"/>
      <c r="UOS152" s="86"/>
      <c r="UOT152" s="86"/>
      <c r="UOU152" s="86"/>
      <c r="UOV152" s="86"/>
      <c r="UOW152" s="86"/>
      <c r="UOX152" s="86"/>
      <c r="UOY152" s="86"/>
      <c r="UOZ152" s="86"/>
      <c r="UPA152" s="86"/>
      <c r="UPB152" s="86"/>
      <c r="UPC152" s="86"/>
      <c r="UPD152" s="86"/>
      <c r="UPE152" s="86"/>
      <c r="UPF152" s="86"/>
      <c r="UPG152" s="86"/>
      <c r="UPH152" s="86"/>
      <c r="UPI152" s="86"/>
      <c r="UPJ152" s="86"/>
      <c r="UPK152" s="86"/>
      <c r="UPL152" s="86"/>
      <c r="UPM152" s="86"/>
      <c r="UPN152" s="86"/>
      <c r="UPO152" s="86"/>
      <c r="UPP152" s="86"/>
      <c r="UPQ152" s="86"/>
      <c r="UPR152" s="86"/>
      <c r="UPS152" s="86"/>
      <c r="UPT152" s="86"/>
      <c r="UPU152" s="86"/>
      <c r="UPV152" s="86"/>
      <c r="UPW152" s="86"/>
      <c r="UPX152" s="86"/>
      <c r="UPY152" s="86"/>
      <c r="UPZ152" s="86"/>
      <c r="UQA152" s="86"/>
      <c r="UQB152" s="86"/>
      <c r="UQC152" s="86"/>
      <c r="UQD152" s="86"/>
      <c r="UQE152" s="86"/>
      <c r="UQF152" s="86"/>
      <c r="UQG152" s="86"/>
      <c r="UQH152" s="86"/>
      <c r="UQI152" s="86"/>
      <c r="UQJ152" s="86"/>
      <c r="UQK152" s="86"/>
      <c r="UQL152" s="86"/>
      <c r="UQM152" s="86"/>
      <c r="UQN152" s="86"/>
      <c r="UQO152" s="86"/>
      <c r="UQP152" s="86"/>
      <c r="UQQ152" s="86"/>
      <c r="UQR152" s="86"/>
      <c r="UQS152" s="86"/>
      <c r="UQT152" s="86"/>
      <c r="UQU152" s="86"/>
      <c r="UQV152" s="86"/>
      <c r="UQW152" s="86"/>
      <c r="UQX152" s="86"/>
      <c r="UQY152" s="86"/>
      <c r="UQZ152" s="86"/>
      <c r="URA152" s="86"/>
      <c r="URB152" s="86"/>
      <c r="URC152" s="86"/>
      <c r="URD152" s="86"/>
      <c r="URE152" s="86"/>
      <c r="URF152" s="86"/>
      <c r="URG152" s="86"/>
      <c r="URH152" s="86"/>
      <c r="URI152" s="86"/>
      <c r="URJ152" s="86"/>
      <c r="URK152" s="86"/>
      <c r="URL152" s="86"/>
      <c r="URM152" s="86"/>
      <c r="URN152" s="86"/>
      <c r="URO152" s="86"/>
      <c r="URP152" s="86"/>
      <c r="URQ152" s="86"/>
      <c r="URR152" s="86"/>
      <c r="URS152" s="86"/>
      <c r="URT152" s="86"/>
      <c r="URU152" s="86"/>
      <c r="URV152" s="86"/>
      <c r="URW152" s="86"/>
      <c r="URX152" s="86"/>
      <c r="URY152" s="86"/>
      <c r="URZ152" s="86"/>
      <c r="USA152" s="86"/>
      <c r="USB152" s="86"/>
      <c r="USC152" s="86"/>
      <c r="USD152" s="86"/>
      <c r="USE152" s="86"/>
      <c r="USF152" s="86"/>
      <c r="USG152" s="86"/>
      <c r="USH152" s="86"/>
      <c r="USI152" s="86"/>
      <c r="USJ152" s="86"/>
      <c r="USK152" s="86"/>
      <c r="USL152" s="86"/>
      <c r="USM152" s="86"/>
      <c r="USN152" s="86"/>
      <c r="USO152" s="86"/>
      <c r="USP152" s="86"/>
      <c r="USQ152" s="86"/>
      <c r="USR152" s="86"/>
      <c r="USS152" s="86"/>
      <c r="UST152" s="86"/>
      <c r="USU152" s="86"/>
      <c r="USV152" s="86"/>
      <c r="USW152" s="86"/>
      <c r="USX152" s="86"/>
      <c r="USY152" s="86"/>
      <c r="USZ152" s="86"/>
      <c r="UTA152" s="86"/>
      <c r="UTB152" s="86"/>
      <c r="UTC152" s="86"/>
      <c r="UTD152" s="86"/>
      <c r="UTE152" s="86"/>
      <c r="UTF152" s="86"/>
      <c r="UTG152" s="86"/>
      <c r="UTH152" s="86"/>
      <c r="UTI152" s="86"/>
      <c r="UTJ152" s="86"/>
      <c r="UTK152" s="86"/>
      <c r="UTL152" s="86"/>
      <c r="UTM152" s="86"/>
      <c r="UTN152" s="86"/>
      <c r="UTO152" s="86"/>
      <c r="UTP152" s="86"/>
      <c r="UTQ152" s="86"/>
      <c r="UTR152" s="86"/>
      <c r="UTS152" s="86"/>
      <c r="UTT152" s="86"/>
      <c r="UTU152" s="86"/>
      <c r="UTV152" s="86"/>
      <c r="UTW152" s="86"/>
      <c r="UTX152" s="86"/>
      <c r="UTY152" s="86"/>
      <c r="UTZ152" s="86"/>
      <c r="UUA152" s="86"/>
      <c r="UUB152" s="86"/>
      <c r="UUC152" s="86"/>
      <c r="UUD152" s="86"/>
      <c r="UUE152" s="86"/>
      <c r="UUF152" s="86"/>
      <c r="UUG152" s="86"/>
      <c r="UUH152" s="86"/>
      <c r="UUI152" s="86"/>
      <c r="UUJ152" s="86"/>
      <c r="UUK152" s="86"/>
      <c r="UUL152" s="86"/>
      <c r="UUM152" s="86"/>
      <c r="UUN152" s="86"/>
      <c r="UUO152" s="86"/>
      <c r="UUP152" s="86"/>
      <c r="UUQ152" s="86"/>
      <c r="UUR152" s="86"/>
      <c r="UUS152" s="86"/>
      <c r="UUT152" s="86"/>
      <c r="UUU152" s="86"/>
      <c r="UUV152" s="86"/>
      <c r="UUW152" s="86"/>
      <c r="UUX152" s="86"/>
      <c r="UUY152" s="86"/>
      <c r="UUZ152" s="86"/>
      <c r="UVA152" s="86"/>
      <c r="UVB152" s="86"/>
      <c r="UVC152" s="86"/>
      <c r="UVD152" s="86"/>
      <c r="UVE152" s="86"/>
      <c r="UVF152" s="86"/>
      <c r="UVG152" s="86"/>
      <c r="UVH152" s="86"/>
      <c r="UVI152" s="86"/>
      <c r="UVJ152" s="86"/>
      <c r="UVK152" s="86"/>
      <c r="UVL152" s="86"/>
      <c r="UVM152" s="86"/>
      <c r="UVN152" s="86"/>
      <c r="UVO152" s="86"/>
      <c r="UVP152" s="86"/>
      <c r="UVQ152" s="86"/>
      <c r="UVR152" s="86"/>
      <c r="UVS152" s="86"/>
      <c r="UVT152" s="86"/>
      <c r="UVU152" s="86"/>
      <c r="UVV152" s="86"/>
      <c r="UVW152" s="86"/>
      <c r="UVX152" s="86"/>
      <c r="UVY152" s="86"/>
      <c r="UVZ152" s="86"/>
      <c r="UWA152" s="86"/>
      <c r="UWB152" s="86"/>
      <c r="UWC152" s="86"/>
      <c r="UWD152" s="86"/>
      <c r="UWE152" s="86"/>
      <c r="UWF152" s="86"/>
      <c r="UWG152" s="86"/>
      <c r="UWH152" s="86"/>
      <c r="UWI152" s="186"/>
      <c r="UWJ152" s="186"/>
      <c r="UWK152" s="186"/>
      <c r="UWL152" s="186"/>
      <c r="UWM152" s="186"/>
      <c r="UWN152" s="186"/>
      <c r="UWO152" s="86"/>
      <c r="UWP152" s="86"/>
      <c r="UWQ152" s="86"/>
      <c r="UWR152" s="86"/>
      <c r="UWS152" s="86"/>
      <c r="UWT152" s="86"/>
      <c r="UWU152" s="86"/>
      <c r="UWV152" s="86"/>
      <c r="UWW152" s="86"/>
      <c r="UWX152" s="86"/>
      <c r="UWY152" s="86"/>
      <c r="UWZ152" s="86"/>
      <c r="UXA152" s="86"/>
      <c r="UXB152" s="86"/>
      <c r="UXC152" s="86"/>
      <c r="UXD152" s="86"/>
      <c r="UXE152" s="86"/>
      <c r="UXF152" s="86"/>
      <c r="UXG152" s="86"/>
      <c r="UXH152" s="86"/>
      <c r="UXI152" s="86"/>
      <c r="UXJ152" s="86"/>
      <c r="UXK152" s="86"/>
      <c r="UXL152" s="86"/>
      <c r="UXM152" s="86"/>
      <c r="UXN152" s="86"/>
      <c r="UXO152" s="86"/>
      <c r="UXP152" s="86"/>
      <c r="UXQ152" s="86"/>
      <c r="UXR152" s="86"/>
      <c r="UXS152" s="86"/>
      <c r="UXT152" s="86"/>
      <c r="UXU152" s="86"/>
      <c r="UXV152" s="86"/>
      <c r="UXW152" s="86"/>
      <c r="UXX152" s="86"/>
      <c r="UXY152" s="86"/>
      <c r="UXZ152" s="86"/>
      <c r="UYA152" s="86"/>
      <c r="UYB152" s="86"/>
      <c r="UYC152" s="86"/>
      <c r="UYD152" s="86"/>
      <c r="UYE152" s="86"/>
      <c r="UYF152" s="86"/>
      <c r="UYG152" s="86"/>
      <c r="UYH152" s="86"/>
      <c r="UYI152" s="86"/>
      <c r="UYJ152" s="86"/>
      <c r="UYK152" s="86"/>
      <c r="UYL152" s="86"/>
      <c r="UYM152" s="86"/>
      <c r="UYN152" s="86"/>
      <c r="UYO152" s="86"/>
      <c r="UYP152" s="86"/>
      <c r="UYQ152" s="86"/>
      <c r="UYR152" s="86"/>
      <c r="UYS152" s="86"/>
      <c r="UYT152" s="86"/>
      <c r="UYU152" s="86"/>
      <c r="UYV152" s="86"/>
      <c r="UYW152" s="86"/>
      <c r="UYX152" s="86"/>
      <c r="UYY152" s="86"/>
      <c r="UYZ152" s="86"/>
      <c r="UZA152" s="86"/>
      <c r="UZB152" s="86"/>
      <c r="UZC152" s="86"/>
      <c r="UZD152" s="86"/>
      <c r="UZE152" s="86"/>
      <c r="UZF152" s="86"/>
      <c r="UZG152" s="86"/>
      <c r="UZH152" s="86"/>
      <c r="UZI152" s="86"/>
      <c r="UZJ152" s="86"/>
      <c r="UZK152" s="86"/>
      <c r="UZL152" s="86"/>
      <c r="UZM152" s="86"/>
      <c r="UZN152" s="86"/>
      <c r="UZO152" s="86"/>
      <c r="UZP152" s="86"/>
      <c r="UZQ152" s="86"/>
      <c r="UZR152" s="86"/>
      <c r="UZS152" s="86"/>
      <c r="UZT152" s="86"/>
      <c r="UZU152" s="86"/>
      <c r="UZV152" s="86"/>
      <c r="UZW152" s="86"/>
      <c r="UZX152" s="86"/>
      <c r="UZY152" s="86"/>
      <c r="UZZ152" s="86"/>
      <c r="VAA152" s="86"/>
      <c r="VAB152" s="86"/>
      <c r="VAC152" s="86"/>
      <c r="VAD152" s="86"/>
      <c r="VAE152" s="86"/>
      <c r="VAF152" s="86"/>
      <c r="VAG152" s="86"/>
      <c r="VAH152" s="86"/>
      <c r="VAI152" s="86"/>
      <c r="VAJ152" s="86"/>
      <c r="VAK152" s="86"/>
      <c r="VAL152" s="86"/>
      <c r="VAM152" s="86"/>
      <c r="VAN152" s="86"/>
      <c r="VAO152" s="86"/>
      <c r="VAP152" s="86"/>
      <c r="VAQ152" s="86"/>
      <c r="VAR152" s="86"/>
      <c r="VAS152" s="86"/>
      <c r="VAT152" s="86"/>
      <c r="VAU152" s="86"/>
      <c r="VAV152" s="86"/>
      <c r="VAW152" s="86"/>
      <c r="VAX152" s="86"/>
      <c r="VAY152" s="86"/>
      <c r="VAZ152" s="86"/>
      <c r="VBA152" s="86"/>
      <c r="VBB152" s="86"/>
      <c r="VBC152" s="86"/>
      <c r="VBD152" s="86"/>
      <c r="VBE152" s="86"/>
      <c r="VBF152" s="86"/>
      <c r="VBG152" s="86"/>
      <c r="VBH152" s="86"/>
      <c r="VBI152" s="86"/>
      <c r="VBJ152" s="86"/>
      <c r="VBK152" s="86"/>
      <c r="VBL152" s="86"/>
      <c r="VBM152" s="86"/>
      <c r="VBN152" s="86"/>
      <c r="VBO152" s="86"/>
      <c r="VBP152" s="86"/>
      <c r="VBQ152" s="86"/>
      <c r="VBR152" s="86"/>
      <c r="VBS152" s="86"/>
      <c r="VBT152" s="86"/>
      <c r="VBU152" s="86"/>
      <c r="VBV152" s="86"/>
      <c r="VBW152" s="86"/>
      <c r="VBX152" s="86"/>
      <c r="VBY152" s="86"/>
      <c r="VBZ152" s="86"/>
      <c r="VCA152" s="86"/>
      <c r="VCB152" s="86"/>
      <c r="VCC152" s="86"/>
      <c r="VCD152" s="86"/>
      <c r="VCE152" s="86"/>
      <c r="VCF152" s="86"/>
      <c r="VCG152" s="86"/>
      <c r="VCH152" s="86"/>
      <c r="VCI152" s="86"/>
      <c r="VCJ152" s="86"/>
      <c r="VCK152" s="86"/>
      <c r="VCL152" s="86"/>
      <c r="VCM152" s="86"/>
      <c r="VCN152" s="86"/>
      <c r="VCO152" s="86"/>
      <c r="VCP152" s="86"/>
      <c r="VCQ152" s="86"/>
      <c r="VCR152" s="86"/>
      <c r="VCS152" s="86"/>
      <c r="VCT152" s="86"/>
      <c r="VCU152" s="86"/>
      <c r="VCV152" s="86"/>
      <c r="VCW152" s="86"/>
      <c r="VCX152" s="86"/>
      <c r="VCY152" s="86"/>
      <c r="VCZ152" s="86"/>
      <c r="VDA152" s="86"/>
      <c r="VDB152" s="86"/>
      <c r="VDC152" s="86"/>
      <c r="VDD152" s="86"/>
      <c r="VDE152" s="86"/>
      <c r="VDF152" s="86"/>
      <c r="VDG152" s="86"/>
      <c r="VDH152" s="86"/>
      <c r="VDI152" s="86"/>
      <c r="VDJ152" s="86"/>
      <c r="VDK152" s="86"/>
      <c r="VDL152" s="86"/>
      <c r="VDM152" s="86"/>
      <c r="VDN152" s="86"/>
      <c r="VDO152" s="86"/>
      <c r="VDP152" s="86"/>
      <c r="VDQ152" s="86"/>
      <c r="VDR152" s="86"/>
      <c r="VDS152" s="86"/>
      <c r="VDT152" s="86"/>
      <c r="VDU152" s="86"/>
      <c r="VDV152" s="86"/>
      <c r="VDW152" s="86"/>
      <c r="VDX152" s="86"/>
      <c r="VDY152" s="86"/>
      <c r="VDZ152" s="86"/>
      <c r="VEA152" s="86"/>
      <c r="VEB152" s="86"/>
      <c r="VEC152" s="86"/>
      <c r="VED152" s="86"/>
      <c r="VEE152" s="86"/>
      <c r="VEF152" s="86"/>
      <c r="VEG152" s="86"/>
      <c r="VEH152" s="86"/>
      <c r="VEI152" s="86"/>
      <c r="VEJ152" s="86"/>
      <c r="VEK152" s="86"/>
      <c r="VEL152" s="86"/>
      <c r="VEM152" s="86"/>
      <c r="VEN152" s="86"/>
      <c r="VEO152" s="86"/>
      <c r="VEP152" s="86"/>
      <c r="VEQ152" s="86"/>
      <c r="VER152" s="86"/>
      <c r="VES152" s="86"/>
      <c r="VET152" s="86"/>
      <c r="VEU152" s="86"/>
      <c r="VEV152" s="86"/>
      <c r="VEW152" s="86"/>
      <c r="VEX152" s="86"/>
      <c r="VEY152" s="86"/>
      <c r="VEZ152" s="86"/>
      <c r="VFA152" s="86"/>
      <c r="VFB152" s="86"/>
      <c r="VFC152" s="86"/>
      <c r="VFD152" s="86"/>
      <c r="VFE152" s="86"/>
      <c r="VFF152" s="86"/>
      <c r="VFG152" s="86"/>
      <c r="VFH152" s="86"/>
      <c r="VFI152" s="86"/>
      <c r="VFJ152" s="86"/>
      <c r="VFK152" s="86"/>
      <c r="VFL152" s="86"/>
      <c r="VFM152" s="86"/>
      <c r="VFN152" s="86"/>
      <c r="VFO152" s="86"/>
      <c r="VFP152" s="86"/>
      <c r="VFQ152" s="86"/>
      <c r="VFR152" s="86"/>
      <c r="VFS152" s="86"/>
      <c r="VFT152" s="86"/>
      <c r="VFU152" s="86"/>
      <c r="VFV152" s="86"/>
      <c r="VFW152" s="86"/>
      <c r="VFX152" s="86"/>
      <c r="VFY152" s="86"/>
      <c r="VFZ152" s="86"/>
      <c r="VGA152" s="86"/>
      <c r="VGB152" s="86"/>
      <c r="VGC152" s="86"/>
      <c r="VGD152" s="86"/>
      <c r="VGE152" s="186"/>
      <c r="VGF152" s="186"/>
      <c r="VGG152" s="186"/>
      <c r="VGH152" s="186"/>
      <c r="VGI152" s="186"/>
      <c r="VGJ152" s="186"/>
      <c r="VGK152" s="86"/>
      <c r="VGL152" s="86"/>
      <c r="VGM152" s="86"/>
      <c r="VGN152" s="86"/>
      <c r="VGO152" s="86"/>
      <c r="VGP152" s="86"/>
      <c r="VGQ152" s="86"/>
      <c r="VGR152" s="86"/>
      <c r="VGS152" s="86"/>
      <c r="VGT152" s="86"/>
      <c r="VGU152" s="86"/>
      <c r="VGV152" s="86"/>
      <c r="VGW152" s="86"/>
      <c r="VGX152" s="86"/>
      <c r="VGY152" s="86"/>
      <c r="VGZ152" s="86"/>
      <c r="VHA152" s="86"/>
      <c r="VHB152" s="86"/>
      <c r="VHC152" s="86"/>
      <c r="VHD152" s="86"/>
      <c r="VHE152" s="86"/>
      <c r="VHF152" s="86"/>
      <c r="VHG152" s="86"/>
      <c r="VHH152" s="86"/>
      <c r="VHI152" s="86"/>
      <c r="VHJ152" s="86"/>
      <c r="VHK152" s="86"/>
      <c r="VHL152" s="86"/>
      <c r="VHM152" s="86"/>
      <c r="VHN152" s="86"/>
      <c r="VHO152" s="86"/>
      <c r="VHP152" s="86"/>
      <c r="VHQ152" s="86"/>
      <c r="VHR152" s="86"/>
      <c r="VHS152" s="86"/>
      <c r="VHT152" s="86"/>
      <c r="VHU152" s="86"/>
      <c r="VHV152" s="86"/>
      <c r="VHW152" s="86"/>
      <c r="VHX152" s="86"/>
      <c r="VHY152" s="86"/>
      <c r="VHZ152" s="86"/>
      <c r="VIA152" s="86"/>
      <c r="VIB152" s="86"/>
      <c r="VIC152" s="86"/>
      <c r="VID152" s="86"/>
      <c r="VIE152" s="86"/>
      <c r="VIF152" s="86"/>
      <c r="VIG152" s="86"/>
      <c r="VIH152" s="86"/>
      <c r="VII152" s="86"/>
      <c r="VIJ152" s="86"/>
      <c r="VIK152" s="86"/>
      <c r="VIL152" s="86"/>
      <c r="VIM152" s="86"/>
      <c r="VIN152" s="86"/>
      <c r="VIO152" s="86"/>
      <c r="VIP152" s="86"/>
      <c r="VIQ152" s="86"/>
      <c r="VIR152" s="86"/>
      <c r="VIS152" s="86"/>
      <c r="VIT152" s="86"/>
      <c r="VIU152" s="86"/>
      <c r="VIV152" s="86"/>
      <c r="VIW152" s="86"/>
      <c r="VIX152" s="86"/>
      <c r="VIY152" s="86"/>
      <c r="VIZ152" s="86"/>
      <c r="VJA152" s="86"/>
      <c r="VJB152" s="86"/>
      <c r="VJC152" s="86"/>
      <c r="VJD152" s="86"/>
      <c r="VJE152" s="86"/>
      <c r="VJF152" s="86"/>
      <c r="VJG152" s="86"/>
      <c r="VJH152" s="86"/>
      <c r="VJI152" s="86"/>
      <c r="VJJ152" s="86"/>
      <c r="VJK152" s="86"/>
      <c r="VJL152" s="86"/>
      <c r="VJM152" s="86"/>
      <c r="VJN152" s="86"/>
      <c r="VJO152" s="86"/>
      <c r="VJP152" s="86"/>
      <c r="VJQ152" s="86"/>
      <c r="VJR152" s="86"/>
      <c r="VJS152" s="86"/>
      <c r="VJT152" s="86"/>
      <c r="VJU152" s="86"/>
      <c r="VJV152" s="86"/>
      <c r="VJW152" s="86"/>
      <c r="VJX152" s="86"/>
      <c r="VJY152" s="86"/>
      <c r="VJZ152" s="86"/>
      <c r="VKA152" s="86"/>
      <c r="VKB152" s="86"/>
      <c r="VKC152" s="86"/>
      <c r="VKD152" s="86"/>
      <c r="VKE152" s="86"/>
      <c r="VKF152" s="86"/>
      <c r="VKG152" s="86"/>
      <c r="VKH152" s="86"/>
      <c r="VKI152" s="86"/>
      <c r="VKJ152" s="86"/>
      <c r="VKK152" s="86"/>
      <c r="VKL152" s="86"/>
      <c r="VKM152" s="86"/>
      <c r="VKN152" s="86"/>
      <c r="VKO152" s="86"/>
      <c r="VKP152" s="86"/>
      <c r="VKQ152" s="86"/>
      <c r="VKR152" s="86"/>
      <c r="VKS152" s="86"/>
      <c r="VKT152" s="86"/>
      <c r="VKU152" s="86"/>
      <c r="VKV152" s="86"/>
      <c r="VKW152" s="86"/>
      <c r="VKX152" s="86"/>
      <c r="VKY152" s="86"/>
      <c r="VKZ152" s="86"/>
      <c r="VLA152" s="86"/>
      <c r="VLB152" s="86"/>
      <c r="VLC152" s="86"/>
      <c r="VLD152" s="86"/>
      <c r="VLE152" s="86"/>
      <c r="VLF152" s="86"/>
      <c r="VLG152" s="86"/>
      <c r="VLH152" s="86"/>
      <c r="VLI152" s="86"/>
      <c r="VLJ152" s="86"/>
      <c r="VLK152" s="86"/>
      <c r="VLL152" s="86"/>
      <c r="VLM152" s="86"/>
      <c r="VLN152" s="86"/>
      <c r="VLO152" s="86"/>
      <c r="VLP152" s="86"/>
      <c r="VLQ152" s="86"/>
      <c r="VLR152" s="86"/>
      <c r="VLS152" s="86"/>
      <c r="VLT152" s="86"/>
      <c r="VLU152" s="86"/>
      <c r="VLV152" s="86"/>
      <c r="VLW152" s="86"/>
      <c r="VLX152" s="86"/>
      <c r="VLY152" s="86"/>
      <c r="VLZ152" s="86"/>
      <c r="VMA152" s="86"/>
      <c r="VMB152" s="86"/>
      <c r="VMC152" s="86"/>
      <c r="VMD152" s="86"/>
      <c r="VME152" s="86"/>
      <c r="VMF152" s="86"/>
      <c r="VMG152" s="86"/>
      <c r="VMH152" s="86"/>
      <c r="VMI152" s="86"/>
      <c r="VMJ152" s="86"/>
      <c r="VMK152" s="86"/>
      <c r="VML152" s="86"/>
      <c r="VMM152" s="86"/>
      <c r="VMN152" s="86"/>
      <c r="VMO152" s="86"/>
      <c r="VMP152" s="86"/>
      <c r="VMQ152" s="86"/>
      <c r="VMR152" s="86"/>
      <c r="VMS152" s="86"/>
      <c r="VMT152" s="86"/>
      <c r="VMU152" s="86"/>
      <c r="VMV152" s="86"/>
      <c r="VMW152" s="86"/>
      <c r="VMX152" s="86"/>
      <c r="VMY152" s="86"/>
      <c r="VMZ152" s="86"/>
      <c r="VNA152" s="86"/>
      <c r="VNB152" s="86"/>
      <c r="VNC152" s="86"/>
      <c r="VND152" s="86"/>
      <c r="VNE152" s="86"/>
      <c r="VNF152" s="86"/>
      <c r="VNG152" s="86"/>
      <c r="VNH152" s="86"/>
      <c r="VNI152" s="86"/>
      <c r="VNJ152" s="86"/>
      <c r="VNK152" s="86"/>
      <c r="VNL152" s="86"/>
      <c r="VNM152" s="86"/>
      <c r="VNN152" s="86"/>
      <c r="VNO152" s="86"/>
      <c r="VNP152" s="86"/>
      <c r="VNQ152" s="86"/>
      <c r="VNR152" s="86"/>
      <c r="VNS152" s="86"/>
      <c r="VNT152" s="86"/>
      <c r="VNU152" s="86"/>
      <c r="VNV152" s="86"/>
      <c r="VNW152" s="86"/>
      <c r="VNX152" s="86"/>
      <c r="VNY152" s="86"/>
      <c r="VNZ152" s="86"/>
      <c r="VOA152" s="86"/>
      <c r="VOB152" s="86"/>
      <c r="VOC152" s="86"/>
      <c r="VOD152" s="86"/>
      <c r="VOE152" s="86"/>
      <c r="VOF152" s="86"/>
      <c r="VOG152" s="86"/>
      <c r="VOH152" s="86"/>
      <c r="VOI152" s="86"/>
      <c r="VOJ152" s="86"/>
      <c r="VOK152" s="86"/>
      <c r="VOL152" s="86"/>
      <c r="VOM152" s="86"/>
      <c r="VON152" s="86"/>
      <c r="VOO152" s="86"/>
      <c r="VOP152" s="86"/>
      <c r="VOQ152" s="86"/>
      <c r="VOR152" s="86"/>
      <c r="VOS152" s="86"/>
      <c r="VOT152" s="86"/>
      <c r="VOU152" s="86"/>
      <c r="VOV152" s="86"/>
      <c r="VOW152" s="86"/>
      <c r="VOX152" s="86"/>
      <c r="VOY152" s="86"/>
      <c r="VOZ152" s="86"/>
      <c r="VPA152" s="86"/>
      <c r="VPB152" s="86"/>
      <c r="VPC152" s="86"/>
      <c r="VPD152" s="86"/>
      <c r="VPE152" s="86"/>
      <c r="VPF152" s="86"/>
      <c r="VPG152" s="86"/>
      <c r="VPH152" s="86"/>
      <c r="VPI152" s="86"/>
      <c r="VPJ152" s="86"/>
      <c r="VPK152" s="86"/>
      <c r="VPL152" s="86"/>
      <c r="VPM152" s="86"/>
      <c r="VPN152" s="86"/>
      <c r="VPO152" s="86"/>
      <c r="VPP152" s="86"/>
      <c r="VPQ152" s="86"/>
      <c r="VPR152" s="86"/>
      <c r="VPS152" s="86"/>
      <c r="VPT152" s="86"/>
      <c r="VPU152" s="86"/>
      <c r="VPV152" s="86"/>
      <c r="VPW152" s="86"/>
      <c r="VPX152" s="86"/>
      <c r="VPY152" s="86"/>
      <c r="VPZ152" s="86"/>
      <c r="VQA152" s="186"/>
      <c r="VQB152" s="186"/>
      <c r="VQC152" s="186"/>
      <c r="VQD152" s="186"/>
      <c r="VQE152" s="186"/>
      <c r="VQF152" s="186"/>
      <c r="VQG152" s="86"/>
      <c r="VQH152" s="86"/>
      <c r="VQI152" s="86"/>
      <c r="VQJ152" s="86"/>
      <c r="VQK152" s="86"/>
      <c r="VQL152" s="86"/>
      <c r="VQM152" s="86"/>
      <c r="VQN152" s="86"/>
      <c r="VQO152" s="86"/>
      <c r="VQP152" s="86"/>
      <c r="VQQ152" s="86"/>
      <c r="VQR152" s="86"/>
      <c r="VQS152" s="86"/>
      <c r="VQT152" s="86"/>
      <c r="VQU152" s="86"/>
      <c r="VQV152" s="86"/>
      <c r="VQW152" s="86"/>
      <c r="VQX152" s="86"/>
      <c r="VQY152" s="86"/>
      <c r="VQZ152" s="86"/>
      <c r="VRA152" s="86"/>
      <c r="VRB152" s="86"/>
      <c r="VRC152" s="86"/>
      <c r="VRD152" s="86"/>
      <c r="VRE152" s="86"/>
      <c r="VRF152" s="86"/>
      <c r="VRG152" s="86"/>
      <c r="VRH152" s="86"/>
      <c r="VRI152" s="86"/>
      <c r="VRJ152" s="86"/>
      <c r="VRK152" s="86"/>
      <c r="VRL152" s="86"/>
      <c r="VRM152" s="86"/>
      <c r="VRN152" s="86"/>
      <c r="VRO152" s="86"/>
      <c r="VRP152" s="86"/>
      <c r="VRQ152" s="86"/>
      <c r="VRR152" s="86"/>
      <c r="VRS152" s="86"/>
      <c r="VRT152" s="86"/>
      <c r="VRU152" s="86"/>
      <c r="VRV152" s="86"/>
      <c r="VRW152" s="86"/>
      <c r="VRX152" s="86"/>
      <c r="VRY152" s="86"/>
      <c r="VRZ152" s="86"/>
      <c r="VSA152" s="86"/>
      <c r="VSB152" s="86"/>
      <c r="VSC152" s="86"/>
      <c r="VSD152" s="86"/>
      <c r="VSE152" s="86"/>
      <c r="VSF152" s="86"/>
      <c r="VSG152" s="86"/>
      <c r="VSH152" s="86"/>
      <c r="VSI152" s="86"/>
      <c r="VSJ152" s="86"/>
      <c r="VSK152" s="86"/>
      <c r="VSL152" s="86"/>
      <c r="VSM152" s="86"/>
      <c r="VSN152" s="86"/>
      <c r="VSO152" s="86"/>
      <c r="VSP152" s="86"/>
      <c r="VSQ152" s="86"/>
      <c r="VSR152" s="86"/>
      <c r="VSS152" s="86"/>
      <c r="VST152" s="86"/>
      <c r="VSU152" s="86"/>
      <c r="VSV152" s="86"/>
      <c r="VSW152" s="86"/>
      <c r="VSX152" s="86"/>
      <c r="VSY152" s="86"/>
      <c r="VSZ152" s="86"/>
      <c r="VTA152" s="86"/>
      <c r="VTB152" s="86"/>
      <c r="VTC152" s="86"/>
      <c r="VTD152" s="86"/>
      <c r="VTE152" s="86"/>
      <c r="VTF152" s="86"/>
      <c r="VTG152" s="86"/>
      <c r="VTH152" s="86"/>
      <c r="VTI152" s="86"/>
      <c r="VTJ152" s="86"/>
      <c r="VTK152" s="86"/>
      <c r="VTL152" s="86"/>
      <c r="VTM152" s="86"/>
      <c r="VTN152" s="86"/>
      <c r="VTO152" s="86"/>
      <c r="VTP152" s="86"/>
      <c r="VTQ152" s="86"/>
      <c r="VTR152" s="86"/>
      <c r="VTS152" s="86"/>
      <c r="VTT152" s="86"/>
      <c r="VTU152" s="86"/>
      <c r="VTV152" s="86"/>
      <c r="VTW152" s="86"/>
      <c r="VTX152" s="86"/>
      <c r="VTY152" s="86"/>
      <c r="VTZ152" s="86"/>
      <c r="VUA152" s="86"/>
      <c r="VUB152" s="86"/>
      <c r="VUC152" s="86"/>
      <c r="VUD152" s="86"/>
      <c r="VUE152" s="86"/>
      <c r="VUF152" s="86"/>
      <c r="VUG152" s="86"/>
      <c r="VUH152" s="86"/>
      <c r="VUI152" s="86"/>
      <c r="VUJ152" s="86"/>
      <c r="VUK152" s="86"/>
      <c r="VUL152" s="86"/>
      <c r="VUM152" s="86"/>
      <c r="VUN152" s="86"/>
      <c r="VUO152" s="86"/>
      <c r="VUP152" s="86"/>
      <c r="VUQ152" s="86"/>
      <c r="VUR152" s="86"/>
      <c r="VUS152" s="86"/>
      <c r="VUT152" s="86"/>
      <c r="VUU152" s="86"/>
      <c r="VUV152" s="86"/>
      <c r="VUW152" s="86"/>
      <c r="VUX152" s="86"/>
      <c r="VUY152" s="86"/>
      <c r="VUZ152" s="86"/>
      <c r="VVA152" s="86"/>
      <c r="VVB152" s="86"/>
      <c r="VVC152" s="86"/>
      <c r="VVD152" s="86"/>
      <c r="VVE152" s="86"/>
      <c r="VVF152" s="86"/>
      <c r="VVG152" s="86"/>
      <c r="VVH152" s="86"/>
      <c r="VVI152" s="86"/>
      <c r="VVJ152" s="86"/>
      <c r="VVK152" s="86"/>
      <c r="VVL152" s="86"/>
      <c r="VVM152" s="86"/>
      <c r="VVN152" s="86"/>
      <c r="VVO152" s="86"/>
      <c r="VVP152" s="86"/>
      <c r="VVQ152" s="86"/>
      <c r="VVR152" s="86"/>
      <c r="VVS152" s="86"/>
      <c r="VVT152" s="86"/>
      <c r="VVU152" s="86"/>
      <c r="VVV152" s="86"/>
      <c r="VVW152" s="86"/>
      <c r="VVX152" s="86"/>
      <c r="VVY152" s="86"/>
      <c r="VVZ152" s="86"/>
      <c r="VWA152" s="86"/>
      <c r="VWB152" s="86"/>
      <c r="VWC152" s="86"/>
      <c r="VWD152" s="86"/>
      <c r="VWE152" s="86"/>
      <c r="VWF152" s="86"/>
      <c r="VWG152" s="86"/>
      <c r="VWH152" s="86"/>
      <c r="VWI152" s="86"/>
      <c r="VWJ152" s="86"/>
      <c r="VWK152" s="86"/>
      <c r="VWL152" s="86"/>
      <c r="VWM152" s="86"/>
      <c r="VWN152" s="86"/>
      <c r="VWO152" s="86"/>
      <c r="VWP152" s="86"/>
      <c r="VWQ152" s="86"/>
      <c r="VWR152" s="86"/>
      <c r="VWS152" s="86"/>
      <c r="VWT152" s="86"/>
      <c r="VWU152" s="86"/>
      <c r="VWV152" s="86"/>
      <c r="VWW152" s="86"/>
      <c r="VWX152" s="86"/>
      <c r="VWY152" s="86"/>
      <c r="VWZ152" s="86"/>
      <c r="VXA152" s="86"/>
      <c r="VXB152" s="86"/>
      <c r="VXC152" s="86"/>
      <c r="VXD152" s="86"/>
      <c r="VXE152" s="86"/>
      <c r="VXF152" s="86"/>
      <c r="VXG152" s="86"/>
      <c r="VXH152" s="86"/>
      <c r="VXI152" s="86"/>
      <c r="VXJ152" s="86"/>
      <c r="VXK152" s="86"/>
      <c r="VXL152" s="86"/>
      <c r="VXM152" s="86"/>
      <c r="VXN152" s="86"/>
      <c r="VXO152" s="86"/>
      <c r="VXP152" s="86"/>
      <c r="VXQ152" s="86"/>
      <c r="VXR152" s="86"/>
      <c r="VXS152" s="86"/>
      <c r="VXT152" s="86"/>
      <c r="VXU152" s="86"/>
      <c r="VXV152" s="86"/>
      <c r="VXW152" s="86"/>
      <c r="VXX152" s="86"/>
      <c r="VXY152" s="86"/>
      <c r="VXZ152" s="86"/>
      <c r="VYA152" s="86"/>
      <c r="VYB152" s="86"/>
      <c r="VYC152" s="86"/>
      <c r="VYD152" s="86"/>
      <c r="VYE152" s="86"/>
      <c r="VYF152" s="86"/>
      <c r="VYG152" s="86"/>
      <c r="VYH152" s="86"/>
      <c r="VYI152" s="86"/>
      <c r="VYJ152" s="86"/>
      <c r="VYK152" s="86"/>
      <c r="VYL152" s="86"/>
      <c r="VYM152" s="86"/>
      <c r="VYN152" s="86"/>
      <c r="VYO152" s="86"/>
      <c r="VYP152" s="86"/>
      <c r="VYQ152" s="86"/>
      <c r="VYR152" s="86"/>
      <c r="VYS152" s="86"/>
      <c r="VYT152" s="86"/>
      <c r="VYU152" s="86"/>
      <c r="VYV152" s="86"/>
      <c r="VYW152" s="86"/>
      <c r="VYX152" s="86"/>
      <c r="VYY152" s="86"/>
      <c r="VYZ152" s="86"/>
      <c r="VZA152" s="86"/>
      <c r="VZB152" s="86"/>
      <c r="VZC152" s="86"/>
      <c r="VZD152" s="86"/>
      <c r="VZE152" s="86"/>
      <c r="VZF152" s="86"/>
      <c r="VZG152" s="86"/>
      <c r="VZH152" s="86"/>
      <c r="VZI152" s="86"/>
      <c r="VZJ152" s="86"/>
      <c r="VZK152" s="86"/>
      <c r="VZL152" s="86"/>
      <c r="VZM152" s="86"/>
      <c r="VZN152" s="86"/>
      <c r="VZO152" s="86"/>
      <c r="VZP152" s="86"/>
      <c r="VZQ152" s="86"/>
      <c r="VZR152" s="86"/>
      <c r="VZS152" s="86"/>
      <c r="VZT152" s="86"/>
      <c r="VZU152" s="86"/>
      <c r="VZV152" s="86"/>
      <c r="VZW152" s="186"/>
      <c r="VZX152" s="186"/>
      <c r="VZY152" s="186"/>
      <c r="VZZ152" s="186"/>
      <c r="WAA152" s="186"/>
      <c r="WAB152" s="186"/>
      <c r="WAC152" s="86"/>
      <c r="WAD152" s="86"/>
      <c r="WAE152" s="86"/>
      <c r="WAF152" s="86"/>
      <c r="WAG152" s="86"/>
      <c r="WAH152" s="86"/>
      <c r="WAI152" s="86"/>
      <c r="WAJ152" s="86"/>
      <c r="WAK152" s="86"/>
      <c r="WAL152" s="86"/>
      <c r="WAM152" s="86"/>
      <c r="WAN152" s="86"/>
      <c r="WAO152" s="86"/>
      <c r="WAP152" s="86"/>
      <c r="WAQ152" s="86"/>
      <c r="WAR152" s="86"/>
      <c r="WAS152" s="86"/>
      <c r="WAT152" s="86"/>
      <c r="WAU152" s="86"/>
      <c r="WAV152" s="86"/>
      <c r="WAW152" s="86"/>
      <c r="WAX152" s="86"/>
      <c r="WAY152" s="86"/>
      <c r="WAZ152" s="86"/>
      <c r="WBA152" s="86"/>
      <c r="WBB152" s="86"/>
      <c r="WBC152" s="86"/>
      <c r="WBD152" s="86"/>
      <c r="WBE152" s="86"/>
      <c r="WBF152" s="86"/>
      <c r="WBG152" s="86"/>
      <c r="WBH152" s="86"/>
      <c r="WBI152" s="86"/>
      <c r="WBJ152" s="86"/>
      <c r="WBK152" s="86"/>
      <c r="WBL152" s="86"/>
      <c r="WBM152" s="86"/>
      <c r="WBN152" s="86"/>
      <c r="WBO152" s="86"/>
      <c r="WBP152" s="86"/>
      <c r="WBQ152" s="86"/>
      <c r="WBR152" s="86"/>
      <c r="WBS152" s="86"/>
      <c r="WBT152" s="86"/>
      <c r="WBU152" s="86"/>
      <c r="WBV152" s="86"/>
      <c r="WBW152" s="86"/>
      <c r="WBX152" s="86"/>
      <c r="WBY152" s="86"/>
      <c r="WBZ152" s="86"/>
      <c r="WCA152" s="86"/>
      <c r="WCB152" s="86"/>
      <c r="WCC152" s="86"/>
      <c r="WCD152" s="86"/>
      <c r="WCE152" s="86"/>
      <c r="WCF152" s="86"/>
      <c r="WCG152" s="86"/>
      <c r="WCH152" s="86"/>
      <c r="WCI152" s="86"/>
      <c r="WCJ152" s="86"/>
      <c r="WCK152" s="86"/>
      <c r="WCL152" s="86"/>
      <c r="WCM152" s="86"/>
      <c r="WCN152" s="86"/>
      <c r="WCO152" s="86"/>
      <c r="WCP152" s="86"/>
      <c r="WCQ152" s="86"/>
      <c r="WCR152" s="86"/>
      <c r="WCS152" s="86"/>
      <c r="WCT152" s="86"/>
      <c r="WCU152" s="86"/>
      <c r="WCV152" s="86"/>
      <c r="WCW152" s="86"/>
      <c r="WCX152" s="86"/>
      <c r="WCY152" s="86"/>
      <c r="WCZ152" s="86"/>
      <c r="WDA152" s="86"/>
      <c r="WDB152" s="86"/>
      <c r="WDC152" s="86"/>
      <c r="WDD152" s="86"/>
      <c r="WDE152" s="86"/>
      <c r="WDF152" s="86"/>
      <c r="WDG152" s="86"/>
      <c r="WDH152" s="86"/>
      <c r="WDI152" s="86"/>
      <c r="WDJ152" s="86"/>
      <c r="WDK152" s="86"/>
      <c r="WDL152" s="86"/>
      <c r="WDM152" s="86"/>
      <c r="WDN152" s="86"/>
      <c r="WDO152" s="86"/>
      <c r="WDP152" s="86"/>
      <c r="WDQ152" s="86"/>
      <c r="WDR152" s="86"/>
      <c r="WDS152" s="86"/>
      <c r="WDT152" s="86"/>
      <c r="WDU152" s="86"/>
      <c r="WDV152" s="86"/>
      <c r="WDW152" s="86"/>
      <c r="WDX152" s="86"/>
      <c r="WDY152" s="86"/>
      <c r="WDZ152" s="86"/>
      <c r="WEA152" s="86"/>
      <c r="WEB152" s="86"/>
      <c r="WEC152" s="86"/>
      <c r="WED152" s="86"/>
      <c r="WEE152" s="86"/>
      <c r="WEF152" s="86"/>
      <c r="WEG152" s="86"/>
      <c r="WEH152" s="86"/>
      <c r="WEI152" s="86"/>
      <c r="WEJ152" s="86"/>
      <c r="WEK152" s="86"/>
      <c r="WEL152" s="86"/>
      <c r="WEM152" s="86"/>
      <c r="WEN152" s="86"/>
      <c r="WEO152" s="86"/>
      <c r="WEP152" s="86"/>
      <c r="WEQ152" s="86"/>
      <c r="WER152" s="86"/>
      <c r="WES152" s="86"/>
      <c r="WET152" s="86"/>
      <c r="WEU152" s="86"/>
      <c r="WEV152" s="86"/>
      <c r="WEW152" s="86"/>
      <c r="WEX152" s="86"/>
      <c r="WEY152" s="86"/>
      <c r="WEZ152" s="86"/>
      <c r="WFA152" s="86"/>
      <c r="WFB152" s="86"/>
      <c r="WFC152" s="86"/>
      <c r="WFD152" s="86"/>
      <c r="WFE152" s="86"/>
      <c r="WFF152" s="86"/>
      <c r="WFG152" s="86"/>
      <c r="WFH152" s="86"/>
      <c r="WFI152" s="86"/>
      <c r="WFJ152" s="86"/>
      <c r="WFK152" s="86"/>
      <c r="WFL152" s="86"/>
      <c r="WFM152" s="86"/>
      <c r="WFN152" s="86"/>
      <c r="WFO152" s="86"/>
      <c r="WFP152" s="86"/>
      <c r="WFQ152" s="86"/>
      <c r="WFR152" s="86"/>
      <c r="WFS152" s="86"/>
      <c r="WFT152" s="86"/>
      <c r="WFU152" s="86"/>
      <c r="WFV152" s="86"/>
      <c r="WFW152" s="86"/>
      <c r="WFX152" s="86"/>
      <c r="WFY152" s="86"/>
      <c r="WFZ152" s="86"/>
      <c r="WGA152" s="86"/>
      <c r="WGB152" s="86"/>
      <c r="WGC152" s="86"/>
      <c r="WGD152" s="86"/>
      <c r="WGE152" s="86"/>
      <c r="WGF152" s="86"/>
      <c r="WGG152" s="86"/>
      <c r="WGH152" s="86"/>
      <c r="WGI152" s="86"/>
      <c r="WGJ152" s="86"/>
      <c r="WGK152" s="86"/>
      <c r="WGL152" s="86"/>
      <c r="WGM152" s="86"/>
      <c r="WGN152" s="86"/>
      <c r="WGO152" s="86"/>
      <c r="WGP152" s="86"/>
      <c r="WGQ152" s="86"/>
      <c r="WGR152" s="86"/>
      <c r="WGS152" s="86"/>
      <c r="WGT152" s="86"/>
      <c r="WGU152" s="86"/>
      <c r="WGV152" s="86"/>
      <c r="WGW152" s="86"/>
      <c r="WGX152" s="86"/>
      <c r="WGY152" s="86"/>
      <c r="WGZ152" s="86"/>
      <c r="WHA152" s="86"/>
      <c r="WHB152" s="86"/>
      <c r="WHC152" s="86"/>
      <c r="WHD152" s="86"/>
      <c r="WHE152" s="86"/>
      <c r="WHF152" s="86"/>
      <c r="WHG152" s="86"/>
      <c r="WHH152" s="86"/>
      <c r="WHI152" s="86"/>
      <c r="WHJ152" s="86"/>
      <c r="WHK152" s="86"/>
      <c r="WHL152" s="86"/>
      <c r="WHM152" s="86"/>
      <c r="WHN152" s="86"/>
      <c r="WHO152" s="86"/>
      <c r="WHP152" s="86"/>
      <c r="WHQ152" s="86"/>
      <c r="WHR152" s="86"/>
      <c r="WHS152" s="86"/>
      <c r="WHT152" s="86"/>
      <c r="WHU152" s="86"/>
      <c r="WHV152" s="86"/>
      <c r="WHW152" s="86"/>
      <c r="WHX152" s="86"/>
      <c r="WHY152" s="86"/>
      <c r="WHZ152" s="86"/>
      <c r="WIA152" s="86"/>
      <c r="WIB152" s="86"/>
      <c r="WIC152" s="86"/>
      <c r="WID152" s="86"/>
      <c r="WIE152" s="86"/>
      <c r="WIF152" s="86"/>
      <c r="WIG152" s="86"/>
      <c r="WIH152" s="86"/>
      <c r="WII152" s="86"/>
      <c r="WIJ152" s="86"/>
      <c r="WIK152" s="86"/>
      <c r="WIL152" s="86"/>
      <c r="WIM152" s="86"/>
      <c r="WIN152" s="86"/>
      <c r="WIO152" s="86"/>
      <c r="WIP152" s="86"/>
      <c r="WIQ152" s="86"/>
      <c r="WIR152" s="86"/>
      <c r="WIS152" s="86"/>
      <c r="WIT152" s="86"/>
      <c r="WIU152" s="86"/>
      <c r="WIV152" s="86"/>
      <c r="WIW152" s="86"/>
      <c r="WIX152" s="86"/>
      <c r="WIY152" s="86"/>
      <c r="WIZ152" s="86"/>
      <c r="WJA152" s="86"/>
      <c r="WJB152" s="86"/>
      <c r="WJC152" s="86"/>
      <c r="WJD152" s="86"/>
      <c r="WJE152" s="86"/>
      <c r="WJF152" s="86"/>
      <c r="WJG152" s="86"/>
      <c r="WJH152" s="86"/>
      <c r="WJI152" s="86"/>
      <c r="WJJ152" s="86"/>
      <c r="WJK152" s="86"/>
      <c r="WJL152" s="86"/>
      <c r="WJM152" s="86"/>
      <c r="WJN152" s="86"/>
      <c r="WJO152" s="86"/>
      <c r="WJP152" s="86"/>
      <c r="WJQ152" s="86"/>
      <c r="WJR152" s="86"/>
      <c r="WJS152" s="186"/>
      <c r="WJT152" s="186"/>
      <c r="WJU152" s="186"/>
      <c r="WJV152" s="186"/>
      <c r="WJW152" s="186"/>
      <c r="WJX152" s="186"/>
      <c r="WJY152" s="86"/>
      <c r="WJZ152" s="86"/>
      <c r="WKA152" s="86"/>
      <c r="WKB152" s="86"/>
      <c r="WKC152" s="86"/>
      <c r="WKD152" s="86"/>
      <c r="WKE152" s="86"/>
      <c r="WKF152" s="86"/>
      <c r="WKG152" s="86"/>
      <c r="WKH152" s="86"/>
      <c r="WKI152" s="86"/>
      <c r="WKJ152" s="86"/>
      <c r="WKK152" s="86"/>
      <c r="WKL152" s="86"/>
      <c r="WKM152" s="86"/>
      <c r="WKN152" s="86"/>
      <c r="WKO152" s="86"/>
      <c r="WKP152" s="86"/>
      <c r="WKQ152" s="86"/>
      <c r="WKR152" s="86"/>
      <c r="WKS152" s="86"/>
      <c r="WKT152" s="86"/>
      <c r="WKU152" s="86"/>
      <c r="WKV152" s="86"/>
      <c r="WKW152" s="86"/>
      <c r="WKX152" s="86"/>
      <c r="WKY152" s="86"/>
      <c r="WKZ152" s="86"/>
      <c r="WLA152" s="86"/>
      <c r="WLB152" s="86"/>
      <c r="WLC152" s="86"/>
      <c r="WLD152" s="86"/>
      <c r="WLE152" s="86"/>
      <c r="WLF152" s="86"/>
      <c r="WLG152" s="86"/>
      <c r="WLH152" s="86"/>
      <c r="WLI152" s="86"/>
      <c r="WLJ152" s="86"/>
      <c r="WLK152" s="86"/>
      <c r="WLL152" s="86"/>
      <c r="WLM152" s="86"/>
      <c r="WLN152" s="86"/>
      <c r="WLO152" s="86"/>
      <c r="WLP152" s="86"/>
      <c r="WLQ152" s="86"/>
      <c r="WLR152" s="86"/>
      <c r="WLS152" s="86"/>
      <c r="WLT152" s="86"/>
      <c r="WLU152" s="86"/>
      <c r="WLV152" s="86"/>
      <c r="WLW152" s="86"/>
      <c r="WLX152" s="86"/>
      <c r="WLY152" s="86"/>
      <c r="WLZ152" s="86"/>
      <c r="WMA152" s="86"/>
      <c r="WMB152" s="86"/>
      <c r="WMC152" s="86"/>
      <c r="WMD152" s="86"/>
      <c r="WME152" s="86"/>
      <c r="WMF152" s="86"/>
      <c r="WMG152" s="86"/>
      <c r="WMH152" s="86"/>
      <c r="WMI152" s="86"/>
      <c r="WMJ152" s="86"/>
      <c r="WMK152" s="86"/>
      <c r="WML152" s="86"/>
      <c r="WMM152" s="86"/>
      <c r="WMN152" s="86"/>
      <c r="WMO152" s="86"/>
      <c r="WMP152" s="86"/>
      <c r="WMQ152" s="86"/>
      <c r="WMR152" s="86"/>
      <c r="WMS152" s="86"/>
      <c r="WMT152" s="86"/>
      <c r="WMU152" s="86"/>
      <c r="WMV152" s="86"/>
      <c r="WMW152" s="86"/>
      <c r="WMX152" s="86"/>
      <c r="WMY152" s="86"/>
      <c r="WMZ152" s="86"/>
      <c r="WNA152" s="86"/>
      <c r="WNB152" s="86"/>
      <c r="WNC152" s="86"/>
      <c r="WND152" s="86"/>
      <c r="WNE152" s="86"/>
      <c r="WNF152" s="86"/>
      <c r="WNG152" s="86"/>
      <c r="WNH152" s="86"/>
      <c r="WNI152" s="86"/>
      <c r="WNJ152" s="86"/>
      <c r="WNK152" s="86"/>
      <c r="WNL152" s="86"/>
      <c r="WNM152" s="86"/>
      <c r="WNN152" s="86"/>
      <c r="WNO152" s="86"/>
      <c r="WNP152" s="86"/>
      <c r="WNQ152" s="86"/>
      <c r="WNR152" s="86"/>
      <c r="WNS152" s="86"/>
      <c r="WNT152" s="86"/>
      <c r="WNU152" s="86"/>
      <c r="WNV152" s="86"/>
      <c r="WNW152" s="86"/>
      <c r="WNX152" s="86"/>
      <c r="WNY152" s="86"/>
      <c r="WNZ152" s="86"/>
      <c r="WOA152" s="86"/>
      <c r="WOB152" s="86"/>
      <c r="WOC152" s="86"/>
      <c r="WOD152" s="86"/>
      <c r="WOE152" s="86"/>
      <c r="WOF152" s="86"/>
      <c r="WOG152" s="86"/>
      <c r="WOH152" s="86"/>
      <c r="WOI152" s="86"/>
      <c r="WOJ152" s="86"/>
      <c r="WOK152" s="86"/>
      <c r="WOL152" s="86"/>
      <c r="WOM152" s="86"/>
      <c r="WON152" s="86"/>
      <c r="WOO152" s="86"/>
      <c r="WOP152" s="86"/>
      <c r="WOQ152" s="86"/>
      <c r="WOR152" s="86"/>
      <c r="WOS152" s="86"/>
      <c r="WOT152" s="86"/>
      <c r="WOU152" s="86"/>
      <c r="WOV152" s="86"/>
      <c r="WOW152" s="86"/>
      <c r="WOX152" s="86"/>
      <c r="WOY152" s="86"/>
      <c r="WOZ152" s="86"/>
      <c r="WPA152" s="86"/>
      <c r="WPB152" s="86"/>
      <c r="WPC152" s="86"/>
      <c r="WPD152" s="86"/>
      <c r="WPE152" s="86"/>
      <c r="WPF152" s="86"/>
      <c r="WPG152" s="86"/>
      <c r="WPH152" s="86"/>
      <c r="WPI152" s="86"/>
      <c r="WPJ152" s="86"/>
      <c r="WPK152" s="86"/>
      <c r="WPL152" s="86"/>
      <c r="WPM152" s="86"/>
      <c r="WPN152" s="86"/>
      <c r="WPO152" s="86"/>
      <c r="WPP152" s="86"/>
      <c r="WPQ152" s="86"/>
      <c r="WPR152" s="86"/>
      <c r="WPS152" s="86"/>
      <c r="WPT152" s="86"/>
      <c r="WPU152" s="86"/>
      <c r="WPV152" s="86"/>
      <c r="WPW152" s="86"/>
      <c r="WPX152" s="86"/>
      <c r="WPY152" s="86"/>
      <c r="WPZ152" s="86"/>
      <c r="WQA152" s="86"/>
      <c r="WQB152" s="86"/>
      <c r="WQC152" s="86"/>
      <c r="WQD152" s="86"/>
      <c r="WQE152" s="86"/>
      <c r="WQF152" s="86"/>
      <c r="WQG152" s="86"/>
      <c r="WQH152" s="86"/>
      <c r="WQI152" s="86"/>
      <c r="WQJ152" s="86"/>
      <c r="WQK152" s="86"/>
      <c r="WQL152" s="86"/>
      <c r="WQM152" s="86"/>
      <c r="WQN152" s="86"/>
      <c r="WQO152" s="86"/>
      <c r="WQP152" s="86"/>
      <c r="WQQ152" s="86"/>
      <c r="WQR152" s="86"/>
      <c r="WQS152" s="86"/>
      <c r="WQT152" s="86"/>
      <c r="WQU152" s="86"/>
      <c r="WQV152" s="86"/>
      <c r="WQW152" s="86"/>
      <c r="WQX152" s="86"/>
      <c r="WQY152" s="86"/>
      <c r="WQZ152" s="86"/>
      <c r="WRA152" s="86"/>
      <c r="WRB152" s="86"/>
      <c r="WRC152" s="86"/>
      <c r="WRD152" s="86"/>
      <c r="WRE152" s="86"/>
      <c r="WRF152" s="86"/>
      <c r="WRG152" s="86"/>
      <c r="WRH152" s="86"/>
      <c r="WRI152" s="86"/>
      <c r="WRJ152" s="86"/>
      <c r="WRK152" s="86"/>
      <c r="WRL152" s="86"/>
      <c r="WRM152" s="86"/>
      <c r="WRN152" s="86"/>
      <c r="WRO152" s="86"/>
      <c r="WRP152" s="86"/>
      <c r="WRQ152" s="86"/>
      <c r="WRR152" s="86"/>
      <c r="WRS152" s="86"/>
      <c r="WRT152" s="86"/>
      <c r="WRU152" s="86"/>
      <c r="WRV152" s="86"/>
      <c r="WRW152" s="86"/>
      <c r="WRX152" s="86"/>
      <c r="WRY152" s="86"/>
      <c r="WRZ152" s="86"/>
      <c r="WSA152" s="86"/>
      <c r="WSB152" s="86"/>
      <c r="WSC152" s="86"/>
      <c r="WSD152" s="86"/>
      <c r="WSE152" s="86"/>
      <c r="WSF152" s="86"/>
      <c r="WSG152" s="86"/>
      <c r="WSH152" s="86"/>
      <c r="WSI152" s="86"/>
      <c r="WSJ152" s="86"/>
      <c r="WSK152" s="86"/>
      <c r="WSL152" s="86"/>
      <c r="WSM152" s="86"/>
      <c r="WSN152" s="86"/>
      <c r="WSO152" s="86"/>
      <c r="WSP152" s="86"/>
      <c r="WSQ152" s="86"/>
      <c r="WSR152" s="86"/>
      <c r="WSS152" s="86"/>
      <c r="WST152" s="86"/>
      <c r="WSU152" s="86"/>
      <c r="WSV152" s="86"/>
      <c r="WSW152" s="86"/>
      <c r="WSX152" s="86"/>
      <c r="WSY152" s="86"/>
      <c r="WSZ152" s="86"/>
      <c r="WTA152" s="86"/>
      <c r="WTB152" s="86"/>
      <c r="WTC152" s="86"/>
      <c r="WTD152" s="86"/>
      <c r="WTE152" s="86"/>
      <c r="WTF152" s="86"/>
      <c r="WTG152" s="86"/>
      <c r="WTH152" s="86"/>
      <c r="WTI152" s="86"/>
      <c r="WTJ152" s="86"/>
      <c r="WTK152" s="86"/>
      <c r="WTL152" s="86"/>
      <c r="WTM152" s="86"/>
      <c r="WTN152" s="86"/>
      <c r="WTO152" s="186"/>
      <c r="WTP152" s="186"/>
      <c r="WTQ152" s="186"/>
      <c r="WTR152" s="186"/>
      <c r="WTS152" s="186"/>
      <c r="WTT152" s="186"/>
      <c r="WTU152" s="86"/>
      <c r="WTV152" s="86"/>
      <c r="WTW152" s="86"/>
      <c r="WTX152" s="86"/>
      <c r="WTY152" s="86"/>
      <c r="WTZ152" s="86"/>
      <c r="WUA152" s="86"/>
      <c r="WUB152" s="86"/>
      <c r="WUC152" s="86"/>
      <c r="WUD152" s="86"/>
      <c r="WUE152" s="86"/>
      <c r="WUF152" s="86"/>
      <c r="WUG152" s="86"/>
      <c r="WUH152" s="86"/>
      <c r="WUI152" s="86"/>
      <c r="WUJ152" s="86"/>
      <c r="WUK152" s="86"/>
      <c r="WUL152" s="86"/>
      <c r="WUM152" s="86"/>
      <c r="WUN152" s="86"/>
      <c r="WUO152" s="86"/>
      <c r="WUP152" s="86"/>
      <c r="WUQ152" s="86"/>
      <c r="WUR152" s="86"/>
      <c r="WUS152" s="86"/>
      <c r="WUT152" s="86"/>
      <c r="WUU152" s="86"/>
      <c r="WUV152" s="86"/>
      <c r="WUW152" s="86"/>
      <c r="WUX152" s="86"/>
      <c r="WUY152" s="86"/>
      <c r="WUZ152" s="86"/>
      <c r="WVA152" s="86"/>
      <c r="WVB152" s="86"/>
      <c r="WVC152" s="86"/>
      <c r="WVD152" s="86"/>
      <c r="WVE152" s="86"/>
      <c r="WVF152" s="86"/>
      <c r="WVG152" s="86"/>
      <c r="WVH152" s="86"/>
      <c r="WVI152" s="86"/>
      <c r="WVJ152" s="86"/>
      <c r="WVK152" s="86"/>
      <c r="WVL152" s="86"/>
      <c r="WVM152" s="86"/>
      <c r="WVN152" s="86"/>
      <c r="WVO152" s="86"/>
      <c r="WVP152" s="86"/>
      <c r="WVQ152" s="86"/>
      <c r="WVR152" s="86"/>
      <c r="WVS152" s="86"/>
      <c r="WVT152" s="86"/>
      <c r="WVU152" s="86"/>
      <c r="WVV152" s="86"/>
      <c r="WVW152" s="86"/>
      <c r="WVX152" s="86"/>
      <c r="WVY152" s="86"/>
      <c r="WVZ152" s="86"/>
      <c r="WWA152" s="86"/>
      <c r="WWB152" s="86"/>
      <c r="WWC152" s="86"/>
      <c r="WWD152" s="86"/>
      <c r="WWE152" s="86"/>
      <c r="WWF152" s="86"/>
      <c r="WWG152" s="86"/>
      <c r="WWH152" s="86"/>
      <c r="WWI152" s="86"/>
      <c r="WWJ152" s="86"/>
      <c r="WWK152" s="86"/>
      <c r="WWL152" s="86"/>
      <c r="WWM152" s="86"/>
      <c r="WWN152" s="86"/>
      <c r="WWO152" s="86"/>
      <c r="WWP152" s="86"/>
      <c r="WWQ152" s="86"/>
      <c r="WWR152" s="86"/>
      <c r="WWS152" s="86"/>
      <c r="WWT152" s="86"/>
      <c r="WWU152" s="86"/>
      <c r="WWV152" s="86"/>
      <c r="WWW152" s="86"/>
      <c r="WWX152" s="86"/>
      <c r="WWY152" s="86"/>
      <c r="WWZ152" s="86"/>
      <c r="WXA152" s="86"/>
      <c r="WXB152" s="86"/>
      <c r="WXC152" s="86"/>
      <c r="WXD152" s="86"/>
      <c r="WXE152" s="86"/>
      <c r="WXF152" s="86"/>
      <c r="WXG152" s="86"/>
      <c r="WXH152" s="86"/>
      <c r="WXI152" s="86"/>
      <c r="WXJ152" s="86"/>
      <c r="WXK152" s="86"/>
      <c r="WXL152" s="86"/>
      <c r="WXM152" s="86"/>
      <c r="WXN152" s="86"/>
      <c r="WXO152" s="86"/>
      <c r="WXP152" s="86"/>
      <c r="WXQ152" s="86"/>
      <c r="WXR152" s="86"/>
      <c r="WXS152" s="86"/>
      <c r="WXT152" s="86"/>
      <c r="WXU152" s="86"/>
      <c r="WXV152" s="86"/>
      <c r="WXW152" s="86"/>
      <c r="WXX152" s="86"/>
      <c r="WXY152" s="86"/>
      <c r="WXZ152" s="86"/>
      <c r="WYA152" s="86"/>
      <c r="WYB152" s="86"/>
      <c r="WYC152" s="86"/>
      <c r="WYD152" s="86"/>
      <c r="WYE152" s="86"/>
      <c r="WYF152" s="86"/>
      <c r="WYG152" s="86"/>
      <c r="WYH152" s="86"/>
      <c r="WYI152" s="86"/>
      <c r="WYJ152" s="86"/>
      <c r="WYK152" s="86"/>
      <c r="WYL152" s="86"/>
      <c r="WYM152" s="86"/>
      <c r="WYN152" s="86"/>
      <c r="WYO152" s="86"/>
      <c r="WYP152" s="86"/>
      <c r="WYQ152" s="86"/>
      <c r="WYR152" s="86"/>
      <c r="WYS152" s="86"/>
      <c r="WYT152" s="86"/>
      <c r="WYU152" s="86"/>
      <c r="WYV152" s="86"/>
      <c r="WYW152" s="86"/>
      <c r="WYX152" s="86"/>
      <c r="WYY152" s="86"/>
      <c r="WYZ152" s="86"/>
      <c r="WZA152" s="86"/>
      <c r="WZB152" s="86"/>
      <c r="WZC152" s="86"/>
      <c r="WZD152" s="86"/>
      <c r="WZE152" s="86"/>
      <c r="WZF152" s="86"/>
      <c r="WZG152" s="86"/>
      <c r="WZH152" s="86"/>
      <c r="WZI152" s="86"/>
      <c r="WZJ152" s="86"/>
      <c r="WZK152" s="86"/>
      <c r="WZL152" s="86"/>
      <c r="WZM152" s="86"/>
      <c r="WZN152" s="86"/>
      <c r="WZO152" s="86"/>
      <c r="WZP152" s="86"/>
      <c r="WZQ152" s="86"/>
      <c r="WZR152" s="86"/>
      <c r="WZS152" s="86"/>
      <c r="WZT152" s="86"/>
      <c r="WZU152" s="86"/>
      <c r="WZV152" s="86"/>
      <c r="WZW152" s="86"/>
      <c r="WZX152" s="86"/>
      <c r="WZY152" s="86"/>
      <c r="WZZ152" s="86"/>
      <c r="XAA152" s="86"/>
      <c r="XAB152" s="86"/>
      <c r="XAC152" s="86"/>
      <c r="XAD152" s="86"/>
      <c r="XAE152" s="86"/>
      <c r="XAF152" s="86"/>
      <c r="XAG152" s="86"/>
      <c r="XAH152" s="86"/>
      <c r="XAI152" s="86"/>
      <c r="XAJ152" s="86"/>
      <c r="XAK152" s="86"/>
      <c r="XAL152" s="86"/>
      <c r="XAM152" s="86"/>
      <c r="XAN152" s="86"/>
      <c r="XAO152" s="86"/>
      <c r="XAP152" s="86"/>
      <c r="XAQ152" s="86"/>
      <c r="XAR152" s="86"/>
      <c r="XAS152" s="86"/>
      <c r="XAT152" s="86"/>
      <c r="XAU152" s="86"/>
      <c r="XAV152" s="86"/>
      <c r="XAW152" s="86"/>
      <c r="XAX152" s="86"/>
      <c r="XAY152" s="86"/>
      <c r="XAZ152" s="86"/>
      <c r="XBA152" s="86"/>
      <c r="XBB152" s="86"/>
      <c r="XBC152" s="86"/>
      <c r="XBD152" s="86"/>
      <c r="XBE152" s="86"/>
      <c r="XBF152" s="86"/>
      <c r="XBG152" s="86"/>
      <c r="XBH152" s="86"/>
      <c r="XBI152" s="86"/>
      <c r="XBJ152" s="86"/>
      <c r="XBK152" s="86"/>
      <c r="XBL152" s="86"/>
      <c r="XBM152" s="86"/>
      <c r="XBN152" s="86"/>
      <c r="XBO152" s="86"/>
      <c r="XBP152" s="86"/>
      <c r="XBQ152" s="86"/>
      <c r="XBR152" s="86"/>
      <c r="XBS152" s="86"/>
      <c r="XBT152" s="86"/>
      <c r="XBU152" s="86"/>
      <c r="XBV152" s="86"/>
      <c r="XBW152" s="86"/>
      <c r="XBX152" s="86"/>
      <c r="XBY152" s="86"/>
      <c r="XBZ152" s="86"/>
      <c r="XCA152" s="86"/>
      <c r="XCB152" s="86"/>
      <c r="XCC152" s="86"/>
      <c r="XCD152" s="86"/>
      <c r="XCE152" s="86"/>
      <c r="XCF152" s="86"/>
      <c r="XCG152" s="86"/>
      <c r="XCH152" s="86"/>
      <c r="XCI152" s="86"/>
      <c r="XCJ152" s="86"/>
      <c r="XCK152" s="86"/>
      <c r="XCL152" s="86"/>
      <c r="XCM152" s="86"/>
      <c r="XCN152" s="86"/>
      <c r="XCO152" s="86"/>
      <c r="XCP152" s="86"/>
      <c r="XCQ152" s="86"/>
      <c r="XCR152" s="86"/>
      <c r="XCS152" s="86"/>
      <c r="XCT152" s="86"/>
      <c r="XCU152" s="86"/>
      <c r="XCV152" s="86"/>
      <c r="XCW152" s="86"/>
      <c r="XCX152" s="86"/>
      <c r="XCY152" s="86"/>
      <c r="XCZ152" s="86"/>
      <c r="XDA152" s="86"/>
      <c r="XDB152" s="86"/>
      <c r="XDC152" s="86"/>
      <c r="XDD152" s="86"/>
      <c r="XDE152" s="86"/>
    </row>
    <row r="153" spans="1:16333" s="32" customFormat="1" ht="15.75" x14ac:dyDescent="0.25">
      <c r="A153" s="47" t="s">
        <v>90</v>
      </c>
      <c r="B153" s="64" t="s">
        <v>200</v>
      </c>
      <c r="C153" s="64" t="s">
        <v>91</v>
      </c>
      <c r="D153" s="198">
        <f>'Приложение 4'!F61</f>
        <v>5000</v>
      </c>
      <c r="E153" s="198">
        <f>'Приложение 4'!G61</f>
        <v>5000</v>
      </c>
      <c r="F153" s="198">
        <f>'Приложение 4'!H61</f>
        <v>5000</v>
      </c>
      <c r="H153" s="33"/>
      <c r="I153" s="33"/>
      <c r="J153" s="33"/>
      <c r="K153" s="33"/>
      <c r="L153" s="54"/>
      <c r="M153" s="54"/>
      <c r="N153" s="54"/>
      <c r="O153" s="54"/>
      <c r="P153" s="54"/>
      <c r="Q153" s="54"/>
      <c r="R153" s="54"/>
      <c r="S153" s="54"/>
      <c r="T153" s="54"/>
      <c r="U153" s="54"/>
      <c r="V153" s="54"/>
      <c r="W153" s="54"/>
      <c r="X153" s="54"/>
      <c r="Y153" s="54"/>
      <c r="Z153" s="54"/>
      <c r="AA153" s="54"/>
      <c r="AB153" s="54"/>
      <c r="AC153" s="54"/>
      <c r="AD153" s="54"/>
      <c r="AE153" s="54"/>
      <c r="AF153" s="54"/>
      <c r="AG153" s="54"/>
      <c r="AH153" s="54"/>
      <c r="AI153" s="54"/>
      <c r="AJ153" s="54"/>
      <c r="AK153" s="54"/>
      <c r="AL153" s="54"/>
      <c r="AM153" s="54"/>
      <c r="AN153" s="86"/>
      <c r="AO153" s="86"/>
      <c r="AP153" s="86"/>
      <c r="AQ153" s="86"/>
      <c r="AR153" s="86"/>
      <c r="AS153" s="86"/>
      <c r="AT153" s="86"/>
      <c r="AU153" s="86"/>
      <c r="AV153" s="86"/>
      <c r="AW153" s="86"/>
      <c r="AX153" s="86"/>
      <c r="AY153" s="86"/>
      <c r="AZ153" s="86"/>
      <c r="BA153" s="86"/>
      <c r="BB153" s="86"/>
      <c r="BC153" s="86"/>
      <c r="BD153" s="86"/>
      <c r="BE153" s="86"/>
      <c r="BF153" s="86"/>
      <c r="BG153" s="86"/>
      <c r="BH153" s="86"/>
      <c r="BI153" s="86"/>
      <c r="BJ153" s="86"/>
      <c r="BK153" s="86"/>
      <c r="BL153" s="86"/>
      <c r="BM153" s="86"/>
      <c r="BN153" s="86"/>
      <c r="BO153" s="86"/>
      <c r="BP153" s="86"/>
      <c r="BQ153" s="86"/>
      <c r="BR153" s="86"/>
      <c r="BS153" s="86"/>
      <c r="BT153" s="86"/>
      <c r="BU153" s="86"/>
      <c r="BV153" s="86"/>
      <c r="BW153" s="86"/>
      <c r="BX153" s="86"/>
      <c r="BY153" s="86"/>
      <c r="BZ153" s="86"/>
      <c r="CA153" s="86"/>
      <c r="CB153" s="86"/>
      <c r="CC153" s="86"/>
      <c r="CD153" s="86"/>
      <c r="CE153" s="86"/>
      <c r="CF153" s="86"/>
      <c r="CG153" s="86"/>
      <c r="CH153" s="86"/>
      <c r="CI153" s="86"/>
      <c r="CJ153" s="86"/>
      <c r="CK153" s="86"/>
      <c r="CL153" s="86"/>
      <c r="CM153" s="86"/>
      <c r="CN153" s="86"/>
      <c r="CO153" s="86"/>
      <c r="CP153" s="86"/>
      <c r="CQ153" s="86"/>
      <c r="CR153" s="86"/>
      <c r="CS153" s="86"/>
      <c r="CT153" s="86"/>
      <c r="CU153" s="86"/>
      <c r="CV153" s="86"/>
      <c r="CW153" s="86"/>
      <c r="CX153" s="86"/>
      <c r="CY153" s="86"/>
      <c r="CZ153" s="86"/>
      <c r="DA153" s="86"/>
      <c r="DB153" s="86"/>
      <c r="DC153" s="86"/>
      <c r="DD153" s="86"/>
      <c r="DE153" s="86"/>
      <c r="DF153" s="86"/>
      <c r="DG153" s="86"/>
      <c r="DH153" s="86"/>
      <c r="DI153" s="86"/>
      <c r="DJ153" s="86"/>
      <c r="DK153" s="86"/>
      <c r="DL153" s="86"/>
      <c r="DM153" s="86"/>
      <c r="DN153" s="86"/>
      <c r="DO153" s="86"/>
      <c r="DP153" s="86"/>
      <c r="DQ153" s="86"/>
      <c r="DR153" s="86"/>
      <c r="DS153" s="86"/>
      <c r="DT153" s="86"/>
      <c r="DU153" s="86"/>
      <c r="DV153" s="86"/>
      <c r="DW153" s="86"/>
      <c r="DX153" s="86"/>
      <c r="DY153" s="86"/>
      <c r="DZ153" s="86"/>
      <c r="EA153" s="86"/>
      <c r="EB153" s="86"/>
      <c r="EC153" s="86"/>
      <c r="ED153" s="86"/>
      <c r="EE153" s="86"/>
      <c r="EF153" s="86"/>
      <c r="EG153" s="86"/>
      <c r="EH153" s="86"/>
      <c r="EI153" s="86"/>
      <c r="EJ153" s="86"/>
      <c r="EK153" s="86"/>
      <c r="EL153" s="86"/>
      <c r="EM153" s="86"/>
      <c r="EN153" s="86"/>
      <c r="EO153" s="86"/>
      <c r="EP153" s="86"/>
      <c r="EQ153" s="86"/>
      <c r="ER153" s="86"/>
      <c r="ES153" s="86"/>
      <c r="ET153" s="86"/>
      <c r="EU153" s="86"/>
      <c r="EV153" s="86"/>
      <c r="EW153" s="86"/>
      <c r="EX153" s="86"/>
      <c r="EY153" s="86"/>
      <c r="EZ153" s="86"/>
      <c r="FA153" s="86"/>
      <c r="FB153" s="86"/>
      <c r="FC153" s="86"/>
      <c r="FD153" s="86"/>
      <c r="FE153" s="86"/>
      <c r="FF153" s="86"/>
      <c r="FG153" s="86"/>
      <c r="FH153" s="86"/>
      <c r="FI153" s="86"/>
      <c r="FJ153" s="86"/>
      <c r="FK153" s="86"/>
      <c r="FL153" s="86"/>
      <c r="FM153" s="86"/>
      <c r="FN153" s="86"/>
      <c r="FO153" s="86"/>
      <c r="FP153" s="86"/>
      <c r="FQ153" s="86"/>
      <c r="FR153" s="86"/>
      <c r="FS153" s="86"/>
      <c r="FT153" s="86"/>
      <c r="FU153" s="86"/>
      <c r="FV153" s="86"/>
      <c r="FW153" s="86"/>
      <c r="FX153" s="86"/>
      <c r="FY153" s="86"/>
      <c r="FZ153" s="86"/>
      <c r="GA153" s="86"/>
      <c r="GB153" s="86"/>
      <c r="GC153" s="86"/>
      <c r="GD153" s="86"/>
      <c r="GE153" s="86"/>
      <c r="GF153" s="86"/>
      <c r="GG153" s="86"/>
      <c r="GH153" s="86"/>
      <c r="GI153" s="86"/>
      <c r="GJ153" s="86"/>
      <c r="GK153" s="86"/>
      <c r="GL153" s="86"/>
      <c r="GM153" s="86"/>
      <c r="GN153" s="86"/>
      <c r="GO153" s="86"/>
      <c r="GP153" s="86"/>
      <c r="GQ153" s="86"/>
      <c r="GR153" s="86"/>
      <c r="GS153" s="86"/>
      <c r="GT153" s="86"/>
      <c r="GU153" s="86"/>
      <c r="GV153" s="86"/>
      <c r="GW153" s="86"/>
      <c r="GX153" s="86"/>
      <c r="GY153" s="86"/>
      <c r="GZ153" s="86"/>
      <c r="HA153" s="86"/>
      <c r="HB153" s="86"/>
      <c r="HC153" s="186"/>
      <c r="HD153" s="186"/>
      <c r="HE153" s="186"/>
      <c r="HF153" s="186"/>
      <c r="HG153" s="186"/>
      <c r="HH153" s="186"/>
      <c r="HI153" s="86"/>
      <c r="HJ153" s="86"/>
      <c r="HK153" s="86"/>
      <c r="HL153" s="86"/>
      <c r="HM153" s="86"/>
      <c r="HN153" s="86"/>
      <c r="HO153" s="86"/>
      <c r="HP153" s="86"/>
      <c r="HQ153" s="86"/>
      <c r="HR153" s="86"/>
      <c r="HS153" s="86"/>
      <c r="HT153" s="86"/>
      <c r="HU153" s="86"/>
      <c r="HV153" s="86"/>
      <c r="HW153" s="86"/>
      <c r="HX153" s="86"/>
      <c r="HY153" s="86"/>
      <c r="HZ153" s="86"/>
      <c r="IA153" s="86"/>
      <c r="IB153" s="86"/>
      <c r="IC153" s="86"/>
      <c r="ID153" s="86"/>
      <c r="IE153" s="86"/>
      <c r="IF153" s="86"/>
      <c r="IG153" s="86"/>
      <c r="IH153" s="86"/>
      <c r="II153" s="86"/>
      <c r="IJ153" s="86"/>
      <c r="IK153" s="86"/>
      <c r="IL153" s="86"/>
      <c r="IM153" s="86"/>
      <c r="IN153" s="86"/>
      <c r="IO153" s="86"/>
      <c r="IP153" s="86"/>
      <c r="IQ153" s="86"/>
      <c r="IR153" s="86"/>
      <c r="IS153" s="86"/>
      <c r="IT153" s="86"/>
      <c r="IU153" s="86"/>
      <c r="IV153" s="86"/>
      <c r="IW153" s="86"/>
      <c r="IX153" s="86"/>
      <c r="IY153" s="86"/>
      <c r="IZ153" s="86"/>
      <c r="JA153" s="86"/>
      <c r="JB153" s="86"/>
      <c r="JC153" s="86"/>
      <c r="JD153" s="86"/>
      <c r="JE153" s="86"/>
      <c r="JF153" s="86"/>
      <c r="JG153" s="86"/>
      <c r="JH153" s="86"/>
      <c r="JI153" s="86"/>
      <c r="JJ153" s="86"/>
      <c r="JK153" s="86"/>
      <c r="JL153" s="86"/>
      <c r="JM153" s="86"/>
      <c r="JN153" s="86"/>
      <c r="JO153" s="86"/>
      <c r="JP153" s="86"/>
      <c r="JQ153" s="86"/>
      <c r="JR153" s="86"/>
      <c r="JS153" s="86"/>
      <c r="JT153" s="86"/>
      <c r="JU153" s="86"/>
      <c r="JV153" s="86"/>
      <c r="JW153" s="86"/>
      <c r="JX153" s="86"/>
      <c r="JY153" s="86"/>
      <c r="JZ153" s="86"/>
      <c r="KA153" s="86"/>
      <c r="KB153" s="86"/>
      <c r="KC153" s="86"/>
      <c r="KD153" s="86"/>
      <c r="KE153" s="86"/>
      <c r="KF153" s="86"/>
      <c r="KG153" s="86"/>
      <c r="KH153" s="86"/>
      <c r="KI153" s="86"/>
      <c r="KJ153" s="86"/>
      <c r="KK153" s="86"/>
      <c r="KL153" s="86"/>
      <c r="KM153" s="86"/>
      <c r="KN153" s="86"/>
      <c r="KO153" s="86"/>
      <c r="KP153" s="86"/>
      <c r="KQ153" s="86"/>
      <c r="KR153" s="86"/>
      <c r="KS153" s="86"/>
      <c r="KT153" s="86"/>
      <c r="KU153" s="86"/>
      <c r="KV153" s="86"/>
      <c r="KW153" s="86"/>
      <c r="KX153" s="86"/>
      <c r="KY153" s="86"/>
      <c r="KZ153" s="86"/>
      <c r="LA153" s="86"/>
      <c r="LB153" s="86"/>
      <c r="LC153" s="86"/>
      <c r="LD153" s="86"/>
      <c r="LE153" s="86"/>
      <c r="LF153" s="86"/>
      <c r="LG153" s="86"/>
      <c r="LH153" s="86"/>
      <c r="LI153" s="86"/>
      <c r="LJ153" s="86"/>
      <c r="LK153" s="86"/>
      <c r="LL153" s="86"/>
      <c r="LM153" s="86"/>
      <c r="LN153" s="86"/>
      <c r="LO153" s="86"/>
      <c r="LP153" s="86"/>
      <c r="LQ153" s="86"/>
      <c r="LR153" s="86"/>
      <c r="LS153" s="86"/>
      <c r="LT153" s="86"/>
      <c r="LU153" s="86"/>
      <c r="LV153" s="86"/>
      <c r="LW153" s="86"/>
      <c r="LX153" s="86"/>
      <c r="LY153" s="86"/>
      <c r="LZ153" s="86"/>
      <c r="MA153" s="86"/>
      <c r="MB153" s="86"/>
      <c r="MC153" s="86"/>
      <c r="MD153" s="86"/>
      <c r="ME153" s="86"/>
      <c r="MF153" s="86"/>
      <c r="MG153" s="86"/>
      <c r="MH153" s="86"/>
      <c r="MI153" s="86"/>
      <c r="MJ153" s="86"/>
      <c r="MK153" s="86"/>
      <c r="ML153" s="86"/>
      <c r="MM153" s="86"/>
      <c r="MN153" s="86"/>
      <c r="MO153" s="86"/>
      <c r="MP153" s="86"/>
      <c r="MQ153" s="86"/>
      <c r="MR153" s="86"/>
      <c r="MS153" s="86"/>
      <c r="MT153" s="86"/>
      <c r="MU153" s="86"/>
      <c r="MV153" s="86"/>
      <c r="MW153" s="86"/>
      <c r="MX153" s="86"/>
      <c r="MY153" s="86"/>
      <c r="MZ153" s="86"/>
      <c r="NA153" s="86"/>
      <c r="NB153" s="86"/>
      <c r="NC153" s="86"/>
      <c r="ND153" s="86"/>
      <c r="NE153" s="86"/>
      <c r="NF153" s="86"/>
      <c r="NG153" s="86"/>
      <c r="NH153" s="86"/>
      <c r="NI153" s="86"/>
      <c r="NJ153" s="86"/>
      <c r="NK153" s="86"/>
      <c r="NL153" s="86"/>
      <c r="NM153" s="86"/>
      <c r="NN153" s="86"/>
      <c r="NO153" s="86"/>
      <c r="NP153" s="86"/>
      <c r="NQ153" s="86"/>
      <c r="NR153" s="86"/>
      <c r="NS153" s="86"/>
      <c r="NT153" s="86"/>
      <c r="NU153" s="86"/>
      <c r="NV153" s="86"/>
      <c r="NW153" s="86"/>
      <c r="NX153" s="86"/>
      <c r="NY153" s="86"/>
      <c r="NZ153" s="86"/>
      <c r="OA153" s="86"/>
      <c r="OB153" s="86"/>
      <c r="OC153" s="86"/>
      <c r="OD153" s="86"/>
      <c r="OE153" s="86"/>
      <c r="OF153" s="86"/>
      <c r="OG153" s="86"/>
      <c r="OH153" s="86"/>
      <c r="OI153" s="86"/>
      <c r="OJ153" s="86"/>
      <c r="OK153" s="86"/>
      <c r="OL153" s="86"/>
      <c r="OM153" s="86"/>
      <c r="ON153" s="86"/>
      <c r="OO153" s="86"/>
      <c r="OP153" s="86"/>
      <c r="OQ153" s="86"/>
      <c r="OR153" s="86"/>
      <c r="OS153" s="86"/>
      <c r="OT153" s="86"/>
      <c r="OU153" s="86"/>
      <c r="OV153" s="86"/>
      <c r="OW153" s="86"/>
      <c r="OX153" s="86"/>
      <c r="OY153" s="86"/>
      <c r="OZ153" s="86"/>
      <c r="PA153" s="86"/>
      <c r="PB153" s="86"/>
      <c r="PC153" s="86"/>
      <c r="PD153" s="86"/>
      <c r="PE153" s="86"/>
      <c r="PF153" s="86"/>
      <c r="PG153" s="86"/>
      <c r="PH153" s="86"/>
      <c r="PI153" s="86"/>
      <c r="PJ153" s="86"/>
      <c r="PK153" s="86"/>
      <c r="PL153" s="86"/>
      <c r="PM153" s="86"/>
      <c r="PN153" s="86"/>
      <c r="PO153" s="86"/>
      <c r="PP153" s="86"/>
      <c r="PQ153" s="86"/>
      <c r="PR153" s="86"/>
      <c r="PS153" s="86"/>
      <c r="PT153" s="86"/>
      <c r="PU153" s="86"/>
      <c r="PV153" s="86"/>
      <c r="PW153" s="86"/>
      <c r="PX153" s="86"/>
      <c r="PY153" s="86"/>
      <c r="PZ153" s="86"/>
      <c r="QA153" s="86"/>
      <c r="QB153" s="86"/>
      <c r="QC153" s="86"/>
      <c r="QD153" s="86"/>
      <c r="QE153" s="86"/>
      <c r="QF153" s="86"/>
      <c r="QG153" s="86"/>
      <c r="QH153" s="86"/>
      <c r="QI153" s="86"/>
      <c r="QJ153" s="86"/>
      <c r="QK153" s="86"/>
      <c r="QL153" s="86"/>
      <c r="QM153" s="86"/>
      <c r="QN153" s="86"/>
      <c r="QO153" s="86"/>
      <c r="QP153" s="86"/>
      <c r="QQ153" s="86"/>
      <c r="QR153" s="86"/>
      <c r="QS153" s="86"/>
      <c r="QT153" s="86"/>
      <c r="QU153" s="86"/>
      <c r="QV153" s="86"/>
      <c r="QW153" s="86"/>
      <c r="QX153" s="86"/>
      <c r="QY153" s="186"/>
      <c r="QZ153" s="186"/>
      <c r="RA153" s="186"/>
      <c r="RB153" s="186"/>
      <c r="RC153" s="186"/>
      <c r="RD153" s="186"/>
      <c r="RE153" s="86"/>
      <c r="RF153" s="86"/>
      <c r="RG153" s="86"/>
      <c r="RH153" s="86"/>
      <c r="RI153" s="86"/>
      <c r="RJ153" s="86"/>
      <c r="RK153" s="86"/>
      <c r="RL153" s="86"/>
      <c r="RM153" s="86"/>
      <c r="RN153" s="86"/>
      <c r="RO153" s="86"/>
      <c r="RP153" s="86"/>
      <c r="RQ153" s="86"/>
      <c r="RR153" s="86"/>
      <c r="RS153" s="86"/>
      <c r="RT153" s="86"/>
      <c r="RU153" s="86"/>
      <c r="RV153" s="86"/>
      <c r="RW153" s="86"/>
      <c r="RX153" s="86"/>
      <c r="RY153" s="86"/>
      <c r="RZ153" s="86"/>
      <c r="SA153" s="86"/>
      <c r="SB153" s="86"/>
      <c r="SC153" s="86"/>
      <c r="SD153" s="86"/>
      <c r="SE153" s="86"/>
      <c r="SF153" s="86"/>
      <c r="SG153" s="86"/>
      <c r="SH153" s="86"/>
      <c r="SI153" s="86"/>
      <c r="SJ153" s="86"/>
      <c r="SK153" s="86"/>
      <c r="SL153" s="86"/>
      <c r="SM153" s="86"/>
      <c r="SN153" s="86"/>
      <c r="SO153" s="86"/>
      <c r="SP153" s="86"/>
      <c r="SQ153" s="86"/>
      <c r="SR153" s="86"/>
      <c r="SS153" s="86"/>
      <c r="ST153" s="86"/>
      <c r="SU153" s="86"/>
      <c r="SV153" s="86"/>
      <c r="SW153" s="86"/>
      <c r="SX153" s="86"/>
      <c r="SY153" s="86"/>
      <c r="SZ153" s="86"/>
      <c r="TA153" s="86"/>
      <c r="TB153" s="86"/>
      <c r="TC153" s="86"/>
      <c r="TD153" s="86"/>
      <c r="TE153" s="86"/>
      <c r="TF153" s="86"/>
      <c r="TG153" s="86"/>
      <c r="TH153" s="86"/>
      <c r="TI153" s="86"/>
      <c r="TJ153" s="86"/>
      <c r="TK153" s="86"/>
      <c r="TL153" s="86"/>
      <c r="TM153" s="86"/>
      <c r="TN153" s="86"/>
      <c r="TO153" s="86"/>
      <c r="TP153" s="86"/>
      <c r="TQ153" s="86"/>
      <c r="TR153" s="86"/>
      <c r="TS153" s="86"/>
      <c r="TT153" s="86"/>
      <c r="TU153" s="86"/>
      <c r="TV153" s="86"/>
      <c r="TW153" s="86"/>
      <c r="TX153" s="86"/>
      <c r="TY153" s="86"/>
      <c r="TZ153" s="86"/>
      <c r="UA153" s="86"/>
      <c r="UB153" s="86"/>
      <c r="UC153" s="86"/>
      <c r="UD153" s="86"/>
      <c r="UE153" s="86"/>
      <c r="UF153" s="86"/>
      <c r="UG153" s="86"/>
      <c r="UH153" s="86"/>
      <c r="UI153" s="86"/>
      <c r="UJ153" s="86"/>
      <c r="UK153" s="86"/>
      <c r="UL153" s="86"/>
      <c r="UM153" s="86"/>
      <c r="UN153" s="86"/>
      <c r="UO153" s="86"/>
      <c r="UP153" s="86"/>
      <c r="UQ153" s="86"/>
      <c r="UR153" s="86"/>
      <c r="US153" s="86"/>
      <c r="UT153" s="86"/>
      <c r="UU153" s="86"/>
      <c r="UV153" s="86"/>
      <c r="UW153" s="86"/>
      <c r="UX153" s="86"/>
      <c r="UY153" s="86"/>
      <c r="UZ153" s="86"/>
      <c r="VA153" s="86"/>
      <c r="VB153" s="86"/>
      <c r="VC153" s="86"/>
      <c r="VD153" s="86"/>
      <c r="VE153" s="86"/>
      <c r="VF153" s="86"/>
      <c r="VG153" s="86"/>
      <c r="VH153" s="86"/>
      <c r="VI153" s="86"/>
      <c r="VJ153" s="86"/>
      <c r="VK153" s="86"/>
      <c r="VL153" s="86"/>
      <c r="VM153" s="86"/>
      <c r="VN153" s="86"/>
      <c r="VO153" s="86"/>
      <c r="VP153" s="86"/>
      <c r="VQ153" s="86"/>
      <c r="VR153" s="86"/>
      <c r="VS153" s="86"/>
      <c r="VT153" s="86"/>
      <c r="VU153" s="86"/>
      <c r="VV153" s="86"/>
      <c r="VW153" s="86"/>
      <c r="VX153" s="86"/>
      <c r="VY153" s="86"/>
      <c r="VZ153" s="86"/>
      <c r="WA153" s="86"/>
      <c r="WB153" s="86"/>
      <c r="WC153" s="86"/>
      <c r="WD153" s="86"/>
      <c r="WE153" s="86"/>
      <c r="WF153" s="86"/>
      <c r="WG153" s="86"/>
      <c r="WH153" s="86"/>
      <c r="WI153" s="86"/>
      <c r="WJ153" s="86"/>
      <c r="WK153" s="86"/>
      <c r="WL153" s="86"/>
      <c r="WM153" s="86"/>
      <c r="WN153" s="86"/>
      <c r="WO153" s="86"/>
      <c r="WP153" s="86"/>
      <c r="WQ153" s="86"/>
      <c r="WR153" s="86"/>
      <c r="WS153" s="86"/>
      <c r="WT153" s="86"/>
      <c r="WU153" s="86"/>
      <c r="WV153" s="86"/>
      <c r="WW153" s="86"/>
      <c r="WX153" s="86"/>
      <c r="WY153" s="86"/>
      <c r="WZ153" s="86"/>
      <c r="XA153" s="86"/>
      <c r="XB153" s="86"/>
      <c r="XC153" s="86"/>
      <c r="XD153" s="86"/>
      <c r="XE153" s="86"/>
      <c r="XF153" s="86"/>
      <c r="XG153" s="86"/>
      <c r="XH153" s="86"/>
      <c r="XI153" s="86"/>
      <c r="XJ153" s="86"/>
      <c r="XK153" s="86"/>
      <c r="XL153" s="86"/>
      <c r="XM153" s="86"/>
      <c r="XN153" s="86"/>
      <c r="XO153" s="86"/>
      <c r="XP153" s="86"/>
      <c r="XQ153" s="86"/>
      <c r="XR153" s="86"/>
      <c r="XS153" s="86"/>
      <c r="XT153" s="86"/>
      <c r="XU153" s="86"/>
      <c r="XV153" s="86"/>
      <c r="XW153" s="86"/>
      <c r="XX153" s="86"/>
      <c r="XY153" s="86"/>
      <c r="XZ153" s="86"/>
      <c r="YA153" s="86"/>
      <c r="YB153" s="86"/>
      <c r="YC153" s="86"/>
      <c r="YD153" s="86"/>
      <c r="YE153" s="86"/>
      <c r="YF153" s="86"/>
      <c r="YG153" s="86"/>
      <c r="YH153" s="86"/>
      <c r="YI153" s="86"/>
      <c r="YJ153" s="86"/>
      <c r="YK153" s="86"/>
      <c r="YL153" s="86"/>
      <c r="YM153" s="86"/>
      <c r="YN153" s="86"/>
      <c r="YO153" s="86"/>
      <c r="YP153" s="86"/>
      <c r="YQ153" s="86"/>
      <c r="YR153" s="86"/>
      <c r="YS153" s="86"/>
      <c r="YT153" s="86"/>
      <c r="YU153" s="86"/>
      <c r="YV153" s="86"/>
      <c r="YW153" s="86"/>
      <c r="YX153" s="86"/>
      <c r="YY153" s="86"/>
      <c r="YZ153" s="86"/>
      <c r="ZA153" s="86"/>
      <c r="ZB153" s="86"/>
      <c r="ZC153" s="86"/>
      <c r="ZD153" s="86"/>
      <c r="ZE153" s="86"/>
      <c r="ZF153" s="86"/>
      <c r="ZG153" s="86"/>
      <c r="ZH153" s="86"/>
      <c r="ZI153" s="86"/>
      <c r="ZJ153" s="86"/>
      <c r="ZK153" s="86"/>
      <c r="ZL153" s="86"/>
      <c r="ZM153" s="86"/>
      <c r="ZN153" s="86"/>
      <c r="ZO153" s="86"/>
      <c r="ZP153" s="86"/>
      <c r="ZQ153" s="86"/>
      <c r="ZR153" s="86"/>
      <c r="ZS153" s="86"/>
      <c r="ZT153" s="86"/>
      <c r="ZU153" s="86"/>
      <c r="ZV153" s="86"/>
      <c r="ZW153" s="86"/>
      <c r="ZX153" s="86"/>
      <c r="ZY153" s="86"/>
      <c r="ZZ153" s="86"/>
      <c r="AAA153" s="86"/>
      <c r="AAB153" s="86"/>
      <c r="AAC153" s="86"/>
      <c r="AAD153" s="86"/>
      <c r="AAE153" s="86"/>
      <c r="AAF153" s="86"/>
      <c r="AAG153" s="86"/>
      <c r="AAH153" s="86"/>
      <c r="AAI153" s="86"/>
      <c r="AAJ153" s="86"/>
      <c r="AAK153" s="86"/>
      <c r="AAL153" s="86"/>
      <c r="AAM153" s="86"/>
      <c r="AAN153" s="86"/>
      <c r="AAO153" s="86"/>
      <c r="AAP153" s="86"/>
      <c r="AAQ153" s="86"/>
      <c r="AAR153" s="86"/>
      <c r="AAS153" s="86"/>
      <c r="AAT153" s="86"/>
      <c r="AAU153" s="186"/>
      <c r="AAV153" s="186"/>
      <c r="AAW153" s="186"/>
      <c r="AAX153" s="186"/>
      <c r="AAY153" s="186"/>
      <c r="AAZ153" s="186"/>
      <c r="ABA153" s="86"/>
      <c r="ABB153" s="86"/>
      <c r="ABC153" s="86"/>
      <c r="ABD153" s="86"/>
      <c r="ABE153" s="86"/>
      <c r="ABF153" s="86"/>
      <c r="ABG153" s="86"/>
      <c r="ABH153" s="86"/>
      <c r="ABI153" s="86"/>
      <c r="ABJ153" s="86"/>
      <c r="ABK153" s="86"/>
      <c r="ABL153" s="86"/>
      <c r="ABM153" s="86"/>
      <c r="ABN153" s="86"/>
      <c r="ABO153" s="86"/>
      <c r="ABP153" s="86"/>
      <c r="ABQ153" s="86"/>
      <c r="ABR153" s="86"/>
      <c r="ABS153" s="86"/>
      <c r="ABT153" s="86"/>
      <c r="ABU153" s="86"/>
      <c r="ABV153" s="86"/>
      <c r="ABW153" s="86"/>
      <c r="ABX153" s="86"/>
      <c r="ABY153" s="86"/>
      <c r="ABZ153" s="86"/>
      <c r="ACA153" s="86"/>
      <c r="ACB153" s="86"/>
      <c r="ACC153" s="86"/>
      <c r="ACD153" s="86"/>
      <c r="ACE153" s="86"/>
      <c r="ACF153" s="86"/>
      <c r="ACG153" s="86"/>
      <c r="ACH153" s="86"/>
      <c r="ACI153" s="86"/>
      <c r="ACJ153" s="86"/>
      <c r="ACK153" s="86"/>
      <c r="ACL153" s="86"/>
      <c r="ACM153" s="86"/>
      <c r="ACN153" s="86"/>
      <c r="ACO153" s="86"/>
      <c r="ACP153" s="86"/>
      <c r="ACQ153" s="86"/>
      <c r="ACR153" s="86"/>
      <c r="ACS153" s="86"/>
      <c r="ACT153" s="86"/>
      <c r="ACU153" s="86"/>
      <c r="ACV153" s="86"/>
      <c r="ACW153" s="86"/>
      <c r="ACX153" s="86"/>
      <c r="ACY153" s="86"/>
      <c r="ACZ153" s="86"/>
      <c r="ADA153" s="86"/>
      <c r="ADB153" s="86"/>
      <c r="ADC153" s="86"/>
      <c r="ADD153" s="86"/>
      <c r="ADE153" s="86"/>
      <c r="ADF153" s="86"/>
      <c r="ADG153" s="86"/>
      <c r="ADH153" s="86"/>
      <c r="ADI153" s="86"/>
      <c r="ADJ153" s="86"/>
      <c r="ADK153" s="86"/>
      <c r="ADL153" s="86"/>
      <c r="ADM153" s="86"/>
      <c r="ADN153" s="86"/>
      <c r="ADO153" s="86"/>
      <c r="ADP153" s="86"/>
      <c r="ADQ153" s="86"/>
      <c r="ADR153" s="86"/>
      <c r="ADS153" s="86"/>
      <c r="ADT153" s="86"/>
      <c r="ADU153" s="86"/>
      <c r="ADV153" s="86"/>
      <c r="ADW153" s="86"/>
      <c r="ADX153" s="86"/>
      <c r="ADY153" s="86"/>
      <c r="ADZ153" s="86"/>
      <c r="AEA153" s="86"/>
      <c r="AEB153" s="86"/>
      <c r="AEC153" s="86"/>
      <c r="AED153" s="86"/>
      <c r="AEE153" s="86"/>
      <c r="AEF153" s="86"/>
      <c r="AEG153" s="86"/>
      <c r="AEH153" s="86"/>
      <c r="AEI153" s="86"/>
      <c r="AEJ153" s="86"/>
      <c r="AEK153" s="86"/>
      <c r="AEL153" s="86"/>
      <c r="AEM153" s="86"/>
      <c r="AEN153" s="86"/>
      <c r="AEO153" s="86"/>
      <c r="AEP153" s="86"/>
      <c r="AEQ153" s="86"/>
      <c r="AER153" s="86"/>
      <c r="AES153" s="86"/>
      <c r="AET153" s="86"/>
      <c r="AEU153" s="86"/>
      <c r="AEV153" s="86"/>
      <c r="AEW153" s="86"/>
      <c r="AEX153" s="86"/>
      <c r="AEY153" s="86"/>
      <c r="AEZ153" s="86"/>
      <c r="AFA153" s="86"/>
      <c r="AFB153" s="86"/>
      <c r="AFC153" s="86"/>
      <c r="AFD153" s="86"/>
      <c r="AFE153" s="86"/>
      <c r="AFF153" s="86"/>
      <c r="AFG153" s="86"/>
      <c r="AFH153" s="86"/>
      <c r="AFI153" s="86"/>
      <c r="AFJ153" s="86"/>
      <c r="AFK153" s="86"/>
      <c r="AFL153" s="86"/>
      <c r="AFM153" s="86"/>
      <c r="AFN153" s="86"/>
      <c r="AFO153" s="86"/>
      <c r="AFP153" s="86"/>
      <c r="AFQ153" s="86"/>
      <c r="AFR153" s="86"/>
      <c r="AFS153" s="86"/>
      <c r="AFT153" s="86"/>
      <c r="AFU153" s="86"/>
      <c r="AFV153" s="86"/>
      <c r="AFW153" s="86"/>
      <c r="AFX153" s="86"/>
      <c r="AFY153" s="86"/>
      <c r="AFZ153" s="86"/>
      <c r="AGA153" s="86"/>
      <c r="AGB153" s="86"/>
      <c r="AGC153" s="86"/>
      <c r="AGD153" s="86"/>
      <c r="AGE153" s="86"/>
      <c r="AGF153" s="86"/>
      <c r="AGG153" s="86"/>
      <c r="AGH153" s="86"/>
      <c r="AGI153" s="86"/>
      <c r="AGJ153" s="86"/>
      <c r="AGK153" s="86"/>
      <c r="AGL153" s="86"/>
      <c r="AGM153" s="86"/>
      <c r="AGN153" s="86"/>
      <c r="AGO153" s="86"/>
      <c r="AGP153" s="86"/>
      <c r="AGQ153" s="86"/>
      <c r="AGR153" s="86"/>
      <c r="AGS153" s="86"/>
      <c r="AGT153" s="86"/>
      <c r="AGU153" s="86"/>
      <c r="AGV153" s="86"/>
      <c r="AGW153" s="86"/>
      <c r="AGX153" s="86"/>
      <c r="AGY153" s="86"/>
      <c r="AGZ153" s="86"/>
      <c r="AHA153" s="86"/>
      <c r="AHB153" s="86"/>
      <c r="AHC153" s="86"/>
      <c r="AHD153" s="86"/>
      <c r="AHE153" s="86"/>
      <c r="AHF153" s="86"/>
      <c r="AHG153" s="86"/>
      <c r="AHH153" s="86"/>
      <c r="AHI153" s="86"/>
      <c r="AHJ153" s="86"/>
      <c r="AHK153" s="86"/>
      <c r="AHL153" s="86"/>
      <c r="AHM153" s="86"/>
      <c r="AHN153" s="86"/>
      <c r="AHO153" s="86"/>
      <c r="AHP153" s="86"/>
      <c r="AHQ153" s="86"/>
      <c r="AHR153" s="86"/>
      <c r="AHS153" s="86"/>
      <c r="AHT153" s="86"/>
      <c r="AHU153" s="86"/>
      <c r="AHV153" s="86"/>
      <c r="AHW153" s="86"/>
      <c r="AHX153" s="86"/>
      <c r="AHY153" s="86"/>
      <c r="AHZ153" s="86"/>
      <c r="AIA153" s="86"/>
      <c r="AIB153" s="86"/>
      <c r="AIC153" s="86"/>
      <c r="AID153" s="86"/>
      <c r="AIE153" s="86"/>
      <c r="AIF153" s="86"/>
      <c r="AIG153" s="86"/>
      <c r="AIH153" s="86"/>
      <c r="AII153" s="86"/>
      <c r="AIJ153" s="86"/>
      <c r="AIK153" s="86"/>
      <c r="AIL153" s="86"/>
      <c r="AIM153" s="86"/>
      <c r="AIN153" s="86"/>
      <c r="AIO153" s="86"/>
      <c r="AIP153" s="86"/>
      <c r="AIQ153" s="86"/>
      <c r="AIR153" s="86"/>
      <c r="AIS153" s="86"/>
      <c r="AIT153" s="86"/>
      <c r="AIU153" s="86"/>
      <c r="AIV153" s="86"/>
      <c r="AIW153" s="86"/>
      <c r="AIX153" s="86"/>
      <c r="AIY153" s="86"/>
      <c r="AIZ153" s="86"/>
      <c r="AJA153" s="86"/>
      <c r="AJB153" s="86"/>
      <c r="AJC153" s="86"/>
      <c r="AJD153" s="86"/>
      <c r="AJE153" s="86"/>
      <c r="AJF153" s="86"/>
      <c r="AJG153" s="86"/>
      <c r="AJH153" s="86"/>
      <c r="AJI153" s="86"/>
      <c r="AJJ153" s="86"/>
      <c r="AJK153" s="86"/>
      <c r="AJL153" s="86"/>
      <c r="AJM153" s="86"/>
      <c r="AJN153" s="86"/>
      <c r="AJO153" s="86"/>
      <c r="AJP153" s="86"/>
      <c r="AJQ153" s="86"/>
      <c r="AJR153" s="86"/>
      <c r="AJS153" s="86"/>
      <c r="AJT153" s="86"/>
      <c r="AJU153" s="86"/>
      <c r="AJV153" s="86"/>
      <c r="AJW153" s="86"/>
      <c r="AJX153" s="86"/>
      <c r="AJY153" s="86"/>
      <c r="AJZ153" s="86"/>
      <c r="AKA153" s="86"/>
      <c r="AKB153" s="86"/>
      <c r="AKC153" s="86"/>
      <c r="AKD153" s="86"/>
      <c r="AKE153" s="86"/>
      <c r="AKF153" s="86"/>
      <c r="AKG153" s="86"/>
      <c r="AKH153" s="86"/>
      <c r="AKI153" s="86"/>
      <c r="AKJ153" s="86"/>
      <c r="AKK153" s="86"/>
      <c r="AKL153" s="86"/>
      <c r="AKM153" s="86"/>
      <c r="AKN153" s="86"/>
      <c r="AKO153" s="86"/>
      <c r="AKP153" s="86"/>
      <c r="AKQ153" s="186"/>
      <c r="AKR153" s="186"/>
      <c r="AKS153" s="186"/>
      <c r="AKT153" s="186"/>
      <c r="AKU153" s="186"/>
      <c r="AKV153" s="186"/>
      <c r="AKW153" s="86"/>
      <c r="AKX153" s="86"/>
      <c r="AKY153" s="86"/>
      <c r="AKZ153" s="86"/>
      <c r="ALA153" s="86"/>
      <c r="ALB153" s="86"/>
      <c r="ALC153" s="86"/>
      <c r="ALD153" s="86"/>
      <c r="ALE153" s="86"/>
      <c r="ALF153" s="86"/>
      <c r="ALG153" s="86"/>
      <c r="ALH153" s="86"/>
      <c r="ALI153" s="86"/>
      <c r="ALJ153" s="86"/>
      <c r="ALK153" s="86"/>
      <c r="ALL153" s="86"/>
      <c r="ALM153" s="86"/>
      <c r="ALN153" s="86"/>
      <c r="ALO153" s="86"/>
      <c r="ALP153" s="86"/>
      <c r="ALQ153" s="86"/>
      <c r="ALR153" s="86"/>
      <c r="ALS153" s="86"/>
      <c r="ALT153" s="86"/>
      <c r="ALU153" s="86"/>
      <c r="ALV153" s="86"/>
      <c r="ALW153" s="86"/>
      <c r="ALX153" s="86"/>
      <c r="ALY153" s="86"/>
      <c r="ALZ153" s="86"/>
      <c r="AMA153" s="86"/>
      <c r="AMB153" s="86"/>
      <c r="AMC153" s="86"/>
      <c r="AMD153" s="86"/>
      <c r="AME153" s="86"/>
      <c r="AMF153" s="86"/>
      <c r="AMG153" s="86"/>
      <c r="AMH153" s="86"/>
      <c r="AMI153" s="86"/>
      <c r="AMJ153" s="86"/>
      <c r="AMK153" s="86"/>
      <c r="AML153" s="86"/>
      <c r="AMM153" s="86"/>
      <c r="AMN153" s="86"/>
      <c r="AMO153" s="86"/>
      <c r="AMP153" s="86"/>
      <c r="AMQ153" s="86"/>
      <c r="AMR153" s="86"/>
      <c r="AMS153" s="86"/>
      <c r="AMT153" s="86"/>
      <c r="AMU153" s="86"/>
      <c r="AMV153" s="86"/>
      <c r="AMW153" s="86"/>
      <c r="AMX153" s="86"/>
      <c r="AMY153" s="86"/>
      <c r="AMZ153" s="86"/>
      <c r="ANA153" s="86"/>
      <c r="ANB153" s="86"/>
      <c r="ANC153" s="86"/>
      <c r="AND153" s="86"/>
      <c r="ANE153" s="86"/>
      <c r="ANF153" s="86"/>
      <c r="ANG153" s="86"/>
      <c r="ANH153" s="86"/>
      <c r="ANI153" s="86"/>
      <c r="ANJ153" s="86"/>
      <c r="ANK153" s="86"/>
      <c r="ANL153" s="86"/>
      <c r="ANM153" s="86"/>
      <c r="ANN153" s="86"/>
      <c r="ANO153" s="86"/>
      <c r="ANP153" s="86"/>
      <c r="ANQ153" s="86"/>
      <c r="ANR153" s="86"/>
      <c r="ANS153" s="86"/>
      <c r="ANT153" s="86"/>
      <c r="ANU153" s="86"/>
      <c r="ANV153" s="86"/>
      <c r="ANW153" s="86"/>
      <c r="ANX153" s="86"/>
      <c r="ANY153" s="86"/>
      <c r="ANZ153" s="86"/>
      <c r="AOA153" s="86"/>
      <c r="AOB153" s="86"/>
      <c r="AOC153" s="86"/>
      <c r="AOD153" s="86"/>
      <c r="AOE153" s="86"/>
      <c r="AOF153" s="86"/>
      <c r="AOG153" s="86"/>
      <c r="AOH153" s="86"/>
      <c r="AOI153" s="86"/>
      <c r="AOJ153" s="86"/>
      <c r="AOK153" s="86"/>
      <c r="AOL153" s="86"/>
      <c r="AOM153" s="86"/>
      <c r="AON153" s="86"/>
      <c r="AOO153" s="86"/>
      <c r="AOP153" s="86"/>
      <c r="AOQ153" s="86"/>
      <c r="AOR153" s="86"/>
      <c r="AOS153" s="86"/>
      <c r="AOT153" s="86"/>
      <c r="AOU153" s="86"/>
      <c r="AOV153" s="86"/>
      <c r="AOW153" s="86"/>
      <c r="AOX153" s="86"/>
      <c r="AOY153" s="86"/>
      <c r="AOZ153" s="86"/>
      <c r="APA153" s="86"/>
      <c r="APB153" s="86"/>
      <c r="APC153" s="86"/>
      <c r="APD153" s="86"/>
      <c r="APE153" s="86"/>
      <c r="APF153" s="86"/>
      <c r="APG153" s="86"/>
      <c r="APH153" s="86"/>
      <c r="API153" s="86"/>
      <c r="APJ153" s="86"/>
      <c r="APK153" s="86"/>
      <c r="APL153" s="86"/>
      <c r="APM153" s="86"/>
      <c r="APN153" s="86"/>
      <c r="APO153" s="86"/>
      <c r="APP153" s="86"/>
      <c r="APQ153" s="86"/>
      <c r="APR153" s="86"/>
      <c r="APS153" s="86"/>
      <c r="APT153" s="86"/>
      <c r="APU153" s="86"/>
      <c r="APV153" s="86"/>
      <c r="APW153" s="86"/>
      <c r="APX153" s="86"/>
      <c r="APY153" s="86"/>
      <c r="APZ153" s="86"/>
      <c r="AQA153" s="86"/>
      <c r="AQB153" s="86"/>
      <c r="AQC153" s="86"/>
      <c r="AQD153" s="86"/>
      <c r="AQE153" s="86"/>
      <c r="AQF153" s="86"/>
      <c r="AQG153" s="86"/>
      <c r="AQH153" s="86"/>
      <c r="AQI153" s="86"/>
      <c r="AQJ153" s="86"/>
      <c r="AQK153" s="86"/>
      <c r="AQL153" s="86"/>
      <c r="AQM153" s="86"/>
      <c r="AQN153" s="86"/>
      <c r="AQO153" s="86"/>
      <c r="AQP153" s="86"/>
      <c r="AQQ153" s="86"/>
      <c r="AQR153" s="86"/>
      <c r="AQS153" s="86"/>
      <c r="AQT153" s="86"/>
      <c r="AQU153" s="86"/>
      <c r="AQV153" s="86"/>
      <c r="AQW153" s="86"/>
      <c r="AQX153" s="86"/>
      <c r="AQY153" s="86"/>
      <c r="AQZ153" s="86"/>
      <c r="ARA153" s="86"/>
      <c r="ARB153" s="86"/>
      <c r="ARC153" s="86"/>
      <c r="ARD153" s="86"/>
      <c r="ARE153" s="86"/>
      <c r="ARF153" s="86"/>
      <c r="ARG153" s="86"/>
      <c r="ARH153" s="86"/>
      <c r="ARI153" s="86"/>
      <c r="ARJ153" s="86"/>
      <c r="ARK153" s="86"/>
      <c r="ARL153" s="86"/>
      <c r="ARM153" s="86"/>
      <c r="ARN153" s="86"/>
      <c r="ARO153" s="86"/>
      <c r="ARP153" s="86"/>
      <c r="ARQ153" s="86"/>
      <c r="ARR153" s="86"/>
      <c r="ARS153" s="86"/>
      <c r="ART153" s="86"/>
      <c r="ARU153" s="86"/>
      <c r="ARV153" s="86"/>
      <c r="ARW153" s="86"/>
      <c r="ARX153" s="86"/>
      <c r="ARY153" s="86"/>
      <c r="ARZ153" s="86"/>
      <c r="ASA153" s="86"/>
      <c r="ASB153" s="86"/>
      <c r="ASC153" s="86"/>
      <c r="ASD153" s="86"/>
      <c r="ASE153" s="86"/>
      <c r="ASF153" s="86"/>
      <c r="ASG153" s="86"/>
      <c r="ASH153" s="86"/>
      <c r="ASI153" s="86"/>
      <c r="ASJ153" s="86"/>
      <c r="ASK153" s="86"/>
      <c r="ASL153" s="86"/>
      <c r="ASM153" s="86"/>
      <c r="ASN153" s="86"/>
      <c r="ASO153" s="86"/>
      <c r="ASP153" s="86"/>
      <c r="ASQ153" s="86"/>
      <c r="ASR153" s="86"/>
      <c r="ASS153" s="86"/>
      <c r="AST153" s="86"/>
      <c r="ASU153" s="86"/>
      <c r="ASV153" s="86"/>
      <c r="ASW153" s="86"/>
      <c r="ASX153" s="86"/>
      <c r="ASY153" s="86"/>
      <c r="ASZ153" s="86"/>
      <c r="ATA153" s="86"/>
      <c r="ATB153" s="86"/>
      <c r="ATC153" s="86"/>
      <c r="ATD153" s="86"/>
      <c r="ATE153" s="86"/>
      <c r="ATF153" s="86"/>
      <c r="ATG153" s="86"/>
      <c r="ATH153" s="86"/>
      <c r="ATI153" s="86"/>
      <c r="ATJ153" s="86"/>
      <c r="ATK153" s="86"/>
      <c r="ATL153" s="86"/>
      <c r="ATM153" s="86"/>
      <c r="ATN153" s="86"/>
      <c r="ATO153" s="86"/>
      <c r="ATP153" s="86"/>
      <c r="ATQ153" s="86"/>
      <c r="ATR153" s="86"/>
      <c r="ATS153" s="86"/>
      <c r="ATT153" s="86"/>
      <c r="ATU153" s="86"/>
      <c r="ATV153" s="86"/>
      <c r="ATW153" s="86"/>
      <c r="ATX153" s="86"/>
      <c r="ATY153" s="86"/>
      <c r="ATZ153" s="86"/>
      <c r="AUA153" s="86"/>
      <c r="AUB153" s="86"/>
      <c r="AUC153" s="86"/>
      <c r="AUD153" s="86"/>
      <c r="AUE153" s="86"/>
      <c r="AUF153" s="86"/>
      <c r="AUG153" s="86"/>
      <c r="AUH153" s="86"/>
      <c r="AUI153" s="86"/>
      <c r="AUJ153" s="86"/>
      <c r="AUK153" s="86"/>
      <c r="AUL153" s="86"/>
      <c r="AUM153" s="186"/>
      <c r="AUN153" s="186"/>
      <c r="AUO153" s="186"/>
      <c r="AUP153" s="186"/>
      <c r="AUQ153" s="186"/>
      <c r="AUR153" s="186"/>
      <c r="AUS153" s="86"/>
      <c r="AUT153" s="86"/>
      <c r="AUU153" s="86"/>
      <c r="AUV153" s="86"/>
      <c r="AUW153" s="86"/>
      <c r="AUX153" s="86"/>
      <c r="AUY153" s="86"/>
      <c r="AUZ153" s="86"/>
      <c r="AVA153" s="86"/>
      <c r="AVB153" s="86"/>
      <c r="AVC153" s="86"/>
      <c r="AVD153" s="86"/>
      <c r="AVE153" s="86"/>
      <c r="AVF153" s="86"/>
      <c r="AVG153" s="86"/>
      <c r="AVH153" s="86"/>
      <c r="AVI153" s="86"/>
      <c r="AVJ153" s="86"/>
      <c r="AVK153" s="86"/>
      <c r="AVL153" s="86"/>
      <c r="AVM153" s="86"/>
      <c r="AVN153" s="86"/>
      <c r="AVO153" s="86"/>
      <c r="AVP153" s="86"/>
      <c r="AVQ153" s="86"/>
      <c r="AVR153" s="86"/>
      <c r="AVS153" s="86"/>
      <c r="AVT153" s="86"/>
      <c r="AVU153" s="86"/>
      <c r="AVV153" s="86"/>
      <c r="AVW153" s="86"/>
      <c r="AVX153" s="86"/>
      <c r="AVY153" s="86"/>
      <c r="AVZ153" s="86"/>
      <c r="AWA153" s="86"/>
      <c r="AWB153" s="86"/>
      <c r="AWC153" s="86"/>
      <c r="AWD153" s="86"/>
      <c r="AWE153" s="86"/>
      <c r="AWF153" s="86"/>
      <c r="AWG153" s="86"/>
      <c r="AWH153" s="86"/>
      <c r="AWI153" s="86"/>
      <c r="AWJ153" s="86"/>
      <c r="AWK153" s="86"/>
      <c r="AWL153" s="86"/>
      <c r="AWM153" s="86"/>
      <c r="AWN153" s="86"/>
      <c r="AWO153" s="86"/>
      <c r="AWP153" s="86"/>
      <c r="AWQ153" s="86"/>
      <c r="AWR153" s="86"/>
      <c r="AWS153" s="86"/>
      <c r="AWT153" s="86"/>
      <c r="AWU153" s="86"/>
      <c r="AWV153" s="86"/>
      <c r="AWW153" s="86"/>
      <c r="AWX153" s="86"/>
      <c r="AWY153" s="86"/>
      <c r="AWZ153" s="86"/>
      <c r="AXA153" s="86"/>
      <c r="AXB153" s="86"/>
      <c r="AXC153" s="86"/>
      <c r="AXD153" s="86"/>
      <c r="AXE153" s="86"/>
      <c r="AXF153" s="86"/>
      <c r="AXG153" s="86"/>
      <c r="AXH153" s="86"/>
      <c r="AXI153" s="86"/>
      <c r="AXJ153" s="86"/>
      <c r="AXK153" s="86"/>
      <c r="AXL153" s="86"/>
      <c r="AXM153" s="86"/>
      <c r="AXN153" s="86"/>
      <c r="AXO153" s="86"/>
      <c r="AXP153" s="86"/>
      <c r="AXQ153" s="86"/>
      <c r="AXR153" s="86"/>
      <c r="AXS153" s="86"/>
      <c r="AXT153" s="86"/>
      <c r="AXU153" s="86"/>
      <c r="AXV153" s="86"/>
      <c r="AXW153" s="86"/>
      <c r="AXX153" s="86"/>
      <c r="AXY153" s="86"/>
      <c r="AXZ153" s="86"/>
      <c r="AYA153" s="86"/>
      <c r="AYB153" s="86"/>
      <c r="AYC153" s="86"/>
      <c r="AYD153" s="86"/>
      <c r="AYE153" s="86"/>
      <c r="AYF153" s="86"/>
      <c r="AYG153" s="86"/>
      <c r="AYH153" s="86"/>
      <c r="AYI153" s="86"/>
      <c r="AYJ153" s="86"/>
      <c r="AYK153" s="86"/>
      <c r="AYL153" s="86"/>
      <c r="AYM153" s="86"/>
      <c r="AYN153" s="86"/>
      <c r="AYO153" s="86"/>
      <c r="AYP153" s="86"/>
      <c r="AYQ153" s="86"/>
      <c r="AYR153" s="86"/>
      <c r="AYS153" s="86"/>
      <c r="AYT153" s="86"/>
      <c r="AYU153" s="86"/>
      <c r="AYV153" s="86"/>
      <c r="AYW153" s="86"/>
      <c r="AYX153" s="86"/>
      <c r="AYY153" s="86"/>
      <c r="AYZ153" s="86"/>
      <c r="AZA153" s="86"/>
      <c r="AZB153" s="86"/>
      <c r="AZC153" s="86"/>
      <c r="AZD153" s="86"/>
      <c r="AZE153" s="86"/>
      <c r="AZF153" s="86"/>
      <c r="AZG153" s="86"/>
      <c r="AZH153" s="86"/>
      <c r="AZI153" s="86"/>
      <c r="AZJ153" s="86"/>
      <c r="AZK153" s="86"/>
      <c r="AZL153" s="86"/>
      <c r="AZM153" s="86"/>
      <c r="AZN153" s="86"/>
      <c r="AZO153" s="86"/>
      <c r="AZP153" s="86"/>
      <c r="AZQ153" s="86"/>
      <c r="AZR153" s="86"/>
      <c r="AZS153" s="86"/>
      <c r="AZT153" s="86"/>
      <c r="AZU153" s="86"/>
      <c r="AZV153" s="86"/>
      <c r="AZW153" s="86"/>
      <c r="AZX153" s="86"/>
      <c r="AZY153" s="86"/>
      <c r="AZZ153" s="86"/>
      <c r="BAA153" s="86"/>
      <c r="BAB153" s="86"/>
      <c r="BAC153" s="86"/>
      <c r="BAD153" s="86"/>
      <c r="BAE153" s="86"/>
      <c r="BAF153" s="86"/>
      <c r="BAG153" s="86"/>
      <c r="BAH153" s="86"/>
      <c r="BAI153" s="86"/>
      <c r="BAJ153" s="86"/>
      <c r="BAK153" s="86"/>
      <c r="BAL153" s="86"/>
      <c r="BAM153" s="86"/>
      <c r="BAN153" s="86"/>
      <c r="BAO153" s="86"/>
      <c r="BAP153" s="86"/>
      <c r="BAQ153" s="86"/>
      <c r="BAR153" s="86"/>
      <c r="BAS153" s="86"/>
      <c r="BAT153" s="86"/>
      <c r="BAU153" s="86"/>
      <c r="BAV153" s="86"/>
      <c r="BAW153" s="86"/>
      <c r="BAX153" s="86"/>
      <c r="BAY153" s="86"/>
      <c r="BAZ153" s="86"/>
      <c r="BBA153" s="86"/>
      <c r="BBB153" s="86"/>
      <c r="BBC153" s="86"/>
      <c r="BBD153" s="86"/>
      <c r="BBE153" s="86"/>
      <c r="BBF153" s="86"/>
      <c r="BBG153" s="86"/>
      <c r="BBH153" s="86"/>
      <c r="BBI153" s="86"/>
      <c r="BBJ153" s="86"/>
      <c r="BBK153" s="86"/>
      <c r="BBL153" s="86"/>
      <c r="BBM153" s="86"/>
      <c r="BBN153" s="86"/>
      <c r="BBO153" s="86"/>
      <c r="BBP153" s="86"/>
      <c r="BBQ153" s="86"/>
      <c r="BBR153" s="86"/>
      <c r="BBS153" s="86"/>
      <c r="BBT153" s="86"/>
      <c r="BBU153" s="86"/>
      <c r="BBV153" s="86"/>
      <c r="BBW153" s="86"/>
      <c r="BBX153" s="86"/>
      <c r="BBY153" s="86"/>
      <c r="BBZ153" s="86"/>
      <c r="BCA153" s="86"/>
      <c r="BCB153" s="86"/>
      <c r="BCC153" s="86"/>
      <c r="BCD153" s="86"/>
      <c r="BCE153" s="86"/>
      <c r="BCF153" s="86"/>
      <c r="BCG153" s="86"/>
      <c r="BCH153" s="86"/>
      <c r="BCI153" s="86"/>
      <c r="BCJ153" s="86"/>
      <c r="BCK153" s="86"/>
      <c r="BCL153" s="86"/>
      <c r="BCM153" s="86"/>
      <c r="BCN153" s="86"/>
      <c r="BCO153" s="86"/>
      <c r="BCP153" s="86"/>
      <c r="BCQ153" s="86"/>
      <c r="BCR153" s="86"/>
      <c r="BCS153" s="86"/>
      <c r="BCT153" s="86"/>
      <c r="BCU153" s="86"/>
      <c r="BCV153" s="86"/>
      <c r="BCW153" s="86"/>
      <c r="BCX153" s="86"/>
      <c r="BCY153" s="86"/>
      <c r="BCZ153" s="86"/>
      <c r="BDA153" s="86"/>
      <c r="BDB153" s="86"/>
      <c r="BDC153" s="86"/>
      <c r="BDD153" s="86"/>
      <c r="BDE153" s="86"/>
      <c r="BDF153" s="86"/>
      <c r="BDG153" s="86"/>
      <c r="BDH153" s="86"/>
      <c r="BDI153" s="86"/>
      <c r="BDJ153" s="86"/>
      <c r="BDK153" s="86"/>
      <c r="BDL153" s="86"/>
      <c r="BDM153" s="86"/>
      <c r="BDN153" s="86"/>
      <c r="BDO153" s="86"/>
      <c r="BDP153" s="86"/>
      <c r="BDQ153" s="86"/>
      <c r="BDR153" s="86"/>
      <c r="BDS153" s="86"/>
      <c r="BDT153" s="86"/>
      <c r="BDU153" s="86"/>
      <c r="BDV153" s="86"/>
      <c r="BDW153" s="86"/>
      <c r="BDX153" s="86"/>
      <c r="BDY153" s="86"/>
      <c r="BDZ153" s="86"/>
      <c r="BEA153" s="86"/>
      <c r="BEB153" s="86"/>
      <c r="BEC153" s="86"/>
      <c r="BED153" s="86"/>
      <c r="BEE153" s="86"/>
      <c r="BEF153" s="86"/>
      <c r="BEG153" s="86"/>
      <c r="BEH153" s="86"/>
      <c r="BEI153" s="186"/>
      <c r="BEJ153" s="186"/>
      <c r="BEK153" s="186"/>
      <c r="BEL153" s="186"/>
      <c r="BEM153" s="186"/>
      <c r="BEN153" s="186"/>
      <c r="BEO153" s="86"/>
      <c r="BEP153" s="86"/>
      <c r="BEQ153" s="86"/>
      <c r="BER153" s="86"/>
      <c r="BES153" s="86"/>
      <c r="BET153" s="86"/>
      <c r="BEU153" s="86"/>
      <c r="BEV153" s="86"/>
      <c r="BEW153" s="86"/>
      <c r="BEX153" s="86"/>
      <c r="BEY153" s="86"/>
      <c r="BEZ153" s="86"/>
      <c r="BFA153" s="86"/>
      <c r="BFB153" s="86"/>
      <c r="BFC153" s="86"/>
      <c r="BFD153" s="86"/>
      <c r="BFE153" s="86"/>
      <c r="BFF153" s="86"/>
      <c r="BFG153" s="86"/>
      <c r="BFH153" s="86"/>
      <c r="BFI153" s="86"/>
      <c r="BFJ153" s="86"/>
      <c r="BFK153" s="86"/>
      <c r="BFL153" s="86"/>
      <c r="BFM153" s="86"/>
      <c r="BFN153" s="86"/>
      <c r="BFO153" s="86"/>
      <c r="BFP153" s="86"/>
      <c r="BFQ153" s="86"/>
      <c r="BFR153" s="86"/>
      <c r="BFS153" s="86"/>
      <c r="BFT153" s="86"/>
      <c r="BFU153" s="86"/>
      <c r="BFV153" s="86"/>
      <c r="BFW153" s="86"/>
      <c r="BFX153" s="86"/>
      <c r="BFY153" s="86"/>
      <c r="BFZ153" s="86"/>
      <c r="BGA153" s="86"/>
      <c r="BGB153" s="86"/>
      <c r="BGC153" s="86"/>
      <c r="BGD153" s="86"/>
      <c r="BGE153" s="86"/>
      <c r="BGF153" s="86"/>
      <c r="BGG153" s="86"/>
      <c r="BGH153" s="86"/>
      <c r="BGI153" s="86"/>
      <c r="BGJ153" s="86"/>
      <c r="BGK153" s="86"/>
      <c r="BGL153" s="86"/>
      <c r="BGM153" s="86"/>
      <c r="BGN153" s="86"/>
      <c r="BGO153" s="86"/>
      <c r="BGP153" s="86"/>
      <c r="BGQ153" s="86"/>
      <c r="BGR153" s="86"/>
      <c r="BGS153" s="86"/>
      <c r="BGT153" s="86"/>
      <c r="BGU153" s="86"/>
      <c r="BGV153" s="86"/>
      <c r="BGW153" s="86"/>
      <c r="BGX153" s="86"/>
      <c r="BGY153" s="86"/>
      <c r="BGZ153" s="86"/>
      <c r="BHA153" s="86"/>
      <c r="BHB153" s="86"/>
      <c r="BHC153" s="86"/>
      <c r="BHD153" s="86"/>
      <c r="BHE153" s="86"/>
      <c r="BHF153" s="86"/>
      <c r="BHG153" s="86"/>
      <c r="BHH153" s="86"/>
      <c r="BHI153" s="86"/>
      <c r="BHJ153" s="86"/>
      <c r="BHK153" s="86"/>
      <c r="BHL153" s="86"/>
      <c r="BHM153" s="86"/>
      <c r="BHN153" s="86"/>
      <c r="BHO153" s="86"/>
      <c r="BHP153" s="86"/>
      <c r="BHQ153" s="86"/>
      <c r="BHR153" s="86"/>
      <c r="BHS153" s="86"/>
      <c r="BHT153" s="86"/>
      <c r="BHU153" s="86"/>
      <c r="BHV153" s="86"/>
      <c r="BHW153" s="86"/>
      <c r="BHX153" s="86"/>
      <c r="BHY153" s="86"/>
      <c r="BHZ153" s="86"/>
      <c r="BIA153" s="86"/>
      <c r="BIB153" s="86"/>
      <c r="BIC153" s="86"/>
      <c r="BID153" s="86"/>
      <c r="BIE153" s="86"/>
      <c r="BIF153" s="86"/>
      <c r="BIG153" s="86"/>
      <c r="BIH153" s="86"/>
      <c r="BII153" s="86"/>
      <c r="BIJ153" s="86"/>
      <c r="BIK153" s="86"/>
      <c r="BIL153" s="86"/>
      <c r="BIM153" s="86"/>
      <c r="BIN153" s="86"/>
      <c r="BIO153" s="86"/>
      <c r="BIP153" s="86"/>
      <c r="BIQ153" s="86"/>
      <c r="BIR153" s="86"/>
      <c r="BIS153" s="86"/>
      <c r="BIT153" s="86"/>
      <c r="BIU153" s="86"/>
      <c r="BIV153" s="86"/>
      <c r="BIW153" s="86"/>
      <c r="BIX153" s="86"/>
      <c r="BIY153" s="86"/>
      <c r="BIZ153" s="86"/>
      <c r="BJA153" s="86"/>
      <c r="BJB153" s="86"/>
      <c r="BJC153" s="86"/>
      <c r="BJD153" s="86"/>
      <c r="BJE153" s="86"/>
      <c r="BJF153" s="86"/>
      <c r="BJG153" s="86"/>
      <c r="BJH153" s="86"/>
      <c r="BJI153" s="86"/>
      <c r="BJJ153" s="86"/>
      <c r="BJK153" s="86"/>
      <c r="BJL153" s="86"/>
      <c r="BJM153" s="86"/>
      <c r="BJN153" s="86"/>
      <c r="BJO153" s="86"/>
      <c r="BJP153" s="86"/>
      <c r="BJQ153" s="86"/>
      <c r="BJR153" s="86"/>
      <c r="BJS153" s="86"/>
      <c r="BJT153" s="86"/>
      <c r="BJU153" s="86"/>
      <c r="BJV153" s="86"/>
      <c r="BJW153" s="86"/>
      <c r="BJX153" s="86"/>
      <c r="BJY153" s="86"/>
      <c r="BJZ153" s="86"/>
      <c r="BKA153" s="86"/>
      <c r="BKB153" s="86"/>
      <c r="BKC153" s="86"/>
      <c r="BKD153" s="86"/>
      <c r="BKE153" s="86"/>
      <c r="BKF153" s="86"/>
      <c r="BKG153" s="86"/>
      <c r="BKH153" s="86"/>
      <c r="BKI153" s="86"/>
      <c r="BKJ153" s="86"/>
      <c r="BKK153" s="86"/>
      <c r="BKL153" s="86"/>
      <c r="BKM153" s="86"/>
      <c r="BKN153" s="86"/>
      <c r="BKO153" s="86"/>
      <c r="BKP153" s="86"/>
      <c r="BKQ153" s="86"/>
      <c r="BKR153" s="86"/>
      <c r="BKS153" s="86"/>
      <c r="BKT153" s="86"/>
      <c r="BKU153" s="86"/>
      <c r="BKV153" s="86"/>
      <c r="BKW153" s="86"/>
      <c r="BKX153" s="86"/>
      <c r="BKY153" s="86"/>
      <c r="BKZ153" s="86"/>
      <c r="BLA153" s="86"/>
      <c r="BLB153" s="86"/>
      <c r="BLC153" s="86"/>
      <c r="BLD153" s="86"/>
      <c r="BLE153" s="86"/>
      <c r="BLF153" s="86"/>
      <c r="BLG153" s="86"/>
      <c r="BLH153" s="86"/>
      <c r="BLI153" s="86"/>
      <c r="BLJ153" s="86"/>
      <c r="BLK153" s="86"/>
      <c r="BLL153" s="86"/>
      <c r="BLM153" s="86"/>
      <c r="BLN153" s="86"/>
      <c r="BLO153" s="86"/>
      <c r="BLP153" s="86"/>
      <c r="BLQ153" s="86"/>
      <c r="BLR153" s="86"/>
      <c r="BLS153" s="86"/>
      <c r="BLT153" s="86"/>
      <c r="BLU153" s="86"/>
      <c r="BLV153" s="86"/>
      <c r="BLW153" s="86"/>
      <c r="BLX153" s="86"/>
      <c r="BLY153" s="86"/>
      <c r="BLZ153" s="86"/>
      <c r="BMA153" s="86"/>
      <c r="BMB153" s="86"/>
      <c r="BMC153" s="86"/>
      <c r="BMD153" s="86"/>
      <c r="BME153" s="86"/>
      <c r="BMF153" s="86"/>
      <c r="BMG153" s="86"/>
      <c r="BMH153" s="86"/>
      <c r="BMI153" s="86"/>
      <c r="BMJ153" s="86"/>
      <c r="BMK153" s="86"/>
      <c r="BML153" s="86"/>
      <c r="BMM153" s="86"/>
      <c r="BMN153" s="86"/>
      <c r="BMO153" s="86"/>
      <c r="BMP153" s="86"/>
      <c r="BMQ153" s="86"/>
      <c r="BMR153" s="86"/>
      <c r="BMS153" s="86"/>
      <c r="BMT153" s="86"/>
      <c r="BMU153" s="86"/>
      <c r="BMV153" s="86"/>
      <c r="BMW153" s="86"/>
      <c r="BMX153" s="86"/>
      <c r="BMY153" s="86"/>
      <c r="BMZ153" s="86"/>
      <c r="BNA153" s="86"/>
      <c r="BNB153" s="86"/>
      <c r="BNC153" s="86"/>
      <c r="BND153" s="86"/>
      <c r="BNE153" s="86"/>
      <c r="BNF153" s="86"/>
      <c r="BNG153" s="86"/>
      <c r="BNH153" s="86"/>
      <c r="BNI153" s="86"/>
      <c r="BNJ153" s="86"/>
      <c r="BNK153" s="86"/>
      <c r="BNL153" s="86"/>
      <c r="BNM153" s="86"/>
      <c r="BNN153" s="86"/>
      <c r="BNO153" s="86"/>
      <c r="BNP153" s="86"/>
      <c r="BNQ153" s="86"/>
      <c r="BNR153" s="86"/>
      <c r="BNS153" s="86"/>
      <c r="BNT153" s="86"/>
      <c r="BNU153" s="86"/>
      <c r="BNV153" s="86"/>
      <c r="BNW153" s="86"/>
      <c r="BNX153" s="86"/>
      <c r="BNY153" s="86"/>
      <c r="BNZ153" s="86"/>
      <c r="BOA153" s="86"/>
      <c r="BOB153" s="86"/>
      <c r="BOC153" s="86"/>
      <c r="BOD153" s="86"/>
      <c r="BOE153" s="186"/>
      <c r="BOF153" s="186"/>
      <c r="BOG153" s="186"/>
      <c r="BOH153" s="186"/>
      <c r="BOI153" s="186"/>
      <c r="BOJ153" s="186"/>
      <c r="BOK153" s="86"/>
      <c r="BOL153" s="86"/>
      <c r="BOM153" s="86"/>
      <c r="BON153" s="86"/>
      <c r="BOO153" s="86"/>
      <c r="BOP153" s="86"/>
      <c r="BOQ153" s="86"/>
      <c r="BOR153" s="86"/>
      <c r="BOS153" s="86"/>
      <c r="BOT153" s="86"/>
      <c r="BOU153" s="86"/>
      <c r="BOV153" s="86"/>
      <c r="BOW153" s="86"/>
      <c r="BOX153" s="86"/>
      <c r="BOY153" s="86"/>
      <c r="BOZ153" s="86"/>
      <c r="BPA153" s="86"/>
      <c r="BPB153" s="86"/>
      <c r="BPC153" s="86"/>
      <c r="BPD153" s="86"/>
      <c r="BPE153" s="86"/>
      <c r="BPF153" s="86"/>
      <c r="BPG153" s="86"/>
      <c r="BPH153" s="86"/>
      <c r="BPI153" s="86"/>
      <c r="BPJ153" s="86"/>
      <c r="BPK153" s="86"/>
      <c r="BPL153" s="86"/>
      <c r="BPM153" s="86"/>
      <c r="BPN153" s="86"/>
      <c r="BPO153" s="86"/>
      <c r="BPP153" s="86"/>
      <c r="BPQ153" s="86"/>
      <c r="BPR153" s="86"/>
      <c r="BPS153" s="86"/>
      <c r="BPT153" s="86"/>
      <c r="BPU153" s="86"/>
      <c r="BPV153" s="86"/>
      <c r="BPW153" s="86"/>
      <c r="BPX153" s="86"/>
      <c r="BPY153" s="86"/>
      <c r="BPZ153" s="86"/>
      <c r="BQA153" s="86"/>
      <c r="BQB153" s="86"/>
      <c r="BQC153" s="86"/>
      <c r="BQD153" s="86"/>
      <c r="BQE153" s="86"/>
      <c r="BQF153" s="86"/>
      <c r="BQG153" s="86"/>
      <c r="BQH153" s="86"/>
      <c r="BQI153" s="86"/>
      <c r="BQJ153" s="86"/>
      <c r="BQK153" s="86"/>
      <c r="BQL153" s="86"/>
      <c r="BQM153" s="86"/>
      <c r="BQN153" s="86"/>
      <c r="BQO153" s="86"/>
      <c r="BQP153" s="86"/>
      <c r="BQQ153" s="86"/>
      <c r="BQR153" s="86"/>
      <c r="BQS153" s="86"/>
      <c r="BQT153" s="86"/>
      <c r="BQU153" s="86"/>
      <c r="BQV153" s="86"/>
      <c r="BQW153" s="86"/>
      <c r="BQX153" s="86"/>
      <c r="BQY153" s="86"/>
      <c r="BQZ153" s="86"/>
      <c r="BRA153" s="86"/>
      <c r="BRB153" s="86"/>
      <c r="BRC153" s="86"/>
      <c r="BRD153" s="86"/>
      <c r="BRE153" s="86"/>
      <c r="BRF153" s="86"/>
      <c r="BRG153" s="86"/>
      <c r="BRH153" s="86"/>
      <c r="BRI153" s="86"/>
      <c r="BRJ153" s="86"/>
      <c r="BRK153" s="86"/>
      <c r="BRL153" s="86"/>
      <c r="BRM153" s="86"/>
      <c r="BRN153" s="86"/>
      <c r="BRO153" s="86"/>
      <c r="BRP153" s="86"/>
      <c r="BRQ153" s="86"/>
      <c r="BRR153" s="86"/>
      <c r="BRS153" s="86"/>
      <c r="BRT153" s="86"/>
      <c r="BRU153" s="86"/>
      <c r="BRV153" s="86"/>
      <c r="BRW153" s="86"/>
      <c r="BRX153" s="86"/>
      <c r="BRY153" s="86"/>
      <c r="BRZ153" s="86"/>
      <c r="BSA153" s="86"/>
      <c r="BSB153" s="86"/>
      <c r="BSC153" s="86"/>
      <c r="BSD153" s="86"/>
      <c r="BSE153" s="86"/>
      <c r="BSF153" s="86"/>
      <c r="BSG153" s="86"/>
      <c r="BSH153" s="86"/>
      <c r="BSI153" s="86"/>
      <c r="BSJ153" s="86"/>
      <c r="BSK153" s="86"/>
      <c r="BSL153" s="86"/>
      <c r="BSM153" s="86"/>
      <c r="BSN153" s="86"/>
      <c r="BSO153" s="86"/>
      <c r="BSP153" s="86"/>
      <c r="BSQ153" s="86"/>
      <c r="BSR153" s="86"/>
      <c r="BSS153" s="86"/>
      <c r="BST153" s="86"/>
      <c r="BSU153" s="86"/>
      <c r="BSV153" s="86"/>
      <c r="BSW153" s="86"/>
      <c r="BSX153" s="86"/>
      <c r="BSY153" s="86"/>
      <c r="BSZ153" s="86"/>
      <c r="BTA153" s="86"/>
      <c r="BTB153" s="86"/>
      <c r="BTC153" s="86"/>
      <c r="BTD153" s="86"/>
      <c r="BTE153" s="86"/>
      <c r="BTF153" s="86"/>
      <c r="BTG153" s="86"/>
      <c r="BTH153" s="86"/>
      <c r="BTI153" s="86"/>
      <c r="BTJ153" s="86"/>
      <c r="BTK153" s="86"/>
      <c r="BTL153" s="86"/>
      <c r="BTM153" s="86"/>
      <c r="BTN153" s="86"/>
      <c r="BTO153" s="86"/>
      <c r="BTP153" s="86"/>
      <c r="BTQ153" s="86"/>
      <c r="BTR153" s="86"/>
      <c r="BTS153" s="86"/>
      <c r="BTT153" s="86"/>
      <c r="BTU153" s="86"/>
      <c r="BTV153" s="86"/>
      <c r="BTW153" s="86"/>
      <c r="BTX153" s="86"/>
      <c r="BTY153" s="86"/>
      <c r="BTZ153" s="86"/>
      <c r="BUA153" s="86"/>
      <c r="BUB153" s="86"/>
      <c r="BUC153" s="86"/>
      <c r="BUD153" s="86"/>
      <c r="BUE153" s="86"/>
      <c r="BUF153" s="86"/>
      <c r="BUG153" s="86"/>
      <c r="BUH153" s="86"/>
      <c r="BUI153" s="86"/>
      <c r="BUJ153" s="86"/>
      <c r="BUK153" s="86"/>
      <c r="BUL153" s="86"/>
      <c r="BUM153" s="86"/>
      <c r="BUN153" s="86"/>
      <c r="BUO153" s="86"/>
      <c r="BUP153" s="86"/>
      <c r="BUQ153" s="86"/>
      <c r="BUR153" s="86"/>
      <c r="BUS153" s="86"/>
      <c r="BUT153" s="86"/>
      <c r="BUU153" s="86"/>
      <c r="BUV153" s="86"/>
      <c r="BUW153" s="86"/>
      <c r="BUX153" s="86"/>
      <c r="BUY153" s="86"/>
      <c r="BUZ153" s="86"/>
      <c r="BVA153" s="86"/>
      <c r="BVB153" s="86"/>
      <c r="BVC153" s="86"/>
      <c r="BVD153" s="86"/>
      <c r="BVE153" s="86"/>
      <c r="BVF153" s="86"/>
      <c r="BVG153" s="86"/>
      <c r="BVH153" s="86"/>
      <c r="BVI153" s="86"/>
      <c r="BVJ153" s="86"/>
      <c r="BVK153" s="86"/>
      <c r="BVL153" s="86"/>
      <c r="BVM153" s="86"/>
      <c r="BVN153" s="86"/>
      <c r="BVO153" s="86"/>
      <c r="BVP153" s="86"/>
      <c r="BVQ153" s="86"/>
      <c r="BVR153" s="86"/>
      <c r="BVS153" s="86"/>
      <c r="BVT153" s="86"/>
      <c r="BVU153" s="86"/>
      <c r="BVV153" s="86"/>
      <c r="BVW153" s="86"/>
      <c r="BVX153" s="86"/>
      <c r="BVY153" s="86"/>
      <c r="BVZ153" s="86"/>
      <c r="BWA153" s="86"/>
      <c r="BWB153" s="86"/>
      <c r="BWC153" s="86"/>
      <c r="BWD153" s="86"/>
      <c r="BWE153" s="86"/>
      <c r="BWF153" s="86"/>
      <c r="BWG153" s="86"/>
      <c r="BWH153" s="86"/>
      <c r="BWI153" s="86"/>
      <c r="BWJ153" s="86"/>
      <c r="BWK153" s="86"/>
      <c r="BWL153" s="86"/>
      <c r="BWM153" s="86"/>
      <c r="BWN153" s="86"/>
      <c r="BWO153" s="86"/>
      <c r="BWP153" s="86"/>
      <c r="BWQ153" s="86"/>
      <c r="BWR153" s="86"/>
      <c r="BWS153" s="86"/>
      <c r="BWT153" s="86"/>
      <c r="BWU153" s="86"/>
      <c r="BWV153" s="86"/>
      <c r="BWW153" s="86"/>
      <c r="BWX153" s="86"/>
      <c r="BWY153" s="86"/>
      <c r="BWZ153" s="86"/>
      <c r="BXA153" s="86"/>
      <c r="BXB153" s="86"/>
      <c r="BXC153" s="86"/>
      <c r="BXD153" s="86"/>
      <c r="BXE153" s="86"/>
      <c r="BXF153" s="86"/>
      <c r="BXG153" s="86"/>
      <c r="BXH153" s="86"/>
      <c r="BXI153" s="86"/>
      <c r="BXJ153" s="86"/>
      <c r="BXK153" s="86"/>
      <c r="BXL153" s="86"/>
      <c r="BXM153" s="86"/>
      <c r="BXN153" s="86"/>
      <c r="BXO153" s="86"/>
      <c r="BXP153" s="86"/>
      <c r="BXQ153" s="86"/>
      <c r="BXR153" s="86"/>
      <c r="BXS153" s="86"/>
      <c r="BXT153" s="86"/>
      <c r="BXU153" s="86"/>
      <c r="BXV153" s="86"/>
      <c r="BXW153" s="86"/>
      <c r="BXX153" s="86"/>
      <c r="BXY153" s="86"/>
      <c r="BXZ153" s="86"/>
      <c r="BYA153" s="186"/>
      <c r="BYB153" s="186"/>
      <c r="BYC153" s="186"/>
      <c r="BYD153" s="186"/>
      <c r="BYE153" s="186"/>
      <c r="BYF153" s="186"/>
      <c r="BYG153" s="86"/>
      <c r="BYH153" s="86"/>
      <c r="BYI153" s="86"/>
      <c r="BYJ153" s="86"/>
      <c r="BYK153" s="86"/>
      <c r="BYL153" s="86"/>
      <c r="BYM153" s="86"/>
      <c r="BYN153" s="86"/>
      <c r="BYO153" s="86"/>
      <c r="BYP153" s="86"/>
      <c r="BYQ153" s="86"/>
      <c r="BYR153" s="86"/>
      <c r="BYS153" s="86"/>
      <c r="BYT153" s="86"/>
      <c r="BYU153" s="86"/>
      <c r="BYV153" s="86"/>
      <c r="BYW153" s="86"/>
      <c r="BYX153" s="86"/>
      <c r="BYY153" s="86"/>
      <c r="BYZ153" s="86"/>
      <c r="BZA153" s="86"/>
      <c r="BZB153" s="86"/>
      <c r="BZC153" s="86"/>
      <c r="BZD153" s="86"/>
      <c r="BZE153" s="86"/>
      <c r="BZF153" s="86"/>
      <c r="BZG153" s="86"/>
      <c r="BZH153" s="86"/>
      <c r="BZI153" s="86"/>
      <c r="BZJ153" s="86"/>
      <c r="BZK153" s="86"/>
      <c r="BZL153" s="86"/>
      <c r="BZM153" s="86"/>
      <c r="BZN153" s="86"/>
      <c r="BZO153" s="86"/>
      <c r="BZP153" s="86"/>
      <c r="BZQ153" s="86"/>
      <c r="BZR153" s="86"/>
      <c r="BZS153" s="86"/>
      <c r="BZT153" s="86"/>
      <c r="BZU153" s="86"/>
      <c r="BZV153" s="86"/>
      <c r="BZW153" s="86"/>
      <c r="BZX153" s="86"/>
      <c r="BZY153" s="86"/>
      <c r="BZZ153" s="86"/>
      <c r="CAA153" s="86"/>
      <c r="CAB153" s="86"/>
      <c r="CAC153" s="86"/>
      <c r="CAD153" s="86"/>
      <c r="CAE153" s="86"/>
      <c r="CAF153" s="86"/>
      <c r="CAG153" s="86"/>
      <c r="CAH153" s="86"/>
      <c r="CAI153" s="86"/>
      <c r="CAJ153" s="86"/>
      <c r="CAK153" s="86"/>
      <c r="CAL153" s="86"/>
      <c r="CAM153" s="86"/>
      <c r="CAN153" s="86"/>
      <c r="CAO153" s="86"/>
      <c r="CAP153" s="86"/>
      <c r="CAQ153" s="86"/>
      <c r="CAR153" s="86"/>
      <c r="CAS153" s="86"/>
      <c r="CAT153" s="86"/>
      <c r="CAU153" s="86"/>
      <c r="CAV153" s="86"/>
      <c r="CAW153" s="86"/>
      <c r="CAX153" s="86"/>
      <c r="CAY153" s="86"/>
      <c r="CAZ153" s="86"/>
      <c r="CBA153" s="86"/>
      <c r="CBB153" s="86"/>
      <c r="CBC153" s="86"/>
      <c r="CBD153" s="86"/>
      <c r="CBE153" s="86"/>
      <c r="CBF153" s="86"/>
      <c r="CBG153" s="86"/>
      <c r="CBH153" s="86"/>
      <c r="CBI153" s="86"/>
      <c r="CBJ153" s="86"/>
      <c r="CBK153" s="86"/>
      <c r="CBL153" s="86"/>
      <c r="CBM153" s="86"/>
      <c r="CBN153" s="86"/>
      <c r="CBO153" s="86"/>
      <c r="CBP153" s="86"/>
      <c r="CBQ153" s="86"/>
      <c r="CBR153" s="86"/>
      <c r="CBS153" s="86"/>
      <c r="CBT153" s="86"/>
      <c r="CBU153" s="86"/>
      <c r="CBV153" s="86"/>
      <c r="CBW153" s="86"/>
      <c r="CBX153" s="86"/>
      <c r="CBY153" s="86"/>
      <c r="CBZ153" s="86"/>
      <c r="CCA153" s="86"/>
      <c r="CCB153" s="86"/>
      <c r="CCC153" s="86"/>
      <c r="CCD153" s="86"/>
      <c r="CCE153" s="86"/>
      <c r="CCF153" s="86"/>
      <c r="CCG153" s="86"/>
      <c r="CCH153" s="86"/>
      <c r="CCI153" s="86"/>
      <c r="CCJ153" s="86"/>
      <c r="CCK153" s="86"/>
      <c r="CCL153" s="86"/>
      <c r="CCM153" s="86"/>
      <c r="CCN153" s="86"/>
      <c r="CCO153" s="86"/>
      <c r="CCP153" s="86"/>
      <c r="CCQ153" s="86"/>
      <c r="CCR153" s="86"/>
      <c r="CCS153" s="86"/>
      <c r="CCT153" s="86"/>
      <c r="CCU153" s="86"/>
      <c r="CCV153" s="86"/>
      <c r="CCW153" s="86"/>
      <c r="CCX153" s="86"/>
      <c r="CCY153" s="86"/>
      <c r="CCZ153" s="86"/>
      <c r="CDA153" s="86"/>
      <c r="CDB153" s="86"/>
      <c r="CDC153" s="86"/>
      <c r="CDD153" s="86"/>
      <c r="CDE153" s="86"/>
      <c r="CDF153" s="86"/>
      <c r="CDG153" s="86"/>
      <c r="CDH153" s="86"/>
      <c r="CDI153" s="86"/>
      <c r="CDJ153" s="86"/>
      <c r="CDK153" s="86"/>
      <c r="CDL153" s="86"/>
      <c r="CDM153" s="86"/>
      <c r="CDN153" s="86"/>
      <c r="CDO153" s="86"/>
      <c r="CDP153" s="86"/>
      <c r="CDQ153" s="86"/>
      <c r="CDR153" s="86"/>
      <c r="CDS153" s="86"/>
      <c r="CDT153" s="86"/>
      <c r="CDU153" s="86"/>
      <c r="CDV153" s="86"/>
      <c r="CDW153" s="86"/>
      <c r="CDX153" s="86"/>
      <c r="CDY153" s="86"/>
      <c r="CDZ153" s="86"/>
      <c r="CEA153" s="86"/>
      <c r="CEB153" s="86"/>
      <c r="CEC153" s="86"/>
      <c r="CED153" s="86"/>
      <c r="CEE153" s="86"/>
      <c r="CEF153" s="86"/>
      <c r="CEG153" s="86"/>
      <c r="CEH153" s="86"/>
      <c r="CEI153" s="86"/>
      <c r="CEJ153" s="86"/>
      <c r="CEK153" s="86"/>
      <c r="CEL153" s="86"/>
      <c r="CEM153" s="86"/>
      <c r="CEN153" s="86"/>
      <c r="CEO153" s="86"/>
      <c r="CEP153" s="86"/>
      <c r="CEQ153" s="86"/>
      <c r="CER153" s="86"/>
      <c r="CES153" s="86"/>
      <c r="CET153" s="86"/>
      <c r="CEU153" s="86"/>
      <c r="CEV153" s="86"/>
      <c r="CEW153" s="86"/>
      <c r="CEX153" s="86"/>
      <c r="CEY153" s="86"/>
      <c r="CEZ153" s="86"/>
      <c r="CFA153" s="86"/>
      <c r="CFB153" s="86"/>
      <c r="CFC153" s="86"/>
      <c r="CFD153" s="86"/>
      <c r="CFE153" s="86"/>
      <c r="CFF153" s="86"/>
      <c r="CFG153" s="86"/>
      <c r="CFH153" s="86"/>
      <c r="CFI153" s="86"/>
      <c r="CFJ153" s="86"/>
      <c r="CFK153" s="86"/>
      <c r="CFL153" s="86"/>
      <c r="CFM153" s="86"/>
      <c r="CFN153" s="86"/>
      <c r="CFO153" s="86"/>
      <c r="CFP153" s="86"/>
      <c r="CFQ153" s="86"/>
      <c r="CFR153" s="86"/>
      <c r="CFS153" s="86"/>
      <c r="CFT153" s="86"/>
      <c r="CFU153" s="86"/>
      <c r="CFV153" s="86"/>
      <c r="CFW153" s="86"/>
      <c r="CFX153" s="86"/>
      <c r="CFY153" s="86"/>
      <c r="CFZ153" s="86"/>
      <c r="CGA153" s="86"/>
      <c r="CGB153" s="86"/>
      <c r="CGC153" s="86"/>
      <c r="CGD153" s="86"/>
      <c r="CGE153" s="86"/>
      <c r="CGF153" s="86"/>
      <c r="CGG153" s="86"/>
      <c r="CGH153" s="86"/>
      <c r="CGI153" s="86"/>
      <c r="CGJ153" s="86"/>
      <c r="CGK153" s="86"/>
      <c r="CGL153" s="86"/>
      <c r="CGM153" s="86"/>
      <c r="CGN153" s="86"/>
      <c r="CGO153" s="86"/>
      <c r="CGP153" s="86"/>
      <c r="CGQ153" s="86"/>
      <c r="CGR153" s="86"/>
      <c r="CGS153" s="86"/>
      <c r="CGT153" s="86"/>
      <c r="CGU153" s="86"/>
      <c r="CGV153" s="86"/>
      <c r="CGW153" s="86"/>
      <c r="CGX153" s="86"/>
      <c r="CGY153" s="86"/>
      <c r="CGZ153" s="86"/>
      <c r="CHA153" s="86"/>
      <c r="CHB153" s="86"/>
      <c r="CHC153" s="86"/>
      <c r="CHD153" s="86"/>
      <c r="CHE153" s="86"/>
      <c r="CHF153" s="86"/>
      <c r="CHG153" s="86"/>
      <c r="CHH153" s="86"/>
      <c r="CHI153" s="86"/>
      <c r="CHJ153" s="86"/>
      <c r="CHK153" s="86"/>
      <c r="CHL153" s="86"/>
      <c r="CHM153" s="86"/>
      <c r="CHN153" s="86"/>
      <c r="CHO153" s="86"/>
      <c r="CHP153" s="86"/>
      <c r="CHQ153" s="86"/>
      <c r="CHR153" s="86"/>
      <c r="CHS153" s="86"/>
      <c r="CHT153" s="86"/>
      <c r="CHU153" s="86"/>
      <c r="CHV153" s="86"/>
      <c r="CHW153" s="186"/>
      <c r="CHX153" s="186"/>
      <c r="CHY153" s="186"/>
      <c r="CHZ153" s="186"/>
      <c r="CIA153" s="186"/>
      <c r="CIB153" s="186"/>
      <c r="CIC153" s="86"/>
      <c r="CID153" s="86"/>
      <c r="CIE153" s="86"/>
      <c r="CIF153" s="86"/>
      <c r="CIG153" s="86"/>
      <c r="CIH153" s="86"/>
      <c r="CII153" s="86"/>
      <c r="CIJ153" s="86"/>
      <c r="CIK153" s="86"/>
      <c r="CIL153" s="86"/>
      <c r="CIM153" s="86"/>
      <c r="CIN153" s="86"/>
      <c r="CIO153" s="86"/>
      <c r="CIP153" s="86"/>
      <c r="CIQ153" s="86"/>
      <c r="CIR153" s="86"/>
      <c r="CIS153" s="86"/>
      <c r="CIT153" s="86"/>
      <c r="CIU153" s="86"/>
      <c r="CIV153" s="86"/>
      <c r="CIW153" s="86"/>
      <c r="CIX153" s="86"/>
      <c r="CIY153" s="86"/>
      <c r="CIZ153" s="86"/>
      <c r="CJA153" s="86"/>
      <c r="CJB153" s="86"/>
      <c r="CJC153" s="86"/>
      <c r="CJD153" s="86"/>
      <c r="CJE153" s="86"/>
      <c r="CJF153" s="86"/>
      <c r="CJG153" s="86"/>
      <c r="CJH153" s="86"/>
      <c r="CJI153" s="86"/>
      <c r="CJJ153" s="86"/>
      <c r="CJK153" s="86"/>
      <c r="CJL153" s="86"/>
      <c r="CJM153" s="86"/>
      <c r="CJN153" s="86"/>
      <c r="CJO153" s="86"/>
      <c r="CJP153" s="86"/>
      <c r="CJQ153" s="86"/>
      <c r="CJR153" s="86"/>
      <c r="CJS153" s="86"/>
      <c r="CJT153" s="86"/>
      <c r="CJU153" s="86"/>
      <c r="CJV153" s="86"/>
      <c r="CJW153" s="86"/>
      <c r="CJX153" s="86"/>
      <c r="CJY153" s="86"/>
      <c r="CJZ153" s="86"/>
      <c r="CKA153" s="86"/>
      <c r="CKB153" s="86"/>
      <c r="CKC153" s="86"/>
      <c r="CKD153" s="86"/>
      <c r="CKE153" s="86"/>
      <c r="CKF153" s="86"/>
      <c r="CKG153" s="86"/>
      <c r="CKH153" s="86"/>
      <c r="CKI153" s="86"/>
      <c r="CKJ153" s="86"/>
      <c r="CKK153" s="86"/>
      <c r="CKL153" s="86"/>
      <c r="CKM153" s="86"/>
      <c r="CKN153" s="86"/>
      <c r="CKO153" s="86"/>
      <c r="CKP153" s="86"/>
      <c r="CKQ153" s="86"/>
      <c r="CKR153" s="86"/>
      <c r="CKS153" s="86"/>
      <c r="CKT153" s="86"/>
      <c r="CKU153" s="86"/>
      <c r="CKV153" s="86"/>
      <c r="CKW153" s="86"/>
      <c r="CKX153" s="86"/>
      <c r="CKY153" s="86"/>
      <c r="CKZ153" s="86"/>
      <c r="CLA153" s="86"/>
      <c r="CLB153" s="86"/>
      <c r="CLC153" s="86"/>
      <c r="CLD153" s="86"/>
      <c r="CLE153" s="86"/>
      <c r="CLF153" s="86"/>
      <c r="CLG153" s="86"/>
      <c r="CLH153" s="86"/>
      <c r="CLI153" s="86"/>
      <c r="CLJ153" s="86"/>
      <c r="CLK153" s="86"/>
      <c r="CLL153" s="86"/>
      <c r="CLM153" s="86"/>
      <c r="CLN153" s="86"/>
      <c r="CLO153" s="86"/>
      <c r="CLP153" s="86"/>
      <c r="CLQ153" s="86"/>
      <c r="CLR153" s="86"/>
      <c r="CLS153" s="86"/>
      <c r="CLT153" s="86"/>
      <c r="CLU153" s="86"/>
      <c r="CLV153" s="86"/>
      <c r="CLW153" s="86"/>
      <c r="CLX153" s="86"/>
      <c r="CLY153" s="86"/>
      <c r="CLZ153" s="86"/>
      <c r="CMA153" s="86"/>
      <c r="CMB153" s="86"/>
      <c r="CMC153" s="86"/>
      <c r="CMD153" s="86"/>
      <c r="CME153" s="86"/>
      <c r="CMF153" s="86"/>
      <c r="CMG153" s="86"/>
      <c r="CMH153" s="86"/>
      <c r="CMI153" s="86"/>
      <c r="CMJ153" s="86"/>
      <c r="CMK153" s="86"/>
      <c r="CML153" s="86"/>
      <c r="CMM153" s="86"/>
      <c r="CMN153" s="86"/>
      <c r="CMO153" s="86"/>
      <c r="CMP153" s="86"/>
      <c r="CMQ153" s="86"/>
      <c r="CMR153" s="86"/>
      <c r="CMS153" s="86"/>
      <c r="CMT153" s="86"/>
      <c r="CMU153" s="86"/>
      <c r="CMV153" s="86"/>
      <c r="CMW153" s="86"/>
      <c r="CMX153" s="86"/>
      <c r="CMY153" s="86"/>
      <c r="CMZ153" s="86"/>
      <c r="CNA153" s="86"/>
      <c r="CNB153" s="86"/>
      <c r="CNC153" s="86"/>
      <c r="CND153" s="86"/>
      <c r="CNE153" s="86"/>
      <c r="CNF153" s="86"/>
      <c r="CNG153" s="86"/>
      <c r="CNH153" s="86"/>
      <c r="CNI153" s="86"/>
      <c r="CNJ153" s="86"/>
      <c r="CNK153" s="86"/>
      <c r="CNL153" s="86"/>
      <c r="CNM153" s="86"/>
      <c r="CNN153" s="86"/>
      <c r="CNO153" s="86"/>
      <c r="CNP153" s="86"/>
      <c r="CNQ153" s="86"/>
      <c r="CNR153" s="86"/>
      <c r="CNS153" s="86"/>
      <c r="CNT153" s="86"/>
      <c r="CNU153" s="86"/>
      <c r="CNV153" s="86"/>
      <c r="CNW153" s="86"/>
      <c r="CNX153" s="86"/>
      <c r="CNY153" s="86"/>
      <c r="CNZ153" s="86"/>
      <c r="COA153" s="86"/>
      <c r="COB153" s="86"/>
      <c r="COC153" s="86"/>
      <c r="COD153" s="86"/>
      <c r="COE153" s="86"/>
      <c r="COF153" s="86"/>
      <c r="COG153" s="86"/>
      <c r="COH153" s="86"/>
      <c r="COI153" s="86"/>
      <c r="COJ153" s="86"/>
      <c r="COK153" s="86"/>
      <c r="COL153" s="86"/>
      <c r="COM153" s="86"/>
      <c r="CON153" s="86"/>
      <c r="COO153" s="86"/>
      <c r="COP153" s="86"/>
      <c r="COQ153" s="86"/>
      <c r="COR153" s="86"/>
      <c r="COS153" s="86"/>
      <c r="COT153" s="86"/>
      <c r="COU153" s="86"/>
      <c r="COV153" s="86"/>
      <c r="COW153" s="86"/>
      <c r="COX153" s="86"/>
      <c r="COY153" s="86"/>
      <c r="COZ153" s="86"/>
      <c r="CPA153" s="86"/>
      <c r="CPB153" s="86"/>
      <c r="CPC153" s="86"/>
      <c r="CPD153" s="86"/>
      <c r="CPE153" s="86"/>
      <c r="CPF153" s="86"/>
      <c r="CPG153" s="86"/>
      <c r="CPH153" s="86"/>
      <c r="CPI153" s="86"/>
      <c r="CPJ153" s="86"/>
      <c r="CPK153" s="86"/>
      <c r="CPL153" s="86"/>
      <c r="CPM153" s="86"/>
      <c r="CPN153" s="86"/>
      <c r="CPO153" s="86"/>
      <c r="CPP153" s="86"/>
      <c r="CPQ153" s="86"/>
      <c r="CPR153" s="86"/>
      <c r="CPS153" s="86"/>
      <c r="CPT153" s="86"/>
      <c r="CPU153" s="86"/>
      <c r="CPV153" s="86"/>
      <c r="CPW153" s="86"/>
      <c r="CPX153" s="86"/>
      <c r="CPY153" s="86"/>
      <c r="CPZ153" s="86"/>
      <c r="CQA153" s="86"/>
      <c r="CQB153" s="86"/>
      <c r="CQC153" s="86"/>
      <c r="CQD153" s="86"/>
      <c r="CQE153" s="86"/>
      <c r="CQF153" s="86"/>
      <c r="CQG153" s="86"/>
      <c r="CQH153" s="86"/>
      <c r="CQI153" s="86"/>
      <c r="CQJ153" s="86"/>
      <c r="CQK153" s="86"/>
      <c r="CQL153" s="86"/>
      <c r="CQM153" s="86"/>
      <c r="CQN153" s="86"/>
      <c r="CQO153" s="86"/>
      <c r="CQP153" s="86"/>
      <c r="CQQ153" s="86"/>
      <c r="CQR153" s="86"/>
      <c r="CQS153" s="86"/>
      <c r="CQT153" s="86"/>
      <c r="CQU153" s="86"/>
      <c r="CQV153" s="86"/>
      <c r="CQW153" s="86"/>
      <c r="CQX153" s="86"/>
      <c r="CQY153" s="86"/>
      <c r="CQZ153" s="86"/>
      <c r="CRA153" s="86"/>
      <c r="CRB153" s="86"/>
      <c r="CRC153" s="86"/>
      <c r="CRD153" s="86"/>
      <c r="CRE153" s="86"/>
      <c r="CRF153" s="86"/>
      <c r="CRG153" s="86"/>
      <c r="CRH153" s="86"/>
      <c r="CRI153" s="86"/>
      <c r="CRJ153" s="86"/>
      <c r="CRK153" s="86"/>
      <c r="CRL153" s="86"/>
      <c r="CRM153" s="86"/>
      <c r="CRN153" s="86"/>
      <c r="CRO153" s="86"/>
      <c r="CRP153" s="86"/>
      <c r="CRQ153" s="86"/>
      <c r="CRR153" s="86"/>
      <c r="CRS153" s="186"/>
      <c r="CRT153" s="186"/>
      <c r="CRU153" s="186"/>
      <c r="CRV153" s="186"/>
      <c r="CRW153" s="186"/>
      <c r="CRX153" s="186"/>
      <c r="CRY153" s="86"/>
      <c r="CRZ153" s="86"/>
      <c r="CSA153" s="86"/>
      <c r="CSB153" s="86"/>
      <c r="CSC153" s="86"/>
      <c r="CSD153" s="86"/>
      <c r="CSE153" s="86"/>
      <c r="CSF153" s="86"/>
      <c r="CSG153" s="86"/>
      <c r="CSH153" s="86"/>
      <c r="CSI153" s="86"/>
      <c r="CSJ153" s="86"/>
      <c r="CSK153" s="86"/>
      <c r="CSL153" s="86"/>
      <c r="CSM153" s="86"/>
      <c r="CSN153" s="86"/>
      <c r="CSO153" s="86"/>
      <c r="CSP153" s="86"/>
      <c r="CSQ153" s="86"/>
      <c r="CSR153" s="86"/>
      <c r="CSS153" s="86"/>
      <c r="CST153" s="86"/>
      <c r="CSU153" s="86"/>
      <c r="CSV153" s="86"/>
      <c r="CSW153" s="86"/>
      <c r="CSX153" s="86"/>
      <c r="CSY153" s="86"/>
      <c r="CSZ153" s="86"/>
      <c r="CTA153" s="86"/>
      <c r="CTB153" s="86"/>
      <c r="CTC153" s="86"/>
      <c r="CTD153" s="86"/>
      <c r="CTE153" s="86"/>
      <c r="CTF153" s="86"/>
      <c r="CTG153" s="86"/>
      <c r="CTH153" s="86"/>
      <c r="CTI153" s="86"/>
      <c r="CTJ153" s="86"/>
      <c r="CTK153" s="86"/>
      <c r="CTL153" s="86"/>
      <c r="CTM153" s="86"/>
      <c r="CTN153" s="86"/>
      <c r="CTO153" s="86"/>
      <c r="CTP153" s="86"/>
      <c r="CTQ153" s="86"/>
      <c r="CTR153" s="86"/>
      <c r="CTS153" s="86"/>
      <c r="CTT153" s="86"/>
      <c r="CTU153" s="86"/>
      <c r="CTV153" s="86"/>
      <c r="CTW153" s="86"/>
      <c r="CTX153" s="86"/>
      <c r="CTY153" s="86"/>
      <c r="CTZ153" s="86"/>
      <c r="CUA153" s="86"/>
      <c r="CUB153" s="86"/>
      <c r="CUC153" s="86"/>
      <c r="CUD153" s="86"/>
      <c r="CUE153" s="86"/>
      <c r="CUF153" s="86"/>
      <c r="CUG153" s="86"/>
      <c r="CUH153" s="86"/>
      <c r="CUI153" s="86"/>
      <c r="CUJ153" s="86"/>
      <c r="CUK153" s="86"/>
      <c r="CUL153" s="86"/>
      <c r="CUM153" s="86"/>
      <c r="CUN153" s="86"/>
      <c r="CUO153" s="86"/>
      <c r="CUP153" s="86"/>
      <c r="CUQ153" s="86"/>
      <c r="CUR153" s="86"/>
      <c r="CUS153" s="86"/>
      <c r="CUT153" s="86"/>
      <c r="CUU153" s="86"/>
      <c r="CUV153" s="86"/>
      <c r="CUW153" s="86"/>
      <c r="CUX153" s="86"/>
      <c r="CUY153" s="86"/>
      <c r="CUZ153" s="86"/>
      <c r="CVA153" s="86"/>
      <c r="CVB153" s="86"/>
      <c r="CVC153" s="86"/>
      <c r="CVD153" s="86"/>
      <c r="CVE153" s="86"/>
      <c r="CVF153" s="86"/>
      <c r="CVG153" s="86"/>
      <c r="CVH153" s="86"/>
      <c r="CVI153" s="86"/>
      <c r="CVJ153" s="86"/>
      <c r="CVK153" s="86"/>
      <c r="CVL153" s="86"/>
      <c r="CVM153" s="86"/>
      <c r="CVN153" s="86"/>
      <c r="CVO153" s="86"/>
      <c r="CVP153" s="86"/>
      <c r="CVQ153" s="86"/>
      <c r="CVR153" s="86"/>
      <c r="CVS153" s="86"/>
      <c r="CVT153" s="86"/>
      <c r="CVU153" s="86"/>
      <c r="CVV153" s="86"/>
      <c r="CVW153" s="86"/>
      <c r="CVX153" s="86"/>
      <c r="CVY153" s="86"/>
      <c r="CVZ153" s="86"/>
      <c r="CWA153" s="86"/>
      <c r="CWB153" s="86"/>
      <c r="CWC153" s="86"/>
      <c r="CWD153" s="86"/>
      <c r="CWE153" s="86"/>
      <c r="CWF153" s="86"/>
      <c r="CWG153" s="86"/>
      <c r="CWH153" s="86"/>
      <c r="CWI153" s="86"/>
      <c r="CWJ153" s="86"/>
      <c r="CWK153" s="86"/>
      <c r="CWL153" s="86"/>
      <c r="CWM153" s="86"/>
      <c r="CWN153" s="86"/>
      <c r="CWO153" s="86"/>
      <c r="CWP153" s="86"/>
      <c r="CWQ153" s="86"/>
      <c r="CWR153" s="86"/>
      <c r="CWS153" s="86"/>
      <c r="CWT153" s="86"/>
      <c r="CWU153" s="86"/>
      <c r="CWV153" s="86"/>
      <c r="CWW153" s="86"/>
      <c r="CWX153" s="86"/>
      <c r="CWY153" s="86"/>
      <c r="CWZ153" s="86"/>
      <c r="CXA153" s="86"/>
      <c r="CXB153" s="86"/>
      <c r="CXC153" s="86"/>
      <c r="CXD153" s="86"/>
      <c r="CXE153" s="86"/>
      <c r="CXF153" s="86"/>
      <c r="CXG153" s="86"/>
      <c r="CXH153" s="86"/>
      <c r="CXI153" s="86"/>
      <c r="CXJ153" s="86"/>
      <c r="CXK153" s="86"/>
      <c r="CXL153" s="86"/>
      <c r="CXM153" s="86"/>
      <c r="CXN153" s="86"/>
      <c r="CXO153" s="86"/>
      <c r="CXP153" s="86"/>
      <c r="CXQ153" s="86"/>
      <c r="CXR153" s="86"/>
      <c r="CXS153" s="86"/>
      <c r="CXT153" s="86"/>
      <c r="CXU153" s="86"/>
      <c r="CXV153" s="86"/>
      <c r="CXW153" s="86"/>
      <c r="CXX153" s="86"/>
      <c r="CXY153" s="86"/>
      <c r="CXZ153" s="86"/>
      <c r="CYA153" s="86"/>
      <c r="CYB153" s="86"/>
      <c r="CYC153" s="86"/>
      <c r="CYD153" s="86"/>
      <c r="CYE153" s="86"/>
      <c r="CYF153" s="86"/>
      <c r="CYG153" s="86"/>
      <c r="CYH153" s="86"/>
      <c r="CYI153" s="86"/>
      <c r="CYJ153" s="86"/>
      <c r="CYK153" s="86"/>
      <c r="CYL153" s="86"/>
      <c r="CYM153" s="86"/>
      <c r="CYN153" s="86"/>
      <c r="CYO153" s="86"/>
      <c r="CYP153" s="86"/>
      <c r="CYQ153" s="86"/>
      <c r="CYR153" s="86"/>
      <c r="CYS153" s="86"/>
      <c r="CYT153" s="86"/>
      <c r="CYU153" s="86"/>
      <c r="CYV153" s="86"/>
      <c r="CYW153" s="86"/>
      <c r="CYX153" s="86"/>
      <c r="CYY153" s="86"/>
      <c r="CYZ153" s="86"/>
      <c r="CZA153" s="86"/>
      <c r="CZB153" s="86"/>
      <c r="CZC153" s="86"/>
      <c r="CZD153" s="86"/>
      <c r="CZE153" s="86"/>
      <c r="CZF153" s="86"/>
      <c r="CZG153" s="86"/>
      <c r="CZH153" s="86"/>
      <c r="CZI153" s="86"/>
      <c r="CZJ153" s="86"/>
      <c r="CZK153" s="86"/>
      <c r="CZL153" s="86"/>
      <c r="CZM153" s="86"/>
      <c r="CZN153" s="86"/>
      <c r="CZO153" s="86"/>
      <c r="CZP153" s="86"/>
      <c r="CZQ153" s="86"/>
      <c r="CZR153" s="86"/>
      <c r="CZS153" s="86"/>
      <c r="CZT153" s="86"/>
      <c r="CZU153" s="86"/>
      <c r="CZV153" s="86"/>
      <c r="CZW153" s="86"/>
      <c r="CZX153" s="86"/>
      <c r="CZY153" s="86"/>
      <c r="CZZ153" s="86"/>
      <c r="DAA153" s="86"/>
      <c r="DAB153" s="86"/>
      <c r="DAC153" s="86"/>
      <c r="DAD153" s="86"/>
      <c r="DAE153" s="86"/>
      <c r="DAF153" s="86"/>
      <c r="DAG153" s="86"/>
      <c r="DAH153" s="86"/>
      <c r="DAI153" s="86"/>
      <c r="DAJ153" s="86"/>
      <c r="DAK153" s="86"/>
      <c r="DAL153" s="86"/>
      <c r="DAM153" s="86"/>
      <c r="DAN153" s="86"/>
      <c r="DAO153" s="86"/>
      <c r="DAP153" s="86"/>
      <c r="DAQ153" s="86"/>
      <c r="DAR153" s="86"/>
      <c r="DAS153" s="86"/>
      <c r="DAT153" s="86"/>
      <c r="DAU153" s="86"/>
      <c r="DAV153" s="86"/>
      <c r="DAW153" s="86"/>
      <c r="DAX153" s="86"/>
      <c r="DAY153" s="86"/>
      <c r="DAZ153" s="86"/>
      <c r="DBA153" s="86"/>
      <c r="DBB153" s="86"/>
      <c r="DBC153" s="86"/>
      <c r="DBD153" s="86"/>
      <c r="DBE153" s="86"/>
      <c r="DBF153" s="86"/>
      <c r="DBG153" s="86"/>
      <c r="DBH153" s="86"/>
      <c r="DBI153" s="86"/>
      <c r="DBJ153" s="86"/>
      <c r="DBK153" s="86"/>
      <c r="DBL153" s="86"/>
      <c r="DBM153" s="86"/>
      <c r="DBN153" s="86"/>
      <c r="DBO153" s="186"/>
      <c r="DBP153" s="186"/>
      <c r="DBQ153" s="186"/>
      <c r="DBR153" s="186"/>
      <c r="DBS153" s="186"/>
      <c r="DBT153" s="186"/>
      <c r="DBU153" s="86"/>
      <c r="DBV153" s="86"/>
      <c r="DBW153" s="86"/>
      <c r="DBX153" s="86"/>
      <c r="DBY153" s="86"/>
      <c r="DBZ153" s="86"/>
      <c r="DCA153" s="86"/>
      <c r="DCB153" s="86"/>
      <c r="DCC153" s="86"/>
      <c r="DCD153" s="86"/>
      <c r="DCE153" s="86"/>
      <c r="DCF153" s="86"/>
      <c r="DCG153" s="86"/>
      <c r="DCH153" s="86"/>
      <c r="DCI153" s="86"/>
      <c r="DCJ153" s="86"/>
      <c r="DCK153" s="86"/>
      <c r="DCL153" s="86"/>
      <c r="DCM153" s="86"/>
      <c r="DCN153" s="86"/>
      <c r="DCO153" s="86"/>
      <c r="DCP153" s="86"/>
      <c r="DCQ153" s="86"/>
      <c r="DCR153" s="86"/>
      <c r="DCS153" s="86"/>
      <c r="DCT153" s="86"/>
      <c r="DCU153" s="86"/>
      <c r="DCV153" s="86"/>
      <c r="DCW153" s="86"/>
      <c r="DCX153" s="86"/>
      <c r="DCY153" s="86"/>
      <c r="DCZ153" s="86"/>
      <c r="DDA153" s="86"/>
      <c r="DDB153" s="86"/>
      <c r="DDC153" s="86"/>
      <c r="DDD153" s="86"/>
      <c r="DDE153" s="86"/>
      <c r="DDF153" s="86"/>
      <c r="DDG153" s="86"/>
      <c r="DDH153" s="86"/>
      <c r="DDI153" s="86"/>
      <c r="DDJ153" s="86"/>
      <c r="DDK153" s="86"/>
      <c r="DDL153" s="86"/>
      <c r="DDM153" s="86"/>
      <c r="DDN153" s="86"/>
      <c r="DDO153" s="86"/>
      <c r="DDP153" s="86"/>
      <c r="DDQ153" s="86"/>
      <c r="DDR153" s="86"/>
      <c r="DDS153" s="86"/>
      <c r="DDT153" s="86"/>
      <c r="DDU153" s="86"/>
      <c r="DDV153" s="86"/>
      <c r="DDW153" s="86"/>
      <c r="DDX153" s="86"/>
      <c r="DDY153" s="86"/>
      <c r="DDZ153" s="86"/>
      <c r="DEA153" s="86"/>
      <c r="DEB153" s="86"/>
      <c r="DEC153" s="86"/>
      <c r="DED153" s="86"/>
      <c r="DEE153" s="86"/>
      <c r="DEF153" s="86"/>
      <c r="DEG153" s="86"/>
      <c r="DEH153" s="86"/>
      <c r="DEI153" s="86"/>
      <c r="DEJ153" s="86"/>
      <c r="DEK153" s="86"/>
      <c r="DEL153" s="86"/>
      <c r="DEM153" s="86"/>
      <c r="DEN153" s="86"/>
      <c r="DEO153" s="86"/>
      <c r="DEP153" s="86"/>
      <c r="DEQ153" s="86"/>
      <c r="DER153" s="86"/>
      <c r="DES153" s="86"/>
      <c r="DET153" s="86"/>
      <c r="DEU153" s="86"/>
      <c r="DEV153" s="86"/>
      <c r="DEW153" s="86"/>
      <c r="DEX153" s="86"/>
      <c r="DEY153" s="86"/>
      <c r="DEZ153" s="86"/>
      <c r="DFA153" s="86"/>
      <c r="DFB153" s="86"/>
      <c r="DFC153" s="86"/>
      <c r="DFD153" s="86"/>
      <c r="DFE153" s="86"/>
      <c r="DFF153" s="86"/>
      <c r="DFG153" s="86"/>
      <c r="DFH153" s="86"/>
      <c r="DFI153" s="86"/>
      <c r="DFJ153" s="86"/>
      <c r="DFK153" s="86"/>
      <c r="DFL153" s="86"/>
      <c r="DFM153" s="86"/>
      <c r="DFN153" s="86"/>
      <c r="DFO153" s="86"/>
      <c r="DFP153" s="86"/>
      <c r="DFQ153" s="86"/>
      <c r="DFR153" s="86"/>
      <c r="DFS153" s="86"/>
      <c r="DFT153" s="86"/>
      <c r="DFU153" s="86"/>
      <c r="DFV153" s="86"/>
      <c r="DFW153" s="86"/>
      <c r="DFX153" s="86"/>
      <c r="DFY153" s="86"/>
      <c r="DFZ153" s="86"/>
      <c r="DGA153" s="86"/>
      <c r="DGB153" s="86"/>
      <c r="DGC153" s="86"/>
      <c r="DGD153" s="86"/>
      <c r="DGE153" s="86"/>
      <c r="DGF153" s="86"/>
      <c r="DGG153" s="86"/>
      <c r="DGH153" s="86"/>
      <c r="DGI153" s="86"/>
      <c r="DGJ153" s="86"/>
      <c r="DGK153" s="86"/>
      <c r="DGL153" s="86"/>
      <c r="DGM153" s="86"/>
      <c r="DGN153" s="86"/>
      <c r="DGO153" s="86"/>
      <c r="DGP153" s="86"/>
      <c r="DGQ153" s="86"/>
      <c r="DGR153" s="86"/>
      <c r="DGS153" s="86"/>
      <c r="DGT153" s="86"/>
      <c r="DGU153" s="86"/>
      <c r="DGV153" s="86"/>
      <c r="DGW153" s="86"/>
      <c r="DGX153" s="86"/>
      <c r="DGY153" s="86"/>
      <c r="DGZ153" s="86"/>
      <c r="DHA153" s="86"/>
      <c r="DHB153" s="86"/>
      <c r="DHC153" s="86"/>
      <c r="DHD153" s="86"/>
      <c r="DHE153" s="86"/>
      <c r="DHF153" s="86"/>
      <c r="DHG153" s="86"/>
      <c r="DHH153" s="86"/>
      <c r="DHI153" s="86"/>
      <c r="DHJ153" s="86"/>
      <c r="DHK153" s="86"/>
      <c r="DHL153" s="86"/>
      <c r="DHM153" s="86"/>
      <c r="DHN153" s="86"/>
      <c r="DHO153" s="86"/>
      <c r="DHP153" s="86"/>
      <c r="DHQ153" s="86"/>
      <c r="DHR153" s="86"/>
      <c r="DHS153" s="86"/>
      <c r="DHT153" s="86"/>
      <c r="DHU153" s="86"/>
      <c r="DHV153" s="86"/>
      <c r="DHW153" s="86"/>
      <c r="DHX153" s="86"/>
      <c r="DHY153" s="86"/>
      <c r="DHZ153" s="86"/>
      <c r="DIA153" s="86"/>
      <c r="DIB153" s="86"/>
      <c r="DIC153" s="86"/>
      <c r="DID153" s="86"/>
      <c r="DIE153" s="86"/>
      <c r="DIF153" s="86"/>
      <c r="DIG153" s="86"/>
      <c r="DIH153" s="86"/>
      <c r="DII153" s="86"/>
      <c r="DIJ153" s="86"/>
      <c r="DIK153" s="86"/>
      <c r="DIL153" s="86"/>
      <c r="DIM153" s="86"/>
      <c r="DIN153" s="86"/>
      <c r="DIO153" s="86"/>
      <c r="DIP153" s="86"/>
      <c r="DIQ153" s="86"/>
      <c r="DIR153" s="86"/>
      <c r="DIS153" s="86"/>
      <c r="DIT153" s="86"/>
      <c r="DIU153" s="86"/>
      <c r="DIV153" s="86"/>
      <c r="DIW153" s="86"/>
      <c r="DIX153" s="86"/>
      <c r="DIY153" s="86"/>
      <c r="DIZ153" s="86"/>
      <c r="DJA153" s="86"/>
      <c r="DJB153" s="86"/>
      <c r="DJC153" s="86"/>
      <c r="DJD153" s="86"/>
      <c r="DJE153" s="86"/>
      <c r="DJF153" s="86"/>
      <c r="DJG153" s="86"/>
      <c r="DJH153" s="86"/>
      <c r="DJI153" s="86"/>
      <c r="DJJ153" s="86"/>
      <c r="DJK153" s="86"/>
      <c r="DJL153" s="86"/>
      <c r="DJM153" s="86"/>
      <c r="DJN153" s="86"/>
      <c r="DJO153" s="86"/>
      <c r="DJP153" s="86"/>
      <c r="DJQ153" s="86"/>
      <c r="DJR153" s="86"/>
      <c r="DJS153" s="86"/>
      <c r="DJT153" s="86"/>
      <c r="DJU153" s="86"/>
      <c r="DJV153" s="86"/>
      <c r="DJW153" s="86"/>
      <c r="DJX153" s="86"/>
      <c r="DJY153" s="86"/>
      <c r="DJZ153" s="86"/>
      <c r="DKA153" s="86"/>
      <c r="DKB153" s="86"/>
      <c r="DKC153" s="86"/>
      <c r="DKD153" s="86"/>
      <c r="DKE153" s="86"/>
      <c r="DKF153" s="86"/>
      <c r="DKG153" s="86"/>
      <c r="DKH153" s="86"/>
      <c r="DKI153" s="86"/>
      <c r="DKJ153" s="86"/>
      <c r="DKK153" s="86"/>
      <c r="DKL153" s="86"/>
      <c r="DKM153" s="86"/>
      <c r="DKN153" s="86"/>
      <c r="DKO153" s="86"/>
      <c r="DKP153" s="86"/>
      <c r="DKQ153" s="86"/>
      <c r="DKR153" s="86"/>
      <c r="DKS153" s="86"/>
      <c r="DKT153" s="86"/>
      <c r="DKU153" s="86"/>
      <c r="DKV153" s="86"/>
      <c r="DKW153" s="86"/>
      <c r="DKX153" s="86"/>
      <c r="DKY153" s="86"/>
      <c r="DKZ153" s="86"/>
      <c r="DLA153" s="86"/>
      <c r="DLB153" s="86"/>
      <c r="DLC153" s="86"/>
      <c r="DLD153" s="86"/>
      <c r="DLE153" s="86"/>
      <c r="DLF153" s="86"/>
      <c r="DLG153" s="86"/>
      <c r="DLH153" s="86"/>
      <c r="DLI153" s="86"/>
      <c r="DLJ153" s="86"/>
      <c r="DLK153" s="186"/>
      <c r="DLL153" s="186"/>
      <c r="DLM153" s="186"/>
      <c r="DLN153" s="186"/>
      <c r="DLO153" s="186"/>
      <c r="DLP153" s="186"/>
      <c r="DLQ153" s="86"/>
      <c r="DLR153" s="86"/>
      <c r="DLS153" s="86"/>
      <c r="DLT153" s="86"/>
      <c r="DLU153" s="86"/>
      <c r="DLV153" s="86"/>
      <c r="DLW153" s="86"/>
      <c r="DLX153" s="86"/>
      <c r="DLY153" s="86"/>
      <c r="DLZ153" s="86"/>
      <c r="DMA153" s="86"/>
      <c r="DMB153" s="86"/>
      <c r="DMC153" s="86"/>
      <c r="DMD153" s="86"/>
      <c r="DME153" s="86"/>
      <c r="DMF153" s="86"/>
      <c r="DMG153" s="86"/>
      <c r="DMH153" s="86"/>
      <c r="DMI153" s="86"/>
      <c r="DMJ153" s="86"/>
      <c r="DMK153" s="86"/>
      <c r="DML153" s="86"/>
      <c r="DMM153" s="86"/>
      <c r="DMN153" s="86"/>
      <c r="DMO153" s="86"/>
      <c r="DMP153" s="86"/>
      <c r="DMQ153" s="86"/>
      <c r="DMR153" s="86"/>
      <c r="DMS153" s="86"/>
      <c r="DMT153" s="86"/>
      <c r="DMU153" s="86"/>
      <c r="DMV153" s="86"/>
      <c r="DMW153" s="86"/>
      <c r="DMX153" s="86"/>
      <c r="DMY153" s="86"/>
      <c r="DMZ153" s="86"/>
      <c r="DNA153" s="86"/>
      <c r="DNB153" s="86"/>
      <c r="DNC153" s="86"/>
      <c r="DND153" s="86"/>
      <c r="DNE153" s="86"/>
      <c r="DNF153" s="86"/>
      <c r="DNG153" s="86"/>
      <c r="DNH153" s="86"/>
      <c r="DNI153" s="86"/>
      <c r="DNJ153" s="86"/>
      <c r="DNK153" s="86"/>
      <c r="DNL153" s="86"/>
      <c r="DNM153" s="86"/>
      <c r="DNN153" s="86"/>
      <c r="DNO153" s="86"/>
      <c r="DNP153" s="86"/>
      <c r="DNQ153" s="86"/>
      <c r="DNR153" s="86"/>
      <c r="DNS153" s="86"/>
      <c r="DNT153" s="86"/>
      <c r="DNU153" s="86"/>
      <c r="DNV153" s="86"/>
      <c r="DNW153" s="86"/>
      <c r="DNX153" s="86"/>
      <c r="DNY153" s="86"/>
      <c r="DNZ153" s="86"/>
      <c r="DOA153" s="86"/>
      <c r="DOB153" s="86"/>
      <c r="DOC153" s="86"/>
      <c r="DOD153" s="86"/>
      <c r="DOE153" s="86"/>
      <c r="DOF153" s="86"/>
      <c r="DOG153" s="86"/>
      <c r="DOH153" s="86"/>
      <c r="DOI153" s="86"/>
      <c r="DOJ153" s="86"/>
      <c r="DOK153" s="86"/>
      <c r="DOL153" s="86"/>
      <c r="DOM153" s="86"/>
      <c r="DON153" s="86"/>
      <c r="DOO153" s="86"/>
      <c r="DOP153" s="86"/>
      <c r="DOQ153" s="86"/>
      <c r="DOR153" s="86"/>
      <c r="DOS153" s="86"/>
      <c r="DOT153" s="86"/>
      <c r="DOU153" s="86"/>
      <c r="DOV153" s="86"/>
      <c r="DOW153" s="86"/>
      <c r="DOX153" s="86"/>
      <c r="DOY153" s="86"/>
      <c r="DOZ153" s="86"/>
      <c r="DPA153" s="86"/>
      <c r="DPB153" s="86"/>
      <c r="DPC153" s="86"/>
      <c r="DPD153" s="86"/>
      <c r="DPE153" s="86"/>
      <c r="DPF153" s="86"/>
      <c r="DPG153" s="86"/>
      <c r="DPH153" s="86"/>
      <c r="DPI153" s="86"/>
      <c r="DPJ153" s="86"/>
      <c r="DPK153" s="86"/>
      <c r="DPL153" s="86"/>
      <c r="DPM153" s="86"/>
      <c r="DPN153" s="86"/>
      <c r="DPO153" s="86"/>
      <c r="DPP153" s="86"/>
      <c r="DPQ153" s="86"/>
      <c r="DPR153" s="86"/>
      <c r="DPS153" s="86"/>
      <c r="DPT153" s="86"/>
      <c r="DPU153" s="86"/>
      <c r="DPV153" s="86"/>
      <c r="DPW153" s="86"/>
      <c r="DPX153" s="86"/>
      <c r="DPY153" s="86"/>
      <c r="DPZ153" s="86"/>
      <c r="DQA153" s="86"/>
      <c r="DQB153" s="86"/>
      <c r="DQC153" s="86"/>
      <c r="DQD153" s="86"/>
      <c r="DQE153" s="86"/>
      <c r="DQF153" s="86"/>
      <c r="DQG153" s="86"/>
      <c r="DQH153" s="86"/>
      <c r="DQI153" s="86"/>
      <c r="DQJ153" s="86"/>
      <c r="DQK153" s="86"/>
      <c r="DQL153" s="86"/>
      <c r="DQM153" s="86"/>
      <c r="DQN153" s="86"/>
      <c r="DQO153" s="86"/>
      <c r="DQP153" s="86"/>
      <c r="DQQ153" s="86"/>
      <c r="DQR153" s="86"/>
      <c r="DQS153" s="86"/>
      <c r="DQT153" s="86"/>
      <c r="DQU153" s="86"/>
      <c r="DQV153" s="86"/>
      <c r="DQW153" s="86"/>
      <c r="DQX153" s="86"/>
      <c r="DQY153" s="86"/>
      <c r="DQZ153" s="86"/>
      <c r="DRA153" s="86"/>
      <c r="DRB153" s="86"/>
      <c r="DRC153" s="86"/>
      <c r="DRD153" s="86"/>
      <c r="DRE153" s="86"/>
      <c r="DRF153" s="86"/>
      <c r="DRG153" s="86"/>
      <c r="DRH153" s="86"/>
      <c r="DRI153" s="86"/>
      <c r="DRJ153" s="86"/>
      <c r="DRK153" s="86"/>
      <c r="DRL153" s="86"/>
      <c r="DRM153" s="86"/>
      <c r="DRN153" s="86"/>
      <c r="DRO153" s="86"/>
      <c r="DRP153" s="86"/>
      <c r="DRQ153" s="86"/>
      <c r="DRR153" s="86"/>
      <c r="DRS153" s="86"/>
      <c r="DRT153" s="86"/>
      <c r="DRU153" s="86"/>
      <c r="DRV153" s="86"/>
      <c r="DRW153" s="86"/>
      <c r="DRX153" s="86"/>
      <c r="DRY153" s="86"/>
      <c r="DRZ153" s="86"/>
      <c r="DSA153" s="86"/>
      <c r="DSB153" s="86"/>
      <c r="DSC153" s="86"/>
      <c r="DSD153" s="86"/>
      <c r="DSE153" s="86"/>
      <c r="DSF153" s="86"/>
      <c r="DSG153" s="86"/>
      <c r="DSH153" s="86"/>
      <c r="DSI153" s="86"/>
      <c r="DSJ153" s="86"/>
      <c r="DSK153" s="86"/>
      <c r="DSL153" s="86"/>
      <c r="DSM153" s="86"/>
      <c r="DSN153" s="86"/>
      <c r="DSO153" s="86"/>
      <c r="DSP153" s="86"/>
      <c r="DSQ153" s="86"/>
      <c r="DSR153" s="86"/>
      <c r="DSS153" s="86"/>
      <c r="DST153" s="86"/>
      <c r="DSU153" s="86"/>
      <c r="DSV153" s="86"/>
      <c r="DSW153" s="86"/>
      <c r="DSX153" s="86"/>
      <c r="DSY153" s="86"/>
      <c r="DSZ153" s="86"/>
      <c r="DTA153" s="86"/>
      <c r="DTB153" s="86"/>
      <c r="DTC153" s="86"/>
      <c r="DTD153" s="86"/>
      <c r="DTE153" s="86"/>
      <c r="DTF153" s="86"/>
      <c r="DTG153" s="86"/>
      <c r="DTH153" s="86"/>
      <c r="DTI153" s="86"/>
      <c r="DTJ153" s="86"/>
      <c r="DTK153" s="86"/>
      <c r="DTL153" s="86"/>
      <c r="DTM153" s="86"/>
      <c r="DTN153" s="86"/>
      <c r="DTO153" s="86"/>
      <c r="DTP153" s="86"/>
      <c r="DTQ153" s="86"/>
      <c r="DTR153" s="86"/>
      <c r="DTS153" s="86"/>
      <c r="DTT153" s="86"/>
      <c r="DTU153" s="86"/>
      <c r="DTV153" s="86"/>
      <c r="DTW153" s="86"/>
      <c r="DTX153" s="86"/>
      <c r="DTY153" s="86"/>
      <c r="DTZ153" s="86"/>
      <c r="DUA153" s="86"/>
      <c r="DUB153" s="86"/>
      <c r="DUC153" s="86"/>
      <c r="DUD153" s="86"/>
      <c r="DUE153" s="86"/>
      <c r="DUF153" s="86"/>
      <c r="DUG153" s="86"/>
      <c r="DUH153" s="86"/>
      <c r="DUI153" s="86"/>
      <c r="DUJ153" s="86"/>
      <c r="DUK153" s="86"/>
      <c r="DUL153" s="86"/>
      <c r="DUM153" s="86"/>
      <c r="DUN153" s="86"/>
      <c r="DUO153" s="86"/>
      <c r="DUP153" s="86"/>
      <c r="DUQ153" s="86"/>
      <c r="DUR153" s="86"/>
      <c r="DUS153" s="86"/>
      <c r="DUT153" s="86"/>
      <c r="DUU153" s="86"/>
      <c r="DUV153" s="86"/>
      <c r="DUW153" s="86"/>
      <c r="DUX153" s="86"/>
      <c r="DUY153" s="86"/>
      <c r="DUZ153" s="86"/>
      <c r="DVA153" s="86"/>
      <c r="DVB153" s="86"/>
      <c r="DVC153" s="86"/>
      <c r="DVD153" s="86"/>
      <c r="DVE153" s="86"/>
      <c r="DVF153" s="86"/>
      <c r="DVG153" s="186"/>
      <c r="DVH153" s="186"/>
      <c r="DVI153" s="186"/>
      <c r="DVJ153" s="186"/>
      <c r="DVK153" s="186"/>
      <c r="DVL153" s="186"/>
      <c r="DVM153" s="86"/>
      <c r="DVN153" s="86"/>
      <c r="DVO153" s="86"/>
      <c r="DVP153" s="86"/>
      <c r="DVQ153" s="86"/>
      <c r="DVR153" s="86"/>
      <c r="DVS153" s="86"/>
      <c r="DVT153" s="86"/>
      <c r="DVU153" s="86"/>
      <c r="DVV153" s="86"/>
      <c r="DVW153" s="86"/>
      <c r="DVX153" s="86"/>
      <c r="DVY153" s="86"/>
      <c r="DVZ153" s="86"/>
      <c r="DWA153" s="86"/>
      <c r="DWB153" s="86"/>
      <c r="DWC153" s="86"/>
      <c r="DWD153" s="86"/>
      <c r="DWE153" s="86"/>
      <c r="DWF153" s="86"/>
      <c r="DWG153" s="86"/>
      <c r="DWH153" s="86"/>
      <c r="DWI153" s="86"/>
      <c r="DWJ153" s="86"/>
      <c r="DWK153" s="86"/>
      <c r="DWL153" s="86"/>
      <c r="DWM153" s="86"/>
      <c r="DWN153" s="86"/>
      <c r="DWO153" s="86"/>
      <c r="DWP153" s="86"/>
      <c r="DWQ153" s="86"/>
      <c r="DWR153" s="86"/>
      <c r="DWS153" s="86"/>
      <c r="DWT153" s="86"/>
      <c r="DWU153" s="86"/>
      <c r="DWV153" s="86"/>
      <c r="DWW153" s="86"/>
      <c r="DWX153" s="86"/>
      <c r="DWY153" s="86"/>
      <c r="DWZ153" s="86"/>
      <c r="DXA153" s="86"/>
      <c r="DXB153" s="86"/>
      <c r="DXC153" s="86"/>
      <c r="DXD153" s="86"/>
      <c r="DXE153" s="86"/>
      <c r="DXF153" s="86"/>
      <c r="DXG153" s="86"/>
      <c r="DXH153" s="86"/>
      <c r="DXI153" s="86"/>
      <c r="DXJ153" s="86"/>
      <c r="DXK153" s="86"/>
      <c r="DXL153" s="86"/>
      <c r="DXM153" s="86"/>
      <c r="DXN153" s="86"/>
      <c r="DXO153" s="86"/>
      <c r="DXP153" s="86"/>
      <c r="DXQ153" s="86"/>
      <c r="DXR153" s="86"/>
      <c r="DXS153" s="86"/>
      <c r="DXT153" s="86"/>
      <c r="DXU153" s="86"/>
      <c r="DXV153" s="86"/>
      <c r="DXW153" s="86"/>
      <c r="DXX153" s="86"/>
      <c r="DXY153" s="86"/>
      <c r="DXZ153" s="86"/>
      <c r="DYA153" s="86"/>
      <c r="DYB153" s="86"/>
      <c r="DYC153" s="86"/>
      <c r="DYD153" s="86"/>
      <c r="DYE153" s="86"/>
      <c r="DYF153" s="86"/>
      <c r="DYG153" s="86"/>
      <c r="DYH153" s="86"/>
      <c r="DYI153" s="86"/>
      <c r="DYJ153" s="86"/>
      <c r="DYK153" s="86"/>
      <c r="DYL153" s="86"/>
      <c r="DYM153" s="86"/>
      <c r="DYN153" s="86"/>
      <c r="DYO153" s="86"/>
      <c r="DYP153" s="86"/>
      <c r="DYQ153" s="86"/>
      <c r="DYR153" s="86"/>
      <c r="DYS153" s="86"/>
      <c r="DYT153" s="86"/>
      <c r="DYU153" s="86"/>
      <c r="DYV153" s="86"/>
      <c r="DYW153" s="86"/>
      <c r="DYX153" s="86"/>
      <c r="DYY153" s="86"/>
      <c r="DYZ153" s="86"/>
      <c r="DZA153" s="86"/>
      <c r="DZB153" s="86"/>
      <c r="DZC153" s="86"/>
      <c r="DZD153" s="86"/>
      <c r="DZE153" s="86"/>
      <c r="DZF153" s="86"/>
      <c r="DZG153" s="86"/>
      <c r="DZH153" s="86"/>
      <c r="DZI153" s="86"/>
      <c r="DZJ153" s="86"/>
      <c r="DZK153" s="86"/>
      <c r="DZL153" s="86"/>
      <c r="DZM153" s="86"/>
      <c r="DZN153" s="86"/>
      <c r="DZO153" s="86"/>
      <c r="DZP153" s="86"/>
      <c r="DZQ153" s="86"/>
      <c r="DZR153" s="86"/>
      <c r="DZS153" s="86"/>
      <c r="DZT153" s="86"/>
      <c r="DZU153" s="86"/>
      <c r="DZV153" s="86"/>
      <c r="DZW153" s="86"/>
      <c r="DZX153" s="86"/>
      <c r="DZY153" s="86"/>
      <c r="DZZ153" s="86"/>
      <c r="EAA153" s="86"/>
      <c r="EAB153" s="86"/>
      <c r="EAC153" s="86"/>
      <c r="EAD153" s="86"/>
      <c r="EAE153" s="86"/>
      <c r="EAF153" s="86"/>
      <c r="EAG153" s="86"/>
      <c r="EAH153" s="86"/>
      <c r="EAI153" s="86"/>
      <c r="EAJ153" s="86"/>
      <c r="EAK153" s="86"/>
      <c r="EAL153" s="86"/>
      <c r="EAM153" s="86"/>
      <c r="EAN153" s="86"/>
      <c r="EAO153" s="86"/>
      <c r="EAP153" s="86"/>
      <c r="EAQ153" s="86"/>
      <c r="EAR153" s="86"/>
      <c r="EAS153" s="86"/>
      <c r="EAT153" s="86"/>
      <c r="EAU153" s="86"/>
      <c r="EAV153" s="86"/>
      <c r="EAW153" s="86"/>
      <c r="EAX153" s="86"/>
      <c r="EAY153" s="86"/>
      <c r="EAZ153" s="86"/>
      <c r="EBA153" s="86"/>
      <c r="EBB153" s="86"/>
      <c r="EBC153" s="86"/>
      <c r="EBD153" s="86"/>
      <c r="EBE153" s="86"/>
      <c r="EBF153" s="86"/>
      <c r="EBG153" s="86"/>
      <c r="EBH153" s="86"/>
      <c r="EBI153" s="86"/>
      <c r="EBJ153" s="86"/>
      <c r="EBK153" s="86"/>
      <c r="EBL153" s="86"/>
      <c r="EBM153" s="86"/>
      <c r="EBN153" s="86"/>
      <c r="EBO153" s="86"/>
      <c r="EBP153" s="86"/>
      <c r="EBQ153" s="86"/>
      <c r="EBR153" s="86"/>
      <c r="EBS153" s="86"/>
      <c r="EBT153" s="86"/>
      <c r="EBU153" s="86"/>
      <c r="EBV153" s="86"/>
      <c r="EBW153" s="86"/>
      <c r="EBX153" s="86"/>
      <c r="EBY153" s="86"/>
      <c r="EBZ153" s="86"/>
      <c r="ECA153" s="86"/>
      <c r="ECB153" s="86"/>
      <c r="ECC153" s="86"/>
      <c r="ECD153" s="86"/>
      <c r="ECE153" s="86"/>
      <c r="ECF153" s="86"/>
      <c r="ECG153" s="86"/>
      <c r="ECH153" s="86"/>
      <c r="ECI153" s="86"/>
      <c r="ECJ153" s="86"/>
      <c r="ECK153" s="86"/>
      <c r="ECL153" s="86"/>
      <c r="ECM153" s="86"/>
      <c r="ECN153" s="86"/>
      <c r="ECO153" s="86"/>
      <c r="ECP153" s="86"/>
      <c r="ECQ153" s="86"/>
      <c r="ECR153" s="86"/>
      <c r="ECS153" s="86"/>
      <c r="ECT153" s="86"/>
      <c r="ECU153" s="86"/>
      <c r="ECV153" s="86"/>
      <c r="ECW153" s="86"/>
      <c r="ECX153" s="86"/>
      <c r="ECY153" s="86"/>
      <c r="ECZ153" s="86"/>
      <c r="EDA153" s="86"/>
      <c r="EDB153" s="86"/>
      <c r="EDC153" s="86"/>
      <c r="EDD153" s="86"/>
      <c r="EDE153" s="86"/>
      <c r="EDF153" s="86"/>
      <c r="EDG153" s="86"/>
      <c r="EDH153" s="86"/>
      <c r="EDI153" s="86"/>
      <c r="EDJ153" s="86"/>
      <c r="EDK153" s="86"/>
      <c r="EDL153" s="86"/>
      <c r="EDM153" s="86"/>
      <c r="EDN153" s="86"/>
      <c r="EDO153" s="86"/>
      <c r="EDP153" s="86"/>
      <c r="EDQ153" s="86"/>
      <c r="EDR153" s="86"/>
      <c r="EDS153" s="86"/>
      <c r="EDT153" s="86"/>
      <c r="EDU153" s="86"/>
      <c r="EDV153" s="86"/>
      <c r="EDW153" s="86"/>
      <c r="EDX153" s="86"/>
      <c r="EDY153" s="86"/>
      <c r="EDZ153" s="86"/>
      <c r="EEA153" s="86"/>
      <c r="EEB153" s="86"/>
      <c r="EEC153" s="86"/>
      <c r="EED153" s="86"/>
      <c r="EEE153" s="86"/>
      <c r="EEF153" s="86"/>
      <c r="EEG153" s="86"/>
      <c r="EEH153" s="86"/>
      <c r="EEI153" s="86"/>
      <c r="EEJ153" s="86"/>
      <c r="EEK153" s="86"/>
      <c r="EEL153" s="86"/>
      <c r="EEM153" s="86"/>
      <c r="EEN153" s="86"/>
      <c r="EEO153" s="86"/>
      <c r="EEP153" s="86"/>
      <c r="EEQ153" s="86"/>
      <c r="EER153" s="86"/>
      <c r="EES153" s="86"/>
      <c r="EET153" s="86"/>
      <c r="EEU153" s="86"/>
      <c r="EEV153" s="86"/>
      <c r="EEW153" s="86"/>
      <c r="EEX153" s="86"/>
      <c r="EEY153" s="86"/>
      <c r="EEZ153" s="86"/>
      <c r="EFA153" s="86"/>
      <c r="EFB153" s="86"/>
      <c r="EFC153" s="186"/>
      <c r="EFD153" s="186"/>
      <c r="EFE153" s="186"/>
      <c r="EFF153" s="186"/>
      <c r="EFG153" s="186"/>
      <c r="EFH153" s="186"/>
      <c r="EFI153" s="86"/>
      <c r="EFJ153" s="86"/>
      <c r="EFK153" s="86"/>
      <c r="EFL153" s="86"/>
      <c r="EFM153" s="86"/>
      <c r="EFN153" s="86"/>
      <c r="EFO153" s="86"/>
      <c r="EFP153" s="86"/>
      <c r="EFQ153" s="86"/>
      <c r="EFR153" s="86"/>
      <c r="EFS153" s="86"/>
      <c r="EFT153" s="86"/>
      <c r="EFU153" s="86"/>
      <c r="EFV153" s="86"/>
      <c r="EFW153" s="86"/>
      <c r="EFX153" s="86"/>
      <c r="EFY153" s="86"/>
      <c r="EFZ153" s="86"/>
      <c r="EGA153" s="86"/>
      <c r="EGB153" s="86"/>
      <c r="EGC153" s="86"/>
      <c r="EGD153" s="86"/>
      <c r="EGE153" s="86"/>
      <c r="EGF153" s="86"/>
      <c r="EGG153" s="86"/>
      <c r="EGH153" s="86"/>
      <c r="EGI153" s="86"/>
      <c r="EGJ153" s="86"/>
      <c r="EGK153" s="86"/>
      <c r="EGL153" s="86"/>
      <c r="EGM153" s="86"/>
      <c r="EGN153" s="86"/>
      <c r="EGO153" s="86"/>
      <c r="EGP153" s="86"/>
      <c r="EGQ153" s="86"/>
      <c r="EGR153" s="86"/>
      <c r="EGS153" s="86"/>
      <c r="EGT153" s="86"/>
      <c r="EGU153" s="86"/>
      <c r="EGV153" s="86"/>
      <c r="EGW153" s="86"/>
      <c r="EGX153" s="86"/>
      <c r="EGY153" s="86"/>
      <c r="EGZ153" s="86"/>
      <c r="EHA153" s="86"/>
      <c r="EHB153" s="86"/>
      <c r="EHC153" s="86"/>
      <c r="EHD153" s="86"/>
      <c r="EHE153" s="86"/>
      <c r="EHF153" s="86"/>
      <c r="EHG153" s="86"/>
      <c r="EHH153" s="86"/>
      <c r="EHI153" s="86"/>
      <c r="EHJ153" s="86"/>
      <c r="EHK153" s="86"/>
      <c r="EHL153" s="86"/>
      <c r="EHM153" s="86"/>
      <c r="EHN153" s="86"/>
      <c r="EHO153" s="86"/>
      <c r="EHP153" s="86"/>
      <c r="EHQ153" s="86"/>
      <c r="EHR153" s="86"/>
      <c r="EHS153" s="86"/>
      <c r="EHT153" s="86"/>
      <c r="EHU153" s="86"/>
      <c r="EHV153" s="86"/>
      <c r="EHW153" s="86"/>
      <c r="EHX153" s="86"/>
      <c r="EHY153" s="86"/>
      <c r="EHZ153" s="86"/>
      <c r="EIA153" s="86"/>
      <c r="EIB153" s="86"/>
      <c r="EIC153" s="86"/>
      <c r="EID153" s="86"/>
      <c r="EIE153" s="86"/>
      <c r="EIF153" s="86"/>
      <c r="EIG153" s="86"/>
      <c r="EIH153" s="86"/>
      <c r="EII153" s="86"/>
      <c r="EIJ153" s="86"/>
      <c r="EIK153" s="86"/>
      <c r="EIL153" s="86"/>
      <c r="EIM153" s="86"/>
      <c r="EIN153" s="86"/>
      <c r="EIO153" s="86"/>
      <c r="EIP153" s="86"/>
      <c r="EIQ153" s="86"/>
      <c r="EIR153" s="86"/>
      <c r="EIS153" s="86"/>
      <c r="EIT153" s="86"/>
      <c r="EIU153" s="86"/>
      <c r="EIV153" s="86"/>
      <c r="EIW153" s="86"/>
      <c r="EIX153" s="86"/>
      <c r="EIY153" s="86"/>
      <c r="EIZ153" s="86"/>
      <c r="EJA153" s="86"/>
      <c r="EJB153" s="86"/>
      <c r="EJC153" s="86"/>
      <c r="EJD153" s="86"/>
      <c r="EJE153" s="86"/>
      <c r="EJF153" s="86"/>
      <c r="EJG153" s="86"/>
      <c r="EJH153" s="86"/>
      <c r="EJI153" s="86"/>
      <c r="EJJ153" s="86"/>
      <c r="EJK153" s="86"/>
      <c r="EJL153" s="86"/>
      <c r="EJM153" s="86"/>
      <c r="EJN153" s="86"/>
      <c r="EJO153" s="86"/>
      <c r="EJP153" s="86"/>
      <c r="EJQ153" s="86"/>
      <c r="EJR153" s="86"/>
      <c r="EJS153" s="86"/>
      <c r="EJT153" s="86"/>
      <c r="EJU153" s="86"/>
      <c r="EJV153" s="86"/>
      <c r="EJW153" s="86"/>
      <c r="EJX153" s="86"/>
      <c r="EJY153" s="86"/>
      <c r="EJZ153" s="86"/>
      <c r="EKA153" s="86"/>
      <c r="EKB153" s="86"/>
      <c r="EKC153" s="86"/>
      <c r="EKD153" s="86"/>
      <c r="EKE153" s="86"/>
      <c r="EKF153" s="86"/>
      <c r="EKG153" s="86"/>
      <c r="EKH153" s="86"/>
      <c r="EKI153" s="86"/>
      <c r="EKJ153" s="86"/>
      <c r="EKK153" s="86"/>
      <c r="EKL153" s="86"/>
      <c r="EKM153" s="86"/>
      <c r="EKN153" s="86"/>
      <c r="EKO153" s="86"/>
      <c r="EKP153" s="86"/>
      <c r="EKQ153" s="86"/>
      <c r="EKR153" s="86"/>
      <c r="EKS153" s="86"/>
      <c r="EKT153" s="86"/>
      <c r="EKU153" s="86"/>
      <c r="EKV153" s="86"/>
      <c r="EKW153" s="86"/>
      <c r="EKX153" s="86"/>
      <c r="EKY153" s="86"/>
      <c r="EKZ153" s="86"/>
      <c r="ELA153" s="86"/>
      <c r="ELB153" s="86"/>
      <c r="ELC153" s="86"/>
      <c r="ELD153" s="86"/>
      <c r="ELE153" s="86"/>
      <c r="ELF153" s="86"/>
      <c r="ELG153" s="86"/>
      <c r="ELH153" s="86"/>
      <c r="ELI153" s="86"/>
      <c r="ELJ153" s="86"/>
      <c r="ELK153" s="86"/>
      <c r="ELL153" s="86"/>
      <c r="ELM153" s="86"/>
      <c r="ELN153" s="86"/>
      <c r="ELO153" s="86"/>
      <c r="ELP153" s="86"/>
      <c r="ELQ153" s="86"/>
      <c r="ELR153" s="86"/>
      <c r="ELS153" s="86"/>
      <c r="ELT153" s="86"/>
      <c r="ELU153" s="86"/>
      <c r="ELV153" s="86"/>
      <c r="ELW153" s="86"/>
      <c r="ELX153" s="86"/>
      <c r="ELY153" s="86"/>
      <c r="ELZ153" s="86"/>
      <c r="EMA153" s="86"/>
      <c r="EMB153" s="86"/>
      <c r="EMC153" s="86"/>
      <c r="EMD153" s="86"/>
      <c r="EME153" s="86"/>
      <c r="EMF153" s="86"/>
      <c r="EMG153" s="86"/>
      <c r="EMH153" s="86"/>
      <c r="EMI153" s="86"/>
      <c r="EMJ153" s="86"/>
      <c r="EMK153" s="86"/>
      <c r="EML153" s="86"/>
      <c r="EMM153" s="86"/>
      <c r="EMN153" s="86"/>
      <c r="EMO153" s="86"/>
      <c r="EMP153" s="86"/>
      <c r="EMQ153" s="86"/>
      <c r="EMR153" s="86"/>
      <c r="EMS153" s="86"/>
      <c r="EMT153" s="86"/>
      <c r="EMU153" s="86"/>
      <c r="EMV153" s="86"/>
      <c r="EMW153" s="86"/>
      <c r="EMX153" s="86"/>
      <c r="EMY153" s="86"/>
      <c r="EMZ153" s="86"/>
      <c r="ENA153" s="86"/>
      <c r="ENB153" s="86"/>
      <c r="ENC153" s="86"/>
      <c r="END153" s="86"/>
      <c r="ENE153" s="86"/>
      <c r="ENF153" s="86"/>
      <c r="ENG153" s="86"/>
      <c r="ENH153" s="86"/>
      <c r="ENI153" s="86"/>
      <c r="ENJ153" s="86"/>
      <c r="ENK153" s="86"/>
      <c r="ENL153" s="86"/>
      <c r="ENM153" s="86"/>
      <c r="ENN153" s="86"/>
      <c r="ENO153" s="86"/>
      <c r="ENP153" s="86"/>
      <c r="ENQ153" s="86"/>
      <c r="ENR153" s="86"/>
      <c r="ENS153" s="86"/>
      <c r="ENT153" s="86"/>
      <c r="ENU153" s="86"/>
      <c r="ENV153" s="86"/>
      <c r="ENW153" s="86"/>
      <c r="ENX153" s="86"/>
      <c r="ENY153" s="86"/>
      <c r="ENZ153" s="86"/>
      <c r="EOA153" s="86"/>
      <c r="EOB153" s="86"/>
      <c r="EOC153" s="86"/>
      <c r="EOD153" s="86"/>
      <c r="EOE153" s="86"/>
      <c r="EOF153" s="86"/>
      <c r="EOG153" s="86"/>
      <c r="EOH153" s="86"/>
      <c r="EOI153" s="86"/>
      <c r="EOJ153" s="86"/>
      <c r="EOK153" s="86"/>
      <c r="EOL153" s="86"/>
      <c r="EOM153" s="86"/>
      <c r="EON153" s="86"/>
      <c r="EOO153" s="86"/>
      <c r="EOP153" s="86"/>
      <c r="EOQ153" s="86"/>
      <c r="EOR153" s="86"/>
      <c r="EOS153" s="86"/>
      <c r="EOT153" s="86"/>
      <c r="EOU153" s="86"/>
      <c r="EOV153" s="86"/>
      <c r="EOW153" s="86"/>
      <c r="EOX153" s="86"/>
      <c r="EOY153" s="186"/>
      <c r="EOZ153" s="186"/>
      <c r="EPA153" s="186"/>
      <c r="EPB153" s="186"/>
      <c r="EPC153" s="186"/>
      <c r="EPD153" s="186"/>
      <c r="EPE153" s="86"/>
      <c r="EPF153" s="86"/>
      <c r="EPG153" s="86"/>
      <c r="EPH153" s="86"/>
      <c r="EPI153" s="86"/>
      <c r="EPJ153" s="86"/>
      <c r="EPK153" s="86"/>
      <c r="EPL153" s="86"/>
      <c r="EPM153" s="86"/>
      <c r="EPN153" s="86"/>
      <c r="EPO153" s="86"/>
      <c r="EPP153" s="86"/>
      <c r="EPQ153" s="86"/>
      <c r="EPR153" s="86"/>
      <c r="EPS153" s="86"/>
      <c r="EPT153" s="86"/>
      <c r="EPU153" s="86"/>
      <c r="EPV153" s="86"/>
      <c r="EPW153" s="86"/>
      <c r="EPX153" s="86"/>
      <c r="EPY153" s="86"/>
      <c r="EPZ153" s="86"/>
      <c r="EQA153" s="86"/>
      <c r="EQB153" s="86"/>
      <c r="EQC153" s="86"/>
      <c r="EQD153" s="86"/>
      <c r="EQE153" s="86"/>
      <c r="EQF153" s="86"/>
      <c r="EQG153" s="86"/>
      <c r="EQH153" s="86"/>
      <c r="EQI153" s="86"/>
      <c r="EQJ153" s="86"/>
      <c r="EQK153" s="86"/>
      <c r="EQL153" s="86"/>
      <c r="EQM153" s="86"/>
      <c r="EQN153" s="86"/>
      <c r="EQO153" s="86"/>
      <c r="EQP153" s="86"/>
      <c r="EQQ153" s="86"/>
      <c r="EQR153" s="86"/>
      <c r="EQS153" s="86"/>
      <c r="EQT153" s="86"/>
      <c r="EQU153" s="86"/>
      <c r="EQV153" s="86"/>
      <c r="EQW153" s="86"/>
      <c r="EQX153" s="86"/>
      <c r="EQY153" s="86"/>
      <c r="EQZ153" s="86"/>
      <c r="ERA153" s="86"/>
      <c r="ERB153" s="86"/>
      <c r="ERC153" s="86"/>
      <c r="ERD153" s="86"/>
      <c r="ERE153" s="86"/>
      <c r="ERF153" s="86"/>
      <c r="ERG153" s="86"/>
      <c r="ERH153" s="86"/>
      <c r="ERI153" s="86"/>
      <c r="ERJ153" s="86"/>
      <c r="ERK153" s="86"/>
      <c r="ERL153" s="86"/>
      <c r="ERM153" s="86"/>
      <c r="ERN153" s="86"/>
      <c r="ERO153" s="86"/>
      <c r="ERP153" s="86"/>
      <c r="ERQ153" s="86"/>
      <c r="ERR153" s="86"/>
      <c r="ERS153" s="86"/>
      <c r="ERT153" s="86"/>
      <c r="ERU153" s="86"/>
      <c r="ERV153" s="86"/>
      <c r="ERW153" s="86"/>
      <c r="ERX153" s="86"/>
      <c r="ERY153" s="86"/>
      <c r="ERZ153" s="86"/>
      <c r="ESA153" s="86"/>
      <c r="ESB153" s="86"/>
      <c r="ESC153" s="86"/>
      <c r="ESD153" s="86"/>
      <c r="ESE153" s="86"/>
      <c r="ESF153" s="86"/>
      <c r="ESG153" s="86"/>
      <c r="ESH153" s="86"/>
      <c r="ESI153" s="86"/>
      <c r="ESJ153" s="86"/>
      <c r="ESK153" s="86"/>
      <c r="ESL153" s="86"/>
      <c r="ESM153" s="86"/>
      <c r="ESN153" s="86"/>
      <c r="ESO153" s="86"/>
      <c r="ESP153" s="86"/>
      <c r="ESQ153" s="86"/>
      <c r="ESR153" s="86"/>
      <c r="ESS153" s="86"/>
      <c r="EST153" s="86"/>
      <c r="ESU153" s="86"/>
      <c r="ESV153" s="86"/>
      <c r="ESW153" s="86"/>
      <c r="ESX153" s="86"/>
      <c r="ESY153" s="86"/>
      <c r="ESZ153" s="86"/>
      <c r="ETA153" s="86"/>
      <c r="ETB153" s="86"/>
      <c r="ETC153" s="86"/>
      <c r="ETD153" s="86"/>
      <c r="ETE153" s="86"/>
      <c r="ETF153" s="86"/>
      <c r="ETG153" s="86"/>
      <c r="ETH153" s="86"/>
      <c r="ETI153" s="86"/>
      <c r="ETJ153" s="86"/>
      <c r="ETK153" s="86"/>
      <c r="ETL153" s="86"/>
      <c r="ETM153" s="86"/>
      <c r="ETN153" s="86"/>
      <c r="ETO153" s="86"/>
      <c r="ETP153" s="86"/>
      <c r="ETQ153" s="86"/>
      <c r="ETR153" s="86"/>
      <c r="ETS153" s="86"/>
      <c r="ETT153" s="86"/>
      <c r="ETU153" s="86"/>
      <c r="ETV153" s="86"/>
      <c r="ETW153" s="86"/>
      <c r="ETX153" s="86"/>
      <c r="ETY153" s="86"/>
      <c r="ETZ153" s="86"/>
      <c r="EUA153" s="86"/>
      <c r="EUB153" s="86"/>
      <c r="EUC153" s="86"/>
      <c r="EUD153" s="86"/>
      <c r="EUE153" s="86"/>
      <c r="EUF153" s="86"/>
      <c r="EUG153" s="86"/>
      <c r="EUH153" s="86"/>
      <c r="EUI153" s="86"/>
      <c r="EUJ153" s="86"/>
      <c r="EUK153" s="86"/>
      <c r="EUL153" s="86"/>
      <c r="EUM153" s="86"/>
      <c r="EUN153" s="86"/>
      <c r="EUO153" s="86"/>
      <c r="EUP153" s="86"/>
      <c r="EUQ153" s="86"/>
      <c r="EUR153" s="86"/>
      <c r="EUS153" s="86"/>
      <c r="EUT153" s="86"/>
      <c r="EUU153" s="86"/>
      <c r="EUV153" s="86"/>
      <c r="EUW153" s="86"/>
      <c r="EUX153" s="86"/>
      <c r="EUY153" s="86"/>
      <c r="EUZ153" s="86"/>
      <c r="EVA153" s="86"/>
      <c r="EVB153" s="86"/>
      <c r="EVC153" s="86"/>
      <c r="EVD153" s="86"/>
      <c r="EVE153" s="86"/>
      <c r="EVF153" s="86"/>
      <c r="EVG153" s="86"/>
      <c r="EVH153" s="86"/>
      <c r="EVI153" s="86"/>
      <c r="EVJ153" s="86"/>
      <c r="EVK153" s="86"/>
      <c r="EVL153" s="86"/>
      <c r="EVM153" s="86"/>
      <c r="EVN153" s="86"/>
      <c r="EVO153" s="86"/>
      <c r="EVP153" s="86"/>
      <c r="EVQ153" s="86"/>
      <c r="EVR153" s="86"/>
      <c r="EVS153" s="86"/>
      <c r="EVT153" s="86"/>
      <c r="EVU153" s="86"/>
      <c r="EVV153" s="86"/>
      <c r="EVW153" s="86"/>
      <c r="EVX153" s="86"/>
      <c r="EVY153" s="86"/>
      <c r="EVZ153" s="86"/>
      <c r="EWA153" s="86"/>
      <c r="EWB153" s="86"/>
      <c r="EWC153" s="86"/>
      <c r="EWD153" s="86"/>
      <c r="EWE153" s="86"/>
      <c r="EWF153" s="86"/>
      <c r="EWG153" s="86"/>
      <c r="EWH153" s="86"/>
      <c r="EWI153" s="86"/>
      <c r="EWJ153" s="86"/>
      <c r="EWK153" s="86"/>
      <c r="EWL153" s="86"/>
      <c r="EWM153" s="86"/>
      <c r="EWN153" s="86"/>
      <c r="EWO153" s="86"/>
      <c r="EWP153" s="86"/>
      <c r="EWQ153" s="86"/>
      <c r="EWR153" s="86"/>
      <c r="EWS153" s="86"/>
      <c r="EWT153" s="86"/>
      <c r="EWU153" s="86"/>
      <c r="EWV153" s="86"/>
      <c r="EWW153" s="86"/>
      <c r="EWX153" s="86"/>
      <c r="EWY153" s="86"/>
      <c r="EWZ153" s="86"/>
      <c r="EXA153" s="86"/>
      <c r="EXB153" s="86"/>
      <c r="EXC153" s="86"/>
      <c r="EXD153" s="86"/>
      <c r="EXE153" s="86"/>
      <c r="EXF153" s="86"/>
      <c r="EXG153" s="86"/>
      <c r="EXH153" s="86"/>
      <c r="EXI153" s="86"/>
      <c r="EXJ153" s="86"/>
      <c r="EXK153" s="86"/>
      <c r="EXL153" s="86"/>
      <c r="EXM153" s="86"/>
      <c r="EXN153" s="86"/>
      <c r="EXO153" s="86"/>
      <c r="EXP153" s="86"/>
      <c r="EXQ153" s="86"/>
      <c r="EXR153" s="86"/>
      <c r="EXS153" s="86"/>
      <c r="EXT153" s="86"/>
      <c r="EXU153" s="86"/>
      <c r="EXV153" s="86"/>
      <c r="EXW153" s="86"/>
      <c r="EXX153" s="86"/>
      <c r="EXY153" s="86"/>
      <c r="EXZ153" s="86"/>
      <c r="EYA153" s="86"/>
      <c r="EYB153" s="86"/>
      <c r="EYC153" s="86"/>
      <c r="EYD153" s="86"/>
      <c r="EYE153" s="86"/>
      <c r="EYF153" s="86"/>
      <c r="EYG153" s="86"/>
      <c r="EYH153" s="86"/>
      <c r="EYI153" s="86"/>
      <c r="EYJ153" s="86"/>
      <c r="EYK153" s="86"/>
      <c r="EYL153" s="86"/>
      <c r="EYM153" s="86"/>
      <c r="EYN153" s="86"/>
      <c r="EYO153" s="86"/>
      <c r="EYP153" s="86"/>
      <c r="EYQ153" s="86"/>
      <c r="EYR153" s="86"/>
      <c r="EYS153" s="86"/>
      <c r="EYT153" s="86"/>
      <c r="EYU153" s="186"/>
      <c r="EYV153" s="186"/>
      <c r="EYW153" s="186"/>
      <c r="EYX153" s="186"/>
      <c r="EYY153" s="186"/>
      <c r="EYZ153" s="186"/>
      <c r="EZA153" s="86"/>
      <c r="EZB153" s="86"/>
      <c r="EZC153" s="86"/>
      <c r="EZD153" s="86"/>
      <c r="EZE153" s="86"/>
      <c r="EZF153" s="86"/>
      <c r="EZG153" s="86"/>
      <c r="EZH153" s="86"/>
      <c r="EZI153" s="86"/>
      <c r="EZJ153" s="86"/>
      <c r="EZK153" s="86"/>
      <c r="EZL153" s="86"/>
      <c r="EZM153" s="86"/>
      <c r="EZN153" s="86"/>
      <c r="EZO153" s="86"/>
      <c r="EZP153" s="86"/>
      <c r="EZQ153" s="86"/>
      <c r="EZR153" s="86"/>
      <c r="EZS153" s="86"/>
      <c r="EZT153" s="86"/>
      <c r="EZU153" s="86"/>
      <c r="EZV153" s="86"/>
      <c r="EZW153" s="86"/>
      <c r="EZX153" s="86"/>
      <c r="EZY153" s="86"/>
      <c r="EZZ153" s="86"/>
      <c r="FAA153" s="86"/>
      <c r="FAB153" s="86"/>
      <c r="FAC153" s="86"/>
      <c r="FAD153" s="86"/>
      <c r="FAE153" s="86"/>
      <c r="FAF153" s="86"/>
      <c r="FAG153" s="86"/>
      <c r="FAH153" s="86"/>
      <c r="FAI153" s="86"/>
      <c r="FAJ153" s="86"/>
      <c r="FAK153" s="86"/>
      <c r="FAL153" s="86"/>
      <c r="FAM153" s="86"/>
      <c r="FAN153" s="86"/>
      <c r="FAO153" s="86"/>
      <c r="FAP153" s="86"/>
      <c r="FAQ153" s="86"/>
      <c r="FAR153" s="86"/>
      <c r="FAS153" s="86"/>
      <c r="FAT153" s="86"/>
      <c r="FAU153" s="86"/>
      <c r="FAV153" s="86"/>
      <c r="FAW153" s="86"/>
      <c r="FAX153" s="86"/>
      <c r="FAY153" s="86"/>
      <c r="FAZ153" s="86"/>
      <c r="FBA153" s="86"/>
      <c r="FBB153" s="86"/>
      <c r="FBC153" s="86"/>
      <c r="FBD153" s="86"/>
      <c r="FBE153" s="86"/>
      <c r="FBF153" s="86"/>
      <c r="FBG153" s="86"/>
      <c r="FBH153" s="86"/>
      <c r="FBI153" s="86"/>
      <c r="FBJ153" s="86"/>
      <c r="FBK153" s="86"/>
      <c r="FBL153" s="86"/>
      <c r="FBM153" s="86"/>
      <c r="FBN153" s="86"/>
      <c r="FBO153" s="86"/>
      <c r="FBP153" s="86"/>
      <c r="FBQ153" s="86"/>
      <c r="FBR153" s="86"/>
      <c r="FBS153" s="86"/>
      <c r="FBT153" s="86"/>
      <c r="FBU153" s="86"/>
      <c r="FBV153" s="86"/>
      <c r="FBW153" s="86"/>
      <c r="FBX153" s="86"/>
      <c r="FBY153" s="86"/>
      <c r="FBZ153" s="86"/>
      <c r="FCA153" s="86"/>
      <c r="FCB153" s="86"/>
      <c r="FCC153" s="86"/>
      <c r="FCD153" s="86"/>
      <c r="FCE153" s="86"/>
      <c r="FCF153" s="86"/>
      <c r="FCG153" s="86"/>
      <c r="FCH153" s="86"/>
      <c r="FCI153" s="86"/>
      <c r="FCJ153" s="86"/>
      <c r="FCK153" s="86"/>
      <c r="FCL153" s="86"/>
      <c r="FCM153" s="86"/>
      <c r="FCN153" s="86"/>
      <c r="FCO153" s="86"/>
      <c r="FCP153" s="86"/>
      <c r="FCQ153" s="86"/>
      <c r="FCR153" s="86"/>
      <c r="FCS153" s="86"/>
      <c r="FCT153" s="86"/>
      <c r="FCU153" s="86"/>
      <c r="FCV153" s="86"/>
      <c r="FCW153" s="86"/>
      <c r="FCX153" s="86"/>
      <c r="FCY153" s="86"/>
      <c r="FCZ153" s="86"/>
      <c r="FDA153" s="86"/>
      <c r="FDB153" s="86"/>
      <c r="FDC153" s="86"/>
      <c r="FDD153" s="86"/>
      <c r="FDE153" s="86"/>
      <c r="FDF153" s="86"/>
      <c r="FDG153" s="86"/>
      <c r="FDH153" s="86"/>
      <c r="FDI153" s="86"/>
      <c r="FDJ153" s="86"/>
      <c r="FDK153" s="86"/>
      <c r="FDL153" s="86"/>
      <c r="FDM153" s="86"/>
      <c r="FDN153" s="86"/>
      <c r="FDO153" s="86"/>
      <c r="FDP153" s="86"/>
      <c r="FDQ153" s="86"/>
      <c r="FDR153" s="86"/>
      <c r="FDS153" s="86"/>
      <c r="FDT153" s="86"/>
      <c r="FDU153" s="86"/>
      <c r="FDV153" s="86"/>
      <c r="FDW153" s="86"/>
      <c r="FDX153" s="86"/>
      <c r="FDY153" s="86"/>
      <c r="FDZ153" s="86"/>
      <c r="FEA153" s="86"/>
      <c r="FEB153" s="86"/>
      <c r="FEC153" s="86"/>
      <c r="FED153" s="86"/>
      <c r="FEE153" s="86"/>
      <c r="FEF153" s="86"/>
      <c r="FEG153" s="86"/>
      <c r="FEH153" s="86"/>
      <c r="FEI153" s="86"/>
      <c r="FEJ153" s="86"/>
      <c r="FEK153" s="86"/>
      <c r="FEL153" s="86"/>
      <c r="FEM153" s="86"/>
      <c r="FEN153" s="86"/>
      <c r="FEO153" s="86"/>
      <c r="FEP153" s="86"/>
      <c r="FEQ153" s="86"/>
      <c r="FER153" s="86"/>
      <c r="FES153" s="86"/>
      <c r="FET153" s="86"/>
      <c r="FEU153" s="86"/>
      <c r="FEV153" s="86"/>
      <c r="FEW153" s="86"/>
      <c r="FEX153" s="86"/>
      <c r="FEY153" s="86"/>
      <c r="FEZ153" s="86"/>
      <c r="FFA153" s="86"/>
      <c r="FFB153" s="86"/>
      <c r="FFC153" s="86"/>
      <c r="FFD153" s="86"/>
      <c r="FFE153" s="86"/>
      <c r="FFF153" s="86"/>
      <c r="FFG153" s="86"/>
      <c r="FFH153" s="86"/>
      <c r="FFI153" s="86"/>
      <c r="FFJ153" s="86"/>
      <c r="FFK153" s="86"/>
      <c r="FFL153" s="86"/>
      <c r="FFM153" s="86"/>
      <c r="FFN153" s="86"/>
      <c r="FFO153" s="86"/>
      <c r="FFP153" s="86"/>
      <c r="FFQ153" s="86"/>
      <c r="FFR153" s="86"/>
      <c r="FFS153" s="86"/>
      <c r="FFT153" s="86"/>
      <c r="FFU153" s="86"/>
      <c r="FFV153" s="86"/>
      <c r="FFW153" s="86"/>
      <c r="FFX153" s="86"/>
      <c r="FFY153" s="86"/>
      <c r="FFZ153" s="86"/>
      <c r="FGA153" s="86"/>
      <c r="FGB153" s="86"/>
      <c r="FGC153" s="86"/>
      <c r="FGD153" s="86"/>
      <c r="FGE153" s="86"/>
      <c r="FGF153" s="86"/>
      <c r="FGG153" s="86"/>
      <c r="FGH153" s="86"/>
      <c r="FGI153" s="86"/>
      <c r="FGJ153" s="86"/>
      <c r="FGK153" s="86"/>
      <c r="FGL153" s="86"/>
      <c r="FGM153" s="86"/>
      <c r="FGN153" s="86"/>
      <c r="FGO153" s="86"/>
      <c r="FGP153" s="86"/>
      <c r="FGQ153" s="86"/>
      <c r="FGR153" s="86"/>
      <c r="FGS153" s="86"/>
      <c r="FGT153" s="86"/>
      <c r="FGU153" s="86"/>
      <c r="FGV153" s="86"/>
      <c r="FGW153" s="86"/>
      <c r="FGX153" s="86"/>
      <c r="FGY153" s="86"/>
      <c r="FGZ153" s="86"/>
      <c r="FHA153" s="86"/>
      <c r="FHB153" s="86"/>
      <c r="FHC153" s="86"/>
      <c r="FHD153" s="86"/>
      <c r="FHE153" s="86"/>
      <c r="FHF153" s="86"/>
      <c r="FHG153" s="86"/>
      <c r="FHH153" s="86"/>
      <c r="FHI153" s="86"/>
      <c r="FHJ153" s="86"/>
      <c r="FHK153" s="86"/>
      <c r="FHL153" s="86"/>
      <c r="FHM153" s="86"/>
      <c r="FHN153" s="86"/>
      <c r="FHO153" s="86"/>
      <c r="FHP153" s="86"/>
      <c r="FHQ153" s="86"/>
      <c r="FHR153" s="86"/>
      <c r="FHS153" s="86"/>
      <c r="FHT153" s="86"/>
      <c r="FHU153" s="86"/>
      <c r="FHV153" s="86"/>
      <c r="FHW153" s="86"/>
      <c r="FHX153" s="86"/>
      <c r="FHY153" s="86"/>
      <c r="FHZ153" s="86"/>
      <c r="FIA153" s="86"/>
      <c r="FIB153" s="86"/>
      <c r="FIC153" s="86"/>
      <c r="FID153" s="86"/>
      <c r="FIE153" s="86"/>
      <c r="FIF153" s="86"/>
      <c r="FIG153" s="86"/>
      <c r="FIH153" s="86"/>
      <c r="FII153" s="86"/>
      <c r="FIJ153" s="86"/>
      <c r="FIK153" s="86"/>
      <c r="FIL153" s="86"/>
      <c r="FIM153" s="86"/>
      <c r="FIN153" s="86"/>
      <c r="FIO153" s="86"/>
      <c r="FIP153" s="86"/>
      <c r="FIQ153" s="186"/>
      <c r="FIR153" s="186"/>
      <c r="FIS153" s="186"/>
      <c r="FIT153" s="186"/>
      <c r="FIU153" s="186"/>
      <c r="FIV153" s="186"/>
      <c r="FIW153" s="86"/>
      <c r="FIX153" s="86"/>
      <c r="FIY153" s="86"/>
      <c r="FIZ153" s="86"/>
      <c r="FJA153" s="86"/>
      <c r="FJB153" s="86"/>
      <c r="FJC153" s="86"/>
      <c r="FJD153" s="86"/>
      <c r="FJE153" s="86"/>
      <c r="FJF153" s="86"/>
      <c r="FJG153" s="86"/>
      <c r="FJH153" s="86"/>
      <c r="FJI153" s="86"/>
      <c r="FJJ153" s="86"/>
      <c r="FJK153" s="86"/>
      <c r="FJL153" s="86"/>
      <c r="FJM153" s="86"/>
      <c r="FJN153" s="86"/>
      <c r="FJO153" s="86"/>
      <c r="FJP153" s="86"/>
      <c r="FJQ153" s="86"/>
      <c r="FJR153" s="86"/>
      <c r="FJS153" s="86"/>
      <c r="FJT153" s="86"/>
      <c r="FJU153" s="86"/>
      <c r="FJV153" s="86"/>
      <c r="FJW153" s="86"/>
      <c r="FJX153" s="86"/>
      <c r="FJY153" s="86"/>
      <c r="FJZ153" s="86"/>
      <c r="FKA153" s="86"/>
      <c r="FKB153" s="86"/>
      <c r="FKC153" s="86"/>
      <c r="FKD153" s="86"/>
      <c r="FKE153" s="86"/>
      <c r="FKF153" s="86"/>
      <c r="FKG153" s="86"/>
      <c r="FKH153" s="86"/>
      <c r="FKI153" s="86"/>
      <c r="FKJ153" s="86"/>
      <c r="FKK153" s="86"/>
      <c r="FKL153" s="86"/>
      <c r="FKM153" s="86"/>
      <c r="FKN153" s="86"/>
      <c r="FKO153" s="86"/>
      <c r="FKP153" s="86"/>
      <c r="FKQ153" s="86"/>
      <c r="FKR153" s="86"/>
      <c r="FKS153" s="86"/>
      <c r="FKT153" s="86"/>
      <c r="FKU153" s="86"/>
      <c r="FKV153" s="86"/>
      <c r="FKW153" s="86"/>
      <c r="FKX153" s="86"/>
      <c r="FKY153" s="86"/>
      <c r="FKZ153" s="86"/>
      <c r="FLA153" s="86"/>
      <c r="FLB153" s="86"/>
      <c r="FLC153" s="86"/>
      <c r="FLD153" s="86"/>
      <c r="FLE153" s="86"/>
      <c r="FLF153" s="86"/>
      <c r="FLG153" s="86"/>
      <c r="FLH153" s="86"/>
      <c r="FLI153" s="86"/>
      <c r="FLJ153" s="86"/>
      <c r="FLK153" s="86"/>
      <c r="FLL153" s="86"/>
      <c r="FLM153" s="86"/>
      <c r="FLN153" s="86"/>
      <c r="FLO153" s="86"/>
      <c r="FLP153" s="86"/>
      <c r="FLQ153" s="86"/>
      <c r="FLR153" s="86"/>
      <c r="FLS153" s="86"/>
      <c r="FLT153" s="86"/>
      <c r="FLU153" s="86"/>
      <c r="FLV153" s="86"/>
      <c r="FLW153" s="86"/>
      <c r="FLX153" s="86"/>
      <c r="FLY153" s="86"/>
      <c r="FLZ153" s="86"/>
      <c r="FMA153" s="86"/>
      <c r="FMB153" s="86"/>
      <c r="FMC153" s="86"/>
      <c r="FMD153" s="86"/>
      <c r="FME153" s="86"/>
      <c r="FMF153" s="86"/>
      <c r="FMG153" s="86"/>
      <c r="FMH153" s="86"/>
      <c r="FMI153" s="86"/>
      <c r="FMJ153" s="86"/>
      <c r="FMK153" s="86"/>
      <c r="FML153" s="86"/>
      <c r="FMM153" s="86"/>
      <c r="FMN153" s="86"/>
      <c r="FMO153" s="86"/>
      <c r="FMP153" s="86"/>
      <c r="FMQ153" s="86"/>
      <c r="FMR153" s="86"/>
      <c r="FMS153" s="86"/>
      <c r="FMT153" s="86"/>
      <c r="FMU153" s="86"/>
      <c r="FMV153" s="86"/>
      <c r="FMW153" s="86"/>
      <c r="FMX153" s="86"/>
      <c r="FMY153" s="86"/>
      <c r="FMZ153" s="86"/>
      <c r="FNA153" s="86"/>
      <c r="FNB153" s="86"/>
      <c r="FNC153" s="86"/>
      <c r="FND153" s="86"/>
      <c r="FNE153" s="86"/>
      <c r="FNF153" s="86"/>
      <c r="FNG153" s="86"/>
      <c r="FNH153" s="86"/>
      <c r="FNI153" s="86"/>
      <c r="FNJ153" s="86"/>
      <c r="FNK153" s="86"/>
      <c r="FNL153" s="86"/>
      <c r="FNM153" s="86"/>
      <c r="FNN153" s="86"/>
      <c r="FNO153" s="86"/>
      <c r="FNP153" s="86"/>
      <c r="FNQ153" s="86"/>
      <c r="FNR153" s="86"/>
      <c r="FNS153" s="86"/>
      <c r="FNT153" s="86"/>
      <c r="FNU153" s="86"/>
      <c r="FNV153" s="86"/>
      <c r="FNW153" s="86"/>
      <c r="FNX153" s="86"/>
      <c r="FNY153" s="86"/>
      <c r="FNZ153" s="86"/>
      <c r="FOA153" s="86"/>
      <c r="FOB153" s="86"/>
      <c r="FOC153" s="86"/>
      <c r="FOD153" s="86"/>
      <c r="FOE153" s="86"/>
      <c r="FOF153" s="86"/>
      <c r="FOG153" s="86"/>
      <c r="FOH153" s="86"/>
      <c r="FOI153" s="86"/>
      <c r="FOJ153" s="86"/>
      <c r="FOK153" s="86"/>
      <c r="FOL153" s="86"/>
      <c r="FOM153" s="86"/>
      <c r="FON153" s="86"/>
      <c r="FOO153" s="86"/>
      <c r="FOP153" s="86"/>
      <c r="FOQ153" s="86"/>
      <c r="FOR153" s="86"/>
      <c r="FOS153" s="86"/>
      <c r="FOT153" s="86"/>
      <c r="FOU153" s="86"/>
      <c r="FOV153" s="86"/>
      <c r="FOW153" s="86"/>
      <c r="FOX153" s="86"/>
      <c r="FOY153" s="86"/>
      <c r="FOZ153" s="86"/>
      <c r="FPA153" s="86"/>
      <c r="FPB153" s="86"/>
      <c r="FPC153" s="86"/>
      <c r="FPD153" s="86"/>
      <c r="FPE153" s="86"/>
      <c r="FPF153" s="86"/>
      <c r="FPG153" s="86"/>
      <c r="FPH153" s="86"/>
      <c r="FPI153" s="86"/>
      <c r="FPJ153" s="86"/>
      <c r="FPK153" s="86"/>
      <c r="FPL153" s="86"/>
      <c r="FPM153" s="86"/>
      <c r="FPN153" s="86"/>
      <c r="FPO153" s="86"/>
      <c r="FPP153" s="86"/>
      <c r="FPQ153" s="86"/>
      <c r="FPR153" s="86"/>
      <c r="FPS153" s="86"/>
      <c r="FPT153" s="86"/>
      <c r="FPU153" s="86"/>
      <c r="FPV153" s="86"/>
      <c r="FPW153" s="86"/>
      <c r="FPX153" s="86"/>
      <c r="FPY153" s="86"/>
      <c r="FPZ153" s="86"/>
      <c r="FQA153" s="86"/>
      <c r="FQB153" s="86"/>
      <c r="FQC153" s="86"/>
      <c r="FQD153" s="86"/>
      <c r="FQE153" s="86"/>
      <c r="FQF153" s="86"/>
      <c r="FQG153" s="86"/>
      <c r="FQH153" s="86"/>
      <c r="FQI153" s="86"/>
      <c r="FQJ153" s="86"/>
      <c r="FQK153" s="86"/>
      <c r="FQL153" s="86"/>
      <c r="FQM153" s="86"/>
      <c r="FQN153" s="86"/>
      <c r="FQO153" s="86"/>
      <c r="FQP153" s="86"/>
      <c r="FQQ153" s="86"/>
      <c r="FQR153" s="86"/>
      <c r="FQS153" s="86"/>
      <c r="FQT153" s="86"/>
      <c r="FQU153" s="86"/>
      <c r="FQV153" s="86"/>
      <c r="FQW153" s="86"/>
      <c r="FQX153" s="86"/>
      <c r="FQY153" s="86"/>
      <c r="FQZ153" s="86"/>
      <c r="FRA153" s="86"/>
      <c r="FRB153" s="86"/>
      <c r="FRC153" s="86"/>
      <c r="FRD153" s="86"/>
      <c r="FRE153" s="86"/>
      <c r="FRF153" s="86"/>
      <c r="FRG153" s="86"/>
      <c r="FRH153" s="86"/>
      <c r="FRI153" s="86"/>
      <c r="FRJ153" s="86"/>
      <c r="FRK153" s="86"/>
      <c r="FRL153" s="86"/>
      <c r="FRM153" s="86"/>
      <c r="FRN153" s="86"/>
      <c r="FRO153" s="86"/>
      <c r="FRP153" s="86"/>
      <c r="FRQ153" s="86"/>
      <c r="FRR153" s="86"/>
      <c r="FRS153" s="86"/>
      <c r="FRT153" s="86"/>
      <c r="FRU153" s="86"/>
      <c r="FRV153" s="86"/>
      <c r="FRW153" s="86"/>
      <c r="FRX153" s="86"/>
      <c r="FRY153" s="86"/>
      <c r="FRZ153" s="86"/>
      <c r="FSA153" s="86"/>
      <c r="FSB153" s="86"/>
      <c r="FSC153" s="86"/>
      <c r="FSD153" s="86"/>
      <c r="FSE153" s="86"/>
      <c r="FSF153" s="86"/>
      <c r="FSG153" s="86"/>
      <c r="FSH153" s="86"/>
      <c r="FSI153" s="86"/>
      <c r="FSJ153" s="86"/>
      <c r="FSK153" s="86"/>
      <c r="FSL153" s="86"/>
      <c r="FSM153" s="186"/>
      <c r="FSN153" s="186"/>
      <c r="FSO153" s="186"/>
      <c r="FSP153" s="186"/>
      <c r="FSQ153" s="186"/>
      <c r="FSR153" s="186"/>
      <c r="FSS153" s="86"/>
      <c r="FST153" s="86"/>
      <c r="FSU153" s="86"/>
      <c r="FSV153" s="86"/>
      <c r="FSW153" s="86"/>
      <c r="FSX153" s="86"/>
      <c r="FSY153" s="86"/>
      <c r="FSZ153" s="86"/>
      <c r="FTA153" s="86"/>
      <c r="FTB153" s="86"/>
      <c r="FTC153" s="86"/>
      <c r="FTD153" s="86"/>
      <c r="FTE153" s="86"/>
      <c r="FTF153" s="86"/>
      <c r="FTG153" s="86"/>
      <c r="FTH153" s="86"/>
      <c r="FTI153" s="86"/>
      <c r="FTJ153" s="86"/>
      <c r="FTK153" s="86"/>
      <c r="FTL153" s="86"/>
      <c r="FTM153" s="86"/>
      <c r="FTN153" s="86"/>
      <c r="FTO153" s="86"/>
      <c r="FTP153" s="86"/>
      <c r="FTQ153" s="86"/>
      <c r="FTR153" s="86"/>
      <c r="FTS153" s="86"/>
      <c r="FTT153" s="86"/>
      <c r="FTU153" s="86"/>
      <c r="FTV153" s="86"/>
      <c r="FTW153" s="86"/>
      <c r="FTX153" s="86"/>
      <c r="FTY153" s="86"/>
      <c r="FTZ153" s="86"/>
      <c r="FUA153" s="86"/>
      <c r="FUB153" s="86"/>
      <c r="FUC153" s="86"/>
      <c r="FUD153" s="86"/>
      <c r="FUE153" s="86"/>
      <c r="FUF153" s="86"/>
      <c r="FUG153" s="86"/>
      <c r="FUH153" s="86"/>
      <c r="FUI153" s="86"/>
      <c r="FUJ153" s="86"/>
      <c r="FUK153" s="86"/>
      <c r="FUL153" s="86"/>
      <c r="FUM153" s="86"/>
      <c r="FUN153" s="86"/>
      <c r="FUO153" s="86"/>
      <c r="FUP153" s="86"/>
      <c r="FUQ153" s="86"/>
      <c r="FUR153" s="86"/>
      <c r="FUS153" s="86"/>
      <c r="FUT153" s="86"/>
      <c r="FUU153" s="86"/>
      <c r="FUV153" s="86"/>
      <c r="FUW153" s="86"/>
      <c r="FUX153" s="86"/>
      <c r="FUY153" s="86"/>
      <c r="FUZ153" s="86"/>
      <c r="FVA153" s="86"/>
      <c r="FVB153" s="86"/>
      <c r="FVC153" s="86"/>
      <c r="FVD153" s="86"/>
      <c r="FVE153" s="86"/>
      <c r="FVF153" s="86"/>
      <c r="FVG153" s="86"/>
      <c r="FVH153" s="86"/>
      <c r="FVI153" s="86"/>
      <c r="FVJ153" s="86"/>
      <c r="FVK153" s="86"/>
      <c r="FVL153" s="86"/>
      <c r="FVM153" s="86"/>
      <c r="FVN153" s="86"/>
      <c r="FVO153" s="86"/>
      <c r="FVP153" s="86"/>
      <c r="FVQ153" s="86"/>
      <c r="FVR153" s="86"/>
      <c r="FVS153" s="86"/>
      <c r="FVT153" s="86"/>
      <c r="FVU153" s="86"/>
      <c r="FVV153" s="86"/>
      <c r="FVW153" s="86"/>
      <c r="FVX153" s="86"/>
      <c r="FVY153" s="86"/>
      <c r="FVZ153" s="86"/>
      <c r="FWA153" s="86"/>
      <c r="FWB153" s="86"/>
      <c r="FWC153" s="86"/>
      <c r="FWD153" s="86"/>
      <c r="FWE153" s="86"/>
      <c r="FWF153" s="86"/>
      <c r="FWG153" s="86"/>
      <c r="FWH153" s="86"/>
      <c r="FWI153" s="86"/>
      <c r="FWJ153" s="86"/>
      <c r="FWK153" s="86"/>
      <c r="FWL153" s="86"/>
      <c r="FWM153" s="86"/>
      <c r="FWN153" s="86"/>
      <c r="FWO153" s="86"/>
      <c r="FWP153" s="86"/>
      <c r="FWQ153" s="86"/>
      <c r="FWR153" s="86"/>
      <c r="FWS153" s="86"/>
      <c r="FWT153" s="86"/>
      <c r="FWU153" s="86"/>
      <c r="FWV153" s="86"/>
      <c r="FWW153" s="86"/>
      <c r="FWX153" s="86"/>
      <c r="FWY153" s="86"/>
      <c r="FWZ153" s="86"/>
      <c r="FXA153" s="86"/>
      <c r="FXB153" s="86"/>
      <c r="FXC153" s="86"/>
      <c r="FXD153" s="86"/>
      <c r="FXE153" s="86"/>
      <c r="FXF153" s="86"/>
      <c r="FXG153" s="86"/>
      <c r="FXH153" s="86"/>
      <c r="FXI153" s="86"/>
      <c r="FXJ153" s="86"/>
      <c r="FXK153" s="86"/>
      <c r="FXL153" s="86"/>
      <c r="FXM153" s="86"/>
      <c r="FXN153" s="86"/>
      <c r="FXO153" s="86"/>
      <c r="FXP153" s="86"/>
      <c r="FXQ153" s="86"/>
      <c r="FXR153" s="86"/>
      <c r="FXS153" s="86"/>
      <c r="FXT153" s="86"/>
      <c r="FXU153" s="86"/>
      <c r="FXV153" s="86"/>
      <c r="FXW153" s="86"/>
      <c r="FXX153" s="86"/>
      <c r="FXY153" s="86"/>
      <c r="FXZ153" s="86"/>
      <c r="FYA153" s="86"/>
      <c r="FYB153" s="86"/>
      <c r="FYC153" s="86"/>
      <c r="FYD153" s="86"/>
      <c r="FYE153" s="86"/>
      <c r="FYF153" s="86"/>
      <c r="FYG153" s="86"/>
      <c r="FYH153" s="86"/>
      <c r="FYI153" s="86"/>
      <c r="FYJ153" s="86"/>
      <c r="FYK153" s="86"/>
      <c r="FYL153" s="86"/>
      <c r="FYM153" s="86"/>
      <c r="FYN153" s="86"/>
      <c r="FYO153" s="86"/>
      <c r="FYP153" s="86"/>
      <c r="FYQ153" s="86"/>
      <c r="FYR153" s="86"/>
      <c r="FYS153" s="86"/>
      <c r="FYT153" s="86"/>
      <c r="FYU153" s="86"/>
      <c r="FYV153" s="86"/>
      <c r="FYW153" s="86"/>
      <c r="FYX153" s="86"/>
      <c r="FYY153" s="86"/>
      <c r="FYZ153" s="86"/>
      <c r="FZA153" s="86"/>
      <c r="FZB153" s="86"/>
      <c r="FZC153" s="86"/>
      <c r="FZD153" s="86"/>
      <c r="FZE153" s="86"/>
      <c r="FZF153" s="86"/>
      <c r="FZG153" s="86"/>
      <c r="FZH153" s="86"/>
      <c r="FZI153" s="86"/>
      <c r="FZJ153" s="86"/>
      <c r="FZK153" s="86"/>
      <c r="FZL153" s="86"/>
      <c r="FZM153" s="86"/>
      <c r="FZN153" s="86"/>
      <c r="FZO153" s="86"/>
      <c r="FZP153" s="86"/>
      <c r="FZQ153" s="86"/>
      <c r="FZR153" s="86"/>
      <c r="FZS153" s="86"/>
      <c r="FZT153" s="86"/>
      <c r="FZU153" s="86"/>
      <c r="FZV153" s="86"/>
      <c r="FZW153" s="86"/>
      <c r="FZX153" s="86"/>
      <c r="FZY153" s="86"/>
      <c r="FZZ153" s="86"/>
      <c r="GAA153" s="86"/>
      <c r="GAB153" s="86"/>
      <c r="GAC153" s="86"/>
      <c r="GAD153" s="86"/>
      <c r="GAE153" s="86"/>
      <c r="GAF153" s="86"/>
      <c r="GAG153" s="86"/>
      <c r="GAH153" s="86"/>
      <c r="GAI153" s="86"/>
      <c r="GAJ153" s="86"/>
      <c r="GAK153" s="86"/>
      <c r="GAL153" s="86"/>
      <c r="GAM153" s="86"/>
      <c r="GAN153" s="86"/>
      <c r="GAO153" s="86"/>
      <c r="GAP153" s="86"/>
      <c r="GAQ153" s="86"/>
      <c r="GAR153" s="86"/>
      <c r="GAS153" s="86"/>
      <c r="GAT153" s="86"/>
      <c r="GAU153" s="86"/>
      <c r="GAV153" s="86"/>
      <c r="GAW153" s="86"/>
      <c r="GAX153" s="86"/>
      <c r="GAY153" s="86"/>
      <c r="GAZ153" s="86"/>
      <c r="GBA153" s="86"/>
      <c r="GBB153" s="86"/>
      <c r="GBC153" s="86"/>
      <c r="GBD153" s="86"/>
      <c r="GBE153" s="86"/>
      <c r="GBF153" s="86"/>
      <c r="GBG153" s="86"/>
      <c r="GBH153" s="86"/>
      <c r="GBI153" s="86"/>
      <c r="GBJ153" s="86"/>
      <c r="GBK153" s="86"/>
      <c r="GBL153" s="86"/>
      <c r="GBM153" s="86"/>
      <c r="GBN153" s="86"/>
      <c r="GBO153" s="86"/>
      <c r="GBP153" s="86"/>
      <c r="GBQ153" s="86"/>
      <c r="GBR153" s="86"/>
      <c r="GBS153" s="86"/>
      <c r="GBT153" s="86"/>
      <c r="GBU153" s="86"/>
      <c r="GBV153" s="86"/>
      <c r="GBW153" s="86"/>
      <c r="GBX153" s="86"/>
      <c r="GBY153" s="86"/>
      <c r="GBZ153" s="86"/>
      <c r="GCA153" s="86"/>
      <c r="GCB153" s="86"/>
      <c r="GCC153" s="86"/>
      <c r="GCD153" s="86"/>
      <c r="GCE153" s="86"/>
      <c r="GCF153" s="86"/>
      <c r="GCG153" s="86"/>
      <c r="GCH153" s="86"/>
      <c r="GCI153" s="186"/>
      <c r="GCJ153" s="186"/>
      <c r="GCK153" s="186"/>
      <c r="GCL153" s="186"/>
      <c r="GCM153" s="186"/>
      <c r="GCN153" s="186"/>
      <c r="GCO153" s="86"/>
      <c r="GCP153" s="86"/>
      <c r="GCQ153" s="86"/>
      <c r="GCR153" s="86"/>
      <c r="GCS153" s="86"/>
      <c r="GCT153" s="86"/>
      <c r="GCU153" s="86"/>
      <c r="GCV153" s="86"/>
      <c r="GCW153" s="86"/>
      <c r="GCX153" s="86"/>
      <c r="GCY153" s="86"/>
      <c r="GCZ153" s="86"/>
      <c r="GDA153" s="86"/>
      <c r="GDB153" s="86"/>
      <c r="GDC153" s="86"/>
      <c r="GDD153" s="86"/>
      <c r="GDE153" s="86"/>
      <c r="GDF153" s="86"/>
      <c r="GDG153" s="86"/>
      <c r="GDH153" s="86"/>
      <c r="GDI153" s="86"/>
      <c r="GDJ153" s="86"/>
      <c r="GDK153" s="86"/>
      <c r="GDL153" s="86"/>
      <c r="GDM153" s="86"/>
      <c r="GDN153" s="86"/>
      <c r="GDO153" s="86"/>
      <c r="GDP153" s="86"/>
      <c r="GDQ153" s="86"/>
      <c r="GDR153" s="86"/>
      <c r="GDS153" s="86"/>
      <c r="GDT153" s="86"/>
      <c r="GDU153" s="86"/>
      <c r="GDV153" s="86"/>
      <c r="GDW153" s="86"/>
      <c r="GDX153" s="86"/>
      <c r="GDY153" s="86"/>
      <c r="GDZ153" s="86"/>
      <c r="GEA153" s="86"/>
      <c r="GEB153" s="86"/>
      <c r="GEC153" s="86"/>
      <c r="GED153" s="86"/>
      <c r="GEE153" s="86"/>
      <c r="GEF153" s="86"/>
      <c r="GEG153" s="86"/>
      <c r="GEH153" s="86"/>
      <c r="GEI153" s="86"/>
      <c r="GEJ153" s="86"/>
      <c r="GEK153" s="86"/>
      <c r="GEL153" s="86"/>
      <c r="GEM153" s="86"/>
      <c r="GEN153" s="86"/>
      <c r="GEO153" s="86"/>
      <c r="GEP153" s="86"/>
      <c r="GEQ153" s="86"/>
      <c r="GER153" s="86"/>
      <c r="GES153" s="86"/>
      <c r="GET153" s="86"/>
      <c r="GEU153" s="86"/>
      <c r="GEV153" s="86"/>
      <c r="GEW153" s="86"/>
      <c r="GEX153" s="86"/>
      <c r="GEY153" s="86"/>
      <c r="GEZ153" s="86"/>
      <c r="GFA153" s="86"/>
      <c r="GFB153" s="86"/>
      <c r="GFC153" s="86"/>
      <c r="GFD153" s="86"/>
      <c r="GFE153" s="86"/>
      <c r="GFF153" s="86"/>
      <c r="GFG153" s="86"/>
      <c r="GFH153" s="86"/>
      <c r="GFI153" s="86"/>
      <c r="GFJ153" s="86"/>
      <c r="GFK153" s="86"/>
      <c r="GFL153" s="86"/>
      <c r="GFM153" s="86"/>
      <c r="GFN153" s="86"/>
      <c r="GFO153" s="86"/>
      <c r="GFP153" s="86"/>
      <c r="GFQ153" s="86"/>
      <c r="GFR153" s="86"/>
      <c r="GFS153" s="86"/>
      <c r="GFT153" s="86"/>
      <c r="GFU153" s="86"/>
      <c r="GFV153" s="86"/>
      <c r="GFW153" s="86"/>
      <c r="GFX153" s="86"/>
      <c r="GFY153" s="86"/>
      <c r="GFZ153" s="86"/>
      <c r="GGA153" s="86"/>
      <c r="GGB153" s="86"/>
      <c r="GGC153" s="86"/>
      <c r="GGD153" s="86"/>
      <c r="GGE153" s="86"/>
      <c r="GGF153" s="86"/>
      <c r="GGG153" s="86"/>
      <c r="GGH153" s="86"/>
      <c r="GGI153" s="86"/>
      <c r="GGJ153" s="86"/>
      <c r="GGK153" s="86"/>
      <c r="GGL153" s="86"/>
      <c r="GGM153" s="86"/>
      <c r="GGN153" s="86"/>
      <c r="GGO153" s="86"/>
      <c r="GGP153" s="86"/>
      <c r="GGQ153" s="86"/>
      <c r="GGR153" s="86"/>
      <c r="GGS153" s="86"/>
      <c r="GGT153" s="86"/>
      <c r="GGU153" s="86"/>
      <c r="GGV153" s="86"/>
      <c r="GGW153" s="86"/>
      <c r="GGX153" s="86"/>
      <c r="GGY153" s="86"/>
      <c r="GGZ153" s="86"/>
      <c r="GHA153" s="86"/>
      <c r="GHB153" s="86"/>
      <c r="GHC153" s="86"/>
      <c r="GHD153" s="86"/>
      <c r="GHE153" s="86"/>
      <c r="GHF153" s="86"/>
      <c r="GHG153" s="86"/>
      <c r="GHH153" s="86"/>
      <c r="GHI153" s="86"/>
      <c r="GHJ153" s="86"/>
      <c r="GHK153" s="86"/>
      <c r="GHL153" s="86"/>
      <c r="GHM153" s="86"/>
      <c r="GHN153" s="86"/>
      <c r="GHO153" s="86"/>
      <c r="GHP153" s="86"/>
      <c r="GHQ153" s="86"/>
      <c r="GHR153" s="86"/>
      <c r="GHS153" s="86"/>
      <c r="GHT153" s="86"/>
      <c r="GHU153" s="86"/>
      <c r="GHV153" s="86"/>
      <c r="GHW153" s="86"/>
      <c r="GHX153" s="86"/>
      <c r="GHY153" s="86"/>
      <c r="GHZ153" s="86"/>
      <c r="GIA153" s="86"/>
      <c r="GIB153" s="86"/>
      <c r="GIC153" s="86"/>
      <c r="GID153" s="86"/>
      <c r="GIE153" s="86"/>
      <c r="GIF153" s="86"/>
      <c r="GIG153" s="86"/>
      <c r="GIH153" s="86"/>
      <c r="GII153" s="86"/>
      <c r="GIJ153" s="86"/>
      <c r="GIK153" s="86"/>
      <c r="GIL153" s="86"/>
      <c r="GIM153" s="86"/>
      <c r="GIN153" s="86"/>
      <c r="GIO153" s="86"/>
      <c r="GIP153" s="86"/>
      <c r="GIQ153" s="86"/>
      <c r="GIR153" s="86"/>
      <c r="GIS153" s="86"/>
      <c r="GIT153" s="86"/>
      <c r="GIU153" s="86"/>
      <c r="GIV153" s="86"/>
      <c r="GIW153" s="86"/>
      <c r="GIX153" s="86"/>
      <c r="GIY153" s="86"/>
      <c r="GIZ153" s="86"/>
      <c r="GJA153" s="86"/>
      <c r="GJB153" s="86"/>
      <c r="GJC153" s="86"/>
      <c r="GJD153" s="86"/>
      <c r="GJE153" s="86"/>
      <c r="GJF153" s="86"/>
      <c r="GJG153" s="86"/>
      <c r="GJH153" s="86"/>
      <c r="GJI153" s="86"/>
      <c r="GJJ153" s="86"/>
      <c r="GJK153" s="86"/>
      <c r="GJL153" s="86"/>
      <c r="GJM153" s="86"/>
      <c r="GJN153" s="86"/>
      <c r="GJO153" s="86"/>
      <c r="GJP153" s="86"/>
      <c r="GJQ153" s="86"/>
      <c r="GJR153" s="86"/>
      <c r="GJS153" s="86"/>
      <c r="GJT153" s="86"/>
      <c r="GJU153" s="86"/>
      <c r="GJV153" s="86"/>
      <c r="GJW153" s="86"/>
      <c r="GJX153" s="86"/>
      <c r="GJY153" s="86"/>
      <c r="GJZ153" s="86"/>
      <c r="GKA153" s="86"/>
      <c r="GKB153" s="86"/>
      <c r="GKC153" s="86"/>
      <c r="GKD153" s="86"/>
      <c r="GKE153" s="86"/>
      <c r="GKF153" s="86"/>
      <c r="GKG153" s="86"/>
      <c r="GKH153" s="86"/>
      <c r="GKI153" s="86"/>
      <c r="GKJ153" s="86"/>
      <c r="GKK153" s="86"/>
      <c r="GKL153" s="86"/>
      <c r="GKM153" s="86"/>
      <c r="GKN153" s="86"/>
      <c r="GKO153" s="86"/>
      <c r="GKP153" s="86"/>
      <c r="GKQ153" s="86"/>
      <c r="GKR153" s="86"/>
      <c r="GKS153" s="86"/>
      <c r="GKT153" s="86"/>
      <c r="GKU153" s="86"/>
      <c r="GKV153" s="86"/>
      <c r="GKW153" s="86"/>
      <c r="GKX153" s="86"/>
      <c r="GKY153" s="86"/>
      <c r="GKZ153" s="86"/>
      <c r="GLA153" s="86"/>
      <c r="GLB153" s="86"/>
      <c r="GLC153" s="86"/>
      <c r="GLD153" s="86"/>
      <c r="GLE153" s="86"/>
      <c r="GLF153" s="86"/>
      <c r="GLG153" s="86"/>
      <c r="GLH153" s="86"/>
      <c r="GLI153" s="86"/>
      <c r="GLJ153" s="86"/>
      <c r="GLK153" s="86"/>
      <c r="GLL153" s="86"/>
      <c r="GLM153" s="86"/>
      <c r="GLN153" s="86"/>
      <c r="GLO153" s="86"/>
      <c r="GLP153" s="86"/>
      <c r="GLQ153" s="86"/>
      <c r="GLR153" s="86"/>
      <c r="GLS153" s="86"/>
      <c r="GLT153" s="86"/>
      <c r="GLU153" s="86"/>
      <c r="GLV153" s="86"/>
      <c r="GLW153" s="86"/>
      <c r="GLX153" s="86"/>
      <c r="GLY153" s="86"/>
      <c r="GLZ153" s="86"/>
      <c r="GMA153" s="86"/>
      <c r="GMB153" s="86"/>
      <c r="GMC153" s="86"/>
      <c r="GMD153" s="86"/>
      <c r="GME153" s="186"/>
      <c r="GMF153" s="186"/>
      <c r="GMG153" s="186"/>
      <c r="GMH153" s="186"/>
      <c r="GMI153" s="186"/>
      <c r="GMJ153" s="186"/>
      <c r="GMK153" s="86"/>
      <c r="GML153" s="86"/>
      <c r="GMM153" s="86"/>
      <c r="GMN153" s="86"/>
      <c r="GMO153" s="86"/>
      <c r="GMP153" s="86"/>
      <c r="GMQ153" s="86"/>
      <c r="GMR153" s="86"/>
      <c r="GMS153" s="86"/>
      <c r="GMT153" s="86"/>
      <c r="GMU153" s="86"/>
      <c r="GMV153" s="86"/>
      <c r="GMW153" s="86"/>
      <c r="GMX153" s="86"/>
      <c r="GMY153" s="86"/>
      <c r="GMZ153" s="86"/>
      <c r="GNA153" s="86"/>
      <c r="GNB153" s="86"/>
      <c r="GNC153" s="86"/>
      <c r="GND153" s="86"/>
      <c r="GNE153" s="86"/>
      <c r="GNF153" s="86"/>
      <c r="GNG153" s="86"/>
      <c r="GNH153" s="86"/>
      <c r="GNI153" s="86"/>
      <c r="GNJ153" s="86"/>
      <c r="GNK153" s="86"/>
      <c r="GNL153" s="86"/>
      <c r="GNM153" s="86"/>
      <c r="GNN153" s="86"/>
      <c r="GNO153" s="86"/>
      <c r="GNP153" s="86"/>
      <c r="GNQ153" s="86"/>
      <c r="GNR153" s="86"/>
      <c r="GNS153" s="86"/>
      <c r="GNT153" s="86"/>
      <c r="GNU153" s="86"/>
      <c r="GNV153" s="86"/>
      <c r="GNW153" s="86"/>
      <c r="GNX153" s="86"/>
      <c r="GNY153" s="86"/>
      <c r="GNZ153" s="86"/>
      <c r="GOA153" s="86"/>
      <c r="GOB153" s="86"/>
      <c r="GOC153" s="86"/>
      <c r="GOD153" s="86"/>
      <c r="GOE153" s="86"/>
      <c r="GOF153" s="86"/>
      <c r="GOG153" s="86"/>
      <c r="GOH153" s="86"/>
      <c r="GOI153" s="86"/>
      <c r="GOJ153" s="86"/>
      <c r="GOK153" s="86"/>
      <c r="GOL153" s="86"/>
      <c r="GOM153" s="86"/>
      <c r="GON153" s="86"/>
      <c r="GOO153" s="86"/>
      <c r="GOP153" s="86"/>
      <c r="GOQ153" s="86"/>
      <c r="GOR153" s="86"/>
      <c r="GOS153" s="86"/>
      <c r="GOT153" s="86"/>
      <c r="GOU153" s="86"/>
      <c r="GOV153" s="86"/>
      <c r="GOW153" s="86"/>
      <c r="GOX153" s="86"/>
      <c r="GOY153" s="86"/>
      <c r="GOZ153" s="86"/>
      <c r="GPA153" s="86"/>
      <c r="GPB153" s="86"/>
      <c r="GPC153" s="86"/>
      <c r="GPD153" s="86"/>
      <c r="GPE153" s="86"/>
      <c r="GPF153" s="86"/>
      <c r="GPG153" s="86"/>
      <c r="GPH153" s="86"/>
      <c r="GPI153" s="86"/>
      <c r="GPJ153" s="86"/>
      <c r="GPK153" s="86"/>
      <c r="GPL153" s="86"/>
      <c r="GPM153" s="86"/>
      <c r="GPN153" s="86"/>
      <c r="GPO153" s="86"/>
      <c r="GPP153" s="86"/>
      <c r="GPQ153" s="86"/>
      <c r="GPR153" s="86"/>
      <c r="GPS153" s="86"/>
      <c r="GPT153" s="86"/>
      <c r="GPU153" s="86"/>
      <c r="GPV153" s="86"/>
      <c r="GPW153" s="86"/>
      <c r="GPX153" s="86"/>
      <c r="GPY153" s="86"/>
      <c r="GPZ153" s="86"/>
      <c r="GQA153" s="86"/>
      <c r="GQB153" s="86"/>
      <c r="GQC153" s="86"/>
      <c r="GQD153" s="86"/>
      <c r="GQE153" s="86"/>
      <c r="GQF153" s="86"/>
      <c r="GQG153" s="86"/>
      <c r="GQH153" s="86"/>
      <c r="GQI153" s="86"/>
      <c r="GQJ153" s="86"/>
      <c r="GQK153" s="86"/>
      <c r="GQL153" s="86"/>
      <c r="GQM153" s="86"/>
      <c r="GQN153" s="86"/>
      <c r="GQO153" s="86"/>
      <c r="GQP153" s="86"/>
      <c r="GQQ153" s="86"/>
      <c r="GQR153" s="86"/>
      <c r="GQS153" s="86"/>
      <c r="GQT153" s="86"/>
      <c r="GQU153" s="86"/>
      <c r="GQV153" s="86"/>
      <c r="GQW153" s="86"/>
      <c r="GQX153" s="86"/>
      <c r="GQY153" s="86"/>
      <c r="GQZ153" s="86"/>
      <c r="GRA153" s="86"/>
      <c r="GRB153" s="86"/>
      <c r="GRC153" s="86"/>
      <c r="GRD153" s="86"/>
      <c r="GRE153" s="86"/>
      <c r="GRF153" s="86"/>
      <c r="GRG153" s="86"/>
      <c r="GRH153" s="86"/>
      <c r="GRI153" s="86"/>
      <c r="GRJ153" s="86"/>
      <c r="GRK153" s="86"/>
      <c r="GRL153" s="86"/>
      <c r="GRM153" s="86"/>
      <c r="GRN153" s="86"/>
      <c r="GRO153" s="86"/>
      <c r="GRP153" s="86"/>
      <c r="GRQ153" s="86"/>
      <c r="GRR153" s="86"/>
      <c r="GRS153" s="86"/>
      <c r="GRT153" s="86"/>
      <c r="GRU153" s="86"/>
      <c r="GRV153" s="86"/>
      <c r="GRW153" s="86"/>
      <c r="GRX153" s="86"/>
      <c r="GRY153" s="86"/>
      <c r="GRZ153" s="86"/>
      <c r="GSA153" s="86"/>
      <c r="GSB153" s="86"/>
      <c r="GSC153" s="86"/>
      <c r="GSD153" s="86"/>
      <c r="GSE153" s="86"/>
      <c r="GSF153" s="86"/>
      <c r="GSG153" s="86"/>
      <c r="GSH153" s="86"/>
      <c r="GSI153" s="86"/>
      <c r="GSJ153" s="86"/>
      <c r="GSK153" s="86"/>
      <c r="GSL153" s="86"/>
      <c r="GSM153" s="86"/>
      <c r="GSN153" s="86"/>
      <c r="GSO153" s="86"/>
      <c r="GSP153" s="86"/>
      <c r="GSQ153" s="86"/>
      <c r="GSR153" s="86"/>
      <c r="GSS153" s="86"/>
      <c r="GST153" s="86"/>
      <c r="GSU153" s="86"/>
      <c r="GSV153" s="86"/>
      <c r="GSW153" s="86"/>
      <c r="GSX153" s="86"/>
      <c r="GSY153" s="86"/>
      <c r="GSZ153" s="86"/>
      <c r="GTA153" s="86"/>
      <c r="GTB153" s="86"/>
      <c r="GTC153" s="86"/>
      <c r="GTD153" s="86"/>
      <c r="GTE153" s="86"/>
      <c r="GTF153" s="86"/>
      <c r="GTG153" s="86"/>
      <c r="GTH153" s="86"/>
      <c r="GTI153" s="86"/>
      <c r="GTJ153" s="86"/>
      <c r="GTK153" s="86"/>
      <c r="GTL153" s="86"/>
      <c r="GTM153" s="86"/>
      <c r="GTN153" s="86"/>
      <c r="GTO153" s="86"/>
      <c r="GTP153" s="86"/>
      <c r="GTQ153" s="86"/>
      <c r="GTR153" s="86"/>
      <c r="GTS153" s="86"/>
      <c r="GTT153" s="86"/>
      <c r="GTU153" s="86"/>
      <c r="GTV153" s="86"/>
      <c r="GTW153" s="86"/>
      <c r="GTX153" s="86"/>
      <c r="GTY153" s="86"/>
      <c r="GTZ153" s="86"/>
      <c r="GUA153" s="86"/>
      <c r="GUB153" s="86"/>
      <c r="GUC153" s="86"/>
      <c r="GUD153" s="86"/>
      <c r="GUE153" s="86"/>
      <c r="GUF153" s="86"/>
      <c r="GUG153" s="86"/>
      <c r="GUH153" s="86"/>
      <c r="GUI153" s="86"/>
      <c r="GUJ153" s="86"/>
      <c r="GUK153" s="86"/>
      <c r="GUL153" s="86"/>
      <c r="GUM153" s="86"/>
      <c r="GUN153" s="86"/>
      <c r="GUO153" s="86"/>
      <c r="GUP153" s="86"/>
      <c r="GUQ153" s="86"/>
      <c r="GUR153" s="86"/>
      <c r="GUS153" s="86"/>
      <c r="GUT153" s="86"/>
      <c r="GUU153" s="86"/>
      <c r="GUV153" s="86"/>
      <c r="GUW153" s="86"/>
      <c r="GUX153" s="86"/>
      <c r="GUY153" s="86"/>
      <c r="GUZ153" s="86"/>
      <c r="GVA153" s="86"/>
      <c r="GVB153" s="86"/>
      <c r="GVC153" s="86"/>
      <c r="GVD153" s="86"/>
      <c r="GVE153" s="86"/>
      <c r="GVF153" s="86"/>
      <c r="GVG153" s="86"/>
      <c r="GVH153" s="86"/>
      <c r="GVI153" s="86"/>
      <c r="GVJ153" s="86"/>
      <c r="GVK153" s="86"/>
      <c r="GVL153" s="86"/>
      <c r="GVM153" s="86"/>
      <c r="GVN153" s="86"/>
      <c r="GVO153" s="86"/>
      <c r="GVP153" s="86"/>
      <c r="GVQ153" s="86"/>
      <c r="GVR153" s="86"/>
      <c r="GVS153" s="86"/>
      <c r="GVT153" s="86"/>
      <c r="GVU153" s="86"/>
      <c r="GVV153" s="86"/>
      <c r="GVW153" s="86"/>
      <c r="GVX153" s="86"/>
      <c r="GVY153" s="86"/>
      <c r="GVZ153" s="86"/>
      <c r="GWA153" s="186"/>
      <c r="GWB153" s="186"/>
      <c r="GWC153" s="186"/>
      <c r="GWD153" s="186"/>
      <c r="GWE153" s="186"/>
      <c r="GWF153" s="186"/>
      <c r="GWG153" s="86"/>
      <c r="GWH153" s="86"/>
      <c r="GWI153" s="86"/>
      <c r="GWJ153" s="86"/>
      <c r="GWK153" s="86"/>
      <c r="GWL153" s="86"/>
      <c r="GWM153" s="86"/>
      <c r="GWN153" s="86"/>
      <c r="GWO153" s="86"/>
      <c r="GWP153" s="86"/>
      <c r="GWQ153" s="86"/>
      <c r="GWR153" s="86"/>
      <c r="GWS153" s="86"/>
      <c r="GWT153" s="86"/>
      <c r="GWU153" s="86"/>
      <c r="GWV153" s="86"/>
      <c r="GWW153" s="86"/>
      <c r="GWX153" s="86"/>
      <c r="GWY153" s="86"/>
      <c r="GWZ153" s="86"/>
      <c r="GXA153" s="86"/>
      <c r="GXB153" s="86"/>
      <c r="GXC153" s="86"/>
      <c r="GXD153" s="86"/>
      <c r="GXE153" s="86"/>
      <c r="GXF153" s="86"/>
      <c r="GXG153" s="86"/>
      <c r="GXH153" s="86"/>
      <c r="GXI153" s="86"/>
      <c r="GXJ153" s="86"/>
      <c r="GXK153" s="86"/>
      <c r="GXL153" s="86"/>
      <c r="GXM153" s="86"/>
      <c r="GXN153" s="86"/>
      <c r="GXO153" s="86"/>
      <c r="GXP153" s="86"/>
      <c r="GXQ153" s="86"/>
      <c r="GXR153" s="86"/>
      <c r="GXS153" s="86"/>
      <c r="GXT153" s="86"/>
      <c r="GXU153" s="86"/>
      <c r="GXV153" s="86"/>
      <c r="GXW153" s="86"/>
      <c r="GXX153" s="86"/>
      <c r="GXY153" s="86"/>
      <c r="GXZ153" s="86"/>
      <c r="GYA153" s="86"/>
      <c r="GYB153" s="86"/>
      <c r="GYC153" s="86"/>
      <c r="GYD153" s="86"/>
      <c r="GYE153" s="86"/>
      <c r="GYF153" s="86"/>
      <c r="GYG153" s="86"/>
      <c r="GYH153" s="86"/>
      <c r="GYI153" s="86"/>
      <c r="GYJ153" s="86"/>
      <c r="GYK153" s="86"/>
      <c r="GYL153" s="86"/>
      <c r="GYM153" s="86"/>
      <c r="GYN153" s="86"/>
      <c r="GYO153" s="86"/>
      <c r="GYP153" s="86"/>
      <c r="GYQ153" s="86"/>
      <c r="GYR153" s="86"/>
      <c r="GYS153" s="86"/>
      <c r="GYT153" s="86"/>
      <c r="GYU153" s="86"/>
      <c r="GYV153" s="86"/>
      <c r="GYW153" s="86"/>
      <c r="GYX153" s="86"/>
      <c r="GYY153" s="86"/>
      <c r="GYZ153" s="86"/>
      <c r="GZA153" s="86"/>
      <c r="GZB153" s="86"/>
      <c r="GZC153" s="86"/>
      <c r="GZD153" s="86"/>
      <c r="GZE153" s="86"/>
      <c r="GZF153" s="86"/>
      <c r="GZG153" s="86"/>
      <c r="GZH153" s="86"/>
      <c r="GZI153" s="86"/>
      <c r="GZJ153" s="86"/>
      <c r="GZK153" s="86"/>
      <c r="GZL153" s="86"/>
      <c r="GZM153" s="86"/>
      <c r="GZN153" s="86"/>
      <c r="GZO153" s="86"/>
      <c r="GZP153" s="86"/>
      <c r="GZQ153" s="86"/>
      <c r="GZR153" s="86"/>
      <c r="GZS153" s="86"/>
      <c r="GZT153" s="86"/>
      <c r="GZU153" s="86"/>
      <c r="GZV153" s="86"/>
      <c r="GZW153" s="86"/>
      <c r="GZX153" s="86"/>
      <c r="GZY153" s="86"/>
      <c r="GZZ153" s="86"/>
      <c r="HAA153" s="86"/>
      <c r="HAB153" s="86"/>
      <c r="HAC153" s="86"/>
      <c r="HAD153" s="86"/>
      <c r="HAE153" s="86"/>
      <c r="HAF153" s="86"/>
      <c r="HAG153" s="86"/>
      <c r="HAH153" s="86"/>
      <c r="HAI153" s="86"/>
      <c r="HAJ153" s="86"/>
      <c r="HAK153" s="86"/>
      <c r="HAL153" s="86"/>
      <c r="HAM153" s="86"/>
      <c r="HAN153" s="86"/>
      <c r="HAO153" s="86"/>
      <c r="HAP153" s="86"/>
      <c r="HAQ153" s="86"/>
      <c r="HAR153" s="86"/>
      <c r="HAS153" s="86"/>
      <c r="HAT153" s="86"/>
      <c r="HAU153" s="86"/>
      <c r="HAV153" s="86"/>
      <c r="HAW153" s="86"/>
      <c r="HAX153" s="86"/>
      <c r="HAY153" s="86"/>
      <c r="HAZ153" s="86"/>
      <c r="HBA153" s="86"/>
      <c r="HBB153" s="86"/>
      <c r="HBC153" s="86"/>
      <c r="HBD153" s="86"/>
      <c r="HBE153" s="86"/>
      <c r="HBF153" s="86"/>
      <c r="HBG153" s="86"/>
      <c r="HBH153" s="86"/>
      <c r="HBI153" s="86"/>
      <c r="HBJ153" s="86"/>
      <c r="HBK153" s="86"/>
      <c r="HBL153" s="86"/>
      <c r="HBM153" s="86"/>
      <c r="HBN153" s="86"/>
      <c r="HBO153" s="86"/>
      <c r="HBP153" s="86"/>
      <c r="HBQ153" s="86"/>
      <c r="HBR153" s="86"/>
      <c r="HBS153" s="86"/>
      <c r="HBT153" s="86"/>
      <c r="HBU153" s="86"/>
      <c r="HBV153" s="86"/>
      <c r="HBW153" s="86"/>
      <c r="HBX153" s="86"/>
      <c r="HBY153" s="86"/>
      <c r="HBZ153" s="86"/>
      <c r="HCA153" s="86"/>
      <c r="HCB153" s="86"/>
      <c r="HCC153" s="86"/>
      <c r="HCD153" s="86"/>
      <c r="HCE153" s="86"/>
      <c r="HCF153" s="86"/>
      <c r="HCG153" s="86"/>
      <c r="HCH153" s="86"/>
      <c r="HCI153" s="86"/>
      <c r="HCJ153" s="86"/>
      <c r="HCK153" s="86"/>
      <c r="HCL153" s="86"/>
      <c r="HCM153" s="86"/>
      <c r="HCN153" s="86"/>
      <c r="HCO153" s="86"/>
      <c r="HCP153" s="86"/>
      <c r="HCQ153" s="86"/>
      <c r="HCR153" s="86"/>
      <c r="HCS153" s="86"/>
      <c r="HCT153" s="86"/>
      <c r="HCU153" s="86"/>
      <c r="HCV153" s="86"/>
      <c r="HCW153" s="86"/>
      <c r="HCX153" s="86"/>
      <c r="HCY153" s="86"/>
      <c r="HCZ153" s="86"/>
      <c r="HDA153" s="86"/>
      <c r="HDB153" s="86"/>
      <c r="HDC153" s="86"/>
      <c r="HDD153" s="86"/>
      <c r="HDE153" s="86"/>
      <c r="HDF153" s="86"/>
      <c r="HDG153" s="86"/>
      <c r="HDH153" s="86"/>
      <c r="HDI153" s="86"/>
      <c r="HDJ153" s="86"/>
      <c r="HDK153" s="86"/>
      <c r="HDL153" s="86"/>
      <c r="HDM153" s="86"/>
      <c r="HDN153" s="86"/>
      <c r="HDO153" s="86"/>
      <c r="HDP153" s="86"/>
      <c r="HDQ153" s="86"/>
      <c r="HDR153" s="86"/>
      <c r="HDS153" s="86"/>
      <c r="HDT153" s="86"/>
      <c r="HDU153" s="86"/>
      <c r="HDV153" s="86"/>
      <c r="HDW153" s="86"/>
      <c r="HDX153" s="86"/>
      <c r="HDY153" s="86"/>
      <c r="HDZ153" s="86"/>
      <c r="HEA153" s="86"/>
      <c r="HEB153" s="86"/>
      <c r="HEC153" s="86"/>
      <c r="HED153" s="86"/>
      <c r="HEE153" s="86"/>
      <c r="HEF153" s="86"/>
      <c r="HEG153" s="86"/>
      <c r="HEH153" s="86"/>
      <c r="HEI153" s="86"/>
      <c r="HEJ153" s="86"/>
      <c r="HEK153" s="86"/>
      <c r="HEL153" s="86"/>
      <c r="HEM153" s="86"/>
      <c r="HEN153" s="86"/>
      <c r="HEO153" s="86"/>
      <c r="HEP153" s="86"/>
      <c r="HEQ153" s="86"/>
      <c r="HER153" s="86"/>
      <c r="HES153" s="86"/>
      <c r="HET153" s="86"/>
      <c r="HEU153" s="86"/>
      <c r="HEV153" s="86"/>
      <c r="HEW153" s="86"/>
      <c r="HEX153" s="86"/>
      <c r="HEY153" s="86"/>
      <c r="HEZ153" s="86"/>
      <c r="HFA153" s="86"/>
      <c r="HFB153" s="86"/>
      <c r="HFC153" s="86"/>
      <c r="HFD153" s="86"/>
      <c r="HFE153" s="86"/>
      <c r="HFF153" s="86"/>
      <c r="HFG153" s="86"/>
      <c r="HFH153" s="86"/>
      <c r="HFI153" s="86"/>
      <c r="HFJ153" s="86"/>
      <c r="HFK153" s="86"/>
      <c r="HFL153" s="86"/>
      <c r="HFM153" s="86"/>
      <c r="HFN153" s="86"/>
      <c r="HFO153" s="86"/>
      <c r="HFP153" s="86"/>
      <c r="HFQ153" s="86"/>
      <c r="HFR153" s="86"/>
      <c r="HFS153" s="86"/>
      <c r="HFT153" s="86"/>
      <c r="HFU153" s="86"/>
      <c r="HFV153" s="86"/>
      <c r="HFW153" s="186"/>
      <c r="HFX153" s="186"/>
      <c r="HFY153" s="186"/>
      <c r="HFZ153" s="186"/>
      <c r="HGA153" s="186"/>
      <c r="HGB153" s="186"/>
      <c r="HGC153" s="86"/>
      <c r="HGD153" s="86"/>
      <c r="HGE153" s="86"/>
      <c r="HGF153" s="86"/>
      <c r="HGG153" s="86"/>
      <c r="HGH153" s="86"/>
      <c r="HGI153" s="86"/>
      <c r="HGJ153" s="86"/>
      <c r="HGK153" s="86"/>
      <c r="HGL153" s="86"/>
      <c r="HGM153" s="86"/>
      <c r="HGN153" s="86"/>
      <c r="HGO153" s="86"/>
      <c r="HGP153" s="86"/>
      <c r="HGQ153" s="86"/>
      <c r="HGR153" s="86"/>
      <c r="HGS153" s="86"/>
      <c r="HGT153" s="86"/>
      <c r="HGU153" s="86"/>
      <c r="HGV153" s="86"/>
      <c r="HGW153" s="86"/>
      <c r="HGX153" s="86"/>
      <c r="HGY153" s="86"/>
      <c r="HGZ153" s="86"/>
      <c r="HHA153" s="86"/>
      <c r="HHB153" s="86"/>
      <c r="HHC153" s="86"/>
      <c r="HHD153" s="86"/>
      <c r="HHE153" s="86"/>
      <c r="HHF153" s="86"/>
      <c r="HHG153" s="86"/>
      <c r="HHH153" s="86"/>
      <c r="HHI153" s="86"/>
      <c r="HHJ153" s="86"/>
      <c r="HHK153" s="86"/>
      <c r="HHL153" s="86"/>
      <c r="HHM153" s="86"/>
      <c r="HHN153" s="86"/>
      <c r="HHO153" s="86"/>
      <c r="HHP153" s="86"/>
      <c r="HHQ153" s="86"/>
      <c r="HHR153" s="86"/>
      <c r="HHS153" s="86"/>
      <c r="HHT153" s="86"/>
      <c r="HHU153" s="86"/>
      <c r="HHV153" s="86"/>
      <c r="HHW153" s="86"/>
      <c r="HHX153" s="86"/>
      <c r="HHY153" s="86"/>
      <c r="HHZ153" s="86"/>
      <c r="HIA153" s="86"/>
      <c r="HIB153" s="86"/>
      <c r="HIC153" s="86"/>
      <c r="HID153" s="86"/>
      <c r="HIE153" s="86"/>
      <c r="HIF153" s="86"/>
      <c r="HIG153" s="86"/>
      <c r="HIH153" s="86"/>
      <c r="HII153" s="86"/>
      <c r="HIJ153" s="86"/>
      <c r="HIK153" s="86"/>
      <c r="HIL153" s="86"/>
      <c r="HIM153" s="86"/>
      <c r="HIN153" s="86"/>
      <c r="HIO153" s="86"/>
      <c r="HIP153" s="86"/>
      <c r="HIQ153" s="86"/>
      <c r="HIR153" s="86"/>
      <c r="HIS153" s="86"/>
      <c r="HIT153" s="86"/>
      <c r="HIU153" s="86"/>
      <c r="HIV153" s="86"/>
      <c r="HIW153" s="86"/>
      <c r="HIX153" s="86"/>
      <c r="HIY153" s="86"/>
      <c r="HIZ153" s="86"/>
      <c r="HJA153" s="86"/>
      <c r="HJB153" s="86"/>
      <c r="HJC153" s="86"/>
      <c r="HJD153" s="86"/>
      <c r="HJE153" s="86"/>
      <c r="HJF153" s="86"/>
      <c r="HJG153" s="86"/>
      <c r="HJH153" s="86"/>
      <c r="HJI153" s="86"/>
      <c r="HJJ153" s="86"/>
      <c r="HJK153" s="86"/>
      <c r="HJL153" s="86"/>
      <c r="HJM153" s="86"/>
      <c r="HJN153" s="86"/>
      <c r="HJO153" s="86"/>
      <c r="HJP153" s="86"/>
      <c r="HJQ153" s="86"/>
      <c r="HJR153" s="86"/>
      <c r="HJS153" s="86"/>
      <c r="HJT153" s="86"/>
      <c r="HJU153" s="86"/>
      <c r="HJV153" s="86"/>
      <c r="HJW153" s="86"/>
      <c r="HJX153" s="86"/>
      <c r="HJY153" s="86"/>
      <c r="HJZ153" s="86"/>
      <c r="HKA153" s="86"/>
      <c r="HKB153" s="86"/>
      <c r="HKC153" s="86"/>
      <c r="HKD153" s="86"/>
      <c r="HKE153" s="86"/>
      <c r="HKF153" s="86"/>
      <c r="HKG153" s="86"/>
      <c r="HKH153" s="86"/>
      <c r="HKI153" s="86"/>
      <c r="HKJ153" s="86"/>
      <c r="HKK153" s="86"/>
      <c r="HKL153" s="86"/>
      <c r="HKM153" s="86"/>
      <c r="HKN153" s="86"/>
      <c r="HKO153" s="86"/>
      <c r="HKP153" s="86"/>
      <c r="HKQ153" s="86"/>
      <c r="HKR153" s="86"/>
      <c r="HKS153" s="86"/>
      <c r="HKT153" s="86"/>
      <c r="HKU153" s="86"/>
      <c r="HKV153" s="86"/>
      <c r="HKW153" s="86"/>
      <c r="HKX153" s="86"/>
      <c r="HKY153" s="86"/>
      <c r="HKZ153" s="86"/>
      <c r="HLA153" s="86"/>
      <c r="HLB153" s="86"/>
      <c r="HLC153" s="86"/>
      <c r="HLD153" s="86"/>
      <c r="HLE153" s="86"/>
      <c r="HLF153" s="86"/>
      <c r="HLG153" s="86"/>
      <c r="HLH153" s="86"/>
      <c r="HLI153" s="86"/>
      <c r="HLJ153" s="86"/>
      <c r="HLK153" s="86"/>
      <c r="HLL153" s="86"/>
      <c r="HLM153" s="86"/>
      <c r="HLN153" s="86"/>
      <c r="HLO153" s="86"/>
      <c r="HLP153" s="86"/>
      <c r="HLQ153" s="86"/>
      <c r="HLR153" s="86"/>
      <c r="HLS153" s="86"/>
      <c r="HLT153" s="86"/>
      <c r="HLU153" s="86"/>
      <c r="HLV153" s="86"/>
      <c r="HLW153" s="86"/>
      <c r="HLX153" s="86"/>
      <c r="HLY153" s="86"/>
      <c r="HLZ153" s="86"/>
      <c r="HMA153" s="86"/>
      <c r="HMB153" s="86"/>
      <c r="HMC153" s="86"/>
      <c r="HMD153" s="86"/>
      <c r="HME153" s="86"/>
      <c r="HMF153" s="86"/>
      <c r="HMG153" s="86"/>
      <c r="HMH153" s="86"/>
      <c r="HMI153" s="86"/>
      <c r="HMJ153" s="86"/>
      <c r="HMK153" s="86"/>
      <c r="HML153" s="86"/>
      <c r="HMM153" s="86"/>
      <c r="HMN153" s="86"/>
      <c r="HMO153" s="86"/>
      <c r="HMP153" s="86"/>
      <c r="HMQ153" s="86"/>
      <c r="HMR153" s="86"/>
      <c r="HMS153" s="86"/>
      <c r="HMT153" s="86"/>
      <c r="HMU153" s="86"/>
      <c r="HMV153" s="86"/>
      <c r="HMW153" s="86"/>
      <c r="HMX153" s="86"/>
      <c r="HMY153" s="86"/>
      <c r="HMZ153" s="86"/>
      <c r="HNA153" s="86"/>
      <c r="HNB153" s="86"/>
      <c r="HNC153" s="86"/>
      <c r="HND153" s="86"/>
      <c r="HNE153" s="86"/>
      <c r="HNF153" s="86"/>
      <c r="HNG153" s="86"/>
      <c r="HNH153" s="86"/>
      <c r="HNI153" s="86"/>
      <c r="HNJ153" s="86"/>
      <c r="HNK153" s="86"/>
      <c r="HNL153" s="86"/>
      <c r="HNM153" s="86"/>
      <c r="HNN153" s="86"/>
      <c r="HNO153" s="86"/>
      <c r="HNP153" s="86"/>
      <c r="HNQ153" s="86"/>
      <c r="HNR153" s="86"/>
      <c r="HNS153" s="86"/>
      <c r="HNT153" s="86"/>
      <c r="HNU153" s="86"/>
      <c r="HNV153" s="86"/>
      <c r="HNW153" s="86"/>
      <c r="HNX153" s="86"/>
      <c r="HNY153" s="86"/>
      <c r="HNZ153" s="86"/>
      <c r="HOA153" s="86"/>
      <c r="HOB153" s="86"/>
      <c r="HOC153" s="86"/>
      <c r="HOD153" s="86"/>
      <c r="HOE153" s="86"/>
      <c r="HOF153" s="86"/>
      <c r="HOG153" s="86"/>
      <c r="HOH153" s="86"/>
      <c r="HOI153" s="86"/>
      <c r="HOJ153" s="86"/>
      <c r="HOK153" s="86"/>
      <c r="HOL153" s="86"/>
      <c r="HOM153" s="86"/>
      <c r="HON153" s="86"/>
      <c r="HOO153" s="86"/>
      <c r="HOP153" s="86"/>
      <c r="HOQ153" s="86"/>
      <c r="HOR153" s="86"/>
      <c r="HOS153" s="86"/>
      <c r="HOT153" s="86"/>
      <c r="HOU153" s="86"/>
      <c r="HOV153" s="86"/>
      <c r="HOW153" s="86"/>
      <c r="HOX153" s="86"/>
      <c r="HOY153" s="86"/>
      <c r="HOZ153" s="86"/>
      <c r="HPA153" s="86"/>
      <c r="HPB153" s="86"/>
      <c r="HPC153" s="86"/>
      <c r="HPD153" s="86"/>
      <c r="HPE153" s="86"/>
      <c r="HPF153" s="86"/>
      <c r="HPG153" s="86"/>
      <c r="HPH153" s="86"/>
      <c r="HPI153" s="86"/>
      <c r="HPJ153" s="86"/>
      <c r="HPK153" s="86"/>
      <c r="HPL153" s="86"/>
      <c r="HPM153" s="86"/>
      <c r="HPN153" s="86"/>
      <c r="HPO153" s="86"/>
      <c r="HPP153" s="86"/>
      <c r="HPQ153" s="86"/>
      <c r="HPR153" s="86"/>
      <c r="HPS153" s="186"/>
      <c r="HPT153" s="186"/>
      <c r="HPU153" s="186"/>
      <c r="HPV153" s="186"/>
      <c r="HPW153" s="186"/>
      <c r="HPX153" s="186"/>
      <c r="HPY153" s="86"/>
      <c r="HPZ153" s="86"/>
      <c r="HQA153" s="86"/>
      <c r="HQB153" s="86"/>
      <c r="HQC153" s="86"/>
      <c r="HQD153" s="86"/>
      <c r="HQE153" s="86"/>
      <c r="HQF153" s="86"/>
      <c r="HQG153" s="86"/>
      <c r="HQH153" s="86"/>
      <c r="HQI153" s="86"/>
      <c r="HQJ153" s="86"/>
      <c r="HQK153" s="86"/>
      <c r="HQL153" s="86"/>
      <c r="HQM153" s="86"/>
      <c r="HQN153" s="86"/>
      <c r="HQO153" s="86"/>
      <c r="HQP153" s="86"/>
      <c r="HQQ153" s="86"/>
      <c r="HQR153" s="86"/>
      <c r="HQS153" s="86"/>
      <c r="HQT153" s="86"/>
      <c r="HQU153" s="86"/>
      <c r="HQV153" s="86"/>
      <c r="HQW153" s="86"/>
      <c r="HQX153" s="86"/>
      <c r="HQY153" s="86"/>
      <c r="HQZ153" s="86"/>
      <c r="HRA153" s="86"/>
      <c r="HRB153" s="86"/>
      <c r="HRC153" s="86"/>
      <c r="HRD153" s="86"/>
      <c r="HRE153" s="86"/>
      <c r="HRF153" s="86"/>
      <c r="HRG153" s="86"/>
      <c r="HRH153" s="86"/>
      <c r="HRI153" s="86"/>
      <c r="HRJ153" s="86"/>
      <c r="HRK153" s="86"/>
      <c r="HRL153" s="86"/>
      <c r="HRM153" s="86"/>
      <c r="HRN153" s="86"/>
      <c r="HRO153" s="86"/>
      <c r="HRP153" s="86"/>
      <c r="HRQ153" s="86"/>
      <c r="HRR153" s="86"/>
      <c r="HRS153" s="86"/>
      <c r="HRT153" s="86"/>
      <c r="HRU153" s="86"/>
      <c r="HRV153" s="86"/>
      <c r="HRW153" s="86"/>
      <c r="HRX153" s="86"/>
      <c r="HRY153" s="86"/>
      <c r="HRZ153" s="86"/>
      <c r="HSA153" s="86"/>
      <c r="HSB153" s="86"/>
      <c r="HSC153" s="86"/>
      <c r="HSD153" s="86"/>
      <c r="HSE153" s="86"/>
      <c r="HSF153" s="86"/>
      <c r="HSG153" s="86"/>
      <c r="HSH153" s="86"/>
      <c r="HSI153" s="86"/>
      <c r="HSJ153" s="86"/>
      <c r="HSK153" s="86"/>
      <c r="HSL153" s="86"/>
      <c r="HSM153" s="86"/>
      <c r="HSN153" s="86"/>
      <c r="HSO153" s="86"/>
      <c r="HSP153" s="86"/>
      <c r="HSQ153" s="86"/>
      <c r="HSR153" s="86"/>
      <c r="HSS153" s="86"/>
      <c r="HST153" s="86"/>
      <c r="HSU153" s="86"/>
      <c r="HSV153" s="86"/>
      <c r="HSW153" s="86"/>
      <c r="HSX153" s="86"/>
      <c r="HSY153" s="86"/>
      <c r="HSZ153" s="86"/>
      <c r="HTA153" s="86"/>
      <c r="HTB153" s="86"/>
      <c r="HTC153" s="86"/>
      <c r="HTD153" s="86"/>
      <c r="HTE153" s="86"/>
      <c r="HTF153" s="86"/>
      <c r="HTG153" s="86"/>
      <c r="HTH153" s="86"/>
      <c r="HTI153" s="86"/>
      <c r="HTJ153" s="86"/>
      <c r="HTK153" s="86"/>
      <c r="HTL153" s="86"/>
      <c r="HTM153" s="86"/>
      <c r="HTN153" s="86"/>
      <c r="HTO153" s="86"/>
      <c r="HTP153" s="86"/>
      <c r="HTQ153" s="86"/>
      <c r="HTR153" s="86"/>
      <c r="HTS153" s="86"/>
      <c r="HTT153" s="86"/>
      <c r="HTU153" s="86"/>
      <c r="HTV153" s="86"/>
      <c r="HTW153" s="86"/>
      <c r="HTX153" s="86"/>
      <c r="HTY153" s="86"/>
      <c r="HTZ153" s="86"/>
      <c r="HUA153" s="86"/>
      <c r="HUB153" s="86"/>
      <c r="HUC153" s="86"/>
      <c r="HUD153" s="86"/>
      <c r="HUE153" s="86"/>
      <c r="HUF153" s="86"/>
      <c r="HUG153" s="86"/>
      <c r="HUH153" s="86"/>
      <c r="HUI153" s="86"/>
      <c r="HUJ153" s="86"/>
      <c r="HUK153" s="86"/>
      <c r="HUL153" s="86"/>
      <c r="HUM153" s="86"/>
      <c r="HUN153" s="86"/>
      <c r="HUO153" s="86"/>
      <c r="HUP153" s="86"/>
      <c r="HUQ153" s="86"/>
      <c r="HUR153" s="86"/>
      <c r="HUS153" s="86"/>
      <c r="HUT153" s="86"/>
      <c r="HUU153" s="86"/>
      <c r="HUV153" s="86"/>
      <c r="HUW153" s="86"/>
      <c r="HUX153" s="86"/>
      <c r="HUY153" s="86"/>
      <c r="HUZ153" s="86"/>
      <c r="HVA153" s="86"/>
      <c r="HVB153" s="86"/>
      <c r="HVC153" s="86"/>
      <c r="HVD153" s="86"/>
      <c r="HVE153" s="86"/>
      <c r="HVF153" s="86"/>
      <c r="HVG153" s="86"/>
      <c r="HVH153" s="86"/>
      <c r="HVI153" s="86"/>
      <c r="HVJ153" s="86"/>
      <c r="HVK153" s="86"/>
      <c r="HVL153" s="86"/>
      <c r="HVM153" s="86"/>
      <c r="HVN153" s="86"/>
      <c r="HVO153" s="86"/>
      <c r="HVP153" s="86"/>
      <c r="HVQ153" s="86"/>
      <c r="HVR153" s="86"/>
      <c r="HVS153" s="86"/>
      <c r="HVT153" s="86"/>
      <c r="HVU153" s="86"/>
      <c r="HVV153" s="86"/>
      <c r="HVW153" s="86"/>
      <c r="HVX153" s="86"/>
      <c r="HVY153" s="86"/>
      <c r="HVZ153" s="86"/>
      <c r="HWA153" s="86"/>
      <c r="HWB153" s="86"/>
      <c r="HWC153" s="86"/>
      <c r="HWD153" s="86"/>
      <c r="HWE153" s="86"/>
      <c r="HWF153" s="86"/>
      <c r="HWG153" s="86"/>
      <c r="HWH153" s="86"/>
      <c r="HWI153" s="86"/>
      <c r="HWJ153" s="86"/>
      <c r="HWK153" s="86"/>
      <c r="HWL153" s="86"/>
      <c r="HWM153" s="86"/>
      <c r="HWN153" s="86"/>
      <c r="HWO153" s="86"/>
      <c r="HWP153" s="86"/>
      <c r="HWQ153" s="86"/>
      <c r="HWR153" s="86"/>
      <c r="HWS153" s="86"/>
      <c r="HWT153" s="86"/>
      <c r="HWU153" s="86"/>
      <c r="HWV153" s="86"/>
      <c r="HWW153" s="86"/>
      <c r="HWX153" s="86"/>
      <c r="HWY153" s="86"/>
      <c r="HWZ153" s="86"/>
      <c r="HXA153" s="86"/>
      <c r="HXB153" s="86"/>
      <c r="HXC153" s="86"/>
      <c r="HXD153" s="86"/>
      <c r="HXE153" s="86"/>
      <c r="HXF153" s="86"/>
      <c r="HXG153" s="86"/>
      <c r="HXH153" s="86"/>
      <c r="HXI153" s="86"/>
      <c r="HXJ153" s="86"/>
      <c r="HXK153" s="86"/>
      <c r="HXL153" s="86"/>
      <c r="HXM153" s="86"/>
      <c r="HXN153" s="86"/>
      <c r="HXO153" s="86"/>
      <c r="HXP153" s="86"/>
      <c r="HXQ153" s="86"/>
      <c r="HXR153" s="86"/>
      <c r="HXS153" s="86"/>
      <c r="HXT153" s="86"/>
      <c r="HXU153" s="86"/>
      <c r="HXV153" s="86"/>
      <c r="HXW153" s="86"/>
      <c r="HXX153" s="86"/>
      <c r="HXY153" s="86"/>
      <c r="HXZ153" s="86"/>
      <c r="HYA153" s="86"/>
      <c r="HYB153" s="86"/>
      <c r="HYC153" s="86"/>
      <c r="HYD153" s="86"/>
      <c r="HYE153" s="86"/>
      <c r="HYF153" s="86"/>
      <c r="HYG153" s="86"/>
      <c r="HYH153" s="86"/>
      <c r="HYI153" s="86"/>
      <c r="HYJ153" s="86"/>
      <c r="HYK153" s="86"/>
      <c r="HYL153" s="86"/>
      <c r="HYM153" s="86"/>
      <c r="HYN153" s="86"/>
      <c r="HYO153" s="86"/>
      <c r="HYP153" s="86"/>
      <c r="HYQ153" s="86"/>
      <c r="HYR153" s="86"/>
      <c r="HYS153" s="86"/>
      <c r="HYT153" s="86"/>
      <c r="HYU153" s="86"/>
      <c r="HYV153" s="86"/>
      <c r="HYW153" s="86"/>
      <c r="HYX153" s="86"/>
      <c r="HYY153" s="86"/>
      <c r="HYZ153" s="86"/>
      <c r="HZA153" s="86"/>
      <c r="HZB153" s="86"/>
      <c r="HZC153" s="86"/>
      <c r="HZD153" s="86"/>
      <c r="HZE153" s="86"/>
      <c r="HZF153" s="86"/>
      <c r="HZG153" s="86"/>
      <c r="HZH153" s="86"/>
      <c r="HZI153" s="86"/>
      <c r="HZJ153" s="86"/>
      <c r="HZK153" s="86"/>
      <c r="HZL153" s="86"/>
      <c r="HZM153" s="86"/>
      <c r="HZN153" s="86"/>
      <c r="HZO153" s="186"/>
      <c r="HZP153" s="186"/>
      <c r="HZQ153" s="186"/>
      <c r="HZR153" s="186"/>
      <c r="HZS153" s="186"/>
      <c r="HZT153" s="186"/>
      <c r="HZU153" s="86"/>
      <c r="HZV153" s="86"/>
      <c r="HZW153" s="86"/>
      <c r="HZX153" s="86"/>
      <c r="HZY153" s="86"/>
      <c r="HZZ153" s="86"/>
      <c r="IAA153" s="86"/>
      <c r="IAB153" s="86"/>
      <c r="IAC153" s="86"/>
      <c r="IAD153" s="86"/>
      <c r="IAE153" s="86"/>
      <c r="IAF153" s="86"/>
      <c r="IAG153" s="86"/>
      <c r="IAH153" s="86"/>
      <c r="IAI153" s="86"/>
      <c r="IAJ153" s="86"/>
      <c r="IAK153" s="86"/>
      <c r="IAL153" s="86"/>
      <c r="IAM153" s="86"/>
      <c r="IAN153" s="86"/>
      <c r="IAO153" s="86"/>
      <c r="IAP153" s="86"/>
      <c r="IAQ153" s="86"/>
      <c r="IAR153" s="86"/>
      <c r="IAS153" s="86"/>
      <c r="IAT153" s="86"/>
      <c r="IAU153" s="86"/>
      <c r="IAV153" s="86"/>
      <c r="IAW153" s="86"/>
      <c r="IAX153" s="86"/>
      <c r="IAY153" s="86"/>
      <c r="IAZ153" s="86"/>
      <c r="IBA153" s="86"/>
      <c r="IBB153" s="86"/>
      <c r="IBC153" s="86"/>
      <c r="IBD153" s="86"/>
      <c r="IBE153" s="86"/>
      <c r="IBF153" s="86"/>
      <c r="IBG153" s="86"/>
      <c r="IBH153" s="86"/>
      <c r="IBI153" s="86"/>
      <c r="IBJ153" s="86"/>
      <c r="IBK153" s="86"/>
      <c r="IBL153" s="86"/>
      <c r="IBM153" s="86"/>
      <c r="IBN153" s="86"/>
      <c r="IBO153" s="86"/>
      <c r="IBP153" s="86"/>
      <c r="IBQ153" s="86"/>
      <c r="IBR153" s="86"/>
      <c r="IBS153" s="86"/>
      <c r="IBT153" s="86"/>
      <c r="IBU153" s="86"/>
      <c r="IBV153" s="86"/>
      <c r="IBW153" s="86"/>
      <c r="IBX153" s="86"/>
      <c r="IBY153" s="86"/>
      <c r="IBZ153" s="86"/>
      <c r="ICA153" s="86"/>
      <c r="ICB153" s="86"/>
      <c r="ICC153" s="86"/>
      <c r="ICD153" s="86"/>
      <c r="ICE153" s="86"/>
      <c r="ICF153" s="86"/>
      <c r="ICG153" s="86"/>
      <c r="ICH153" s="86"/>
      <c r="ICI153" s="86"/>
      <c r="ICJ153" s="86"/>
      <c r="ICK153" s="86"/>
      <c r="ICL153" s="86"/>
      <c r="ICM153" s="86"/>
      <c r="ICN153" s="86"/>
      <c r="ICO153" s="86"/>
      <c r="ICP153" s="86"/>
      <c r="ICQ153" s="86"/>
      <c r="ICR153" s="86"/>
      <c r="ICS153" s="86"/>
      <c r="ICT153" s="86"/>
      <c r="ICU153" s="86"/>
      <c r="ICV153" s="86"/>
      <c r="ICW153" s="86"/>
      <c r="ICX153" s="86"/>
      <c r="ICY153" s="86"/>
      <c r="ICZ153" s="86"/>
      <c r="IDA153" s="86"/>
      <c r="IDB153" s="86"/>
      <c r="IDC153" s="86"/>
      <c r="IDD153" s="86"/>
      <c r="IDE153" s="86"/>
      <c r="IDF153" s="86"/>
      <c r="IDG153" s="86"/>
      <c r="IDH153" s="86"/>
      <c r="IDI153" s="86"/>
      <c r="IDJ153" s="86"/>
      <c r="IDK153" s="86"/>
      <c r="IDL153" s="86"/>
      <c r="IDM153" s="86"/>
      <c r="IDN153" s="86"/>
      <c r="IDO153" s="86"/>
      <c r="IDP153" s="86"/>
      <c r="IDQ153" s="86"/>
      <c r="IDR153" s="86"/>
      <c r="IDS153" s="86"/>
      <c r="IDT153" s="86"/>
      <c r="IDU153" s="86"/>
      <c r="IDV153" s="86"/>
      <c r="IDW153" s="86"/>
      <c r="IDX153" s="86"/>
      <c r="IDY153" s="86"/>
      <c r="IDZ153" s="86"/>
      <c r="IEA153" s="86"/>
      <c r="IEB153" s="86"/>
      <c r="IEC153" s="86"/>
      <c r="IED153" s="86"/>
      <c r="IEE153" s="86"/>
      <c r="IEF153" s="86"/>
      <c r="IEG153" s="86"/>
      <c r="IEH153" s="86"/>
      <c r="IEI153" s="86"/>
      <c r="IEJ153" s="86"/>
      <c r="IEK153" s="86"/>
      <c r="IEL153" s="86"/>
      <c r="IEM153" s="86"/>
      <c r="IEN153" s="86"/>
      <c r="IEO153" s="86"/>
      <c r="IEP153" s="86"/>
      <c r="IEQ153" s="86"/>
      <c r="IER153" s="86"/>
      <c r="IES153" s="86"/>
      <c r="IET153" s="86"/>
      <c r="IEU153" s="86"/>
      <c r="IEV153" s="86"/>
      <c r="IEW153" s="86"/>
      <c r="IEX153" s="86"/>
      <c r="IEY153" s="86"/>
      <c r="IEZ153" s="86"/>
      <c r="IFA153" s="86"/>
      <c r="IFB153" s="86"/>
      <c r="IFC153" s="86"/>
      <c r="IFD153" s="86"/>
      <c r="IFE153" s="86"/>
      <c r="IFF153" s="86"/>
      <c r="IFG153" s="86"/>
      <c r="IFH153" s="86"/>
      <c r="IFI153" s="86"/>
      <c r="IFJ153" s="86"/>
      <c r="IFK153" s="86"/>
      <c r="IFL153" s="86"/>
      <c r="IFM153" s="86"/>
      <c r="IFN153" s="86"/>
      <c r="IFO153" s="86"/>
      <c r="IFP153" s="86"/>
      <c r="IFQ153" s="86"/>
      <c r="IFR153" s="86"/>
      <c r="IFS153" s="86"/>
      <c r="IFT153" s="86"/>
      <c r="IFU153" s="86"/>
      <c r="IFV153" s="86"/>
      <c r="IFW153" s="86"/>
      <c r="IFX153" s="86"/>
      <c r="IFY153" s="86"/>
      <c r="IFZ153" s="86"/>
      <c r="IGA153" s="86"/>
      <c r="IGB153" s="86"/>
      <c r="IGC153" s="86"/>
      <c r="IGD153" s="86"/>
      <c r="IGE153" s="86"/>
      <c r="IGF153" s="86"/>
      <c r="IGG153" s="86"/>
      <c r="IGH153" s="86"/>
      <c r="IGI153" s="86"/>
      <c r="IGJ153" s="86"/>
      <c r="IGK153" s="86"/>
      <c r="IGL153" s="86"/>
      <c r="IGM153" s="86"/>
      <c r="IGN153" s="86"/>
      <c r="IGO153" s="86"/>
      <c r="IGP153" s="86"/>
      <c r="IGQ153" s="86"/>
      <c r="IGR153" s="86"/>
      <c r="IGS153" s="86"/>
      <c r="IGT153" s="86"/>
      <c r="IGU153" s="86"/>
      <c r="IGV153" s="86"/>
      <c r="IGW153" s="86"/>
      <c r="IGX153" s="86"/>
      <c r="IGY153" s="86"/>
      <c r="IGZ153" s="86"/>
      <c r="IHA153" s="86"/>
      <c r="IHB153" s="86"/>
      <c r="IHC153" s="86"/>
      <c r="IHD153" s="86"/>
      <c r="IHE153" s="86"/>
      <c r="IHF153" s="86"/>
      <c r="IHG153" s="86"/>
      <c r="IHH153" s="86"/>
      <c r="IHI153" s="86"/>
      <c r="IHJ153" s="86"/>
      <c r="IHK153" s="86"/>
      <c r="IHL153" s="86"/>
      <c r="IHM153" s="86"/>
      <c r="IHN153" s="86"/>
      <c r="IHO153" s="86"/>
      <c r="IHP153" s="86"/>
      <c r="IHQ153" s="86"/>
      <c r="IHR153" s="86"/>
      <c r="IHS153" s="86"/>
      <c r="IHT153" s="86"/>
      <c r="IHU153" s="86"/>
      <c r="IHV153" s="86"/>
      <c r="IHW153" s="86"/>
      <c r="IHX153" s="86"/>
      <c r="IHY153" s="86"/>
      <c r="IHZ153" s="86"/>
      <c r="IIA153" s="86"/>
      <c r="IIB153" s="86"/>
      <c r="IIC153" s="86"/>
      <c r="IID153" s="86"/>
      <c r="IIE153" s="86"/>
      <c r="IIF153" s="86"/>
      <c r="IIG153" s="86"/>
      <c r="IIH153" s="86"/>
      <c r="III153" s="86"/>
      <c r="IIJ153" s="86"/>
      <c r="IIK153" s="86"/>
      <c r="IIL153" s="86"/>
      <c r="IIM153" s="86"/>
      <c r="IIN153" s="86"/>
      <c r="IIO153" s="86"/>
      <c r="IIP153" s="86"/>
      <c r="IIQ153" s="86"/>
      <c r="IIR153" s="86"/>
      <c r="IIS153" s="86"/>
      <c r="IIT153" s="86"/>
      <c r="IIU153" s="86"/>
      <c r="IIV153" s="86"/>
      <c r="IIW153" s="86"/>
      <c r="IIX153" s="86"/>
      <c r="IIY153" s="86"/>
      <c r="IIZ153" s="86"/>
      <c r="IJA153" s="86"/>
      <c r="IJB153" s="86"/>
      <c r="IJC153" s="86"/>
      <c r="IJD153" s="86"/>
      <c r="IJE153" s="86"/>
      <c r="IJF153" s="86"/>
      <c r="IJG153" s="86"/>
      <c r="IJH153" s="86"/>
      <c r="IJI153" s="86"/>
      <c r="IJJ153" s="86"/>
      <c r="IJK153" s="186"/>
      <c r="IJL153" s="186"/>
      <c r="IJM153" s="186"/>
      <c r="IJN153" s="186"/>
      <c r="IJO153" s="186"/>
      <c r="IJP153" s="186"/>
      <c r="IJQ153" s="86"/>
      <c r="IJR153" s="86"/>
      <c r="IJS153" s="86"/>
      <c r="IJT153" s="86"/>
      <c r="IJU153" s="86"/>
      <c r="IJV153" s="86"/>
      <c r="IJW153" s="86"/>
      <c r="IJX153" s="86"/>
      <c r="IJY153" s="86"/>
      <c r="IJZ153" s="86"/>
      <c r="IKA153" s="86"/>
      <c r="IKB153" s="86"/>
      <c r="IKC153" s="86"/>
      <c r="IKD153" s="86"/>
      <c r="IKE153" s="86"/>
      <c r="IKF153" s="86"/>
      <c r="IKG153" s="86"/>
      <c r="IKH153" s="86"/>
      <c r="IKI153" s="86"/>
      <c r="IKJ153" s="86"/>
      <c r="IKK153" s="86"/>
      <c r="IKL153" s="86"/>
      <c r="IKM153" s="86"/>
      <c r="IKN153" s="86"/>
      <c r="IKO153" s="86"/>
      <c r="IKP153" s="86"/>
      <c r="IKQ153" s="86"/>
      <c r="IKR153" s="86"/>
      <c r="IKS153" s="86"/>
      <c r="IKT153" s="86"/>
      <c r="IKU153" s="86"/>
      <c r="IKV153" s="86"/>
      <c r="IKW153" s="86"/>
      <c r="IKX153" s="86"/>
      <c r="IKY153" s="86"/>
      <c r="IKZ153" s="86"/>
      <c r="ILA153" s="86"/>
      <c r="ILB153" s="86"/>
      <c r="ILC153" s="86"/>
      <c r="ILD153" s="86"/>
      <c r="ILE153" s="86"/>
      <c r="ILF153" s="86"/>
      <c r="ILG153" s="86"/>
      <c r="ILH153" s="86"/>
      <c r="ILI153" s="86"/>
      <c r="ILJ153" s="86"/>
      <c r="ILK153" s="86"/>
      <c r="ILL153" s="86"/>
      <c r="ILM153" s="86"/>
      <c r="ILN153" s="86"/>
      <c r="ILO153" s="86"/>
      <c r="ILP153" s="86"/>
      <c r="ILQ153" s="86"/>
      <c r="ILR153" s="86"/>
      <c r="ILS153" s="86"/>
      <c r="ILT153" s="86"/>
      <c r="ILU153" s="86"/>
      <c r="ILV153" s="86"/>
      <c r="ILW153" s="86"/>
      <c r="ILX153" s="86"/>
      <c r="ILY153" s="86"/>
      <c r="ILZ153" s="86"/>
      <c r="IMA153" s="86"/>
      <c r="IMB153" s="86"/>
      <c r="IMC153" s="86"/>
      <c r="IMD153" s="86"/>
      <c r="IME153" s="86"/>
      <c r="IMF153" s="86"/>
      <c r="IMG153" s="86"/>
      <c r="IMH153" s="86"/>
      <c r="IMI153" s="86"/>
      <c r="IMJ153" s="86"/>
      <c r="IMK153" s="86"/>
      <c r="IML153" s="86"/>
      <c r="IMM153" s="86"/>
      <c r="IMN153" s="86"/>
      <c r="IMO153" s="86"/>
      <c r="IMP153" s="86"/>
      <c r="IMQ153" s="86"/>
      <c r="IMR153" s="86"/>
      <c r="IMS153" s="86"/>
      <c r="IMT153" s="86"/>
      <c r="IMU153" s="86"/>
      <c r="IMV153" s="86"/>
      <c r="IMW153" s="86"/>
      <c r="IMX153" s="86"/>
      <c r="IMY153" s="86"/>
      <c r="IMZ153" s="86"/>
      <c r="INA153" s="86"/>
      <c r="INB153" s="86"/>
      <c r="INC153" s="86"/>
      <c r="IND153" s="86"/>
      <c r="INE153" s="86"/>
      <c r="INF153" s="86"/>
      <c r="ING153" s="86"/>
      <c r="INH153" s="86"/>
      <c r="INI153" s="86"/>
      <c r="INJ153" s="86"/>
      <c r="INK153" s="86"/>
      <c r="INL153" s="86"/>
      <c r="INM153" s="86"/>
      <c r="INN153" s="86"/>
      <c r="INO153" s="86"/>
      <c r="INP153" s="86"/>
      <c r="INQ153" s="86"/>
      <c r="INR153" s="86"/>
      <c r="INS153" s="86"/>
      <c r="INT153" s="86"/>
      <c r="INU153" s="86"/>
      <c r="INV153" s="86"/>
      <c r="INW153" s="86"/>
      <c r="INX153" s="86"/>
      <c r="INY153" s="86"/>
      <c r="INZ153" s="86"/>
      <c r="IOA153" s="86"/>
      <c r="IOB153" s="86"/>
      <c r="IOC153" s="86"/>
      <c r="IOD153" s="86"/>
      <c r="IOE153" s="86"/>
      <c r="IOF153" s="86"/>
      <c r="IOG153" s="86"/>
      <c r="IOH153" s="86"/>
      <c r="IOI153" s="86"/>
      <c r="IOJ153" s="86"/>
      <c r="IOK153" s="86"/>
      <c r="IOL153" s="86"/>
      <c r="IOM153" s="86"/>
      <c r="ION153" s="86"/>
      <c r="IOO153" s="86"/>
      <c r="IOP153" s="86"/>
      <c r="IOQ153" s="86"/>
      <c r="IOR153" s="86"/>
      <c r="IOS153" s="86"/>
      <c r="IOT153" s="86"/>
      <c r="IOU153" s="86"/>
      <c r="IOV153" s="86"/>
      <c r="IOW153" s="86"/>
      <c r="IOX153" s="86"/>
      <c r="IOY153" s="86"/>
      <c r="IOZ153" s="86"/>
      <c r="IPA153" s="86"/>
      <c r="IPB153" s="86"/>
      <c r="IPC153" s="86"/>
      <c r="IPD153" s="86"/>
      <c r="IPE153" s="86"/>
      <c r="IPF153" s="86"/>
      <c r="IPG153" s="86"/>
      <c r="IPH153" s="86"/>
      <c r="IPI153" s="86"/>
      <c r="IPJ153" s="86"/>
      <c r="IPK153" s="86"/>
      <c r="IPL153" s="86"/>
      <c r="IPM153" s="86"/>
      <c r="IPN153" s="86"/>
      <c r="IPO153" s="86"/>
      <c r="IPP153" s="86"/>
      <c r="IPQ153" s="86"/>
      <c r="IPR153" s="86"/>
      <c r="IPS153" s="86"/>
      <c r="IPT153" s="86"/>
      <c r="IPU153" s="86"/>
      <c r="IPV153" s="86"/>
      <c r="IPW153" s="86"/>
      <c r="IPX153" s="86"/>
      <c r="IPY153" s="86"/>
      <c r="IPZ153" s="86"/>
      <c r="IQA153" s="86"/>
      <c r="IQB153" s="86"/>
      <c r="IQC153" s="86"/>
      <c r="IQD153" s="86"/>
      <c r="IQE153" s="86"/>
      <c r="IQF153" s="86"/>
      <c r="IQG153" s="86"/>
      <c r="IQH153" s="86"/>
      <c r="IQI153" s="86"/>
      <c r="IQJ153" s="86"/>
      <c r="IQK153" s="86"/>
      <c r="IQL153" s="86"/>
      <c r="IQM153" s="86"/>
      <c r="IQN153" s="86"/>
      <c r="IQO153" s="86"/>
      <c r="IQP153" s="86"/>
      <c r="IQQ153" s="86"/>
      <c r="IQR153" s="86"/>
      <c r="IQS153" s="86"/>
      <c r="IQT153" s="86"/>
      <c r="IQU153" s="86"/>
      <c r="IQV153" s="86"/>
      <c r="IQW153" s="86"/>
      <c r="IQX153" s="86"/>
      <c r="IQY153" s="86"/>
      <c r="IQZ153" s="86"/>
      <c r="IRA153" s="86"/>
      <c r="IRB153" s="86"/>
      <c r="IRC153" s="86"/>
      <c r="IRD153" s="86"/>
      <c r="IRE153" s="86"/>
      <c r="IRF153" s="86"/>
      <c r="IRG153" s="86"/>
      <c r="IRH153" s="86"/>
      <c r="IRI153" s="86"/>
      <c r="IRJ153" s="86"/>
      <c r="IRK153" s="86"/>
      <c r="IRL153" s="86"/>
      <c r="IRM153" s="86"/>
      <c r="IRN153" s="86"/>
      <c r="IRO153" s="86"/>
      <c r="IRP153" s="86"/>
      <c r="IRQ153" s="86"/>
      <c r="IRR153" s="86"/>
      <c r="IRS153" s="86"/>
      <c r="IRT153" s="86"/>
      <c r="IRU153" s="86"/>
      <c r="IRV153" s="86"/>
      <c r="IRW153" s="86"/>
      <c r="IRX153" s="86"/>
      <c r="IRY153" s="86"/>
      <c r="IRZ153" s="86"/>
      <c r="ISA153" s="86"/>
      <c r="ISB153" s="86"/>
      <c r="ISC153" s="86"/>
      <c r="ISD153" s="86"/>
      <c r="ISE153" s="86"/>
      <c r="ISF153" s="86"/>
      <c r="ISG153" s="86"/>
      <c r="ISH153" s="86"/>
      <c r="ISI153" s="86"/>
      <c r="ISJ153" s="86"/>
      <c r="ISK153" s="86"/>
      <c r="ISL153" s="86"/>
      <c r="ISM153" s="86"/>
      <c r="ISN153" s="86"/>
      <c r="ISO153" s="86"/>
      <c r="ISP153" s="86"/>
      <c r="ISQ153" s="86"/>
      <c r="ISR153" s="86"/>
      <c r="ISS153" s="86"/>
      <c r="IST153" s="86"/>
      <c r="ISU153" s="86"/>
      <c r="ISV153" s="86"/>
      <c r="ISW153" s="86"/>
      <c r="ISX153" s="86"/>
      <c r="ISY153" s="86"/>
      <c r="ISZ153" s="86"/>
      <c r="ITA153" s="86"/>
      <c r="ITB153" s="86"/>
      <c r="ITC153" s="86"/>
      <c r="ITD153" s="86"/>
      <c r="ITE153" s="86"/>
      <c r="ITF153" s="86"/>
      <c r="ITG153" s="186"/>
      <c r="ITH153" s="186"/>
      <c r="ITI153" s="186"/>
      <c r="ITJ153" s="186"/>
      <c r="ITK153" s="186"/>
      <c r="ITL153" s="186"/>
      <c r="ITM153" s="86"/>
      <c r="ITN153" s="86"/>
      <c r="ITO153" s="86"/>
      <c r="ITP153" s="86"/>
      <c r="ITQ153" s="86"/>
      <c r="ITR153" s="86"/>
      <c r="ITS153" s="86"/>
      <c r="ITT153" s="86"/>
      <c r="ITU153" s="86"/>
      <c r="ITV153" s="86"/>
      <c r="ITW153" s="86"/>
      <c r="ITX153" s="86"/>
      <c r="ITY153" s="86"/>
      <c r="ITZ153" s="86"/>
      <c r="IUA153" s="86"/>
      <c r="IUB153" s="86"/>
      <c r="IUC153" s="86"/>
      <c r="IUD153" s="86"/>
      <c r="IUE153" s="86"/>
      <c r="IUF153" s="86"/>
      <c r="IUG153" s="86"/>
      <c r="IUH153" s="86"/>
      <c r="IUI153" s="86"/>
      <c r="IUJ153" s="86"/>
      <c r="IUK153" s="86"/>
      <c r="IUL153" s="86"/>
      <c r="IUM153" s="86"/>
      <c r="IUN153" s="86"/>
      <c r="IUO153" s="86"/>
      <c r="IUP153" s="86"/>
      <c r="IUQ153" s="86"/>
      <c r="IUR153" s="86"/>
      <c r="IUS153" s="86"/>
      <c r="IUT153" s="86"/>
      <c r="IUU153" s="86"/>
      <c r="IUV153" s="86"/>
      <c r="IUW153" s="86"/>
      <c r="IUX153" s="86"/>
      <c r="IUY153" s="86"/>
      <c r="IUZ153" s="86"/>
      <c r="IVA153" s="86"/>
      <c r="IVB153" s="86"/>
      <c r="IVC153" s="86"/>
      <c r="IVD153" s="86"/>
      <c r="IVE153" s="86"/>
      <c r="IVF153" s="86"/>
      <c r="IVG153" s="86"/>
      <c r="IVH153" s="86"/>
      <c r="IVI153" s="86"/>
      <c r="IVJ153" s="86"/>
      <c r="IVK153" s="86"/>
      <c r="IVL153" s="86"/>
      <c r="IVM153" s="86"/>
      <c r="IVN153" s="86"/>
      <c r="IVO153" s="86"/>
      <c r="IVP153" s="86"/>
      <c r="IVQ153" s="86"/>
      <c r="IVR153" s="86"/>
      <c r="IVS153" s="86"/>
      <c r="IVT153" s="86"/>
      <c r="IVU153" s="86"/>
      <c r="IVV153" s="86"/>
      <c r="IVW153" s="86"/>
      <c r="IVX153" s="86"/>
      <c r="IVY153" s="86"/>
      <c r="IVZ153" s="86"/>
      <c r="IWA153" s="86"/>
      <c r="IWB153" s="86"/>
      <c r="IWC153" s="86"/>
      <c r="IWD153" s="86"/>
      <c r="IWE153" s="86"/>
      <c r="IWF153" s="86"/>
      <c r="IWG153" s="86"/>
      <c r="IWH153" s="86"/>
      <c r="IWI153" s="86"/>
      <c r="IWJ153" s="86"/>
      <c r="IWK153" s="86"/>
      <c r="IWL153" s="86"/>
      <c r="IWM153" s="86"/>
      <c r="IWN153" s="86"/>
      <c r="IWO153" s="86"/>
      <c r="IWP153" s="86"/>
      <c r="IWQ153" s="86"/>
      <c r="IWR153" s="86"/>
      <c r="IWS153" s="86"/>
      <c r="IWT153" s="86"/>
      <c r="IWU153" s="86"/>
      <c r="IWV153" s="86"/>
      <c r="IWW153" s="86"/>
      <c r="IWX153" s="86"/>
      <c r="IWY153" s="86"/>
      <c r="IWZ153" s="86"/>
      <c r="IXA153" s="86"/>
      <c r="IXB153" s="86"/>
      <c r="IXC153" s="86"/>
      <c r="IXD153" s="86"/>
      <c r="IXE153" s="86"/>
      <c r="IXF153" s="86"/>
      <c r="IXG153" s="86"/>
      <c r="IXH153" s="86"/>
      <c r="IXI153" s="86"/>
      <c r="IXJ153" s="86"/>
      <c r="IXK153" s="86"/>
      <c r="IXL153" s="86"/>
      <c r="IXM153" s="86"/>
      <c r="IXN153" s="86"/>
      <c r="IXO153" s="86"/>
      <c r="IXP153" s="86"/>
      <c r="IXQ153" s="86"/>
      <c r="IXR153" s="86"/>
      <c r="IXS153" s="86"/>
      <c r="IXT153" s="86"/>
      <c r="IXU153" s="86"/>
      <c r="IXV153" s="86"/>
      <c r="IXW153" s="86"/>
      <c r="IXX153" s="86"/>
      <c r="IXY153" s="86"/>
      <c r="IXZ153" s="86"/>
      <c r="IYA153" s="86"/>
      <c r="IYB153" s="86"/>
      <c r="IYC153" s="86"/>
      <c r="IYD153" s="86"/>
      <c r="IYE153" s="86"/>
      <c r="IYF153" s="86"/>
      <c r="IYG153" s="86"/>
      <c r="IYH153" s="86"/>
      <c r="IYI153" s="86"/>
      <c r="IYJ153" s="86"/>
      <c r="IYK153" s="86"/>
      <c r="IYL153" s="86"/>
      <c r="IYM153" s="86"/>
      <c r="IYN153" s="86"/>
      <c r="IYO153" s="86"/>
      <c r="IYP153" s="86"/>
      <c r="IYQ153" s="86"/>
      <c r="IYR153" s="86"/>
      <c r="IYS153" s="86"/>
      <c r="IYT153" s="86"/>
      <c r="IYU153" s="86"/>
      <c r="IYV153" s="86"/>
      <c r="IYW153" s="86"/>
      <c r="IYX153" s="86"/>
      <c r="IYY153" s="86"/>
      <c r="IYZ153" s="86"/>
      <c r="IZA153" s="86"/>
      <c r="IZB153" s="86"/>
      <c r="IZC153" s="86"/>
      <c r="IZD153" s="86"/>
      <c r="IZE153" s="86"/>
      <c r="IZF153" s="86"/>
      <c r="IZG153" s="86"/>
      <c r="IZH153" s="86"/>
      <c r="IZI153" s="86"/>
      <c r="IZJ153" s="86"/>
      <c r="IZK153" s="86"/>
      <c r="IZL153" s="86"/>
      <c r="IZM153" s="86"/>
      <c r="IZN153" s="86"/>
      <c r="IZO153" s="86"/>
      <c r="IZP153" s="86"/>
      <c r="IZQ153" s="86"/>
      <c r="IZR153" s="86"/>
      <c r="IZS153" s="86"/>
      <c r="IZT153" s="86"/>
      <c r="IZU153" s="86"/>
      <c r="IZV153" s="86"/>
      <c r="IZW153" s="86"/>
      <c r="IZX153" s="86"/>
      <c r="IZY153" s="86"/>
      <c r="IZZ153" s="86"/>
      <c r="JAA153" s="86"/>
      <c r="JAB153" s="86"/>
      <c r="JAC153" s="86"/>
      <c r="JAD153" s="86"/>
      <c r="JAE153" s="86"/>
      <c r="JAF153" s="86"/>
      <c r="JAG153" s="86"/>
      <c r="JAH153" s="86"/>
      <c r="JAI153" s="86"/>
      <c r="JAJ153" s="86"/>
      <c r="JAK153" s="86"/>
      <c r="JAL153" s="86"/>
      <c r="JAM153" s="86"/>
      <c r="JAN153" s="86"/>
      <c r="JAO153" s="86"/>
      <c r="JAP153" s="86"/>
      <c r="JAQ153" s="86"/>
      <c r="JAR153" s="86"/>
      <c r="JAS153" s="86"/>
      <c r="JAT153" s="86"/>
      <c r="JAU153" s="86"/>
      <c r="JAV153" s="86"/>
      <c r="JAW153" s="86"/>
      <c r="JAX153" s="86"/>
      <c r="JAY153" s="86"/>
      <c r="JAZ153" s="86"/>
      <c r="JBA153" s="86"/>
      <c r="JBB153" s="86"/>
      <c r="JBC153" s="86"/>
      <c r="JBD153" s="86"/>
      <c r="JBE153" s="86"/>
      <c r="JBF153" s="86"/>
      <c r="JBG153" s="86"/>
      <c r="JBH153" s="86"/>
      <c r="JBI153" s="86"/>
      <c r="JBJ153" s="86"/>
      <c r="JBK153" s="86"/>
      <c r="JBL153" s="86"/>
      <c r="JBM153" s="86"/>
      <c r="JBN153" s="86"/>
      <c r="JBO153" s="86"/>
      <c r="JBP153" s="86"/>
      <c r="JBQ153" s="86"/>
      <c r="JBR153" s="86"/>
      <c r="JBS153" s="86"/>
      <c r="JBT153" s="86"/>
      <c r="JBU153" s="86"/>
      <c r="JBV153" s="86"/>
      <c r="JBW153" s="86"/>
      <c r="JBX153" s="86"/>
      <c r="JBY153" s="86"/>
      <c r="JBZ153" s="86"/>
      <c r="JCA153" s="86"/>
      <c r="JCB153" s="86"/>
      <c r="JCC153" s="86"/>
      <c r="JCD153" s="86"/>
      <c r="JCE153" s="86"/>
      <c r="JCF153" s="86"/>
      <c r="JCG153" s="86"/>
      <c r="JCH153" s="86"/>
      <c r="JCI153" s="86"/>
      <c r="JCJ153" s="86"/>
      <c r="JCK153" s="86"/>
      <c r="JCL153" s="86"/>
      <c r="JCM153" s="86"/>
      <c r="JCN153" s="86"/>
      <c r="JCO153" s="86"/>
      <c r="JCP153" s="86"/>
      <c r="JCQ153" s="86"/>
      <c r="JCR153" s="86"/>
      <c r="JCS153" s="86"/>
      <c r="JCT153" s="86"/>
      <c r="JCU153" s="86"/>
      <c r="JCV153" s="86"/>
      <c r="JCW153" s="86"/>
      <c r="JCX153" s="86"/>
      <c r="JCY153" s="86"/>
      <c r="JCZ153" s="86"/>
      <c r="JDA153" s="86"/>
      <c r="JDB153" s="86"/>
      <c r="JDC153" s="186"/>
      <c r="JDD153" s="186"/>
      <c r="JDE153" s="186"/>
      <c r="JDF153" s="186"/>
      <c r="JDG153" s="186"/>
      <c r="JDH153" s="186"/>
      <c r="JDI153" s="86"/>
      <c r="JDJ153" s="86"/>
      <c r="JDK153" s="86"/>
      <c r="JDL153" s="86"/>
      <c r="JDM153" s="86"/>
      <c r="JDN153" s="86"/>
      <c r="JDO153" s="86"/>
      <c r="JDP153" s="86"/>
      <c r="JDQ153" s="86"/>
      <c r="JDR153" s="86"/>
      <c r="JDS153" s="86"/>
      <c r="JDT153" s="86"/>
      <c r="JDU153" s="86"/>
      <c r="JDV153" s="86"/>
      <c r="JDW153" s="86"/>
      <c r="JDX153" s="86"/>
      <c r="JDY153" s="86"/>
      <c r="JDZ153" s="86"/>
      <c r="JEA153" s="86"/>
      <c r="JEB153" s="86"/>
      <c r="JEC153" s="86"/>
      <c r="JED153" s="86"/>
      <c r="JEE153" s="86"/>
      <c r="JEF153" s="86"/>
      <c r="JEG153" s="86"/>
      <c r="JEH153" s="86"/>
      <c r="JEI153" s="86"/>
      <c r="JEJ153" s="86"/>
      <c r="JEK153" s="86"/>
      <c r="JEL153" s="86"/>
      <c r="JEM153" s="86"/>
      <c r="JEN153" s="86"/>
      <c r="JEO153" s="86"/>
      <c r="JEP153" s="86"/>
      <c r="JEQ153" s="86"/>
      <c r="JER153" s="86"/>
      <c r="JES153" s="86"/>
      <c r="JET153" s="86"/>
      <c r="JEU153" s="86"/>
      <c r="JEV153" s="86"/>
      <c r="JEW153" s="86"/>
      <c r="JEX153" s="86"/>
      <c r="JEY153" s="86"/>
      <c r="JEZ153" s="86"/>
      <c r="JFA153" s="86"/>
      <c r="JFB153" s="86"/>
      <c r="JFC153" s="86"/>
      <c r="JFD153" s="86"/>
      <c r="JFE153" s="86"/>
      <c r="JFF153" s="86"/>
      <c r="JFG153" s="86"/>
      <c r="JFH153" s="86"/>
      <c r="JFI153" s="86"/>
      <c r="JFJ153" s="86"/>
      <c r="JFK153" s="86"/>
      <c r="JFL153" s="86"/>
      <c r="JFM153" s="86"/>
      <c r="JFN153" s="86"/>
      <c r="JFO153" s="86"/>
      <c r="JFP153" s="86"/>
      <c r="JFQ153" s="86"/>
      <c r="JFR153" s="86"/>
      <c r="JFS153" s="86"/>
      <c r="JFT153" s="86"/>
      <c r="JFU153" s="86"/>
      <c r="JFV153" s="86"/>
      <c r="JFW153" s="86"/>
      <c r="JFX153" s="86"/>
      <c r="JFY153" s="86"/>
      <c r="JFZ153" s="86"/>
      <c r="JGA153" s="86"/>
      <c r="JGB153" s="86"/>
      <c r="JGC153" s="86"/>
      <c r="JGD153" s="86"/>
      <c r="JGE153" s="86"/>
      <c r="JGF153" s="86"/>
      <c r="JGG153" s="86"/>
      <c r="JGH153" s="86"/>
      <c r="JGI153" s="86"/>
      <c r="JGJ153" s="86"/>
      <c r="JGK153" s="86"/>
      <c r="JGL153" s="86"/>
      <c r="JGM153" s="86"/>
      <c r="JGN153" s="86"/>
      <c r="JGO153" s="86"/>
      <c r="JGP153" s="86"/>
      <c r="JGQ153" s="86"/>
      <c r="JGR153" s="86"/>
      <c r="JGS153" s="86"/>
      <c r="JGT153" s="86"/>
      <c r="JGU153" s="86"/>
      <c r="JGV153" s="86"/>
      <c r="JGW153" s="86"/>
      <c r="JGX153" s="86"/>
      <c r="JGY153" s="86"/>
      <c r="JGZ153" s="86"/>
      <c r="JHA153" s="86"/>
      <c r="JHB153" s="86"/>
      <c r="JHC153" s="86"/>
      <c r="JHD153" s="86"/>
      <c r="JHE153" s="86"/>
      <c r="JHF153" s="86"/>
      <c r="JHG153" s="86"/>
      <c r="JHH153" s="86"/>
      <c r="JHI153" s="86"/>
      <c r="JHJ153" s="86"/>
      <c r="JHK153" s="86"/>
      <c r="JHL153" s="86"/>
      <c r="JHM153" s="86"/>
      <c r="JHN153" s="86"/>
      <c r="JHO153" s="86"/>
      <c r="JHP153" s="86"/>
      <c r="JHQ153" s="86"/>
      <c r="JHR153" s="86"/>
      <c r="JHS153" s="86"/>
      <c r="JHT153" s="86"/>
      <c r="JHU153" s="86"/>
      <c r="JHV153" s="86"/>
      <c r="JHW153" s="86"/>
      <c r="JHX153" s="86"/>
      <c r="JHY153" s="86"/>
      <c r="JHZ153" s="86"/>
      <c r="JIA153" s="86"/>
      <c r="JIB153" s="86"/>
      <c r="JIC153" s="86"/>
      <c r="JID153" s="86"/>
      <c r="JIE153" s="86"/>
      <c r="JIF153" s="86"/>
      <c r="JIG153" s="86"/>
      <c r="JIH153" s="86"/>
      <c r="JII153" s="86"/>
      <c r="JIJ153" s="86"/>
      <c r="JIK153" s="86"/>
      <c r="JIL153" s="86"/>
      <c r="JIM153" s="86"/>
      <c r="JIN153" s="86"/>
      <c r="JIO153" s="86"/>
      <c r="JIP153" s="86"/>
      <c r="JIQ153" s="86"/>
      <c r="JIR153" s="86"/>
      <c r="JIS153" s="86"/>
      <c r="JIT153" s="86"/>
      <c r="JIU153" s="86"/>
      <c r="JIV153" s="86"/>
      <c r="JIW153" s="86"/>
      <c r="JIX153" s="86"/>
      <c r="JIY153" s="86"/>
      <c r="JIZ153" s="86"/>
      <c r="JJA153" s="86"/>
      <c r="JJB153" s="86"/>
      <c r="JJC153" s="86"/>
      <c r="JJD153" s="86"/>
      <c r="JJE153" s="86"/>
      <c r="JJF153" s="86"/>
      <c r="JJG153" s="86"/>
      <c r="JJH153" s="86"/>
      <c r="JJI153" s="86"/>
      <c r="JJJ153" s="86"/>
      <c r="JJK153" s="86"/>
      <c r="JJL153" s="86"/>
      <c r="JJM153" s="86"/>
      <c r="JJN153" s="86"/>
      <c r="JJO153" s="86"/>
      <c r="JJP153" s="86"/>
      <c r="JJQ153" s="86"/>
      <c r="JJR153" s="86"/>
      <c r="JJS153" s="86"/>
      <c r="JJT153" s="86"/>
      <c r="JJU153" s="86"/>
      <c r="JJV153" s="86"/>
      <c r="JJW153" s="86"/>
      <c r="JJX153" s="86"/>
      <c r="JJY153" s="86"/>
      <c r="JJZ153" s="86"/>
      <c r="JKA153" s="86"/>
      <c r="JKB153" s="86"/>
      <c r="JKC153" s="86"/>
      <c r="JKD153" s="86"/>
      <c r="JKE153" s="86"/>
      <c r="JKF153" s="86"/>
      <c r="JKG153" s="86"/>
      <c r="JKH153" s="86"/>
      <c r="JKI153" s="86"/>
      <c r="JKJ153" s="86"/>
      <c r="JKK153" s="86"/>
      <c r="JKL153" s="86"/>
      <c r="JKM153" s="86"/>
      <c r="JKN153" s="86"/>
      <c r="JKO153" s="86"/>
      <c r="JKP153" s="86"/>
      <c r="JKQ153" s="86"/>
      <c r="JKR153" s="86"/>
      <c r="JKS153" s="86"/>
      <c r="JKT153" s="86"/>
      <c r="JKU153" s="86"/>
      <c r="JKV153" s="86"/>
      <c r="JKW153" s="86"/>
      <c r="JKX153" s="86"/>
      <c r="JKY153" s="86"/>
      <c r="JKZ153" s="86"/>
      <c r="JLA153" s="86"/>
      <c r="JLB153" s="86"/>
      <c r="JLC153" s="86"/>
      <c r="JLD153" s="86"/>
      <c r="JLE153" s="86"/>
      <c r="JLF153" s="86"/>
      <c r="JLG153" s="86"/>
      <c r="JLH153" s="86"/>
      <c r="JLI153" s="86"/>
      <c r="JLJ153" s="86"/>
      <c r="JLK153" s="86"/>
      <c r="JLL153" s="86"/>
      <c r="JLM153" s="86"/>
      <c r="JLN153" s="86"/>
      <c r="JLO153" s="86"/>
      <c r="JLP153" s="86"/>
      <c r="JLQ153" s="86"/>
      <c r="JLR153" s="86"/>
      <c r="JLS153" s="86"/>
      <c r="JLT153" s="86"/>
      <c r="JLU153" s="86"/>
      <c r="JLV153" s="86"/>
      <c r="JLW153" s="86"/>
      <c r="JLX153" s="86"/>
      <c r="JLY153" s="86"/>
      <c r="JLZ153" s="86"/>
      <c r="JMA153" s="86"/>
      <c r="JMB153" s="86"/>
      <c r="JMC153" s="86"/>
      <c r="JMD153" s="86"/>
      <c r="JME153" s="86"/>
      <c r="JMF153" s="86"/>
      <c r="JMG153" s="86"/>
      <c r="JMH153" s="86"/>
      <c r="JMI153" s="86"/>
      <c r="JMJ153" s="86"/>
      <c r="JMK153" s="86"/>
      <c r="JML153" s="86"/>
      <c r="JMM153" s="86"/>
      <c r="JMN153" s="86"/>
      <c r="JMO153" s="86"/>
      <c r="JMP153" s="86"/>
      <c r="JMQ153" s="86"/>
      <c r="JMR153" s="86"/>
      <c r="JMS153" s="86"/>
      <c r="JMT153" s="86"/>
      <c r="JMU153" s="86"/>
      <c r="JMV153" s="86"/>
      <c r="JMW153" s="86"/>
      <c r="JMX153" s="86"/>
      <c r="JMY153" s="186"/>
      <c r="JMZ153" s="186"/>
      <c r="JNA153" s="186"/>
      <c r="JNB153" s="186"/>
      <c r="JNC153" s="186"/>
      <c r="JND153" s="186"/>
      <c r="JNE153" s="86"/>
      <c r="JNF153" s="86"/>
      <c r="JNG153" s="86"/>
      <c r="JNH153" s="86"/>
      <c r="JNI153" s="86"/>
      <c r="JNJ153" s="86"/>
      <c r="JNK153" s="86"/>
      <c r="JNL153" s="86"/>
      <c r="JNM153" s="86"/>
      <c r="JNN153" s="86"/>
      <c r="JNO153" s="86"/>
      <c r="JNP153" s="86"/>
      <c r="JNQ153" s="86"/>
      <c r="JNR153" s="86"/>
      <c r="JNS153" s="86"/>
      <c r="JNT153" s="86"/>
      <c r="JNU153" s="86"/>
      <c r="JNV153" s="86"/>
      <c r="JNW153" s="86"/>
      <c r="JNX153" s="86"/>
      <c r="JNY153" s="86"/>
      <c r="JNZ153" s="86"/>
      <c r="JOA153" s="86"/>
      <c r="JOB153" s="86"/>
      <c r="JOC153" s="86"/>
      <c r="JOD153" s="86"/>
      <c r="JOE153" s="86"/>
      <c r="JOF153" s="86"/>
      <c r="JOG153" s="86"/>
      <c r="JOH153" s="86"/>
      <c r="JOI153" s="86"/>
      <c r="JOJ153" s="86"/>
      <c r="JOK153" s="86"/>
      <c r="JOL153" s="86"/>
      <c r="JOM153" s="86"/>
      <c r="JON153" s="86"/>
      <c r="JOO153" s="86"/>
      <c r="JOP153" s="86"/>
      <c r="JOQ153" s="86"/>
      <c r="JOR153" s="86"/>
      <c r="JOS153" s="86"/>
      <c r="JOT153" s="86"/>
      <c r="JOU153" s="86"/>
      <c r="JOV153" s="86"/>
      <c r="JOW153" s="86"/>
      <c r="JOX153" s="86"/>
      <c r="JOY153" s="86"/>
      <c r="JOZ153" s="86"/>
      <c r="JPA153" s="86"/>
      <c r="JPB153" s="86"/>
      <c r="JPC153" s="86"/>
      <c r="JPD153" s="86"/>
      <c r="JPE153" s="86"/>
      <c r="JPF153" s="86"/>
      <c r="JPG153" s="86"/>
      <c r="JPH153" s="86"/>
      <c r="JPI153" s="86"/>
      <c r="JPJ153" s="86"/>
      <c r="JPK153" s="86"/>
      <c r="JPL153" s="86"/>
      <c r="JPM153" s="86"/>
      <c r="JPN153" s="86"/>
      <c r="JPO153" s="86"/>
      <c r="JPP153" s="86"/>
      <c r="JPQ153" s="86"/>
      <c r="JPR153" s="86"/>
      <c r="JPS153" s="86"/>
      <c r="JPT153" s="86"/>
      <c r="JPU153" s="86"/>
      <c r="JPV153" s="86"/>
      <c r="JPW153" s="86"/>
      <c r="JPX153" s="86"/>
      <c r="JPY153" s="86"/>
      <c r="JPZ153" s="86"/>
      <c r="JQA153" s="86"/>
      <c r="JQB153" s="86"/>
      <c r="JQC153" s="86"/>
      <c r="JQD153" s="86"/>
      <c r="JQE153" s="86"/>
      <c r="JQF153" s="86"/>
      <c r="JQG153" s="86"/>
      <c r="JQH153" s="86"/>
      <c r="JQI153" s="86"/>
      <c r="JQJ153" s="86"/>
      <c r="JQK153" s="86"/>
      <c r="JQL153" s="86"/>
      <c r="JQM153" s="86"/>
      <c r="JQN153" s="86"/>
      <c r="JQO153" s="86"/>
      <c r="JQP153" s="86"/>
      <c r="JQQ153" s="86"/>
      <c r="JQR153" s="86"/>
      <c r="JQS153" s="86"/>
      <c r="JQT153" s="86"/>
      <c r="JQU153" s="86"/>
      <c r="JQV153" s="86"/>
      <c r="JQW153" s="86"/>
      <c r="JQX153" s="86"/>
      <c r="JQY153" s="86"/>
      <c r="JQZ153" s="86"/>
      <c r="JRA153" s="86"/>
      <c r="JRB153" s="86"/>
      <c r="JRC153" s="86"/>
      <c r="JRD153" s="86"/>
      <c r="JRE153" s="86"/>
      <c r="JRF153" s="86"/>
      <c r="JRG153" s="86"/>
      <c r="JRH153" s="86"/>
      <c r="JRI153" s="86"/>
      <c r="JRJ153" s="86"/>
      <c r="JRK153" s="86"/>
      <c r="JRL153" s="86"/>
      <c r="JRM153" s="86"/>
      <c r="JRN153" s="86"/>
      <c r="JRO153" s="86"/>
      <c r="JRP153" s="86"/>
      <c r="JRQ153" s="86"/>
      <c r="JRR153" s="86"/>
      <c r="JRS153" s="86"/>
      <c r="JRT153" s="86"/>
      <c r="JRU153" s="86"/>
      <c r="JRV153" s="86"/>
      <c r="JRW153" s="86"/>
      <c r="JRX153" s="86"/>
      <c r="JRY153" s="86"/>
      <c r="JRZ153" s="86"/>
      <c r="JSA153" s="86"/>
      <c r="JSB153" s="86"/>
      <c r="JSC153" s="86"/>
      <c r="JSD153" s="86"/>
      <c r="JSE153" s="86"/>
      <c r="JSF153" s="86"/>
      <c r="JSG153" s="86"/>
      <c r="JSH153" s="86"/>
      <c r="JSI153" s="86"/>
      <c r="JSJ153" s="86"/>
      <c r="JSK153" s="86"/>
      <c r="JSL153" s="86"/>
      <c r="JSM153" s="86"/>
      <c r="JSN153" s="86"/>
      <c r="JSO153" s="86"/>
      <c r="JSP153" s="86"/>
      <c r="JSQ153" s="86"/>
      <c r="JSR153" s="86"/>
      <c r="JSS153" s="86"/>
      <c r="JST153" s="86"/>
      <c r="JSU153" s="86"/>
      <c r="JSV153" s="86"/>
      <c r="JSW153" s="86"/>
      <c r="JSX153" s="86"/>
      <c r="JSY153" s="86"/>
      <c r="JSZ153" s="86"/>
      <c r="JTA153" s="86"/>
      <c r="JTB153" s="86"/>
      <c r="JTC153" s="86"/>
      <c r="JTD153" s="86"/>
      <c r="JTE153" s="86"/>
      <c r="JTF153" s="86"/>
      <c r="JTG153" s="86"/>
      <c r="JTH153" s="86"/>
      <c r="JTI153" s="86"/>
      <c r="JTJ153" s="86"/>
      <c r="JTK153" s="86"/>
      <c r="JTL153" s="86"/>
      <c r="JTM153" s="86"/>
      <c r="JTN153" s="86"/>
      <c r="JTO153" s="86"/>
      <c r="JTP153" s="86"/>
      <c r="JTQ153" s="86"/>
      <c r="JTR153" s="86"/>
      <c r="JTS153" s="86"/>
      <c r="JTT153" s="86"/>
      <c r="JTU153" s="86"/>
      <c r="JTV153" s="86"/>
      <c r="JTW153" s="86"/>
      <c r="JTX153" s="86"/>
      <c r="JTY153" s="86"/>
      <c r="JTZ153" s="86"/>
      <c r="JUA153" s="86"/>
      <c r="JUB153" s="86"/>
      <c r="JUC153" s="86"/>
      <c r="JUD153" s="86"/>
      <c r="JUE153" s="86"/>
      <c r="JUF153" s="86"/>
      <c r="JUG153" s="86"/>
      <c r="JUH153" s="86"/>
      <c r="JUI153" s="86"/>
      <c r="JUJ153" s="86"/>
      <c r="JUK153" s="86"/>
      <c r="JUL153" s="86"/>
      <c r="JUM153" s="86"/>
      <c r="JUN153" s="86"/>
      <c r="JUO153" s="86"/>
      <c r="JUP153" s="86"/>
      <c r="JUQ153" s="86"/>
      <c r="JUR153" s="86"/>
      <c r="JUS153" s="86"/>
      <c r="JUT153" s="86"/>
      <c r="JUU153" s="86"/>
      <c r="JUV153" s="86"/>
      <c r="JUW153" s="86"/>
      <c r="JUX153" s="86"/>
      <c r="JUY153" s="86"/>
      <c r="JUZ153" s="86"/>
      <c r="JVA153" s="86"/>
      <c r="JVB153" s="86"/>
      <c r="JVC153" s="86"/>
      <c r="JVD153" s="86"/>
      <c r="JVE153" s="86"/>
      <c r="JVF153" s="86"/>
      <c r="JVG153" s="86"/>
      <c r="JVH153" s="86"/>
      <c r="JVI153" s="86"/>
      <c r="JVJ153" s="86"/>
      <c r="JVK153" s="86"/>
      <c r="JVL153" s="86"/>
      <c r="JVM153" s="86"/>
      <c r="JVN153" s="86"/>
      <c r="JVO153" s="86"/>
      <c r="JVP153" s="86"/>
      <c r="JVQ153" s="86"/>
      <c r="JVR153" s="86"/>
      <c r="JVS153" s="86"/>
      <c r="JVT153" s="86"/>
      <c r="JVU153" s="86"/>
      <c r="JVV153" s="86"/>
      <c r="JVW153" s="86"/>
      <c r="JVX153" s="86"/>
      <c r="JVY153" s="86"/>
      <c r="JVZ153" s="86"/>
      <c r="JWA153" s="86"/>
      <c r="JWB153" s="86"/>
      <c r="JWC153" s="86"/>
      <c r="JWD153" s="86"/>
      <c r="JWE153" s="86"/>
      <c r="JWF153" s="86"/>
      <c r="JWG153" s="86"/>
      <c r="JWH153" s="86"/>
      <c r="JWI153" s="86"/>
      <c r="JWJ153" s="86"/>
      <c r="JWK153" s="86"/>
      <c r="JWL153" s="86"/>
      <c r="JWM153" s="86"/>
      <c r="JWN153" s="86"/>
      <c r="JWO153" s="86"/>
      <c r="JWP153" s="86"/>
      <c r="JWQ153" s="86"/>
      <c r="JWR153" s="86"/>
      <c r="JWS153" s="86"/>
      <c r="JWT153" s="86"/>
      <c r="JWU153" s="186"/>
      <c r="JWV153" s="186"/>
      <c r="JWW153" s="186"/>
      <c r="JWX153" s="186"/>
      <c r="JWY153" s="186"/>
      <c r="JWZ153" s="186"/>
      <c r="JXA153" s="86"/>
      <c r="JXB153" s="86"/>
      <c r="JXC153" s="86"/>
      <c r="JXD153" s="86"/>
      <c r="JXE153" s="86"/>
      <c r="JXF153" s="86"/>
      <c r="JXG153" s="86"/>
      <c r="JXH153" s="86"/>
      <c r="JXI153" s="86"/>
      <c r="JXJ153" s="86"/>
      <c r="JXK153" s="86"/>
      <c r="JXL153" s="86"/>
      <c r="JXM153" s="86"/>
      <c r="JXN153" s="86"/>
      <c r="JXO153" s="86"/>
      <c r="JXP153" s="86"/>
      <c r="JXQ153" s="86"/>
      <c r="JXR153" s="86"/>
      <c r="JXS153" s="86"/>
      <c r="JXT153" s="86"/>
      <c r="JXU153" s="86"/>
      <c r="JXV153" s="86"/>
      <c r="JXW153" s="86"/>
      <c r="JXX153" s="86"/>
      <c r="JXY153" s="86"/>
      <c r="JXZ153" s="86"/>
      <c r="JYA153" s="86"/>
      <c r="JYB153" s="86"/>
      <c r="JYC153" s="86"/>
      <c r="JYD153" s="86"/>
      <c r="JYE153" s="86"/>
      <c r="JYF153" s="86"/>
      <c r="JYG153" s="86"/>
      <c r="JYH153" s="86"/>
      <c r="JYI153" s="86"/>
      <c r="JYJ153" s="86"/>
      <c r="JYK153" s="86"/>
      <c r="JYL153" s="86"/>
      <c r="JYM153" s="86"/>
      <c r="JYN153" s="86"/>
      <c r="JYO153" s="86"/>
      <c r="JYP153" s="86"/>
      <c r="JYQ153" s="86"/>
      <c r="JYR153" s="86"/>
      <c r="JYS153" s="86"/>
      <c r="JYT153" s="86"/>
      <c r="JYU153" s="86"/>
      <c r="JYV153" s="86"/>
      <c r="JYW153" s="86"/>
      <c r="JYX153" s="86"/>
      <c r="JYY153" s="86"/>
      <c r="JYZ153" s="86"/>
      <c r="JZA153" s="86"/>
      <c r="JZB153" s="86"/>
      <c r="JZC153" s="86"/>
      <c r="JZD153" s="86"/>
      <c r="JZE153" s="86"/>
      <c r="JZF153" s="86"/>
      <c r="JZG153" s="86"/>
      <c r="JZH153" s="86"/>
      <c r="JZI153" s="86"/>
      <c r="JZJ153" s="86"/>
      <c r="JZK153" s="86"/>
      <c r="JZL153" s="86"/>
      <c r="JZM153" s="86"/>
      <c r="JZN153" s="86"/>
      <c r="JZO153" s="86"/>
      <c r="JZP153" s="86"/>
      <c r="JZQ153" s="86"/>
      <c r="JZR153" s="86"/>
      <c r="JZS153" s="86"/>
      <c r="JZT153" s="86"/>
      <c r="JZU153" s="86"/>
      <c r="JZV153" s="86"/>
      <c r="JZW153" s="86"/>
      <c r="JZX153" s="86"/>
      <c r="JZY153" s="86"/>
      <c r="JZZ153" s="86"/>
      <c r="KAA153" s="86"/>
      <c r="KAB153" s="86"/>
      <c r="KAC153" s="86"/>
      <c r="KAD153" s="86"/>
      <c r="KAE153" s="86"/>
      <c r="KAF153" s="86"/>
      <c r="KAG153" s="86"/>
      <c r="KAH153" s="86"/>
      <c r="KAI153" s="86"/>
      <c r="KAJ153" s="86"/>
      <c r="KAK153" s="86"/>
      <c r="KAL153" s="86"/>
      <c r="KAM153" s="86"/>
      <c r="KAN153" s="86"/>
      <c r="KAO153" s="86"/>
      <c r="KAP153" s="86"/>
      <c r="KAQ153" s="86"/>
      <c r="KAR153" s="86"/>
      <c r="KAS153" s="86"/>
      <c r="KAT153" s="86"/>
      <c r="KAU153" s="86"/>
      <c r="KAV153" s="86"/>
      <c r="KAW153" s="86"/>
      <c r="KAX153" s="86"/>
      <c r="KAY153" s="86"/>
      <c r="KAZ153" s="86"/>
      <c r="KBA153" s="86"/>
      <c r="KBB153" s="86"/>
      <c r="KBC153" s="86"/>
      <c r="KBD153" s="86"/>
      <c r="KBE153" s="86"/>
      <c r="KBF153" s="86"/>
      <c r="KBG153" s="86"/>
      <c r="KBH153" s="86"/>
      <c r="KBI153" s="86"/>
      <c r="KBJ153" s="86"/>
      <c r="KBK153" s="86"/>
      <c r="KBL153" s="86"/>
      <c r="KBM153" s="86"/>
      <c r="KBN153" s="86"/>
      <c r="KBO153" s="86"/>
      <c r="KBP153" s="86"/>
      <c r="KBQ153" s="86"/>
      <c r="KBR153" s="86"/>
      <c r="KBS153" s="86"/>
      <c r="KBT153" s="86"/>
      <c r="KBU153" s="86"/>
      <c r="KBV153" s="86"/>
      <c r="KBW153" s="86"/>
      <c r="KBX153" s="86"/>
      <c r="KBY153" s="86"/>
      <c r="KBZ153" s="86"/>
      <c r="KCA153" s="86"/>
      <c r="KCB153" s="86"/>
      <c r="KCC153" s="86"/>
      <c r="KCD153" s="86"/>
      <c r="KCE153" s="86"/>
      <c r="KCF153" s="86"/>
      <c r="KCG153" s="86"/>
      <c r="KCH153" s="86"/>
      <c r="KCI153" s="86"/>
      <c r="KCJ153" s="86"/>
      <c r="KCK153" s="86"/>
      <c r="KCL153" s="86"/>
      <c r="KCM153" s="86"/>
      <c r="KCN153" s="86"/>
      <c r="KCO153" s="86"/>
      <c r="KCP153" s="86"/>
      <c r="KCQ153" s="86"/>
      <c r="KCR153" s="86"/>
      <c r="KCS153" s="86"/>
      <c r="KCT153" s="86"/>
      <c r="KCU153" s="86"/>
      <c r="KCV153" s="86"/>
      <c r="KCW153" s="86"/>
      <c r="KCX153" s="86"/>
      <c r="KCY153" s="86"/>
      <c r="KCZ153" s="86"/>
      <c r="KDA153" s="86"/>
      <c r="KDB153" s="86"/>
      <c r="KDC153" s="86"/>
      <c r="KDD153" s="86"/>
      <c r="KDE153" s="86"/>
      <c r="KDF153" s="86"/>
      <c r="KDG153" s="86"/>
      <c r="KDH153" s="86"/>
      <c r="KDI153" s="86"/>
      <c r="KDJ153" s="86"/>
      <c r="KDK153" s="86"/>
      <c r="KDL153" s="86"/>
      <c r="KDM153" s="86"/>
      <c r="KDN153" s="86"/>
      <c r="KDO153" s="86"/>
      <c r="KDP153" s="86"/>
      <c r="KDQ153" s="86"/>
      <c r="KDR153" s="86"/>
      <c r="KDS153" s="86"/>
      <c r="KDT153" s="86"/>
      <c r="KDU153" s="86"/>
      <c r="KDV153" s="86"/>
      <c r="KDW153" s="86"/>
      <c r="KDX153" s="86"/>
      <c r="KDY153" s="86"/>
      <c r="KDZ153" s="86"/>
      <c r="KEA153" s="86"/>
      <c r="KEB153" s="86"/>
      <c r="KEC153" s="86"/>
      <c r="KED153" s="86"/>
      <c r="KEE153" s="86"/>
      <c r="KEF153" s="86"/>
      <c r="KEG153" s="86"/>
      <c r="KEH153" s="86"/>
      <c r="KEI153" s="86"/>
      <c r="KEJ153" s="86"/>
      <c r="KEK153" s="86"/>
      <c r="KEL153" s="86"/>
      <c r="KEM153" s="86"/>
      <c r="KEN153" s="86"/>
      <c r="KEO153" s="86"/>
      <c r="KEP153" s="86"/>
      <c r="KEQ153" s="86"/>
      <c r="KER153" s="86"/>
      <c r="KES153" s="86"/>
      <c r="KET153" s="86"/>
      <c r="KEU153" s="86"/>
      <c r="KEV153" s="86"/>
      <c r="KEW153" s="86"/>
      <c r="KEX153" s="86"/>
      <c r="KEY153" s="86"/>
      <c r="KEZ153" s="86"/>
      <c r="KFA153" s="86"/>
      <c r="KFB153" s="86"/>
      <c r="KFC153" s="86"/>
      <c r="KFD153" s="86"/>
      <c r="KFE153" s="86"/>
      <c r="KFF153" s="86"/>
      <c r="KFG153" s="86"/>
      <c r="KFH153" s="86"/>
      <c r="KFI153" s="86"/>
      <c r="KFJ153" s="86"/>
      <c r="KFK153" s="86"/>
      <c r="KFL153" s="86"/>
      <c r="KFM153" s="86"/>
      <c r="KFN153" s="86"/>
      <c r="KFO153" s="86"/>
      <c r="KFP153" s="86"/>
      <c r="KFQ153" s="86"/>
      <c r="KFR153" s="86"/>
      <c r="KFS153" s="86"/>
      <c r="KFT153" s="86"/>
      <c r="KFU153" s="86"/>
      <c r="KFV153" s="86"/>
      <c r="KFW153" s="86"/>
      <c r="KFX153" s="86"/>
      <c r="KFY153" s="86"/>
      <c r="KFZ153" s="86"/>
      <c r="KGA153" s="86"/>
      <c r="KGB153" s="86"/>
      <c r="KGC153" s="86"/>
      <c r="KGD153" s="86"/>
      <c r="KGE153" s="86"/>
      <c r="KGF153" s="86"/>
      <c r="KGG153" s="86"/>
      <c r="KGH153" s="86"/>
      <c r="KGI153" s="86"/>
      <c r="KGJ153" s="86"/>
      <c r="KGK153" s="86"/>
      <c r="KGL153" s="86"/>
      <c r="KGM153" s="86"/>
      <c r="KGN153" s="86"/>
      <c r="KGO153" s="86"/>
      <c r="KGP153" s="86"/>
      <c r="KGQ153" s="186"/>
      <c r="KGR153" s="186"/>
      <c r="KGS153" s="186"/>
      <c r="KGT153" s="186"/>
      <c r="KGU153" s="186"/>
      <c r="KGV153" s="186"/>
      <c r="KGW153" s="86"/>
      <c r="KGX153" s="86"/>
      <c r="KGY153" s="86"/>
      <c r="KGZ153" s="86"/>
      <c r="KHA153" s="86"/>
      <c r="KHB153" s="86"/>
      <c r="KHC153" s="86"/>
      <c r="KHD153" s="86"/>
      <c r="KHE153" s="86"/>
      <c r="KHF153" s="86"/>
      <c r="KHG153" s="86"/>
      <c r="KHH153" s="86"/>
      <c r="KHI153" s="86"/>
      <c r="KHJ153" s="86"/>
      <c r="KHK153" s="86"/>
      <c r="KHL153" s="86"/>
      <c r="KHM153" s="86"/>
      <c r="KHN153" s="86"/>
      <c r="KHO153" s="86"/>
      <c r="KHP153" s="86"/>
      <c r="KHQ153" s="86"/>
      <c r="KHR153" s="86"/>
      <c r="KHS153" s="86"/>
      <c r="KHT153" s="86"/>
      <c r="KHU153" s="86"/>
      <c r="KHV153" s="86"/>
      <c r="KHW153" s="86"/>
      <c r="KHX153" s="86"/>
      <c r="KHY153" s="86"/>
      <c r="KHZ153" s="86"/>
      <c r="KIA153" s="86"/>
      <c r="KIB153" s="86"/>
      <c r="KIC153" s="86"/>
      <c r="KID153" s="86"/>
      <c r="KIE153" s="86"/>
      <c r="KIF153" s="86"/>
      <c r="KIG153" s="86"/>
      <c r="KIH153" s="86"/>
      <c r="KII153" s="86"/>
      <c r="KIJ153" s="86"/>
      <c r="KIK153" s="86"/>
      <c r="KIL153" s="86"/>
      <c r="KIM153" s="86"/>
      <c r="KIN153" s="86"/>
      <c r="KIO153" s="86"/>
      <c r="KIP153" s="86"/>
      <c r="KIQ153" s="86"/>
      <c r="KIR153" s="86"/>
      <c r="KIS153" s="86"/>
      <c r="KIT153" s="86"/>
      <c r="KIU153" s="86"/>
      <c r="KIV153" s="86"/>
      <c r="KIW153" s="86"/>
      <c r="KIX153" s="86"/>
      <c r="KIY153" s="86"/>
      <c r="KIZ153" s="86"/>
      <c r="KJA153" s="86"/>
      <c r="KJB153" s="86"/>
      <c r="KJC153" s="86"/>
      <c r="KJD153" s="86"/>
      <c r="KJE153" s="86"/>
      <c r="KJF153" s="86"/>
      <c r="KJG153" s="86"/>
      <c r="KJH153" s="86"/>
      <c r="KJI153" s="86"/>
      <c r="KJJ153" s="86"/>
      <c r="KJK153" s="86"/>
      <c r="KJL153" s="86"/>
      <c r="KJM153" s="86"/>
      <c r="KJN153" s="86"/>
      <c r="KJO153" s="86"/>
      <c r="KJP153" s="86"/>
      <c r="KJQ153" s="86"/>
      <c r="KJR153" s="86"/>
      <c r="KJS153" s="86"/>
      <c r="KJT153" s="86"/>
      <c r="KJU153" s="86"/>
      <c r="KJV153" s="86"/>
      <c r="KJW153" s="86"/>
      <c r="KJX153" s="86"/>
      <c r="KJY153" s="86"/>
      <c r="KJZ153" s="86"/>
      <c r="KKA153" s="86"/>
      <c r="KKB153" s="86"/>
      <c r="KKC153" s="86"/>
      <c r="KKD153" s="86"/>
      <c r="KKE153" s="86"/>
      <c r="KKF153" s="86"/>
      <c r="KKG153" s="86"/>
      <c r="KKH153" s="86"/>
      <c r="KKI153" s="86"/>
      <c r="KKJ153" s="86"/>
      <c r="KKK153" s="86"/>
      <c r="KKL153" s="86"/>
      <c r="KKM153" s="86"/>
      <c r="KKN153" s="86"/>
      <c r="KKO153" s="86"/>
      <c r="KKP153" s="86"/>
      <c r="KKQ153" s="86"/>
      <c r="KKR153" s="86"/>
      <c r="KKS153" s="86"/>
      <c r="KKT153" s="86"/>
      <c r="KKU153" s="86"/>
      <c r="KKV153" s="86"/>
      <c r="KKW153" s="86"/>
      <c r="KKX153" s="86"/>
      <c r="KKY153" s="86"/>
      <c r="KKZ153" s="86"/>
      <c r="KLA153" s="86"/>
      <c r="KLB153" s="86"/>
      <c r="KLC153" s="86"/>
      <c r="KLD153" s="86"/>
      <c r="KLE153" s="86"/>
      <c r="KLF153" s="86"/>
      <c r="KLG153" s="86"/>
      <c r="KLH153" s="86"/>
      <c r="KLI153" s="86"/>
      <c r="KLJ153" s="86"/>
      <c r="KLK153" s="86"/>
      <c r="KLL153" s="86"/>
      <c r="KLM153" s="86"/>
      <c r="KLN153" s="86"/>
      <c r="KLO153" s="86"/>
      <c r="KLP153" s="86"/>
      <c r="KLQ153" s="86"/>
      <c r="KLR153" s="86"/>
      <c r="KLS153" s="86"/>
      <c r="KLT153" s="86"/>
      <c r="KLU153" s="86"/>
      <c r="KLV153" s="86"/>
      <c r="KLW153" s="86"/>
      <c r="KLX153" s="86"/>
      <c r="KLY153" s="86"/>
      <c r="KLZ153" s="86"/>
      <c r="KMA153" s="86"/>
      <c r="KMB153" s="86"/>
      <c r="KMC153" s="86"/>
      <c r="KMD153" s="86"/>
      <c r="KME153" s="86"/>
      <c r="KMF153" s="86"/>
      <c r="KMG153" s="86"/>
      <c r="KMH153" s="86"/>
      <c r="KMI153" s="86"/>
      <c r="KMJ153" s="86"/>
      <c r="KMK153" s="86"/>
      <c r="KML153" s="86"/>
      <c r="KMM153" s="86"/>
      <c r="KMN153" s="86"/>
      <c r="KMO153" s="86"/>
      <c r="KMP153" s="86"/>
      <c r="KMQ153" s="86"/>
      <c r="KMR153" s="86"/>
      <c r="KMS153" s="86"/>
      <c r="KMT153" s="86"/>
      <c r="KMU153" s="86"/>
      <c r="KMV153" s="86"/>
      <c r="KMW153" s="86"/>
      <c r="KMX153" s="86"/>
      <c r="KMY153" s="86"/>
      <c r="KMZ153" s="86"/>
      <c r="KNA153" s="86"/>
      <c r="KNB153" s="86"/>
      <c r="KNC153" s="86"/>
      <c r="KND153" s="86"/>
      <c r="KNE153" s="86"/>
      <c r="KNF153" s="86"/>
      <c r="KNG153" s="86"/>
      <c r="KNH153" s="86"/>
      <c r="KNI153" s="86"/>
      <c r="KNJ153" s="86"/>
      <c r="KNK153" s="86"/>
      <c r="KNL153" s="86"/>
      <c r="KNM153" s="86"/>
      <c r="KNN153" s="86"/>
      <c r="KNO153" s="86"/>
      <c r="KNP153" s="86"/>
      <c r="KNQ153" s="86"/>
      <c r="KNR153" s="86"/>
      <c r="KNS153" s="86"/>
      <c r="KNT153" s="86"/>
      <c r="KNU153" s="86"/>
      <c r="KNV153" s="86"/>
      <c r="KNW153" s="86"/>
      <c r="KNX153" s="86"/>
      <c r="KNY153" s="86"/>
      <c r="KNZ153" s="86"/>
      <c r="KOA153" s="86"/>
      <c r="KOB153" s="86"/>
      <c r="KOC153" s="86"/>
      <c r="KOD153" s="86"/>
      <c r="KOE153" s="86"/>
      <c r="KOF153" s="86"/>
      <c r="KOG153" s="86"/>
      <c r="KOH153" s="86"/>
      <c r="KOI153" s="86"/>
      <c r="KOJ153" s="86"/>
      <c r="KOK153" s="86"/>
      <c r="KOL153" s="86"/>
      <c r="KOM153" s="86"/>
      <c r="KON153" s="86"/>
      <c r="KOO153" s="86"/>
      <c r="KOP153" s="86"/>
      <c r="KOQ153" s="86"/>
      <c r="KOR153" s="86"/>
      <c r="KOS153" s="86"/>
      <c r="KOT153" s="86"/>
      <c r="KOU153" s="86"/>
      <c r="KOV153" s="86"/>
      <c r="KOW153" s="86"/>
      <c r="KOX153" s="86"/>
      <c r="KOY153" s="86"/>
      <c r="KOZ153" s="86"/>
      <c r="KPA153" s="86"/>
      <c r="KPB153" s="86"/>
      <c r="KPC153" s="86"/>
      <c r="KPD153" s="86"/>
      <c r="KPE153" s="86"/>
      <c r="KPF153" s="86"/>
      <c r="KPG153" s="86"/>
      <c r="KPH153" s="86"/>
      <c r="KPI153" s="86"/>
      <c r="KPJ153" s="86"/>
      <c r="KPK153" s="86"/>
      <c r="KPL153" s="86"/>
      <c r="KPM153" s="86"/>
      <c r="KPN153" s="86"/>
      <c r="KPO153" s="86"/>
      <c r="KPP153" s="86"/>
      <c r="KPQ153" s="86"/>
      <c r="KPR153" s="86"/>
      <c r="KPS153" s="86"/>
      <c r="KPT153" s="86"/>
      <c r="KPU153" s="86"/>
      <c r="KPV153" s="86"/>
      <c r="KPW153" s="86"/>
      <c r="KPX153" s="86"/>
      <c r="KPY153" s="86"/>
      <c r="KPZ153" s="86"/>
      <c r="KQA153" s="86"/>
      <c r="KQB153" s="86"/>
      <c r="KQC153" s="86"/>
      <c r="KQD153" s="86"/>
      <c r="KQE153" s="86"/>
      <c r="KQF153" s="86"/>
      <c r="KQG153" s="86"/>
      <c r="KQH153" s="86"/>
      <c r="KQI153" s="86"/>
      <c r="KQJ153" s="86"/>
      <c r="KQK153" s="86"/>
      <c r="KQL153" s="86"/>
      <c r="KQM153" s="186"/>
      <c r="KQN153" s="186"/>
      <c r="KQO153" s="186"/>
      <c r="KQP153" s="186"/>
      <c r="KQQ153" s="186"/>
      <c r="KQR153" s="186"/>
      <c r="KQS153" s="86"/>
      <c r="KQT153" s="86"/>
      <c r="KQU153" s="86"/>
      <c r="KQV153" s="86"/>
      <c r="KQW153" s="86"/>
      <c r="KQX153" s="86"/>
      <c r="KQY153" s="86"/>
      <c r="KQZ153" s="86"/>
      <c r="KRA153" s="86"/>
      <c r="KRB153" s="86"/>
      <c r="KRC153" s="86"/>
      <c r="KRD153" s="86"/>
      <c r="KRE153" s="86"/>
      <c r="KRF153" s="86"/>
      <c r="KRG153" s="86"/>
      <c r="KRH153" s="86"/>
      <c r="KRI153" s="86"/>
      <c r="KRJ153" s="86"/>
      <c r="KRK153" s="86"/>
      <c r="KRL153" s="86"/>
      <c r="KRM153" s="86"/>
      <c r="KRN153" s="86"/>
      <c r="KRO153" s="86"/>
      <c r="KRP153" s="86"/>
      <c r="KRQ153" s="86"/>
      <c r="KRR153" s="86"/>
      <c r="KRS153" s="86"/>
      <c r="KRT153" s="86"/>
      <c r="KRU153" s="86"/>
      <c r="KRV153" s="86"/>
      <c r="KRW153" s="86"/>
      <c r="KRX153" s="86"/>
      <c r="KRY153" s="86"/>
      <c r="KRZ153" s="86"/>
      <c r="KSA153" s="86"/>
      <c r="KSB153" s="86"/>
      <c r="KSC153" s="86"/>
      <c r="KSD153" s="86"/>
      <c r="KSE153" s="86"/>
      <c r="KSF153" s="86"/>
      <c r="KSG153" s="86"/>
      <c r="KSH153" s="86"/>
      <c r="KSI153" s="86"/>
      <c r="KSJ153" s="86"/>
      <c r="KSK153" s="86"/>
      <c r="KSL153" s="86"/>
      <c r="KSM153" s="86"/>
      <c r="KSN153" s="86"/>
      <c r="KSO153" s="86"/>
      <c r="KSP153" s="86"/>
      <c r="KSQ153" s="86"/>
      <c r="KSR153" s="86"/>
      <c r="KSS153" s="86"/>
      <c r="KST153" s="86"/>
      <c r="KSU153" s="86"/>
      <c r="KSV153" s="86"/>
      <c r="KSW153" s="86"/>
      <c r="KSX153" s="86"/>
      <c r="KSY153" s="86"/>
      <c r="KSZ153" s="86"/>
      <c r="KTA153" s="86"/>
      <c r="KTB153" s="86"/>
      <c r="KTC153" s="86"/>
      <c r="KTD153" s="86"/>
      <c r="KTE153" s="86"/>
      <c r="KTF153" s="86"/>
      <c r="KTG153" s="86"/>
      <c r="KTH153" s="86"/>
      <c r="KTI153" s="86"/>
      <c r="KTJ153" s="86"/>
      <c r="KTK153" s="86"/>
      <c r="KTL153" s="86"/>
      <c r="KTM153" s="86"/>
      <c r="KTN153" s="86"/>
      <c r="KTO153" s="86"/>
      <c r="KTP153" s="86"/>
      <c r="KTQ153" s="86"/>
      <c r="KTR153" s="86"/>
      <c r="KTS153" s="86"/>
      <c r="KTT153" s="86"/>
      <c r="KTU153" s="86"/>
      <c r="KTV153" s="86"/>
      <c r="KTW153" s="86"/>
      <c r="KTX153" s="86"/>
      <c r="KTY153" s="86"/>
      <c r="KTZ153" s="86"/>
      <c r="KUA153" s="86"/>
      <c r="KUB153" s="86"/>
      <c r="KUC153" s="86"/>
      <c r="KUD153" s="86"/>
      <c r="KUE153" s="86"/>
      <c r="KUF153" s="86"/>
      <c r="KUG153" s="86"/>
      <c r="KUH153" s="86"/>
      <c r="KUI153" s="86"/>
      <c r="KUJ153" s="86"/>
      <c r="KUK153" s="86"/>
      <c r="KUL153" s="86"/>
      <c r="KUM153" s="86"/>
      <c r="KUN153" s="86"/>
      <c r="KUO153" s="86"/>
      <c r="KUP153" s="86"/>
      <c r="KUQ153" s="86"/>
      <c r="KUR153" s="86"/>
      <c r="KUS153" s="86"/>
      <c r="KUT153" s="86"/>
      <c r="KUU153" s="86"/>
      <c r="KUV153" s="86"/>
      <c r="KUW153" s="86"/>
      <c r="KUX153" s="86"/>
      <c r="KUY153" s="86"/>
      <c r="KUZ153" s="86"/>
      <c r="KVA153" s="86"/>
      <c r="KVB153" s="86"/>
      <c r="KVC153" s="86"/>
      <c r="KVD153" s="86"/>
      <c r="KVE153" s="86"/>
      <c r="KVF153" s="86"/>
      <c r="KVG153" s="86"/>
      <c r="KVH153" s="86"/>
      <c r="KVI153" s="86"/>
      <c r="KVJ153" s="86"/>
      <c r="KVK153" s="86"/>
      <c r="KVL153" s="86"/>
      <c r="KVM153" s="86"/>
      <c r="KVN153" s="86"/>
      <c r="KVO153" s="86"/>
      <c r="KVP153" s="86"/>
      <c r="KVQ153" s="86"/>
      <c r="KVR153" s="86"/>
      <c r="KVS153" s="86"/>
      <c r="KVT153" s="86"/>
      <c r="KVU153" s="86"/>
      <c r="KVV153" s="86"/>
      <c r="KVW153" s="86"/>
      <c r="KVX153" s="86"/>
      <c r="KVY153" s="86"/>
      <c r="KVZ153" s="86"/>
      <c r="KWA153" s="86"/>
      <c r="KWB153" s="86"/>
      <c r="KWC153" s="86"/>
      <c r="KWD153" s="86"/>
      <c r="KWE153" s="86"/>
      <c r="KWF153" s="86"/>
      <c r="KWG153" s="86"/>
      <c r="KWH153" s="86"/>
      <c r="KWI153" s="86"/>
      <c r="KWJ153" s="86"/>
      <c r="KWK153" s="86"/>
      <c r="KWL153" s="86"/>
      <c r="KWM153" s="86"/>
      <c r="KWN153" s="86"/>
      <c r="KWO153" s="86"/>
      <c r="KWP153" s="86"/>
      <c r="KWQ153" s="86"/>
      <c r="KWR153" s="86"/>
      <c r="KWS153" s="86"/>
      <c r="KWT153" s="86"/>
      <c r="KWU153" s="86"/>
      <c r="KWV153" s="86"/>
      <c r="KWW153" s="86"/>
      <c r="KWX153" s="86"/>
      <c r="KWY153" s="86"/>
      <c r="KWZ153" s="86"/>
      <c r="KXA153" s="86"/>
      <c r="KXB153" s="86"/>
      <c r="KXC153" s="86"/>
      <c r="KXD153" s="86"/>
      <c r="KXE153" s="86"/>
      <c r="KXF153" s="86"/>
      <c r="KXG153" s="86"/>
      <c r="KXH153" s="86"/>
      <c r="KXI153" s="86"/>
      <c r="KXJ153" s="86"/>
      <c r="KXK153" s="86"/>
      <c r="KXL153" s="86"/>
      <c r="KXM153" s="86"/>
      <c r="KXN153" s="86"/>
      <c r="KXO153" s="86"/>
      <c r="KXP153" s="86"/>
      <c r="KXQ153" s="86"/>
      <c r="KXR153" s="86"/>
      <c r="KXS153" s="86"/>
      <c r="KXT153" s="86"/>
      <c r="KXU153" s="86"/>
      <c r="KXV153" s="86"/>
      <c r="KXW153" s="86"/>
      <c r="KXX153" s="86"/>
      <c r="KXY153" s="86"/>
      <c r="KXZ153" s="86"/>
      <c r="KYA153" s="86"/>
      <c r="KYB153" s="86"/>
      <c r="KYC153" s="86"/>
      <c r="KYD153" s="86"/>
      <c r="KYE153" s="86"/>
      <c r="KYF153" s="86"/>
      <c r="KYG153" s="86"/>
      <c r="KYH153" s="86"/>
      <c r="KYI153" s="86"/>
      <c r="KYJ153" s="86"/>
      <c r="KYK153" s="86"/>
      <c r="KYL153" s="86"/>
      <c r="KYM153" s="86"/>
      <c r="KYN153" s="86"/>
      <c r="KYO153" s="86"/>
      <c r="KYP153" s="86"/>
      <c r="KYQ153" s="86"/>
      <c r="KYR153" s="86"/>
      <c r="KYS153" s="86"/>
      <c r="KYT153" s="86"/>
      <c r="KYU153" s="86"/>
      <c r="KYV153" s="86"/>
      <c r="KYW153" s="86"/>
      <c r="KYX153" s="86"/>
      <c r="KYY153" s="86"/>
      <c r="KYZ153" s="86"/>
      <c r="KZA153" s="86"/>
      <c r="KZB153" s="86"/>
      <c r="KZC153" s="86"/>
      <c r="KZD153" s="86"/>
      <c r="KZE153" s="86"/>
      <c r="KZF153" s="86"/>
      <c r="KZG153" s="86"/>
      <c r="KZH153" s="86"/>
      <c r="KZI153" s="86"/>
      <c r="KZJ153" s="86"/>
      <c r="KZK153" s="86"/>
      <c r="KZL153" s="86"/>
      <c r="KZM153" s="86"/>
      <c r="KZN153" s="86"/>
      <c r="KZO153" s="86"/>
      <c r="KZP153" s="86"/>
      <c r="KZQ153" s="86"/>
      <c r="KZR153" s="86"/>
      <c r="KZS153" s="86"/>
      <c r="KZT153" s="86"/>
      <c r="KZU153" s="86"/>
      <c r="KZV153" s="86"/>
      <c r="KZW153" s="86"/>
      <c r="KZX153" s="86"/>
      <c r="KZY153" s="86"/>
      <c r="KZZ153" s="86"/>
      <c r="LAA153" s="86"/>
      <c r="LAB153" s="86"/>
      <c r="LAC153" s="86"/>
      <c r="LAD153" s="86"/>
      <c r="LAE153" s="86"/>
      <c r="LAF153" s="86"/>
      <c r="LAG153" s="86"/>
      <c r="LAH153" s="86"/>
      <c r="LAI153" s="186"/>
      <c r="LAJ153" s="186"/>
      <c r="LAK153" s="186"/>
      <c r="LAL153" s="186"/>
      <c r="LAM153" s="186"/>
      <c r="LAN153" s="186"/>
      <c r="LAO153" s="86"/>
      <c r="LAP153" s="86"/>
      <c r="LAQ153" s="86"/>
      <c r="LAR153" s="86"/>
      <c r="LAS153" s="86"/>
      <c r="LAT153" s="86"/>
      <c r="LAU153" s="86"/>
      <c r="LAV153" s="86"/>
      <c r="LAW153" s="86"/>
      <c r="LAX153" s="86"/>
      <c r="LAY153" s="86"/>
      <c r="LAZ153" s="86"/>
      <c r="LBA153" s="86"/>
      <c r="LBB153" s="86"/>
      <c r="LBC153" s="86"/>
      <c r="LBD153" s="86"/>
      <c r="LBE153" s="86"/>
      <c r="LBF153" s="86"/>
      <c r="LBG153" s="86"/>
      <c r="LBH153" s="86"/>
      <c r="LBI153" s="86"/>
      <c r="LBJ153" s="86"/>
      <c r="LBK153" s="86"/>
      <c r="LBL153" s="86"/>
      <c r="LBM153" s="86"/>
      <c r="LBN153" s="86"/>
      <c r="LBO153" s="86"/>
      <c r="LBP153" s="86"/>
      <c r="LBQ153" s="86"/>
      <c r="LBR153" s="86"/>
      <c r="LBS153" s="86"/>
      <c r="LBT153" s="86"/>
      <c r="LBU153" s="86"/>
      <c r="LBV153" s="86"/>
      <c r="LBW153" s="86"/>
      <c r="LBX153" s="86"/>
      <c r="LBY153" s="86"/>
      <c r="LBZ153" s="86"/>
      <c r="LCA153" s="86"/>
      <c r="LCB153" s="86"/>
      <c r="LCC153" s="86"/>
      <c r="LCD153" s="86"/>
      <c r="LCE153" s="86"/>
      <c r="LCF153" s="86"/>
      <c r="LCG153" s="86"/>
      <c r="LCH153" s="86"/>
      <c r="LCI153" s="86"/>
      <c r="LCJ153" s="86"/>
      <c r="LCK153" s="86"/>
      <c r="LCL153" s="86"/>
      <c r="LCM153" s="86"/>
      <c r="LCN153" s="86"/>
      <c r="LCO153" s="86"/>
      <c r="LCP153" s="86"/>
      <c r="LCQ153" s="86"/>
      <c r="LCR153" s="86"/>
      <c r="LCS153" s="86"/>
      <c r="LCT153" s="86"/>
      <c r="LCU153" s="86"/>
      <c r="LCV153" s="86"/>
      <c r="LCW153" s="86"/>
      <c r="LCX153" s="86"/>
      <c r="LCY153" s="86"/>
      <c r="LCZ153" s="86"/>
      <c r="LDA153" s="86"/>
      <c r="LDB153" s="86"/>
      <c r="LDC153" s="86"/>
      <c r="LDD153" s="86"/>
      <c r="LDE153" s="86"/>
      <c r="LDF153" s="86"/>
      <c r="LDG153" s="86"/>
      <c r="LDH153" s="86"/>
      <c r="LDI153" s="86"/>
      <c r="LDJ153" s="86"/>
      <c r="LDK153" s="86"/>
      <c r="LDL153" s="86"/>
      <c r="LDM153" s="86"/>
      <c r="LDN153" s="86"/>
      <c r="LDO153" s="86"/>
      <c r="LDP153" s="86"/>
      <c r="LDQ153" s="86"/>
      <c r="LDR153" s="86"/>
      <c r="LDS153" s="86"/>
      <c r="LDT153" s="86"/>
      <c r="LDU153" s="86"/>
      <c r="LDV153" s="86"/>
      <c r="LDW153" s="86"/>
      <c r="LDX153" s="86"/>
      <c r="LDY153" s="86"/>
      <c r="LDZ153" s="86"/>
      <c r="LEA153" s="86"/>
      <c r="LEB153" s="86"/>
      <c r="LEC153" s="86"/>
      <c r="LED153" s="86"/>
      <c r="LEE153" s="86"/>
      <c r="LEF153" s="86"/>
      <c r="LEG153" s="86"/>
      <c r="LEH153" s="86"/>
      <c r="LEI153" s="86"/>
      <c r="LEJ153" s="86"/>
      <c r="LEK153" s="86"/>
      <c r="LEL153" s="86"/>
      <c r="LEM153" s="86"/>
      <c r="LEN153" s="86"/>
      <c r="LEO153" s="86"/>
      <c r="LEP153" s="86"/>
      <c r="LEQ153" s="86"/>
      <c r="LER153" s="86"/>
      <c r="LES153" s="86"/>
      <c r="LET153" s="86"/>
      <c r="LEU153" s="86"/>
      <c r="LEV153" s="86"/>
      <c r="LEW153" s="86"/>
      <c r="LEX153" s="86"/>
      <c r="LEY153" s="86"/>
      <c r="LEZ153" s="86"/>
      <c r="LFA153" s="86"/>
      <c r="LFB153" s="86"/>
      <c r="LFC153" s="86"/>
      <c r="LFD153" s="86"/>
      <c r="LFE153" s="86"/>
      <c r="LFF153" s="86"/>
      <c r="LFG153" s="86"/>
      <c r="LFH153" s="86"/>
      <c r="LFI153" s="86"/>
      <c r="LFJ153" s="86"/>
      <c r="LFK153" s="86"/>
      <c r="LFL153" s="86"/>
      <c r="LFM153" s="86"/>
      <c r="LFN153" s="86"/>
      <c r="LFO153" s="86"/>
      <c r="LFP153" s="86"/>
      <c r="LFQ153" s="86"/>
      <c r="LFR153" s="86"/>
      <c r="LFS153" s="86"/>
      <c r="LFT153" s="86"/>
      <c r="LFU153" s="86"/>
      <c r="LFV153" s="86"/>
      <c r="LFW153" s="86"/>
      <c r="LFX153" s="86"/>
      <c r="LFY153" s="86"/>
      <c r="LFZ153" s="86"/>
      <c r="LGA153" s="86"/>
      <c r="LGB153" s="86"/>
      <c r="LGC153" s="86"/>
      <c r="LGD153" s="86"/>
      <c r="LGE153" s="86"/>
      <c r="LGF153" s="86"/>
      <c r="LGG153" s="86"/>
      <c r="LGH153" s="86"/>
      <c r="LGI153" s="86"/>
      <c r="LGJ153" s="86"/>
      <c r="LGK153" s="86"/>
      <c r="LGL153" s="86"/>
      <c r="LGM153" s="86"/>
      <c r="LGN153" s="86"/>
      <c r="LGO153" s="86"/>
      <c r="LGP153" s="86"/>
      <c r="LGQ153" s="86"/>
      <c r="LGR153" s="86"/>
      <c r="LGS153" s="86"/>
      <c r="LGT153" s="86"/>
      <c r="LGU153" s="86"/>
      <c r="LGV153" s="86"/>
      <c r="LGW153" s="86"/>
      <c r="LGX153" s="86"/>
      <c r="LGY153" s="86"/>
      <c r="LGZ153" s="86"/>
      <c r="LHA153" s="86"/>
      <c r="LHB153" s="86"/>
      <c r="LHC153" s="86"/>
      <c r="LHD153" s="86"/>
      <c r="LHE153" s="86"/>
      <c r="LHF153" s="86"/>
      <c r="LHG153" s="86"/>
      <c r="LHH153" s="86"/>
      <c r="LHI153" s="86"/>
      <c r="LHJ153" s="86"/>
      <c r="LHK153" s="86"/>
      <c r="LHL153" s="86"/>
      <c r="LHM153" s="86"/>
      <c r="LHN153" s="86"/>
      <c r="LHO153" s="86"/>
      <c r="LHP153" s="86"/>
      <c r="LHQ153" s="86"/>
      <c r="LHR153" s="86"/>
      <c r="LHS153" s="86"/>
      <c r="LHT153" s="86"/>
      <c r="LHU153" s="86"/>
      <c r="LHV153" s="86"/>
      <c r="LHW153" s="86"/>
      <c r="LHX153" s="86"/>
      <c r="LHY153" s="86"/>
      <c r="LHZ153" s="86"/>
      <c r="LIA153" s="86"/>
      <c r="LIB153" s="86"/>
      <c r="LIC153" s="86"/>
      <c r="LID153" s="86"/>
      <c r="LIE153" s="86"/>
      <c r="LIF153" s="86"/>
      <c r="LIG153" s="86"/>
      <c r="LIH153" s="86"/>
      <c r="LII153" s="86"/>
      <c r="LIJ153" s="86"/>
      <c r="LIK153" s="86"/>
      <c r="LIL153" s="86"/>
      <c r="LIM153" s="86"/>
      <c r="LIN153" s="86"/>
      <c r="LIO153" s="86"/>
      <c r="LIP153" s="86"/>
      <c r="LIQ153" s="86"/>
      <c r="LIR153" s="86"/>
      <c r="LIS153" s="86"/>
      <c r="LIT153" s="86"/>
      <c r="LIU153" s="86"/>
      <c r="LIV153" s="86"/>
      <c r="LIW153" s="86"/>
      <c r="LIX153" s="86"/>
      <c r="LIY153" s="86"/>
      <c r="LIZ153" s="86"/>
      <c r="LJA153" s="86"/>
      <c r="LJB153" s="86"/>
      <c r="LJC153" s="86"/>
      <c r="LJD153" s="86"/>
      <c r="LJE153" s="86"/>
      <c r="LJF153" s="86"/>
      <c r="LJG153" s="86"/>
      <c r="LJH153" s="86"/>
      <c r="LJI153" s="86"/>
      <c r="LJJ153" s="86"/>
      <c r="LJK153" s="86"/>
      <c r="LJL153" s="86"/>
      <c r="LJM153" s="86"/>
      <c r="LJN153" s="86"/>
      <c r="LJO153" s="86"/>
      <c r="LJP153" s="86"/>
      <c r="LJQ153" s="86"/>
      <c r="LJR153" s="86"/>
      <c r="LJS153" s="86"/>
      <c r="LJT153" s="86"/>
      <c r="LJU153" s="86"/>
      <c r="LJV153" s="86"/>
      <c r="LJW153" s="86"/>
      <c r="LJX153" s="86"/>
      <c r="LJY153" s="86"/>
      <c r="LJZ153" s="86"/>
      <c r="LKA153" s="86"/>
      <c r="LKB153" s="86"/>
      <c r="LKC153" s="86"/>
      <c r="LKD153" s="86"/>
      <c r="LKE153" s="186"/>
      <c r="LKF153" s="186"/>
      <c r="LKG153" s="186"/>
      <c r="LKH153" s="186"/>
      <c r="LKI153" s="186"/>
      <c r="LKJ153" s="186"/>
      <c r="LKK153" s="86"/>
      <c r="LKL153" s="86"/>
      <c r="LKM153" s="86"/>
      <c r="LKN153" s="86"/>
      <c r="LKO153" s="86"/>
      <c r="LKP153" s="86"/>
      <c r="LKQ153" s="86"/>
      <c r="LKR153" s="86"/>
      <c r="LKS153" s="86"/>
      <c r="LKT153" s="86"/>
      <c r="LKU153" s="86"/>
      <c r="LKV153" s="86"/>
      <c r="LKW153" s="86"/>
      <c r="LKX153" s="86"/>
      <c r="LKY153" s="86"/>
      <c r="LKZ153" s="86"/>
      <c r="LLA153" s="86"/>
      <c r="LLB153" s="86"/>
      <c r="LLC153" s="86"/>
      <c r="LLD153" s="86"/>
      <c r="LLE153" s="86"/>
      <c r="LLF153" s="86"/>
      <c r="LLG153" s="86"/>
      <c r="LLH153" s="86"/>
      <c r="LLI153" s="86"/>
      <c r="LLJ153" s="86"/>
      <c r="LLK153" s="86"/>
      <c r="LLL153" s="86"/>
      <c r="LLM153" s="86"/>
      <c r="LLN153" s="86"/>
      <c r="LLO153" s="86"/>
      <c r="LLP153" s="86"/>
      <c r="LLQ153" s="86"/>
      <c r="LLR153" s="86"/>
      <c r="LLS153" s="86"/>
      <c r="LLT153" s="86"/>
      <c r="LLU153" s="86"/>
      <c r="LLV153" s="86"/>
      <c r="LLW153" s="86"/>
      <c r="LLX153" s="86"/>
      <c r="LLY153" s="86"/>
      <c r="LLZ153" s="86"/>
      <c r="LMA153" s="86"/>
      <c r="LMB153" s="86"/>
      <c r="LMC153" s="86"/>
      <c r="LMD153" s="86"/>
      <c r="LME153" s="86"/>
      <c r="LMF153" s="86"/>
      <c r="LMG153" s="86"/>
      <c r="LMH153" s="86"/>
      <c r="LMI153" s="86"/>
      <c r="LMJ153" s="86"/>
      <c r="LMK153" s="86"/>
      <c r="LML153" s="86"/>
      <c r="LMM153" s="86"/>
      <c r="LMN153" s="86"/>
      <c r="LMO153" s="86"/>
      <c r="LMP153" s="86"/>
      <c r="LMQ153" s="86"/>
      <c r="LMR153" s="86"/>
      <c r="LMS153" s="86"/>
      <c r="LMT153" s="86"/>
      <c r="LMU153" s="86"/>
      <c r="LMV153" s="86"/>
      <c r="LMW153" s="86"/>
      <c r="LMX153" s="86"/>
      <c r="LMY153" s="86"/>
      <c r="LMZ153" s="86"/>
      <c r="LNA153" s="86"/>
      <c r="LNB153" s="86"/>
      <c r="LNC153" s="86"/>
      <c r="LND153" s="86"/>
      <c r="LNE153" s="86"/>
      <c r="LNF153" s="86"/>
      <c r="LNG153" s="86"/>
      <c r="LNH153" s="86"/>
      <c r="LNI153" s="86"/>
      <c r="LNJ153" s="86"/>
      <c r="LNK153" s="86"/>
      <c r="LNL153" s="86"/>
      <c r="LNM153" s="86"/>
      <c r="LNN153" s="86"/>
      <c r="LNO153" s="86"/>
      <c r="LNP153" s="86"/>
      <c r="LNQ153" s="86"/>
      <c r="LNR153" s="86"/>
      <c r="LNS153" s="86"/>
      <c r="LNT153" s="86"/>
      <c r="LNU153" s="86"/>
      <c r="LNV153" s="86"/>
      <c r="LNW153" s="86"/>
      <c r="LNX153" s="86"/>
      <c r="LNY153" s="86"/>
      <c r="LNZ153" s="86"/>
      <c r="LOA153" s="86"/>
      <c r="LOB153" s="86"/>
      <c r="LOC153" s="86"/>
      <c r="LOD153" s="86"/>
      <c r="LOE153" s="86"/>
      <c r="LOF153" s="86"/>
      <c r="LOG153" s="86"/>
      <c r="LOH153" s="86"/>
      <c r="LOI153" s="86"/>
      <c r="LOJ153" s="86"/>
      <c r="LOK153" s="86"/>
      <c r="LOL153" s="86"/>
      <c r="LOM153" s="86"/>
      <c r="LON153" s="86"/>
      <c r="LOO153" s="86"/>
      <c r="LOP153" s="86"/>
      <c r="LOQ153" s="86"/>
      <c r="LOR153" s="86"/>
      <c r="LOS153" s="86"/>
      <c r="LOT153" s="86"/>
      <c r="LOU153" s="86"/>
      <c r="LOV153" s="86"/>
      <c r="LOW153" s="86"/>
      <c r="LOX153" s="86"/>
      <c r="LOY153" s="86"/>
      <c r="LOZ153" s="86"/>
      <c r="LPA153" s="86"/>
      <c r="LPB153" s="86"/>
      <c r="LPC153" s="86"/>
      <c r="LPD153" s="86"/>
      <c r="LPE153" s="86"/>
      <c r="LPF153" s="86"/>
      <c r="LPG153" s="86"/>
      <c r="LPH153" s="86"/>
      <c r="LPI153" s="86"/>
      <c r="LPJ153" s="86"/>
      <c r="LPK153" s="86"/>
      <c r="LPL153" s="86"/>
      <c r="LPM153" s="86"/>
      <c r="LPN153" s="86"/>
      <c r="LPO153" s="86"/>
      <c r="LPP153" s="86"/>
      <c r="LPQ153" s="86"/>
      <c r="LPR153" s="86"/>
      <c r="LPS153" s="86"/>
      <c r="LPT153" s="86"/>
      <c r="LPU153" s="86"/>
      <c r="LPV153" s="86"/>
      <c r="LPW153" s="86"/>
      <c r="LPX153" s="86"/>
      <c r="LPY153" s="86"/>
      <c r="LPZ153" s="86"/>
      <c r="LQA153" s="86"/>
      <c r="LQB153" s="86"/>
      <c r="LQC153" s="86"/>
      <c r="LQD153" s="86"/>
      <c r="LQE153" s="86"/>
      <c r="LQF153" s="86"/>
      <c r="LQG153" s="86"/>
      <c r="LQH153" s="86"/>
      <c r="LQI153" s="86"/>
      <c r="LQJ153" s="86"/>
      <c r="LQK153" s="86"/>
      <c r="LQL153" s="86"/>
      <c r="LQM153" s="86"/>
      <c r="LQN153" s="86"/>
      <c r="LQO153" s="86"/>
      <c r="LQP153" s="86"/>
      <c r="LQQ153" s="86"/>
      <c r="LQR153" s="86"/>
      <c r="LQS153" s="86"/>
      <c r="LQT153" s="86"/>
      <c r="LQU153" s="86"/>
      <c r="LQV153" s="86"/>
      <c r="LQW153" s="86"/>
      <c r="LQX153" s="86"/>
      <c r="LQY153" s="86"/>
      <c r="LQZ153" s="86"/>
      <c r="LRA153" s="86"/>
      <c r="LRB153" s="86"/>
      <c r="LRC153" s="86"/>
      <c r="LRD153" s="86"/>
      <c r="LRE153" s="86"/>
      <c r="LRF153" s="86"/>
      <c r="LRG153" s="86"/>
      <c r="LRH153" s="86"/>
      <c r="LRI153" s="86"/>
      <c r="LRJ153" s="86"/>
      <c r="LRK153" s="86"/>
      <c r="LRL153" s="86"/>
      <c r="LRM153" s="86"/>
      <c r="LRN153" s="86"/>
      <c r="LRO153" s="86"/>
      <c r="LRP153" s="86"/>
      <c r="LRQ153" s="86"/>
      <c r="LRR153" s="86"/>
      <c r="LRS153" s="86"/>
      <c r="LRT153" s="86"/>
      <c r="LRU153" s="86"/>
      <c r="LRV153" s="86"/>
      <c r="LRW153" s="86"/>
      <c r="LRX153" s="86"/>
      <c r="LRY153" s="86"/>
      <c r="LRZ153" s="86"/>
      <c r="LSA153" s="86"/>
      <c r="LSB153" s="86"/>
      <c r="LSC153" s="86"/>
      <c r="LSD153" s="86"/>
      <c r="LSE153" s="86"/>
      <c r="LSF153" s="86"/>
      <c r="LSG153" s="86"/>
      <c r="LSH153" s="86"/>
      <c r="LSI153" s="86"/>
      <c r="LSJ153" s="86"/>
      <c r="LSK153" s="86"/>
      <c r="LSL153" s="86"/>
      <c r="LSM153" s="86"/>
      <c r="LSN153" s="86"/>
      <c r="LSO153" s="86"/>
      <c r="LSP153" s="86"/>
      <c r="LSQ153" s="86"/>
      <c r="LSR153" s="86"/>
      <c r="LSS153" s="86"/>
      <c r="LST153" s="86"/>
      <c r="LSU153" s="86"/>
      <c r="LSV153" s="86"/>
      <c r="LSW153" s="86"/>
      <c r="LSX153" s="86"/>
      <c r="LSY153" s="86"/>
      <c r="LSZ153" s="86"/>
      <c r="LTA153" s="86"/>
      <c r="LTB153" s="86"/>
      <c r="LTC153" s="86"/>
      <c r="LTD153" s="86"/>
      <c r="LTE153" s="86"/>
      <c r="LTF153" s="86"/>
      <c r="LTG153" s="86"/>
      <c r="LTH153" s="86"/>
      <c r="LTI153" s="86"/>
      <c r="LTJ153" s="86"/>
      <c r="LTK153" s="86"/>
      <c r="LTL153" s="86"/>
      <c r="LTM153" s="86"/>
      <c r="LTN153" s="86"/>
      <c r="LTO153" s="86"/>
      <c r="LTP153" s="86"/>
      <c r="LTQ153" s="86"/>
      <c r="LTR153" s="86"/>
      <c r="LTS153" s="86"/>
      <c r="LTT153" s="86"/>
      <c r="LTU153" s="86"/>
      <c r="LTV153" s="86"/>
      <c r="LTW153" s="86"/>
      <c r="LTX153" s="86"/>
      <c r="LTY153" s="86"/>
      <c r="LTZ153" s="86"/>
      <c r="LUA153" s="186"/>
      <c r="LUB153" s="186"/>
      <c r="LUC153" s="186"/>
      <c r="LUD153" s="186"/>
      <c r="LUE153" s="186"/>
      <c r="LUF153" s="186"/>
      <c r="LUG153" s="86"/>
      <c r="LUH153" s="86"/>
      <c r="LUI153" s="86"/>
      <c r="LUJ153" s="86"/>
      <c r="LUK153" s="86"/>
      <c r="LUL153" s="86"/>
      <c r="LUM153" s="86"/>
      <c r="LUN153" s="86"/>
      <c r="LUO153" s="86"/>
      <c r="LUP153" s="86"/>
      <c r="LUQ153" s="86"/>
      <c r="LUR153" s="86"/>
      <c r="LUS153" s="86"/>
      <c r="LUT153" s="86"/>
      <c r="LUU153" s="86"/>
      <c r="LUV153" s="86"/>
      <c r="LUW153" s="86"/>
      <c r="LUX153" s="86"/>
      <c r="LUY153" s="86"/>
      <c r="LUZ153" s="86"/>
      <c r="LVA153" s="86"/>
      <c r="LVB153" s="86"/>
      <c r="LVC153" s="86"/>
      <c r="LVD153" s="86"/>
      <c r="LVE153" s="86"/>
      <c r="LVF153" s="86"/>
      <c r="LVG153" s="86"/>
      <c r="LVH153" s="86"/>
      <c r="LVI153" s="86"/>
      <c r="LVJ153" s="86"/>
      <c r="LVK153" s="86"/>
      <c r="LVL153" s="86"/>
      <c r="LVM153" s="86"/>
      <c r="LVN153" s="86"/>
      <c r="LVO153" s="86"/>
      <c r="LVP153" s="86"/>
      <c r="LVQ153" s="86"/>
      <c r="LVR153" s="86"/>
      <c r="LVS153" s="86"/>
      <c r="LVT153" s="86"/>
      <c r="LVU153" s="86"/>
      <c r="LVV153" s="86"/>
      <c r="LVW153" s="86"/>
      <c r="LVX153" s="86"/>
      <c r="LVY153" s="86"/>
      <c r="LVZ153" s="86"/>
      <c r="LWA153" s="86"/>
      <c r="LWB153" s="86"/>
      <c r="LWC153" s="86"/>
      <c r="LWD153" s="86"/>
      <c r="LWE153" s="86"/>
      <c r="LWF153" s="86"/>
      <c r="LWG153" s="86"/>
      <c r="LWH153" s="86"/>
      <c r="LWI153" s="86"/>
      <c r="LWJ153" s="86"/>
      <c r="LWK153" s="86"/>
      <c r="LWL153" s="86"/>
      <c r="LWM153" s="86"/>
      <c r="LWN153" s="86"/>
      <c r="LWO153" s="86"/>
      <c r="LWP153" s="86"/>
      <c r="LWQ153" s="86"/>
      <c r="LWR153" s="86"/>
      <c r="LWS153" s="86"/>
      <c r="LWT153" s="86"/>
      <c r="LWU153" s="86"/>
      <c r="LWV153" s="86"/>
      <c r="LWW153" s="86"/>
      <c r="LWX153" s="86"/>
      <c r="LWY153" s="86"/>
      <c r="LWZ153" s="86"/>
      <c r="LXA153" s="86"/>
      <c r="LXB153" s="86"/>
      <c r="LXC153" s="86"/>
      <c r="LXD153" s="86"/>
      <c r="LXE153" s="86"/>
      <c r="LXF153" s="86"/>
      <c r="LXG153" s="86"/>
      <c r="LXH153" s="86"/>
      <c r="LXI153" s="86"/>
      <c r="LXJ153" s="86"/>
      <c r="LXK153" s="86"/>
      <c r="LXL153" s="86"/>
      <c r="LXM153" s="86"/>
      <c r="LXN153" s="86"/>
      <c r="LXO153" s="86"/>
      <c r="LXP153" s="86"/>
      <c r="LXQ153" s="86"/>
      <c r="LXR153" s="86"/>
      <c r="LXS153" s="86"/>
      <c r="LXT153" s="86"/>
      <c r="LXU153" s="86"/>
      <c r="LXV153" s="86"/>
      <c r="LXW153" s="86"/>
      <c r="LXX153" s="86"/>
      <c r="LXY153" s="86"/>
      <c r="LXZ153" s="86"/>
      <c r="LYA153" s="86"/>
      <c r="LYB153" s="86"/>
      <c r="LYC153" s="86"/>
      <c r="LYD153" s="86"/>
      <c r="LYE153" s="86"/>
      <c r="LYF153" s="86"/>
      <c r="LYG153" s="86"/>
      <c r="LYH153" s="86"/>
      <c r="LYI153" s="86"/>
      <c r="LYJ153" s="86"/>
      <c r="LYK153" s="86"/>
      <c r="LYL153" s="86"/>
      <c r="LYM153" s="86"/>
      <c r="LYN153" s="86"/>
      <c r="LYO153" s="86"/>
      <c r="LYP153" s="86"/>
      <c r="LYQ153" s="86"/>
      <c r="LYR153" s="86"/>
      <c r="LYS153" s="86"/>
      <c r="LYT153" s="86"/>
      <c r="LYU153" s="86"/>
      <c r="LYV153" s="86"/>
      <c r="LYW153" s="86"/>
      <c r="LYX153" s="86"/>
      <c r="LYY153" s="86"/>
      <c r="LYZ153" s="86"/>
      <c r="LZA153" s="86"/>
      <c r="LZB153" s="86"/>
      <c r="LZC153" s="86"/>
      <c r="LZD153" s="86"/>
      <c r="LZE153" s="86"/>
      <c r="LZF153" s="86"/>
      <c r="LZG153" s="86"/>
      <c r="LZH153" s="86"/>
      <c r="LZI153" s="86"/>
      <c r="LZJ153" s="86"/>
      <c r="LZK153" s="86"/>
      <c r="LZL153" s="86"/>
      <c r="LZM153" s="86"/>
      <c r="LZN153" s="86"/>
      <c r="LZO153" s="86"/>
      <c r="LZP153" s="86"/>
      <c r="LZQ153" s="86"/>
      <c r="LZR153" s="86"/>
      <c r="LZS153" s="86"/>
      <c r="LZT153" s="86"/>
      <c r="LZU153" s="86"/>
      <c r="LZV153" s="86"/>
      <c r="LZW153" s="86"/>
      <c r="LZX153" s="86"/>
      <c r="LZY153" s="86"/>
      <c r="LZZ153" s="86"/>
      <c r="MAA153" s="86"/>
      <c r="MAB153" s="86"/>
      <c r="MAC153" s="86"/>
      <c r="MAD153" s="86"/>
      <c r="MAE153" s="86"/>
      <c r="MAF153" s="86"/>
      <c r="MAG153" s="86"/>
      <c r="MAH153" s="86"/>
      <c r="MAI153" s="86"/>
      <c r="MAJ153" s="86"/>
      <c r="MAK153" s="86"/>
      <c r="MAL153" s="86"/>
      <c r="MAM153" s="86"/>
      <c r="MAN153" s="86"/>
      <c r="MAO153" s="86"/>
      <c r="MAP153" s="86"/>
      <c r="MAQ153" s="86"/>
      <c r="MAR153" s="86"/>
      <c r="MAS153" s="86"/>
      <c r="MAT153" s="86"/>
      <c r="MAU153" s="86"/>
      <c r="MAV153" s="86"/>
      <c r="MAW153" s="86"/>
      <c r="MAX153" s="86"/>
      <c r="MAY153" s="86"/>
      <c r="MAZ153" s="86"/>
      <c r="MBA153" s="86"/>
      <c r="MBB153" s="86"/>
      <c r="MBC153" s="86"/>
      <c r="MBD153" s="86"/>
      <c r="MBE153" s="86"/>
      <c r="MBF153" s="86"/>
      <c r="MBG153" s="86"/>
      <c r="MBH153" s="86"/>
      <c r="MBI153" s="86"/>
      <c r="MBJ153" s="86"/>
      <c r="MBK153" s="86"/>
      <c r="MBL153" s="86"/>
      <c r="MBM153" s="86"/>
      <c r="MBN153" s="86"/>
      <c r="MBO153" s="86"/>
      <c r="MBP153" s="86"/>
      <c r="MBQ153" s="86"/>
      <c r="MBR153" s="86"/>
      <c r="MBS153" s="86"/>
      <c r="MBT153" s="86"/>
      <c r="MBU153" s="86"/>
      <c r="MBV153" s="86"/>
      <c r="MBW153" s="86"/>
      <c r="MBX153" s="86"/>
      <c r="MBY153" s="86"/>
      <c r="MBZ153" s="86"/>
      <c r="MCA153" s="86"/>
      <c r="MCB153" s="86"/>
      <c r="MCC153" s="86"/>
      <c r="MCD153" s="86"/>
      <c r="MCE153" s="86"/>
      <c r="MCF153" s="86"/>
      <c r="MCG153" s="86"/>
      <c r="MCH153" s="86"/>
      <c r="MCI153" s="86"/>
      <c r="MCJ153" s="86"/>
      <c r="MCK153" s="86"/>
      <c r="MCL153" s="86"/>
      <c r="MCM153" s="86"/>
      <c r="MCN153" s="86"/>
      <c r="MCO153" s="86"/>
      <c r="MCP153" s="86"/>
      <c r="MCQ153" s="86"/>
      <c r="MCR153" s="86"/>
      <c r="MCS153" s="86"/>
      <c r="MCT153" s="86"/>
      <c r="MCU153" s="86"/>
      <c r="MCV153" s="86"/>
      <c r="MCW153" s="86"/>
      <c r="MCX153" s="86"/>
      <c r="MCY153" s="86"/>
      <c r="MCZ153" s="86"/>
      <c r="MDA153" s="86"/>
      <c r="MDB153" s="86"/>
      <c r="MDC153" s="86"/>
      <c r="MDD153" s="86"/>
      <c r="MDE153" s="86"/>
      <c r="MDF153" s="86"/>
      <c r="MDG153" s="86"/>
      <c r="MDH153" s="86"/>
      <c r="MDI153" s="86"/>
      <c r="MDJ153" s="86"/>
      <c r="MDK153" s="86"/>
      <c r="MDL153" s="86"/>
      <c r="MDM153" s="86"/>
      <c r="MDN153" s="86"/>
      <c r="MDO153" s="86"/>
      <c r="MDP153" s="86"/>
      <c r="MDQ153" s="86"/>
      <c r="MDR153" s="86"/>
      <c r="MDS153" s="86"/>
      <c r="MDT153" s="86"/>
      <c r="MDU153" s="86"/>
      <c r="MDV153" s="86"/>
      <c r="MDW153" s="186"/>
      <c r="MDX153" s="186"/>
      <c r="MDY153" s="186"/>
      <c r="MDZ153" s="186"/>
      <c r="MEA153" s="186"/>
      <c r="MEB153" s="186"/>
      <c r="MEC153" s="86"/>
      <c r="MED153" s="86"/>
      <c r="MEE153" s="86"/>
      <c r="MEF153" s="86"/>
      <c r="MEG153" s="86"/>
      <c r="MEH153" s="86"/>
      <c r="MEI153" s="86"/>
      <c r="MEJ153" s="86"/>
      <c r="MEK153" s="86"/>
      <c r="MEL153" s="86"/>
      <c r="MEM153" s="86"/>
      <c r="MEN153" s="86"/>
      <c r="MEO153" s="86"/>
      <c r="MEP153" s="86"/>
      <c r="MEQ153" s="86"/>
      <c r="MER153" s="86"/>
      <c r="MES153" s="86"/>
      <c r="MET153" s="86"/>
      <c r="MEU153" s="86"/>
      <c r="MEV153" s="86"/>
      <c r="MEW153" s="86"/>
      <c r="MEX153" s="86"/>
      <c r="MEY153" s="86"/>
      <c r="MEZ153" s="86"/>
      <c r="MFA153" s="86"/>
      <c r="MFB153" s="86"/>
      <c r="MFC153" s="86"/>
      <c r="MFD153" s="86"/>
      <c r="MFE153" s="86"/>
      <c r="MFF153" s="86"/>
      <c r="MFG153" s="86"/>
      <c r="MFH153" s="86"/>
      <c r="MFI153" s="86"/>
      <c r="MFJ153" s="86"/>
      <c r="MFK153" s="86"/>
      <c r="MFL153" s="86"/>
      <c r="MFM153" s="86"/>
      <c r="MFN153" s="86"/>
      <c r="MFO153" s="86"/>
      <c r="MFP153" s="86"/>
      <c r="MFQ153" s="86"/>
      <c r="MFR153" s="86"/>
      <c r="MFS153" s="86"/>
      <c r="MFT153" s="86"/>
      <c r="MFU153" s="86"/>
      <c r="MFV153" s="86"/>
      <c r="MFW153" s="86"/>
      <c r="MFX153" s="86"/>
      <c r="MFY153" s="86"/>
      <c r="MFZ153" s="86"/>
      <c r="MGA153" s="86"/>
      <c r="MGB153" s="86"/>
      <c r="MGC153" s="86"/>
      <c r="MGD153" s="86"/>
      <c r="MGE153" s="86"/>
      <c r="MGF153" s="86"/>
      <c r="MGG153" s="86"/>
      <c r="MGH153" s="86"/>
      <c r="MGI153" s="86"/>
      <c r="MGJ153" s="86"/>
      <c r="MGK153" s="86"/>
      <c r="MGL153" s="86"/>
      <c r="MGM153" s="86"/>
      <c r="MGN153" s="86"/>
      <c r="MGO153" s="86"/>
      <c r="MGP153" s="86"/>
      <c r="MGQ153" s="86"/>
      <c r="MGR153" s="86"/>
      <c r="MGS153" s="86"/>
      <c r="MGT153" s="86"/>
      <c r="MGU153" s="86"/>
      <c r="MGV153" s="86"/>
      <c r="MGW153" s="86"/>
      <c r="MGX153" s="86"/>
      <c r="MGY153" s="86"/>
      <c r="MGZ153" s="86"/>
      <c r="MHA153" s="86"/>
      <c r="MHB153" s="86"/>
      <c r="MHC153" s="86"/>
      <c r="MHD153" s="86"/>
      <c r="MHE153" s="86"/>
      <c r="MHF153" s="86"/>
      <c r="MHG153" s="86"/>
      <c r="MHH153" s="86"/>
      <c r="MHI153" s="86"/>
      <c r="MHJ153" s="86"/>
      <c r="MHK153" s="86"/>
      <c r="MHL153" s="86"/>
      <c r="MHM153" s="86"/>
      <c r="MHN153" s="86"/>
      <c r="MHO153" s="86"/>
      <c r="MHP153" s="86"/>
      <c r="MHQ153" s="86"/>
      <c r="MHR153" s="86"/>
      <c r="MHS153" s="86"/>
      <c r="MHT153" s="86"/>
      <c r="MHU153" s="86"/>
      <c r="MHV153" s="86"/>
      <c r="MHW153" s="86"/>
      <c r="MHX153" s="86"/>
      <c r="MHY153" s="86"/>
      <c r="MHZ153" s="86"/>
      <c r="MIA153" s="86"/>
      <c r="MIB153" s="86"/>
      <c r="MIC153" s="86"/>
      <c r="MID153" s="86"/>
      <c r="MIE153" s="86"/>
      <c r="MIF153" s="86"/>
      <c r="MIG153" s="86"/>
      <c r="MIH153" s="86"/>
      <c r="MII153" s="86"/>
      <c r="MIJ153" s="86"/>
      <c r="MIK153" s="86"/>
      <c r="MIL153" s="86"/>
      <c r="MIM153" s="86"/>
      <c r="MIN153" s="86"/>
      <c r="MIO153" s="86"/>
      <c r="MIP153" s="86"/>
      <c r="MIQ153" s="86"/>
      <c r="MIR153" s="86"/>
      <c r="MIS153" s="86"/>
      <c r="MIT153" s="86"/>
      <c r="MIU153" s="86"/>
      <c r="MIV153" s="86"/>
      <c r="MIW153" s="86"/>
      <c r="MIX153" s="86"/>
      <c r="MIY153" s="86"/>
      <c r="MIZ153" s="86"/>
      <c r="MJA153" s="86"/>
      <c r="MJB153" s="86"/>
      <c r="MJC153" s="86"/>
      <c r="MJD153" s="86"/>
      <c r="MJE153" s="86"/>
      <c r="MJF153" s="86"/>
      <c r="MJG153" s="86"/>
      <c r="MJH153" s="86"/>
      <c r="MJI153" s="86"/>
      <c r="MJJ153" s="86"/>
      <c r="MJK153" s="86"/>
      <c r="MJL153" s="86"/>
      <c r="MJM153" s="86"/>
      <c r="MJN153" s="86"/>
      <c r="MJO153" s="86"/>
      <c r="MJP153" s="86"/>
      <c r="MJQ153" s="86"/>
      <c r="MJR153" s="86"/>
      <c r="MJS153" s="86"/>
      <c r="MJT153" s="86"/>
      <c r="MJU153" s="86"/>
      <c r="MJV153" s="86"/>
      <c r="MJW153" s="86"/>
      <c r="MJX153" s="86"/>
      <c r="MJY153" s="86"/>
      <c r="MJZ153" s="86"/>
      <c r="MKA153" s="86"/>
      <c r="MKB153" s="86"/>
      <c r="MKC153" s="86"/>
      <c r="MKD153" s="86"/>
      <c r="MKE153" s="86"/>
      <c r="MKF153" s="86"/>
      <c r="MKG153" s="86"/>
      <c r="MKH153" s="86"/>
      <c r="MKI153" s="86"/>
      <c r="MKJ153" s="86"/>
      <c r="MKK153" s="86"/>
      <c r="MKL153" s="86"/>
      <c r="MKM153" s="86"/>
      <c r="MKN153" s="86"/>
      <c r="MKO153" s="86"/>
      <c r="MKP153" s="86"/>
      <c r="MKQ153" s="86"/>
      <c r="MKR153" s="86"/>
      <c r="MKS153" s="86"/>
      <c r="MKT153" s="86"/>
      <c r="MKU153" s="86"/>
      <c r="MKV153" s="86"/>
      <c r="MKW153" s="86"/>
      <c r="MKX153" s="86"/>
      <c r="MKY153" s="86"/>
      <c r="MKZ153" s="86"/>
      <c r="MLA153" s="86"/>
      <c r="MLB153" s="86"/>
      <c r="MLC153" s="86"/>
      <c r="MLD153" s="86"/>
      <c r="MLE153" s="86"/>
      <c r="MLF153" s="86"/>
      <c r="MLG153" s="86"/>
      <c r="MLH153" s="86"/>
      <c r="MLI153" s="86"/>
      <c r="MLJ153" s="86"/>
      <c r="MLK153" s="86"/>
      <c r="MLL153" s="86"/>
      <c r="MLM153" s="86"/>
      <c r="MLN153" s="86"/>
      <c r="MLO153" s="86"/>
      <c r="MLP153" s="86"/>
      <c r="MLQ153" s="86"/>
      <c r="MLR153" s="86"/>
      <c r="MLS153" s="86"/>
      <c r="MLT153" s="86"/>
      <c r="MLU153" s="86"/>
      <c r="MLV153" s="86"/>
      <c r="MLW153" s="86"/>
      <c r="MLX153" s="86"/>
      <c r="MLY153" s="86"/>
      <c r="MLZ153" s="86"/>
      <c r="MMA153" s="86"/>
      <c r="MMB153" s="86"/>
      <c r="MMC153" s="86"/>
      <c r="MMD153" s="86"/>
      <c r="MME153" s="86"/>
      <c r="MMF153" s="86"/>
      <c r="MMG153" s="86"/>
      <c r="MMH153" s="86"/>
      <c r="MMI153" s="86"/>
      <c r="MMJ153" s="86"/>
      <c r="MMK153" s="86"/>
      <c r="MML153" s="86"/>
      <c r="MMM153" s="86"/>
      <c r="MMN153" s="86"/>
      <c r="MMO153" s="86"/>
      <c r="MMP153" s="86"/>
      <c r="MMQ153" s="86"/>
      <c r="MMR153" s="86"/>
      <c r="MMS153" s="86"/>
      <c r="MMT153" s="86"/>
      <c r="MMU153" s="86"/>
      <c r="MMV153" s="86"/>
      <c r="MMW153" s="86"/>
      <c r="MMX153" s="86"/>
      <c r="MMY153" s="86"/>
      <c r="MMZ153" s="86"/>
      <c r="MNA153" s="86"/>
      <c r="MNB153" s="86"/>
      <c r="MNC153" s="86"/>
      <c r="MND153" s="86"/>
      <c r="MNE153" s="86"/>
      <c r="MNF153" s="86"/>
      <c r="MNG153" s="86"/>
      <c r="MNH153" s="86"/>
      <c r="MNI153" s="86"/>
      <c r="MNJ153" s="86"/>
      <c r="MNK153" s="86"/>
      <c r="MNL153" s="86"/>
      <c r="MNM153" s="86"/>
      <c r="MNN153" s="86"/>
      <c r="MNO153" s="86"/>
      <c r="MNP153" s="86"/>
      <c r="MNQ153" s="86"/>
      <c r="MNR153" s="86"/>
      <c r="MNS153" s="186"/>
      <c r="MNT153" s="186"/>
      <c r="MNU153" s="186"/>
      <c r="MNV153" s="186"/>
      <c r="MNW153" s="186"/>
      <c r="MNX153" s="186"/>
      <c r="MNY153" s="86"/>
      <c r="MNZ153" s="86"/>
      <c r="MOA153" s="86"/>
      <c r="MOB153" s="86"/>
      <c r="MOC153" s="86"/>
      <c r="MOD153" s="86"/>
      <c r="MOE153" s="86"/>
      <c r="MOF153" s="86"/>
      <c r="MOG153" s="86"/>
      <c r="MOH153" s="86"/>
      <c r="MOI153" s="86"/>
      <c r="MOJ153" s="86"/>
      <c r="MOK153" s="86"/>
      <c r="MOL153" s="86"/>
      <c r="MOM153" s="86"/>
      <c r="MON153" s="86"/>
      <c r="MOO153" s="86"/>
      <c r="MOP153" s="86"/>
      <c r="MOQ153" s="86"/>
      <c r="MOR153" s="86"/>
      <c r="MOS153" s="86"/>
      <c r="MOT153" s="86"/>
      <c r="MOU153" s="86"/>
      <c r="MOV153" s="86"/>
      <c r="MOW153" s="86"/>
      <c r="MOX153" s="86"/>
      <c r="MOY153" s="86"/>
      <c r="MOZ153" s="86"/>
      <c r="MPA153" s="86"/>
      <c r="MPB153" s="86"/>
      <c r="MPC153" s="86"/>
      <c r="MPD153" s="86"/>
      <c r="MPE153" s="86"/>
      <c r="MPF153" s="86"/>
      <c r="MPG153" s="86"/>
      <c r="MPH153" s="86"/>
      <c r="MPI153" s="86"/>
      <c r="MPJ153" s="86"/>
      <c r="MPK153" s="86"/>
      <c r="MPL153" s="86"/>
      <c r="MPM153" s="86"/>
      <c r="MPN153" s="86"/>
      <c r="MPO153" s="86"/>
      <c r="MPP153" s="86"/>
      <c r="MPQ153" s="86"/>
      <c r="MPR153" s="86"/>
      <c r="MPS153" s="86"/>
      <c r="MPT153" s="86"/>
      <c r="MPU153" s="86"/>
      <c r="MPV153" s="86"/>
      <c r="MPW153" s="86"/>
      <c r="MPX153" s="86"/>
      <c r="MPY153" s="86"/>
      <c r="MPZ153" s="86"/>
      <c r="MQA153" s="86"/>
      <c r="MQB153" s="86"/>
      <c r="MQC153" s="86"/>
      <c r="MQD153" s="86"/>
      <c r="MQE153" s="86"/>
      <c r="MQF153" s="86"/>
      <c r="MQG153" s="86"/>
      <c r="MQH153" s="86"/>
      <c r="MQI153" s="86"/>
      <c r="MQJ153" s="86"/>
      <c r="MQK153" s="86"/>
      <c r="MQL153" s="86"/>
      <c r="MQM153" s="86"/>
      <c r="MQN153" s="86"/>
      <c r="MQO153" s="86"/>
      <c r="MQP153" s="86"/>
      <c r="MQQ153" s="86"/>
      <c r="MQR153" s="86"/>
      <c r="MQS153" s="86"/>
      <c r="MQT153" s="86"/>
      <c r="MQU153" s="86"/>
      <c r="MQV153" s="86"/>
      <c r="MQW153" s="86"/>
      <c r="MQX153" s="86"/>
      <c r="MQY153" s="86"/>
      <c r="MQZ153" s="86"/>
      <c r="MRA153" s="86"/>
      <c r="MRB153" s="86"/>
      <c r="MRC153" s="86"/>
      <c r="MRD153" s="86"/>
      <c r="MRE153" s="86"/>
      <c r="MRF153" s="86"/>
      <c r="MRG153" s="86"/>
      <c r="MRH153" s="86"/>
      <c r="MRI153" s="86"/>
      <c r="MRJ153" s="86"/>
      <c r="MRK153" s="86"/>
      <c r="MRL153" s="86"/>
      <c r="MRM153" s="86"/>
      <c r="MRN153" s="86"/>
      <c r="MRO153" s="86"/>
      <c r="MRP153" s="86"/>
      <c r="MRQ153" s="86"/>
      <c r="MRR153" s="86"/>
      <c r="MRS153" s="86"/>
      <c r="MRT153" s="86"/>
      <c r="MRU153" s="86"/>
      <c r="MRV153" s="86"/>
      <c r="MRW153" s="86"/>
      <c r="MRX153" s="86"/>
      <c r="MRY153" s="86"/>
      <c r="MRZ153" s="86"/>
      <c r="MSA153" s="86"/>
      <c r="MSB153" s="86"/>
      <c r="MSC153" s="86"/>
      <c r="MSD153" s="86"/>
      <c r="MSE153" s="86"/>
      <c r="MSF153" s="86"/>
      <c r="MSG153" s="86"/>
      <c r="MSH153" s="86"/>
      <c r="MSI153" s="86"/>
      <c r="MSJ153" s="86"/>
      <c r="MSK153" s="86"/>
      <c r="MSL153" s="86"/>
      <c r="MSM153" s="86"/>
      <c r="MSN153" s="86"/>
      <c r="MSO153" s="86"/>
      <c r="MSP153" s="86"/>
      <c r="MSQ153" s="86"/>
      <c r="MSR153" s="86"/>
      <c r="MSS153" s="86"/>
      <c r="MST153" s="86"/>
      <c r="MSU153" s="86"/>
      <c r="MSV153" s="86"/>
      <c r="MSW153" s="86"/>
      <c r="MSX153" s="86"/>
      <c r="MSY153" s="86"/>
      <c r="MSZ153" s="86"/>
      <c r="MTA153" s="86"/>
      <c r="MTB153" s="86"/>
      <c r="MTC153" s="86"/>
      <c r="MTD153" s="86"/>
      <c r="MTE153" s="86"/>
      <c r="MTF153" s="86"/>
      <c r="MTG153" s="86"/>
      <c r="MTH153" s="86"/>
      <c r="MTI153" s="86"/>
      <c r="MTJ153" s="86"/>
      <c r="MTK153" s="86"/>
      <c r="MTL153" s="86"/>
      <c r="MTM153" s="86"/>
      <c r="MTN153" s="86"/>
      <c r="MTO153" s="86"/>
      <c r="MTP153" s="86"/>
      <c r="MTQ153" s="86"/>
      <c r="MTR153" s="86"/>
      <c r="MTS153" s="86"/>
      <c r="MTT153" s="86"/>
      <c r="MTU153" s="86"/>
      <c r="MTV153" s="86"/>
      <c r="MTW153" s="86"/>
      <c r="MTX153" s="86"/>
      <c r="MTY153" s="86"/>
      <c r="MTZ153" s="86"/>
      <c r="MUA153" s="86"/>
      <c r="MUB153" s="86"/>
      <c r="MUC153" s="86"/>
      <c r="MUD153" s="86"/>
      <c r="MUE153" s="86"/>
      <c r="MUF153" s="86"/>
      <c r="MUG153" s="86"/>
      <c r="MUH153" s="86"/>
      <c r="MUI153" s="86"/>
      <c r="MUJ153" s="86"/>
      <c r="MUK153" s="86"/>
      <c r="MUL153" s="86"/>
      <c r="MUM153" s="86"/>
      <c r="MUN153" s="86"/>
      <c r="MUO153" s="86"/>
      <c r="MUP153" s="86"/>
      <c r="MUQ153" s="86"/>
      <c r="MUR153" s="86"/>
      <c r="MUS153" s="86"/>
      <c r="MUT153" s="86"/>
      <c r="MUU153" s="86"/>
      <c r="MUV153" s="86"/>
      <c r="MUW153" s="86"/>
      <c r="MUX153" s="86"/>
      <c r="MUY153" s="86"/>
      <c r="MUZ153" s="86"/>
      <c r="MVA153" s="86"/>
      <c r="MVB153" s="86"/>
      <c r="MVC153" s="86"/>
      <c r="MVD153" s="86"/>
      <c r="MVE153" s="86"/>
      <c r="MVF153" s="86"/>
      <c r="MVG153" s="86"/>
      <c r="MVH153" s="86"/>
      <c r="MVI153" s="86"/>
      <c r="MVJ153" s="86"/>
      <c r="MVK153" s="86"/>
      <c r="MVL153" s="86"/>
      <c r="MVM153" s="86"/>
      <c r="MVN153" s="86"/>
      <c r="MVO153" s="86"/>
      <c r="MVP153" s="86"/>
      <c r="MVQ153" s="86"/>
      <c r="MVR153" s="86"/>
      <c r="MVS153" s="86"/>
      <c r="MVT153" s="86"/>
      <c r="MVU153" s="86"/>
      <c r="MVV153" s="86"/>
      <c r="MVW153" s="86"/>
      <c r="MVX153" s="86"/>
      <c r="MVY153" s="86"/>
      <c r="MVZ153" s="86"/>
      <c r="MWA153" s="86"/>
      <c r="MWB153" s="86"/>
      <c r="MWC153" s="86"/>
      <c r="MWD153" s="86"/>
      <c r="MWE153" s="86"/>
      <c r="MWF153" s="86"/>
      <c r="MWG153" s="86"/>
      <c r="MWH153" s="86"/>
      <c r="MWI153" s="86"/>
      <c r="MWJ153" s="86"/>
      <c r="MWK153" s="86"/>
      <c r="MWL153" s="86"/>
      <c r="MWM153" s="86"/>
      <c r="MWN153" s="86"/>
      <c r="MWO153" s="86"/>
      <c r="MWP153" s="86"/>
      <c r="MWQ153" s="86"/>
      <c r="MWR153" s="86"/>
      <c r="MWS153" s="86"/>
      <c r="MWT153" s="86"/>
      <c r="MWU153" s="86"/>
      <c r="MWV153" s="86"/>
      <c r="MWW153" s="86"/>
      <c r="MWX153" s="86"/>
      <c r="MWY153" s="86"/>
      <c r="MWZ153" s="86"/>
      <c r="MXA153" s="86"/>
      <c r="MXB153" s="86"/>
      <c r="MXC153" s="86"/>
      <c r="MXD153" s="86"/>
      <c r="MXE153" s="86"/>
      <c r="MXF153" s="86"/>
      <c r="MXG153" s="86"/>
      <c r="MXH153" s="86"/>
      <c r="MXI153" s="86"/>
      <c r="MXJ153" s="86"/>
      <c r="MXK153" s="86"/>
      <c r="MXL153" s="86"/>
      <c r="MXM153" s="86"/>
      <c r="MXN153" s="86"/>
      <c r="MXO153" s="186"/>
      <c r="MXP153" s="186"/>
      <c r="MXQ153" s="186"/>
      <c r="MXR153" s="186"/>
      <c r="MXS153" s="186"/>
      <c r="MXT153" s="186"/>
      <c r="MXU153" s="86"/>
      <c r="MXV153" s="86"/>
      <c r="MXW153" s="86"/>
      <c r="MXX153" s="86"/>
      <c r="MXY153" s="86"/>
      <c r="MXZ153" s="86"/>
      <c r="MYA153" s="86"/>
      <c r="MYB153" s="86"/>
      <c r="MYC153" s="86"/>
      <c r="MYD153" s="86"/>
      <c r="MYE153" s="86"/>
      <c r="MYF153" s="86"/>
      <c r="MYG153" s="86"/>
      <c r="MYH153" s="86"/>
      <c r="MYI153" s="86"/>
      <c r="MYJ153" s="86"/>
      <c r="MYK153" s="86"/>
      <c r="MYL153" s="86"/>
      <c r="MYM153" s="86"/>
      <c r="MYN153" s="86"/>
      <c r="MYO153" s="86"/>
      <c r="MYP153" s="86"/>
      <c r="MYQ153" s="86"/>
      <c r="MYR153" s="86"/>
      <c r="MYS153" s="86"/>
      <c r="MYT153" s="86"/>
      <c r="MYU153" s="86"/>
      <c r="MYV153" s="86"/>
      <c r="MYW153" s="86"/>
      <c r="MYX153" s="86"/>
      <c r="MYY153" s="86"/>
      <c r="MYZ153" s="86"/>
      <c r="MZA153" s="86"/>
      <c r="MZB153" s="86"/>
      <c r="MZC153" s="86"/>
      <c r="MZD153" s="86"/>
      <c r="MZE153" s="86"/>
      <c r="MZF153" s="86"/>
      <c r="MZG153" s="86"/>
      <c r="MZH153" s="86"/>
      <c r="MZI153" s="86"/>
      <c r="MZJ153" s="86"/>
      <c r="MZK153" s="86"/>
      <c r="MZL153" s="86"/>
      <c r="MZM153" s="86"/>
      <c r="MZN153" s="86"/>
      <c r="MZO153" s="86"/>
      <c r="MZP153" s="86"/>
      <c r="MZQ153" s="86"/>
      <c r="MZR153" s="86"/>
      <c r="MZS153" s="86"/>
      <c r="MZT153" s="86"/>
      <c r="MZU153" s="86"/>
      <c r="MZV153" s="86"/>
      <c r="MZW153" s="86"/>
      <c r="MZX153" s="86"/>
      <c r="MZY153" s="86"/>
      <c r="MZZ153" s="86"/>
      <c r="NAA153" s="86"/>
      <c r="NAB153" s="86"/>
      <c r="NAC153" s="86"/>
      <c r="NAD153" s="86"/>
      <c r="NAE153" s="86"/>
      <c r="NAF153" s="86"/>
      <c r="NAG153" s="86"/>
      <c r="NAH153" s="86"/>
      <c r="NAI153" s="86"/>
      <c r="NAJ153" s="86"/>
      <c r="NAK153" s="86"/>
      <c r="NAL153" s="86"/>
      <c r="NAM153" s="86"/>
      <c r="NAN153" s="86"/>
      <c r="NAO153" s="86"/>
      <c r="NAP153" s="86"/>
      <c r="NAQ153" s="86"/>
      <c r="NAR153" s="86"/>
      <c r="NAS153" s="86"/>
      <c r="NAT153" s="86"/>
      <c r="NAU153" s="86"/>
      <c r="NAV153" s="86"/>
      <c r="NAW153" s="86"/>
      <c r="NAX153" s="86"/>
      <c r="NAY153" s="86"/>
      <c r="NAZ153" s="86"/>
      <c r="NBA153" s="86"/>
      <c r="NBB153" s="86"/>
      <c r="NBC153" s="86"/>
      <c r="NBD153" s="86"/>
      <c r="NBE153" s="86"/>
      <c r="NBF153" s="86"/>
      <c r="NBG153" s="86"/>
      <c r="NBH153" s="86"/>
      <c r="NBI153" s="86"/>
      <c r="NBJ153" s="86"/>
      <c r="NBK153" s="86"/>
      <c r="NBL153" s="86"/>
      <c r="NBM153" s="86"/>
      <c r="NBN153" s="86"/>
      <c r="NBO153" s="86"/>
      <c r="NBP153" s="86"/>
      <c r="NBQ153" s="86"/>
      <c r="NBR153" s="86"/>
      <c r="NBS153" s="86"/>
      <c r="NBT153" s="86"/>
      <c r="NBU153" s="86"/>
      <c r="NBV153" s="86"/>
      <c r="NBW153" s="86"/>
      <c r="NBX153" s="86"/>
      <c r="NBY153" s="86"/>
      <c r="NBZ153" s="86"/>
      <c r="NCA153" s="86"/>
      <c r="NCB153" s="86"/>
      <c r="NCC153" s="86"/>
      <c r="NCD153" s="86"/>
      <c r="NCE153" s="86"/>
      <c r="NCF153" s="86"/>
      <c r="NCG153" s="86"/>
      <c r="NCH153" s="86"/>
      <c r="NCI153" s="86"/>
      <c r="NCJ153" s="86"/>
      <c r="NCK153" s="86"/>
      <c r="NCL153" s="86"/>
      <c r="NCM153" s="86"/>
      <c r="NCN153" s="86"/>
      <c r="NCO153" s="86"/>
      <c r="NCP153" s="86"/>
      <c r="NCQ153" s="86"/>
      <c r="NCR153" s="86"/>
      <c r="NCS153" s="86"/>
      <c r="NCT153" s="86"/>
      <c r="NCU153" s="86"/>
      <c r="NCV153" s="86"/>
      <c r="NCW153" s="86"/>
      <c r="NCX153" s="86"/>
      <c r="NCY153" s="86"/>
      <c r="NCZ153" s="86"/>
      <c r="NDA153" s="86"/>
      <c r="NDB153" s="86"/>
      <c r="NDC153" s="86"/>
      <c r="NDD153" s="86"/>
      <c r="NDE153" s="86"/>
      <c r="NDF153" s="86"/>
      <c r="NDG153" s="86"/>
      <c r="NDH153" s="86"/>
      <c r="NDI153" s="86"/>
      <c r="NDJ153" s="86"/>
      <c r="NDK153" s="86"/>
      <c r="NDL153" s="86"/>
      <c r="NDM153" s="86"/>
      <c r="NDN153" s="86"/>
      <c r="NDO153" s="86"/>
      <c r="NDP153" s="86"/>
      <c r="NDQ153" s="86"/>
      <c r="NDR153" s="86"/>
      <c r="NDS153" s="86"/>
      <c r="NDT153" s="86"/>
      <c r="NDU153" s="86"/>
      <c r="NDV153" s="86"/>
      <c r="NDW153" s="86"/>
      <c r="NDX153" s="86"/>
      <c r="NDY153" s="86"/>
      <c r="NDZ153" s="86"/>
      <c r="NEA153" s="86"/>
      <c r="NEB153" s="86"/>
      <c r="NEC153" s="86"/>
      <c r="NED153" s="86"/>
      <c r="NEE153" s="86"/>
      <c r="NEF153" s="86"/>
      <c r="NEG153" s="86"/>
      <c r="NEH153" s="86"/>
      <c r="NEI153" s="86"/>
      <c r="NEJ153" s="86"/>
      <c r="NEK153" s="86"/>
      <c r="NEL153" s="86"/>
      <c r="NEM153" s="86"/>
      <c r="NEN153" s="86"/>
      <c r="NEO153" s="86"/>
      <c r="NEP153" s="86"/>
      <c r="NEQ153" s="86"/>
      <c r="NER153" s="86"/>
      <c r="NES153" s="86"/>
      <c r="NET153" s="86"/>
      <c r="NEU153" s="86"/>
      <c r="NEV153" s="86"/>
      <c r="NEW153" s="86"/>
      <c r="NEX153" s="86"/>
      <c r="NEY153" s="86"/>
      <c r="NEZ153" s="86"/>
      <c r="NFA153" s="86"/>
      <c r="NFB153" s="86"/>
      <c r="NFC153" s="86"/>
      <c r="NFD153" s="86"/>
      <c r="NFE153" s="86"/>
      <c r="NFF153" s="86"/>
      <c r="NFG153" s="86"/>
      <c r="NFH153" s="86"/>
      <c r="NFI153" s="86"/>
      <c r="NFJ153" s="86"/>
      <c r="NFK153" s="86"/>
      <c r="NFL153" s="86"/>
      <c r="NFM153" s="86"/>
      <c r="NFN153" s="86"/>
      <c r="NFO153" s="86"/>
      <c r="NFP153" s="86"/>
      <c r="NFQ153" s="86"/>
      <c r="NFR153" s="86"/>
      <c r="NFS153" s="86"/>
      <c r="NFT153" s="86"/>
      <c r="NFU153" s="86"/>
      <c r="NFV153" s="86"/>
      <c r="NFW153" s="86"/>
      <c r="NFX153" s="86"/>
      <c r="NFY153" s="86"/>
      <c r="NFZ153" s="86"/>
      <c r="NGA153" s="86"/>
      <c r="NGB153" s="86"/>
      <c r="NGC153" s="86"/>
      <c r="NGD153" s="86"/>
      <c r="NGE153" s="86"/>
      <c r="NGF153" s="86"/>
      <c r="NGG153" s="86"/>
      <c r="NGH153" s="86"/>
      <c r="NGI153" s="86"/>
      <c r="NGJ153" s="86"/>
      <c r="NGK153" s="86"/>
      <c r="NGL153" s="86"/>
      <c r="NGM153" s="86"/>
      <c r="NGN153" s="86"/>
      <c r="NGO153" s="86"/>
      <c r="NGP153" s="86"/>
      <c r="NGQ153" s="86"/>
      <c r="NGR153" s="86"/>
      <c r="NGS153" s="86"/>
      <c r="NGT153" s="86"/>
      <c r="NGU153" s="86"/>
      <c r="NGV153" s="86"/>
      <c r="NGW153" s="86"/>
      <c r="NGX153" s="86"/>
      <c r="NGY153" s="86"/>
      <c r="NGZ153" s="86"/>
      <c r="NHA153" s="86"/>
      <c r="NHB153" s="86"/>
      <c r="NHC153" s="86"/>
      <c r="NHD153" s="86"/>
      <c r="NHE153" s="86"/>
      <c r="NHF153" s="86"/>
      <c r="NHG153" s="86"/>
      <c r="NHH153" s="86"/>
      <c r="NHI153" s="86"/>
      <c r="NHJ153" s="86"/>
      <c r="NHK153" s="186"/>
      <c r="NHL153" s="186"/>
      <c r="NHM153" s="186"/>
      <c r="NHN153" s="186"/>
      <c r="NHO153" s="186"/>
      <c r="NHP153" s="186"/>
      <c r="NHQ153" s="86"/>
      <c r="NHR153" s="86"/>
      <c r="NHS153" s="86"/>
      <c r="NHT153" s="86"/>
      <c r="NHU153" s="86"/>
      <c r="NHV153" s="86"/>
      <c r="NHW153" s="86"/>
      <c r="NHX153" s="86"/>
      <c r="NHY153" s="86"/>
      <c r="NHZ153" s="86"/>
      <c r="NIA153" s="86"/>
      <c r="NIB153" s="86"/>
      <c r="NIC153" s="86"/>
      <c r="NID153" s="86"/>
      <c r="NIE153" s="86"/>
      <c r="NIF153" s="86"/>
      <c r="NIG153" s="86"/>
      <c r="NIH153" s="86"/>
      <c r="NII153" s="86"/>
      <c r="NIJ153" s="86"/>
      <c r="NIK153" s="86"/>
      <c r="NIL153" s="86"/>
      <c r="NIM153" s="86"/>
      <c r="NIN153" s="86"/>
      <c r="NIO153" s="86"/>
      <c r="NIP153" s="86"/>
      <c r="NIQ153" s="86"/>
      <c r="NIR153" s="86"/>
      <c r="NIS153" s="86"/>
      <c r="NIT153" s="86"/>
      <c r="NIU153" s="86"/>
      <c r="NIV153" s="86"/>
      <c r="NIW153" s="86"/>
      <c r="NIX153" s="86"/>
      <c r="NIY153" s="86"/>
      <c r="NIZ153" s="86"/>
      <c r="NJA153" s="86"/>
      <c r="NJB153" s="86"/>
      <c r="NJC153" s="86"/>
      <c r="NJD153" s="86"/>
      <c r="NJE153" s="86"/>
      <c r="NJF153" s="86"/>
      <c r="NJG153" s="86"/>
      <c r="NJH153" s="86"/>
      <c r="NJI153" s="86"/>
      <c r="NJJ153" s="86"/>
      <c r="NJK153" s="86"/>
      <c r="NJL153" s="86"/>
      <c r="NJM153" s="86"/>
      <c r="NJN153" s="86"/>
      <c r="NJO153" s="86"/>
      <c r="NJP153" s="86"/>
      <c r="NJQ153" s="86"/>
      <c r="NJR153" s="86"/>
      <c r="NJS153" s="86"/>
      <c r="NJT153" s="86"/>
      <c r="NJU153" s="86"/>
      <c r="NJV153" s="86"/>
      <c r="NJW153" s="86"/>
      <c r="NJX153" s="86"/>
      <c r="NJY153" s="86"/>
      <c r="NJZ153" s="86"/>
      <c r="NKA153" s="86"/>
      <c r="NKB153" s="86"/>
      <c r="NKC153" s="86"/>
      <c r="NKD153" s="86"/>
      <c r="NKE153" s="86"/>
      <c r="NKF153" s="86"/>
      <c r="NKG153" s="86"/>
      <c r="NKH153" s="86"/>
      <c r="NKI153" s="86"/>
      <c r="NKJ153" s="86"/>
      <c r="NKK153" s="86"/>
      <c r="NKL153" s="86"/>
      <c r="NKM153" s="86"/>
      <c r="NKN153" s="86"/>
      <c r="NKO153" s="86"/>
      <c r="NKP153" s="86"/>
      <c r="NKQ153" s="86"/>
      <c r="NKR153" s="86"/>
      <c r="NKS153" s="86"/>
      <c r="NKT153" s="86"/>
      <c r="NKU153" s="86"/>
      <c r="NKV153" s="86"/>
      <c r="NKW153" s="86"/>
      <c r="NKX153" s="86"/>
      <c r="NKY153" s="86"/>
      <c r="NKZ153" s="86"/>
      <c r="NLA153" s="86"/>
      <c r="NLB153" s="86"/>
      <c r="NLC153" s="86"/>
      <c r="NLD153" s="86"/>
      <c r="NLE153" s="86"/>
      <c r="NLF153" s="86"/>
      <c r="NLG153" s="86"/>
      <c r="NLH153" s="86"/>
      <c r="NLI153" s="86"/>
      <c r="NLJ153" s="86"/>
      <c r="NLK153" s="86"/>
      <c r="NLL153" s="86"/>
      <c r="NLM153" s="86"/>
      <c r="NLN153" s="86"/>
      <c r="NLO153" s="86"/>
      <c r="NLP153" s="86"/>
      <c r="NLQ153" s="86"/>
      <c r="NLR153" s="86"/>
      <c r="NLS153" s="86"/>
      <c r="NLT153" s="86"/>
      <c r="NLU153" s="86"/>
      <c r="NLV153" s="86"/>
      <c r="NLW153" s="86"/>
      <c r="NLX153" s="86"/>
      <c r="NLY153" s="86"/>
      <c r="NLZ153" s="86"/>
      <c r="NMA153" s="86"/>
      <c r="NMB153" s="86"/>
      <c r="NMC153" s="86"/>
      <c r="NMD153" s="86"/>
      <c r="NME153" s="86"/>
      <c r="NMF153" s="86"/>
      <c r="NMG153" s="86"/>
      <c r="NMH153" s="86"/>
      <c r="NMI153" s="86"/>
      <c r="NMJ153" s="86"/>
      <c r="NMK153" s="86"/>
      <c r="NML153" s="86"/>
      <c r="NMM153" s="86"/>
      <c r="NMN153" s="86"/>
      <c r="NMO153" s="86"/>
      <c r="NMP153" s="86"/>
      <c r="NMQ153" s="86"/>
      <c r="NMR153" s="86"/>
      <c r="NMS153" s="86"/>
      <c r="NMT153" s="86"/>
      <c r="NMU153" s="86"/>
      <c r="NMV153" s="86"/>
      <c r="NMW153" s="86"/>
      <c r="NMX153" s="86"/>
      <c r="NMY153" s="86"/>
      <c r="NMZ153" s="86"/>
      <c r="NNA153" s="86"/>
      <c r="NNB153" s="86"/>
      <c r="NNC153" s="86"/>
      <c r="NND153" s="86"/>
      <c r="NNE153" s="86"/>
      <c r="NNF153" s="86"/>
      <c r="NNG153" s="86"/>
      <c r="NNH153" s="86"/>
      <c r="NNI153" s="86"/>
      <c r="NNJ153" s="86"/>
      <c r="NNK153" s="86"/>
      <c r="NNL153" s="86"/>
      <c r="NNM153" s="86"/>
      <c r="NNN153" s="86"/>
      <c r="NNO153" s="86"/>
      <c r="NNP153" s="86"/>
      <c r="NNQ153" s="86"/>
      <c r="NNR153" s="86"/>
      <c r="NNS153" s="86"/>
      <c r="NNT153" s="86"/>
      <c r="NNU153" s="86"/>
      <c r="NNV153" s="86"/>
      <c r="NNW153" s="86"/>
      <c r="NNX153" s="86"/>
      <c r="NNY153" s="86"/>
      <c r="NNZ153" s="86"/>
      <c r="NOA153" s="86"/>
      <c r="NOB153" s="86"/>
      <c r="NOC153" s="86"/>
      <c r="NOD153" s="86"/>
      <c r="NOE153" s="86"/>
      <c r="NOF153" s="86"/>
      <c r="NOG153" s="86"/>
      <c r="NOH153" s="86"/>
      <c r="NOI153" s="86"/>
      <c r="NOJ153" s="86"/>
      <c r="NOK153" s="86"/>
      <c r="NOL153" s="86"/>
      <c r="NOM153" s="86"/>
      <c r="NON153" s="86"/>
      <c r="NOO153" s="86"/>
      <c r="NOP153" s="86"/>
      <c r="NOQ153" s="86"/>
      <c r="NOR153" s="86"/>
      <c r="NOS153" s="86"/>
      <c r="NOT153" s="86"/>
      <c r="NOU153" s="86"/>
      <c r="NOV153" s="86"/>
      <c r="NOW153" s="86"/>
      <c r="NOX153" s="86"/>
      <c r="NOY153" s="86"/>
      <c r="NOZ153" s="86"/>
      <c r="NPA153" s="86"/>
      <c r="NPB153" s="86"/>
      <c r="NPC153" s="86"/>
      <c r="NPD153" s="86"/>
      <c r="NPE153" s="86"/>
      <c r="NPF153" s="86"/>
      <c r="NPG153" s="86"/>
      <c r="NPH153" s="86"/>
      <c r="NPI153" s="86"/>
      <c r="NPJ153" s="86"/>
      <c r="NPK153" s="86"/>
      <c r="NPL153" s="86"/>
      <c r="NPM153" s="86"/>
      <c r="NPN153" s="86"/>
      <c r="NPO153" s="86"/>
      <c r="NPP153" s="86"/>
      <c r="NPQ153" s="86"/>
      <c r="NPR153" s="86"/>
      <c r="NPS153" s="86"/>
      <c r="NPT153" s="86"/>
      <c r="NPU153" s="86"/>
      <c r="NPV153" s="86"/>
      <c r="NPW153" s="86"/>
      <c r="NPX153" s="86"/>
      <c r="NPY153" s="86"/>
      <c r="NPZ153" s="86"/>
      <c r="NQA153" s="86"/>
      <c r="NQB153" s="86"/>
      <c r="NQC153" s="86"/>
      <c r="NQD153" s="86"/>
      <c r="NQE153" s="86"/>
      <c r="NQF153" s="86"/>
      <c r="NQG153" s="86"/>
      <c r="NQH153" s="86"/>
      <c r="NQI153" s="86"/>
      <c r="NQJ153" s="86"/>
      <c r="NQK153" s="86"/>
      <c r="NQL153" s="86"/>
      <c r="NQM153" s="86"/>
      <c r="NQN153" s="86"/>
      <c r="NQO153" s="86"/>
      <c r="NQP153" s="86"/>
      <c r="NQQ153" s="86"/>
      <c r="NQR153" s="86"/>
      <c r="NQS153" s="86"/>
      <c r="NQT153" s="86"/>
      <c r="NQU153" s="86"/>
      <c r="NQV153" s="86"/>
      <c r="NQW153" s="86"/>
      <c r="NQX153" s="86"/>
      <c r="NQY153" s="86"/>
      <c r="NQZ153" s="86"/>
      <c r="NRA153" s="86"/>
      <c r="NRB153" s="86"/>
      <c r="NRC153" s="86"/>
      <c r="NRD153" s="86"/>
      <c r="NRE153" s="86"/>
      <c r="NRF153" s="86"/>
      <c r="NRG153" s="186"/>
      <c r="NRH153" s="186"/>
      <c r="NRI153" s="186"/>
      <c r="NRJ153" s="186"/>
      <c r="NRK153" s="186"/>
      <c r="NRL153" s="186"/>
      <c r="NRM153" s="86"/>
      <c r="NRN153" s="86"/>
      <c r="NRO153" s="86"/>
      <c r="NRP153" s="86"/>
      <c r="NRQ153" s="86"/>
      <c r="NRR153" s="86"/>
      <c r="NRS153" s="86"/>
      <c r="NRT153" s="86"/>
      <c r="NRU153" s="86"/>
      <c r="NRV153" s="86"/>
      <c r="NRW153" s="86"/>
      <c r="NRX153" s="86"/>
      <c r="NRY153" s="86"/>
      <c r="NRZ153" s="86"/>
      <c r="NSA153" s="86"/>
      <c r="NSB153" s="86"/>
      <c r="NSC153" s="86"/>
      <c r="NSD153" s="86"/>
      <c r="NSE153" s="86"/>
      <c r="NSF153" s="86"/>
      <c r="NSG153" s="86"/>
      <c r="NSH153" s="86"/>
      <c r="NSI153" s="86"/>
      <c r="NSJ153" s="86"/>
      <c r="NSK153" s="86"/>
      <c r="NSL153" s="86"/>
      <c r="NSM153" s="86"/>
      <c r="NSN153" s="86"/>
      <c r="NSO153" s="86"/>
      <c r="NSP153" s="86"/>
      <c r="NSQ153" s="86"/>
      <c r="NSR153" s="86"/>
      <c r="NSS153" s="86"/>
      <c r="NST153" s="86"/>
      <c r="NSU153" s="86"/>
      <c r="NSV153" s="86"/>
      <c r="NSW153" s="86"/>
      <c r="NSX153" s="86"/>
      <c r="NSY153" s="86"/>
      <c r="NSZ153" s="86"/>
      <c r="NTA153" s="86"/>
      <c r="NTB153" s="86"/>
      <c r="NTC153" s="86"/>
      <c r="NTD153" s="86"/>
      <c r="NTE153" s="86"/>
      <c r="NTF153" s="86"/>
      <c r="NTG153" s="86"/>
      <c r="NTH153" s="86"/>
      <c r="NTI153" s="86"/>
      <c r="NTJ153" s="86"/>
      <c r="NTK153" s="86"/>
      <c r="NTL153" s="86"/>
      <c r="NTM153" s="86"/>
      <c r="NTN153" s="86"/>
      <c r="NTO153" s="86"/>
      <c r="NTP153" s="86"/>
      <c r="NTQ153" s="86"/>
      <c r="NTR153" s="86"/>
      <c r="NTS153" s="86"/>
      <c r="NTT153" s="86"/>
      <c r="NTU153" s="86"/>
      <c r="NTV153" s="86"/>
      <c r="NTW153" s="86"/>
      <c r="NTX153" s="86"/>
      <c r="NTY153" s="86"/>
      <c r="NTZ153" s="86"/>
      <c r="NUA153" s="86"/>
      <c r="NUB153" s="86"/>
      <c r="NUC153" s="86"/>
      <c r="NUD153" s="86"/>
      <c r="NUE153" s="86"/>
      <c r="NUF153" s="86"/>
      <c r="NUG153" s="86"/>
      <c r="NUH153" s="86"/>
      <c r="NUI153" s="86"/>
      <c r="NUJ153" s="86"/>
      <c r="NUK153" s="86"/>
      <c r="NUL153" s="86"/>
      <c r="NUM153" s="86"/>
      <c r="NUN153" s="86"/>
      <c r="NUO153" s="86"/>
      <c r="NUP153" s="86"/>
      <c r="NUQ153" s="86"/>
      <c r="NUR153" s="86"/>
      <c r="NUS153" s="86"/>
      <c r="NUT153" s="86"/>
      <c r="NUU153" s="86"/>
      <c r="NUV153" s="86"/>
      <c r="NUW153" s="86"/>
      <c r="NUX153" s="86"/>
      <c r="NUY153" s="86"/>
      <c r="NUZ153" s="86"/>
      <c r="NVA153" s="86"/>
      <c r="NVB153" s="86"/>
      <c r="NVC153" s="86"/>
      <c r="NVD153" s="86"/>
      <c r="NVE153" s="86"/>
      <c r="NVF153" s="86"/>
      <c r="NVG153" s="86"/>
      <c r="NVH153" s="86"/>
      <c r="NVI153" s="86"/>
      <c r="NVJ153" s="86"/>
      <c r="NVK153" s="86"/>
      <c r="NVL153" s="86"/>
      <c r="NVM153" s="86"/>
      <c r="NVN153" s="86"/>
      <c r="NVO153" s="86"/>
      <c r="NVP153" s="86"/>
      <c r="NVQ153" s="86"/>
      <c r="NVR153" s="86"/>
      <c r="NVS153" s="86"/>
      <c r="NVT153" s="86"/>
      <c r="NVU153" s="86"/>
      <c r="NVV153" s="86"/>
      <c r="NVW153" s="86"/>
      <c r="NVX153" s="86"/>
      <c r="NVY153" s="86"/>
      <c r="NVZ153" s="86"/>
      <c r="NWA153" s="86"/>
      <c r="NWB153" s="86"/>
      <c r="NWC153" s="86"/>
      <c r="NWD153" s="86"/>
      <c r="NWE153" s="86"/>
      <c r="NWF153" s="86"/>
      <c r="NWG153" s="86"/>
      <c r="NWH153" s="86"/>
      <c r="NWI153" s="86"/>
      <c r="NWJ153" s="86"/>
      <c r="NWK153" s="86"/>
      <c r="NWL153" s="86"/>
      <c r="NWM153" s="86"/>
      <c r="NWN153" s="86"/>
      <c r="NWO153" s="86"/>
      <c r="NWP153" s="86"/>
      <c r="NWQ153" s="86"/>
      <c r="NWR153" s="86"/>
      <c r="NWS153" s="86"/>
      <c r="NWT153" s="86"/>
      <c r="NWU153" s="86"/>
      <c r="NWV153" s="86"/>
      <c r="NWW153" s="86"/>
      <c r="NWX153" s="86"/>
      <c r="NWY153" s="86"/>
      <c r="NWZ153" s="86"/>
      <c r="NXA153" s="86"/>
      <c r="NXB153" s="86"/>
      <c r="NXC153" s="86"/>
      <c r="NXD153" s="86"/>
      <c r="NXE153" s="86"/>
      <c r="NXF153" s="86"/>
      <c r="NXG153" s="86"/>
      <c r="NXH153" s="86"/>
      <c r="NXI153" s="86"/>
      <c r="NXJ153" s="86"/>
      <c r="NXK153" s="86"/>
      <c r="NXL153" s="86"/>
      <c r="NXM153" s="86"/>
      <c r="NXN153" s="86"/>
      <c r="NXO153" s="86"/>
      <c r="NXP153" s="86"/>
      <c r="NXQ153" s="86"/>
      <c r="NXR153" s="86"/>
      <c r="NXS153" s="86"/>
      <c r="NXT153" s="86"/>
      <c r="NXU153" s="86"/>
      <c r="NXV153" s="86"/>
      <c r="NXW153" s="86"/>
      <c r="NXX153" s="86"/>
      <c r="NXY153" s="86"/>
      <c r="NXZ153" s="86"/>
      <c r="NYA153" s="86"/>
      <c r="NYB153" s="86"/>
      <c r="NYC153" s="86"/>
      <c r="NYD153" s="86"/>
      <c r="NYE153" s="86"/>
      <c r="NYF153" s="86"/>
      <c r="NYG153" s="86"/>
      <c r="NYH153" s="86"/>
      <c r="NYI153" s="86"/>
      <c r="NYJ153" s="86"/>
      <c r="NYK153" s="86"/>
      <c r="NYL153" s="86"/>
      <c r="NYM153" s="86"/>
      <c r="NYN153" s="86"/>
      <c r="NYO153" s="86"/>
      <c r="NYP153" s="86"/>
      <c r="NYQ153" s="86"/>
      <c r="NYR153" s="86"/>
      <c r="NYS153" s="86"/>
      <c r="NYT153" s="86"/>
      <c r="NYU153" s="86"/>
      <c r="NYV153" s="86"/>
      <c r="NYW153" s="86"/>
      <c r="NYX153" s="86"/>
      <c r="NYY153" s="86"/>
      <c r="NYZ153" s="86"/>
      <c r="NZA153" s="86"/>
      <c r="NZB153" s="86"/>
      <c r="NZC153" s="86"/>
      <c r="NZD153" s="86"/>
      <c r="NZE153" s="86"/>
      <c r="NZF153" s="86"/>
      <c r="NZG153" s="86"/>
      <c r="NZH153" s="86"/>
      <c r="NZI153" s="86"/>
      <c r="NZJ153" s="86"/>
      <c r="NZK153" s="86"/>
      <c r="NZL153" s="86"/>
      <c r="NZM153" s="86"/>
      <c r="NZN153" s="86"/>
      <c r="NZO153" s="86"/>
      <c r="NZP153" s="86"/>
      <c r="NZQ153" s="86"/>
      <c r="NZR153" s="86"/>
      <c r="NZS153" s="86"/>
      <c r="NZT153" s="86"/>
      <c r="NZU153" s="86"/>
      <c r="NZV153" s="86"/>
      <c r="NZW153" s="86"/>
      <c r="NZX153" s="86"/>
      <c r="NZY153" s="86"/>
      <c r="NZZ153" s="86"/>
      <c r="OAA153" s="86"/>
      <c r="OAB153" s="86"/>
      <c r="OAC153" s="86"/>
      <c r="OAD153" s="86"/>
      <c r="OAE153" s="86"/>
      <c r="OAF153" s="86"/>
      <c r="OAG153" s="86"/>
      <c r="OAH153" s="86"/>
      <c r="OAI153" s="86"/>
      <c r="OAJ153" s="86"/>
      <c r="OAK153" s="86"/>
      <c r="OAL153" s="86"/>
      <c r="OAM153" s="86"/>
      <c r="OAN153" s="86"/>
      <c r="OAO153" s="86"/>
      <c r="OAP153" s="86"/>
      <c r="OAQ153" s="86"/>
      <c r="OAR153" s="86"/>
      <c r="OAS153" s="86"/>
      <c r="OAT153" s="86"/>
      <c r="OAU153" s="86"/>
      <c r="OAV153" s="86"/>
      <c r="OAW153" s="86"/>
      <c r="OAX153" s="86"/>
      <c r="OAY153" s="86"/>
      <c r="OAZ153" s="86"/>
      <c r="OBA153" s="86"/>
      <c r="OBB153" s="86"/>
      <c r="OBC153" s="186"/>
      <c r="OBD153" s="186"/>
      <c r="OBE153" s="186"/>
      <c r="OBF153" s="186"/>
      <c r="OBG153" s="186"/>
      <c r="OBH153" s="186"/>
      <c r="OBI153" s="86"/>
      <c r="OBJ153" s="86"/>
      <c r="OBK153" s="86"/>
      <c r="OBL153" s="86"/>
      <c r="OBM153" s="86"/>
      <c r="OBN153" s="86"/>
      <c r="OBO153" s="86"/>
      <c r="OBP153" s="86"/>
      <c r="OBQ153" s="86"/>
      <c r="OBR153" s="86"/>
      <c r="OBS153" s="86"/>
      <c r="OBT153" s="86"/>
      <c r="OBU153" s="86"/>
      <c r="OBV153" s="86"/>
      <c r="OBW153" s="86"/>
      <c r="OBX153" s="86"/>
      <c r="OBY153" s="86"/>
      <c r="OBZ153" s="86"/>
      <c r="OCA153" s="86"/>
      <c r="OCB153" s="86"/>
      <c r="OCC153" s="86"/>
      <c r="OCD153" s="86"/>
      <c r="OCE153" s="86"/>
      <c r="OCF153" s="86"/>
      <c r="OCG153" s="86"/>
      <c r="OCH153" s="86"/>
      <c r="OCI153" s="86"/>
      <c r="OCJ153" s="86"/>
      <c r="OCK153" s="86"/>
      <c r="OCL153" s="86"/>
      <c r="OCM153" s="86"/>
      <c r="OCN153" s="86"/>
      <c r="OCO153" s="86"/>
      <c r="OCP153" s="86"/>
      <c r="OCQ153" s="86"/>
      <c r="OCR153" s="86"/>
      <c r="OCS153" s="86"/>
      <c r="OCT153" s="86"/>
      <c r="OCU153" s="86"/>
      <c r="OCV153" s="86"/>
      <c r="OCW153" s="86"/>
      <c r="OCX153" s="86"/>
      <c r="OCY153" s="86"/>
      <c r="OCZ153" s="86"/>
      <c r="ODA153" s="86"/>
      <c r="ODB153" s="86"/>
      <c r="ODC153" s="86"/>
      <c r="ODD153" s="86"/>
      <c r="ODE153" s="86"/>
      <c r="ODF153" s="86"/>
      <c r="ODG153" s="86"/>
      <c r="ODH153" s="86"/>
      <c r="ODI153" s="86"/>
      <c r="ODJ153" s="86"/>
      <c r="ODK153" s="86"/>
      <c r="ODL153" s="86"/>
      <c r="ODM153" s="86"/>
      <c r="ODN153" s="86"/>
      <c r="ODO153" s="86"/>
      <c r="ODP153" s="86"/>
      <c r="ODQ153" s="86"/>
      <c r="ODR153" s="86"/>
      <c r="ODS153" s="86"/>
      <c r="ODT153" s="86"/>
      <c r="ODU153" s="86"/>
      <c r="ODV153" s="86"/>
      <c r="ODW153" s="86"/>
      <c r="ODX153" s="86"/>
      <c r="ODY153" s="86"/>
      <c r="ODZ153" s="86"/>
      <c r="OEA153" s="86"/>
      <c r="OEB153" s="86"/>
      <c r="OEC153" s="86"/>
      <c r="OED153" s="86"/>
      <c r="OEE153" s="86"/>
      <c r="OEF153" s="86"/>
      <c r="OEG153" s="86"/>
      <c r="OEH153" s="86"/>
      <c r="OEI153" s="86"/>
      <c r="OEJ153" s="86"/>
      <c r="OEK153" s="86"/>
      <c r="OEL153" s="86"/>
      <c r="OEM153" s="86"/>
      <c r="OEN153" s="86"/>
      <c r="OEO153" s="86"/>
      <c r="OEP153" s="86"/>
      <c r="OEQ153" s="86"/>
      <c r="OER153" s="86"/>
      <c r="OES153" s="86"/>
      <c r="OET153" s="86"/>
      <c r="OEU153" s="86"/>
      <c r="OEV153" s="86"/>
      <c r="OEW153" s="86"/>
      <c r="OEX153" s="86"/>
      <c r="OEY153" s="86"/>
      <c r="OEZ153" s="86"/>
      <c r="OFA153" s="86"/>
      <c r="OFB153" s="86"/>
      <c r="OFC153" s="86"/>
      <c r="OFD153" s="86"/>
      <c r="OFE153" s="86"/>
      <c r="OFF153" s="86"/>
      <c r="OFG153" s="86"/>
      <c r="OFH153" s="86"/>
      <c r="OFI153" s="86"/>
      <c r="OFJ153" s="86"/>
      <c r="OFK153" s="86"/>
      <c r="OFL153" s="86"/>
      <c r="OFM153" s="86"/>
      <c r="OFN153" s="86"/>
      <c r="OFO153" s="86"/>
      <c r="OFP153" s="86"/>
      <c r="OFQ153" s="86"/>
      <c r="OFR153" s="86"/>
      <c r="OFS153" s="86"/>
      <c r="OFT153" s="86"/>
      <c r="OFU153" s="86"/>
      <c r="OFV153" s="86"/>
      <c r="OFW153" s="86"/>
      <c r="OFX153" s="86"/>
      <c r="OFY153" s="86"/>
      <c r="OFZ153" s="86"/>
      <c r="OGA153" s="86"/>
      <c r="OGB153" s="86"/>
      <c r="OGC153" s="86"/>
      <c r="OGD153" s="86"/>
      <c r="OGE153" s="86"/>
      <c r="OGF153" s="86"/>
      <c r="OGG153" s="86"/>
      <c r="OGH153" s="86"/>
      <c r="OGI153" s="86"/>
      <c r="OGJ153" s="86"/>
      <c r="OGK153" s="86"/>
      <c r="OGL153" s="86"/>
      <c r="OGM153" s="86"/>
      <c r="OGN153" s="86"/>
      <c r="OGO153" s="86"/>
      <c r="OGP153" s="86"/>
      <c r="OGQ153" s="86"/>
      <c r="OGR153" s="86"/>
      <c r="OGS153" s="86"/>
      <c r="OGT153" s="86"/>
      <c r="OGU153" s="86"/>
      <c r="OGV153" s="86"/>
      <c r="OGW153" s="86"/>
      <c r="OGX153" s="86"/>
      <c r="OGY153" s="86"/>
      <c r="OGZ153" s="86"/>
      <c r="OHA153" s="86"/>
      <c r="OHB153" s="86"/>
      <c r="OHC153" s="86"/>
      <c r="OHD153" s="86"/>
      <c r="OHE153" s="86"/>
      <c r="OHF153" s="86"/>
      <c r="OHG153" s="86"/>
      <c r="OHH153" s="86"/>
      <c r="OHI153" s="86"/>
      <c r="OHJ153" s="86"/>
      <c r="OHK153" s="86"/>
      <c r="OHL153" s="86"/>
      <c r="OHM153" s="86"/>
      <c r="OHN153" s="86"/>
      <c r="OHO153" s="86"/>
      <c r="OHP153" s="86"/>
      <c r="OHQ153" s="86"/>
      <c r="OHR153" s="86"/>
      <c r="OHS153" s="86"/>
      <c r="OHT153" s="86"/>
      <c r="OHU153" s="86"/>
      <c r="OHV153" s="86"/>
      <c r="OHW153" s="86"/>
      <c r="OHX153" s="86"/>
      <c r="OHY153" s="86"/>
      <c r="OHZ153" s="86"/>
      <c r="OIA153" s="86"/>
      <c r="OIB153" s="86"/>
      <c r="OIC153" s="86"/>
      <c r="OID153" s="86"/>
      <c r="OIE153" s="86"/>
      <c r="OIF153" s="86"/>
      <c r="OIG153" s="86"/>
      <c r="OIH153" s="86"/>
      <c r="OII153" s="86"/>
      <c r="OIJ153" s="86"/>
      <c r="OIK153" s="86"/>
      <c r="OIL153" s="86"/>
      <c r="OIM153" s="86"/>
      <c r="OIN153" s="86"/>
      <c r="OIO153" s="86"/>
      <c r="OIP153" s="86"/>
      <c r="OIQ153" s="86"/>
      <c r="OIR153" s="86"/>
      <c r="OIS153" s="86"/>
      <c r="OIT153" s="86"/>
      <c r="OIU153" s="86"/>
      <c r="OIV153" s="86"/>
      <c r="OIW153" s="86"/>
      <c r="OIX153" s="86"/>
      <c r="OIY153" s="86"/>
      <c r="OIZ153" s="86"/>
      <c r="OJA153" s="86"/>
      <c r="OJB153" s="86"/>
      <c r="OJC153" s="86"/>
      <c r="OJD153" s="86"/>
      <c r="OJE153" s="86"/>
      <c r="OJF153" s="86"/>
      <c r="OJG153" s="86"/>
      <c r="OJH153" s="86"/>
      <c r="OJI153" s="86"/>
      <c r="OJJ153" s="86"/>
      <c r="OJK153" s="86"/>
      <c r="OJL153" s="86"/>
      <c r="OJM153" s="86"/>
      <c r="OJN153" s="86"/>
      <c r="OJO153" s="86"/>
      <c r="OJP153" s="86"/>
      <c r="OJQ153" s="86"/>
      <c r="OJR153" s="86"/>
      <c r="OJS153" s="86"/>
      <c r="OJT153" s="86"/>
      <c r="OJU153" s="86"/>
      <c r="OJV153" s="86"/>
      <c r="OJW153" s="86"/>
      <c r="OJX153" s="86"/>
      <c r="OJY153" s="86"/>
      <c r="OJZ153" s="86"/>
      <c r="OKA153" s="86"/>
      <c r="OKB153" s="86"/>
      <c r="OKC153" s="86"/>
      <c r="OKD153" s="86"/>
      <c r="OKE153" s="86"/>
      <c r="OKF153" s="86"/>
      <c r="OKG153" s="86"/>
      <c r="OKH153" s="86"/>
      <c r="OKI153" s="86"/>
      <c r="OKJ153" s="86"/>
      <c r="OKK153" s="86"/>
      <c r="OKL153" s="86"/>
      <c r="OKM153" s="86"/>
      <c r="OKN153" s="86"/>
      <c r="OKO153" s="86"/>
      <c r="OKP153" s="86"/>
      <c r="OKQ153" s="86"/>
      <c r="OKR153" s="86"/>
      <c r="OKS153" s="86"/>
      <c r="OKT153" s="86"/>
      <c r="OKU153" s="86"/>
      <c r="OKV153" s="86"/>
      <c r="OKW153" s="86"/>
      <c r="OKX153" s="86"/>
      <c r="OKY153" s="186"/>
      <c r="OKZ153" s="186"/>
      <c r="OLA153" s="186"/>
      <c r="OLB153" s="186"/>
      <c r="OLC153" s="186"/>
      <c r="OLD153" s="186"/>
      <c r="OLE153" s="86"/>
      <c r="OLF153" s="86"/>
      <c r="OLG153" s="86"/>
      <c r="OLH153" s="86"/>
      <c r="OLI153" s="86"/>
      <c r="OLJ153" s="86"/>
      <c r="OLK153" s="86"/>
      <c r="OLL153" s="86"/>
      <c r="OLM153" s="86"/>
      <c r="OLN153" s="86"/>
      <c r="OLO153" s="86"/>
      <c r="OLP153" s="86"/>
      <c r="OLQ153" s="86"/>
      <c r="OLR153" s="86"/>
      <c r="OLS153" s="86"/>
      <c r="OLT153" s="86"/>
      <c r="OLU153" s="86"/>
      <c r="OLV153" s="86"/>
      <c r="OLW153" s="86"/>
      <c r="OLX153" s="86"/>
      <c r="OLY153" s="86"/>
      <c r="OLZ153" s="86"/>
      <c r="OMA153" s="86"/>
      <c r="OMB153" s="86"/>
      <c r="OMC153" s="86"/>
      <c r="OMD153" s="86"/>
      <c r="OME153" s="86"/>
      <c r="OMF153" s="86"/>
      <c r="OMG153" s="86"/>
      <c r="OMH153" s="86"/>
      <c r="OMI153" s="86"/>
      <c r="OMJ153" s="86"/>
      <c r="OMK153" s="86"/>
      <c r="OML153" s="86"/>
      <c r="OMM153" s="86"/>
      <c r="OMN153" s="86"/>
      <c r="OMO153" s="86"/>
      <c r="OMP153" s="86"/>
      <c r="OMQ153" s="86"/>
      <c r="OMR153" s="86"/>
      <c r="OMS153" s="86"/>
      <c r="OMT153" s="86"/>
      <c r="OMU153" s="86"/>
      <c r="OMV153" s="86"/>
      <c r="OMW153" s="86"/>
      <c r="OMX153" s="86"/>
      <c r="OMY153" s="86"/>
      <c r="OMZ153" s="86"/>
      <c r="ONA153" s="86"/>
      <c r="ONB153" s="86"/>
      <c r="ONC153" s="86"/>
      <c r="OND153" s="86"/>
      <c r="ONE153" s="86"/>
      <c r="ONF153" s="86"/>
      <c r="ONG153" s="86"/>
      <c r="ONH153" s="86"/>
      <c r="ONI153" s="86"/>
      <c r="ONJ153" s="86"/>
      <c r="ONK153" s="86"/>
      <c r="ONL153" s="86"/>
      <c r="ONM153" s="86"/>
      <c r="ONN153" s="86"/>
      <c r="ONO153" s="86"/>
      <c r="ONP153" s="86"/>
      <c r="ONQ153" s="86"/>
      <c r="ONR153" s="86"/>
      <c r="ONS153" s="86"/>
      <c r="ONT153" s="86"/>
      <c r="ONU153" s="86"/>
      <c r="ONV153" s="86"/>
      <c r="ONW153" s="86"/>
      <c r="ONX153" s="86"/>
      <c r="ONY153" s="86"/>
      <c r="ONZ153" s="86"/>
      <c r="OOA153" s="86"/>
      <c r="OOB153" s="86"/>
      <c r="OOC153" s="86"/>
      <c r="OOD153" s="86"/>
      <c r="OOE153" s="86"/>
      <c r="OOF153" s="86"/>
      <c r="OOG153" s="86"/>
      <c r="OOH153" s="86"/>
      <c r="OOI153" s="86"/>
      <c r="OOJ153" s="86"/>
      <c r="OOK153" s="86"/>
      <c r="OOL153" s="86"/>
      <c r="OOM153" s="86"/>
      <c r="OON153" s="86"/>
      <c r="OOO153" s="86"/>
      <c r="OOP153" s="86"/>
      <c r="OOQ153" s="86"/>
      <c r="OOR153" s="86"/>
      <c r="OOS153" s="86"/>
      <c r="OOT153" s="86"/>
      <c r="OOU153" s="86"/>
      <c r="OOV153" s="86"/>
      <c r="OOW153" s="86"/>
      <c r="OOX153" s="86"/>
      <c r="OOY153" s="86"/>
      <c r="OOZ153" s="86"/>
      <c r="OPA153" s="86"/>
      <c r="OPB153" s="86"/>
      <c r="OPC153" s="86"/>
      <c r="OPD153" s="86"/>
      <c r="OPE153" s="86"/>
      <c r="OPF153" s="86"/>
      <c r="OPG153" s="86"/>
      <c r="OPH153" s="86"/>
      <c r="OPI153" s="86"/>
      <c r="OPJ153" s="86"/>
      <c r="OPK153" s="86"/>
      <c r="OPL153" s="86"/>
      <c r="OPM153" s="86"/>
      <c r="OPN153" s="86"/>
      <c r="OPO153" s="86"/>
      <c r="OPP153" s="86"/>
      <c r="OPQ153" s="86"/>
      <c r="OPR153" s="86"/>
      <c r="OPS153" s="86"/>
      <c r="OPT153" s="86"/>
      <c r="OPU153" s="86"/>
      <c r="OPV153" s="86"/>
      <c r="OPW153" s="86"/>
      <c r="OPX153" s="86"/>
      <c r="OPY153" s="86"/>
      <c r="OPZ153" s="86"/>
      <c r="OQA153" s="86"/>
      <c r="OQB153" s="86"/>
      <c r="OQC153" s="86"/>
      <c r="OQD153" s="86"/>
      <c r="OQE153" s="86"/>
      <c r="OQF153" s="86"/>
      <c r="OQG153" s="86"/>
      <c r="OQH153" s="86"/>
      <c r="OQI153" s="86"/>
      <c r="OQJ153" s="86"/>
      <c r="OQK153" s="86"/>
      <c r="OQL153" s="86"/>
      <c r="OQM153" s="86"/>
      <c r="OQN153" s="86"/>
      <c r="OQO153" s="86"/>
      <c r="OQP153" s="86"/>
      <c r="OQQ153" s="86"/>
      <c r="OQR153" s="86"/>
      <c r="OQS153" s="86"/>
      <c r="OQT153" s="86"/>
      <c r="OQU153" s="86"/>
      <c r="OQV153" s="86"/>
      <c r="OQW153" s="86"/>
      <c r="OQX153" s="86"/>
      <c r="OQY153" s="86"/>
      <c r="OQZ153" s="86"/>
      <c r="ORA153" s="86"/>
      <c r="ORB153" s="86"/>
      <c r="ORC153" s="86"/>
      <c r="ORD153" s="86"/>
      <c r="ORE153" s="86"/>
      <c r="ORF153" s="86"/>
      <c r="ORG153" s="86"/>
      <c r="ORH153" s="86"/>
      <c r="ORI153" s="86"/>
      <c r="ORJ153" s="86"/>
      <c r="ORK153" s="86"/>
      <c r="ORL153" s="86"/>
      <c r="ORM153" s="86"/>
      <c r="ORN153" s="86"/>
      <c r="ORO153" s="86"/>
      <c r="ORP153" s="86"/>
      <c r="ORQ153" s="86"/>
      <c r="ORR153" s="86"/>
      <c r="ORS153" s="86"/>
      <c r="ORT153" s="86"/>
      <c r="ORU153" s="86"/>
      <c r="ORV153" s="86"/>
      <c r="ORW153" s="86"/>
      <c r="ORX153" s="86"/>
      <c r="ORY153" s="86"/>
      <c r="ORZ153" s="86"/>
      <c r="OSA153" s="86"/>
      <c r="OSB153" s="86"/>
      <c r="OSC153" s="86"/>
      <c r="OSD153" s="86"/>
      <c r="OSE153" s="86"/>
      <c r="OSF153" s="86"/>
      <c r="OSG153" s="86"/>
      <c r="OSH153" s="86"/>
      <c r="OSI153" s="86"/>
      <c r="OSJ153" s="86"/>
      <c r="OSK153" s="86"/>
      <c r="OSL153" s="86"/>
      <c r="OSM153" s="86"/>
      <c r="OSN153" s="86"/>
      <c r="OSO153" s="86"/>
      <c r="OSP153" s="86"/>
      <c r="OSQ153" s="86"/>
      <c r="OSR153" s="86"/>
      <c r="OSS153" s="86"/>
      <c r="OST153" s="86"/>
      <c r="OSU153" s="86"/>
      <c r="OSV153" s="86"/>
      <c r="OSW153" s="86"/>
      <c r="OSX153" s="86"/>
      <c r="OSY153" s="86"/>
      <c r="OSZ153" s="86"/>
      <c r="OTA153" s="86"/>
      <c r="OTB153" s="86"/>
      <c r="OTC153" s="86"/>
      <c r="OTD153" s="86"/>
      <c r="OTE153" s="86"/>
      <c r="OTF153" s="86"/>
      <c r="OTG153" s="86"/>
      <c r="OTH153" s="86"/>
      <c r="OTI153" s="86"/>
      <c r="OTJ153" s="86"/>
      <c r="OTK153" s="86"/>
      <c r="OTL153" s="86"/>
      <c r="OTM153" s="86"/>
      <c r="OTN153" s="86"/>
      <c r="OTO153" s="86"/>
      <c r="OTP153" s="86"/>
      <c r="OTQ153" s="86"/>
      <c r="OTR153" s="86"/>
      <c r="OTS153" s="86"/>
      <c r="OTT153" s="86"/>
      <c r="OTU153" s="86"/>
      <c r="OTV153" s="86"/>
      <c r="OTW153" s="86"/>
      <c r="OTX153" s="86"/>
      <c r="OTY153" s="86"/>
      <c r="OTZ153" s="86"/>
      <c r="OUA153" s="86"/>
      <c r="OUB153" s="86"/>
      <c r="OUC153" s="86"/>
      <c r="OUD153" s="86"/>
      <c r="OUE153" s="86"/>
      <c r="OUF153" s="86"/>
      <c r="OUG153" s="86"/>
      <c r="OUH153" s="86"/>
      <c r="OUI153" s="86"/>
      <c r="OUJ153" s="86"/>
      <c r="OUK153" s="86"/>
      <c r="OUL153" s="86"/>
      <c r="OUM153" s="86"/>
      <c r="OUN153" s="86"/>
      <c r="OUO153" s="86"/>
      <c r="OUP153" s="86"/>
      <c r="OUQ153" s="86"/>
      <c r="OUR153" s="86"/>
      <c r="OUS153" s="86"/>
      <c r="OUT153" s="86"/>
      <c r="OUU153" s="186"/>
      <c r="OUV153" s="186"/>
      <c r="OUW153" s="186"/>
      <c r="OUX153" s="186"/>
      <c r="OUY153" s="186"/>
      <c r="OUZ153" s="186"/>
      <c r="OVA153" s="86"/>
      <c r="OVB153" s="86"/>
      <c r="OVC153" s="86"/>
      <c r="OVD153" s="86"/>
      <c r="OVE153" s="86"/>
      <c r="OVF153" s="86"/>
      <c r="OVG153" s="86"/>
      <c r="OVH153" s="86"/>
      <c r="OVI153" s="86"/>
      <c r="OVJ153" s="86"/>
      <c r="OVK153" s="86"/>
      <c r="OVL153" s="86"/>
      <c r="OVM153" s="86"/>
      <c r="OVN153" s="86"/>
      <c r="OVO153" s="86"/>
      <c r="OVP153" s="86"/>
      <c r="OVQ153" s="86"/>
      <c r="OVR153" s="86"/>
      <c r="OVS153" s="86"/>
      <c r="OVT153" s="86"/>
      <c r="OVU153" s="86"/>
      <c r="OVV153" s="86"/>
      <c r="OVW153" s="86"/>
      <c r="OVX153" s="86"/>
      <c r="OVY153" s="86"/>
      <c r="OVZ153" s="86"/>
      <c r="OWA153" s="86"/>
      <c r="OWB153" s="86"/>
      <c r="OWC153" s="86"/>
      <c r="OWD153" s="86"/>
      <c r="OWE153" s="86"/>
      <c r="OWF153" s="86"/>
      <c r="OWG153" s="86"/>
      <c r="OWH153" s="86"/>
      <c r="OWI153" s="86"/>
      <c r="OWJ153" s="86"/>
      <c r="OWK153" s="86"/>
      <c r="OWL153" s="86"/>
      <c r="OWM153" s="86"/>
      <c r="OWN153" s="86"/>
      <c r="OWO153" s="86"/>
      <c r="OWP153" s="86"/>
      <c r="OWQ153" s="86"/>
      <c r="OWR153" s="86"/>
      <c r="OWS153" s="86"/>
      <c r="OWT153" s="86"/>
      <c r="OWU153" s="86"/>
      <c r="OWV153" s="86"/>
      <c r="OWW153" s="86"/>
      <c r="OWX153" s="86"/>
      <c r="OWY153" s="86"/>
      <c r="OWZ153" s="86"/>
      <c r="OXA153" s="86"/>
      <c r="OXB153" s="86"/>
      <c r="OXC153" s="86"/>
      <c r="OXD153" s="86"/>
      <c r="OXE153" s="86"/>
      <c r="OXF153" s="86"/>
      <c r="OXG153" s="86"/>
      <c r="OXH153" s="86"/>
      <c r="OXI153" s="86"/>
      <c r="OXJ153" s="86"/>
      <c r="OXK153" s="86"/>
      <c r="OXL153" s="86"/>
      <c r="OXM153" s="86"/>
      <c r="OXN153" s="86"/>
      <c r="OXO153" s="86"/>
      <c r="OXP153" s="86"/>
      <c r="OXQ153" s="86"/>
      <c r="OXR153" s="86"/>
      <c r="OXS153" s="86"/>
      <c r="OXT153" s="86"/>
      <c r="OXU153" s="86"/>
      <c r="OXV153" s="86"/>
      <c r="OXW153" s="86"/>
      <c r="OXX153" s="86"/>
      <c r="OXY153" s="86"/>
      <c r="OXZ153" s="86"/>
      <c r="OYA153" s="86"/>
      <c r="OYB153" s="86"/>
      <c r="OYC153" s="86"/>
      <c r="OYD153" s="86"/>
      <c r="OYE153" s="86"/>
      <c r="OYF153" s="86"/>
      <c r="OYG153" s="86"/>
      <c r="OYH153" s="86"/>
      <c r="OYI153" s="86"/>
      <c r="OYJ153" s="86"/>
      <c r="OYK153" s="86"/>
      <c r="OYL153" s="86"/>
      <c r="OYM153" s="86"/>
      <c r="OYN153" s="86"/>
      <c r="OYO153" s="86"/>
      <c r="OYP153" s="86"/>
      <c r="OYQ153" s="86"/>
      <c r="OYR153" s="86"/>
      <c r="OYS153" s="86"/>
      <c r="OYT153" s="86"/>
      <c r="OYU153" s="86"/>
      <c r="OYV153" s="86"/>
      <c r="OYW153" s="86"/>
      <c r="OYX153" s="86"/>
      <c r="OYY153" s="86"/>
      <c r="OYZ153" s="86"/>
      <c r="OZA153" s="86"/>
      <c r="OZB153" s="86"/>
      <c r="OZC153" s="86"/>
      <c r="OZD153" s="86"/>
      <c r="OZE153" s="86"/>
      <c r="OZF153" s="86"/>
      <c r="OZG153" s="86"/>
      <c r="OZH153" s="86"/>
      <c r="OZI153" s="86"/>
      <c r="OZJ153" s="86"/>
      <c r="OZK153" s="86"/>
      <c r="OZL153" s="86"/>
      <c r="OZM153" s="86"/>
      <c r="OZN153" s="86"/>
      <c r="OZO153" s="86"/>
      <c r="OZP153" s="86"/>
      <c r="OZQ153" s="86"/>
      <c r="OZR153" s="86"/>
      <c r="OZS153" s="86"/>
      <c r="OZT153" s="86"/>
      <c r="OZU153" s="86"/>
      <c r="OZV153" s="86"/>
      <c r="OZW153" s="86"/>
      <c r="OZX153" s="86"/>
      <c r="OZY153" s="86"/>
      <c r="OZZ153" s="86"/>
      <c r="PAA153" s="86"/>
      <c r="PAB153" s="86"/>
      <c r="PAC153" s="86"/>
      <c r="PAD153" s="86"/>
      <c r="PAE153" s="86"/>
      <c r="PAF153" s="86"/>
      <c r="PAG153" s="86"/>
      <c r="PAH153" s="86"/>
      <c r="PAI153" s="86"/>
      <c r="PAJ153" s="86"/>
      <c r="PAK153" s="86"/>
      <c r="PAL153" s="86"/>
      <c r="PAM153" s="86"/>
      <c r="PAN153" s="86"/>
      <c r="PAO153" s="86"/>
      <c r="PAP153" s="86"/>
      <c r="PAQ153" s="86"/>
      <c r="PAR153" s="86"/>
      <c r="PAS153" s="86"/>
      <c r="PAT153" s="86"/>
      <c r="PAU153" s="86"/>
      <c r="PAV153" s="86"/>
      <c r="PAW153" s="86"/>
      <c r="PAX153" s="86"/>
      <c r="PAY153" s="86"/>
      <c r="PAZ153" s="86"/>
      <c r="PBA153" s="86"/>
      <c r="PBB153" s="86"/>
      <c r="PBC153" s="86"/>
      <c r="PBD153" s="86"/>
      <c r="PBE153" s="86"/>
      <c r="PBF153" s="86"/>
      <c r="PBG153" s="86"/>
      <c r="PBH153" s="86"/>
      <c r="PBI153" s="86"/>
      <c r="PBJ153" s="86"/>
      <c r="PBK153" s="86"/>
      <c r="PBL153" s="86"/>
      <c r="PBM153" s="86"/>
      <c r="PBN153" s="86"/>
      <c r="PBO153" s="86"/>
      <c r="PBP153" s="86"/>
      <c r="PBQ153" s="86"/>
      <c r="PBR153" s="86"/>
      <c r="PBS153" s="86"/>
      <c r="PBT153" s="86"/>
      <c r="PBU153" s="86"/>
      <c r="PBV153" s="86"/>
      <c r="PBW153" s="86"/>
      <c r="PBX153" s="86"/>
      <c r="PBY153" s="86"/>
      <c r="PBZ153" s="86"/>
      <c r="PCA153" s="86"/>
      <c r="PCB153" s="86"/>
      <c r="PCC153" s="86"/>
      <c r="PCD153" s="86"/>
      <c r="PCE153" s="86"/>
      <c r="PCF153" s="86"/>
      <c r="PCG153" s="86"/>
      <c r="PCH153" s="86"/>
      <c r="PCI153" s="86"/>
      <c r="PCJ153" s="86"/>
      <c r="PCK153" s="86"/>
      <c r="PCL153" s="86"/>
      <c r="PCM153" s="86"/>
      <c r="PCN153" s="86"/>
      <c r="PCO153" s="86"/>
      <c r="PCP153" s="86"/>
      <c r="PCQ153" s="86"/>
      <c r="PCR153" s="86"/>
      <c r="PCS153" s="86"/>
      <c r="PCT153" s="86"/>
      <c r="PCU153" s="86"/>
      <c r="PCV153" s="86"/>
      <c r="PCW153" s="86"/>
      <c r="PCX153" s="86"/>
      <c r="PCY153" s="86"/>
      <c r="PCZ153" s="86"/>
      <c r="PDA153" s="86"/>
      <c r="PDB153" s="86"/>
      <c r="PDC153" s="86"/>
      <c r="PDD153" s="86"/>
      <c r="PDE153" s="86"/>
      <c r="PDF153" s="86"/>
      <c r="PDG153" s="86"/>
      <c r="PDH153" s="86"/>
      <c r="PDI153" s="86"/>
      <c r="PDJ153" s="86"/>
      <c r="PDK153" s="86"/>
      <c r="PDL153" s="86"/>
      <c r="PDM153" s="86"/>
      <c r="PDN153" s="86"/>
      <c r="PDO153" s="86"/>
      <c r="PDP153" s="86"/>
      <c r="PDQ153" s="86"/>
      <c r="PDR153" s="86"/>
      <c r="PDS153" s="86"/>
      <c r="PDT153" s="86"/>
      <c r="PDU153" s="86"/>
      <c r="PDV153" s="86"/>
      <c r="PDW153" s="86"/>
      <c r="PDX153" s="86"/>
      <c r="PDY153" s="86"/>
      <c r="PDZ153" s="86"/>
      <c r="PEA153" s="86"/>
      <c r="PEB153" s="86"/>
      <c r="PEC153" s="86"/>
      <c r="PED153" s="86"/>
      <c r="PEE153" s="86"/>
      <c r="PEF153" s="86"/>
      <c r="PEG153" s="86"/>
      <c r="PEH153" s="86"/>
      <c r="PEI153" s="86"/>
      <c r="PEJ153" s="86"/>
      <c r="PEK153" s="86"/>
      <c r="PEL153" s="86"/>
      <c r="PEM153" s="86"/>
      <c r="PEN153" s="86"/>
      <c r="PEO153" s="86"/>
      <c r="PEP153" s="86"/>
      <c r="PEQ153" s="186"/>
      <c r="PER153" s="186"/>
      <c r="PES153" s="186"/>
      <c r="PET153" s="186"/>
      <c r="PEU153" s="186"/>
      <c r="PEV153" s="186"/>
      <c r="PEW153" s="86"/>
      <c r="PEX153" s="86"/>
      <c r="PEY153" s="86"/>
      <c r="PEZ153" s="86"/>
      <c r="PFA153" s="86"/>
      <c r="PFB153" s="86"/>
      <c r="PFC153" s="86"/>
      <c r="PFD153" s="86"/>
      <c r="PFE153" s="86"/>
      <c r="PFF153" s="86"/>
      <c r="PFG153" s="86"/>
      <c r="PFH153" s="86"/>
      <c r="PFI153" s="86"/>
      <c r="PFJ153" s="86"/>
      <c r="PFK153" s="86"/>
      <c r="PFL153" s="86"/>
      <c r="PFM153" s="86"/>
      <c r="PFN153" s="86"/>
      <c r="PFO153" s="86"/>
      <c r="PFP153" s="86"/>
      <c r="PFQ153" s="86"/>
      <c r="PFR153" s="86"/>
      <c r="PFS153" s="86"/>
      <c r="PFT153" s="86"/>
      <c r="PFU153" s="86"/>
      <c r="PFV153" s="86"/>
      <c r="PFW153" s="86"/>
      <c r="PFX153" s="86"/>
      <c r="PFY153" s="86"/>
      <c r="PFZ153" s="86"/>
      <c r="PGA153" s="86"/>
      <c r="PGB153" s="86"/>
      <c r="PGC153" s="86"/>
      <c r="PGD153" s="86"/>
      <c r="PGE153" s="86"/>
      <c r="PGF153" s="86"/>
      <c r="PGG153" s="86"/>
      <c r="PGH153" s="86"/>
      <c r="PGI153" s="86"/>
      <c r="PGJ153" s="86"/>
      <c r="PGK153" s="86"/>
      <c r="PGL153" s="86"/>
      <c r="PGM153" s="86"/>
      <c r="PGN153" s="86"/>
      <c r="PGO153" s="86"/>
      <c r="PGP153" s="86"/>
      <c r="PGQ153" s="86"/>
      <c r="PGR153" s="86"/>
      <c r="PGS153" s="86"/>
      <c r="PGT153" s="86"/>
      <c r="PGU153" s="86"/>
      <c r="PGV153" s="86"/>
      <c r="PGW153" s="86"/>
      <c r="PGX153" s="86"/>
      <c r="PGY153" s="86"/>
      <c r="PGZ153" s="86"/>
      <c r="PHA153" s="86"/>
      <c r="PHB153" s="86"/>
      <c r="PHC153" s="86"/>
      <c r="PHD153" s="86"/>
      <c r="PHE153" s="86"/>
      <c r="PHF153" s="86"/>
      <c r="PHG153" s="86"/>
      <c r="PHH153" s="86"/>
      <c r="PHI153" s="86"/>
      <c r="PHJ153" s="86"/>
      <c r="PHK153" s="86"/>
      <c r="PHL153" s="86"/>
      <c r="PHM153" s="86"/>
      <c r="PHN153" s="86"/>
      <c r="PHO153" s="86"/>
      <c r="PHP153" s="86"/>
      <c r="PHQ153" s="86"/>
      <c r="PHR153" s="86"/>
      <c r="PHS153" s="86"/>
      <c r="PHT153" s="86"/>
      <c r="PHU153" s="86"/>
      <c r="PHV153" s="86"/>
      <c r="PHW153" s="86"/>
      <c r="PHX153" s="86"/>
      <c r="PHY153" s="86"/>
      <c r="PHZ153" s="86"/>
      <c r="PIA153" s="86"/>
      <c r="PIB153" s="86"/>
      <c r="PIC153" s="86"/>
      <c r="PID153" s="86"/>
      <c r="PIE153" s="86"/>
      <c r="PIF153" s="86"/>
      <c r="PIG153" s="86"/>
      <c r="PIH153" s="86"/>
      <c r="PII153" s="86"/>
      <c r="PIJ153" s="86"/>
      <c r="PIK153" s="86"/>
      <c r="PIL153" s="86"/>
      <c r="PIM153" s="86"/>
      <c r="PIN153" s="86"/>
      <c r="PIO153" s="86"/>
      <c r="PIP153" s="86"/>
      <c r="PIQ153" s="86"/>
      <c r="PIR153" s="86"/>
      <c r="PIS153" s="86"/>
      <c r="PIT153" s="86"/>
      <c r="PIU153" s="86"/>
      <c r="PIV153" s="86"/>
      <c r="PIW153" s="86"/>
      <c r="PIX153" s="86"/>
      <c r="PIY153" s="86"/>
      <c r="PIZ153" s="86"/>
      <c r="PJA153" s="86"/>
      <c r="PJB153" s="86"/>
      <c r="PJC153" s="86"/>
      <c r="PJD153" s="86"/>
      <c r="PJE153" s="86"/>
      <c r="PJF153" s="86"/>
      <c r="PJG153" s="86"/>
      <c r="PJH153" s="86"/>
      <c r="PJI153" s="86"/>
      <c r="PJJ153" s="86"/>
      <c r="PJK153" s="86"/>
      <c r="PJL153" s="86"/>
      <c r="PJM153" s="86"/>
      <c r="PJN153" s="86"/>
      <c r="PJO153" s="86"/>
      <c r="PJP153" s="86"/>
      <c r="PJQ153" s="86"/>
      <c r="PJR153" s="86"/>
      <c r="PJS153" s="86"/>
      <c r="PJT153" s="86"/>
      <c r="PJU153" s="86"/>
      <c r="PJV153" s="86"/>
      <c r="PJW153" s="86"/>
      <c r="PJX153" s="86"/>
      <c r="PJY153" s="86"/>
      <c r="PJZ153" s="86"/>
      <c r="PKA153" s="86"/>
      <c r="PKB153" s="86"/>
      <c r="PKC153" s="86"/>
      <c r="PKD153" s="86"/>
      <c r="PKE153" s="86"/>
      <c r="PKF153" s="86"/>
      <c r="PKG153" s="86"/>
      <c r="PKH153" s="86"/>
      <c r="PKI153" s="86"/>
      <c r="PKJ153" s="86"/>
      <c r="PKK153" s="86"/>
      <c r="PKL153" s="86"/>
      <c r="PKM153" s="86"/>
      <c r="PKN153" s="86"/>
      <c r="PKO153" s="86"/>
      <c r="PKP153" s="86"/>
      <c r="PKQ153" s="86"/>
      <c r="PKR153" s="86"/>
      <c r="PKS153" s="86"/>
      <c r="PKT153" s="86"/>
      <c r="PKU153" s="86"/>
      <c r="PKV153" s="86"/>
      <c r="PKW153" s="86"/>
      <c r="PKX153" s="86"/>
      <c r="PKY153" s="86"/>
      <c r="PKZ153" s="86"/>
      <c r="PLA153" s="86"/>
      <c r="PLB153" s="86"/>
      <c r="PLC153" s="86"/>
      <c r="PLD153" s="86"/>
      <c r="PLE153" s="86"/>
      <c r="PLF153" s="86"/>
      <c r="PLG153" s="86"/>
      <c r="PLH153" s="86"/>
      <c r="PLI153" s="86"/>
      <c r="PLJ153" s="86"/>
      <c r="PLK153" s="86"/>
      <c r="PLL153" s="86"/>
      <c r="PLM153" s="86"/>
      <c r="PLN153" s="86"/>
      <c r="PLO153" s="86"/>
      <c r="PLP153" s="86"/>
      <c r="PLQ153" s="86"/>
      <c r="PLR153" s="86"/>
      <c r="PLS153" s="86"/>
      <c r="PLT153" s="86"/>
      <c r="PLU153" s="86"/>
      <c r="PLV153" s="86"/>
      <c r="PLW153" s="86"/>
      <c r="PLX153" s="86"/>
      <c r="PLY153" s="86"/>
      <c r="PLZ153" s="86"/>
      <c r="PMA153" s="86"/>
      <c r="PMB153" s="86"/>
      <c r="PMC153" s="86"/>
      <c r="PMD153" s="86"/>
      <c r="PME153" s="86"/>
      <c r="PMF153" s="86"/>
      <c r="PMG153" s="86"/>
      <c r="PMH153" s="86"/>
      <c r="PMI153" s="86"/>
      <c r="PMJ153" s="86"/>
      <c r="PMK153" s="86"/>
      <c r="PML153" s="86"/>
      <c r="PMM153" s="86"/>
      <c r="PMN153" s="86"/>
      <c r="PMO153" s="86"/>
      <c r="PMP153" s="86"/>
      <c r="PMQ153" s="86"/>
      <c r="PMR153" s="86"/>
      <c r="PMS153" s="86"/>
      <c r="PMT153" s="86"/>
      <c r="PMU153" s="86"/>
      <c r="PMV153" s="86"/>
      <c r="PMW153" s="86"/>
      <c r="PMX153" s="86"/>
      <c r="PMY153" s="86"/>
      <c r="PMZ153" s="86"/>
      <c r="PNA153" s="86"/>
      <c r="PNB153" s="86"/>
      <c r="PNC153" s="86"/>
      <c r="PND153" s="86"/>
      <c r="PNE153" s="86"/>
      <c r="PNF153" s="86"/>
      <c r="PNG153" s="86"/>
      <c r="PNH153" s="86"/>
      <c r="PNI153" s="86"/>
      <c r="PNJ153" s="86"/>
      <c r="PNK153" s="86"/>
      <c r="PNL153" s="86"/>
      <c r="PNM153" s="86"/>
      <c r="PNN153" s="86"/>
      <c r="PNO153" s="86"/>
      <c r="PNP153" s="86"/>
      <c r="PNQ153" s="86"/>
      <c r="PNR153" s="86"/>
      <c r="PNS153" s="86"/>
      <c r="PNT153" s="86"/>
      <c r="PNU153" s="86"/>
      <c r="PNV153" s="86"/>
      <c r="PNW153" s="86"/>
      <c r="PNX153" s="86"/>
      <c r="PNY153" s="86"/>
      <c r="PNZ153" s="86"/>
      <c r="POA153" s="86"/>
      <c r="POB153" s="86"/>
      <c r="POC153" s="86"/>
      <c r="POD153" s="86"/>
      <c r="POE153" s="86"/>
      <c r="POF153" s="86"/>
      <c r="POG153" s="86"/>
      <c r="POH153" s="86"/>
      <c r="POI153" s="86"/>
      <c r="POJ153" s="86"/>
      <c r="POK153" s="86"/>
      <c r="POL153" s="86"/>
      <c r="POM153" s="186"/>
      <c r="PON153" s="186"/>
      <c r="POO153" s="186"/>
      <c r="POP153" s="186"/>
      <c r="POQ153" s="186"/>
      <c r="POR153" s="186"/>
      <c r="POS153" s="86"/>
      <c r="POT153" s="86"/>
      <c r="POU153" s="86"/>
      <c r="POV153" s="86"/>
      <c r="POW153" s="86"/>
      <c r="POX153" s="86"/>
      <c r="POY153" s="86"/>
      <c r="POZ153" s="86"/>
      <c r="PPA153" s="86"/>
      <c r="PPB153" s="86"/>
      <c r="PPC153" s="86"/>
      <c r="PPD153" s="86"/>
      <c r="PPE153" s="86"/>
      <c r="PPF153" s="86"/>
      <c r="PPG153" s="86"/>
      <c r="PPH153" s="86"/>
      <c r="PPI153" s="86"/>
      <c r="PPJ153" s="86"/>
      <c r="PPK153" s="86"/>
      <c r="PPL153" s="86"/>
      <c r="PPM153" s="86"/>
      <c r="PPN153" s="86"/>
      <c r="PPO153" s="86"/>
      <c r="PPP153" s="86"/>
      <c r="PPQ153" s="86"/>
      <c r="PPR153" s="86"/>
      <c r="PPS153" s="86"/>
      <c r="PPT153" s="86"/>
      <c r="PPU153" s="86"/>
      <c r="PPV153" s="86"/>
      <c r="PPW153" s="86"/>
      <c r="PPX153" s="86"/>
      <c r="PPY153" s="86"/>
      <c r="PPZ153" s="86"/>
      <c r="PQA153" s="86"/>
      <c r="PQB153" s="86"/>
      <c r="PQC153" s="86"/>
      <c r="PQD153" s="86"/>
      <c r="PQE153" s="86"/>
      <c r="PQF153" s="86"/>
      <c r="PQG153" s="86"/>
      <c r="PQH153" s="86"/>
      <c r="PQI153" s="86"/>
      <c r="PQJ153" s="86"/>
      <c r="PQK153" s="86"/>
      <c r="PQL153" s="86"/>
      <c r="PQM153" s="86"/>
      <c r="PQN153" s="86"/>
      <c r="PQO153" s="86"/>
      <c r="PQP153" s="86"/>
      <c r="PQQ153" s="86"/>
      <c r="PQR153" s="86"/>
      <c r="PQS153" s="86"/>
      <c r="PQT153" s="86"/>
      <c r="PQU153" s="86"/>
      <c r="PQV153" s="86"/>
      <c r="PQW153" s="86"/>
      <c r="PQX153" s="86"/>
      <c r="PQY153" s="86"/>
      <c r="PQZ153" s="86"/>
      <c r="PRA153" s="86"/>
      <c r="PRB153" s="86"/>
      <c r="PRC153" s="86"/>
      <c r="PRD153" s="86"/>
      <c r="PRE153" s="86"/>
      <c r="PRF153" s="86"/>
      <c r="PRG153" s="86"/>
      <c r="PRH153" s="86"/>
      <c r="PRI153" s="86"/>
      <c r="PRJ153" s="86"/>
      <c r="PRK153" s="86"/>
      <c r="PRL153" s="86"/>
      <c r="PRM153" s="86"/>
      <c r="PRN153" s="86"/>
      <c r="PRO153" s="86"/>
      <c r="PRP153" s="86"/>
      <c r="PRQ153" s="86"/>
      <c r="PRR153" s="86"/>
      <c r="PRS153" s="86"/>
      <c r="PRT153" s="86"/>
      <c r="PRU153" s="86"/>
      <c r="PRV153" s="86"/>
      <c r="PRW153" s="86"/>
      <c r="PRX153" s="86"/>
      <c r="PRY153" s="86"/>
      <c r="PRZ153" s="86"/>
      <c r="PSA153" s="86"/>
      <c r="PSB153" s="86"/>
      <c r="PSC153" s="86"/>
      <c r="PSD153" s="86"/>
      <c r="PSE153" s="86"/>
      <c r="PSF153" s="86"/>
      <c r="PSG153" s="86"/>
      <c r="PSH153" s="86"/>
      <c r="PSI153" s="86"/>
      <c r="PSJ153" s="86"/>
      <c r="PSK153" s="86"/>
      <c r="PSL153" s="86"/>
      <c r="PSM153" s="86"/>
      <c r="PSN153" s="86"/>
      <c r="PSO153" s="86"/>
      <c r="PSP153" s="86"/>
      <c r="PSQ153" s="86"/>
      <c r="PSR153" s="86"/>
      <c r="PSS153" s="86"/>
      <c r="PST153" s="86"/>
      <c r="PSU153" s="86"/>
      <c r="PSV153" s="86"/>
      <c r="PSW153" s="86"/>
      <c r="PSX153" s="86"/>
      <c r="PSY153" s="86"/>
      <c r="PSZ153" s="86"/>
      <c r="PTA153" s="86"/>
      <c r="PTB153" s="86"/>
      <c r="PTC153" s="86"/>
      <c r="PTD153" s="86"/>
      <c r="PTE153" s="86"/>
      <c r="PTF153" s="86"/>
      <c r="PTG153" s="86"/>
      <c r="PTH153" s="86"/>
      <c r="PTI153" s="86"/>
      <c r="PTJ153" s="86"/>
      <c r="PTK153" s="86"/>
      <c r="PTL153" s="86"/>
      <c r="PTM153" s="86"/>
      <c r="PTN153" s="86"/>
      <c r="PTO153" s="86"/>
      <c r="PTP153" s="86"/>
      <c r="PTQ153" s="86"/>
      <c r="PTR153" s="86"/>
      <c r="PTS153" s="86"/>
      <c r="PTT153" s="86"/>
      <c r="PTU153" s="86"/>
      <c r="PTV153" s="86"/>
      <c r="PTW153" s="86"/>
      <c r="PTX153" s="86"/>
      <c r="PTY153" s="86"/>
      <c r="PTZ153" s="86"/>
      <c r="PUA153" s="86"/>
      <c r="PUB153" s="86"/>
      <c r="PUC153" s="86"/>
      <c r="PUD153" s="86"/>
      <c r="PUE153" s="86"/>
      <c r="PUF153" s="86"/>
      <c r="PUG153" s="86"/>
      <c r="PUH153" s="86"/>
      <c r="PUI153" s="86"/>
      <c r="PUJ153" s="86"/>
      <c r="PUK153" s="86"/>
      <c r="PUL153" s="86"/>
      <c r="PUM153" s="86"/>
      <c r="PUN153" s="86"/>
      <c r="PUO153" s="86"/>
      <c r="PUP153" s="86"/>
      <c r="PUQ153" s="86"/>
      <c r="PUR153" s="86"/>
      <c r="PUS153" s="86"/>
      <c r="PUT153" s="86"/>
      <c r="PUU153" s="86"/>
      <c r="PUV153" s="86"/>
      <c r="PUW153" s="86"/>
      <c r="PUX153" s="86"/>
      <c r="PUY153" s="86"/>
      <c r="PUZ153" s="86"/>
      <c r="PVA153" s="86"/>
      <c r="PVB153" s="86"/>
      <c r="PVC153" s="86"/>
      <c r="PVD153" s="86"/>
      <c r="PVE153" s="86"/>
      <c r="PVF153" s="86"/>
      <c r="PVG153" s="86"/>
      <c r="PVH153" s="86"/>
      <c r="PVI153" s="86"/>
      <c r="PVJ153" s="86"/>
      <c r="PVK153" s="86"/>
      <c r="PVL153" s="86"/>
      <c r="PVM153" s="86"/>
      <c r="PVN153" s="86"/>
      <c r="PVO153" s="86"/>
      <c r="PVP153" s="86"/>
      <c r="PVQ153" s="86"/>
      <c r="PVR153" s="86"/>
      <c r="PVS153" s="86"/>
      <c r="PVT153" s="86"/>
      <c r="PVU153" s="86"/>
      <c r="PVV153" s="86"/>
      <c r="PVW153" s="86"/>
      <c r="PVX153" s="86"/>
      <c r="PVY153" s="86"/>
      <c r="PVZ153" s="86"/>
      <c r="PWA153" s="86"/>
      <c r="PWB153" s="86"/>
      <c r="PWC153" s="86"/>
      <c r="PWD153" s="86"/>
      <c r="PWE153" s="86"/>
      <c r="PWF153" s="86"/>
      <c r="PWG153" s="86"/>
      <c r="PWH153" s="86"/>
      <c r="PWI153" s="86"/>
      <c r="PWJ153" s="86"/>
      <c r="PWK153" s="86"/>
      <c r="PWL153" s="86"/>
      <c r="PWM153" s="86"/>
      <c r="PWN153" s="86"/>
      <c r="PWO153" s="86"/>
      <c r="PWP153" s="86"/>
      <c r="PWQ153" s="86"/>
      <c r="PWR153" s="86"/>
      <c r="PWS153" s="86"/>
      <c r="PWT153" s="86"/>
      <c r="PWU153" s="86"/>
      <c r="PWV153" s="86"/>
      <c r="PWW153" s="86"/>
      <c r="PWX153" s="86"/>
      <c r="PWY153" s="86"/>
      <c r="PWZ153" s="86"/>
      <c r="PXA153" s="86"/>
      <c r="PXB153" s="86"/>
      <c r="PXC153" s="86"/>
      <c r="PXD153" s="86"/>
      <c r="PXE153" s="86"/>
      <c r="PXF153" s="86"/>
      <c r="PXG153" s="86"/>
      <c r="PXH153" s="86"/>
      <c r="PXI153" s="86"/>
      <c r="PXJ153" s="86"/>
      <c r="PXK153" s="86"/>
      <c r="PXL153" s="86"/>
      <c r="PXM153" s="86"/>
      <c r="PXN153" s="86"/>
      <c r="PXO153" s="86"/>
      <c r="PXP153" s="86"/>
      <c r="PXQ153" s="86"/>
      <c r="PXR153" s="86"/>
      <c r="PXS153" s="86"/>
      <c r="PXT153" s="86"/>
      <c r="PXU153" s="86"/>
      <c r="PXV153" s="86"/>
      <c r="PXW153" s="86"/>
      <c r="PXX153" s="86"/>
      <c r="PXY153" s="86"/>
      <c r="PXZ153" s="86"/>
      <c r="PYA153" s="86"/>
      <c r="PYB153" s="86"/>
      <c r="PYC153" s="86"/>
      <c r="PYD153" s="86"/>
      <c r="PYE153" s="86"/>
      <c r="PYF153" s="86"/>
      <c r="PYG153" s="86"/>
      <c r="PYH153" s="86"/>
      <c r="PYI153" s="186"/>
      <c r="PYJ153" s="186"/>
      <c r="PYK153" s="186"/>
      <c r="PYL153" s="186"/>
      <c r="PYM153" s="186"/>
      <c r="PYN153" s="186"/>
      <c r="PYO153" s="86"/>
      <c r="PYP153" s="86"/>
      <c r="PYQ153" s="86"/>
      <c r="PYR153" s="86"/>
      <c r="PYS153" s="86"/>
      <c r="PYT153" s="86"/>
      <c r="PYU153" s="86"/>
      <c r="PYV153" s="86"/>
      <c r="PYW153" s="86"/>
      <c r="PYX153" s="86"/>
      <c r="PYY153" s="86"/>
      <c r="PYZ153" s="86"/>
      <c r="PZA153" s="86"/>
      <c r="PZB153" s="86"/>
      <c r="PZC153" s="86"/>
      <c r="PZD153" s="86"/>
      <c r="PZE153" s="86"/>
      <c r="PZF153" s="86"/>
      <c r="PZG153" s="86"/>
      <c r="PZH153" s="86"/>
      <c r="PZI153" s="86"/>
      <c r="PZJ153" s="86"/>
      <c r="PZK153" s="86"/>
      <c r="PZL153" s="86"/>
      <c r="PZM153" s="86"/>
      <c r="PZN153" s="86"/>
      <c r="PZO153" s="86"/>
      <c r="PZP153" s="86"/>
      <c r="PZQ153" s="86"/>
      <c r="PZR153" s="86"/>
      <c r="PZS153" s="86"/>
      <c r="PZT153" s="86"/>
      <c r="PZU153" s="86"/>
      <c r="PZV153" s="86"/>
      <c r="PZW153" s="86"/>
      <c r="PZX153" s="86"/>
      <c r="PZY153" s="86"/>
      <c r="PZZ153" s="86"/>
      <c r="QAA153" s="86"/>
      <c r="QAB153" s="86"/>
      <c r="QAC153" s="86"/>
      <c r="QAD153" s="86"/>
      <c r="QAE153" s="86"/>
      <c r="QAF153" s="86"/>
      <c r="QAG153" s="86"/>
      <c r="QAH153" s="86"/>
      <c r="QAI153" s="86"/>
      <c r="QAJ153" s="86"/>
      <c r="QAK153" s="86"/>
      <c r="QAL153" s="86"/>
      <c r="QAM153" s="86"/>
      <c r="QAN153" s="86"/>
      <c r="QAO153" s="86"/>
      <c r="QAP153" s="86"/>
      <c r="QAQ153" s="86"/>
      <c r="QAR153" s="86"/>
      <c r="QAS153" s="86"/>
      <c r="QAT153" s="86"/>
      <c r="QAU153" s="86"/>
      <c r="QAV153" s="86"/>
      <c r="QAW153" s="86"/>
      <c r="QAX153" s="86"/>
      <c r="QAY153" s="86"/>
      <c r="QAZ153" s="86"/>
      <c r="QBA153" s="86"/>
      <c r="QBB153" s="86"/>
      <c r="QBC153" s="86"/>
      <c r="QBD153" s="86"/>
      <c r="QBE153" s="86"/>
      <c r="QBF153" s="86"/>
      <c r="QBG153" s="86"/>
      <c r="QBH153" s="86"/>
      <c r="QBI153" s="86"/>
      <c r="QBJ153" s="86"/>
      <c r="QBK153" s="86"/>
      <c r="QBL153" s="86"/>
      <c r="QBM153" s="86"/>
      <c r="QBN153" s="86"/>
      <c r="QBO153" s="86"/>
      <c r="QBP153" s="86"/>
      <c r="QBQ153" s="86"/>
      <c r="QBR153" s="86"/>
      <c r="QBS153" s="86"/>
      <c r="QBT153" s="86"/>
      <c r="QBU153" s="86"/>
      <c r="QBV153" s="86"/>
      <c r="QBW153" s="86"/>
      <c r="QBX153" s="86"/>
      <c r="QBY153" s="86"/>
      <c r="QBZ153" s="86"/>
      <c r="QCA153" s="86"/>
      <c r="QCB153" s="86"/>
      <c r="QCC153" s="86"/>
      <c r="QCD153" s="86"/>
      <c r="QCE153" s="86"/>
      <c r="QCF153" s="86"/>
      <c r="QCG153" s="86"/>
      <c r="QCH153" s="86"/>
      <c r="QCI153" s="86"/>
      <c r="QCJ153" s="86"/>
      <c r="QCK153" s="86"/>
      <c r="QCL153" s="86"/>
      <c r="QCM153" s="86"/>
      <c r="QCN153" s="86"/>
      <c r="QCO153" s="86"/>
      <c r="QCP153" s="86"/>
      <c r="QCQ153" s="86"/>
      <c r="QCR153" s="86"/>
      <c r="QCS153" s="86"/>
      <c r="QCT153" s="86"/>
      <c r="QCU153" s="86"/>
      <c r="QCV153" s="86"/>
      <c r="QCW153" s="86"/>
      <c r="QCX153" s="86"/>
      <c r="QCY153" s="86"/>
      <c r="QCZ153" s="86"/>
      <c r="QDA153" s="86"/>
      <c r="QDB153" s="86"/>
      <c r="QDC153" s="86"/>
      <c r="QDD153" s="86"/>
      <c r="QDE153" s="86"/>
      <c r="QDF153" s="86"/>
      <c r="QDG153" s="86"/>
      <c r="QDH153" s="86"/>
      <c r="QDI153" s="86"/>
      <c r="QDJ153" s="86"/>
      <c r="QDK153" s="86"/>
      <c r="QDL153" s="86"/>
      <c r="QDM153" s="86"/>
      <c r="QDN153" s="86"/>
      <c r="QDO153" s="86"/>
      <c r="QDP153" s="86"/>
      <c r="QDQ153" s="86"/>
      <c r="QDR153" s="86"/>
      <c r="QDS153" s="86"/>
      <c r="QDT153" s="86"/>
      <c r="QDU153" s="86"/>
      <c r="QDV153" s="86"/>
      <c r="QDW153" s="86"/>
      <c r="QDX153" s="86"/>
      <c r="QDY153" s="86"/>
      <c r="QDZ153" s="86"/>
      <c r="QEA153" s="86"/>
      <c r="QEB153" s="86"/>
      <c r="QEC153" s="86"/>
      <c r="QED153" s="86"/>
      <c r="QEE153" s="86"/>
      <c r="QEF153" s="86"/>
      <c r="QEG153" s="86"/>
      <c r="QEH153" s="86"/>
      <c r="QEI153" s="86"/>
      <c r="QEJ153" s="86"/>
      <c r="QEK153" s="86"/>
      <c r="QEL153" s="86"/>
      <c r="QEM153" s="86"/>
      <c r="QEN153" s="86"/>
      <c r="QEO153" s="86"/>
      <c r="QEP153" s="86"/>
      <c r="QEQ153" s="86"/>
      <c r="QER153" s="86"/>
      <c r="QES153" s="86"/>
      <c r="QET153" s="86"/>
      <c r="QEU153" s="86"/>
      <c r="QEV153" s="86"/>
      <c r="QEW153" s="86"/>
      <c r="QEX153" s="86"/>
      <c r="QEY153" s="86"/>
      <c r="QEZ153" s="86"/>
      <c r="QFA153" s="86"/>
      <c r="QFB153" s="86"/>
      <c r="QFC153" s="86"/>
      <c r="QFD153" s="86"/>
      <c r="QFE153" s="86"/>
      <c r="QFF153" s="86"/>
      <c r="QFG153" s="86"/>
      <c r="QFH153" s="86"/>
      <c r="QFI153" s="86"/>
      <c r="QFJ153" s="86"/>
      <c r="QFK153" s="86"/>
      <c r="QFL153" s="86"/>
      <c r="QFM153" s="86"/>
      <c r="QFN153" s="86"/>
      <c r="QFO153" s="86"/>
      <c r="QFP153" s="86"/>
      <c r="QFQ153" s="86"/>
      <c r="QFR153" s="86"/>
      <c r="QFS153" s="86"/>
      <c r="QFT153" s="86"/>
      <c r="QFU153" s="86"/>
      <c r="QFV153" s="86"/>
      <c r="QFW153" s="86"/>
      <c r="QFX153" s="86"/>
      <c r="QFY153" s="86"/>
      <c r="QFZ153" s="86"/>
      <c r="QGA153" s="86"/>
      <c r="QGB153" s="86"/>
      <c r="QGC153" s="86"/>
      <c r="QGD153" s="86"/>
      <c r="QGE153" s="86"/>
      <c r="QGF153" s="86"/>
      <c r="QGG153" s="86"/>
      <c r="QGH153" s="86"/>
      <c r="QGI153" s="86"/>
      <c r="QGJ153" s="86"/>
      <c r="QGK153" s="86"/>
      <c r="QGL153" s="86"/>
      <c r="QGM153" s="86"/>
      <c r="QGN153" s="86"/>
      <c r="QGO153" s="86"/>
      <c r="QGP153" s="86"/>
      <c r="QGQ153" s="86"/>
      <c r="QGR153" s="86"/>
      <c r="QGS153" s="86"/>
      <c r="QGT153" s="86"/>
      <c r="QGU153" s="86"/>
      <c r="QGV153" s="86"/>
      <c r="QGW153" s="86"/>
      <c r="QGX153" s="86"/>
      <c r="QGY153" s="86"/>
      <c r="QGZ153" s="86"/>
      <c r="QHA153" s="86"/>
      <c r="QHB153" s="86"/>
      <c r="QHC153" s="86"/>
      <c r="QHD153" s="86"/>
      <c r="QHE153" s="86"/>
      <c r="QHF153" s="86"/>
      <c r="QHG153" s="86"/>
      <c r="QHH153" s="86"/>
      <c r="QHI153" s="86"/>
      <c r="QHJ153" s="86"/>
      <c r="QHK153" s="86"/>
      <c r="QHL153" s="86"/>
      <c r="QHM153" s="86"/>
      <c r="QHN153" s="86"/>
      <c r="QHO153" s="86"/>
      <c r="QHP153" s="86"/>
      <c r="QHQ153" s="86"/>
      <c r="QHR153" s="86"/>
      <c r="QHS153" s="86"/>
      <c r="QHT153" s="86"/>
      <c r="QHU153" s="86"/>
      <c r="QHV153" s="86"/>
      <c r="QHW153" s="86"/>
      <c r="QHX153" s="86"/>
      <c r="QHY153" s="86"/>
      <c r="QHZ153" s="86"/>
      <c r="QIA153" s="86"/>
      <c r="QIB153" s="86"/>
      <c r="QIC153" s="86"/>
      <c r="QID153" s="86"/>
      <c r="QIE153" s="186"/>
      <c r="QIF153" s="186"/>
      <c r="QIG153" s="186"/>
      <c r="QIH153" s="186"/>
      <c r="QII153" s="186"/>
      <c r="QIJ153" s="186"/>
      <c r="QIK153" s="86"/>
      <c r="QIL153" s="86"/>
      <c r="QIM153" s="86"/>
      <c r="QIN153" s="86"/>
      <c r="QIO153" s="86"/>
      <c r="QIP153" s="86"/>
      <c r="QIQ153" s="86"/>
      <c r="QIR153" s="86"/>
      <c r="QIS153" s="86"/>
      <c r="QIT153" s="86"/>
      <c r="QIU153" s="86"/>
      <c r="QIV153" s="86"/>
      <c r="QIW153" s="86"/>
      <c r="QIX153" s="86"/>
      <c r="QIY153" s="86"/>
      <c r="QIZ153" s="86"/>
      <c r="QJA153" s="86"/>
      <c r="QJB153" s="86"/>
      <c r="QJC153" s="86"/>
      <c r="QJD153" s="86"/>
      <c r="QJE153" s="86"/>
      <c r="QJF153" s="86"/>
      <c r="QJG153" s="86"/>
      <c r="QJH153" s="86"/>
      <c r="QJI153" s="86"/>
      <c r="QJJ153" s="86"/>
      <c r="QJK153" s="86"/>
      <c r="QJL153" s="86"/>
      <c r="QJM153" s="86"/>
      <c r="QJN153" s="86"/>
      <c r="QJO153" s="86"/>
      <c r="QJP153" s="86"/>
      <c r="QJQ153" s="86"/>
      <c r="QJR153" s="86"/>
      <c r="QJS153" s="86"/>
      <c r="QJT153" s="86"/>
      <c r="QJU153" s="86"/>
      <c r="QJV153" s="86"/>
      <c r="QJW153" s="86"/>
      <c r="QJX153" s="86"/>
      <c r="QJY153" s="86"/>
      <c r="QJZ153" s="86"/>
      <c r="QKA153" s="86"/>
      <c r="QKB153" s="86"/>
      <c r="QKC153" s="86"/>
      <c r="QKD153" s="86"/>
      <c r="QKE153" s="86"/>
      <c r="QKF153" s="86"/>
      <c r="QKG153" s="86"/>
      <c r="QKH153" s="86"/>
      <c r="QKI153" s="86"/>
      <c r="QKJ153" s="86"/>
      <c r="QKK153" s="86"/>
      <c r="QKL153" s="86"/>
      <c r="QKM153" s="86"/>
      <c r="QKN153" s="86"/>
      <c r="QKO153" s="86"/>
      <c r="QKP153" s="86"/>
      <c r="QKQ153" s="86"/>
      <c r="QKR153" s="86"/>
      <c r="QKS153" s="86"/>
      <c r="QKT153" s="86"/>
      <c r="QKU153" s="86"/>
      <c r="QKV153" s="86"/>
      <c r="QKW153" s="86"/>
      <c r="QKX153" s="86"/>
      <c r="QKY153" s="86"/>
      <c r="QKZ153" s="86"/>
      <c r="QLA153" s="86"/>
      <c r="QLB153" s="86"/>
      <c r="QLC153" s="86"/>
      <c r="QLD153" s="86"/>
      <c r="QLE153" s="86"/>
      <c r="QLF153" s="86"/>
      <c r="QLG153" s="86"/>
      <c r="QLH153" s="86"/>
      <c r="QLI153" s="86"/>
      <c r="QLJ153" s="86"/>
      <c r="QLK153" s="86"/>
      <c r="QLL153" s="86"/>
      <c r="QLM153" s="86"/>
      <c r="QLN153" s="86"/>
      <c r="QLO153" s="86"/>
      <c r="QLP153" s="86"/>
      <c r="QLQ153" s="86"/>
      <c r="QLR153" s="86"/>
      <c r="QLS153" s="86"/>
      <c r="QLT153" s="86"/>
      <c r="QLU153" s="86"/>
      <c r="QLV153" s="86"/>
      <c r="QLW153" s="86"/>
      <c r="QLX153" s="86"/>
      <c r="QLY153" s="86"/>
      <c r="QLZ153" s="86"/>
      <c r="QMA153" s="86"/>
      <c r="QMB153" s="86"/>
      <c r="QMC153" s="86"/>
      <c r="QMD153" s="86"/>
      <c r="QME153" s="86"/>
      <c r="QMF153" s="86"/>
      <c r="QMG153" s="86"/>
      <c r="QMH153" s="86"/>
      <c r="QMI153" s="86"/>
      <c r="QMJ153" s="86"/>
      <c r="QMK153" s="86"/>
      <c r="QML153" s="86"/>
      <c r="QMM153" s="86"/>
      <c r="QMN153" s="86"/>
      <c r="QMO153" s="86"/>
      <c r="QMP153" s="86"/>
      <c r="QMQ153" s="86"/>
      <c r="QMR153" s="86"/>
      <c r="QMS153" s="86"/>
      <c r="QMT153" s="86"/>
      <c r="QMU153" s="86"/>
      <c r="QMV153" s="86"/>
      <c r="QMW153" s="86"/>
      <c r="QMX153" s="86"/>
      <c r="QMY153" s="86"/>
      <c r="QMZ153" s="86"/>
      <c r="QNA153" s="86"/>
      <c r="QNB153" s="86"/>
      <c r="QNC153" s="86"/>
      <c r="QND153" s="86"/>
      <c r="QNE153" s="86"/>
      <c r="QNF153" s="86"/>
      <c r="QNG153" s="86"/>
      <c r="QNH153" s="86"/>
      <c r="QNI153" s="86"/>
      <c r="QNJ153" s="86"/>
      <c r="QNK153" s="86"/>
      <c r="QNL153" s="86"/>
      <c r="QNM153" s="86"/>
      <c r="QNN153" s="86"/>
      <c r="QNO153" s="86"/>
      <c r="QNP153" s="86"/>
      <c r="QNQ153" s="86"/>
      <c r="QNR153" s="86"/>
      <c r="QNS153" s="86"/>
      <c r="QNT153" s="86"/>
      <c r="QNU153" s="86"/>
      <c r="QNV153" s="86"/>
      <c r="QNW153" s="86"/>
      <c r="QNX153" s="86"/>
      <c r="QNY153" s="86"/>
      <c r="QNZ153" s="86"/>
      <c r="QOA153" s="86"/>
      <c r="QOB153" s="86"/>
      <c r="QOC153" s="86"/>
      <c r="QOD153" s="86"/>
      <c r="QOE153" s="86"/>
      <c r="QOF153" s="86"/>
      <c r="QOG153" s="86"/>
      <c r="QOH153" s="86"/>
      <c r="QOI153" s="86"/>
      <c r="QOJ153" s="86"/>
      <c r="QOK153" s="86"/>
      <c r="QOL153" s="86"/>
      <c r="QOM153" s="86"/>
      <c r="QON153" s="86"/>
      <c r="QOO153" s="86"/>
      <c r="QOP153" s="86"/>
      <c r="QOQ153" s="86"/>
      <c r="QOR153" s="86"/>
      <c r="QOS153" s="86"/>
      <c r="QOT153" s="86"/>
      <c r="QOU153" s="86"/>
      <c r="QOV153" s="86"/>
      <c r="QOW153" s="86"/>
      <c r="QOX153" s="86"/>
      <c r="QOY153" s="86"/>
      <c r="QOZ153" s="86"/>
      <c r="QPA153" s="86"/>
      <c r="QPB153" s="86"/>
      <c r="QPC153" s="86"/>
      <c r="QPD153" s="86"/>
      <c r="QPE153" s="86"/>
      <c r="QPF153" s="86"/>
      <c r="QPG153" s="86"/>
      <c r="QPH153" s="86"/>
      <c r="QPI153" s="86"/>
      <c r="QPJ153" s="86"/>
      <c r="QPK153" s="86"/>
      <c r="QPL153" s="86"/>
      <c r="QPM153" s="86"/>
      <c r="QPN153" s="86"/>
      <c r="QPO153" s="86"/>
      <c r="QPP153" s="86"/>
      <c r="QPQ153" s="86"/>
      <c r="QPR153" s="86"/>
      <c r="QPS153" s="86"/>
      <c r="QPT153" s="86"/>
      <c r="QPU153" s="86"/>
      <c r="QPV153" s="86"/>
      <c r="QPW153" s="86"/>
      <c r="QPX153" s="86"/>
      <c r="QPY153" s="86"/>
      <c r="QPZ153" s="86"/>
      <c r="QQA153" s="86"/>
      <c r="QQB153" s="86"/>
      <c r="QQC153" s="86"/>
      <c r="QQD153" s="86"/>
      <c r="QQE153" s="86"/>
      <c r="QQF153" s="86"/>
      <c r="QQG153" s="86"/>
      <c r="QQH153" s="86"/>
      <c r="QQI153" s="86"/>
      <c r="QQJ153" s="86"/>
      <c r="QQK153" s="86"/>
      <c r="QQL153" s="86"/>
      <c r="QQM153" s="86"/>
      <c r="QQN153" s="86"/>
      <c r="QQO153" s="86"/>
      <c r="QQP153" s="86"/>
      <c r="QQQ153" s="86"/>
      <c r="QQR153" s="86"/>
      <c r="QQS153" s="86"/>
      <c r="QQT153" s="86"/>
      <c r="QQU153" s="86"/>
      <c r="QQV153" s="86"/>
      <c r="QQW153" s="86"/>
      <c r="QQX153" s="86"/>
      <c r="QQY153" s="86"/>
      <c r="QQZ153" s="86"/>
      <c r="QRA153" s="86"/>
      <c r="QRB153" s="86"/>
      <c r="QRC153" s="86"/>
      <c r="QRD153" s="86"/>
      <c r="QRE153" s="86"/>
      <c r="QRF153" s="86"/>
      <c r="QRG153" s="86"/>
      <c r="QRH153" s="86"/>
      <c r="QRI153" s="86"/>
      <c r="QRJ153" s="86"/>
      <c r="QRK153" s="86"/>
      <c r="QRL153" s="86"/>
      <c r="QRM153" s="86"/>
      <c r="QRN153" s="86"/>
      <c r="QRO153" s="86"/>
      <c r="QRP153" s="86"/>
      <c r="QRQ153" s="86"/>
      <c r="QRR153" s="86"/>
      <c r="QRS153" s="86"/>
      <c r="QRT153" s="86"/>
      <c r="QRU153" s="86"/>
      <c r="QRV153" s="86"/>
      <c r="QRW153" s="86"/>
      <c r="QRX153" s="86"/>
      <c r="QRY153" s="86"/>
      <c r="QRZ153" s="86"/>
      <c r="QSA153" s="186"/>
      <c r="QSB153" s="186"/>
      <c r="QSC153" s="186"/>
      <c r="QSD153" s="186"/>
      <c r="QSE153" s="186"/>
      <c r="QSF153" s="186"/>
      <c r="QSG153" s="86"/>
      <c r="QSH153" s="86"/>
      <c r="QSI153" s="86"/>
      <c r="QSJ153" s="86"/>
      <c r="QSK153" s="86"/>
      <c r="QSL153" s="86"/>
      <c r="QSM153" s="86"/>
      <c r="QSN153" s="86"/>
      <c r="QSO153" s="86"/>
      <c r="QSP153" s="86"/>
      <c r="QSQ153" s="86"/>
      <c r="QSR153" s="86"/>
      <c r="QSS153" s="86"/>
      <c r="QST153" s="86"/>
      <c r="QSU153" s="86"/>
      <c r="QSV153" s="86"/>
      <c r="QSW153" s="86"/>
      <c r="QSX153" s="86"/>
      <c r="QSY153" s="86"/>
      <c r="QSZ153" s="86"/>
      <c r="QTA153" s="86"/>
      <c r="QTB153" s="86"/>
      <c r="QTC153" s="86"/>
      <c r="QTD153" s="86"/>
      <c r="QTE153" s="86"/>
      <c r="QTF153" s="86"/>
      <c r="QTG153" s="86"/>
      <c r="QTH153" s="86"/>
      <c r="QTI153" s="86"/>
      <c r="QTJ153" s="86"/>
      <c r="QTK153" s="86"/>
      <c r="QTL153" s="86"/>
      <c r="QTM153" s="86"/>
      <c r="QTN153" s="86"/>
      <c r="QTO153" s="86"/>
      <c r="QTP153" s="86"/>
      <c r="QTQ153" s="86"/>
      <c r="QTR153" s="86"/>
      <c r="QTS153" s="86"/>
      <c r="QTT153" s="86"/>
      <c r="QTU153" s="86"/>
      <c r="QTV153" s="86"/>
      <c r="QTW153" s="86"/>
      <c r="QTX153" s="86"/>
      <c r="QTY153" s="86"/>
      <c r="QTZ153" s="86"/>
      <c r="QUA153" s="86"/>
      <c r="QUB153" s="86"/>
      <c r="QUC153" s="86"/>
      <c r="QUD153" s="86"/>
      <c r="QUE153" s="86"/>
      <c r="QUF153" s="86"/>
      <c r="QUG153" s="86"/>
      <c r="QUH153" s="86"/>
      <c r="QUI153" s="86"/>
      <c r="QUJ153" s="86"/>
      <c r="QUK153" s="86"/>
      <c r="QUL153" s="86"/>
      <c r="QUM153" s="86"/>
      <c r="QUN153" s="86"/>
      <c r="QUO153" s="86"/>
      <c r="QUP153" s="86"/>
      <c r="QUQ153" s="86"/>
      <c r="QUR153" s="86"/>
      <c r="QUS153" s="86"/>
      <c r="QUT153" s="86"/>
      <c r="QUU153" s="86"/>
      <c r="QUV153" s="86"/>
      <c r="QUW153" s="86"/>
      <c r="QUX153" s="86"/>
      <c r="QUY153" s="86"/>
      <c r="QUZ153" s="86"/>
      <c r="QVA153" s="86"/>
      <c r="QVB153" s="86"/>
      <c r="QVC153" s="86"/>
      <c r="QVD153" s="86"/>
      <c r="QVE153" s="86"/>
      <c r="QVF153" s="86"/>
      <c r="QVG153" s="86"/>
      <c r="QVH153" s="86"/>
      <c r="QVI153" s="86"/>
      <c r="QVJ153" s="86"/>
      <c r="QVK153" s="86"/>
      <c r="QVL153" s="86"/>
      <c r="QVM153" s="86"/>
      <c r="QVN153" s="86"/>
      <c r="QVO153" s="86"/>
      <c r="QVP153" s="86"/>
      <c r="QVQ153" s="86"/>
      <c r="QVR153" s="86"/>
      <c r="QVS153" s="86"/>
      <c r="QVT153" s="86"/>
      <c r="QVU153" s="86"/>
      <c r="QVV153" s="86"/>
      <c r="QVW153" s="86"/>
      <c r="QVX153" s="86"/>
      <c r="QVY153" s="86"/>
      <c r="QVZ153" s="86"/>
      <c r="QWA153" s="86"/>
      <c r="QWB153" s="86"/>
      <c r="QWC153" s="86"/>
      <c r="QWD153" s="86"/>
      <c r="QWE153" s="86"/>
      <c r="QWF153" s="86"/>
      <c r="QWG153" s="86"/>
      <c r="QWH153" s="86"/>
      <c r="QWI153" s="86"/>
      <c r="QWJ153" s="86"/>
      <c r="QWK153" s="86"/>
      <c r="QWL153" s="86"/>
      <c r="QWM153" s="86"/>
      <c r="QWN153" s="86"/>
      <c r="QWO153" s="86"/>
      <c r="QWP153" s="86"/>
      <c r="QWQ153" s="86"/>
      <c r="QWR153" s="86"/>
      <c r="QWS153" s="86"/>
      <c r="QWT153" s="86"/>
      <c r="QWU153" s="86"/>
      <c r="QWV153" s="86"/>
      <c r="QWW153" s="86"/>
      <c r="QWX153" s="86"/>
      <c r="QWY153" s="86"/>
      <c r="QWZ153" s="86"/>
      <c r="QXA153" s="86"/>
      <c r="QXB153" s="86"/>
      <c r="QXC153" s="86"/>
      <c r="QXD153" s="86"/>
      <c r="QXE153" s="86"/>
      <c r="QXF153" s="86"/>
      <c r="QXG153" s="86"/>
      <c r="QXH153" s="86"/>
      <c r="QXI153" s="86"/>
      <c r="QXJ153" s="86"/>
      <c r="QXK153" s="86"/>
      <c r="QXL153" s="86"/>
      <c r="QXM153" s="86"/>
      <c r="QXN153" s="86"/>
      <c r="QXO153" s="86"/>
      <c r="QXP153" s="86"/>
      <c r="QXQ153" s="86"/>
      <c r="QXR153" s="86"/>
      <c r="QXS153" s="86"/>
      <c r="QXT153" s="86"/>
      <c r="QXU153" s="86"/>
      <c r="QXV153" s="86"/>
      <c r="QXW153" s="86"/>
      <c r="QXX153" s="86"/>
      <c r="QXY153" s="86"/>
      <c r="QXZ153" s="86"/>
      <c r="QYA153" s="86"/>
      <c r="QYB153" s="86"/>
      <c r="QYC153" s="86"/>
      <c r="QYD153" s="86"/>
      <c r="QYE153" s="86"/>
      <c r="QYF153" s="86"/>
      <c r="QYG153" s="86"/>
      <c r="QYH153" s="86"/>
      <c r="QYI153" s="86"/>
      <c r="QYJ153" s="86"/>
      <c r="QYK153" s="86"/>
      <c r="QYL153" s="86"/>
      <c r="QYM153" s="86"/>
      <c r="QYN153" s="86"/>
      <c r="QYO153" s="86"/>
      <c r="QYP153" s="86"/>
      <c r="QYQ153" s="86"/>
      <c r="QYR153" s="86"/>
      <c r="QYS153" s="86"/>
      <c r="QYT153" s="86"/>
      <c r="QYU153" s="86"/>
      <c r="QYV153" s="86"/>
      <c r="QYW153" s="86"/>
      <c r="QYX153" s="86"/>
      <c r="QYY153" s="86"/>
      <c r="QYZ153" s="86"/>
      <c r="QZA153" s="86"/>
      <c r="QZB153" s="86"/>
      <c r="QZC153" s="86"/>
      <c r="QZD153" s="86"/>
      <c r="QZE153" s="86"/>
      <c r="QZF153" s="86"/>
      <c r="QZG153" s="86"/>
      <c r="QZH153" s="86"/>
      <c r="QZI153" s="86"/>
      <c r="QZJ153" s="86"/>
      <c r="QZK153" s="86"/>
      <c r="QZL153" s="86"/>
      <c r="QZM153" s="86"/>
      <c r="QZN153" s="86"/>
      <c r="QZO153" s="86"/>
      <c r="QZP153" s="86"/>
      <c r="QZQ153" s="86"/>
      <c r="QZR153" s="86"/>
      <c r="QZS153" s="86"/>
      <c r="QZT153" s="86"/>
      <c r="QZU153" s="86"/>
      <c r="QZV153" s="86"/>
      <c r="QZW153" s="86"/>
      <c r="QZX153" s="86"/>
      <c r="QZY153" s="86"/>
      <c r="QZZ153" s="86"/>
      <c r="RAA153" s="86"/>
      <c r="RAB153" s="86"/>
      <c r="RAC153" s="86"/>
      <c r="RAD153" s="86"/>
      <c r="RAE153" s="86"/>
      <c r="RAF153" s="86"/>
      <c r="RAG153" s="86"/>
      <c r="RAH153" s="86"/>
      <c r="RAI153" s="86"/>
      <c r="RAJ153" s="86"/>
      <c r="RAK153" s="86"/>
      <c r="RAL153" s="86"/>
      <c r="RAM153" s="86"/>
      <c r="RAN153" s="86"/>
      <c r="RAO153" s="86"/>
      <c r="RAP153" s="86"/>
      <c r="RAQ153" s="86"/>
      <c r="RAR153" s="86"/>
      <c r="RAS153" s="86"/>
      <c r="RAT153" s="86"/>
      <c r="RAU153" s="86"/>
      <c r="RAV153" s="86"/>
      <c r="RAW153" s="86"/>
      <c r="RAX153" s="86"/>
      <c r="RAY153" s="86"/>
      <c r="RAZ153" s="86"/>
      <c r="RBA153" s="86"/>
      <c r="RBB153" s="86"/>
      <c r="RBC153" s="86"/>
      <c r="RBD153" s="86"/>
      <c r="RBE153" s="86"/>
      <c r="RBF153" s="86"/>
      <c r="RBG153" s="86"/>
      <c r="RBH153" s="86"/>
      <c r="RBI153" s="86"/>
      <c r="RBJ153" s="86"/>
      <c r="RBK153" s="86"/>
      <c r="RBL153" s="86"/>
      <c r="RBM153" s="86"/>
      <c r="RBN153" s="86"/>
      <c r="RBO153" s="86"/>
      <c r="RBP153" s="86"/>
      <c r="RBQ153" s="86"/>
      <c r="RBR153" s="86"/>
      <c r="RBS153" s="86"/>
      <c r="RBT153" s="86"/>
      <c r="RBU153" s="86"/>
      <c r="RBV153" s="86"/>
      <c r="RBW153" s="186"/>
      <c r="RBX153" s="186"/>
      <c r="RBY153" s="186"/>
      <c r="RBZ153" s="186"/>
      <c r="RCA153" s="186"/>
      <c r="RCB153" s="186"/>
      <c r="RCC153" s="86"/>
      <c r="RCD153" s="86"/>
      <c r="RCE153" s="86"/>
      <c r="RCF153" s="86"/>
      <c r="RCG153" s="86"/>
      <c r="RCH153" s="86"/>
      <c r="RCI153" s="86"/>
      <c r="RCJ153" s="86"/>
      <c r="RCK153" s="86"/>
      <c r="RCL153" s="86"/>
      <c r="RCM153" s="86"/>
      <c r="RCN153" s="86"/>
      <c r="RCO153" s="86"/>
      <c r="RCP153" s="86"/>
      <c r="RCQ153" s="86"/>
      <c r="RCR153" s="86"/>
      <c r="RCS153" s="86"/>
      <c r="RCT153" s="86"/>
      <c r="RCU153" s="86"/>
      <c r="RCV153" s="86"/>
      <c r="RCW153" s="86"/>
      <c r="RCX153" s="86"/>
      <c r="RCY153" s="86"/>
      <c r="RCZ153" s="86"/>
      <c r="RDA153" s="86"/>
      <c r="RDB153" s="86"/>
      <c r="RDC153" s="86"/>
      <c r="RDD153" s="86"/>
      <c r="RDE153" s="86"/>
      <c r="RDF153" s="86"/>
      <c r="RDG153" s="86"/>
      <c r="RDH153" s="86"/>
      <c r="RDI153" s="86"/>
      <c r="RDJ153" s="86"/>
      <c r="RDK153" s="86"/>
      <c r="RDL153" s="86"/>
      <c r="RDM153" s="86"/>
      <c r="RDN153" s="86"/>
      <c r="RDO153" s="86"/>
      <c r="RDP153" s="86"/>
      <c r="RDQ153" s="86"/>
      <c r="RDR153" s="86"/>
      <c r="RDS153" s="86"/>
      <c r="RDT153" s="86"/>
      <c r="RDU153" s="86"/>
      <c r="RDV153" s="86"/>
      <c r="RDW153" s="86"/>
      <c r="RDX153" s="86"/>
      <c r="RDY153" s="86"/>
      <c r="RDZ153" s="86"/>
      <c r="REA153" s="86"/>
      <c r="REB153" s="86"/>
      <c r="REC153" s="86"/>
      <c r="RED153" s="86"/>
      <c r="REE153" s="86"/>
      <c r="REF153" s="86"/>
      <c r="REG153" s="86"/>
      <c r="REH153" s="86"/>
      <c r="REI153" s="86"/>
      <c r="REJ153" s="86"/>
      <c r="REK153" s="86"/>
      <c r="REL153" s="86"/>
      <c r="REM153" s="86"/>
      <c r="REN153" s="86"/>
      <c r="REO153" s="86"/>
      <c r="REP153" s="86"/>
      <c r="REQ153" s="86"/>
      <c r="RER153" s="86"/>
      <c r="RES153" s="86"/>
      <c r="RET153" s="86"/>
      <c r="REU153" s="86"/>
      <c r="REV153" s="86"/>
      <c r="REW153" s="86"/>
      <c r="REX153" s="86"/>
      <c r="REY153" s="86"/>
      <c r="REZ153" s="86"/>
      <c r="RFA153" s="86"/>
      <c r="RFB153" s="86"/>
      <c r="RFC153" s="86"/>
      <c r="RFD153" s="86"/>
      <c r="RFE153" s="86"/>
      <c r="RFF153" s="86"/>
      <c r="RFG153" s="86"/>
      <c r="RFH153" s="86"/>
      <c r="RFI153" s="86"/>
      <c r="RFJ153" s="86"/>
      <c r="RFK153" s="86"/>
      <c r="RFL153" s="86"/>
      <c r="RFM153" s="86"/>
      <c r="RFN153" s="86"/>
      <c r="RFO153" s="86"/>
      <c r="RFP153" s="86"/>
      <c r="RFQ153" s="86"/>
      <c r="RFR153" s="86"/>
      <c r="RFS153" s="86"/>
      <c r="RFT153" s="86"/>
      <c r="RFU153" s="86"/>
      <c r="RFV153" s="86"/>
      <c r="RFW153" s="86"/>
      <c r="RFX153" s="86"/>
      <c r="RFY153" s="86"/>
      <c r="RFZ153" s="86"/>
      <c r="RGA153" s="86"/>
      <c r="RGB153" s="86"/>
      <c r="RGC153" s="86"/>
      <c r="RGD153" s="86"/>
      <c r="RGE153" s="86"/>
      <c r="RGF153" s="86"/>
      <c r="RGG153" s="86"/>
      <c r="RGH153" s="86"/>
      <c r="RGI153" s="86"/>
      <c r="RGJ153" s="86"/>
      <c r="RGK153" s="86"/>
      <c r="RGL153" s="86"/>
      <c r="RGM153" s="86"/>
      <c r="RGN153" s="86"/>
      <c r="RGO153" s="86"/>
      <c r="RGP153" s="86"/>
      <c r="RGQ153" s="86"/>
      <c r="RGR153" s="86"/>
      <c r="RGS153" s="86"/>
      <c r="RGT153" s="86"/>
      <c r="RGU153" s="86"/>
      <c r="RGV153" s="86"/>
      <c r="RGW153" s="86"/>
      <c r="RGX153" s="86"/>
      <c r="RGY153" s="86"/>
      <c r="RGZ153" s="86"/>
      <c r="RHA153" s="86"/>
      <c r="RHB153" s="86"/>
      <c r="RHC153" s="86"/>
      <c r="RHD153" s="86"/>
      <c r="RHE153" s="86"/>
      <c r="RHF153" s="86"/>
      <c r="RHG153" s="86"/>
      <c r="RHH153" s="86"/>
      <c r="RHI153" s="86"/>
      <c r="RHJ153" s="86"/>
      <c r="RHK153" s="86"/>
      <c r="RHL153" s="86"/>
      <c r="RHM153" s="86"/>
      <c r="RHN153" s="86"/>
      <c r="RHO153" s="86"/>
      <c r="RHP153" s="86"/>
      <c r="RHQ153" s="86"/>
      <c r="RHR153" s="86"/>
      <c r="RHS153" s="86"/>
      <c r="RHT153" s="86"/>
      <c r="RHU153" s="86"/>
      <c r="RHV153" s="86"/>
      <c r="RHW153" s="86"/>
      <c r="RHX153" s="86"/>
      <c r="RHY153" s="86"/>
      <c r="RHZ153" s="86"/>
      <c r="RIA153" s="86"/>
      <c r="RIB153" s="86"/>
      <c r="RIC153" s="86"/>
      <c r="RID153" s="86"/>
      <c r="RIE153" s="86"/>
      <c r="RIF153" s="86"/>
      <c r="RIG153" s="86"/>
      <c r="RIH153" s="86"/>
      <c r="RII153" s="86"/>
      <c r="RIJ153" s="86"/>
      <c r="RIK153" s="86"/>
      <c r="RIL153" s="86"/>
      <c r="RIM153" s="86"/>
      <c r="RIN153" s="86"/>
      <c r="RIO153" s="86"/>
      <c r="RIP153" s="86"/>
      <c r="RIQ153" s="86"/>
      <c r="RIR153" s="86"/>
      <c r="RIS153" s="86"/>
      <c r="RIT153" s="86"/>
      <c r="RIU153" s="86"/>
      <c r="RIV153" s="86"/>
      <c r="RIW153" s="86"/>
      <c r="RIX153" s="86"/>
      <c r="RIY153" s="86"/>
      <c r="RIZ153" s="86"/>
      <c r="RJA153" s="86"/>
      <c r="RJB153" s="86"/>
      <c r="RJC153" s="86"/>
      <c r="RJD153" s="86"/>
      <c r="RJE153" s="86"/>
      <c r="RJF153" s="86"/>
      <c r="RJG153" s="86"/>
      <c r="RJH153" s="86"/>
      <c r="RJI153" s="86"/>
      <c r="RJJ153" s="86"/>
      <c r="RJK153" s="86"/>
      <c r="RJL153" s="86"/>
      <c r="RJM153" s="86"/>
      <c r="RJN153" s="86"/>
      <c r="RJO153" s="86"/>
      <c r="RJP153" s="86"/>
      <c r="RJQ153" s="86"/>
      <c r="RJR153" s="86"/>
      <c r="RJS153" s="86"/>
      <c r="RJT153" s="86"/>
      <c r="RJU153" s="86"/>
      <c r="RJV153" s="86"/>
      <c r="RJW153" s="86"/>
      <c r="RJX153" s="86"/>
      <c r="RJY153" s="86"/>
      <c r="RJZ153" s="86"/>
      <c r="RKA153" s="86"/>
      <c r="RKB153" s="86"/>
      <c r="RKC153" s="86"/>
      <c r="RKD153" s="86"/>
      <c r="RKE153" s="86"/>
      <c r="RKF153" s="86"/>
      <c r="RKG153" s="86"/>
      <c r="RKH153" s="86"/>
      <c r="RKI153" s="86"/>
      <c r="RKJ153" s="86"/>
      <c r="RKK153" s="86"/>
      <c r="RKL153" s="86"/>
      <c r="RKM153" s="86"/>
      <c r="RKN153" s="86"/>
      <c r="RKO153" s="86"/>
      <c r="RKP153" s="86"/>
      <c r="RKQ153" s="86"/>
      <c r="RKR153" s="86"/>
      <c r="RKS153" s="86"/>
      <c r="RKT153" s="86"/>
      <c r="RKU153" s="86"/>
      <c r="RKV153" s="86"/>
      <c r="RKW153" s="86"/>
      <c r="RKX153" s="86"/>
      <c r="RKY153" s="86"/>
      <c r="RKZ153" s="86"/>
      <c r="RLA153" s="86"/>
      <c r="RLB153" s="86"/>
      <c r="RLC153" s="86"/>
      <c r="RLD153" s="86"/>
      <c r="RLE153" s="86"/>
      <c r="RLF153" s="86"/>
      <c r="RLG153" s="86"/>
      <c r="RLH153" s="86"/>
      <c r="RLI153" s="86"/>
      <c r="RLJ153" s="86"/>
      <c r="RLK153" s="86"/>
      <c r="RLL153" s="86"/>
      <c r="RLM153" s="86"/>
      <c r="RLN153" s="86"/>
      <c r="RLO153" s="86"/>
      <c r="RLP153" s="86"/>
      <c r="RLQ153" s="86"/>
      <c r="RLR153" s="86"/>
      <c r="RLS153" s="186"/>
      <c r="RLT153" s="186"/>
      <c r="RLU153" s="186"/>
      <c r="RLV153" s="186"/>
      <c r="RLW153" s="186"/>
      <c r="RLX153" s="186"/>
      <c r="RLY153" s="86"/>
      <c r="RLZ153" s="86"/>
      <c r="RMA153" s="86"/>
      <c r="RMB153" s="86"/>
      <c r="RMC153" s="86"/>
      <c r="RMD153" s="86"/>
      <c r="RME153" s="86"/>
      <c r="RMF153" s="86"/>
      <c r="RMG153" s="86"/>
      <c r="RMH153" s="86"/>
      <c r="RMI153" s="86"/>
      <c r="RMJ153" s="86"/>
      <c r="RMK153" s="86"/>
      <c r="RML153" s="86"/>
      <c r="RMM153" s="86"/>
      <c r="RMN153" s="86"/>
      <c r="RMO153" s="86"/>
      <c r="RMP153" s="86"/>
      <c r="RMQ153" s="86"/>
      <c r="RMR153" s="86"/>
      <c r="RMS153" s="86"/>
      <c r="RMT153" s="86"/>
      <c r="RMU153" s="86"/>
      <c r="RMV153" s="86"/>
      <c r="RMW153" s="86"/>
      <c r="RMX153" s="86"/>
      <c r="RMY153" s="86"/>
      <c r="RMZ153" s="86"/>
      <c r="RNA153" s="86"/>
      <c r="RNB153" s="86"/>
      <c r="RNC153" s="86"/>
      <c r="RND153" s="86"/>
      <c r="RNE153" s="86"/>
      <c r="RNF153" s="86"/>
      <c r="RNG153" s="86"/>
      <c r="RNH153" s="86"/>
      <c r="RNI153" s="86"/>
      <c r="RNJ153" s="86"/>
      <c r="RNK153" s="86"/>
      <c r="RNL153" s="86"/>
      <c r="RNM153" s="86"/>
      <c r="RNN153" s="86"/>
      <c r="RNO153" s="86"/>
      <c r="RNP153" s="86"/>
      <c r="RNQ153" s="86"/>
      <c r="RNR153" s="86"/>
      <c r="RNS153" s="86"/>
      <c r="RNT153" s="86"/>
      <c r="RNU153" s="86"/>
      <c r="RNV153" s="86"/>
      <c r="RNW153" s="86"/>
      <c r="RNX153" s="86"/>
      <c r="RNY153" s="86"/>
      <c r="RNZ153" s="86"/>
      <c r="ROA153" s="86"/>
      <c r="ROB153" s="86"/>
      <c r="ROC153" s="86"/>
      <c r="ROD153" s="86"/>
      <c r="ROE153" s="86"/>
      <c r="ROF153" s="86"/>
      <c r="ROG153" s="86"/>
      <c r="ROH153" s="86"/>
      <c r="ROI153" s="86"/>
      <c r="ROJ153" s="86"/>
      <c r="ROK153" s="86"/>
      <c r="ROL153" s="86"/>
      <c r="ROM153" s="86"/>
      <c r="RON153" s="86"/>
      <c r="ROO153" s="86"/>
      <c r="ROP153" s="86"/>
      <c r="ROQ153" s="86"/>
      <c r="ROR153" s="86"/>
      <c r="ROS153" s="86"/>
      <c r="ROT153" s="86"/>
      <c r="ROU153" s="86"/>
      <c r="ROV153" s="86"/>
      <c r="ROW153" s="86"/>
      <c r="ROX153" s="86"/>
      <c r="ROY153" s="86"/>
      <c r="ROZ153" s="86"/>
      <c r="RPA153" s="86"/>
      <c r="RPB153" s="86"/>
      <c r="RPC153" s="86"/>
      <c r="RPD153" s="86"/>
      <c r="RPE153" s="86"/>
      <c r="RPF153" s="86"/>
      <c r="RPG153" s="86"/>
      <c r="RPH153" s="86"/>
      <c r="RPI153" s="86"/>
      <c r="RPJ153" s="86"/>
      <c r="RPK153" s="86"/>
      <c r="RPL153" s="86"/>
      <c r="RPM153" s="86"/>
      <c r="RPN153" s="86"/>
      <c r="RPO153" s="86"/>
      <c r="RPP153" s="86"/>
      <c r="RPQ153" s="86"/>
      <c r="RPR153" s="86"/>
      <c r="RPS153" s="86"/>
      <c r="RPT153" s="86"/>
      <c r="RPU153" s="86"/>
      <c r="RPV153" s="86"/>
      <c r="RPW153" s="86"/>
      <c r="RPX153" s="86"/>
      <c r="RPY153" s="86"/>
      <c r="RPZ153" s="86"/>
      <c r="RQA153" s="86"/>
      <c r="RQB153" s="86"/>
      <c r="RQC153" s="86"/>
      <c r="RQD153" s="86"/>
      <c r="RQE153" s="86"/>
      <c r="RQF153" s="86"/>
      <c r="RQG153" s="86"/>
      <c r="RQH153" s="86"/>
      <c r="RQI153" s="86"/>
      <c r="RQJ153" s="86"/>
      <c r="RQK153" s="86"/>
      <c r="RQL153" s="86"/>
      <c r="RQM153" s="86"/>
      <c r="RQN153" s="86"/>
      <c r="RQO153" s="86"/>
      <c r="RQP153" s="86"/>
      <c r="RQQ153" s="86"/>
      <c r="RQR153" s="86"/>
      <c r="RQS153" s="86"/>
      <c r="RQT153" s="86"/>
      <c r="RQU153" s="86"/>
      <c r="RQV153" s="86"/>
      <c r="RQW153" s="86"/>
      <c r="RQX153" s="86"/>
      <c r="RQY153" s="86"/>
      <c r="RQZ153" s="86"/>
      <c r="RRA153" s="86"/>
      <c r="RRB153" s="86"/>
      <c r="RRC153" s="86"/>
      <c r="RRD153" s="86"/>
      <c r="RRE153" s="86"/>
      <c r="RRF153" s="86"/>
      <c r="RRG153" s="86"/>
      <c r="RRH153" s="86"/>
      <c r="RRI153" s="86"/>
      <c r="RRJ153" s="86"/>
      <c r="RRK153" s="86"/>
      <c r="RRL153" s="86"/>
      <c r="RRM153" s="86"/>
      <c r="RRN153" s="86"/>
      <c r="RRO153" s="86"/>
      <c r="RRP153" s="86"/>
      <c r="RRQ153" s="86"/>
      <c r="RRR153" s="86"/>
      <c r="RRS153" s="86"/>
      <c r="RRT153" s="86"/>
      <c r="RRU153" s="86"/>
      <c r="RRV153" s="86"/>
      <c r="RRW153" s="86"/>
      <c r="RRX153" s="86"/>
      <c r="RRY153" s="86"/>
      <c r="RRZ153" s="86"/>
      <c r="RSA153" s="86"/>
      <c r="RSB153" s="86"/>
      <c r="RSC153" s="86"/>
      <c r="RSD153" s="86"/>
      <c r="RSE153" s="86"/>
      <c r="RSF153" s="86"/>
      <c r="RSG153" s="86"/>
      <c r="RSH153" s="86"/>
      <c r="RSI153" s="86"/>
      <c r="RSJ153" s="86"/>
      <c r="RSK153" s="86"/>
      <c r="RSL153" s="86"/>
      <c r="RSM153" s="86"/>
      <c r="RSN153" s="86"/>
      <c r="RSO153" s="86"/>
      <c r="RSP153" s="86"/>
      <c r="RSQ153" s="86"/>
      <c r="RSR153" s="86"/>
      <c r="RSS153" s="86"/>
      <c r="RST153" s="86"/>
      <c r="RSU153" s="86"/>
      <c r="RSV153" s="86"/>
      <c r="RSW153" s="86"/>
      <c r="RSX153" s="86"/>
      <c r="RSY153" s="86"/>
      <c r="RSZ153" s="86"/>
      <c r="RTA153" s="86"/>
      <c r="RTB153" s="86"/>
      <c r="RTC153" s="86"/>
      <c r="RTD153" s="86"/>
      <c r="RTE153" s="86"/>
      <c r="RTF153" s="86"/>
      <c r="RTG153" s="86"/>
      <c r="RTH153" s="86"/>
      <c r="RTI153" s="86"/>
      <c r="RTJ153" s="86"/>
      <c r="RTK153" s="86"/>
      <c r="RTL153" s="86"/>
      <c r="RTM153" s="86"/>
      <c r="RTN153" s="86"/>
      <c r="RTO153" s="86"/>
      <c r="RTP153" s="86"/>
      <c r="RTQ153" s="86"/>
      <c r="RTR153" s="86"/>
      <c r="RTS153" s="86"/>
      <c r="RTT153" s="86"/>
      <c r="RTU153" s="86"/>
      <c r="RTV153" s="86"/>
      <c r="RTW153" s="86"/>
      <c r="RTX153" s="86"/>
      <c r="RTY153" s="86"/>
      <c r="RTZ153" s="86"/>
      <c r="RUA153" s="86"/>
      <c r="RUB153" s="86"/>
      <c r="RUC153" s="86"/>
      <c r="RUD153" s="86"/>
      <c r="RUE153" s="86"/>
      <c r="RUF153" s="86"/>
      <c r="RUG153" s="86"/>
      <c r="RUH153" s="86"/>
      <c r="RUI153" s="86"/>
      <c r="RUJ153" s="86"/>
      <c r="RUK153" s="86"/>
      <c r="RUL153" s="86"/>
      <c r="RUM153" s="86"/>
      <c r="RUN153" s="86"/>
      <c r="RUO153" s="86"/>
      <c r="RUP153" s="86"/>
      <c r="RUQ153" s="86"/>
      <c r="RUR153" s="86"/>
      <c r="RUS153" s="86"/>
      <c r="RUT153" s="86"/>
      <c r="RUU153" s="86"/>
      <c r="RUV153" s="86"/>
      <c r="RUW153" s="86"/>
      <c r="RUX153" s="86"/>
      <c r="RUY153" s="86"/>
      <c r="RUZ153" s="86"/>
      <c r="RVA153" s="86"/>
      <c r="RVB153" s="86"/>
      <c r="RVC153" s="86"/>
      <c r="RVD153" s="86"/>
      <c r="RVE153" s="86"/>
      <c r="RVF153" s="86"/>
      <c r="RVG153" s="86"/>
      <c r="RVH153" s="86"/>
      <c r="RVI153" s="86"/>
      <c r="RVJ153" s="86"/>
      <c r="RVK153" s="86"/>
      <c r="RVL153" s="86"/>
      <c r="RVM153" s="86"/>
      <c r="RVN153" s="86"/>
      <c r="RVO153" s="186"/>
      <c r="RVP153" s="186"/>
      <c r="RVQ153" s="186"/>
      <c r="RVR153" s="186"/>
      <c r="RVS153" s="186"/>
      <c r="RVT153" s="186"/>
      <c r="RVU153" s="86"/>
      <c r="RVV153" s="86"/>
      <c r="RVW153" s="86"/>
      <c r="RVX153" s="86"/>
      <c r="RVY153" s="86"/>
      <c r="RVZ153" s="86"/>
      <c r="RWA153" s="86"/>
      <c r="RWB153" s="86"/>
      <c r="RWC153" s="86"/>
      <c r="RWD153" s="86"/>
      <c r="RWE153" s="86"/>
      <c r="RWF153" s="86"/>
      <c r="RWG153" s="86"/>
      <c r="RWH153" s="86"/>
      <c r="RWI153" s="86"/>
      <c r="RWJ153" s="86"/>
      <c r="RWK153" s="86"/>
      <c r="RWL153" s="86"/>
      <c r="RWM153" s="86"/>
      <c r="RWN153" s="86"/>
      <c r="RWO153" s="86"/>
      <c r="RWP153" s="86"/>
      <c r="RWQ153" s="86"/>
      <c r="RWR153" s="86"/>
      <c r="RWS153" s="86"/>
      <c r="RWT153" s="86"/>
      <c r="RWU153" s="86"/>
      <c r="RWV153" s="86"/>
      <c r="RWW153" s="86"/>
      <c r="RWX153" s="86"/>
      <c r="RWY153" s="86"/>
      <c r="RWZ153" s="86"/>
      <c r="RXA153" s="86"/>
      <c r="RXB153" s="86"/>
      <c r="RXC153" s="86"/>
      <c r="RXD153" s="86"/>
      <c r="RXE153" s="86"/>
      <c r="RXF153" s="86"/>
      <c r="RXG153" s="86"/>
      <c r="RXH153" s="86"/>
      <c r="RXI153" s="86"/>
      <c r="RXJ153" s="86"/>
      <c r="RXK153" s="86"/>
      <c r="RXL153" s="86"/>
      <c r="RXM153" s="86"/>
      <c r="RXN153" s="86"/>
      <c r="RXO153" s="86"/>
      <c r="RXP153" s="86"/>
      <c r="RXQ153" s="86"/>
      <c r="RXR153" s="86"/>
      <c r="RXS153" s="86"/>
      <c r="RXT153" s="86"/>
      <c r="RXU153" s="86"/>
      <c r="RXV153" s="86"/>
      <c r="RXW153" s="86"/>
      <c r="RXX153" s="86"/>
      <c r="RXY153" s="86"/>
      <c r="RXZ153" s="86"/>
      <c r="RYA153" s="86"/>
      <c r="RYB153" s="86"/>
      <c r="RYC153" s="86"/>
      <c r="RYD153" s="86"/>
      <c r="RYE153" s="86"/>
      <c r="RYF153" s="86"/>
      <c r="RYG153" s="86"/>
      <c r="RYH153" s="86"/>
      <c r="RYI153" s="86"/>
      <c r="RYJ153" s="86"/>
      <c r="RYK153" s="86"/>
      <c r="RYL153" s="86"/>
      <c r="RYM153" s="86"/>
      <c r="RYN153" s="86"/>
      <c r="RYO153" s="86"/>
      <c r="RYP153" s="86"/>
      <c r="RYQ153" s="86"/>
      <c r="RYR153" s="86"/>
      <c r="RYS153" s="86"/>
      <c r="RYT153" s="86"/>
      <c r="RYU153" s="86"/>
      <c r="RYV153" s="86"/>
      <c r="RYW153" s="86"/>
      <c r="RYX153" s="86"/>
      <c r="RYY153" s="86"/>
      <c r="RYZ153" s="86"/>
      <c r="RZA153" s="86"/>
      <c r="RZB153" s="86"/>
      <c r="RZC153" s="86"/>
      <c r="RZD153" s="86"/>
      <c r="RZE153" s="86"/>
      <c r="RZF153" s="86"/>
      <c r="RZG153" s="86"/>
      <c r="RZH153" s="86"/>
      <c r="RZI153" s="86"/>
      <c r="RZJ153" s="86"/>
      <c r="RZK153" s="86"/>
      <c r="RZL153" s="86"/>
      <c r="RZM153" s="86"/>
      <c r="RZN153" s="86"/>
      <c r="RZO153" s="86"/>
      <c r="RZP153" s="86"/>
      <c r="RZQ153" s="86"/>
      <c r="RZR153" s="86"/>
      <c r="RZS153" s="86"/>
      <c r="RZT153" s="86"/>
      <c r="RZU153" s="86"/>
      <c r="RZV153" s="86"/>
      <c r="RZW153" s="86"/>
      <c r="RZX153" s="86"/>
      <c r="RZY153" s="86"/>
      <c r="RZZ153" s="86"/>
      <c r="SAA153" s="86"/>
      <c r="SAB153" s="86"/>
      <c r="SAC153" s="86"/>
      <c r="SAD153" s="86"/>
      <c r="SAE153" s="86"/>
      <c r="SAF153" s="86"/>
      <c r="SAG153" s="86"/>
      <c r="SAH153" s="86"/>
      <c r="SAI153" s="86"/>
      <c r="SAJ153" s="86"/>
      <c r="SAK153" s="86"/>
      <c r="SAL153" s="86"/>
      <c r="SAM153" s="86"/>
      <c r="SAN153" s="86"/>
      <c r="SAO153" s="86"/>
      <c r="SAP153" s="86"/>
      <c r="SAQ153" s="86"/>
      <c r="SAR153" s="86"/>
      <c r="SAS153" s="86"/>
      <c r="SAT153" s="86"/>
      <c r="SAU153" s="86"/>
      <c r="SAV153" s="86"/>
      <c r="SAW153" s="86"/>
      <c r="SAX153" s="86"/>
      <c r="SAY153" s="86"/>
      <c r="SAZ153" s="86"/>
      <c r="SBA153" s="86"/>
      <c r="SBB153" s="86"/>
      <c r="SBC153" s="86"/>
      <c r="SBD153" s="86"/>
      <c r="SBE153" s="86"/>
      <c r="SBF153" s="86"/>
      <c r="SBG153" s="86"/>
      <c r="SBH153" s="86"/>
      <c r="SBI153" s="86"/>
      <c r="SBJ153" s="86"/>
      <c r="SBK153" s="86"/>
      <c r="SBL153" s="86"/>
      <c r="SBM153" s="86"/>
      <c r="SBN153" s="86"/>
      <c r="SBO153" s="86"/>
      <c r="SBP153" s="86"/>
      <c r="SBQ153" s="86"/>
      <c r="SBR153" s="86"/>
      <c r="SBS153" s="86"/>
      <c r="SBT153" s="86"/>
      <c r="SBU153" s="86"/>
      <c r="SBV153" s="86"/>
      <c r="SBW153" s="86"/>
      <c r="SBX153" s="86"/>
      <c r="SBY153" s="86"/>
      <c r="SBZ153" s="86"/>
      <c r="SCA153" s="86"/>
      <c r="SCB153" s="86"/>
      <c r="SCC153" s="86"/>
      <c r="SCD153" s="86"/>
      <c r="SCE153" s="86"/>
      <c r="SCF153" s="86"/>
      <c r="SCG153" s="86"/>
      <c r="SCH153" s="86"/>
      <c r="SCI153" s="86"/>
      <c r="SCJ153" s="86"/>
      <c r="SCK153" s="86"/>
      <c r="SCL153" s="86"/>
      <c r="SCM153" s="86"/>
      <c r="SCN153" s="86"/>
      <c r="SCO153" s="86"/>
      <c r="SCP153" s="86"/>
      <c r="SCQ153" s="86"/>
      <c r="SCR153" s="86"/>
      <c r="SCS153" s="86"/>
      <c r="SCT153" s="86"/>
      <c r="SCU153" s="86"/>
      <c r="SCV153" s="86"/>
      <c r="SCW153" s="86"/>
      <c r="SCX153" s="86"/>
      <c r="SCY153" s="86"/>
      <c r="SCZ153" s="86"/>
      <c r="SDA153" s="86"/>
      <c r="SDB153" s="86"/>
      <c r="SDC153" s="86"/>
      <c r="SDD153" s="86"/>
      <c r="SDE153" s="86"/>
      <c r="SDF153" s="86"/>
      <c r="SDG153" s="86"/>
      <c r="SDH153" s="86"/>
      <c r="SDI153" s="86"/>
      <c r="SDJ153" s="86"/>
      <c r="SDK153" s="86"/>
      <c r="SDL153" s="86"/>
      <c r="SDM153" s="86"/>
      <c r="SDN153" s="86"/>
      <c r="SDO153" s="86"/>
      <c r="SDP153" s="86"/>
      <c r="SDQ153" s="86"/>
      <c r="SDR153" s="86"/>
      <c r="SDS153" s="86"/>
      <c r="SDT153" s="86"/>
      <c r="SDU153" s="86"/>
      <c r="SDV153" s="86"/>
      <c r="SDW153" s="86"/>
      <c r="SDX153" s="86"/>
      <c r="SDY153" s="86"/>
      <c r="SDZ153" s="86"/>
      <c r="SEA153" s="86"/>
      <c r="SEB153" s="86"/>
      <c r="SEC153" s="86"/>
      <c r="SED153" s="86"/>
      <c r="SEE153" s="86"/>
      <c r="SEF153" s="86"/>
      <c r="SEG153" s="86"/>
      <c r="SEH153" s="86"/>
      <c r="SEI153" s="86"/>
      <c r="SEJ153" s="86"/>
      <c r="SEK153" s="86"/>
      <c r="SEL153" s="86"/>
      <c r="SEM153" s="86"/>
      <c r="SEN153" s="86"/>
      <c r="SEO153" s="86"/>
      <c r="SEP153" s="86"/>
      <c r="SEQ153" s="86"/>
      <c r="SER153" s="86"/>
      <c r="SES153" s="86"/>
      <c r="SET153" s="86"/>
      <c r="SEU153" s="86"/>
      <c r="SEV153" s="86"/>
      <c r="SEW153" s="86"/>
      <c r="SEX153" s="86"/>
      <c r="SEY153" s="86"/>
      <c r="SEZ153" s="86"/>
      <c r="SFA153" s="86"/>
      <c r="SFB153" s="86"/>
      <c r="SFC153" s="86"/>
      <c r="SFD153" s="86"/>
      <c r="SFE153" s="86"/>
      <c r="SFF153" s="86"/>
      <c r="SFG153" s="86"/>
      <c r="SFH153" s="86"/>
      <c r="SFI153" s="86"/>
      <c r="SFJ153" s="86"/>
      <c r="SFK153" s="186"/>
      <c r="SFL153" s="186"/>
      <c r="SFM153" s="186"/>
      <c r="SFN153" s="186"/>
      <c r="SFO153" s="186"/>
      <c r="SFP153" s="186"/>
      <c r="SFQ153" s="86"/>
      <c r="SFR153" s="86"/>
      <c r="SFS153" s="86"/>
      <c r="SFT153" s="86"/>
      <c r="SFU153" s="86"/>
      <c r="SFV153" s="86"/>
      <c r="SFW153" s="86"/>
      <c r="SFX153" s="86"/>
      <c r="SFY153" s="86"/>
      <c r="SFZ153" s="86"/>
      <c r="SGA153" s="86"/>
      <c r="SGB153" s="86"/>
      <c r="SGC153" s="86"/>
      <c r="SGD153" s="86"/>
      <c r="SGE153" s="86"/>
      <c r="SGF153" s="86"/>
      <c r="SGG153" s="86"/>
      <c r="SGH153" s="86"/>
      <c r="SGI153" s="86"/>
      <c r="SGJ153" s="86"/>
      <c r="SGK153" s="86"/>
      <c r="SGL153" s="86"/>
      <c r="SGM153" s="86"/>
      <c r="SGN153" s="86"/>
      <c r="SGO153" s="86"/>
      <c r="SGP153" s="86"/>
      <c r="SGQ153" s="86"/>
      <c r="SGR153" s="86"/>
      <c r="SGS153" s="86"/>
      <c r="SGT153" s="86"/>
      <c r="SGU153" s="86"/>
      <c r="SGV153" s="86"/>
      <c r="SGW153" s="86"/>
      <c r="SGX153" s="86"/>
      <c r="SGY153" s="86"/>
      <c r="SGZ153" s="86"/>
      <c r="SHA153" s="86"/>
      <c r="SHB153" s="86"/>
      <c r="SHC153" s="86"/>
      <c r="SHD153" s="86"/>
      <c r="SHE153" s="86"/>
      <c r="SHF153" s="86"/>
      <c r="SHG153" s="86"/>
      <c r="SHH153" s="86"/>
      <c r="SHI153" s="86"/>
      <c r="SHJ153" s="86"/>
      <c r="SHK153" s="86"/>
      <c r="SHL153" s="86"/>
      <c r="SHM153" s="86"/>
      <c r="SHN153" s="86"/>
      <c r="SHO153" s="86"/>
      <c r="SHP153" s="86"/>
      <c r="SHQ153" s="86"/>
      <c r="SHR153" s="86"/>
      <c r="SHS153" s="86"/>
      <c r="SHT153" s="86"/>
      <c r="SHU153" s="86"/>
      <c r="SHV153" s="86"/>
      <c r="SHW153" s="86"/>
      <c r="SHX153" s="86"/>
      <c r="SHY153" s="86"/>
      <c r="SHZ153" s="86"/>
      <c r="SIA153" s="86"/>
      <c r="SIB153" s="86"/>
      <c r="SIC153" s="86"/>
      <c r="SID153" s="86"/>
      <c r="SIE153" s="86"/>
      <c r="SIF153" s="86"/>
      <c r="SIG153" s="86"/>
      <c r="SIH153" s="86"/>
      <c r="SII153" s="86"/>
      <c r="SIJ153" s="86"/>
      <c r="SIK153" s="86"/>
      <c r="SIL153" s="86"/>
      <c r="SIM153" s="86"/>
      <c r="SIN153" s="86"/>
      <c r="SIO153" s="86"/>
      <c r="SIP153" s="86"/>
      <c r="SIQ153" s="86"/>
      <c r="SIR153" s="86"/>
      <c r="SIS153" s="86"/>
      <c r="SIT153" s="86"/>
      <c r="SIU153" s="86"/>
      <c r="SIV153" s="86"/>
      <c r="SIW153" s="86"/>
      <c r="SIX153" s="86"/>
      <c r="SIY153" s="86"/>
      <c r="SIZ153" s="86"/>
      <c r="SJA153" s="86"/>
      <c r="SJB153" s="86"/>
      <c r="SJC153" s="86"/>
      <c r="SJD153" s="86"/>
      <c r="SJE153" s="86"/>
      <c r="SJF153" s="86"/>
      <c r="SJG153" s="86"/>
      <c r="SJH153" s="86"/>
      <c r="SJI153" s="86"/>
      <c r="SJJ153" s="86"/>
      <c r="SJK153" s="86"/>
      <c r="SJL153" s="86"/>
      <c r="SJM153" s="86"/>
      <c r="SJN153" s="86"/>
      <c r="SJO153" s="86"/>
      <c r="SJP153" s="86"/>
      <c r="SJQ153" s="86"/>
      <c r="SJR153" s="86"/>
      <c r="SJS153" s="86"/>
      <c r="SJT153" s="86"/>
      <c r="SJU153" s="86"/>
      <c r="SJV153" s="86"/>
      <c r="SJW153" s="86"/>
      <c r="SJX153" s="86"/>
      <c r="SJY153" s="86"/>
      <c r="SJZ153" s="86"/>
      <c r="SKA153" s="86"/>
      <c r="SKB153" s="86"/>
      <c r="SKC153" s="86"/>
      <c r="SKD153" s="86"/>
      <c r="SKE153" s="86"/>
      <c r="SKF153" s="86"/>
      <c r="SKG153" s="86"/>
      <c r="SKH153" s="86"/>
      <c r="SKI153" s="86"/>
      <c r="SKJ153" s="86"/>
      <c r="SKK153" s="86"/>
      <c r="SKL153" s="86"/>
      <c r="SKM153" s="86"/>
      <c r="SKN153" s="86"/>
      <c r="SKO153" s="86"/>
      <c r="SKP153" s="86"/>
      <c r="SKQ153" s="86"/>
      <c r="SKR153" s="86"/>
      <c r="SKS153" s="86"/>
      <c r="SKT153" s="86"/>
      <c r="SKU153" s="86"/>
      <c r="SKV153" s="86"/>
      <c r="SKW153" s="86"/>
      <c r="SKX153" s="86"/>
      <c r="SKY153" s="86"/>
      <c r="SKZ153" s="86"/>
      <c r="SLA153" s="86"/>
      <c r="SLB153" s="86"/>
      <c r="SLC153" s="86"/>
      <c r="SLD153" s="86"/>
      <c r="SLE153" s="86"/>
      <c r="SLF153" s="86"/>
      <c r="SLG153" s="86"/>
      <c r="SLH153" s="86"/>
      <c r="SLI153" s="86"/>
      <c r="SLJ153" s="86"/>
      <c r="SLK153" s="86"/>
      <c r="SLL153" s="86"/>
      <c r="SLM153" s="86"/>
      <c r="SLN153" s="86"/>
      <c r="SLO153" s="86"/>
      <c r="SLP153" s="86"/>
      <c r="SLQ153" s="86"/>
      <c r="SLR153" s="86"/>
      <c r="SLS153" s="86"/>
      <c r="SLT153" s="86"/>
      <c r="SLU153" s="86"/>
      <c r="SLV153" s="86"/>
      <c r="SLW153" s="86"/>
      <c r="SLX153" s="86"/>
      <c r="SLY153" s="86"/>
      <c r="SLZ153" s="86"/>
      <c r="SMA153" s="86"/>
      <c r="SMB153" s="86"/>
      <c r="SMC153" s="86"/>
      <c r="SMD153" s="86"/>
      <c r="SME153" s="86"/>
      <c r="SMF153" s="86"/>
      <c r="SMG153" s="86"/>
      <c r="SMH153" s="86"/>
      <c r="SMI153" s="86"/>
      <c r="SMJ153" s="86"/>
      <c r="SMK153" s="86"/>
      <c r="SML153" s="86"/>
      <c r="SMM153" s="86"/>
      <c r="SMN153" s="86"/>
      <c r="SMO153" s="86"/>
      <c r="SMP153" s="86"/>
      <c r="SMQ153" s="86"/>
      <c r="SMR153" s="86"/>
      <c r="SMS153" s="86"/>
      <c r="SMT153" s="86"/>
      <c r="SMU153" s="86"/>
      <c r="SMV153" s="86"/>
      <c r="SMW153" s="86"/>
      <c r="SMX153" s="86"/>
      <c r="SMY153" s="86"/>
      <c r="SMZ153" s="86"/>
      <c r="SNA153" s="86"/>
      <c r="SNB153" s="86"/>
      <c r="SNC153" s="86"/>
      <c r="SND153" s="86"/>
      <c r="SNE153" s="86"/>
      <c r="SNF153" s="86"/>
      <c r="SNG153" s="86"/>
      <c r="SNH153" s="86"/>
      <c r="SNI153" s="86"/>
      <c r="SNJ153" s="86"/>
      <c r="SNK153" s="86"/>
      <c r="SNL153" s="86"/>
      <c r="SNM153" s="86"/>
      <c r="SNN153" s="86"/>
      <c r="SNO153" s="86"/>
      <c r="SNP153" s="86"/>
      <c r="SNQ153" s="86"/>
      <c r="SNR153" s="86"/>
      <c r="SNS153" s="86"/>
      <c r="SNT153" s="86"/>
      <c r="SNU153" s="86"/>
      <c r="SNV153" s="86"/>
      <c r="SNW153" s="86"/>
      <c r="SNX153" s="86"/>
      <c r="SNY153" s="86"/>
      <c r="SNZ153" s="86"/>
      <c r="SOA153" s="86"/>
      <c r="SOB153" s="86"/>
      <c r="SOC153" s="86"/>
      <c r="SOD153" s="86"/>
      <c r="SOE153" s="86"/>
      <c r="SOF153" s="86"/>
      <c r="SOG153" s="86"/>
      <c r="SOH153" s="86"/>
      <c r="SOI153" s="86"/>
      <c r="SOJ153" s="86"/>
      <c r="SOK153" s="86"/>
      <c r="SOL153" s="86"/>
      <c r="SOM153" s="86"/>
      <c r="SON153" s="86"/>
      <c r="SOO153" s="86"/>
      <c r="SOP153" s="86"/>
      <c r="SOQ153" s="86"/>
      <c r="SOR153" s="86"/>
      <c r="SOS153" s="86"/>
      <c r="SOT153" s="86"/>
      <c r="SOU153" s="86"/>
      <c r="SOV153" s="86"/>
      <c r="SOW153" s="86"/>
      <c r="SOX153" s="86"/>
      <c r="SOY153" s="86"/>
      <c r="SOZ153" s="86"/>
      <c r="SPA153" s="86"/>
      <c r="SPB153" s="86"/>
      <c r="SPC153" s="86"/>
      <c r="SPD153" s="86"/>
      <c r="SPE153" s="86"/>
      <c r="SPF153" s="86"/>
      <c r="SPG153" s="186"/>
      <c r="SPH153" s="186"/>
      <c r="SPI153" s="186"/>
      <c r="SPJ153" s="186"/>
      <c r="SPK153" s="186"/>
      <c r="SPL153" s="186"/>
      <c r="SPM153" s="86"/>
      <c r="SPN153" s="86"/>
      <c r="SPO153" s="86"/>
      <c r="SPP153" s="86"/>
      <c r="SPQ153" s="86"/>
      <c r="SPR153" s="86"/>
      <c r="SPS153" s="86"/>
      <c r="SPT153" s="86"/>
      <c r="SPU153" s="86"/>
      <c r="SPV153" s="86"/>
      <c r="SPW153" s="86"/>
      <c r="SPX153" s="86"/>
      <c r="SPY153" s="86"/>
      <c r="SPZ153" s="86"/>
      <c r="SQA153" s="86"/>
      <c r="SQB153" s="86"/>
      <c r="SQC153" s="86"/>
      <c r="SQD153" s="86"/>
      <c r="SQE153" s="86"/>
      <c r="SQF153" s="86"/>
      <c r="SQG153" s="86"/>
      <c r="SQH153" s="86"/>
      <c r="SQI153" s="86"/>
      <c r="SQJ153" s="86"/>
      <c r="SQK153" s="86"/>
      <c r="SQL153" s="86"/>
      <c r="SQM153" s="86"/>
      <c r="SQN153" s="86"/>
      <c r="SQO153" s="86"/>
      <c r="SQP153" s="86"/>
      <c r="SQQ153" s="86"/>
      <c r="SQR153" s="86"/>
      <c r="SQS153" s="86"/>
      <c r="SQT153" s="86"/>
      <c r="SQU153" s="86"/>
      <c r="SQV153" s="86"/>
      <c r="SQW153" s="86"/>
      <c r="SQX153" s="86"/>
      <c r="SQY153" s="86"/>
      <c r="SQZ153" s="86"/>
      <c r="SRA153" s="86"/>
      <c r="SRB153" s="86"/>
      <c r="SRC153" s="86"/>
      <c r="SRD153" s="86"/>
      <c r="SRE153" s="86"/>
      <c r="SRF153" s="86"/>
      <c r="SRG153" s="86"/>
      <c r="SRH153" s="86"/>
      <c r="SRI153" s="86"/>
      <c r="SRJ153" s="86"/>
      <c r="SRK153" s="86"/>
      <c r="SRL153" s="86"/>
      <c r="SRM153" s="86"/>
      <c r="SRN153" s="86"/>
      <c r="SRO153" s="86"/>
      <c r="SRP153" s="86"/>
      <c r="SRQ153" s="86"/>
      <c r="SRR153" s="86"/>
      <c r="SRS153" s="86"/>
      <c r="SRT153" s="86"/>
      <c r="SRU153" s="86"/>
      <c r="SRV153" s="86"/>
      <c r="SRW153" s="86"/>
      <c r="SRX153" s="86"/>
      <c r="SRY153" s="86"/>
      <c r="SRZ153" s="86"/>
      <c r="SSA153" s="86"/>
      <c r="SSB153" s="86"/>
      <c r="SSC153" s="86"/>
      <c r="SSD153" s="86"/>
      <c r="SSE153" s="86"/>
      <c r="SSF153" s="86"/>
      <c r="SSG153" s="86"/>
      <c r="SSH153" s="86"/>
      <c r="SSI153" s="86"/>
      <c r="SSJ153" s="86"/>
      <c r="SSK153" s="86"/>
      <c r="SSL153" s="86"/>
      <c r="SSM153" s="86"/>
      <c r="SSN153" s="86"/>
      <c r="SSO153" s="86"/>
      <c r="SSP153" s="86"/>
      <c r="SSQ153" s="86"/>
      <c r="SSR153" s="86"/>
      <c r="SSS153" s="86"/>
      <c r="SST153" s="86"/>
      <c r="SSU153" s="86"/>
      <c r="SSV153" s="86"/>
      <c r="SSW153" s="86"/>
      <c r="SSX153" s="86"/>
      <c r="SSY153" s="86"/>
      <c r="SSZ153" s="86"/>
      <c r="STA153" s="86"/>
      <c r="STB153" s="86"/>
      <c r="STC153" s="86"/>
      <c r="STD153" s="86"/>
      <c r="STE153" s="86"/>
      <c r="STF153" s="86"/>
      <c r="STG153" s="86"/>
      <c r="STH153" s="86"/>
      <c r="STI153" s="86"/>
      <c r="STJ153" s="86"/>
      <c r="STK153" s="86"/>
      <c r="STL153" s="86"/>
      <c r="STM153" s="86"/>
      <c r="STN153" s="86"/>
      <c r="STO153" s="86"/>
      <c r="STP153" s="86"/>
      <c r="STQ153" s="86"/>
      <c r="STR153" s="86"/>
      <c r="STS153" s="86"/>
      <c r="STT153" s="86"/>
      <c r="STU153" s="86"/>
      <c r="STV153" s="86"/>
      <c r="STW153" s="86"/>
      <c r="STX153" s="86"/>
      <c r="STY153" s="86"/>
      <c r="STZ153" s="86"/>
      <c r="SUA153" s="86"/>
      <c r="SUB153" s="86"/>
      <c r="SUC153" s="86"/>
      <c r="SUD153" s="86"/>
      <c r="SUE153" s="86"/>
      <c r="SUF153" s="86"/>
      <c r="SUG153" s="86"/>
      <c r="SUH153" s="86"/>
      <c r="SUI153" s="86"/>
      <c r="SUJ153" s="86"/>
      <c r="SUK153" s="86"/>
      <c r="SUL153" s="86"/>
      <c r="SUM153" s="86"/>
      <c r="SUN153" s="86"/>
      <c r="SUO153" s="86"/>
      <c r="SUP153" s="86"/>
      <c r="SUQ153" s="86"/>
      <c r="SUR153" s="86"/>
      <c r="SUS153" s="86"/>
      <c r="SUT153" s="86"/>
      <c r="SUU153" s="86"/>
      <c r="SUV153" s="86"/>
      <c r="SUW153" s="86"/>
      <c r="SUX153" s="86"/>
      <c r="SUY153" s="86"/>
      <c r="SUZ153" s="86"/>
      <c r="SVA153" s="86"/>
      <c r="SVB153" s="86"/>
      <c r="SVC153" s="86"/>
      <c r="SVD153" s="86"/>
      <c r="SVE153" s="86"/>
      <c r="SVF153" s="86"/>
      <c r="SVG153" s="86"/>
      <c r="SVH153" s="86"/>
      <c r="SVI153" s="86"/>
      <c r="SVJ153" s="86"/>
      <c r="SVK153" s="86"/>
      <c r="SVL153" s="86"/>
      <c r="SVM153" s="86"/>
      <c r="SVN153" s="86"/>
      <c r="SVO153" s="86"/>
      <c r="SVP153" s="86"/>
      <c r="SVQ153" s="86"/>
      <c r="SVR153" s="86"/>
      <c r="SVS153" s="86"/>
      <c r="SVT153" s="86"/>
      <c r="SVU153" s="86"/>
      <c r="SVV153" s="86"/>
      <c r="SVW153" s="86"/>
      <c r="SVX153" s="86"/>
      <c r="SVY153" s="86"/>
      <c r="SVZ153" s="86"/>
      <c r="SWA153" s="86"/>
      <c r="SWB153" s="86"/>
      <c r="SWC153" s="86"/>
      <c r="SWD153" s="86"/>
      <c r="SWE153" s="86"/>
      <c r="SWF153" s="86"/>
      <c r="SWG153" s="86"/>
      <c r="SWH153" s="86"/>
      <c r="SWI153" s="86"/>
      <c r="SWJ153" s="86"/>
      <c r="SWK153" s="86"/>
      <c r="SWL153" s="86"/>
      <c r="SWM153" s="86"/>
      <c r="SWN153" s="86"/>
      <c r="SWO153" s="86"/>
      <c r="SWP153" s="86"/>
      <c r="SWQ153" s="86"/>
      <c r="SWR153" s="86"/>
      <c r="SWS153" s="86"/>
      <c r="SWT153" s="86"/>
      <c r="SWU153" s="86"/>
      <c r="SWV153" s="86"/>
      <c r="SWW153" s="86"/>
      <c r="SWX153" s="86"/>
      <c r="SWY153" s="86"/>
      <c r="SWZ153" s="86"/>
      <c r="SXA153" s="86"/>
      <c r="SXB153" s="86"/>
      <c r="SXC153" s="86"/>
      <c r="SXD153" s="86"/>
      <c r="SXE153" s="86"/>
      <c r="SXF153" s="86"/>
      <c r="SXG153" s="86"/>
      <c r="SXH153" s="86"/>
      <c r="SXI153" s="86"/>
      <c r="SXJ153" s="86"/>
      <c r="SXK153" s="86"/>
      <c r="SXL153" s="86"/>
      <c r="SXM153" s="86"/>
      <c r="SXN153" s="86"/>
      <c r="SXO153" s="86"/>
      <c r="SXP153" s="86"/>
      <c r="SXQ153" s="86"/>
      <c r="SXR153" s="86"/>
      <c r="SXS153" s="86"/>
      <c r="SXT153" s="86"/>
      <c r="SXU153" s="86"/>
      <c r="SXV153" s="86"/>
      <c r="SXW153" s="86"/>
      <c r="SXX153" s="86"/>
      <c r="SXY153" s="86"/>
      <c r="SXZ153" s="86"/>
      <c r="SYA153" s="86"/>
      <c r="SYB153" s="86"/>
      <c r="SYC153" s="86"/>
      <c r="SYD153" s="86"/>
      <c r="SYE153" s="86"/>
      <c r="SYF153" s="86"/>
      <c r="SYG153" s="86"/>
      <c r="SYH153" s="86"/>
      <c r="SYI153" s="86"/>
      <c r="SYJ153" s="86"/>
      <c r="SYK153" s="86"/>
      <c r="SYL153" s="86"/>
      <c r="SYM153" s="86"/>
      <c r="SYN153" s="86"/>
      <c r="SYO153" s="86"/>
      <c r="SYP153" s="86"/>
      <c r="SYQ153" s="86"/>
      <c r="SYR153" s="86"/>
      <c r="SYS153" s="86"/>
      <c r="SYT153" s="86"/>
      <c r="SYU153" s="86"/>
      <c r="SYV153" s="86"/>
      <c r="SYW153" s="86"/>
      <c r="SYX153" s="86"/>
      <c r="SYY153" s="86"/>
      <c r="SYZ153" s="86"/>
      <c r="SZA153" s="86"/>
      <c r="SZB153" s="86"/>
      <c r="SZC153" s="186"/>
      <c r="SZD153" s="186"/>
      <c r="SZE153" s="186"/>
      <c r="SZF153" s="186"/>
      <c r="SZG153" s="186"/>
      <c r="SZH153" s="186"/>
      <c r="SZI153" s="86"/>
      <c r="SZJ153" s="86"/>
      <c r="SZK153" s="86"/>
      <c r="SZL153" s="86"/>
      <c r="SZM153" s="86"/>
      <c r="SZN153" s="86"/>
      <c r="SZO153" s="86"/>
      <c r="SZP153" s="86"/>
      <c r="SZQ153" s="86"/>
      <c r="SZR153" s="86"/>
      <c r="SZS153" s="86"/>
      <c r="SZT153" s="86"/>
      <c r="SZU153" s="86"/>
      <c r="SZV153" s="86"/>
      <c r="SZW153" s="86"/>
      <c r="SZX153" s="86"/>
      <c r="SZY153" s="86"/>
      <c r="SZZ153" s="86"/>
      <c r="TAA153" s="86"/>
      <c r="TAB153" s="86"/>
      <c r="TAC153" s="86"/>
      <c r="TAD153" s="86"/>
      <c r="TAE153" s="86"/>
      <c r="TAF153" s="86"/>
      <c r="TAG153" s="86"/>
      <c r="TAH153" s="86"/>
      <c r="TAI153" s="86"/>
      <c r="TAJ153" s="86"/>
      <c r="TAK153" s="86"/>
      <c r="TAL153" s="86"/>
      <c r="TAM153" s="86"/>
      <c r="TAN153" s="86"/>
      <c r="TAO153" s="86"/>
      <c r="TAP153" s="86"/>
      <c r="TAQ153" s="86"/>
      <c r="TAR153" s="86"/>
      <c r="TAS153" s="86"/>
      <c r="TAT153" s="86"/>
      <c r="TAU153" s="86"/>
      <c r="TAV153" s="86"/>
      <c r="TAW153" s="86"/>
      <c r="TAX153" s="86"/>
      <c r="TAY153" s="86"/>
      <c r="TAZ153" s="86"/>
      <c r="TBA153" s="86"/>
      <c r="TBB153" s="86"/>
      <c r="TBC153" s="86"/>
      <c r="TBD153" s="86"/>
      <c r="TBE153" s="86"/>
      <c r="TBF153" s="86"/>
      <c r="TBG153" s="86"/>
      <c r="TBH153" s="86"/>
      <c r="TBI153" s="86"/>
      <c r="TBJ153" s="86"/>
      <c r="TBK153" s="86"/>
      <c r="TBL153" s="86"/>
      <c r="TBM153" s="86"/>
      <c r="TBN153" s="86"/>
      <c r="TBO153" s="86"/>
      <c r="TBP153" s="86"/>
      <c r="TBQ153" s="86"/>
      <c r="TBR153" s="86"/>
      <c r="TBS153" s="86"/>
      <c r="TBT153" s="86"/>
      <c r="TBU153" s="86"/>
      <c r="TBV153" s="86"/>
      <c r="TBW153" s="86"/>
      <c r="TBX153" s="86"/>
      <c r="TBY153" s="86"/>
      <c r="TBZ153" s="86"/>
      <c r="TCA153" s="86"/>
      <c r="TCB153" s="86"/>
      <c r="TCC153" s="86"/>
      <c r="TCD153" s="86"/>
      <c r="TCE153" s="86"/>
      <c r="TCF153" s="86"/>
      <c r="TCG153" s="86"/>
      <c r="TCH153" s="86"/>
      <c r="TCI153" s="86"/>
      <c r="TCJ153" s="86"/>
      <c r="TCK153" s="86"/>
      <c r="TCL153" s="86"/>
      <c r="TCM153" s="86"/>
      <c r="TCN153" s="86"/>
      <c r="TCO153" s="86"/>
      <c r="TCP153" s="86"/>
      <c r="TCQ153" s="86"/>
      <c r="TCR153" s="86"/>
      <c r="TCS153" s="86"/>
      <c r="TCT153" s="86"/>
      <c r="TCU153" s="86"/>
      <c r="TCV153" s="86"/>
      <c r="TCW153" s="86"/>
      <c r="TCX153" s="86"/>
      <c r="TCY153" s="86"/>
      <c r="TCZ153" s="86"/>
      <c r="TDA153" s="86"/>
      <c r="TDB153" s="86"/>
      <c r="TDC153" s="86"/>
      <c r="TDD153" s="86"/>
      <c r="TDE153" s="86"/>
      <c r="TDF153" s="86"/>
      <c r="TDG153" s="86"/>
      <c r="TDH153" s="86"/>
      <c r="TDI153" s="86"/>
      <c r="TDJ153" s="86"/>
      <c r="TDK153" s="86"/>
      <c r="TDL153" s="86"/>
      <c r="TDM153" s="86"/>
      <c r="TDN153" s="86"/>
      <c r="TDO153" s="86"/>
      <c r="TDP153" s="86"/>
      <c r="TDQ153" s="86"/>
      <c r="TDR153" s="86"/>
      <c r="TDS153" s="86"/>
      <c r="TDT153" s="86"/>
      <c r="TDU153" s="86"/>
      <c r="TDV153" s="86"/>
      <c r="TDW153" s="86"/>
      <c r="TDX153" s="86"/>
      <c r="TDY153" s="86"/>
      <c r="TDZ153" s="86"/>
      <c r="TEA153" s="86"/>
      <c r="TEB153" s="86"/>
      <c r="TEC153" s="86"/>
      <c r="TED153" s="86"/>
      <c r="TEE153" s="86"/>
      <c r="TEF153" s="86"/>
      <c r="TEG153" s="86"/>
      <c r="TEH153" s="86"/>
      <c r="TEI153" s="86"/>
      <c r="TEJ153" s="86"/>
      <c r="TEK153" s="86"/>
      <c r="TEL153" s="86"/>
      <c r="TEM153" s="86"/>
      <c r="TEN153" s="86"/>
      <c r="TEO153" s="86"/>
      <c r="TEP153" s="86"/>
      <c r="TEQ153" s="86"/>
      <c r="TER153" s="86"/>
      <c r="TES153" s="86"/>
      <c r="TET153" s="86"/>
      <c r="TEU153" s="86"/>
      <c r="TEV153" s="86"/>
      <c r="TEW153" s="86"/>
      <c r="TEX153" s="86"/>
      <c r="TEY153" s="86"/>
      <c r="TEZ153" s="86"/>
      <c r="TFA153" s="86"/>
      <c r="TFB153" s="86"/>
      <c r="TFC153" s="86"/>
      <c r="TFD153" s="86"/>
      <c r="TFE153" s="86"/>
      <c r="TFF153" s="86"/>
      <c r="TFG153" s="86"/>
      <c r="TFH153" s="86"/>
      <c r="TFI153" s="86"/>
      <c r="TFJ153" s="86"/>
      <c r="TFK153" s="86"/>
      <c r="TFL153" s="86"/>
      <c r="TFM153" s="86"/>
      <c r="TFN153" s="86"/>
      <c r="TFO153" s="86"/>
      <c r="TFP153" s="86"/>
      <c r="TFQ153" s="86"/>
      <c r="TFR153" s="86"/>
      <c r="TFS153" s="86"/>
      <c r="TFT153" s="86"/>
      <c r="TFU153" s="86"/>
      <c r="TFV153" s="86"/>
      <c r="TFW153" s="86"/>
      <c r="TFX153" s="86"/>
      <c r="TFY153" s="86"/>
      <c r="TFZ153" s="86"/>
      <c r="TGA153" s="86"/>
      <c r="TGB153" s="86"/>
      <c r="TGC153" s="86"/>
      <c r="TGD153" s="86"/>
      <c r="TGE153" s="86"/>
      <c r="TGF153" s="86"/>
      <c r="TGG153" s="86"/>
      <c r="TGH153" s="86"/>
      <c r="TGI153" s="86"/>
      <c r="TGJ153" s="86"/>
      <c r="TGK153" s="86"/>
      <c r="TGL153" s="86"/>
      <c r="TGM153" s="86"/>
      <c r="TGN153" s="86"/>
      <c r="TGO153" s="86"/>
      <c r="TGP153" s="86"/>
      <c r="TGQ153" s="86"/>
      <c r="TGR153" s="86"/>
      <c r="TGS153" s="86"/>
      <c r="TGT153" s="86"/>
      <c r="TGU153" s="86"/>
      <c r="TGV153" s="86"/>
      <c r="TGW153" s="86"/>
      <c r="TGX153" s="86"/>
      <c r="TGY153" s="86"/>
      <c r="TGZ153" s="86"/>
      <c r="THA153" s="86"/>
      <c r="THB153" s="86"/>
      <c r="THC153" s="86"/>
      <c r="THD153" s="86"/>
      <c r="THE153" s="86"/>
      <c r="THF153" s="86"/>
      <c r="THG153" s="86"/>
      <c r="THH153" s="86"/>
      <c r="THI153" s="86"/>
      <c r="THJ153" s="86"/>
      <c r="THK153" s="86"/>
      <c r="THL153" s="86"/>
      <c r="THM153" s="86"/>
      <c r="THN153" s="86"/>
      <c r="THO153" s="86"/>
      <c r="THP153" s="86"/>
      <c r="THQ153" s="86"/>
      <c r="THR153" s="86"/>
      <c r="THS153" s="86"/>
      <c r="THT153" s="86"/>
      <c r="THU153" s="86"/>
      <c r="THV153" s="86"/>
      <c r="THW153" s="86"/>
      <c r="THX153" s="86"/>
      <c r="THY153" s="86"/>
      <c r="THZ153" s="86"/>
      <c r="TIA153" s="86"/>
      <c r="TIB153" s="86"/>
      <c r="TIC153" s="86"/>
      <c r="TID153" s="86"/>
      <c r="TIE153" s="86"/>
      <c r="TIF153" s="86"/>
      <c r="TIG153" s="86"/>
      <c r="TIH153" s="86"/>
      <c r="TII153" s="86"/>
      <c r="TIJ153" s="86"/>
      <c r="TIK153" s="86"/>
      <c r="TIL153" s="86"/>
      <c r="TIM153" s="86"/>
      <c r="TIN153" s="86"/>
      <c r="TIO153" s="86"/>
      <c r="TIP153" s="86"/>
      <c r="TIQ153" s="86"/>
      <c r="TIR153" s="86"/>
      <c r="TIS153" s="86"/>
      <c r="TIT153" s="86"/>
      <c r="TIU153" s="86"/>
      <c r="TIV153" s="86"/>
      <c r="TIW153" s="86"/>
      <c r="TIX153" s="86"/>
      <c r="TIY153" s="186"/>
      <c r="TIZ153" s="186"/>
      <c r="TJA153" s="186"/>
      <c r="TJB153" s="186"/>
      <c r="TJC153" s="186"/>
      <c r="TJD153" s="186"/>
      <c r="TJE153" s="86"/>
      <c r="TJF153" s="86"/>
      <c r="TJG153" s="86"/>
      <c r="TJH153" s="86"/>
      <c r="TJI153" s="86"/>
      <c r="TJJ153" s="86"/>
      <c r="TJK153" s="86"/>
      <c r="TJL153" s="86"/>
      <c r="TJM153" s="86"/>
      <c r="TJN153" s="86"/>
      <c r="TJO153" s="86"/>
      <c r="TJP153" s="86"/>
      <c r="TJQ153" s="86"/>
      <c r="TJR153" s="86"/>
      <c r="TJS153" s="86"/>
      <c r="TJT153" s="86"/>
      <c r="TJU153" s="86"/>
      <c r="TJV153" s="86"/>
      <c r="TJW153" s="86"/>
      <c r="TJX153" s="86"/>
      <c r="TJY153" s="86"/>
      <c r="TJZ153" s="86"/>
      <c r="TKA153" s="86"/>
      <c r="TKB153" s="86"/>
      <c r="TKC153" s="86"/>
      <c r="TKD153" s="86"/>
      <c r="TKE153" s="86"/>
      <c r="TKF153" s="86"/>
      <c r="TKG153" s="86"/>
      <c r="TKH153" s="86"/>
      <c r="TKI153" s="86"/>
      <c r="TKJ153" s="86"/>
      <c r="TKK153" s="86"/>
      <c r="TKL153" s="86"/>
      <c r="TKM153" s="86"/>
      <c r="TKN153" s="86"/>
      <c r="TKO153" s="86"/>
      <c r="TKP153" s="86"/>
      <c r="TKQ153" s="86"/>
      <c r="TKR153" s="86"/>
      <c r="TKS153" s="86"/>
      <c r="TKT153" s="86"/>
      <c r="TKU153" s="86"/>
      <c r="TKV153" s="86"/>
      <c r="TKW153" s="86"/>
      <c r="TKX153" s="86"/>
      <c r="TKY153" s="86"/>
      <c r="TKZ153" s="86"/>
      <c r="TLA153" s="86"/>
      <c r="TLB153" s="86"/>
      <c r="TLC153" s="86"/>
      <c r="TLD153" s="86"/>
      <c r="TLE153" s="86"/>
      <c r="TLF153" s="86"/>
      <c r="TLG153" s="86"/>
      <c r="TLH153" s="86"/>
      <c r="TLI153" s="86"/>
      <c r="TLJ153" s="86"/>
      <c r="TLK153" s="86"/>
      <c r="TLL153" s="86"/>
      <c r="TLM153" s="86"/>
      <c r="TLN153" s="86"/>
      <c r="TLO153" s="86"/>
      <c r="TLP153" s="86"/>
      <c r="TLQ153" s="86"/>
      <c r="TLR153" s="86"/>
      <c r="TLS153" s="86"/>
      <c r="TLT153" s="86"/>
      <c r="TLU153" s="86"/>
      <c r="TLV153" s="86"/>
      <c r="TLW153" s="86"/>
      <c r="TLX153" s="86"/>
      <c r="TLY153" s="86"/>
      <c r="TLZ153" s="86"/>
      <c r="TMA153" s="86"/>
      <c r="TMB153" s="86"/>
      <c r="TMC153" s="86"/>
      <c r="TMD153" s="86"/>
      <c r="TME153" s="86"/>
      <c r="TMF153" s="86"/>
      <c r="TMG153" s="86"/>
      <c r="TMH153" s="86"/>
      <c r="TMI153" s="86"/>
      <c r="TMJ153" s="86"/>
      <c r="TMK153" s="86"/>
      <c r="TML153" s="86"/>
      <c r="TMM153" s="86"/>
      <c r="TMN153" s="86"/>
      <c r="TMO153" s="86"/>
      <c r="TMP153" s="86"/>
      <c r="TMQ153" s="86"/>
      <c r="TMR153" s="86"/>
      <c r="TMS153" s="86"/>
      <c r="TMT153" s="86"/>
      <c r="TMU153" s="86"/>
      <c r="TMV153" s="86"/>
      <c r="TMW153" s="86"/>
      <c r="TMX153" s="86"/>
      <c r="TMY153" s="86"/>
      <c r="TMZ153" s="86"/>
      <c r="TNA153" s="86"/>
      <c r="TNB153" s="86"/>
      <c r="TNC153" s="86"/>
      <c r="TND153" s="86"/>
      <c r="TNE153" s="86"/>
      <c r="TNF153" s="86"/>
      <c r="TNG153" s="86"/>
      <c r="TNH153" s="86"/>
      <c r="TNI153" s="86"/>
      <c r="TNJ153" s="86"/>
      <c r="TNK153" s="86"/>
      <c r="TNL153" s="86"/>
      <c r="TNM153" s="86"/>
      <c r="TNN153" s="86"/>
      <c r="TNO153" s="86"/>
      <c r="TNP153" s="86"/>
      <c r="TNQ153" s="86"/>
      <c r="TNR153" s="86"/>
      <c r="TNS153" s="86"/>
      <c r="TNT153" s="86"/>
      <c r="TNU153" s="86"/>
      <c r="TNV153" s="86"/>
      <c r="TNW153" s="86"/>
      <c r="TNX153" s="86"/>
      <c r="TNY153" s="86"/>
      <c r="TNZ153" s="86"/>
      <c r="TOA153" s="86"/>
      <c r="TOB153" s="86"/>
      <c r="TOC153" s="86"/>
      <c r="TOD153" s="86"/>
      <c r="TOE153" s="86"/>
      <c r="TOF153" s="86"/>
      <c r="TOG153" s="86"/>
      <c r="TOH153" s="86"/>
      <c r="TOI153" s="86"/>
      <c r="TOJ153" s="86"/>
      <c r="TOK153" s="86"/>
      <c r="TOL153" s="86"/>
      <c r="TOM153" s="86"/>
      <c r="TON153" s="86"/>
      <c r="TOO153" s="86"/>
      <c r="TOP153" s="86"/>
      <c r="TOQ153" s="86"/>
      <c r="TOR153" s="86"/>
      <c r="TOS153" s="86"/>
      <c r="TOT153" s="86"/>
      <c r="TOU153" s="86"/>
      <c r="TOV153" s="86"/>
      <c r="TOW153" s="86"/>
      <c r="TOX153" s="86"/>
      <c r="TOY153" s="86"/>
      <c r="TOZ153" s="86"/>
      <c r="TPA153" s="86"/>
      <c r="TPB153" s="86"/>
      <c r="TPC153" s="86"/>
      <c r="TPD153" s="86"/>
      <c r="TPE153" s="86"/>
      <c r="TPF153" s="86"/>
      <c r="TPG153" s="86"/>
      <c r="TPH153" s="86"/>
      <c r="TPI153" s="86"/>
      <c r="TPJ153" s="86"/>
      <c r="TPK153" s="86"/>
      <c r="TPL153" s="86"/>
      <c r="TPM153" s="86"/>
      <c r="TPN153" s="86"/>
      <c r="TPO153" s="86"/>
      <c r="TPP153" s="86"/>
      <c r="TPQ153" s="86"/>
      <c r="TPR153" s="86"/>
      <c r="TPS153" s="86"/>
      <c r="TPT153" s="86"/>
      <c r="TPU153" s="86"/>
      <c r="TPV153" s="86"/>
      <c r="TPW153" s="86"/>
      <c r="TPX153" s="86"/>
      <c r="TPY153" s="86"/>
      <c r="TPZ153" s="86"/>
      <c r="TQA153" s="86"/>
      <c r="TQB153" s="86"/>
      <c r="TQC153" s="86"/>
      <c r="TQD153" s="86"/>
      <c r="TQE153" s="86"/>
      <c r="TQF153" s="86"/>
      <c r="TQG153" s="86"/>
      <c r="TQH153" s="86"/>
      <c r="TQI153" s="86"/>
      <c r="TQJ153" s="86"/>
      <c r="TQK153" s="86"/>
      <c r="TQL153" s="86"/>
      <c r="TQM153" s="86"/>
      <c r="TQN153" s="86"/>
      <c r="TQO153" s="86"/>
      <c r="TQP153" s="86"/>
      <c r="TQQ153" s="86"/>
      <c r="TQR153" s="86"/>
      <c r="TQS153" s="86"/>
      <c r="TQT153" s="86"/>
      <c r="TQU153" s="86"/>
      <c r="TQV153" s="86"/>
      <c r="TQW153" s="86"/>
      <c r="TQX153" s="86"/>
      <c r="TQY153" s="86"/>
      <c r="TQZ153" s="86"/>
      <c r="TRA153" s="86"/>
      <c r="TRB153" s="86"/>
      <c r="TRC153" s="86"/>
      <c r="TRD153" s="86"/>
      <c r="TRE153" s="86"/>
      <c r="TRF153" s="86"/>
      <c r="TRG153" s="86"/>
      <c r="TRH153" s="86"/>
      <c r="TRI153" s="86"/>
      <c r="TRJ153" s="86"/>
      <c r="TRK153" s="86"/>
      <c r="TRL153" s="86"/>
      <c r="TRM153" s="86"/>
      <c r="TRN153" s="86"/>
      <c r="TRO153" s="86"/>
      <c r="TRP153" s="86"/>
      <c r="TRQ153" s="86"/>
      <c r="TRR153" s="86"/>
      <c r="TRS153" s="86"/>
      <c r="TRT153" s="86"/>
      <c r="TRU153" s="86"/>
      <c r="TRV153" s="86"/>
      <c r="TRW153" s="86"/>
      <c r="TRX153" s="86"/>
      <c r="TRY153" s="86"/>
      <c r="TRZ153" s="86"/>
      <c r="TSA153" s="86"/>
      <c r="TSB153" s="86"/>
      <c r="TSC153" s="86"/>
      <c r="TSD153" s="86"/>
      <c r="TSE153" s="86"/>
      <c r="TSF153" s="86"/>
      <c r="TSG153" s="86"/>
      <c r="TSH153" s="86"/>
      <c r="TSI153" s="86"/>
      <c r="TSJ153" s="86"/>
      <c r="TSK153" s="86"/>
      <c r="TSL153" s="86"/>
      <c r="TSM153" s="86"/>
      <c r="TSN153" s="86"/>
      <c r="TSO153" s="86"/>
      <c r="TSP153" s="86"/>
      <c r="TSQ153" s="86"/>
      <c r="TSR153" s="86"/>
      <c r="TSS153" s="86"/>
      <c r="TST153" s="86"/>
      <c r="TSU153" s="186"/>
      <c r="TSV153" s="186"/>
      <c r="TSW153" s="186"/>
      <c r="TSX153" s="186"/>
      <c r="TSY153" s="186"/>
      <c r="TSZ153" s="186"/>
      <c r="TTA153" s="86"/>
      <c r="TTB153" s="86"/>
      <c r="TTC153" s="86"/>
      <c r="TTD153" s="86"/>
      <c r="TTE153" s="86"/>
      <c r="TTF153" s="86"/>
      <c r="TTG153" s="86"/>
      <c r="TTH153" s="86"/>
      <c r="TTI153" s="86"/>
      <c r="TTJ153" s="86"/>
      <c r="TTK153" s="86"/>
      <c r="TTL153" s="86"/>
      <c r="TTM153" s="86"/>
      <c r="TTN153" s="86"/>
      <c r="TTO153" s="86"/>
      <c r="TTP153" s="86"/>
      <c r="TTQ153" s="86"/>
      <c r="TTR153" s="86"/>
      <c r="TTS153" s="86"/>
      <c r="TTT153" s="86"/>
      <c r="TTU153" s="86"/>
      <c r="TTV153" s="86"/>
      <c r="TTW153" s="86"/>
      <c r="TTX153" s="86"/>
      <c r="TTY153" s="86"/>
      <c r="TTZ153" s="86"/>
      <c r="TUA153" s="86"/>
      <c r="TUB153" s="86"/>
      <c r="TUC153" s="86"/>
      <c r="TUD153" s="86"/>
      <c r="TUE153" s="86"/>
      <c r="TUF153" s="86"/>
      <c r="TUG153" s="86"/>
      <c r="TUH153" s="86"/>
      <c r="TUI153" s="86"/>
      <c r="TUJ153" s="86"/>
      <c r="TUK153" s="86"/>
      <c r="TUL153" s="86"/>
      <c r="TUM153" s="86"/>
      <c r="TUN153" s="86"/>
      <c r="TUO153" s="86"/>
      <c r="TUP153" s="86"/>
      <c r="TUQ153" s="86"/>
      <c r="TUR153" s="86"/>
      <c r="TUS153" s="86"/>
      <c r="TUT153" s="86"/>
      <c r="TUU153" s="86"/>
      <c r="TUV153" s="86"/>
      <c r="TUW153" s="86"/>
      <c r="TUX153" s="86"/>
      <c r="TUY153" s="86"/>
      <c r="TUZ153" s="86"/>
      <c r="TVA153" s="86"/>
      <c r="TVB153" s="86"/>
      <c r="TVC153" s="86"/>
      <c r="TVD153" s="86"/>
      <c r="TVE153" s="86"/>
      <c r="TVF153" s="86"/>
      <c r="TVG153" s="86"/>
      <c r="TVH153" s="86"/>
      <c r="TVI153" s="86"/>
      <c r="TVJ153" s="86"/>
      <c r="TVK153" s="86"/>
      <c r="TVL153" s="86"/>
      <c r="TVM153" s="86"/>
      <c r="TVN153" s="86"/>
      <c r="TVO153" s="86"/>
      <c r="TVP153" s="86"/>
      <c r="TVQ153" s="86"/>
      <c r="TVR153" s="86"/>
      <c r="TVS153" s="86"/>
      <c r="TVT153" s="86"/>
      <c r="TVU153" s="86"/>
      <c r="TVV153" s="86"/>
      <c r="TVW153" s="86"/>
      <c r="TVX153" s="86"/>
      <c r="TVY153" s="86"/>
      <c r="TVZ153" s="86"/>
      <c r="TWA153" s="86"/>
      <c r="TWB153" s="86"/>
      <c r="TWC153" s="86"/>
      <c r="TWD153" s="86"/>
      <c r="TWE153" s="86"/>
      <c r="TWF153" s="86"/>
      <c r="TWG153" s="86"/>
      <c r="TWH153" s="86"/>
      <c r="TWI153" s="86"/>
      <c r="TWJ153" s="86"/>
      <c r="TWK153" s="86"/>
      <c r="TWL153" s="86"/>
      <c r="TWM153" s="86"/>
      <c r="TWN153" s="86"/>
      <c r="TWO153" s="86"/>
      <c r="TWP153" s="86"/>
      <c r="TWQ153" s="86"/>
      <c r="TWR153" s="86"/>
      <c r="TWS153" s="86"/>
      <c r="TWT153" s="86"/>
      <c r="TWU153" s="86"/>
      <c r="TWV153" s="86"/>
      <c r="TWW153" s="86"/>
      <c r="TWX153" s="86"/>
      <c r="TWY153" s="86"/>
      <c r="TWZ153" s="86"/>
      <c r="TXA153" s="86"/>
      <c r="TXB153" s="86"/>
      <c r="TXC153" s="86"/>
      <c r="TXD153" s="86"/>
      <c r="TXE153" s="86"/>
      <c r="TXF153" s="86"/>
      <c r="TXG153" s="86"/>
      <c r="TXH153" s="86"/>
      <c r="TXI153" s="86"/>
      <c r="TXJ153" s="86"/>
      <c r="TXK153" s="86"/>
      <c r="TXL153" s="86"/>
      <c r="TXM153" s="86"/>
      <c r="TXN153" s="86"/>
      <c r="TXO153" s="86"/>
      <c r="TXP153" s="86"/>
      <c r="TXQ153" s="86"/>
      <c r="TXR153" s="86"/>
      <c r="TXS153" s="86"/>
      <c r="TXT153" s="86"/>
      <c r="TXU153" s="86"/>
      <c r="TXV153" s="86"/>
      <c r="TXW153" s="86"/>
      <c r="TXX153" s="86"/>
      <c r="TXY153" s="86"/>
      <c r="TXZ153" s="86"/>
      <c r="TYA153" s="86"/>
      <c r="TYB153" s="86"/>
      <c r="TYC153" s="86"/>
      <c r="TYD153" s="86"/>
      <c r="TYE153" s="86"/>
      <c r="TYF153" s="86"/>
      <c r="TYG153" s="86"/>
      <c r="TYH153" s="86"/>
      <c r="TYI153" s="86"/>
      <c r="TYJ153" s="86"/>
      <c r="TYK153" s="86"/>
      <c r="TYL153" s="86"/>
      <c r="TYM153" s="86"/>
      <c r="TYN153" s="86"/>
      <c r="TYO153" s="86"/>
      <c r="TYP153" s="86"/>
      <c r="TYQ153" s="86"/>
      <c r="TYR153" s="86"/>
      <c r="TYS153" s="86"/>
      <c r="TYT153" s="86"/>
      <c r="TYU153" s="86"/>
      <c r="TYV153" s="86"/>
      <c r="TYW153" s="86"/>
      <c r="TYX153" s="86"/>
      <c r="TYY153" s="86"/>
      <c r="TYZ153" s="86"/>
      <c r="TZA153" s="86"/>
      <c r="TZB153" s="86"/>
      <c r="TZC153" s="86"/>
      <c r="TZD153" s="86"/>
      <c r="TZE153" s="86"/>
      <c r="TZF153" s="86"/>
      <c r="TZG153" s="86"/>
      <c r="TZH153" s="86"/>
      <c r="TZI153" s="86"/>
      <c r="TZJ153" s="86"/>
      <c r="TZK153" s="86"/>
      <c r="TZL153" s="86"/>
      <c r="TZM153" s="86"/>
      <c r="TZN153" s="86"/>
      <c r="TZO153" s="86"/>
      <c r="TZP153" s="86"/>
      <c r="TZQ153" s="86"/>
      <c r="TZR153" s="86"/>
      <c r="TZS153" s="86"/>
      <c r="TZT153" s="86"/>
      <c r="TZU153" s="86"/>
      <c r="TZV153" s="86"/>
      <c r="TZW153" s="86"/>
      <c r="TZX153" s="86"/>
      <c r="TZY153" s="86"/>
      <c r="TZZ153" s="86"/>
      <c r="UAA153" s="86"/>
      <c r="UAB153" s="86"/>
      <c r="UAC153" s="86"/>
      <c r="UAD153" s="86"/>
      <c r="UAE153" s="86"/>
      <c r="UAF153" s="86"/>
      <c r="UAG153" s="86"/>
      <c r="UAH153" s="86"/>
      <c r="UAI153" s="86"/>
      <c r="UAJ153" s="86"/>
      <c r="UAK153" s="86"/>
      <c r="UAL153" s="86"/>
      <c r="UAM153" s="86"/>
      <c r="UAN153" s="86"/>
      <c r="UAO153" s="86"/>
      <c r="UAP153" s="86"/>
      <c r="UAQ153" s="86"/>
      <c r="UAR153" s="86"/>
      <c r="UAS153" s="86"/>
      <c r="UAT153" s="86"/>
      <c r="UAU153" s="86"/>
      <c r="UAV153" s="86"/>
      <c r="UAW153" s="86"/>
      <c r="UAX153" s="86"/>
      <c r="UAY153" s="86"/>
      <c r="UAZ153" s="86"/>
      <c r="UBA153" s="86"/>
      <c r="UBB153" s="86"/>
      <c r="UBC153" s="86"/>
      <c r="UBD153" s="86"/>
      <c r="UBE153" s="86"/>
      <c r="UBF153" s="86"/>
      <c r="UBG153" s="86"/>
      <c r="UBH153" s="86"/>
      <c r="UBI153" s="86"/>
      <c r="UBJ153" s="86"/>
      <c r="UBK153" s="86"/>
      <c r="UBL153" s="86"/>
      <c r="UBM153" s="86"/>
      <c r="UBN153" s="86"/>
      <c r="UBO153" s="86"/>
      <c r="UBP153" s="86"/>
      <c r="UBQ153" s="86"/>
      <c r="UBR153" s="86"/>
      <c r="UBS153" s="86"/>
      <c r="UBT153" s="86"/>
      <c r="UBU153" s="86"/>
      <c r="UBV153" s="86"/>
      <c r="UBW153" s="86"/>
      <c r="UBX153" s="86"/>
      <c r="UBY153" s="86"/>
      <c r="UBZ153" s="86"/>
      <c r="UCA153" s="86"/>
      <c r="UCB153" s="86"/>
      <c r="UCC153" s="86"/>
      <c r="UCD153" s="86"/>
      <c r="UCE153" s="86"/>
      <c r="UCF153" s="86"/>
      <c r="UCG153" s="86"/>
      <c r="UCH153" s="86"/>
      <c r="UCI153" s="86"/>
      <c r="UCJ153" s="86"/>
      <c r="UCK153" s="86"/>
      <c r="UCL153" s="86"/>
      <c r="UCM153" s="86"/>
      <c r="UCN153" s="86"/>
      <c r="UCO153" s="86"/>
      <c r="UCP153" s="86"/>
      <c r="UCQ153" s="186"/>
      <c r="UCR153" s="186"/>
      <c r="UCS153" s="186"/>
      <c r="UCT153" s="186"/>
      <c r="UCU153" s="186"/>
      <c r="UCV153" s="186"/>
      <c r="UCW153" s="86"/>
      <c r="UCX153" s="86"/>
      <c r="UCY153" s="86"/>
      <c r="UCZ153" s="86"/>
      <c r="UDA153" s="86"/>
      <c r="UDB153" s="86"/>
      <c r="UDC153" s="86"/>
      <c r="UDD153" s="86"/>
      <c r="UDE153" s="86"/>
      <c r="UDF153" s="86"/>
      <c r="UDG153" s="86"/>
      <c r="UDH153" s="86"/>
      <c r="UDI153" s="86"/>
      <c r="UDJ153" s="86"/>
      <c r="UDK153" s="86"/>
      <c r="UDL153" s="86"/>
      <c r="UDM153" s="86"/>
      <c r="UDN153" s="86"/>
      <c r="UDO153" s="86"/>
      <c r="UDP153" s="86"/>
      <c r="UDQ153" s="86"/>
      <c r="UDR153" s="86"/>
      <c r="UDS153" s="86"/>
      <c r="UDT153" s="86"/>
      <c r="UDU153" s="86"/>
      <c r="UDV153" s="86"/>
      <c r="UDW153" s="86"/>
      <c r="UDX153" s="86"/>
      <c r="UDY153" s="86"/>
      <c r="UDZ153" s="86"/>
      <c r="UEA153" s="86"/>
      <c r="UEB153" s="86"/>
      <c r="UEC153" s="86"/>
      <c r="UED153" s="86"/>
      <c r="UEE153" s="86"/>
      <c r="UEF153" s="86"/>
      <c r="UEG153" s="86"/>
      <c r="UEH153" s="86"/>
      <c r="UEI153" s="86"/>
      <c r="UEJ153" s="86"/>
      <c r="UEK153" s="86"/>
      <c r="UEL153" s="86"/>
      <c r="UEM153" s="86"/>
      <c r="UEN153" s="86"/>
      <c r="UEO153" s="86"/>
      <c r="UEP153" s="86"/>
      <c r="UEQ153" s="86"/>
      <c r="UER153" s="86"/>
      <c r="UES153" s="86"/>
      <c r="UET153" s="86"/>
      <c r="UEU153" s="86"/>
      <c r="UEV153" s="86"/>
      <c r="UEW153" s="86"/>
      <c r="UEX153" s="86"/>
      <c r="UEY153" s="86"/>
      <c r="UEZ153" s="86"/>
      <c r="UFA153" s="86"/>
      <c r="UFB153" s="86"/>
      <c r="UFC153" s="86"/>
      <c r="UFD153" s="86"/>
      <c r="UFE153" s="86"/>
      <c r="UFF153" s="86"/>
      <c r="UFG153" s="86"/>
      <c r="UFH153" s="86"/>
      <c r="UFI153" s="86"/>
      <c r="UFJ153" s="86"/>
      <c r="UFK153" s="86"/>
      <c r="UFL153" s="86"/>
      <c r="UFM153" s="86"/>
      <c r="UFN153" s="86"/>
      <c r="UFO153" s="86"/>
      <c r="UFP153" s="86"/>
      <c r="UFQ153" s="86"/>
      <c r="UFR153" s="86"/>
      <c r="UFS153" s="86"/>
      <c r="UFT153" s="86"/>
      <c r="UFU153" s="86"/>
      <c r="UFV153" s="86"/>
      <c r="UFW153" s="86"/>
      <c r="UFX153" s="86"/>
      <c r="UFY153" s="86"/>
      <c r="UFZ153" s="86"/>
      <c r="UGA153" s="86"/>
      <c r="UGB153" s="86"/>
      <c r="UGC153" s="86"/>
      <c r="UGD153" s="86"/>
      <c r="UGE153" s="86"/>
      <c r="UGF153" s="86"/>
      <c r="UGG153" s="86"/>
      <c r="UGH153" s="86"/>
      <c r="UGI153" s="86"/>
      <c r="UGJ153" s="86"/>
      <c r="UGK153" s="86"/>
      <c r="UGL153" s="86"/>
      <c r="UGM153" s="86"/>
      <c r="UGN153" s="86"/>
      <c r="UGO153" s="86"/>
      <c r="UGP153" s="86"/>
      <c r="UGQ153" s="86"/>
      <c r="UGR153" s="86"/>
      <c r="UGS153" s="86"/>
      <c r="UGT153" s="86"/>
      <c r="UGU153" s="86"/>
      <c r="UGV153" s="86"/>
      <c r="UGW153" s="86"/>
      <c r="UGX153" s="86"/>
      <c r="UGY153" s="86"/>
      <c r="UGZ153" s="86"/>
      <c r="UHA153" s="86"/>
      <c r="UHB153" s="86"/>
      <c r="UHC153" s="86"/>
      <c r="UHD153" s="86"/>
      <c r="UHE153" s="86"/>
      <c r="UHF153" s="86"/>
      <c r="UHG153" s="86"/>
      <c r="UHH153" s="86"/>
      <c r="UHI153" s="86"/>
      <c r="UHJ153" s="86"/>
      <c r="UHK153" s="86"/>
      <c r="UHL153" s="86"/>
      <c r="UHM153" s="86"/>
      <c r="UHN153" s="86"/>
      <c r="UHO153" s="86"/>
      <c r="UHP153" s="86"/>
      <c r="UHQ153" s="86"/>
      <c r="UHR153" s="86"/>
      <c r="UHS153" s="86"/>
      <c r="UHT153" s="86"/>
      <c r="UHU153" s="86"/>
      <c r="UHV153" s="86"/>
      <c r="UHW153" s="86"/>
      <c r="UHX153" s="86"/>
      <c r="UHY153" s="86"/>
      <c r="UHZ153" s="86"/>
      <c r="UIA153" s="86"/>
      <c r="UIB153" s="86"/>
      <c r="UIC153" s="86"/>
      <c r="UID153" s="86"/>
      <c r="UIE153" s="86"/>
      <c r="UIF153" s="86"/>
      <c r="UIG153" s="86"/>
      <c r="UIH153" s="86"/>
      <c r="UII153" s="86"/>
      <c r="UIJ153" s="86"/>
      <c r="UIK153" s="86"/>
      <c r="UIL153" s="86"/>
      <c r="UIM153" s="86"/>
      <c r="UIN153" s="86"/>
      <c r="UIO153" s="86"/>
      <c r="UIP153" s="86"/>
      <c r="UIQ153" s="86"/>
      <c r="UIR153" s="86"/>
      <c r="UIS153" s="86"/>
      <c r="UIT153" s="86"/>
      <c r="UIU153" s="86"/>
      <c r="UIV153" s="86"/>
      <c r="UIW153" s="86"/>
      <c r="UIX153" s="86"/>
      <c r="UIY153" s="86"/>
      <c r="UIZ153" s="86"/>
      <c r="UJA153" s="86"/>
      <c r="UJB153" s="86"/>
      <c r="UJC153" s="86"/>
      <c r="UJD153" s="86"/>
      <c r="UJE153" s="86"/>
      <c r="UJF153" s="86"/>
      <c r="UJG153" s="86"/>
      <c r="UJH153" s="86"/>
      <c r="UJI153" s="86"/>
      <c r="UJJ153" s="86"/>
      <c r="UJK153" s="86"/>
      <c r="UJL153" s="86"/>
      <c r="UJM153" s="86"/>
      <c r="UJN153" s="86"/>
      <c r="UJO153" s="86"/>
      <c r="UJP153" s="86"/>
      <c r="UJQ153" s="86"/>
      <c r="UJR153" s="86"/>
      <c r="UJS153" s="86"/>
      <c r="UJT153" s="86"/>
      <c r="UJU153" s="86"/>
      <c r="UJV153" s="86"/>
      <c r="UJW153" s="86"/>
      <c r="UJX153" s="86"/>
      <c r="UJY153" s="86"/>
      <c r="UJZ153" s="86"/>
      <c r="UKA153" s="86"/>
      <c r="UKB153" s="86"/>
      <c r="UKC153" s="86"/>
      <c r="UKD153" s="86"/>
      <c r="UKE153" s="86"/>
      <c r="UKF153" s="86"/>
      <c r="UKG153" s="86"/>
      <c r="UKH153" s="86"/>
      <c r="UKI153" s="86"/>
      <c r="UKJ153" s="86"/>
      <c r="UKK153" s="86"/>
      <c r="UKL153" s="86"/>
      <c r="UKM153" s="86"/>
      <c r="UKN153" s="86"/>
      <c r="UKO153" s="86"/>
      <c r="UKP153" s="86"/>
      <c r="UKQ153" s="86"/>
      <c r="UKR153" s="86"/>
      <c r="UKS153" s="86"/>
      <c r="UKT153" s="86"/>
      <c r="UKU153" s="86"/>
      <c r="UKV153" s="86"/>
      <c r="UKW153" s="86"/>
      <c r="UKX153" s="86"/>
      <c r="UKY153" s="86"/>
      <c r="UKZ153" s="86"/>
      <c r="ULA153" s="86"/>
      <c r="ULB153" s="86"/>
      <c r="ULC153" s="86"/>
      <c r="ULD153" s="86"/>
      <c r="ULE153" s="86"/>
      <c r="ULF153" s="86"/>
      <c r="ULG153" s="86"/>
      <c r="ULH153" s="86"/>
      <c r="ULI153" s="86"/>
      <c r="ULJ153" s="86"/>
      <c r="ULK153" s="86"/>
      <c r="ULL153" s="86"/>
      <c r="ULM153" s="86"/>
      <c r="ULN153" s="86"/>
      <c r="ULO153" s="86"/>
      <c r="ULP153" s="86"/>
      <c r="ULQ153" s="86"/>
      <c r="ULR153" s="86"/>
      <c r="ULS153" s="86"/>
      <c r="ULT153" s="86"/>
      <c r="ULU153" s="86"/>
      <c r="ULV153" s="86"/>
      <c r="ULW153" s="86"/>
      <c r="ULX153" s="86"/>
      <c r="ULY153" s="86"/>
      <c r="ULZ153" s="86"/>
      <c r="UMA153" s="86"/>
      <c r="UMB153" s="86"/>
      <c r="UMC153" s="86"/>
      <c r="UMD153" s="86"/>
      <c r="UME153" s="86"/>
      <c r="UMF153" s="86"/>
      <c r="UMG153" s="86"/>
      <c r="UMH153" s="86"/>
      <c r="UMI153" s="86"/>
      <c r="UMJ153" s="86"/>
      <c r="UMK153" s="86"/>
      <c r="UML153" s="86"/>
      <c r="UMM153" s="186"/>
      <c r="UMN153" s="186"/>
      <c r="UMO153" s="186"/>
      <c r="UMP153" s="186"/>
      <c r="UMQ153" s="186"/>
      <c r="UMR153" s="186"/>
      <c r="UMS153" s="86"/>
      <c r="UMT153" s="86"/>
      <c r="UMU153" s="86"/>
      <c r="UMV153" s="86"/>
      <c r="UMW153" s="86"/>
      <c r="UMX153" s="86"/>
      <c r="UMY153" s="86"/>
      <c r="UMZ153" s="86"/>
      <c r="UNA153" s="86"/>
      <c r="UNB153" s="86"/>
      <c r="UNC153" s="86"/>
      <c r="UND153" s="86"/>
      <c r="UNE153" s="86"/>
      <c r="UNF153" s="86"/>
      <c r="UNG153" s="86"/>
      <c r="UNH153" s="86"/>
      <c r="UNI153" s="86"/>
      <c r="UNJ153" s="86"/>
      <c r="UNK153" s="86"/>
      <c r="UNL153" s="86"/>
      <c r="UNM153" s="86"/>
      <c r="UNN153" s="86"/>
      <c r="UNO153" s="86"/>
      <c r="UNP153" s="86"/>
      <c r="UNQ153" s="86"/>
      <c r="UNR153" s="86"/>
      <c r="UNS153" s="86"/>
      <c r="UNT153" s="86"/>
      <c r="UNU153" s="86"/>
      <c r="UNV153" s="86"/>
      <c r="UNW153" s="86"/>
      <c r="UNX153" s="86"/>
      <c r="UNY153" s="86"/>
      <c r="UNZ153" s="86"/>
      <c r="UOA153" s="86"/>
      <c r="UOB153" s="86"/>
      <c r="UOC153" s="86"/>
      <c r="UOD153" s="86"/>
      <c r="UOE153" s="86"/>
      <c r="UOF153" s="86"/>
      <c r="UOG153" s="86"/>
      <c r="UOH153" s="86"/>
      <c r="UOI153" s="86"/>
      <c r="UOJ153" s="86"/>
      <c r="UOK153" s="86"/>
      <c r="UOL153" s="86"/>
      <c r="UOM153" s="86"/>
      <c r="UON153" s="86"/>
      <c r="UOO153" s="86"/>
      <c r="UOP153" s="86"/>
      <c r="UOQ153" s="86"/>
      <c r="UOR153" s="86"/>
      <c r="UOS153" s="86"/>
      <c r="UOT153" s="86"/>
      <c r="UOU153" s="86"/>
      <c r="UOV153" s="86"/>
      <c r="UOW153" s="86"/>
      <c r="UOX153" s="86"/>
      <c r="UOY153" s="86"/>
      <c r="UOZ153" s="86"/>
      <c r="UPA153" s="86"/>
      <c r="UPB153" s="86"/>
      <c r="UPC153" s="86"/>
      <c r="UPD153" s="86"/>
      <c r="UPE153" s="86"/>
      <c r="UPF153" s="86"/>
      <c r="UPG153" s="86"/>
      <c r="UPH153" s="86"/>
      <c r="UPI153" s="86"/>
      <c r="UPJ153" s="86"/>
      <c r="UPK153" s="86"/>
      <c r="UPL153" s="86"/>
      <c r="UPM153" s="86"/>
      <c r="UPN153" s="86"/>
      <c r="UPO153" s="86"/>
      <c r="UPP153" s="86"/>
      <c r="UPQ153" s="86"/>
      <c r="UPR153" s="86"/>
      <c r="UPS153" s="86"/>
      <c r="UPT153" s="86"/>
      <c r="UPU153" s="86"/>
      <c r="UPV153" s="86"/>
      <c r="UPW153" s="86"/>
      <c r="UPX153" s="86"/>
      <c r="UPY153" s="86"/>
      <c r="UPZ153" s="86"/>
      <c r="UQA153" s="86"/>
      <c r="UQB153" s="86"/>
      <c r="UQC153" s="86"/>
      <c r="UQD153" s="86"/>
      <c r="UQE153" s="86"/>
      <c r="UQF153" s="86"/>
      <c r="UQG153" s="86"/>
      <c r="UQH153" s="86"/>
      <c r="UQI153" s="86"/>
      <c r="UQJ153" s="86"/>
      <c r="UQK153" s="86"/>
      <c r="UQL153" s="86"/>
      <c r="UQM153" s="86"/>
      <c r="UQN153" s="86"/>
      <c r="UQO153" s="86"/>
      <c r="UQP153" s="86"/>
      <c r="UQQ153" s="86"/>
      <c r="UQR153" s="86"/>
      <c r="UQS153" s="86"/>
      <c r="UQT153" s="86"/>
      <c r="UQU153" s="86"/>
      <c r="UQV153" s="86"/>
      <c r="UQW153" s="86"/>
      <c r="UQX153" s="86"/>
      <c r="UQY153" s="86"/>
      <c r="UQZ153" s="86"/>
      <c r="URA153" s="86"/>
      <c r="URB153" s="86"/>
      <c r="URC153" s="86"/>
      <c r="URD153" s="86"/>
      <c r="URE153" s="86"/>
      <c r="URF153" s="86"/>
      <c r="URG153" s="86"/>
      <c r="URH153" s="86"/>
      <c r="URI153" s="86"/>
      <c r="URJ153" s="86"/>
      <c r="URK153" s="86"/>
      <c r="URL153" s="86"/>
      <c r="URM153" s="86"/>
      <c r="URN153" s="86"/>
      <c r="URO153" s="86"/>
      <c r="URP153" s="86"/>
      <c r="URQ153" s="86"/>
      <c r="URR153" s="86"/>
      <c r="URS153" s="86"/>
      <c r="URT153" s="86"/>
      <c r="URU153" s="86"/>
      <c r="URV153" s="86"/>
      <c r="URW153" s="86"/>
      <c r="URX153" s="86"/>
      <c r="URY153" s="86"/>
      <c r="URZ153" s="86"/>
      <c r="USA153" s="86"/>
      <c r="USB153" s="86"/>
      <c r="USC153" s="86"/>
      <c r="USD153" s="86"/>
      <c r="USE153" s="86"/>
      <c r="USF153" s="86"/>
      <c r="USG153" s="86"/>
      <c r="USH153" s="86"/>
      <c r="USI153" s="86"/>
      <c r="USJ153" s="86"/>
      <c r="USK153" s="86"/>
      <c r="USL153" s="86"/>
      <c r="USM153" s="86"/>
      <c r="USN153" s="86"/>
      <c r="USO153" s="86"/>
      <c r="USP153" s="86"/>
      <c r="USQ153" s="86"/>
      <c r="USR153" s="86"/>
      <c r="USS153" s="86"/>
      <c r="UST153" s="86"/>
      <c r="USU153" s="86"/>
      <c r="USV153" s="86"/>
      <c r="USW153" s="86"/>
      <c r="USX153" s="86"/>
      <c r="USY153" s="86"/>
      <c r="USZ153" s="86"/>
      <c r="UTA153" s="86"/>
      <c r="UTB153" s="86"/>
      <c r="UTC153" s="86"/>
      <c r="UTD153" s="86"/>
      <c r="UTE153" s="86"/>
      <c r="UTF153" s="86"/>
      <c r="UTG153" s="86"/>
      <c r="UTH153" s="86"/>
      <c r="UTI153" s="86"/>
      <c r="UTJ153" s="86"/>
      <c r="UTK153" s="86"/>
      <c r="UTL153" s="86"/>
      <c r="UTM153" s="86"/>
      <c r="UTN153" s="86"/>
      <c r="UTO153" s="86"/>
      <c r="UTP153" s="86"/>
      <c r="UTQ153" s="86"/>
      <c r="UTR153" s="86"/>
      <c r="UTS153" s="86"/>
      <c r="UTT153" s="86"/>
      <c r="UTU153" s="86"/>
      <c r="UTV153" s="86"/>
      <c r="UTW153" s="86"/>
      <c r="UTX153" s="86"/>
      <c r="UTY153" s="86"/>
      <c r="UTZ153" s="86"/>
      <c r="UUA153" s="86"/>
      <c r="UUB153" s="86"/>
      <c r="UUC153" s="86"/>
      <c r="UUD153" s="86"/>
      <c r="UUE153" s="86"/>
      <c r="UUF153" s="86"/>
      <c r="UUG153" s="86"/>
      <c r="UUH153" s="86"/>
      <c r="UUI153" s="86"/>
      <c r="UUJ153" s="86"/>
      <c r="UUK153" s="86"/>
      <c r="UUL153" s="86"/>
      <c r="UUM153" s="86"/>
      <c r="UUN153" s="86"/>
      <c r="UUO153" s="86"/>
      <c r="UUP153" s="86"/>
      <c r="UUQ153" s="86"/>
      <c r="UUR153" s="86"/>
      <c r="UUS153" s="86"/>
      <c r="UUT153" s="86"/>
      <c r="UUU153" s="86"/>
      <c r="UUV153" s="86"/>
      <c r="UUW153" s="86"/>
      <c r="UUX153" s="86"/>
      <c r="UUY153" s="86"/>
      <c r="UUZ153" s="86"/>
      <c r="UVA153" s="86"/>
      <c r="UVB153" s="86"/>
      <c r="UVC153" s="86"/>
      <c r="UVD153" s="86"/>
      <c r="UVE153" s="86"/>
      <c r="UVF153" s="86"/>
      <c r="UVG153" s="86"/>
      <c r="UVH153" s="86"/>
      <c r="UVI153" s="86"/>
      <c r="UVJ153" s="86"/>
      <c r="UVK153" s="86"/>
      <c r="UVL153" s="86"/>
      <c r="UVM153" s="86"/>
      <c r="UVN153" s="86"/>
      <c r="UVO153" s="86"/>
      <c r="UVP153" s="86"/>
      <c r="UVQ153" s="86"/>
      <c r="UVR153" s="86"/>
      <c r="UVS153" s="86"/>
      <c r="UVT153" s="86"/>
      <c r="UVU153" s="86"/>
      <c r="UVV153" s="86"/>
      <c r="UVW153" s="86"/>
      <c r="UVX153" s="86"/>
      <c r="UVY153" s="86"/>
      <c r="UVZ153" s="86"/>
      <c r="UWA153" s="86"/>
      <c r="UWB153" s="86"/>
      <c r="UWC153" s="86"/>
      <c r="UWD153" s="86"/>
      <c r="UWE153" s="86"/>
      <c r="UWF153" s="86"/>
      <c r="UWG153" s="86"/>
      <c r="UWH153" s="86"/>
      <c r="UWI153" s="186"/>
      <c r="UWJ153" s="186"/>
      <c r="UWK153" s="186"/>
      <c r="UWL153" s="186"/>
      <c r="UWM153" s="186"/>
      <c r="UWN153" s="186"/>
      <c r="UWO153" s="86"/>
      <c r="UWP153" s="86"/>
      <c r="UWQ153" s="86"/>
      <c r="UWR153" s="86"/>
      <c r="UWS153" s="86"/>
      <c r="UWT153" s="86"/>
      <c r="UWU153" s="86"/>
      <c r="UWV153" s="86"/>
      <c r="UWW153" s="86"/>
      <c r="UWX153" s="86"/>
      <c r="UWY153" s="86"/>
      <c r="UWZ153" s="86"/>
      <c r="UXA153" s="86"/>
      <c r="UXB153" s="86"/>
      <c r="UXC153" s="86"/>
      <c r="UXD153" s="86"/>
      <c r="UXE153" s="86"/>
      <c r="UXF153" s="86"/>
      <c r="UXG153" s="86"/>
      <c r="UXH153" s="86"/>
      <c r="UXI153" s="86"/>
      <c r="UXJ153" s="86"/>
      <c r="UXK153" s="86"/>
      <c r="UXL153" s="86"/>
      <c r="UXM153" s="86"/>
      <c r="UXN153" s="86"/>
      <c r="UXO153" s="86"/>
      <c r="UXP153" s="86"/>
      <c r="UXQ153" s="86"/>
      <c r="UXR153" s="86"/>
      <c r="UXS153" s="86"/>
      <c r="UXT153" s="86"/>
      <c r="UXU153" s="86"/>
      <c r="UXV153" s="86"/>
      <c r="UXW153" s="86"/>
      <c r="UXX153" s="86"/>
      <c r="UXY153" s="86"/>
      <c r="UXZ153" s="86"/>
      <c r="UYA153" s="86"/>
      <c r="UYB153" s="86"/>
      <c r="UYC153" s="86"/>
      <c r="UYD153" s="86"/>
      <c r="UYE153" s="86"/>
      <c r="UYF153" s="86"/>
      <c r="UYG153" s="86"/>
      <c r="UYH153" s="86"/>
      <c r="UYI153" s="86"/>
      <c r="UYJ153" s="86"/>
      <c r="UYK153" s="86"/>
      <c r="UYL153" s="86"/>
      <c r="UYM153" s="86"/>
      <c r="UYN153" s="86"/>
      <c r="UYO153" s="86"/>
      <c r="UYP153" s="86"/>
      <c r="UYQ153" s="86"/>
      <c r="UYR153" s="86"/>
      <c r="UYS153" s="86"/>
      <c r="UYT153" s="86"/>
      <c r="UYU153" s="86"/>
      <c r="UYV153" s="86"/>
      <c r="UYW153" s="86"/>
      <c r="UYX153" s="86"/>
      <c r="UYY153" s="86"/>
      <c r="UYZ153" s="86"/>
      <c r="UZA153" s="86"/>
      <c r="UZB153" s="86"/>
      <c r="UZC153" s="86"/>
      <c r="UZD153" s="86"/>
      <c r="UZE153" s="86"/>
      <c r="UZF153" s="86"/>
      <c r="UZG153" s="86"/>
      <c r="UZH153" s="86"/>
      <c r="UZI153" s="86"/>
      <c r="UZJ153" s="86"/>
      <c r="UZK153" s="86"/>
      <c r="UZL153" s="86"/>
      <c r="UZM153" s="86"/>
      <c r="UZN153" s="86"/>
      <c r="UZO153" s="86"/>
      <c r="UZP153" s="86"/>
      <c r="UZQ153" s="86"/>
      <c r="UZR153" s="86"/>
      <c r="UZS153" s="86"/>
      <c r="UZT153" s="86"/>
      <c r="UZU153" s="86"/>
      <c r="UZV153" s="86"/>
      <c r="UZW153" s="86"/>
      <c r="UZX153" s="86"/>
      <c r="UZY153" s="86"/>
      <c r="UZZ153" s="86"/>
      <c r="VAA153" s="86"/>
      <c r="VAB153" s="86"/>
      <c r="VAC153" s="86"/>
      <c r="VAD153" s="86"/>
      <c r="VAE153" s="86"/>
      <c r="VAF153" s="86"/>
      <c r="VAG153" s="86"/>
      <c r="VAH153" s="86"/>
      <c r="VAI153" s="86"/>
      <c r="VAJ153" s="86"/>
      <c r="VAK153" s="86"/>
      <c r="VAL153" s="86"/>
      <c r="VAM153" s="86"/>
      <c r="VAN153" s="86"/>
      <c r="VAO153" s="86"/>
      <c r="VAP153" s="86"/>
      <c r="VAQ153" s="86"/>
      <c r="VAR153" s="86"/>
      <c r="VAS153" s="86"/>
      <c r="VAT153" s="86"/>
      <c r="VAU153" s="86"/>
      <c r="VAV153" s="86"/>
      <c r="VAW153" s="86"/>
      <c r="VAX153" s="86"/>
      <c r="VAY153" s="86"/>
      <c r="VAZ153" s="86"/>
      <c r="VBA153" s="86"/>
      <c r="VBB153" s="86"/>
      <c r="VBC153" s="86"/>
      <c r="VBD153" s="86"/>
      <c r="VBE153" s="86"/>
      <c r="VBF153" s="86"/>
      <c r="VBG153" s="86"/>
      <c r="VBH153" s="86"/>
      <c r="VBI153" s="86"/>
      <c r="VBJ153" s="86"/>
      <c r="VBK153" s="86"/>
      <c r="VBL153" s="86"/>
      <c r="VBM153" s="86"/>
      <c r="VBN153" s="86"/>
      <c r="VBO153" s="86"/>
      <c r="VBP153" s="86"/>
      <c r="VBQ153" s="86"/>
      <c r="VBR153" s="86"/>
      <c r="VBS153" s="86"/>
      <c r="VBT153" s="86"/>
      <c r="VBU153" s="86"/>
      <c r="VBV153" s="86"/>
      <c r="VBW153" s="86"/>
      <c r="VBX153" s="86"/>
      <c r="VBY153" s="86"/>
      <c r="VBZ153" s="86"/>
      <c r="VCA153" s="86"/>
      <c r="VCB153" s="86"/>
      <c r="VCC153" s="86"/>
      <c r="VCD153" s="86"/>
      <c r="VCE153" s="86"/>
      <c r="VCF153" s="86"/>
      <c r="VCG153" s="86"/>
      <c r="VCH153" s="86"/>
      <c r="VCI153" s="86"/>
      <c r="VCJ153" s="86"/>
      <c r="VCK153" s="86"/>
      <c r="VCL153" s="86"/>
      <c r="VCM153" s="86"/>
      <c r="VCN153" s="86"/>
      <c r="VCO153" s="86"/>
      <c r="VCP153" s="86"/>
      <c r="VCQ153" s="86"/>
      <c r="VCR153" s="86"/>
      <c r="VCS153" s="86"/>
      <c r="VCT153" s="86"/>
      <c r="VCU153" s="86"/>
      <c r="VCV153" s="86"/>
      <c r="VCW153" s="86"/>
      <c r="VCX153" s="86"/>
      <c r="VCY153" s="86"/>
      <c r="VCZ153" s="86"/>
      <c r="VDA153" s="86"/>
      <c r="VDB153" s="86"/>
      <c r="VDC153" s="86"/>
      <c r="VDD153" s="86"/>
      <c r="VDE153" s="86"/>
      <c r="VDF153" s="86"/>
      <c r="VDG153" s="86"/>
      <c r="VDH153" s="86"/>
      <c r="VDI153" s="86"/>
      <c r="VDJ153" s="86"/>
      <c r="VDK153" s="86"/>
      <c r="VDL153" s="86"/>
      <c r="VDM153" s="86"/>
      <c r="VDN153" s="86"/>
      <c r="VDO153" s="86"/>
      <c r="VDP153" s="86"/>
      <c r="VDQ153" s="86"/>
      <c r="VDR153" s="86"/>
      <c r="VDS153" s="86"/>
      <c r="VDT153" s="86"/>
      <c r="VDU153" s="86"/>
      <c r="VDV153" s="86"/>
      <c r="VDW153" s="86"/>
      <c r="VDX153" s="86"/>
      <c r="VDY153" s="86"/>
      <c r="VDZ153" s="86"/>
      <c r="VEA153" s="86"/>
      <c r="VEB153" s="86"/>
      <c r="VEC153" s="86"/>
      <c r="VED153" s="86"/>
      <c r="VEE153" s="86"/>
      <c r="VEF153" s="86"/>
      <c r="VEG153" s="86"/>
      <c r="VEH153" s="86"/>
      <c r="VEI153" s="86"/>
      <c r="VEJ153" s="86"/>
      <c r="VEK153" s="86"/>
      <c r="VEL153" s="86"/>
      <c r="VEM153" s="86"/>
      <c r="VEN153" s="86"/>
      <c r="VEO153" s="86"/>
      <c r="VEP153" s="86"/>
      <c r="VEQ153" s="86"/>
      <c r="VER153" s="86"/>
      <c r="VES153" s="86"/>
      <c r="VET153" s="86"/>
      <c r="VEU153" s="86"/>
      <c r="VEV153" s="86"/>
      <c r="VEW153" s="86"/>
      <c r="VEX153" s="86"/>
      <c r="VEY153" s="86"/>
      <c r="VEZ153" s="86"/>
      <c r="VFA153" s="86"/>
      <c r="VFB153" s="86"/>
      <c r="VFC153" s="86"/>
      <c r="VFD153" s="86"/>
      <c r="VFE153" s="86"/>
      <c r="VFF153" s="86"/>
      <c r="VFG153" s="86"/>
      <c r="VFH153" s="86"/>
      <c r="VFI153" s="86"/>
      <c r="VFJ153" s="86"/>
      <c r="VFK153" s="86"/>
      <c r="VFL153" s="86"/>
      <c r="VFM153" s="86"/>
      <c r="VFN153" s="86"/>
      <c r="VFO153" s="86"/>
      <c r="VFP153" s="86"/>
      <c r="VFQ153" s="86"/>
      <c r="VFR153" s="86"/>
      <c r="VFS153" s="86"/>
      <c r="VFT153" s="86"/>
      <c r="VFU153" s="86"/>
      <c r="VFV153" s="86"/>
      <c r="VFW153" s="86"/>
      <c r="VFX153" s="86"/>
      <c r="VFY153" s="86"/>
      <c r="VFZ153" s="86"/>
      <c r="VGA153" s="86"/>
      <c r="VGB153" s="86"/>
      <c r="VGC153" s="86"/>
      <c r="VGD153" s="86"/>
      <c r="VGE153" s="186"/>
      <c r="VGF153" s="186"/>
      <c r="VGG153" s="186"/>
      <c r="VGH153" s="186"/>
      <c r="VGI153" s="186"/>
      <c r="VGJ153" s="186"/>
      <c r="VGK153" s="86"/>
      <c r="VGL153" s="86"/>
      <c r="VGM153" s="86"/>
      <c r="VGN153" s="86"/>
      <c r="VGO153" s="86"/>
      <c r="VGP153" s="86"/>
      <c r="VGQ153" s="86"/>
      <c r="VGR153" s="86"/>
      <c r="VGS153" s="86"/>
      <c r="VGT153" s="86"/>
      <c r="VGU153" s="86"/>
      <c r="VGV153" s="86"/>
      <c r="VGW153" s="86"/>
      <c r="VGX153" s="86"/>
      <c r="VGY153" s="86"/>
      <c r="VGZ153" s="86"/>
      <c r="VHA153" s="86"/>
      <c r="VHB153" s="86"/>
      <c r="VHC153" s="86"/>
      <c r="VHD153" s="86"/>
      <c r="VHE153" s="86"/>
      <c r="VHF153" s="86"/>
      <c r="VHG153" s="86"/>
      <c r="VHH153" s="86"/>
      <c r="VHI153" s="86"/>
      <c r="VHJ153" s="86"/>
      <c r="VHK153" s="86"/>
      <c r="VHL153" s="86"/>
      <c r="VHM153" s="86"/>
      <c r="VHN153" s="86"/>
      <c r="VHO153" s="86"/>
      <c r="VHP153" s="86"/>
      <c r="VHQ153" s="86"/>
      <c r="VHR153" s="86"/>
      <c r="VHS153" s="86"/>
      <c r="VHT153" s="86"/>
      <c r="VHU153" s="86"/>
      <c r="VHV153" s="86"/>
      <c r="VHW153" s="86"/>
      <c r="VHX153" s="86"/>
      <c r="VHY153" s="86"/>
      <c r="VHZ153" s="86"/>
      <c r="VIA153" s="86"/>
      <c r="VIB153" s="86"/>
      <c r="VIC153" s="86"/>
      <c r="VID153" s="86"/>
      <c r="VIE153" s="86"/>
      <c r="VIF153" s="86"/>
      <c r="VIG153" s="86"/>
      <c r="VIH153" s="86"/>
      <c r="VII153" s="86"/>
      <c r="VIJ153" s="86"/>
      <c r="VIK153" s="86"/>
      <c r="VIL153" s="86"/>
      <c r="VIM153" s="86"/>
      <c r="VIN153" s="86"/>
      <c r="VIO153" s="86"/>
      <c r="VIP153" s="86"/>
      <c r="VIQ153" s="86"/>
      <c r="VIR153" s="86"/>
      <c r="VIS153" s="86"/>
      <c r="VIT153" s="86"/>
      <c r="VIU153" s="86"/>
      <c r="VIV153" s="86"/>
      <c r="VIW153" s="86"/>
      <c r="VIX153" s="86"/>
      <c r="VIY153" s="86"/>
      <c r="VIZ153" s="86"/>
      <c r="VJA153" s="86"/>
      <c r="VJB153" s="86"/>
      <c r="VJC153" s="86"/>
      <c r="VJD153" s="86"/>
      <c r="VJE153" s="86"/>
      <c r="VJF153" s="86"/>
      <c r="VJG153" s="86"/>
      <c r="VJH153" s="86"/>
      <c r="VJI153" s="86"/>
      <c r="VJJ153" s="86"/>
      <c r="VJK153" s="86"/>
      <c r="VJL153" s="86"/>
      <c r="VJM153" s="86"/>
      <c r="VJN153" s="86"/>
      <c r="VJO153" s="86"/>
      <c r="VJP153" s="86"/>
      <c r="VJQ153" s="86"/>
      <c r="VJR153" s="86"/>
      <c r="VJS153" s="86"/>
      <c r="VJT153" s="86"/>
      <c r="VJU153" s="86"/>
      <c r="VJV153" s="86"/>
      <c r="VJW153" s="86"/>
      <c r="VJX153" s="86"/>
      <c r="VJY153" s="86"/>
      <c r="VJZ153" s="86"/>
      <c r="VKA153" s="86"/>
      <c r="VKB153" s="86"/>
      <c r="VKC153" s="86"/>
      <c r="VKD153" s="86"/>
      <c r="VKE153" s="86"/>
      <c r="VKF153" s="86"/>
      <c r="VKG153" s="86"/>
      <c r="VKH153" s="86"/>
      <c r="VKI153" s="86"/>
      <c r="VKJ153" s="86"/>
      <c r="VKK153" s="86"/>
      <c r="VKL153" s="86"/>
      <c r="VKM153" s="86"/>
      <c r="VKN153" s="86"/>
      <c r="VKO153" s="86"/>
      <c r="VKP153" s="86"/>
      <c r="VKQ153" s="86"/>
      <c r="VKR153" s="86"/>
      <c r="VKS153" s="86"/>
      <c r="VKT153" s="86"/>
      <c r="VKU153" s="86"/>
      <c r="VKV153" s="86"/>
      <c r="VKW153" s="86"/>
      <c r="VKX153" s="86"/>
      <c r="VKY153" s="86"/>
      <c r="VKZ153" s="86"/>
      <c r="VLA153" s="86"/>
      <c r="VLB153" s="86"/>
      <c r="VLC153" s="86"/>
      <c r="VLD153" s="86"/>
      <c r="VLE153" s="86"/>
      <c r="VLF153" s="86"/>
      <c r="VLG153" s="86"/>
      <c r="VLH153" s="86"/>
      <c r="VLI153" s="86"/>
      <c r="VLJ153" s="86"/>
      <c r="VLK153" s="86"/>
      <c r="VLL153" s="86"/>
      <c r="VLM153" s="86"/>
      <c r="VLN153" s="86"/>
      <c r="VLO153" s="86"/>
      <c r="VLP153" s="86"/>
      <c r="VLQ153" s="86"/>
      <c r="VLR153" s="86"/>
      <c r="VLS153" s="86"/>
      <c r="VLT153" s="86"/>
      <c r="VLU153" s="86"/>
      <c r="VLV153" s="86"/>
      <c r="VLW153" s="86"/>
      <c r="VLX153" s="86"/>
      <c r="VLY153" s="86"/>
      <c r="VLZ153" s="86"/>
      <c r="VMA153" s="86"/>
      <c r="VMB153" s="86"/>
      <c r="VMC153" s="86"/>
      <c r="VMD153" s="86"/>
      <c r="VME153" s="86"/>
      <c r="VMF153" s="86"/>
      <c r="VMG153" s="86"/>
      <c r="VMH153" s="86"/>
      <c r="VMI153" s="86"/>
      <c r="VMJ153" s="86"/>
      <c r="VMK153" s="86"/>
      <c r="VML153" s="86"/>
      <c r="VMM153" s="86"/>
      <c r="VMN153" s="86"/>
      <c r="VMO153" s="86"/>
      <c r="VMP153" s="86"/>
      <c r="VMQ153" s="86"/>
      <c r="VMR153" s="86"/>
      <c r="VMS153" s="86"/>
      <c r="VMT153" s="86"/>
      <c r="VMU153" s="86"/>
      <c r="VMV153" s="86"/>
      <c r="VMW153" s="86"/>
      <c r="VMX153" s="86"/>
      <c r="VMY153" s="86"/>
      <c r="VMZ153" s="86"/>
      <c r="VNA153" s="86"/>
      <c r="VNB153" s="86"/>
      <c r="VNC153" s="86"/>
      <c r="VND153" s="86"/>
      <c r="VNE153" s="86"/>
      <c r="VNF153" s="86"/>
      <c r="VNG153" s="86"/>
      <c r="VNH153" s="86"/>
      <c r="VNI153" s="86"/>
      <c r="VNJ153" s="86"/>
      <c r="VNK153" s="86"/>
      <c r="VNL153" s="86"/>
      <c r="VNM153" s="86"/>
      <c r="VNN153" s="86"/>
      <c r="VNO153" s="86"/>
      <c r="VNP153" s="86"/>
      <c r="VNQ153" s="86"/>
      <c r="VNR153" s="86"/>
      <c r="VNS153" s="86"/>
      <c r="VNT153" s="86"/>
      <c r="VNU153" s="86"/>
      <c r="VNV153" s="86"/>
      <c r="VNW153" s="86"/>
      <c r="VNX153" s="86"/>
      <c r="VNY153" s="86"/>
      <c r="VNZ153" s="86"/>
      <c r="VOA153" s="86"/>
      <c r="VOB153" s="86"/>
      <c r="VOC153" s="86"/>
      <c r="VOD153" s="86"/>
      <c r="VOE153" s="86"/>
      <c r="VOF153" s="86"/>
      <c r="VOG153" s="86"/>
      <c r="VOH153" s="86"/>
      <c r="VOI153" s="86"/>
      <c r="VOJ153" s="86"/>
      <c r="VOK153" s="86"/>
      <c r="VOL153" s="86"/>
      <c r="VOM153" s="86"/>
      <c r="VON153" s="86"/>
      <c r="VOO153" s="86"/>
      <c r="VOP153" s="86"/>
      <c r="VOQ153" s="86"/>
      <c r="VOR153" s="86"/>
      <c r="VOS153" s="86"/>
      <c r="VOT153" s="86"/>
      <c r="VOU153" s="86"/>
      <c r="VOV153" s="86"/>
      <c r="VOW153" s="86"/>
      <c r="VOX153" s="86"/>
      <c r="VOY153" s="86"/>
      <c r="VOZ153" s="86"/>
      <c r="VPA153" s="86"/>
      <c r="VPB153" s="86"/>
      <c r="VPC153" s="86"/>
      <c r="VPD153" s="86"/>
      <c r="VPE153" s="86"/>
      <c r="VPF153" s="86"/>
      <c r="VPG153" s="86"/>
      <c r="VPH153" s="86"/>
      <c r="VPI153" s="86"/>
      <c r="VPJ153" s="86"/>
      <c r="VPK153" s="86"/>
      <c r="VPL153" s="86"/>
      <c r="VPM153" s="86"/>
      <c r="VPN153" s="86"/>
      <c r="VPO153" s="86"/>
      <c r="VPP153" s="86"/>
      <c r="VPQ153" s="86"/>
      <c r="VPR153" s="86"/>
      <c r="VPS153" s="86"/>
      <c r="VPT153" s="86"/>
      <c r="VPU153" s="86"/>
      <c r="VPV153" s="86"/>
      <c r="VPW153" s="86"/>
      <c r="VPX153" s="86"/>
      <c r="VPY153" s="86"/>
      <c r="VPZ153" s="86"/>
      <c r="VQA153" s="186"/>
      <c r="VQB153" s="186"/>
      <c r="VQC153" s="186"/>
      <c r="VQD153" s="186"/>
      <c r="VQE153" s="186"/>
      <c r="VQF153" s="186"/>
      <c r="VQG153" s="86"/>
      <c r="VQH153" s="86"/>
      <c r="VQI153" s="86"/>
      <c r="VQJ153" s="86"/>
      <c r="VQK153" s="86"/>
      <c r="VQL153" s="86"/>
      <c r="VQM153" s="86"/>
      <c r="VQN153" s="86"/>
      <c r="VQO153" s="86"/>
      <c r="VQP153" s="86"/>
      <c r="VQQ153" s="86"/>
      <c r="VQR153" s="86"/>
      <c r="VQS153" s="86"/>
      <c r="VQT153" s="86"/>
      <c r="VQU153" s="86"/>
      <c r="VQV153" s="86"/>
      <c r="VQW153" s="86"/>
      <c r="VQX153" s="86"/>
      <c r="VQY153" s="86"/>
      <c r="VQZ153" s="86"/>
      <c r="VRA153" s="86"/>
      <c r="VRB153" s="86"/>
      <c r="VRC153" s="86"/>
      <c r="VRD153" s="86"/>
      <c r="VRE153" s="86"/>
      <c r="VRF153" s="86"/>
      <c r="VRG153" s="86"/>
      <c r="VRH153" s="86"/>
      <c r="VRI153" s="86"/>
      <c r="VRJ153" s="86"/>
      <c r="VRK153" s="86"/>
      <c r="VRL153" s="86"/>
      <c r="VRM153" s="86"/>
      <c r="VRN153" s="86"/>
      <c r="VRO153" s="86"/>
      <c r="VRP153" s="86"/>
      <c r="VRQ153" s="86"/>
      <c r="VRR153" s="86"/>
      <c r="VRS153" s="86"/>
      <c r="VRT153" s="86"/>
      <c r="VRU153" s="86"/>
      <c r="VRV153" s="86"/>
      <c r="VRW153" s="86"/>
      <c r="VRX153" s="86"/>
      <c r="VRY153" s="86"/>
      <c r="VRZ153" s="86"/>
      <c r="VSA153" s="86"/>
      <c r="VSB153" s="86"/>
      <c r="VSC153" s="86"/>
      <c r="VSD153" s="86"/>
      <c r="VSE153" s="86"/>
      <c r="VSF153" s="86"/>
      <c r="VSG153" s="86"/>
      <c r="VSH153" s="86"/>
      <c r="VSI153" s="86"/>
      <c r="VSJ153" s="86"/>
      <c r="VSK153" s="86"/>
      <c r="VSL153" s="86"/>
      <c r="VSM153" s="86"/>
      <c r="VSN153" s="86"/>
      <c r="VSO153" s="86"/>
      <c r="VSP153" s="86"/>
      <c r="VSQ153" s="86"/>
      <c r="VSR153" s="86"/>
      <c r="VSS153" s="86"/>
      <c r="VST153" s="86"/>
      <c r="VSU153" s="86"/>
      <c r="VSV153" s="86"/>
      <c r="VSW153" s="86"/>
      <c r="VSX153" s="86"/>
      <c r="VSY153" s="86"/>
      <c r="VSZ153" s="86"/>
      <c r="VTA153" s="86"/>
      <c r="VTB153" s="86"/>
      <c r="VTC153" s="86"/>
      <c r="VTD153" s="86"/>
      <c r="VTE153" s="86"/>
      <c r="VTF153" s="86"/>
      <c r="VTG153" s="86"/>
      <c r="VTH153" s="86"/>
      <c r="VTI153" s="86"/>
      <c r="VTJ153" s="86"/>
      <c r="VTK153" s="86"/>
      <c r="VTL153" s="86"/>
      <c r="VTM153" s="86"/>
      <c r="VTN153" s="86"/>
      <c r="VTO153" s="86"/>
      <c r="VTP153" s="86"/>
      <c r="VTQ153" s="86"/>
      <c r="VTR153" s="86"/>
      <c r="VTS153" s="86"/>
      <c r="VTT153" s="86"/>
      <c r="VTU153" s="86"/>
      <c r="VTV153" s="86"/>
      <c r="VTW153" s="86"/>
      <c r="VTX153" s="86"/>
      <c r="VTY153" s="86"/>
      <c r="VTZ153" s="86"/>
      <c r="VUA153" s="86"/>
      <c r="VUB153" s="86"/>
      <c r="VUC153" s="86"/>
      <c r="VUD153" s="86"/>
      <c r="VUE153" s="86"/>
      <c r="VUF153" s="86"/>
      <c r="VUG153" s="86"/>
      <c r="VUH153" s="86"/>
      <c r="VUI153" s="86"/>
      <c r="VUJ153" s="86"/>
      <c r="VUK153" s="86"/>
      <c r="VUL153" s="86"/>
      <c r="VUM153" s="86"/>
      <c r="VUN153" s="86"/>
      <c r="VUO153" s="86"/>
      <c r="VUP153" s="86"/>
      <c r="VUQ153" s="86"/>
      <c r="VUR153" s="86"/>
      <c r="VUS153" s="86"/>
      <c r="VUT153" s="86"/>
      <c r="VUU153" s="86"/>
      <c r="VUV153" s="86"/>
      <c r="VUW153" s="86"/>
      <c r="VUX153" s="86"/>
      <c r="VUY153" s="86"/>
      <c r="VUZ153" s="86"/>
      <c r="VVA153" s="86"/>
      <c r="VVB153" s="86"/>
      <c r="VVC153" s="86"/>
      <c r="VVD153" s="86"/>
      <c r="VVE153" s="86"/>
      <c r="VVF153" s="86"/>
      <c r="VVG153" s="86"/>
      <c r="VVH153" s="86"/>
      <c r="VVI153" s="86"/>
      <c r="VVJ153" s="86"/>
      <c r="VVK153" s="86"/>
      <c r="VVL153" s="86"/>
      <c r="VVM153" s="86"/>
      <c r="VVN153" s="86"/>
      <c r="VVO153" s="86"/>
      <c r="VVP153" s="86"/>
      <c r="VVQ153" s="86"/>
      <c r="VVR153" s="86"/>
      <c r="VVS153" s="86"/>
      <c r="VVT153" s="86"/>
      <c r="VVU153" s="86"/>
      <c r="VVV153" s="86"/>
      <c r="VVW153" s="86"/>
      <c r="VVX153" s="86"/>
      <c r="VVY153" s="86"/>
      <c r="VVZ153" s="86"/>
      <c r="VWA153" s="86"/>
      <c r="VWB153" s="86"/>
      <c r="VWC153" s="86"/>
      <c r="VWD153" s="86"/>
      <c r="VWE153" s="86"/>
      <c r="VWF153" s="86"/>
      <c r="VWG153" s="86"/>
      <c r="VWH153" s="86"/>
      <c r="VWI153" s="86"/>
      <c r="VWJ153" s="86"/>
      <c r="VWK153" s="86"/>
      <c r="VWL153" s="86"/>
      <c r="VWM153" s="86"/>
      <c r="VWN153" s="86"/>
      <c r="VWO153" s="86"/>
      <c r="VWP153" s="86"/>
      <c r="VWQ153" s="86"/>
      <c r="VWR153" s="86"/>
      <c r="VWS153" s="86"/>
      <c r="VWT153" s="86"/>
      <c r="VWU153" s="86"/>
      <c r="VWV153" s="86"/>
      <c r="VWW153" s="86"/>
      <c r="VWX153" s="86"/>
      <c r="VWY153" s="86"/>
      <c r="VWZ153" s="86"/>
      <c r="VXA153" s="86"/>
      <c r="VXB153" s="86"/>
      <c r="VXC153" s="86"/>
      <c r="VXD153" s="86"/>
      <c r="VXE153" s="86"/>
      <c r="VXF153" s="86"/>
      <c r="VXG153" s="86"/>
      <c r="VXH153" s="86"/>
      <c r="VXI153" s="86"/>
      <c r="VXJ153" s="86"/>
      <c r="VXK153" s="86"/>
      <c r="VXL153" s="86"/>
      <c r="VXM153" s="86"/>
      <c r="VXN153" s="86"/>
      <c r="VXO153" s="86"/>
      <c r="VXP153" s="86"/>
      <c r="VXQ153" s="86"/>
      <c r="VXR153" s="86"/>
      <c r="VXS153" s="86"/>
      <c r="VXT153" s="86"/>
      <c r="VXU153" s="86"/>
      <c r="VXV153" s="86"/>
      <c r="VXW153" s="86"/>
      <c r="VXX153" s="86"/>
      <c r="VXY153" s="86"/>
      <c r="VXZ153" s="86"/>
      <c r="VYA153" s="86"/>
      <c r="VYB153" s="86"/>
      <c r="VYC153" s="86"/>
      <c r="VYD153" s="86"/>
      <c r="VYE153" s="86"/>
      <c r="VYF153" s="86"/>
      <c r="VYG153" s="86"/>
      <c r="VYH153" s="86"/>
      <c r="VYI153" s="86"/>
      <c r="VYJ153" s="86"/>
      <c r="VYK153" s="86"/>
      <c r="VYL153" s="86"/>
      <c r="VYM153" s="86"/>
      <c r="VYN153" s="86"/>
      <c r="VYO153" s="86"/>
      <c r="VYP153" s="86"/>
      <c r="VYQ153" s="86"/>
      <c r="VYR153" s="86"/>
      <c r="VYS153" s="86"/>
      <c r="VYT153" s="86"/>
      <c r="VYU153" s="86"/>
      <c r="VYV153" s="86"/>
      <c r="VYW153" s="86"/>
      <c r="VYX153" s="86"/>
      <c r="VYY153" s="86"/>
      <c r="VYZ153" s="86"/>
      <c r="VZA153" s="86"/>
      <c r="VZB153" s="86"/>
      <c r="VZC153" s="86"/>
      <c r="VZD153" s="86"/>
      <c r="VZE153" s="86"/>
      <c r="VZF153" s="86"/>
      <c r="VZG153" s="86"/>
      <c r="VZH153" s="86"/>
      <c r="VZI153" s="86"/>
      <c r="VZJ153" s="86"/>
      <c r="VZK153" s="86"/>
      <c r="VZL153" s="86"/>
      <c r="VZM153" s="86"/>
      <c r="VZN153" s="86"/>
      <c r="VZO153" s="86"/>
      <c r="VZP153" s="86"/>
      <c r="VZQ153" s="86"/>
      <c r="VZR153" s="86"/>
      <c r="VZS153" s="86"/>
      <c r="VZT153" s="86"/>
      <c r="VZU153" s="86"/>
      <c r="VZV153" s="86"/>
      <c r="VZW153" s="186"/>
      <c r="VZX153" s="186"/>
      <c r="VZY153" s="186"/>
      <c r="VZZ153" s="186"/>
      <c r="WAA153" s="186"/>
      <c r="WAB153" s="186"/>
      <c r="WAC153" s="86"/>
      <c r="WAD153" s="86"/>
      <c r="WAE153" s="86"/>
      <c r="WAF153" s="86"/>
      <c r="WAG153" s="86"/>
      <c r="WAH153" s="86"/>
      <c r="WAI153" s="86"/>
      <c r="WAJ153" s="86"/>
      <c r="WAK153" s="86"/>
      <c r="WAL153" s="86"/>
      <c r="WAM153" s="86"/>
      <c r="WAN153" s="86"/>
      <c r="WAO153" s="86"/>
      <c r="WAP153" s="86"/>
      <c r="WAQ153" s="86"/>
      <c r="WAR153" s="86"/>
      <c r="WAS153" s="86"/>
      <c r="WAT153" s="86"/>
      <c r="WAU153" s="86"/>
      <c r="WAV153" s="86"/>
      <c r="WAW153" s="86"/>
      <c r="WAX153" s="86"/>
      <c r="WAY153" s="86"/>
      <c r="WAZ153" s="86"/>
      <c r="WBA153" s="86"/>
      <c r="WBB153" s="86"/>
      <c r="WBC153" s="86"/>
      <c r="WBD153" s="86"/>
      <c r="WBE153" s="86"/>
      <c r="WBF153" s="86"/>
      <c r="WBG153" s="86"/>
      <c r="WBH153" s="86"/>
      <c r="WBI153" s="86"/>
      <c r="WBJ153" s="86"/>
      <c r="WBK153" s="86"/>
      <c r="WBL153" s="86"/>
      <c r="WBM153" s="86"/>
      <c r="WBN153" s="86"/>
      <c r="WBO153" s="86"/>
      <c r="WBP153" s="86"/>
      <c r="WBQ153" s="86"/>
      <c r="WBR153" s="86"/>
      <c r="WBS153" s="86"/>
      <c r="WBT153" s="86"/>
      <c r="WBU153" s="86"/>
      <c r="WBV153" s="86"/>
      <c r="WBW153" s="86"/>
      <c r="WBX153" s="86"/>
      <c r="WBY153" s="86"/>
      <c r="WBZ153" s="86"/>
      <c r="WCA153" s="86"/>
      <c r="WCB153" s="86"/>
      <c r="WCC153" s="86"/>
      <c r="WCD153" s="86"/>
      <c r="WCE153" s="86"/>
      <c r="WCF153" s="86"/>
      <c r="WCG153" s="86"/>
      <c r="WCH153" s="86"/>
      <c r="WCI153" s="86"/>
      <c r="WCJ153" s="86"/>
      <c r="WCK153" s="86"/>
      <c r="WCL153" s="86"/>
      <c r="WCM153" s="86"/>
      <c r="WCN153" s="86"/>
      <c r="WCO153" s="86"/>
      <c r="WCP153" s="86"/>
      <c r="WCQ153" s="86"/>
      <c r="WCR153" s="86"/>
      <c r="WCS153" s="86"/>
      <c r="WCT153" s="86"/>
      <c r="WCU153" s="86"/>
      <c r="WCV153" s="86"/>
      <c r="WCW153" s="86"/>
      <c r="WCX153" s="86"/>
      <c r="WCY153" s="86"/>
      <c r="WCZ153" s="86"/>
      <c r="WDA153" s="86"/>
      <c r="WDB153" s="86"/>
      <c r="WDC153" s="86"/>
      <c r="WDD153" s="86"/>
      <c r="WDE153" s="86"/>
      <c r="WDF153" s="86"/>
      <c r="WDG153" s="86"/>
      <c r="WDH153" s="86"/>
      <c r="WDI153" s="86"/>
      <c r="WDJ153" s="86"/>
      <c r="WDK153" s="86"/>
      <c r="WDL153" s="86"/>
      <c r="WDM153" s="86"/>
      <c r="WDN153" s="86"/>
      <c r="WDO153" s="86"/>
      <c r="WDP153" s="86"/>
      <c r="WDQ153" s="86"/>
      <c r="WDR153" s="86"/>
      <c r="WDS153" s="86"/>
      <c r="WDT153" s="86"/>
      <c r="WDU153" s="86"/>
      <c r="WDV153" s="86"/>
      <c r="WDW153" s="86"/>
      <c r="WDX153" s="86"/>
      <c r="WDY153" s="86"/>
      <c r="WDZ153" s="86"/>
      <c r="WEA153" s="86"/>
      <c r="WEB153" s="86"/>
      <c r="WEC153" s="86"/>
      <c r="WED153" s="86"/>
      <c r="WEE153" s="86"/>
      <c r="WEF153" s="86"/>
      <c r="WEG153" s="86"/>
      <c r="WEH153" s="86"/>
      <c r="WEI153" s="86"/>
      <c r="WEJ153" s="86"/>
      <c r="WEK153" s="86"/>
      <c r="WEL153" s="86"/>
      <c r="WEM153" s="86"/>
      <c r="WEN153" s="86"/>
      <c r="WEO153" s="86"/>
      <c r="WEP153" s="86"/>
      <c r="WEQ153" s="86"/>
      <c r="WER153" s="86"/>
      <c r="WES153" s="86"/>
      <c r="WET153" s="86"/>
      <c r="WEU153" s="86"/>
      <c r="WEV153" s="86"/>
      <c r="WEW153" s="86"/>
      <c r="WEX153" s="86"/>
      <c r="WEY153" s="86"/>
      <c r="WEZ153" s="86"/>
      <c r="WFA153" s="86"/>
      <c r="WFB153" s="86"/>
      <c r="WFC153" s="86"/>
      <c r="WFD153" s="86"/>
      <c r="WFE153" s="86"/>
      <c r="WFF153" s="86"/>
      <c r="WFG153" s="86"/>
      <c r="WFH153" s="86"/>
      <c r="WFI153" s="86"/>
      <c r="WFJ153" s="86"/>
      <c r="WFK153" s="86"/>
      <c r="WFL153" s="86"/>
      <c r="WFM153" s="86"/>
      <c r="WFN153" s="86"/>
      <c r="WFO153" s="86"/>
      <c r="WFP153" s="86"/>
      <c r="WFQ153" s="86"/>
      <c r="WFR153" s="86"/>
      <c r="WFS153" s="86"/>
      <c r="WFT153" s="86"/>
      <c r="WFU153" s="86"/>
      <c r="WFV153" s="86"/>
      <c r="WFW153" s="86"/>
      <c r="WFX153" s="86"/>
      <c r="WFY153" s="86"/>
      <c r="WFZ153" s="86"/>
      <c r="WGA153" s="86"/>
      <c r="WGB153" s="86"/>
      <c r="WGC153" s="86"/>
      <c r="WGD153" s="86"/>
      <c r="WGE153" s="86"/>
      <c r="WGF153" s="86"/>
      <c r="WGG153" s="86"/>
      <c r="WGH153" s="86"/>
      <c r="WGI153" s="86"/>
      <c r="WGJ153" s="86"/>
      <c r="WGK153" s="86"/>
      <c r="WGL153" s="86"/>
      <c r="WGM153" s="86"/>
      <c r="WGN153" s="86"/>
      <c r="WGO153" s="86"/>
      <c r="WGP153" s="86"/>
      <c r="WGQ153" s="86"/>
      <c r="WGR153" s="86"/>
      <c r="WGS153" s="86"/>
      <c r="WGT153" s="86"/>
      <c r="WGU153" s="86"/>
      <c r="WGV153" s="86"/>
      <c r="WGW153" s="86"/>
      <c r="WGX153" s="86"/>
      <c r="WGY153" s="86"/>
      <c r="WGZ153" s="86"/>
      <c r="WHA153" s="86"/>
      <c r="WHB153" s="86"/>
      <c r="WHC153" s="86"/>
      <c r="WHD153" s="86"/>
      <c r="WHE153" s="86"/>
      <c r="WHF153" s="86"/>
      <c r="WHG153" s="86"/>
      <c r="WHH153" s="86"/>
      <c r="WHI153" s="86"/>
      <c r="WHJ153" s="86"/>
      <c r="WHK153" s="86"/>
      <c r="WHL153" s="86"/>
      <c r="WHM153" s="86"/>
      <c r="WHN153" s="86"/>
      <c r="WHO153" s="86"/>
      <c r="WHP153" s="86"/>
      <c r="WHQ153" s="86"/>
      <c r="WHR153" s="86"/>
      <c r="WHS153" s="86"/>
      <c r="WHT153" s="86"/>
      <c r="WHU153" s="86"/>
      <c r="WHV153" s="86"/>
      <c r="WHW153" s="86"/>
      <c r="WHX153" s="86"/>
      <c r="WHY153" s="86"/>
      <c r="WHZ153" s="86"/>
      <c r="WIA153" s="86"/>
      <c r="WIB153" s="86"/>
      <c r="WIC153" s="86"/>
      <c r="WID153" s="86"/>
      <c r="WIE153" s="86"/>
      <c r="WIF153" s="86"/>
      <c r="WIG153" s="86"/>
      <c r="WIH153" s="86"/>
      <c r="WII153" s="86"/>
      <c r="WIJ153" s="86"/>
      <c r="WIK153" s="86"/>
      <c r="WIL153" s="86"/>
      <c r="WIM153" s="86"/>
      <c r="WIN153" s="86"/>
      <c r="WIO153" s="86"/>
      <c r="WIP153" s="86"/>
      <c r="WIQ153" s="86"/>
      <c r="WIR153" s="86"/>
      <c r="WIS153" s="86"/>
      <c r="WIT153" s="86"/>
      <c r="WIU153" s="86"/>
      <c r="WIV153" s="86"/>
      <c r="WIW153" s="86"/>
      <c r="WIX153" s="86"/>
      <c r="WIY153" s="86"/>
      <c r="WIZ153" s="86"/>
      <c r="WJA153" s="86"/>
      <c r="WJB153" s="86"/>
      <c r="WJC153" s="86"/>
      <c r="WJD153" s="86"/>
      <c r="WJE153" s="86"/>
      <c r="WJF153" s="86"/>
      <c r="WJG153" s="86"/>
      <c r="WJH153" s="86"/>
      <c r="WJI153" s="86"/>
      <c r="WJJ153" s="86"/>
      <c r="WJK153" s="86"/>
      <c r="WJL153" s="86"/>
      <c r="WJM153" s="86"/>
      <c r="WJN153" s="86"/>
      <c r="WJO153" s="86"/>
      <c r="WJP153" s="86"/>
      <c r="WJQ153" s="86"/>
      <c r="WJR153" s="86"/>
      <c r="WJS153" s="186"/>
      <c r="WJT153" s="186"/>
      <c r="WJU153" s="186"/>
      <c r="WJV153" s="186"/>
      <c r="WJW153" s="186"/>
      <c r="WJX153" s="186"/>
      <c r="WJY153" s="86"/>
      <c r="WJZ153" s="86"/>
      <c r="WKA153" s="86"/>
      <c r="WKB153" s="86"/>
      <c r="WKC153" s="86"/>
      <c r="WKD153" s="86"/>
      <c r="WKE153" s="86"/>
      <c r="WKF153" s="86"/>
      <c r="WKG153" s="86"/>
      <c r="WKH153" s="86"/>
      <c r="WKI153" s="86"/>
      <c r="WKJ153" s="86"/>
      <c r="WKK153" s="86"/>
      <c r="WKL153" s="86"/>
      <c r="WKM153" s="86"/>
      <c r="WKN153" s="86"/>
      <c r="WKO153" s="86"/>
      <c r="WKP153" s="86"/>
      <c r="WKQ153" s="86"/>
      <c r="WKR153" s="86"/>
      <c r="WKS153" s="86"/>
      <c r="WKT153" s="86"/>
      <c r="WKU153" s="86"/>
      <c r="WKV153" s="86"/>
      <c r="WKW153" s="86"/>
      <c r="WKX153" s="86"/>
      <c r="WKY153" s="86"/>
      <c r="WKZ153" s="86"/>
      <c r="WLA153" s="86"/>
      <c r="WLB153" s="86"/>
      <c r="WLC153" s="86"/>
      <c r="WLD153" s="86"/>
      <c r="WLE153" s="86"/>
      <c r="WLF153" s="86"/>
      <c r="WLG153" s="86"/>
      <c r="WLH153" s="86"/>
      <c r="WLI153" s="86"/>
      <c r="WLJ153" s="86"/>
      <c r="WLK153" s="86"/>
      <c r="WLL153" s="86"/>
      <c r="WLM153" s="86"/>
      <c r="WLN153" s="86"/>
      <c r="WLO153" s="86"/>
      <c r="WLP153" s="86"/>
      <c r="WLQ153" s="86"/>
      <c r="WLR153" s="86"/>
      <c r="WLS153" s="86"/>
      <c r="WLT153" s="86"/>
      <c r="WLU153" s="86"/>
      <c r="WLV153" s="86"/>
      <c r="WLW153" s="86"/>
      <c r="WLX153" s="86"/>
      <c r="WLY153" s="86"/>
      <c r="WLZ153" s="86"/>
      <c r="WMA153" s="86"/>
      <c r="WMB153" s="86"/>
      <c r="WMC153" s="86"/>
      <c r="WMD153" s="86"/>
      <c r="WME153" s="86"/>
      <c r="WMF153" s="86"/>
      <c r="WMG153" s="86"/>
      <c r="WMH153" s="86"/>
      <c r="WMI153" s="86"/>
      <c r="WMJ153" s="86"/>
      <c r="WMK153" s="86"/>
      <c r="WML153" s="86"/>
      <c r="WMM153" s="86"/>
      <c r="WMN153" s="86"/>
      <c r="WMO153" s="86"/>
      <c r="WMP153" s="86"/>
      <c r="WMQ153" s="86"/>
      <c r="WMR153" s="86"/>
      <c r="WMS153" s="86"/>
      <c r="WMT153" s="86"/>
      <c r="WMU153" s="86"/>
      <c r="WMV153" s="86"/>
      <c r="WMW153" s="86"/>
      <c r="WMX153" s="86"/>
      <c r="WMY153" s="86"/>
      <c r="WMZ153" s="86"/>
      <c r="WNA153" s="86"/>
      <c r="WNB153" s="86"/>
      <c r="WNC153" s="86"/>
      <c r="WND153" s="86"/>
      <c r="WNE153" s="86"/>
      <c r="WNF153" s="86"/>
      <c r="WNG153" s="86"/>
      <c r="WNH153" s="86"/>
      <c r="WNI153" s="86"/>
      <c r="WNJ153" s="86"/>
      <c r="WNK153" s="86"/>
      <c r="WNL153" s="86"/>
      <c r="WNM153" s="86"/>
      <c r="WNN153" s="86"/>
      <c r="WNO153" s="86"/>
      <c r="WNP153" s="86"/>
      <c r="WNQ153" s="86"/>
      <c r="WNR153" s="86"/>
      <c r="WNS153" s="86"/>
      <c r="WNT153" s="86"/>
      <c r="WNU153" s="86"/>
      <c r="WNV153" s="86"/>
      <c r="WNW153" s="86"/>
      <c r="WNX153" s="86"/>
      <c r="WNY153" s="86"/>
      <c r="WNZ153" s="86"/>
      <c r="WOA153" s="86"/>
      <c r="WOB153" s="86"/>
      <c r="WOC153" s="86"/>
      <c r="WOD153" s="86"/>
      <c r="WOE153" s="86"/>
      <c r="WOF153" s="86"/>
      <c r="WOG153" s="86"/>
      <c r="WOH153" s="86"/>
      <c r="WOI153" s="86"/>
      <c r="WOJ153" s="86"/>
      <c r="WOK153" s="86"/>
      <c r="WOL153" s="86"/>
      <c r="WOM153" s="86"/>
      <c r="WON153" s="86"/>
      <c r="WOO153" s="86"/>
      <c r="WOP153" s="86"/>
      <c r="WOQ153" s="86"/>
      <c r="WOR153" s="86"/>
      <c r="WOS153" s="86"/>
      <c r="WOT153" s="86"/>
      <c r="WOU153" s="86"/>
      <c r="WOV153" s="86"/>
      <c r="WOW153" s="86"/>
      <c r="WOX153" s="86"/>
      <c r="WOY153" s="86"/>
      <c r="WOZ153" s="86"/>
      <c r="WPA153" s="86"/>
      <c r="WPB153" s="86"/>
      <c r="WPC153" s="86"/>
      <c r="WPD153" s="86"/>
      <c r="WPE153" s="86"/>
      <c r="WPF153" s="86"/>
      <c r="WPG153" s="86"/>
      <c r="WPH153" s="86"/>
      <c r="WPI153" s="86"/>
      <c r="WPJ153" s="86"/>
      <c r="WPK153" s="86"/>
      <c r="WPL153" s="86"/>
      <c r="WPM153" s="86"/>
      <c r="WPN153" s="86"/>
      <c r="WPO153" s="86"/>
      <c r="WPP153" s="86"/>
      <c r="WPQ153" s="86"/>
      <c r="WPR153" s="86"/>
      <c r="WPS153" s="86"/>
      <c r="WPT153" s="86"/>
      <c r="WPU153" s="86"/>
      <c r="WPV153" s="86"/>
      <c r="WPW153" s="86"/>
      <c r="WPX153" s="86"/>
      <c r="WPY153" s="86"/>
      <c r="WPZ153" s="86"/>
      <c r="WQA153" s="86"/>
      <c r="WQB153" s="86"/>
      <c r="WQC153" s="86"/>
      <c r="WQD153" s="86"/>
      <c r="WQE153" s="86"/>
      <c r="WQF153" s="86"/>
      <c r="WQG153" s="86"/>
      <c r="WQH153" s="86"/>
      <c r="WQI153" s="86"/>
      <c r="WQJ153" s="86"/>
      <c r="WQK153" s="86"/>
      <c r="WQL153" s="86"/>
      <c r="WQM153" s="86"/>
      <c r="WQN153" s="86"/>
      <c r="WQO153" s="86"/>
      <c r="WQP153" s="86"/>
      <c r="WQQ153" s="86"/>
      <c r="WQR153" s="86"/>
      <c r="WQS153" s="86"/>
      <c r="WQT153" s="86"/>
      <c r="WQU153" s="86"/>
      <c r="WQV153" s="86"/>
      <c r="WQW153" s="86"/>
      <c r="WQX153" s="86"/>
      <c r="WQY153" s="86"/>
      <c r="WQZ153" s="86"/>
      <c r="WRA153" s="86"/>
      <c r="WRB153" s="86"/>
      <c r="WRC153" s="86"/>
      <c r="WRD153" s="86"/>
      <c r="WRE153" s="86"/>
      <c r="WRF153" s="86"/>
      <c r="WRG153" s="86"/>
      <c r="WRH153" s="86"/>
      <c r="WRI153" s="86"/>
      <c r="WRJ153" s="86"/>
      <c r="WRK153" s="86"/>
      <c r="WRL153" s="86"/>
      <c r="WRM153" s="86"/>
      <c r="WRN153" s="86"/>
      <c r="WRO153" s="86"/>
      <c r="WRP153" s="86"/>
      <c r="WRQ153" s="86"/>
      <c r="WRR153" s="86"/>
      <c r="WRS153" s="86"/>
      <c r="WRT153" s="86"/>
      <c r="WRU153" s="86"/>
      <c r="WRV153" s="86"/>
      <c r="WRW153" s="86"/>
      <c r="WRX153" s="86"/>
      <c r="WRY153" s="86"/>
      <c r="WRZ153" s="86"/>
      <c r="WSA153" s="86"/>
      <c r="WSB153" s="86"/>
      <c r="WSC153" s="86"/>
      <c r="WSD153" s="86"/>
      <c r="WSE153" s="86"/>
      <c r="WSF153" s="86"/>
      <c r="WSG153" s="86"/>
      <c r="WSH153" s="86"/>
      <c r="WSI153" s="86"/>
      <c r="WSJ153" s="86"/>
      <c r="WSK153" s="86"/>
      <c r="WSL153" s="86"/>
      <c r="WSM153" s="86"/>
      <c r="WSN153" s="86"/>
      <c r="WSO153" s="86"/>
      <c r="WSP153" s="86"/>
      <c r="WSQ153" s="86"/>
      <c r="WSR153" s="86"/>
      <c r="WSS153" s="86"/>
      <c r="WST153" s="86"/>
      <c r="WSU153" s="86"/>
      <c r="WSV153" s="86"/>
      <c r="WSW153" s="86"/>
      <c r="WSX153" s="86"/>
      <c r="WSY153" s="86"/>
      <c r="WSZ153" s="86"/>
      <c r="WTA153" s="86"/>
      <c r="WTB153" s="86"/>
      <c r="WTC153" s="86"/>
      <c r="WTD153" s="86"/>
      <c r="WTE153" s="86"/>
      <c r="WTF153" s="86"/>
      <c r="WTG153" s="86"/>
      <c r="WTH153" s="86"/>
      <c r="WTI153" s="86"/>
      <c r="WTJ153" s="86"/>
      <c r="WTK153" s="86"/>
      <c r="WTL153" s="86"/>
      <c r="WTM153" s="86"/>
      <c r="WTN153" s="86"/>
      <c r="WTO153" s="186"/>
      <c r="WTP153" s="186"/>
      <c r="WTQ153" s="186"/>
      <c r="WTR153" s="186"/>
      <c r="WTS153" s="186"/>
      <c r="WTT153" s="186"/>
      <c r="WTU153" s="86"/>
      <c r="WTV153" s="86"/>
      <c r="WTW153" s="86"/>
      <c r="WTX153" s="86"/>
      <c r="WTY153" s="86"/>
      <c r="WTZ153" s="86"/>
      <c r="WUA153" s="86"/>
      <c r="WUB153" s="86"/>
      <c r="WUC153" s="86"/>
      <c r="WUD153" s="86"/>
      <c r="WUE153" s="86"/>
      <c r="WUF153" s="86"/>
      <c r="WUG153" s="86"/>
      <c r="WUH153" s="86"/>
      <c r="WUI153" s="86"/>
      <c r="WUJ153" s="86"/>
      <c r="WUK153" s="86"/>
      <c r="WUL153" s="86"/>
      <c r="WUM153" s="86"/>
      <c r="WUN153" s="86"/>
      <c r="WUO153" s="86"/>
      <c r="WUP153" s="86"/>
      <c r="WUQ153" s="86"/>
      <c r="WUR153" s="86"/>
      <c r="WUS153" s="86"/>
      <c r="WUT153" s="86"/>
      <c r="WUU153" s="86"/>
      <c r="WUV153" s="86"/>
      <c r="WUW153" s="86"/>
      <c r="WUX153" s="86"/>
      <c r="WUY153" s="86"/>
      <c r="WUZ153" s="86"/>
      <c r="WVA153" s="86"/>
      <c r="WVB153" s="86"/>
      <c r="WVC153" s="86"/>
      <c r="WVD153" s="86"/>
      <c r="WVE153" s="86"/>
      <c r="WVF153" s="86"/>
      <c r="WVG153" s="86"/>
      <c r="WVH153" s="86"/>
      <c r="WVI153" s="86"/>
      <c r="WVJ153" s="86"/>
      <c r="WVK153" s="86"/>
      <c r="WVL153" s="86"/>
      <c r="WVM153" s="86"/>
      <c r="WVN153" s="86"/>
      <c r="WVO153" s="86"/>
      <c r="WVP153" s="86"/>
      <c r="WVQ153" s="86"/>
      <c r="WVR153" s="86"/>
      <c r="WVS153" s="86"/>
      <c r="WVT153" s="86"/>
      <c r="WVU153" s="86"/>
      <c r="WVV153" s="86"/>
      <c r="WVW153" s="86"/>
      <c r="WVX153" s="86"/>
      <c r="WVY153" s="86"/>
      <c r="WVZ153" s="86"/>
      <c r="WWA153" s="86"/>
      <c r="WWB153" s="86"/>
      <c r="WWC153" s="86"/>
      <c r="WWD153" s="86"/>
      <c r="WWE153" s="86"/>
      <c r="WWF153" s="86"/>
      <c r="WWG153" s="86"/>
      <c r="WWH153" s="86"/>
      <c r="WWI153" s="86"/>
      <c r="WWJ153" s="86"/>
      <c r="WWK153" s="86"/>
      <c r="WWL153" s="86"/>
      <c r="WWM153" s="86"/>
      <c r="WWN153" s="86"/>
      <c r="WWO153" s="86"/>
      <c r="WWP153" s="86"/>
      <c r="WWQ153" s="86"/>
      <c r="WWR153" s="86"/>
      <c r="WWS153" s="86"/>
      <c r="WWT153" s="86"/>
      <c r="WWU153" s="86"/>
      <c r="WWV153" s="86"/>
      <c r="WWW153" s="86"/>
      <c r="WWX153" s="86"/>
      <c r="WWY153" s="86"/>
      <c r="WWZ153" s="86"/>
      <c r="WXA153" s="86"/>
      <c r="WXB153" s="86"/>
      <c r="WXC153" s="86"/>
      <c r="WXD153" s="86"/>
      <c r="WXE153" s="86"/>
      <c r="WXF153" s="86"/>
      <c r="WXG153" s="86"/>
      <c r="WXH153" s="86"/>
      <c r="WXI153" s="86"/>
      <c r="WXJ153" s="86"/>
      <c r="WXK153" s="86"/>
      <c r="WXL153" s="86"/>
      <c r="WXM153" s="86"/>
      <c r="WXN153" s="86"/>
      <c r="WXO153" s="86"/>
      <c r="WXP153" s="86"/>
      <c r="WXQ153" s="86"/>
      <c r="WXR153" s="86"/>
      <c r="WXS153" s="86"/>
      <c r="WXT153" s="86"/>
      <c r="WXU153" s="86"/>
      <c r="WXV153" s="86"/>
      <c r="WXW153" s="86"/>
      <c r="WXX153" s="86"/>
      <c r="WXY153" s="86"/>
      <c r="WXZ153" s="86"/>
      <c r="WYA153" s="86"/>
      <c r="WYB153" s="86"/>
      <c r="WYC153" s="86"/>
      <c r="WYD153" s="86"/>
      <c r="WYE153" s="86"/>
      <c r="WYF153" s="86"/>
      <c r="WYG153" s="86"/>
      <c r="WYH153" s="86"/>
      <c r="WYI153" s="86"/>
      <c r="WYJ153" s="86"/>
      <c r="WYK153" s="86"/>
      <c r="WYL153" s="86"/>
      <c r="WYM153" s="86"/>
      <c r="WYN153" s="86"/>
      <c r="WYO153" s="86"/>
      <c r="WYP153" s="86"/>
      <c r="WYQ153" s="86"/>
      <c r="WYR153" s="86"/>
      <c r="WYS153" s="86"/>
      <c r="WYT153" s="86"/>
      <c r="WYU153" s="86"/>
      <c r="WYV153" s="86"/>
      <c r="WYW153" s="86"/>
      <c r="WYX153" s="86"/>
      <c r="WYY153" s="86"/>
      <c r="WYZ153" s="86"/>
      <c r="WZA153" s="86"/>
      <c r="WZB153" s="86"/>
      <c r="WZC153" s="86"/>
      <c r="WZD153" s="86"/>
      <c r="WZE153" s="86"/>
      <c r="WZF153" s="86"/>
      <c r="WZG153" s="86"/>
      <c r="WZH153" s="86"/>
      <c r="WZI153" s="86"/>
      <c r="WZJ153" s="86"/>
      <c r="WZK153" s="86"/>
      <c r="WZL153" s="86"/>
      <c r="WZM153" s="86"/>
      <c r="WZN153" s="86"/>
      <c r="WZO153" s="86"/>
      <c r="WZP153" s="86"/>
      <c r="WZQ153" s="86"/>
      <c r="WZR153" s="86"/>
      <c r="WZS153" s="86"/>
      <c r="WZT153" s="86"/>
      <c r="WZU153" s="86"/>
      <c r="WZV153" s="86"/>
      <c r="WZW153" s="86"/>
      <c r="WZX153" s="86"/>
      <c r="WZY153" s="86"/>
      <c r="WZZ153" s="86"/>
      <c r="XAA153" s="86"/>
      <c r="XAB153" s="86"/>
      <c r="XAC153" s="86"/>
      <c r="XAD153" s="86"/>
      <c r="XAE153" s="86"/>
      <c r="XAF153" s="86"/>
      <c r="XAG153" s="86"/>
      <c r="XAH153" s="86"/>
      <c r="XAI153" s="86"/>
      <c r="XAJ153" s="86"/>
      <c r="XAK153" s="86"/>
      <c r="XAL153" s="86"/>
      <c r="XAM153" s="86"/>
      <c r="XAN153" s="86"/>
      <c r="XAO153" s="86"/>
      <c r="XAP153" s="86"/>
      <c r="XAQ153" s="86"/>
      <c r="XAR153" s="86"/>
      <c r="XAS153" s="86"/>
      <c r="XAT153" s="86"/>
      <c r="XAU153" s="86"/>
      <c r="XAV153" s="86"/>
      <c r="XAW153" s="86"/>
      <c r="XAX153" s="86"/>
      <c r="XAY153" s="86"/>
      <c r="XAZ153" s="86"/>
      <c r="XBA153" s="86"/>
      <c r="XBB153" s="86"/>
      <c r="XBC153" s="86"/>
      <c r="XBD153" s="86"/>
      <c r="XBE153" s="86"/>
      <c r="XBF153" s="86"/>
      <c r="XBG153" s="86"/>
      <c r="XBH153" s="86"/>
      <c r="XBI153" s="86"/>
      <c r="XBJ153" s="86"/>
      <c r="XBK153" s="86"/>
      <c r="XBL153" s="86"/>
      <c r="XBM153" s="86"/>
      <c r="XBN153" s="86"/>
      <c r="XBO153" s="86"/>
      <c r="XBP153" s="86"/>
      <c r="XBQ153" s="86"/>
      <c r="XBR153" s="86"/>
      <c r="XBS153" s="86"/>
      <c r="XBT153" s="86"/>
      <c r="XBU153" s="86"/>
      <c r="XBV153" s="86"/>
      <c r="XBW153" s="86"/>
      <c r="XBX153" s="86"/>
      <c r="XBY153" s="86"/>
      <c r="XBZ153" s="86"/>
      <c r="XCA153" s="86"/>
      <c r="XCB153" s="86"/>
      <c r="XCC153" s="86"/>
      <c r="XCD153" s="86"/>
      <c r="XCE153" s="86"/>
      <c r="XCF153" s="86"/>
      <c r="XCG153" s="86"/>
      <c r="XCH153" s="86"/>
      <c r="XCI153" s="86"/>
      <c r="XCJ153" s="86"/>
      <c r="XCK153" s="86"/>
      <c r="XCL153" s="86"/>
      <c r="XCM153" s="86"/>
      <c r="XCN153" s="86"/>
      <c r="XCO153" s="86"/>
      <c r="XCP153" s="86"/>
      <c r="XCQ153" s="86"/>
      <c r="XCR153" s="86"/>
      <c r="XCS153" s="86"/>
      <c r="XCT153" s="86"/>
      <c r="XCU153" s="86"/>
      <c r="XCV153" s="86"/>
      <c r="XCW153" s="86"/>
      <c r="XCX153" s="86"/>
      <c r="XCY153" s="86"/>
      <c r="XCZ153" s="86"/>
      <c r="XDA153" s="86"/>
      <c r="XDB153" s="86"/>
      <c r="XDC153" s="86"/>
      <c r="XDD153" s="86"/>
      <c r="XDE153" s="86"/>
    </row>
    <row r="154" spans="1:16333" s="32" customFormat="1" ht="15.75" x14ac:dyDescent="0.25">
      <c r="A154" s="222"/>
      <c r="B154" s="223"/>
      <c r="C154" s="223"/>
      <c r="D154" s="184"/>
      <c r="E154" s="184"/>
      <c r="F154" s="184"/>
      <c r="H154" s="33"/>
      <c r="I154" s="33"/>
      <c r="J154" s="33"/>
      <c r="K154" s="33"/>
      <c r="L154" s="54"/>
      <c r="M154" s="54"/>
      <c r="N154" s="54"/>
      <c r="O154" s="54"/>
      <c r="P154" s="54"/>
      <c r="Q154" s="54"/>
      <c r="R154" s="54"/>
      <c r="S154" s="54"/>
      <c r="T154" s="54"/>
      <c r="U154" s="54"/>
      <c r="V154" s="54"/>
      <c r="W154" s="54"/>
      <c r="X154" s="54"/>
      <c r="Y154" s="54"/>
      <c r="Z154" s="54"/>
      <c r="AA154" s="54"/>
      <c r="AB154" s="54"/>
      <c r="AC154" s="54"/>
      <c r="AD154" s="54"/>
      <c r="AE154" s="54"/>
      <c r="AF154" s="54"/>
      <c r="AG154" s="54"/>
      <c r="AH154" s="54"/>
      <c r="AI154" s="54"/>
      <c r="AJ154" s="54"/>
      <c r="AK154" s="54"/>
      <c r="AL154" s="54"/>
      <c r="AM154" s="54"/>
      <c r="AN154" s="86"/>
      <c r="AO154" s="86"/>
      <c r="AP154" s="86"/>
      <c r="AQ154" s="86"/>
      <c r="AR154" s="86"/>
      <c r="AS154" s="86"/>
      <c r="AT154" s="86"/>
      <c r="AU154" s="86"/>
      <c r="AV154" s="86"/>
      <c r="AW154" s="86"/>
      <c r="AX154" s="86"/>
      <c r="AY154" s="86"/>
      <c r="AZ154" s="86"/>
      <c r="BA154" s="86"/>
      <c r="BB154" s="86"/>
      <c r="BC154" s="86"/>
      <c r="BD154" s="86"/>
      <c r="BE154" s="86"/>
      <c r="BF154" s="86"/>
      <c r="BG154" s="86"/>
      <c r="BH154" s="86"/>
      <c r="BI154" s="86"/>
      <c r="BJ154" s="86"/>
      <c r="BK154" s="86"/>
      <c r="BL154" s="86"/>
      <c r="BM154" s="86"/>
      <c r="BN154" s="86"/>
      <c r="BO154" s="86"/>
      <c r="BP154" s="86"/>
      <c r="BQ154" s="86"/>
      <c r="BR154" s="86"/>
      <c r="BS154" s="86"/>
      <c r="BT154" s="86"/>
      <c r="BU154" s="86"/>
      <c r="BV154" s="86"/>
      <c r="BW154" s="86"/>
      <c r="BX154" s="86"/>
      <c r="BY154" s="86"/>
      <c r="BZ154" s="86"/>
      <c r="CA154" s="86"/>
      <c r="CB154" s="86"/>
      <c r="CC154" s="86"/>
      <c r="CD154" s="86"/>
      <c r="CE154" s="86"/>
      <c r="CF154" s="86"/>
      <c r="CG154" s="86"/>
      <c r="CH154" s="86"/>
      <c r="CI154" s="86"/>
      <c r="CJ154" s="86"/>
      <c r="CK154" s="86"/>
      <c r="CL154" s="86"/>
      <c r="CM154" s="86"/>
      <c r="CN154" s="86"/>
      <c r="CO154" s="86"/>
      <c r="CP154" s="86"/>
      <c r="CQ154" s="86"/>
      <c r="CR154" s="86"/>
      <c r="CS154" s="86"/>
      <c r="CT154" s="86"/>
      <c r="CU154" s="86"/>
      <c r="CV154" s="86"/>
      <c r="CW154" s="86"/>
      <c r="CX154" s="86"/>
      <c r="CY154" s="86"/>
      <c r="CZ154" s="86"/>
      <c r="DA154" s="86"/>
      <c r="DB154" s="86"/>
      <c r="DC154" s="86"/>
      <c r="DD154" s="86"/>
      <c r="DE154" s="86"/>
      <c r="DF154" s="86"/>
      <c r="DG154" s="86"/>
      <c r="DH154" s="86"/>
      <c r="DI154" s="86"/>
      <c r="DJ154" s="86"/>
      <c r="DK154" s="86"/>
      <c r="DL154" s="86"/>
      <c r="DM154" s="86"/>
      <c r="DN154" s="86"/>
      <c r="DO154" s="86"/>
      <c r="DP154" s="86"/>
      <c r="DQ154" s="86"/>
      <c r="DR154" s="86"/>
      <c r="DS154" s="86"/>
      <c r="DT154" s="86"/>
      <c r="DU154" s="86"/>
      <c r="DV154" s="86"/>
      <c r="DW154" s="86"/>
      <c r="DX154" s="86"/>
      <c r="DY154" s="86"/>
      <c r="DZ154" s="86"/>
      <c r="EA154" s="86"/>
      <c r="EB154" s="86"/>
      <c r="EC154" s="86"/>
      <c r="ED154" s="86"/>
      <c r="EE154" s="86"/>
      <c r="EF154" s="86"/>
      <c r="EG154" s="86"/>
      <c r="EH154" s="86"/>
      <c r="EI154" s="86"/>
      <c r="EJ154" s="86"/>
      <c r="EK154" s="86"/>
      <c r="EL154" s="86"/>
      <c r="EM154" s="86"/>
      <c r="EN154" s="86"/>
      <c r="EO154" s="86"/>
      <c r="EP154" s="86"/>
      <c r="EQ154" s="86"/>
      <c r="ER154" s="86"/>
      <c r="ES154" s="86"/>
      <c r="ET154" s="86"/>
      <c r="EU154" s="86"/>
      <c r="EV154" s="86"/>
      <c r="EW154" s="86"/>
      <c r="EX154" s="86"/>
      <c r="EY154" s="86"/>
      <c r="EZ154" s="86"/>
      <c r="FA154" s="86"/>
      <c r="FB154" s="86"/>
      <c r="FC154" s="86"/>
      <c r="FD154" s="86"/>
      <c r="FE154" s="86"/>
      <c r="FF154" s="86"/>
      <c r="FG154" s="86"/>
      <c r="FH154" s="86"/>
      <c r="FI154" s="86"/>
      <c r="FJ154" s="86"/>
      <c r="FK154" s="86"/>
      <c r="FL154" s="86"/>
      <c r="FM154" s="86"/>
      <c r="FN154" s="86"/>
      <c r="FO154" s="86"/>
      <c r="FP154" s="86"/>
      <c r="FQ154" s="86"/>
      <c r="FR154" s="86"/>
      <c r="FS154" s="86"/>
      <c r="FT154" s="86"/>
      <c r="FU154" s="86"/>
      <c r="FV154" s="86"/>
      <c r="FW154" s="86"/>
      <c r="FX154" s="86"/>
      <c r="FY154" s="86"/>
      <c r="FZ154" s="86"/>
      <c r="GA154" s="86"/>
      <c r="GB154" s="86"/>
      <c r="GC154" s="86"/>
      <c r="GD154" s="86"/>
      <c r="GE154" s="86"/>
      <c r="GF154" s="86"/>
      <c r="GG154" s="86"/>
      <c r="GH154" s="86"/>
      <c r="GI154" s="86"/>
      <c r="GJ154" s="86"/>
      <c r="GK154" s="86"/>
      <c r="GL154" s="86"/>
      <c r="GM154" s="86"/>
      <c r="GN154" s="86"/>
      <c r="GO154" s="86"/>
      <c r="GP154" s="86"/>
      <c r="GQ154" s="86"/>
      <c r="GR154" s="86"/>
      <c r="GS154" s="86"/>
      <c r="GT154" s="86"/>
      <c r="GU154" s="86"/>
      <c r="GV154" s="86"/>
      <c r="GW154" s="86"/>
      <c r="GX154" s="86"/>
      <c r="GY154" s="86"/>
      <c r="GZ154" s="86"/>
      <c r="HA154" s="86"/>
      <c r="HB154" s="86"/>
      <c r="HC154" s="186"/>
      <c r="HD154" s="186"/>
      <c r="HE154" s="186"/>
      <c r="HF154" s="186"/>
      <c r="HG154" s="186"/>
      <c r="HH154" s="186"/>
      <c r="HI154" s="86"/>
      <c r="HJ154" s="86"/>
      <c r="HK154" s="86"/>
      <c r="HL154" s="86"/>
      <c r="HM154" s="86"/>
      <c r="HN154" s="86"/>
      <c r="HO154" s="86"/>
      <c r="HP154" s="86"/>
      <c r="HQ154" s="86"/>
      <c r="HR154" s="86"/>
      <c r="HS154" s="86"/>
      <c r="HT154" s="86"/>
      <c r="HU154" s="86"/>
      <c r="HV154" s="86"/>
      <c r="HW154" s="86"/>
      <c r="HX154" s="86"/>
      <c r="HY154" s="86"/>
      <c r="HZ154" s="86"/>
      <c r="IA154" s="86"/>
      <c r="IB154" s="86"/>
      <c r="IC154" s="86"/>
      <c r="ID154" s="86"/>
      <c r="IE154" s="86"/>
      <c r="IF154" s="86"/>
      <c r="IG154" s="86"/>
      <c r="IH154" s="86"/>
      <c r="II154" s="86"/>
      <c r="IJ154" s="86"/>
      <c r="IK154" s="86"/>
      <c r="IL154" s="86"/>
      <c r="IM154" s="86"/>
      <c r="IN154" s="86"/>
      <c r="IO154" s="86"/>
      <c r="IP154" s="86"/>
      <c r="IQ154" s="86"/>
      <c r="IR154" s="86"/>
      <c r="IS154" s="86"/>
      <c r="IT154" s="86"/>
      <c r="IU154" s="86"/>
      <c r="IV154" s="86"/>
      <c r="IW154" s="86"/>
      <c r="IX154" s="86"/>
      <c r="IY154" s="86"/>
      <c r="IZ154" s="86"/>
      <c r="JA154" s="86"/>
      <c r="JB154" s="86"/>
      <c r="JC154" s="86"/>
      <c r="JD154" s="86"/>
      <c r="JE154" s="86"/>
      <c r="JF154" s="86"/>
      <c r="JG154" s="86"/>
      <c r="JH154" s="86"/>
      <c r="JI154" s="86"/>
      <c r="JJ154" s="86"/>
      <c r="JK154" s="86"/>
      <c r="JL154" s="86"/>
      <c r="JM154" s="86"/>
      <c r="JN154" s="86"/>
      <c r="JO154" s="86"/>
      <c r="JP154" s="86"/>
      <c r="JQ154" s="86"/>
      <c r="JR154" s="86"/>
      <c r="JS154" s="86"/>
      <c r="JT154" s="86"/>
      <c r="JU154" s="86"/>
      <c r="JV154" s="86"/>
      <c r="JW154" s="86"/>
      <c r="JX154" s="86"/>
      <c r="JY154" s="86"/>
      <c r="JZ154" s="86"/>
      <c r="KA154" s="86"/>
      <c r="KB154" s="86"/>
      <c r="KC154" s="86"/>
      <c r="KD154" s="86"/>
      <c r="KE154" s="86"/>
      <c r="KF154" s="86"/>
      <c r="KG154" s="86"/>
      <c r="KH154" s="86"/>
      <c r="KI154" s="86"/>
      <c r="KJ154" s="86"/>
      <c r="KK154" s="86"/>
      <c r="KL154" s="86"/>
      <c r="KM154" s="86"/>
      <c r="KN154" s="86"/>
      <c r="KO154" s="86"/>
      <c r="KP154" s="86"/>
      <c r="KQ154" s="86"/>
      <c r="KR154" s="86"/>
      <c r="KS154" s="86"/>
      <c r="KT154" s="86"/>
      <c r="KU154" s="86"/>
      <c r="KV154" s="86"/>
      <c r="KW154" s="86"/>
      <c r="KX154" s="86"/>
      <c r="KY154" s="86"/>
      <c r="KZ154" s="86"/>
      <c r="LA154" s="86"/>
      <c r="LB154" s="86"/>
      <c r="LC154" s="86"/>
      <c r="LD154" s="86"/>
      <c r="LE154" s="86"/>
      <c r="LF154" s="86"/>
      <c r="LG154" s="86"/>
      <c r="LH154" s="86"/>
      <c r="LI154" s="86"/>
      <c r="LJ154" s="86"/>
      <c r="LK154" s="86"/>
      <c r="LL154" s="86"/>
      <c r="LM154" s="86"/>
      <c r="LN154" s="86"/>
      <c r="LO154" s="86"/>
      <c r="LP154" s="86"/>
      <c r="LQ154" s="86"/>
      <c r="LR154" s="86"/>
      <c r="LS154" s="86"/>
      <c r="LT154" s="86"/>
      <c r="LU154" s="86"/>
      <c r="LV154" s="86"/>
      <c r="LW154" s="86"/>
      <c r="LX154" s="86"/>
      <c r="LY154" s="86"/>
      <c r="LZ154" s="86"/>
      <c r="MA154" s="86"/>
      <c r="MB154" s="86"/>
      <c r="MC154" s="86"/>
      <c r="MD154" s="86"/>
      <c r="ME154" s="86"/>
      <c r="MF154" s="86"/>
      <c r="MG154" s="86"/>
      <c r="MH154" s="86"/>
      <c r="MI154" s="86"/>
      <c r="MJ154" s="86"/>
      <c r="MK154" s="86"/>
      <c r="ML154" s="86"/>
      <c r="MM154" s="86"/>
      <c r="MN154" s="86"/>
      <c r="MO154" s="86"/>
      <c r="MP154" s="86"/>
      <c r="MQ154" s="86"/>
      <c r="MR154" s="86"/>
      <c r="MS154" s="86"/>
      <c r="MT154" s="86"/>
      <c r="MU154" s="86"/>
      <c r="MV154" s="86"/>
      <c r="MW154" s="86"/>
      <c r="MX154" s="86"/>
      <c r="MY154" s="86"/>
      <c r="MZ154" s="86"/>
      <c r="NA154" s="86"/>
      <c r="NB154" s="86"/>
      <c r="NC154" s="86"/>
      <c r="ND154" s="86"/>
      <c r="NE154" s="86"/>
      <c r="NF154" s="86"/>
      <c r="NG154" s="86"/>
      <c r="NH154" s="86"/>
      <c r="NI154" s="86"/>
      <c r="NJ154" s="86"/>
      <c r="NK154" s="86"/>
      <c r="NL154" s="86"/>
      <c r="NM154" s="86"/>
      <c r="NN154" s="86"/>
      <c r="NO154" s="86"/>
      <c r="NP154" s="86"/>
      <c r="NQ154" s="86"/>
      <c r="NR154" s="86"/>
      <c r="NS154" s="86"/>
      <c r="NT154" s="86"/>
      <c r="NU154" s="86"/>
      <c r="NV154" s="86"/>
      <c r="NW154" s="86"/>
      <c r="NX154" s="86"/>
      <c r="NY154" s="86"/>
      <c r="NZ154" s="86"/>
      <c r="OA154" s="86"/>
      <c r="OB154" s="86"/>
      <c r="OC154" s="86"/>
      <c r="OD154" s="86"/>
      <c r="OE154" s="86"/>
      <c r="OF154" s="86"/>
      <c r="OG154" s="86"/>
      <c r="OH154" s="86"/>
      <c r="OI154" s="86"/>
      <c r="OJ154" s="86"/>
      <c r="OK154" s="86"/>
      <c r="OL154" s="86"/>
      <c r="OM154" s="86"/>
      <c r="ON154" s="86"/>
      <c r="OO154" s="86"/>
      <c r="OP154" s="86"/>
      <c r="OQ154" s="86"/>
      <c r="OR154" s="86"/>
      <c r="OS154" s="86"/>
      <c r="OT154" s="86"/>
      <c r="OU154" s="86"/>
      <c r="OV154" s="86"/>
      <c r="OW154" s="86"/>
      <c r="OX154" s="86"/>
      <c r="OY154" s="86"/>
      <c r="OZ154" s="86"/>
      <c r="PA154" s="86"/>
      <c r="PB154" s="86"/>
      <c r="PC154" s="86"/>
      <c r="PD154" s="86"/>
      <c r="PE154" s="86"/>
      <c r="PF154" s="86"/>
      <c r="PG154" s="86"/>
      <c r="PH154" s="86"/>
      <c r="PI154" s="86"/>
      <c r="PJ154" s="86"/>
      <c r="PK154" s="86"/>
      <c r="PL154" s="86"/>
      <c r="PM154" s="86"/>
      <c r="PN154" s="86"/>
      <c r="PO154" s="86"/>
      <c r="PP154" s="86"/>
      <c r="PQ154" s="86"/>
      <c r="PR154" s="86"/>
      <c r="PS154" s="86"/>
      <c r="PT154" s="86"/>
      <c r="PU154" s="86"/>
      <c r="PV154" s="86"/>
      <c r="PW154" s="86"/>
      <c r="PX154" s="86"/>
      <c r="PY154" s="86"/>
      <c r="PZ154" s="86"/>
      <c r="QA154" s="86"/>
      <c r="QB154" s="86"/>
      <c r="QC154" s="86"/>
      <c r="QD154" s="86"/>
      <c r="QE154" s="86"/>
      <c r="QF154" s="86"/>
      <c r="QG154" s="86"/>
      <c r="QH154" s="86"/>
      <c r="QI154" s="86"/>
      <c r="QJ154" s="86"/>
      <c r="QK154" s="86"/>
      <c r="QL154" s="86"/>
      <c r="QM154" s="86"/>
      <c r="QN154" s="86"/>
      <c r="QO154" s="86"/>
      <c r="QP154" s="86"/>
      <c r="QQ154" s="86"/>
      <c r="QR154" s="86"/>
      <c r="QS154" s="86"/>
      <c r="QT154" s="86"/>
      <c r="QU154" s="86"/>
      <c r="QV154" s="86"/>
      <c r="QW154" s="86"/>
      <c r="QX154" s="86"/>
      <c r="QY154" s="186"/>
      <c r="QZ154" s="186"/>
      <c r="RA154" s="186"/>
      <c r="RB154" s="186"/>
      <c r="RC154" s="186"/>
      <c r="RD154" s="186"/>
      <c r="RE154" s="86"/>
      <c r="RF154" s="86"/>
      <c r="RG154" s="86"/>
      <c r="RH154" s="86"/>
      <c r="RI154" s="86"/>
      <c r="RJ154" s="86"/>
      <c r="RK154" s="86"/>
      <c r="RL154" s="86"/>
      <c r="RM154" s="86"/>
      <c r="RN154" s="86"/>
      <c r="RO154" s="86"/>
      <c r="RP154" s="86"/>
      <c r="RQ154" s="86"/>
      <c r="RR154" s="86"/>
      <c r="RS154" s="86"/>
      <c r="RT154" s="86"/>
      <c r="RU154" s="86"/>
      <c r="RV154" s="86"/>
      <c r="RW154" s="86"/>
      <c r="RX154" s="86"/>
      <c r="RY154" s="86"/>
      <c r="RZ154" s="86"/>
      <c r="SA154" s="86"/>
      <c r="SB154" s="86"/>
      <c r="SC154" s="86"/>
      <c r="SD154" s="86"/>
      <c r="SE154" s="86"/>
      <c r="SF154" s="86"/>
      <c r="SG154" s="86"/>
      <c r="SH154" s="86"/>
      <c r="SI154" s="86"/>
      <c r="SJ154" s="86"/>
      <c r="SK154" s="86"/>
      <c r="SL154" s="86"/>
      <c r="SM154" s="86"/>
      <c r="SN154" s="86"/>
      <c r="SO154" s="86"/>
      <c r="SP154" s="86"/>
      <c r="SQ154" s="86"/>
      <c r="SR154" s="86"/>
      <c r="SS154" s="86"/>
      <c r="ST154" s="86"/>
      <c r="SU154" s="86"/>
      <c r="SV154" s="86"/>
      <c r="SW154" s="86"/>
      <c r="SX154" s="86"/>
      <c r="SY154" s="86"/>
      <c r="SZ154" s="86"/>
      <c r="TA154" s="86"/>
      <c r="TB154" s="86"/>
      <c r="TC154" s="86"/>
      <c r="TD154" s="86"/>
      <c r="TE154" s="86"/>
      <c r="TF154" s="86"/>
      <c r="TG154" s="86"/>
      <c r="TH154" s="86"/>
      <c r="TI154" s="86"/>
      <c r="TJ154" s="86"/>
      <c r="TK154" s="86"/>
      <c r="TL154" s="86"/>
      <c r="TM154" s="86"/>
      <c r="TN154" s="86"/>
      <c r="TO154" s="86"/>
      <c r="TP154" s="86"/>
      <c r="TQ154" s="86"/>
      <c r="TR154" s="86"/>
      <c r="TS154" s="86"/>
      <c r="TT154" s="86"/>
      <c r="TU154" s="86"/>
      <c r="TV154" s="86"/>
      <c r="TW154" s="86"/>
      <c r="TX154" s="86"/>
      <c r="TY154" s="86"/>
      <c r="TZ154" s="86"/>
      <c r="UA154" s="86"/>
      <c r="UB154" s="86"/>
      <c r="UC154" s="86"/>
      <c r="UD154" s="86"/>
      <c r="UE154" s="86"/>
      <c r="UF154" s="86"/>
      <c r="UG154" s="86"/>
      <c r="UH154" s="86"/>
      <c r="UI154" s="86"/>
      <c r="UJ154" s="86"/>
      <c r="UK154" s="86"/>
      <c r="UL154" s="86"/>
      <c r="UM154" s="86"/>
      <c r="UN154" s="86"/>
      <c r="UO154" s="86"/>
      <c r="UP154" s="86"/>
      <c r="UQ154" s="86"/>
      <c r="UR154" s="86"/>
      <c r="US154" s="86"/>
      <c r="UT154" s="86"/>
      <c r="UU154" s="86"/>
      <c r="UV154" s="86"/>
      <c r="UW154" s="86"/>
      <c r="UX154" s="86"/>
      <c r="UY154" s="86"/>
      <c r="UZ154" s="86"/>
      <c r="VA154" s="86"/>
      <c r="VB154" s="86"/>
      <c r="VC154" s="86"/>
      <c r="VD154" s="86"/>
      <c r="VE154" s="86"/>
      <c r="VF154" s="86"/>
      <c r="VG154" s="86"/>
      <c r="VH154" s="86"/>
      <c r="VI154" s="86"/>
      <c r="VJ154" s="86"/>
      <c r="VK154" s="86"/>
      <c r="VL154" s="86"/>
      <c r="VM154" s="86"/>
      <c r="VN154" s="86"/>
      <c r="VO154" s="86"/>
      <c r="VP154" s="86"/>
      <c r="VQ154" s="86"/>
      <c r="VR154" s="86"/>
      <c r="VS154" s="86"/>
      <c r="VT154" s="86"/>
      <c r="VU154" s="86"/>
      <c r="VV154" s="86"/>
      <c r="VW154" s="86"/>
      <c r="VX154" s="86"/>
      <c r="VY154" s="86"/>
      <c r="VZ154" s="86"/>
      <c r="WA154" s="86"/>
      <c r="WB154" s="86"/>
      <c r="WC154" s="86"/>
      <c r="WD154" s="86"/>
      <c r="WE154" s="86"/>
      <c r="WF154" s="86"/>
      <c r="WG154" s="86"/>
      <c r="WH154" s="86"/>
      <c r="WI154" s="86"/>
      <c r="WJ154" s="86"/>
      <c r="WK154" s="86"/>
      <c r="WL154" s="86"/>
      <c r="WM154" s="86"/>
      <c r="WN154" s="86"/>
      <c r="WO154" s="86"/>
      <c r="WP154" s="86"/>
      <c r="WQ154" s="86"/>
      <c r="WR154" s="86"/>
      <c r="WS154" s="86"/>
      <c r="WT154" s="86"/>
      <c r="WU154" s="86"/>
      <c r="WV154" s="86"/>
      <c r="WW154" s="86"/>
      <c r="WX154" s="86"/>
      <c r="WY154" s="86"/>
      <c r="WZ154" s="86"/>
      <c r="XA154" s="86"/>
      <c r="XB154" s="86"/>
      <c r="XC154" s="86"/>
      <c r="XD154" s="86"/>
      <c r="XE154" s="86"/>
      <c r="XF154" s="86"/>
      <c r="XG154" s="86"/>
      <c r="XH154" s="86"/>
      <c r="XI154" s="86"/>
      <c r="XJ154" s="86"/>
      <c r="XK154" s="86"/>
      <c r="XL154" s="86"/>
      <c r="XM154" s="86"/>
      <c r="XN154" s="86"/>
      <c r="XO154" s="86"/>
      <c r="XP154" s="86"/>
      <c r="XQ154" s="86"/>
      <c r="XR154" s="86"/>
      <c r="XS154" s="86"/>
      <c r="XT154" s="86"/>
      <c r="XU154" s="86"/>
      <c r="XV154" s="86"/>
      <c r="XW154" s="86"/>
      <c r="XX154" s="86"/>
      <c r="XY154" s="86"/>
      <c r="XZ154" s="86"/>
      <c r="YA154" s="86"/>
      <c r="YB154" s="86"/>
      <c r="YC154" s="86"/>
      <c r="YD154" s="86"/>
      <c r="YE154" s="86"/>
      <c r="YF154" s="86"/>
      <c r="YG154" s="86"/>
      <c r="YH154" s="86"/>
      <c r="YI154" s="86"/>
      <c r="YJ154" s="86"/>
      <c r="YK154" s="86"/>
      <c r="YL154" s="86"/>
      <c r="YM154" s="86"/>
      <c r="YN154" s="86"/>
      <c r="YO154" s="86"/>
      <c r="YP154" s="86"/>
      <c r="YQ154" s="86"/>
      <c r="YR154" s="86"/>
      <c r="YS154" s="86"/>
      <c r="YT154" s="86"/>
      <c r="YU154" s="86"/>
      <c r="YV154" s="86"/>
      <c r="YW154" s="86"/>
      <c r="YX154" s="86"/>
      <c r="YY154" s="86"/>
      <c r="YZ154" s="86"/>
      <c r="ZA154" s="86"/>
      <c r="ZB154" s="86"/>
      <c r="ZC154" s="86"/>
      <c r="ZD154" s="86"/>
      <c r="ZE154" s="86"/>
      <c r="ZF154" s="86"/>
      <c r="ZG154" s="86"/>
      <c r="ZH154" s="86"/>
      <c r="ZI154" s="86"/>
      <c r="ZJ154" s="86"/>
      <c r="ZK154" s="86"/>
      <c r="ZL154" s="86"/>
      <c r="ZM154" s="86"/>
      <c r="ZN154" s="86"/>
      <c r="ZO154" s="86"/>
      <c r="ZP154" s="86"/>
      <c r="ZQ154" s="86"/>
      <c r="ZR154" s="86"/>
      <c r="ZS154" s="86"/>
      <c r="ZT154" s="86"/>
      <c r="ZU154" s="86"/>
      <c r="ZV154" s="86"/>
      <c r="ZW154" s="86"/>
      <c r="ZX154" s="86"/>
      <c r="ZY154" s="86"/>
      <c r="ZZ154" s="86"/>
      <c r="AAA154" s="86"/>
      <c r="AAB154" s="86"/>
      <c r="AAC154" s="86"/>
      <c r="AAD154" s="86"/>
      <c r="AAE154" s="86"/>
      <c r="AAF154" s="86"/>
      <c r="AAG154" s="86"/>
      <c r="AAH154" s="86"/>
      <c r="AAI154" s="86"/>
      <c r="AAJ154" s="86"/>
      <c r="AAK154" s="86"/>
      <c r="AAL154" s="86"/>
      <c r="AAM154" s="86"/>
      <c r="AAN154" s="86"/>
      <c r="AAO154" s="86"/>
      <c r="AAP154" s="86"/>
      <c r="AAQ154" s="86"/>
      <c r="AAR154" s="86"/>
      <c r="AAS154" s="86"/>
      <c r="AAT154" s="86"/>
      <c r="AAU154" s="186"/>
      <c r="AAV154" s="186"/>
      <c r="AAW154" s="186"/>
      <c r="AAX154" s="186"/>
      <c r="AAY154" s="186"/>
      <c r="AAZ154" s="186"/>
      <c r="ABA154" s="86"/>
      <c r="ABB154" s="86"/>
      <c r="ABC154" s="86"/>
      <c r="ABD154" s="86"/>
      <c r="ABE154" s="86"/>
      <c r="ABF154" s="86"/>
      <c r="ABG154" s="86"/>
      <c r="ABH154" s="86"/>
      <c r="ABI154" s="86"/>
      <c r="ABJ154" s="86"/>
      <c r="ABK154" s="86"/>
      <c r="ABL154" s="86"/>
      <c r="ABM154" s="86"/>
      <c r="ABN154" s="86"/>
      <c r="ABO154" s="86"/>
      <c r="ABP154" s="86"/>
      <c r="ABQ154" s="86"/>
      <c r="ABR154" s="86"/>
      <c r="ABS154" s="86"/>
      <c r="ABT154" s="86"/>
      <c r="ABU154" s="86"/>
      <c r="ABV154" s="86"/>
      <c r="ABW154" s="86"/>
      <c r="ABX154" s="86"/>
      <c r="ABY154" s="86"/>
      <c r="ABZ154" s="86"/>
      <c r="ACA154" s="86"/>
      <c r="ACB154" s="86"/>
      <c r="ACC154" s="86"/>
      <c r="ACD154" s="86"/>
      <c r="ACE154" s="86"/>
      <c r="ACF154" s="86"/>
      <c r="ACG154" s="86"/>
      <c r="ACH154" s="86"/>
      <c r="ACI154" s="86"/>
      <c r="ACJ154" s="86"/>
      <c r="ACK154" s="86"/>
      <c r="ACL154" s="86"/>
      <c r="ACM154" s="86"/>
      <c r="ACN154" s="86"/>
      <c r="ACO154" s="86"/>
      <c r="ACP154" s="86"/>
      <c r="ACQ154" s="86"/>
      <c r="ACR154" s="86"/>
      <c r="ACS154" s="86"/>
      <c r="ACT154" s="86"/>
      <c r="ACU154" s="86"/>
      <c r="ACV154" s="86"/>
      <c r="ACW154" s="86"/>
      <c r="ACX154" s="86"/>
      <c r="ACY154" s="86"/>
      <c r="ACZ154" s="86"/>
      <c r="ADA154" s="86"/>
      <c r="ADB154" s="86"/>
      <c r="ADC154" s="86"/>
      <c r="ADD154" s="86"/>
      <c r="ADE154" s="86"/>
      <c r="ADF154" s="86"/>
      <c r="ADG154" s="86"/>
      <c r="ADH154" s="86"/>
      <c r="ADI154" s="86"/>
      <c r="ADJ154" s="86"/>
      <c r="ADK154" s="86"/>
      <c r="ADL154" s="86"/>
      <c r="ADM154" s="86"/>
      <c r="ADN154" s="86"/>
      <c r="ADO154" s="86"/>
      <c r="ADP154" s="86"/>
      <c r="ADQ154" s="86"/>
      <c r="ADR154" s="86"/>
      <c r="ADS154" s="86"/>
      <c r="ADT154" s="86"/>
      <c r="ADU154" s="86"/>
      <c r="ADV154" s="86"/>
      <c r="ADW154" s="86"/>
      <c r="ADX154" s="86"/>
      <c r="ADY154" s="86"/>
      <c r="ADZ154" s="86"/>
      <c r="AEA154" s="86"/>
      <c r="AEB154" s="86"/>
      <c r="AEC154" s="86"/>
      <c r="AED154" s="86"/>
      <c r="AEE154" s="86"/>
      <c r="AEF154" s="86"/>
      <c r="AEG154" s="86"/>
      <c r="AEH154" s="86"/>
      <c r="AEI154" s="86"/>
      <c r="AEJ154" s="86"/>
      <c r="AEK154" s="86"/>
      <c r="AEL154" s="86"/>
      <c r="AEM154" s="86"/>
      <c r="AEN154" s="86"/>
      <c r="AEO154" s="86"/>
      <c r="AEP154" s="86"/>
      <c r="AEQ154" s="86"/>
      <c r="AER154" s="86"/>
      <c r="AES154" s="86"/>
      <c r="AET154" s="86"/>
      <c r="AEU154" s="86"/>
      <c r="AEV154" s="86"/>
      <c r="AEW154" s="86"/>
      <c r="AEX154" s="86"/>
      <c r="AEY154" s="86"/>
      <c r="AEZ154" s="86"/>
      <c r="AFA154" s="86"/>
      <c r="AFB154" s="86"/>
      <c r="AFC154" s="86"/>
      <c r="AFD154" s="86"/>
      <c r="AFE154" s="86"/>
      <c r="AFF154" s="86"/>
      <c r="AFG154" s="86"/>
      <c r="AFH154" s="86"/>
      <c r="AFI154" s="86"/>
      <c r="AFJ154" s="86"/>
      <c r="AFK154" s="86"/>
      <c r="AFL154" s="86"/>
      <c r="AFM154" s="86"/>
      <c r="AFN154" s="86"/>
      <c r="AFO154" s="86"/>
      <c r="AFP154" s="86"/>
      <c r="AFQ154" s="86"/>
      <c r="AFR154" s="86"/>
      <c r="AFS154" s="86"/>
      <c r="AFT154" s="86"/>
      <c r="AFU154" s="86"/>
      <c r="AFV154" s="86"/>
      <c r="AFW154" s="86"/>
      <c r="AFX154" s="86"/>
      <c r="AFY154" s="86"/>
      <c r="AFZ154" s="86"/>
      <c r="AGA154" s="86"/>
      <c r="AGB154" s="86"/>
      <c r="AGC154" s="86"/>
      <c r="AGD154" s="86"/>
      <c r="AGE154" s="86"/>
      <c r="AGF154" s="86"/>
      <c r="AGG154" s="86"/>
      <c r="AGH154" s="86"/>
      <c r="AGI154" s="86"/>
      <c r="AGJ154" s="86"/>
      <c r="AGK154" s="86"/>
      <c r="AGL154" s="86"/>
      <c r="AGM154" s="86"/>
      <c r="AGN154" s="86"/>
      <c r="AGO154" s="86"/>
      <c r="AGP154" s="86"/>
      <c r="AGQ154" s="86"/>
      <c r="AGR154" s="86"/>
      <c r="AGS154" s="86"/>
      <c r="AGT154" s="86"/>
      <c r="AGU154" s="86"/>
      <c r="AGV154" s="86"/>
      <c r="AGW154" s="86"/>
      <c r="AGX154" s="86"/>
      <c r="AGY154" s="86"/>
      <c r="AGZ154" s="86"/>
      <c r="AHA154" s="86"/>
      <c r="AHB154" s="86"/>
      <c r="AHC154" s="86"/>
      <c r="AHD154" s="86"/>
      <c r="AHE154" s="86"/>
      <c r="AHF154" s="86"/>
      <c r="AHG154" s="86"/>
      <c r="AHH154" s="86"/>
      <c r="AHI154" s="86"/>
      <c r="AHJ154" s="86"/>
      <c r="AHK154" s="86"/>
      <c r="AHL154" s="86"/>
      <c r="AHM154" s="86"/>
      <c r="AHN154" s="86"/>
      <c r="AHO154" s="86"/>
      <c r="AHP154" s="86"/>
      <c r="AHQ154" s="86"/>
      <c r="AHR154" s="86"/>
      <c r="AHS154" s="86"/>
      <c r="AHT154" s="86"/>
      <c r="AHU154" s="86"/>
      <c r="AHV154" s="86"/>
      <c r="AHW154" s="86"/>
      <c r="AHX154" s="86"/>
      <c r="AHY154" s="86"/>
      <c r="AHZ154" s="86"/>
      <c r="AIA154" s="86"/>
      <c r="AIB154" s="86"/>
      <c r="AIC154" s="86"/>
      <c r="AID154" s="86"/>
      <c r="AIE154" s="86"/>
      <c r="AIF154" s="86"/>
      <c r="AIG154" s="86"/>
      <c r="AIH154" s="86"/>
      <c r="AII154" s="86"/>
      <c r="AIJ154" s="86"/>
      <c r="AIK154" s="86"/>
      <c r="AIL154" s="86"/>
      <c r="AIM154" s="86"/>
      <c r="AIN154" s="86"/>
      <c r="AIO154" s="86"/>
      <c r="AIP154" s="86"/>
      <c r="AIQ154" s="86"/>
      <c r="AIR154" s="86"/>
      <c r="AIS154" s="86"/>
      <c r="AIT154" s="86"/>
      <c r="AIU154" s="86"/>
      <c r="AIV154" s="86"/>
      <c r="AIW154" s="86"/>
      <c r="AIX154" s="86"/>
      <c r="AIY154" s="86"/>
      <c r="AIZ154" s="86"/>
      <c r="AJA154" s="86"/>
      <c r="AJB154" s="86"/>
      <c r="AJC154" s="86"/>
      <c r="AJD154" s="86"/>
      <c r="AJE154" s="86"/>
      <c r="AJF154" s="86"/>
      <c r="AJG154" s="86"/>
      <c r="AJH154" s="86"/>
      <c r="AJI154" s="86"/>
      <c r="AJJ154" s="86"/>
      <c r="AJK154" s="86"/>
      <c r="AJL154" s="86"/>
      <c r="AJM154" s="86"/>
      <c r="AJN154" s="86"/>
      <c r="AJO154" s="86"/>
      <c r="AJP154" s="86"/>
      <c r="AJQ154" s="86"/>
      <c r="AJR154" s="86"/>
      <c r="AJS154" s="86"/>
      <c r="AJT154" s="86"/>
      <c r="AJU154" s="86"/>
      <c r="AJV154" s="86"/>
      <c r="AJW154" s="86"/>
      <c r="AJX154" s="86"/>
      <c r="AJY154" s="86"/>
      <c r="AJZ154" s="86"/>
      <c r="AKA154" s="86"/>
      <c r="AKB154" s="86"/>
      <c r="AKC154" s="86"/>
      <c r="AKD154" s="86"/>
      <c r="AKE154" s="86"/>
      <c r="AKF154" s="86"/>
      <c r="AKG154" s="86"/>
      <c r="AKH154" s="86"/>
      <c r="AKI154" s="86"/>
      <c r="AKJ154" s="86"/>
      <c r="AKK154" s="86"/>
      <c r="AKL154" s="86"/>
      <c r="AKM154" s="86"/>
      <c r="AKN154" s="86"/>
      <c r="AKO154" s="86"/>
      <c r="AKP154" s="86"/>
      <c r="AKQ154" s="186"/>
      <c r="AKR154" s="186"/>
      <c r="AKS154" s="186"/>
      <c r="AKT154" s="186"/>
      <c r="AKU154" s="186"/>
      <c r="AKV154" s="186"/>
      <c r="AKW154" s="86"/>
      <c r="AKX154" s="86"/>
      <c r="AKY154" s="86"/>
      <c r="AKZ154" s="86"/>
      <c r="ALA154" s="86"/>
      <c r="ALB154" s="86"/>
      <c r="ALC154" s="86"/>
      <c r="ALD154" s="86"/>
      <c r="ALE154" s="86"/>
      <c r="ALF154" s="86"/>
      <c r="ALG154" s="86"/>
      <c r="ALH154" s="86"/>
      <c r="ALI154" s="86"/>
      <c r="ALJ154" s="86"/>
      <c r="ALK154" s="86"/>
      <c r="ALL154" s="86"/>
      <c r="ALM154" s="86"/>
      <c r="ALN154" s="86"/>
      <c r="ALO154" s="86"/>
      <c r="ALP154" s="86"/>
      <c r="ALQ154" s="86"/>
      <c r="ALR154" s="86"/>
      <c r="ALS154" s="86"/>
      <c r="ALT154" s="86"/>
      <c r="ALU154" s="86"/>
      <c r="ALV154" s="86"/>
      <c r="ALW154" s="86"/>
      <c r="ALX154" s="86"/>
      <c r="ALY154" s="86"/>
      <c r="ALZ154" s="86"/>
      <c r="AMA154" s="86"/>
      <c r="AMB154" s="86"/>
      <c r="AMC154" s="86"/>
      <c r="AMD154" s="86"/>
      <c r="AME154" s="86"/>
      <c r="AMF154" s="86"/>
      <c r="AMG154" s="86"/>
      <c r="AMH154" s="86"/>
      <c r="AMI154" s="86"/>
      <c r="AMJ154" s="86"/>
      <c r="AMK154" s="86"/>
      <c r="AML154" s="86"/>
      <c r="AMM154" s="86"/>
      <c r="AMN154" s="86"/>
      <c r="AMO154" s="86"/>
      <c r="AMP154" s="86"/>
      <c r="AMQ154" s="86"/>
      <c r="AMR154" s="86"/>
      <c r="AMS154" s="86"/>
      <c r="AMT154" s="86"/>
      <c r="AMU154" s="86"/>
      <c r="AMV154" s="86"/>
      <c r="AMW154" s="86"/>
      <c r="AMX154" s="86"/>
      <c r="AMY154" s="86"/>
      <c r="AMZ154" s="86"/>
      <c r="ANA154" s="86"/>
      <c r="ANB154" s="86"/>
      <c r="ANC154" s="86"/>
      <c r="AND154" s="86"/>
      <c r="ANE154" s="86"/>
      <c r="ANF154" s="86"/>
      <c r="ANG154" s="86"/>
      <c r="ANH154" s="86"/>
      <c r="ANI154" s="86"/>
      <c r="ANJ154" s="86"/>
      <c r="ANK154" s="86"/>
      <c r="ANL154" s="86"/>
      <c r="ANM154" s="86"/>
      <c r="ANN154" s="86"/>
      <c r="ANO154" s="86"/>
      <c r="ANP154" s="86"/>
      <c r="ANQ154" s="86"/>
      <c r="ANR154" s="86"/>
      <c r="ANS154" s="86"/>
      <c r="ANT154" s="86"/>
      <c r="ANU154" s="86"/>
      <c r="ANV154" s="86"/>
      <c r="ANW154" s="86"/>
      <c r="ANX154" s="86"/>
      <c r="ANY154" s="86"/>
      <c r="ANZ154" s="86"/>
      <c r="AOA154" s="86"/>
      <c r="AOB154" s="86"/>
      <c r="AOC154" s="86"/>
      <c r="AOD154" s="86"/>
      <c r="AOE154" s="86"/>
      <c r="AOF154" s="86"/>
      <c r="AOG154" s="86"/>
      <c r="AOH154" s="86"/>
      <c r="AOI154" s="86"/>
      <c r="AOJ154" s="86"/>
      <c r="AOK154" s="86"/>
      <c r="AOL154" s="86"/>
      <c r="AOM154" s="86"/>
      <c r="AON154" s="86"/>
      <c r="AOO154" s="86"/>
      <c r="AOP154" s="86"/>
      <c r="AOQ154" s="86"/>
      <c r="AOR154" s="86"/>
      <c r="AOS154" s="86"/>
      <c r="AOT154" s="86"/>
      <c r="AOU154" s="86"/>
      <c r="AOV154" s="86"/>
      <c r="AOW154" s="86"/>
      <c r="AOX154" s="86"/>
      <c r="AOY154" s="86"/>
      <c r="AOZ154" s="86"/>
      <c r="APA154" s="86"/>
      <c r="APB154" s="86"/>
      <c r="APC154" s="86"/>
      <c r="APD154" s="86"/>
      <c r="APE154" s="86"/>
      <c r="APF154" s="86"/>
      <c r="APG154" s="86"/>
      <c r="APH154" s="86"/>
      <c r="API154" s="86"/>
      <c r="APJ154" s="86"/>
      <c r="APK154" s="86"/>
      <c r="APL154" s="86"/>
      <c r="APM154" s="86"/>
      <c r="APN154" s="86"/>
      <c r="APO154" s="86"/>
      <c r="APP154" s="86"/>
      <c r="APQ154" s="86"/>
      <c r="APR154" s="86"/>
      <c r="APS154" s="86"/>
      <c r="APT154" s="86"/>
      <c r="APU154" s="86"/>
      <c r="APV154" s="86"/>
      <c r="APW154" s="86"/>
      <c r="APX154" s="86"/>
      <c r="APY154" s="86"/>
      <c r="APZ154" s="86"/>
      <c r="AQA154" s="86"/>
      <c r="AQB154" s="86"/>
      <c r="AQC154" s="86"/>
      <c r="AQD154" s="86"/>
      <c r="AQE154" s="86"/>
      <c r="AQF154" s="86"/>
      <c r="AQG154" s="86"/>
      <c r="AQH154" s="86"/>
      <c r="AQI154" s="86"/>
      <c r="AQJ154" s="86"/>
      <c r="AQK154" s="86"/>
      <c r="AQL154" s="86"/>
      <c r="AQM154" s="86"/>
      <c r="AQN154" s="86"/>
      <c r="AQO154" s="86"/>
      <c r="AQP154" s="86"/>
      <c r="AQQ154" s="86"/>
      <c r="AQR154" s="86"/>
      <c r="AQS154" s="86"/>
      <c r="AQT154" s="86"/>
      <c r="AQU154" s="86"/>
      <c r="AQV154" s="86"/>
      <c r="AQW154" s="86"/>
      <c r="AQX154" s="86"/>
      <c r="AQY154" s="86"/>
      <c r="AQZ154" s="86"/>
      <c r="ARA154" s="86"/>
      <c r="ARB154" s="86"/>
      <c r="ARC154" s="86"/>
      <c r="ARD154" s="86"/>
      <c r="ARE154" s="86"/>
      <c r="ARF154" s="86"/>
      <c r="ARG154" s="86"/>
      <c r="ARH154" s="86"/>
      <c r="ARI154" s="86"/>
      <c r="ARJ154" s="86"/>
      <c r="ARK154" s="86"/>
      <c r="ARL154" s="86"/>
      <c r="ARM154" s="86"/>
      <c r="ARN154" s="86"/>
      <c r="ARO154" s="86"/>
      <c r="ARP154" s="86"/>
      <c r="ARQ154" s="86"/>
      <c r="ARR154" s="86"/>
      <c r="ARS154" s="86"/>
      <c r="ART154" s="86"/>
      <c r="ARU154" s="86"/>
      <c r="ARV154" s="86"/>
      <c r="ARW154" s="86"/>
      <c r="ARX154" s="86"/>
      <c r="ARY154" s="86"/>
      <c r="ARZ154" s="86"/>
      <c r="ASA154" s="86"/>
      <c r="ASB154" s="86"/>
      <c r="ASC154" s="86"/>
      <c r="ASD154" s="86"/>
      <c r="ASE154" s="86"/>
      <c r="ASF154" s="86"/>
      <c r="ASG154" s="86"/>
      <c r="ASH154" s="86"/>
      <c r="ASI154" s="86"/>
      <c r="ASJ154" s="86"/>
      <c r="ASK154" s="86"/>
      <c r="ASL154" s="86"/>
      <c r="ASM154" s="86"/>
      <c r="ASN154" s="86"/>
      <c r="ASO154" s="86"/>
      <c r="ASP154" s="86"/>
      <c r="ASQ154" s="86"/>
      <c r="ASR154" s="86"/>
      <c r="ASS154" s="86"/>
      <c r="AST154" s="86"/>
      <c r="ASU154" s="86"/>
      <c r="ASV154" s="86"/>
      <c r="ASW154" s="86"/>
      <c r="ASX154" s="86"/>
      <c r="ASY154" s="86"/>
      <c r="ASZ154" s="86"/>
      <c r="ATA154" s="86"/>
      <c r="ATB154" s="86"/>
      <c r="ATC154" s="86"/>
      <c r="ATD154" s="86"/>
      <c r="ATE154" s="86"/>
      <c r="ATF154" s="86"/>
      <c r="ATG154" s="86"/>
      <c r="ATH154" s="86"/>
      <c r="ATI154" s="86"/>
      <c r="ATJ154" s="86"/>
      <c r="ATK154" s="86"/>
      <c r="ATL154" s="86"/>
      <c r="ATM154" s="86"/>
      <c r="ATN154" s="86"/>
      <c r="ATO154" s="86"/>
      <c r="ATP154" s="86"/>
      <c r="ATQ154" s="86"/>
      <c r="ATR154" s="86"/>
      <c r="ATS154" s="86"/>
      <c r="ATT154" s="86"/>
      <c r="ATU154" s="86"/>
      <c r="ATV154" s="86"/>
      <c r="ATW154" s="86"/>
      <c r="ATX154" s="86"/>
      <c r="ATY154" s="86"/>
      <c r="ATZ154" s="86"/>
      <c r="AUA154" s="86"/>
      <c r="AUB154" s="86"/>
      <c r="AUC154" s="86"/>
      <c r="AUD154" s="86"/>
      <c r="AUE154" s="86"/>
      <c r="AUF154" s="86"/>
      <c r="AUG154" s="86"/>
      <c r="AUH154" s="86"/>
      <c r="AUI154" s="86"/>
      <c r="AUJ154" s="86"/>
      <c r="AUK154" s="86"/>
      <c r="AUL154" s="86"/>
      <c r="AUM154" s="186"/>
      <c r="AUN154" s="186"/>
      <c r="AUO154" s="186"/>
      <c r="AUP154" s="186"/>
      <c r="AUQ154" s="186"/>
      <c r="AUR154" s="186"/>
      <c r="AUS154" s="86"/>
      <c r="AUT154" s="86"/>
      <c r="AUU154" s="86"/>
      <c r="AUV154" s="86"/>
      <c r="AUW154" s="86"/>
      <c r="AUX154" s="86"/>
      <c r="AUY154" s="86"/>
      <c r="AUZ154" s="86"/>
      <c r="AVA154" s="86"/>
      <c r="AVB154" s="86"/>
      <c r="AVC154" s="86"/>
      <c r="AVD154" s="86"/>
      <c r="AVE154" s="86"/>
      <c r="AVF154" s="86"/>
      <c r="AVG154" s="86"/>
      <c r="AVH154" s="86"/>
      <c r="AVI154" s="86"/>
      <c r="AVJ154" s="86"/>
      <c r="AVK154" s="86"/>
      <c r="AVL154" s="86"/>
      <c r="AVM154" s="86"/>
      <c r="AVN154" s="86"/>
      <c r="AVO154" s="86"/>
      <c r="AVP154" s="86"/>
      <c r="AVQ154" s="86"/>
      <c r="AVR154" s="86"/>
      <c r="AVS154" s="86"/>
      <c r="AVT154" s="86"/>
      <c r="AVU154" s="86"/>
      <c r="AVV154" s="86"/>
      <c r="AVW154" s="86"/>
      <c r="AVX154" s="86"/>
      <c r="AVY154" s="86"/>
      <c r="AVZ154" s="86"/>
      <c r="AWA154" s="86"/>
      <c r="AWB154" s="86"/>
      <c r="AWC154" s="86"/>
      <c r="AWD154" s="86"/>
      <c r="AWE154" s="86"/>
      <c r="AWF154" s="86"/>
      <c r="AWG154" s="86"/>
      <c r="AWH154" s="86"/>
      <c r="AWI154" s="86"/>
      <c r="AWJ154" s="86"/>
      <c r="AWK154" s="86"/>
      <c r="AWL154" s="86"/>
      <c r="AWM154" s="86"/>
      <c r="AWN154" s="86"/>
      <c r="AWO154" s="86"/>
      <c r="AWP154" s="86"/>
      <c r="AWQ154" s="86"/>
      <c r="AWR154" s="86"/>
      <c r="AWS154" s="86"/>
      <c r="AWT154" s="86"/>
      <c r="AWU154" s="86"/>
      <c r="AWV154" s="86"/>
      <c r="AWW154" s="86"/>
      <c r="AWX154" s="86"/>
      <c r="AWY154" s="86"/>
      <c r="AWZ154" s="86"/>
      <c r="AXA154" s="86"/>
      <c r="AXB154" s="86"/>
      <c r="AXC154" s="86"/>
      <c r="AXD154" s="86"/>
      <c r="AXE154" s="86"/>
      <c r="AXF154" s="86"/>
      <c r="AXG154" s="86"/>
      <c r="AXH154" s="86"/>
      <c r="AXI154" s="86"/>
      <c r="AXJ154" s="86"/>
      <c r="AXK154" s="86"/>
      <c r="AXL154" s="86"/>
      <c r="AXM154" s="86"/>
      <c r="AXN154" s="86"/>
      <c r="AXO154" s="86"/>
      <c r="AXP154" s="86"/>
      <c r="AXQ154" s="86"/>
      <c r="AXR154" s="86"/>
      <c r="AXS154" s="86"/>
      <c r="AXT154" s="86"/>
      <c r="AXU154" s="86"/>
      <c r="AXV154" s="86"/>
      <c r="AXW154" s="86"/>
      <c r="AXX154" s="86"/>
      <c r="AXY154" s="86"/>
      <c r="AXZ154" s="86"/>
      <c r="AYA154" s="86"/>
      <c r="AYB154" s="86"/>
      <c r="AYC154" s="86"/>
      <c r="AYD154" s="86"/>
      <c r="AYE154" s="86"/>
      <c r="AYF154" s="86"/>
      <c r="AYG154" s="86"/>
      <c r="AYH154" s="86"/>
      <c r="AYI154" s="86"/>
      <c r="AYJ154" s="86"/>
      <c r="AYK154" s="86"/>
      <c r="AYL154" s="86"/>
      <c r="AYM154" s="86"/>
      <c r="AYN154" s="86"/>
      <c r="AYO154" s="86"/>
      <c r="AYP154" s="86"/>
      <c r="AYQ154" s="86"/>
      <c r="AYR154" s="86"/>
      <c r="AYS154" s="86"/>
      <c r="AYT154" s="86"/>
      <c r="AYU154" s="86"/>
      <c r="AYV154" s="86"/>
      <c r="AYW154" s="86"/>
      <c r="AYX154" s="86"/>
      <c r="AYY154" s="86"/>
      <c r="AYZ154" s="86"/>
      <c r="AZA154" s="86"/>
      <c r="AZB154" s="86"/>
      <c r="AZC154" s="86"/>
      <c r="AZD154" s="86"/>
      <c r="AZE154" s="86"/>
      <c r="AZF154" s="86"/>
      <c r="AZG154" s="86"/>
      <c r="AZH154" s="86"/>
      <c r="AZI154" s="86"/>
      <c r="AZJ154" s="86"/>
      <c r="AZK154" s="86"/>
      <c r="AZL154" s="86"/>
      <c r="AZM154" s="86"/>
      <c r="AZN154" s="86"/>
      <c r="AZO154" s="86"/>
      <c r="AZP154" s="86"/>
      <c r="AZQ154" s="86"/>
      <c r="AZR154" s="86"/>
      <c r="AZS154" s="86"/>
      <c r="AZT154" s="86"/>
      <c r="AZU154" s="86"/>
      <c r="AZV154" s="86"/>
      <c r="AZW154" s="86"/>
      <c r="AZX154" s="86"/>
      <c r="AZY154" s="86"/>
      <c r="AZZ154" s="86"/>
      <c r="BAA154" s="86"/>
      <c r="BAB154" s="86"/>
      <c r="BAC154" s="86"/>
      <c r="BAD154" s="86"/>
      <c r="BAE154" s="86"/>
      <c r="BAF154" s="86"/>
      <c r="BAG154" s="86"/>
      <c r="BAH154" s="86"/>
      <c r="BAI154" s="86"/>
      <c r="BAJ154" s="86"/>
      <c r="BAK154" s="86"/>
      <c r="BAL154" s="86"/>
      <c r="BAM154" s="86"/>
      <c r="BAN154" s="86"/>
      <c r="BAO154" s="86"/>
      <c r="BAP154" s="86"/>
      <c r="BAQ154" s="86"/>
      <c r="BAR154" s="86"/>
      <c r="BAS154" s="86"/>
      <c r="BAT154" s="86"/>
      <c r="BAU154" s="86"/>
      <c r="BAV154" s="86"/>
      <c r="BAW154" s="86"/>
      <c r="BAX154" s="86"/>
      <c r="BAY154" s="86"/>
      <c r="BAZ154" s="86"/>
      <c r="BBA154" s="86"/>
      <c r="BBB154" s="86"/>
      <c r="BBC154" s="86"/>
      <c r="BBD154" s="86"/>
      <c r="BBE154" s="86"/>
      <c r="BBF154" s="86"/>
      <c r="BBG154" s="86"/>
      <c r="BBH154" s="86"/>
      <c r="BBI154" s="86"/>
      <c r="BBJ154" s="86"/>
      <c r="BBK154" s="86"/>
      <c r="BBL154" s="86"/>
      <c r="BBM154" s="86"/>
      <c r="BBN154" s="86"/>
      <c r="BBO154" s="86"/>
      <c r="BBP154" s="86"/>
      <c r="BBQ154" s="86"/>
      <c r="BBR154" s="86"/>
      <c r="BBS154" s="86"/>
      <c r="BBT154" s="86"/>
      <c r="BBU154" s="86"/>
      <c r="BBV154" s="86"/>
      <c r="BBW154" s="86"/>
      <c r="BBX154" s="86"/>
      <c r="BBY154" s="86"/>
      <c r="BBZ154" s="86"/>
      <c r="BCA154" s="86"/>
      <c r="BCB154" s="86"/>
      <c r="BCC154" s="86"/>
      <c r="BCD154" s="86"/>
      <c r="BCE154" s="86"/>
      <c r="BCF154" s="86"/>
      <c r="BCG154" s="86"/>
      <c r="BCH154" s="86"/>
      <c r="BCI154" s="86"/>
      <c r="BCJ154" s="86"/>
      <c r="BCK154" s="86"/>
      <c r="BCL154" s="86"/>
      <c r="BCM154" s="86"/>
      <c r="BCN154" s="86"/>
      <c r="BCO154" s="86"/>
      <c r="BCP154" s="86"/>
      <c r="BCQ154" s="86"/>
      <c r="BCR154" s="86"/>
      <c r="BCS154" s="86"/>
      <c r="BCT154" s="86"/>
      <c r="BCU154" s="86"/>
      <c r="BCV154" s="86"/>
      <c r="BCW154" s="86"/>
      <c r="BCX154" s="86"/>
      <c r="BCY154" s="86"/>
      <c r="BCZ154" s="86"/>
      <c r="BDA154" s="86"/>
      <c r="BDB154" s="86"/>
      <c r="BDC154" s="86"/>
      <c r="BDD154" s="86"/>
      <c r="BDE154" s="86"/>
      <c r="BDF154" s="86"/>
      <c r="BDG154" s="86"/>
      <c r="BDH154" s="86"/>
      <c r="BDI154" s="86"/>
      <c r="BDJ154" s="86"/>
      <c r="BDK154" s="86"/>
      <c r="BDL154" s="86"/>
      <c r="BDM154" s="86"/>
      <c r="BDN154" s="86"/>
      <c r="BDO154" s="86"/>
      <c r="BDP154" s="86"/>
      <c r="BDQ154" s="86"/>
      <c r="BDR154" s="86"/>
      <c r="BDS154" s="86"/>
      <c r="BDT154" s="86"/>
      <c r="BDU154" s="86"/>
      <c r="BDV154" s="86"/>
      <c r="BDW154" s="86"/>
      <c r="BDX154" s="86"/>
      <c r="BDY154" s="86"/>
      <c r="BDZ154" s="86"/>
      <c r="BEA154" s="86"/>
      <c r="BEB154" s="86"/>
      <c r="BEC154" s="86"/>
      <c r="BED154" s="86"/>
      <c r="BEE154" s="86"/>
      <c r="BEF154" s="86"/>
      <c r="BEG154" s="86"/>
      <c r="BEH154" s="86"/>
      <c r="BEI154" s="186"/>
      <c r="BEJ154" s="186"/>
      <c r="BEK154" s="186"/>
      <c r="BEL154" s="186"/>
      <c r="BEM154" s="186"/>
      <c r="BEN154" s="186"/>
      <c r="BEO154" s="86"/>
      <c r="BEP154" s="86"/>
      <c r="BEQ154" s="86"/>
      <c r="BER154" s="86"/>
      <c r="BES154" s="86"/>
      <c r="BET154" s="86"/>
      <c r="BEU154" s="86"/>
      <c r="BEV154" s="86"/>
      <c r="BEW154" s="86"/>
      <c r="BEX154" s="86"/>
      <c r="BEY154" s="86"/>
      <c r="BEZ154" s="86"/>
      <c r="BFA154" s="86"/>
      <c r="BFB154" s="86"/>
      <c r="BFC154" s="86"/>
      <c r="BFD154" s="86"/>
      <c r="BFE154" s="86"/>
      <c r="BFF154" s="86"/>
      <c r="BFG154" s="86"/>
      <c r="BFH154" s="86"/>
      <c r="BFI154" s="86"/>
      <c r="BFJ154" s="86"/>
      <c r="BFK154" s="86"/>
      <c r="BFL154" s="86"/>
      <c r="BFM154" s="86"/>
      <c r="BFN154" s="86"/>
      <c r="BFO154" s="86"/>
      <c r="BFP154" s="86"/>
      <c r="BFQ154" s="86"/>
      <c r="BFR154" s="86"/>
      <c r="BFS154" s="86"/>
      <c r="BFT154" s="86"/>
      <c r="BFU154" s="86"/>
      <c r="BFV154" s="86"/>
      <c r="BFW154" s="86"/>
      <c r="BFX154" s="86"/>
      <c r="BFY154" s="86"/>
      <c r="BFZ154" s="86"/>
      <c r="BGA154" s="86"/>
      <c r="BGB154" s="86"/>
      <c r="BGC154" s="86"/>
      <c r="BGD154" s="86"/>
      <c r="BGE154" s="86"/>
      <c r="BGF154" s="86"/>
      <c r="BGG154" s="86"/>
      <c r="BGH154" s="86"/>
      <c r="BGI154" s="86"/>
      <c r="BGJ154" s="86"/>
      <c r="BGK154" s="86"/>
      <c r="BGL154" s="86"/>
      <c r="BGM154" s="86"/>
      <c r="BGN154" s="86"/>
      <c r="BGO154" s="86"/>
      <c r="BGP154" s="86"/>
      <c r="BGQ154" s="86"/>
      <c r="BGR154" s="86"/>
      <c r="BGS154" s="86"/>
      <c r="BGT154" s="86"/>
      <c r="BGU154" s="86"/>
      <c r="BGV154" s="86"/>
      <c r="BGW154" s="86"/>
      <c r="BGX154" s="86"/>
      <c r="BGY154" s="86"/>
      <c r="BGZ154" s="86"/>
      <c r="BHA154" s="86"/>
      <c r="BHB154" s="86"/>
      <c r="BHC154" s="86"/>
      <c r="BHD154" s="86"/>
      <c r="BHE154" s="86"/>
      <c r="BHF154" s="86"/>
      <c r="BHG154" s="86"/>
      <c r="BHH154" s="86"/>
      <c r="BHI154" s="86"/>
      <c r="BHJ154" s="86"/>
      <c r="BHK154" s="86"/>
      <c r="BHL154" s="86"/>
      <c r="BHM154" s="86"/>
      <c r="BHN154" s="86"/>
      <c r="BHO154" s="86"/>
      <c r="BHP154" s="86"/>
      <c r="BHQ154" s="86"/>
      <c r="BHR154" s="86"/>
      <c r="BHS154" s="86"/>
      <c r="BHT154" s="86"/>
      <c r="BHU154" s="86"/>
      <c r="BHV154" s="86"/>
      <c r="BHW154" s="86"/>
      <c r="BHX154" s="86"/>
      <c r="BHY154" s="86"/>
      <c r="BHZ154" s="86"/>
      <c r="BIA154" s="86"/>
      <c r="BIB154" s="86"/>
      <c r="BIC154" s="86"/>
      <c r="BID154" s="86"/>
      <c r="BIE154" s="86"/>
      <c r="BIF154" s="86"/>
      <c r="BIG154" s="86"/>
      <c r="BIH154" s="86"/>
      <c r="BII154" s="86"/>
      <c r="BIJ154" s="86"/>
      <c r="BIK154" s="86"/>
      <c r="BIL154" s="86"/>
      <c r="BIM154" s="86"/>
      <c r="BIN154" s="86"/>
      <c r="BIO154" s="86"/>
      <c r="BIP154" s="86"/>
      <c r="BIQ154" s="86"/>
      <c r="BIR154" s="86"/>
      <c r="BIS154" s="86"/>
      <c r="BIT154" s="86"/>
      <c r="BIU154" s="86"/>
      <c r="BIV154" s="86"/>
      <c r="BIW154" s="86"/>
      <c r="BIX154" s="86"/>
      <c r="BIY154" s="86"/>
      <c r="BIZ154" s="86"/>
      <c r="BJA154" s="86"/>
      <c r="BJB154" s="86"/>
      <c r="BJC154" s="86"/>
      <c r="BJD154" s="86"/>
      <c r="BJE154" s="86"/>
      <c r="BJF154" s="86"/>
      <c r="BJG154" s="86"/>
      <c r="BJH154" s="86"/>
      <c r="BJI154" s="86"/>
      <c r="BJJ154" s="86"/>
      <c r="BJK154" s="86"/>
      <c r="BJL154" s="86"/>
      <c r="BJM154" s="86"/>
      <c r="BJN154" s="86"/>
      <c r="BJO154" s="86"/>
      <c r="BJP154" s="86"/>
      <c r="BJQ154" s="86"/>
      <c r="BJR154" s="86"/>
      <c r="BJS154" s="86"/>
      <c r="BJT154" s="86"/>
      <c r="BJU154" s="86"/>
      <c r="BJV154" s="86"/>
      <c r="BJW154" s="86"/>
      <c r="BJX154" s="86"/>
      <c r="BJY154" s="86"/>
      <c r="BJZ154" s="86"/>
      <c r="BKA154" s="86"/>
      <c r="BKB154" s="86"/>
      <c r="BKC154" s="86"/>
      <c r="BKD154" s="86"/>
      <c r="BKE154" s="86"/>
      <c r="BKF154" s="86"/>
      <c r="BKG154" s="86"/>
      <c r="BKH154" s="86"/>
      <c r="BKI154" s="86"/>
      <c r="BKJ154" s="86"/>
      <c r="BKK154" s="86"/>
      <c r="BKL154" s="86"/>
      <c r="BKM154" s="86"/>
      <c r="BKN154" s="86"/>
      <c r="BKO154" s="86"/>
      <c r="BKP154" s="86"/>
      <c r="BKQ154" s="86"/>
      <c r="BKR154" s="86"/>
      <c r="BKS154" s="86"/>
      <c r="BKT154" s="86"/>
      <c r="BKU154" s="86"/>
      <c r="BKV154" s="86"/>
      <c r="BKW154" s="86"/>
      <c r="BKX154" s="86"/>
      <c r="BKY154" s="86"/>
      <c r="BKZ154" s="86"/>
      <c r="BLA154" s="86"/>
      <c r="BLB154" s="86"/>
      <c r="BLC154" s="86"/>
      <c r="BLD154" s="86"/>
      <c r="BLE154" s="86"/>
      <c r="BLF154" s="86"/>
      <c r="BLG154" s="86"/>
      <c r="BLH154" s="86"/>
      <c r="BLI154" s="86"/>
      <c r="BLJ154" s="86"/>
      <c r="BLK154" s="86"/>
      <c r="BLL154" s="86"/>
      <c r="BLM154" s="86"/>
      <c r="BLN154" s="86"/>
      <c r="BLO154" s="86"/>
      <c r="BLP154" s="86"/>
      <c r="BLQ154" s="86"/>
      <c r="BLR154" s="86"/>
      <c r="BLS154" s="86"/>
      <c r="BLT154" s="86"/>
      <c r="BLU154" s="86"/>
      <c r="BLV154" s="86"/>
      <c r="BLW154" s="86"/>
      <c r="BLX154" s="86"/>
      <c r="BLY154" s="86"/>
      <c r="BLZ154" s="86"/>
      <c r="BMA154" s="86"/>
      <c r="BMB154" s="86"/>
      <c r="BMC154" s="86"/>
      <c r="BMD154" s="86"/>
      <c r="BME154" s="86"/>
      <c r="BMF154" s="86"/>
      <c r="BMG154" s="86"/>
      <c r="BMH154" s="86"/>
      <c r="BMI154" s="86"/>
      <c r="BMJ154" s="86"/>
      <c r="BMK154" s="86"/>
      <c r="BML154" s="86"/>
      <c r="BMM154" s="86"/>
      <c r="BMN154" s="86"/>
      <c r="BMO154" s="86"/>
      <c r="BMP154" s="86"/>
      <c r="BMQ154" s="86"/>
      <c r="BMR154" s="86"/>
      <c r="BMS154" s="86"/>
      <c r="BMT154" s="86"/>
      <c r="BMU154" s="86"/>
      <c r="BMV154" s="86"/>
      <c r="BMW154" s="86"/>
      <c r="BMX154" s="86"/>
      <c r="BMY154" s="86"/>
      <c r="BMZ154" s="86"/>
      <c r="BNA154" s="86"/>
      <c r="BNB154" s="86"/>
      <c r="BNC154" s="86"/>
      <c r="BND154" s="86"/>
      <c r="BNE154" s="86"/>
      <c r="BNF154" s="86"/>
      <c r="BNG154" s="86"/>
      <c r="BNH154" s="86"/>
      <c r="BNI154" s="86"/>
      <c r="BNJ154" s="86"/>
      <c r="BNK154" s="86"/>
      <c r="BNL154" s="86"/>
      <c r="BNM154" s="86"/>
      <c r="BNN154" s="86"/>
      <c r="BNO154" s="86"/>
      <c r="BNP154" s="86"/>
      <c r="BNQ154" s="86"/>
      <c r="BNR154" s="86"/>
      <c r="BNS154" s="86"/>
      <c r="BNT154" s="86"/>
      <c r="BNU154" s="86"/>
      <c r="BNV154" s="86"/>
      <c r="BNW154" s="86"/>
      <c r="BNX154" s="86"/>
      <c r="BNY154" s="86"/>
      <c r="BNZ154" s="86"/>
      <c r="BOA154" s="86"/>
      <c r="BOB154" s="86"/>
      <c r="BOC154" s="86"/>
      <c r="BOD154" s="86"/>
      <c r="BOE154" s="186"/>
      <c r="BOF154" s="186"/>
      <c r="BOG154" s="186"/>
      <c r="BOH154" s="186"/>
      <c r="BOI154" s="186"/>
      <c r="BOJ154" s="186"/>
      <c r="BOK154" s="86"/>
      <c r="BOL154" s="86"/>
      <c r="BOM154" s="86"/>
      <c r="BON154" s="86"/>
      <c r="BOO154" s="86"/>
      <c r="BOP154" s="86"/>
      <c r="BOQ154" s="86"/>
      <c r="BOR154" s="86"/>
      <c r="BOS154" s="86"/>
      <c r="BOT154" s="86"/>
      <c r="BOU154" s="86"/>
      <c r="BOV154" s="86"/>
      <c r="BOW154" s="86"/>
      <c r="BOX154" s="86"/>
      <c r="BOY154" s="86"/>
      <c r="BOZ154" s="86"/>
      <c r="BPA154" s="86"/>
      <c r="BPB154" s="86"/>
      <c r="BPC154" s="86"/>
      <c r="BPD154" s="86"/>
      <c r="BPE154" s="86"/>
      <c r="BPF154" s="86"/>
      <c r="BPG154" s="86"/>
      <c r="BPH154" s="86"/>
      <c r="BPI154" s="86"/>
      <c r="BPJ154" s="86"/>
      <c r="BPK154" s="86"/>
      <c r="BPL154" s="86"/>
      <c r="BPM154" s="86"/>
      <c r="BPN154" s="86"/>
      <c r="BPO154" s="86"/>
      <c r="BPP154" s="86"/>
      <c r="BPQ154" s="86"/>
      <c r="BPR154" s="86"/>
      <c r="BPS154" s="86"/>
      <c r="BPT154" s="86"/>
      <c r="BPU154" s="86"/>
      <c r="BPV154" s="86"/>
      <c r="BPW154" s="86"/>
      <c r="BPX154" s="86"/>
      <c r="BPY154" s="86"/>
      <c r="BPZ154" s="86"/>
      <c r="BQA154" s="86"/>
      <c r="BQB154" s="86"/>
      <c r="BQC154" s="86"/>
      <c r="BQD154" s="86"/>
      <c r="BQE154" s="86"/>
      <c r="BQF154" s="86"/>
      <c r="BQG154" s="86"/>
      <c r="BQH154" s="86"/>
      <c r="BQI154" s="86"/>
      <c r="BQJ154" s="86"/>
      <c r="BQK154" s="86"/>
      <c r="BQL154" s="86"/>
      <c r="BQM154" s="86"/>
      <c r="BQN154" s="86"/>
      <c r="BQO154" s="86"/>
      <c r="BQP154" s="86"/>
      <c r="BQQ154" s="86"/>
      <c r="BQR154" s="86"/>
      <c r="BQS154" s="86"/>
      <c r="BQT154" s="86"/>
      <c r="BQU154" s="86"/>
      <c r="BQV154" s="86"/>
      <c r="BQW154" s="86"/>
      <c r="BQX154" s="86"/>
      <c r="BQY154" s="86"/>
      <c r="BQZ154" s="86"/>
      <c r="BRA154" s="86"/>
      <c r="BRB154" s="86"/>
      <c r="BRC154" s="86"/>
      <c r="BRD154" s="86"/>
      <c r="BRE154" s="86"/>
      <c r="BRF154" s="86"/>
      <c r="BRG154" s="86"/>
      <c r="BRH154" s="86"/>
      <c r="BRI154" s="86"/>
      <c r="BRJ154" s="86"/>
      <c r="BRK154" s="86"/>
      <c r="BRL154" s="86"/>
      <c r="BRM154" s="86"/>
      <c r="BRN154" s="86"/>
      <c r="BRO154" s="86"/>
      <c r="BRP154" s="86"/>
      <c r="BRQ154" s="86"/>
      <c r="BRR154" s="86"/>
      <c r="BRS154" s="86"/>
      <c r="BRT154" s="86"/>
      <c r="BRU154" s="86"/>
      <c r="BRV154" s="86"/>
      <c r="BRW154" s="86"/>
      <c r="BRX154" s="86"/>
      <c r="BRY154" s="86"/>
      <c r="BRZ154" s="86"/>
      <c r="BSA154" s="86"/>
      <c r="BSB154" s="86"/>
      <c r="BSC154" s="86"/>
      <c r="BSD154" s="86"/>
      <c r="BSE154" s="86"/>
      <c r="BSF154" s="86"/>
      <c r="BSG154" s="86"/>
      <c r="BSH154" s="86"/>
      <c r="BSI154" s="86"/>
      <c r="BSJ154" s="86"/>
      <c r="BSK154" s="86"/>
      <c r="BSL154" s="86"/>
      <c r="BSM154" s="86"/>
      <c r="BSN154" s="86"/>
      <c r="BSO154" s="86"/>
      <c r="BSP154" s="86"/>
      <c r="BSQ154" s="86"/>
      <c r="BSR154" s="86"/>
      <c r="BSS154" s="86"/>
      <c r="BST154" s="86"/>
      <c r="BSU154" s="86"/>
      <c r="BSV154" s="86"/>
      <c r="BSW154" s="86"/>
      <c r="BSX154" s="86"/>
      <c r="BSY154" s="86"/>
      <c r="BSZ154" s="86"/>
      <c r="BTA154" s="86"/>
      <c r="BTB154" s="86"/>
      <c r="BTC154" s="86"/>
      <c r="BTD154" s="86"/>
      <c r="BTE154" s="86"/>
      <c r="BTF154" s="86"/>
      <c r="BTG154" s="86"/>
      <c r="BTH154" s="86"/>
      <c r="BTI154" s="86"/>
      <c r="BTJ154" s="86"/>
      <c r="BTK154" s="86"/>
      <c r="BTL154" s="86"/>
      <c r="BTM154" s="86"/>
      <c r="BTN154" s="86"/>
      <c r="BTO154" s="86"/>
      <c r="BTP154" s="86"/>
      <c r="BTQ154" s="86"/>
      <c r="BTR154" s="86"/>
      <c r="BTS154" s="86"/>
      <c r="BTT154" s="86"/>
      <c r="BTU154" s="86"/>
      <c r="BTV154" s="86"/>
      <c r="BTW154" s="86"/>
      <c r="BTX154" s="86"/>
      <c r="BTY154" s="86"/>
      <c r="BTZ154" s="86"/>
      <c r="BUA154" s="86"/>
      <c r="BUB154" s="86"/>
      <c r="BUC154" s="86"/>
      <c r="BUD154" s="86"/>
      <c r="BUE154" s="86"/>
      <c r="BUF154" s="86"/>
      <c r="BUG154" s="86"/>
      <c r="BUH154" s="86"/>
      <c r="BUI154" s="86"/>
      <c r="BUJ154" s="86"/>
      <c r="BUK154" s="86"/>
      <c r="BUL154" s="86"/>
      <c r="BUM154" s="86"/>
      <c r="BUN154" s="86"/>
      <c r="BUO154" s="86"/>
      <c r="BUP154" s="86"/>
      <c r="BUQ154" s="86"/>
      <c r="BUR154" s="86"/>
      <c r="BUS154" s="86"/>
      <c r="BUT154" s="86"/>
      <c r="BUU154" s="86"/>
      <c r="BUV154" s="86"/>
      <c r="BUW154" s="86"/>
      <c r="BUX154" s="86"/>
      <c r="BUY154" s="86"/>
      <c r="BUZ154" s="86"/>
      <c r="BVA154" s="86"/>
      <c r="BVB154" s="86"/>
      <c r="BVC154" s="86"/>
      <c r="BVD154" s="86"/>
      <c r="BVE154" s="86"/>
      <c r="BVF154" s="86"/>
      <c r="BVG154" s="86"/>
      <c r="BVH154" s="86"/>
      <c r="BVI154" s="86"/>
      <c r="BVJ154" s="86"/>
      <c r="BVK154" s="86"/>
      <c r="BVL154" s="86"/>
      <c r="BVM154" s="86"/>
      <c r="BVN154" s="86"/>
      <c r="BVO154" s="86"/>
      <c r="BVP154" s="86"/>
      <c r="BVQ154" s="86"/>
      <c r="BVR154" s="86"/>
      <c r="BVS154" s="86"/>
      <c r="BVT154" s="86"/>
      <c r="BVU154" s="86"/>
      <c r="BVV154" s="86"/>
      <c r="BVW154" s="86"/>
      <c r="BVX154" s="86"/>
      <c r="BVY154" s="86"/>
      <c r="BVZ154" s="86"/>
      <c r="BWA154" s="86"/>
      <c r="BWB154" s="86"/>
      <c r="BWC154" s="86"/>
      <c r="BWD154" s="86"/>
      <c r="BWE154" s="86"/>
      <c r="BWF154" s="86"/>
      <c r="BWG154" s="86"/>
      <c r="BWH154" s="86"/>
      <c r="BWI154" s="86"/>
      <c r="BWJ154" s="86"/>
      <c r="BWK154" s="86"/>
      <c r="BWL154" s="86"/>
      <c r="BWM154" s="86"/>
      <c r="BWN154" s="86"/>
      <c r="BWO154" s="86"/>
      <c r="BWP154" s="86"/>
      <c r="BWQ154" s="86"/>
      <c r="BWR154" s="86"/>
      <c r="BWS154" s="86"/>
      <c r="BWT154" s="86"/>
      <c r="BWU154" s="86"/>
      <c r="BWV154" s="86"/>
      <c r="BWW154" s="86"/>
      <c r="BWX154" s="86"/>
      <c r="BWY154" s="86"/>
      <c r="BWZ154" s="86"/>
      <c r="BXA154" s="86"/>
      <c r="BXB154" s="86"/>
      <c r="BXC154" s="86"/>
      <c r="BXD154" s="86"/>
      <c r="BXE154" s="86"/>
      <c r="BXF154" s="86"/>
      <c r="BXG154" s="86"/>
      <c r="BXH154" s="86"/>
      <c r="BXI154" s="86"/>
      <c r="BXJ154" s="86"/>
      <c r="BXK154" s="86"/>
      <c r="BXL154" s="86"/>
      <c r="BXM154" s="86"/>
      <c r="BXN154" s="86"/>
      <c r="BXO154" s="86"/>
      <c r="BXP154" s="86"/>
      <c r="BXQ154" s="86"/>
      <c r="BXR154" s="86"/>
      <c r="BXS154" s="86"/>
      <c r="BXT154" s="86"/>
      <c r="BXU154" s="86"/>
      <c r="BXV154" s="86"/>
      <c r="BXW154" s="86"/>
      <c r="BXX154" s="86"/>
      <c r="BXY154" s="86"/>
      <c r="BXZ154" s="86"/>
      <c r="BYA154" s="186"/>
      <c r="BYB154" s="186"/>
      <c r="BYC154" s="186"/>
      <c r="BYD154" s="186"/>
      <c r="BYE154" s="186"/>
      <c r="BYF154" s="186"/>
      <c r="BYG154" s="86"/>
      <c r="BYH154" s="86"/>
      <c r="BYI154" s="86"/>
      <c r="BYJ154" s="86"/>
      <c r="BYK154" s="86"/>
      <c r="BYL154" s="86"/>
      <c r="BYM154" s="86"/>
      <c r="BYN154" s="86"/>
      <c r="BYO154" s="86"/>
      <c r="BYP154" s="86"/>
      <c r="BYQ154" s="86"/>
      <c r="BYR154" s="86"/>
      <c r="BYS154" s="86"/>
      <c r="BYT154" s="86"/>
      <c r="BYU154" s="86"/>
      <c r="BYV154" s="86"/>
      <c r="BYW154" s="86"/>
      <c r="BYX154" s="86"/>
      <c r="BYY154" s="86"/>
      <c r="BYZ154" s="86"/>
      <c r="BZA154" s="86"/>
      <c r="BZB154" s="86"/>
      <c r="BZC154" s="86"/>
      <c r="BZD154" s="86"/>
      <c r="BZE154" s="86"/>
      <c r="BZF154" s="86"/>
      <c r="BZG154" s="86"/>
      <c r="BZH154" s="86"/>
      <c r="BZI154" s="86"/>
      <c r="BZJ154" s="86"/>
      <c r="BZK154" s="86"/>
      <c r="BZL154" s="86"/>
      <c r="BZM154" s="86"/>
      <c r="BZN154" s="86"/>
      <c r="BZO154" s="86"/>
      <c r="BZP154" s="86"/>
      <c r="BZQ154" s="86"/>
      <c r="BZR154" s="86"/>
      <c r="BZS154" s="86"/>
      <c r="BZT154" s="86"/>
      <c r="BZU154" s="86"/>
      <c r="BZV154" s="86"/>
      <c r="BZW154" s="86"/>
      <c r="BZX154" s="86"/>
      <c r="BZY154" s="86"/>
      <c r="BZZ154" s="86"/>
      <c r="CAA154" s="86"/>
      <c r="CAB154" s="86"/>
      <c r="CAC154" s="86"/>
      <c r="CAD154" s="86"/>
      <c r="CAE154" s="86"/>
      <c r="CAF154" s="86"/>
      <c r="CAG154" s="86"/>
      <c r="CAH154" s="86"/>
      <c r="CAI154" s="86"/>
      <c r="CAJ154" s="86"/>
      <c r="CAK154" s="86"/>
      <c r="CAL154" s="86"/>
      <c r="CAM154" s="86"/>
      <c r="CAN154" s="86"/>
      <c r="CAO154" s="86"/>
      <c r="CAP154" s="86"/>
      <c r="CAQ154" s="86"/>
      <c r="CAR154" s="86"/>
      <c r="CAS154" s="86"/>
      <c r="CAT154" s="86"/>
      <c r="CAU154" s="86"/>
      <c r="CAV154" s="86"/>
      <c r="CAW154" s="86"/>
      <c r="CAX154" s="86"/>
      <c r="CAY154" s="86"/>
      <c r="CAZ154" s="86"/>
      <c r="CBA154" s="86"/>
      <c r="CBB154" s="86"/>
      <c r="CBC154" s="86"/>
      <c r="CBD154" s="86"/>
      <c r="CBE154" s="86"/>
      <c r="CBF154" s="86"/>
      <c r="CBG154" s="86"/>
      <c r="CBH154" s="86"/>
      <c r="CBI154" s="86"/>
      <c r="CBJ154" s="86"/>
      <c r="CBK154" s="86"/>
      <c r="CBL154" s="86"/>
      <c r="CBM154" s="86"/>
      <c r="CBN154" s="86"/>
      <c r="CBO154" s="86"/>
      <c r="CBP154" s="86"/>
      <c r="CBQ154" s="86"/>
      <c r="CBR154" s="86"/>
      <c r="CBS154" s="86"/>
      <c r="CBT154" s="86"/>
      <c r="CBU154" s="86"/>
      <c r="CBV154" s="86"/>
      <c r="CBW154" s="86"/>
      <c r="CBX154" s="86"/>
      <c r="CBY154" s="86"/>
      <c r="CBZ154" s="86"/>
      <c r="CCA154" s="86"/>
      <c r="CCB154" s="86"/>
      <c r="CCC154" s="86"/>
      <c r="CCD154" s="86"/>
      <c r="CCE154" s="86"/>
      <c r="CCF154" s="86"/>
      <c r="CCG154" s="86"/>
      <c r="CCH154" s="86"/>
      <c r="CCI154" s="86"/>
      <c r="CCJ154" s="86"/>
      <c r="CCK154" s="86"/>
      <c r="CCL154" s="86"/>
      <c r="CCM154" s="86"/>
      <c r="CCN154" s="86"/>
      <c r="CCO154" s="86"/>
      <c r="CCP154" s="86"/>
      <c r="CCQ154" s="86"/>
      <c r="CCR154" s="86"/>
      <c r="CCS154" s="86"/>
      <c r="CCT154" s="86"/>
      <c r="CCU154" s="86"/>
      <c r="CCV154" s="86"/>
      <c r="CCW154" s="86"/>
      <c r="CCX154" s="86"/>
      <c r="CCY154" s="86"/>
      <c r="CCZ154" s="86"/>
      <c r="CDA154" s="86"/>
      <c r="CDB154" s="86"/>
      <c r="CDC154" s="86"/>
      <c r="CDD154" s="86"/>
      <c r="CDE154" s="86"/>
      <c r="CDF154" s="86"/>
      <c r="CDG154" s="86"/>
      <c r="CDH154" s="86"/>
      <c r="CDI154" s="86"/>
      <c r="CDJ154" s="86"/>
      <c r="CDK154" s="86"/>
      <c r="CDL154" s="86"/>
      <c r="CDM154" s="86"/>
      <c r="CDN154" s="86"/>
      <c r="CDO154" s="86"/>
      <c r="CDP154" s="86"/>
      <c r="CDQ154" s="86"/>
      <c r="CDR154" s="86"/>
      <c r="CDS154" s="86"/>
      <c r="CDT154" s="86"/>
      <c r="CDU154" s="86"/>
      <c r="CDV154" s="86"/>
      <c r="CDW154" s="86"/>
      <c r="CDX154" s="86"/>
      <c r="CDY154" s="86"/>
      <c r="CDZ154" s="86"/>
      <c r="CEA154" s="86"/>
      <c r="CEB154" s="86"/>
      <c r="CEC154" s="86"/>
      <c r="CED154" s="86"/>
      <c r="CEE154" s="86"/>
      <c r="CEF154" s="86"/>
      <c r="CEG154" s="86"/>
      <c r="CEH154" s="86"/>
      <c r="CEI154" s="86"/>
      <c r="CEJ154" s="86"/>
      <c r="CEK154" s="86"/>
      <c r="CEL154" s="86"/>
      <c r="CEM154" s="86"/>
      <c r="CEN154" s="86"/>
      <c r="CEO154" s="86"/>
      <c r="CEP154" s="86"/>
      <c r="CEQ154" s="86"/>
      <c r="CER154" s="86"/>
      <c r="CES154" s="86"/>
      <c r="CET154" s="86"/>
      <c r="CEU154" s="86"/>
      <c r="CEV154" s="86"/>
      <c r="CEW154" s="86"/>
      <c r="CEX154" s="86"/>
      <c r="CEY154" s="86"/>
      <c r="CEZ154" s="86"/>
      <c r="CFA154" s="86"/>
      <c r="CFB154" s="86"/>
      <c r="CFC154" s="86"/>
      <c r="CFD154" s="86"/>
      <c r="CFE154" s="86"/>
      <c r="CFF154" s="86"/>
      <c r="CFG154" s="86"/>
      <c r="CFH154" s="86"/>
      <c r="CFI154" s="86"/>
      <c r="CFJ154" s="86"/>
      <c r="CFK154" s="86"/>
      <c r="CFL154" s="86"/>
      <c r="CFM154" s="86"/>
      <c r="CFN154" s="86"/>
      <c r="CFO154" s="86"/>
      <c r="CFP154" s="86"/>
      <c r="CFQ154" s="86"/>
      <c r="CFR154" s="86"/>
      <c r="CFS154" s="86"/>
      <c r="CFT154" s="86"/>
      <c r="CFU154" s="86"/>
      <c r="CFV154" s="86"/>
      <c r="CFW154" s="86"/>
      <c r="CFX154" s="86"/>
      <c r="CFY154" s="86"/>
      <c r="CFZ154" s="86"/>
      <c r="CGA154" s="86"/>
      <c r="CGB154" s="86"/>
      <c r="CGC154" s="86"/>
      <c r="CGD154" s="86"/>
      <c r="CGE154" s="86"/>
      <c r="CGF154" s="86"/>
      <c r="CGG154" s="86"/>
      <c r="CGH154" s="86"/>
      <c r="CGI154" s="86"/>
      <c r="CGJ154" s="86"/>
      <c r="CGK154" s="86"/>
      <c r="CGL154" s="86"/>
      <c r="CGM154" s="86"/>
      <c r="CGN154" s="86"/>
      <c r="CGO154" s="86"/>
      <c r="CGP154" s="86"/>
      <c r="CGQ154" s="86"/>
      <c r="CGR154" s="86"/>
      <c r="CGS154" s="86"/>
      <c r="CGT154" s="86"/>
      <c r="CGU154" s="86"/>
      <c r="CGV154" s="86"/>
      <c r="CGW154" s="86"/>
      <c r="CGX154" s="86"/>
      <c r="CGY154" s="86"/>
      <c r="CGZ154" s="86"/>
      <c r="CHA154" s="86"/>
      <c r="CHB154" s="86"/>
      <c r="CHC154" s="86"/>
      <c r="CHD154" s="86"/>
      <c r="CHE154" s="86"/>
      <c r="CHF154" s="86"/>
      <c r="CHG154" s="86"/>
      <c r="CHH154" s="86"/>
      <c r="CHI154" s="86"/>
      <c r="CHJ154" s="86"/>
      <c r="CHK154" s="86"/>
      <c r="CHL154" s="86"/>
      <c r="CHM154" s="86"/>
      <c r="CHN154" s="86"/>
      <c r="CHO154" s="86"/>
      <c r="CHP154" s="86"/>
      <c r="CHQ154" s="86"/>
      <c r="CHR154" s="86"/>
      <c r="CHS154" s="86"/>
      <c r="CHT154" s="86"/>
      <c r="CHU154" s="86"/>
      <c r="CHV154" s="86"/>
      <c r="CHW154" s="186"/>
      <c r="CHX154" s="186"/>
      <c r="CHY154" s="186"/>
      <c r="CHZ154" s="186"/>
      <c r="CIA154" s="186"/>
      <c r="CIB154" s="186"/>
      <c r="CIC154" s="86"/>
      <c r="CID154" s="86"/>
      <c r="CIE154" s="86"/>
      <c r="CIF154" s="86"/>
      <c r="CIG154" s="86"/>
      <c r="CIH154" s="86"/>
      <c r="CII154" s="86"/>
      <c r="CIJ154" s="86"/>
      <c r="CIK154" s="86"/>
      <c r="CIL154" s="86"/>
      <c r="CIM154" s="86"/>
      <c r="CIN154" s="86"/>
      <c r="CIO154" s="86"/>
      <c r="CIP154" s="86"/>
      <c r="CIQ154" s="86"/>
      <c r="CIR154" s="86"/>
      <c r="CIS154" s="86"/>
      <c r="CIT154" s="86"/>
      <c r="CIU154" s="86"/>
      <c r="CIV154" s="86"/>
      <c r="CIW154" s="86"/>
      <c r="CIX154" s="86"/>
      <c r="CIY154" s="86"/>
      <c r="CIZ154" s="86"/>
      <c r="CJA154" s="86"/>
      <c r="CJB154" s="86"/>
      <c r="CJC154" s="86"/>
      <c r="CJD154" s="86"/>
      <c r="CJE154" s="86"/>
      <c r="CJF154" s="86"/>
      <c r="CJG154" s="86"/>
      <c r="CJH154" s="86"/>
      <c r="CJI154" s="86"/>
      <c r="CJJ154" s="86"/>
      <c r="CJK154" s="86"/>
      <c r="CJL154" s="86"/>
      <c r="CJM154" s="86"/>
      <c r="CJN154" s="86"/>
      <c r="CJO154" s="86"/>
      <c r="CJP154" s="86"/>
      <c r="CJQ154" s="86"/>
      <c r="CJR154" s="86"/>
      <c r="CJS154" s="86"/>
      <c r="CJT154" s="86"/>
      <c r="CJU154" s="86"/>
      <c r="CJV154" s="86"/>
      <c r="CJW154" s="86"/>
      <c r="CJX154" s="86"/>
      <c r="CJY154" s="86"/>
      <c r="CJZ154" s="86"/>
      <c r="CKA154" s="86"/>
      <c r="CKB154" s="86"/>
      <c r="CKC154" s="86"/>
      <c r="CKD154" s="86"/>
      <c r="CKE154" s="86"/>
      <c r="CKF154" s="86"/>
      <c r="CKG154" s="86"/>
      <c r="CKH154" s="86"/>
      <c r="CKI154" s="86"/>
      <c r="CKJ154" s="86"/>
      <c r="CKK154" s="86"/>
      <c r="CKL154" s="86"/>
      <c r="CKM154" s="86"/>
      <c r="CKN154" s="86"/>
      <c r="CKO154" s="86"/>
      <c r="CKP154" s="86"/>
      <c r="CKQ154" s="86"/>
      <c r="CKR154" s="86"/>
      <c r="CKS154" s="86"/>
      <c r="CKT154" s="86"/>
      <c r="CKU154" s="86"/>
      <c r="CKV154" s="86"/>
      <c r="CKW154" s="86"/>
      <c r="CKX154" s="86"/>
      <c r="CKY154" s="86"/>
      <c r="CKZ154" s="86"/>
      <c r="CLA154" s="86"/>
      <c r="CLB154" s="86"/>
      <c r="CLC154" s="86"/>
      <c r="CLD154" s="86"/>
      <c r="CLE154" s="86"/>
      <c r="CLF154" s="86"/>
      <c r="CLG154" s="86"/>
      <c r="CLH154" s="86"/>
      <c r="CLI154" s="86"/>
      <c r="CLJ154" s="86"/>
      <c r="CLK154" s="86"/>
      <c r="CLL154" s="86"/>
      <c r="CLM154" s="86"/>
      <c r="CLN154" s="86"/>
      <c r="CLO154" s="86"/>
      <c r="CLP154" s="86"/>
      <c r="CLQ154" s="86"/>
      <c r="CLR154" s="86"/>
      <c r="CLS154" s="86"/>
      <c r="CLT154" s="86"/>
      <c r="CLU154" s="86"/>
      <c r="CLV154" s="86"/>
      <c r="CLW154" s="86"/>
      <c r="CLX154" s="86"/>
      <c r="CLY154" s="86"/>
      <c r="CLZ154" s="86"/>
      <c r="CMA154" s="86"/>
      <c r="CMB154" s="86"/>
      <c r="CMC154" s="86"/>
      <c r="CMD154" s="86"/>
      <c r="CME154" s="86"/>
      <c r="CMF154" s="86"/>
      <c r="CMG154" s="86"/>
      <c r="CMH154" s="86"/>
      <c r="CMI154" s="86"/>
      <c r="CMJ154" s="86"/>
      <c r="CMK154" s="86"/>
      <c r="CML154" s="86"/>
      <c r="CMM154" s="86"/>
      <c r="CMN154" s="86"/>
      <c r="CMO154" s="86"/>
      <c r="CMP154" s="86"/>
      <c r="CMQ154" s="86"/>
      <c r="CMR154" s="86"/>
      <c r="CMS154" s="86"/>
      <c r="CMT154" s="86"/>
      <c r="CMU154" s="86"/>
      <c r="CMV154" s="86"/>
      <c r="CMW154" s="86"/>
      <c r="CMX154" s="86"/>
      <c r="CMY154" s="86"/>
      <c r="CMZ154" s="86"/>
      <c r="CNA154" s="86"/>
      <c r="CNB154" s="86"/>
      <c r="CNC154" s="86"/>
      <c r="CND154" s="86"/>
      <c r="CNE154" s="86"/>
      <c r="CNF154" s="86"/>
      <c r="CNG154" s="86"/>
      <c r="CNH154" s="86"/>
      <c r="CNI154" s="86"/>
      <c r="CNJ154" s="86"/>
      <c r="CNK154" s="86"/>
      <c r="CNL154" s="86"/>
      <c r="CNM154" s="86"/>
      <c r="CNN154" s="86"/>
      <c r="CNO154" s="86"/>
      <c r="CNP154" s="86"/>
      <c r="CNQ154" s="86"/>
      <c r="CNR154" s="86"/>
      <c r="CNS154" s="86"/>
      <c r="CNT154" s="86"/>
      <c r="CNU154" s="86"/>
      <c r="CNV154" s="86"/>
      <c r="CNW154" s="86"/>
      <c r="CNX154" s="86"/>
      <c r="CNY154" s="86"/>
      <c r="CNZ154" s="86"/>
      <c r="COA154" s="86"/>
      <c r="COB154" s="86"/>
      <c r="COC154" s="86"/>
      <c r="COD154" s="86"/>
      <c r="COE154" s="86"/>
      <c r="COF154" s="86"/>
      <c r="COG154" s="86"/>
      <c r="COH154" s="86"/>
      <c r="COI154" s="86"/>
      <c r="COJ154" s="86"/>
      <c r="COK154" s="86"/>
      <c r="COL154" s="86"/>
      <c r="COM154" s="86"/>
      <c r="CON154" s="86"/>
      <c r="COO154" s="86"/>
      <c r="COP154" s="86"/>
      <c r="COQ154" s="86"/>
      <c r="COR154" s="86"/>
      <c r="COS154" s="86"/>
      <c r="COT154" s="86"/>
      <c r="COU154" s="86"/>
      <c r="COV154" s="86"/>
      <c r="COW154" s="86"/>
      <c r="COX154" s="86"/>
      <c r="COY154" s="86"/>
      <c r="COZ154" s="86"/>
      <c r="CPA154" s="86"/>
      <c r="CPB154" s="86"/>
      <c r="CPC154" s="86"/>
      <c r="CPD154" s="86"/>
      <c r="CPE154" s="86"/>
      <c r="CPF154" s="86"/>
      <c r="CPG154" s="86"/>
      <c r="CPH154" s="86"/>
      <c r="CPI154" s="86"/>
      <c r="CPJ154" s="86"/>
      <c r="CPK154" s="86"/>
      <c r="CPL154" s="86"/>
      <c r="CPM154" s="86"/>
      <c r="CPN154" s="86"/>
      <c r="CPO154" s="86"/>
      <c r="CPP154" s="86"/>
      <c r="CPQ154" s="86"/>
      <c r="CPR154" s="86"/>
      <c r="CPS154" s="86"/>
      <c r="CPT154" s="86"/>
      <c r="CPU154" s="86"/>
      <c r="CPV154" s="86"/>
      <c r="CPW154" s="86"/>
      <c r="CPX154" s="86"/>
      <c r="CPY154" s="86"/>
      <c r="CPZ154" s="86"/>
      <c r="CQA154" s="86"/>
      <c r="CQB154" s="86"/>
      <c r="CQC154" s="86"/>
      <c r="CQD154" s="86"/>
      <c r="CQE154" s="86"/>
      <c r="CQF154" s="86"/>
      <c r="CQG154" s="86"/>
      <c r="CQH154" s="86"/>
      <c r="CQI154" s="86"/>
      <c r="CQJ154" s="86"/>
      <c r="CQK154" s="86"/>
      <c r="CQL154" s="86"/>
      <c r="CQM154" s="86"/>
      <c r="CQN154" s="86"/>
      <c r="CQO154" s="86"/>
      <c r="CQP154" s="86"/>
      <c r="CQQ154" s="86"/>
      <c r="CQR154" s="86"/>
      <c r="CQS154" s="86"/>
      <c r="CQT154" s="86"/>
      <c r="CQU154" s="86"/>
      <c r="CQV154" s="86"/>
      <c r="CQW154" s="86"/>
      <c r="CQX154" s="86"/>
      <c r="CQY154" s="86"/>
      <c r="CQZ154" s="86"/>
      <c r="CRA154" s="86"/>
      <c r="CRB154" s="86"/>
      <c r="CRC154" s="86"/>
      <c r="CRD154" s="86"/>
      <c r="CRE154" s="86"/>
      <c r="CRF154" s="86"/>
      <c r="CRG154" s="86"/>
      <c r="CRH154" s="86"/>
      <c r="CRI154" s="86"/>
      <c r="CRJ154" s="86"/>
      <c r="CRK154" s="86"/>
      <c r="CRL154" s="86"/>
      <c r="CRM154" s="86"/>
      <c r="CRN154" s="86"/>
      <c r="CRO154" s="86"/>
      <c r="CRP154" s="86"/>
      <c r="CRQ154" s="86"/>
      <c r="CRR154" s="86"/>
      <c r="CRS154" s="186"/>
      <c r="CRT154" s="186"/>
      <c r="CRU154" s="186"/>
      <c r="CRV154" s="186"/>
      <c r="CRW154" s="186"/>
      <c r="CRX154" s="186"/>
      <c r="CRY154" s="86"/>
      <c r="CRZ154" s="86"/>
      <c r="CSA154" s="86"/>
      <c r="CSB154" s="86"/>
      <c r="CSC154" s="86"/>
      <c r="CSD154" s="86"/>
      <c r="CSE154" s="86"/>
      <c r="CSF154" s="86"/>
      <c r="CSG154" s="86"/>
      <c r="CSH154" s="86"/>
      <c r="CSI154" s="86"/>
      <c r="CSJ154" s="86"/>
      <c r="CSK154" s="86"/>
      <c r="CSL154" s="86"/>
      <c r="CSM154" s="86"/>
      <c r="CSN154" s="86"/>
      <c r="CSO154" s="86"/>
      <c r="CSP154" s="86"/>
      <c r="CSQ154" s="86"/>
      <c r="CSR154" s="86"/>
      <c r="CSS154" s="86"/>
      <c r="CST154" s="86"/>
      <c r="CSU154" s="86"/>
      <c r="CSV154" s="86"/>
      <c r="CSW154" s="86"/>
      <c r="CSX154" s="86"/>
      <c r="CSY154" s="86"/>
      <c r="CSZ154" s="86"/>
      <c r="CTA154" s="86"/>
      <c r="CTB154" s="86"/>
      <c r="CTC154" s="86"/>
      <c r="CTD154" s="86"/>
      <c r="CTE154" s="86"/>
      <c r="CTF154" s="86"/>
      <c r="CTG154" s="86"/>
      <c r="CTH154" s="86"/>
      <c r="CTI154" s="86"/>
      <c r="CTJ154" s="86"/>
      <c r="CTK154" s="86"/>
      <c r="CTL154" s="86"/>
      <c r="CTM154" s="86"/>
      <c r="CTN154" s="86"/>
      <c r="CTO154" s="86"/>
      <c r="CTP154" s="86"/>
      <c r="CTQ154" s="86"/>
      <c r="CTR154" s="86"/>
      <c r="CTS154" s="86"/>
      <c r="CTT154" s="86"/>
      <c r="CTU154" s="86"/>
      <c r="CTV154" s="86"/>
      <c r="CTW154" s="86"/>
      <c r="CTX154" s="86"/>
      <c r="CTY154" s="86"/>
      <c r="CTZ154" s="86"/>
      <c r="CUA154" s="86"/>
      <c r="CUB154" s="86"/>
      <c r="CUC154" s="86"/>
      <c r="CUD154" s="86"/>
      <c r="CUE154" s="86"/>
      <c r="CUF154" s="86"/>
      <c r="CUG154" s="86"/>
      <c r="CUH154" s="86"/>
      <c r="CUI154" s="86"/>
      <c r="CUJ154" s="86"/>
      <c r="CUK154" s="86"/>
      <c r="CUL154" s="86"/>
      <c r="CUM154" s="86"/>
      <c r="CUN154" s="86"/>
      <c r="CUO154" s="86"/>
      <c r="CUP154" s="86"/>
      <c r="CUQ154" s="86"/>
      <c r="CUR154" s="86"/>
      <c r="CUS154" s="86"/>
      <c r="CUT154" s="86"/>
      <c r="CUU154" s="86"/>
      <c r="CUV154" s="86"/>
      <c r="CUW154" s="86"/>
      <c r="CUX154" s="86"/>
      <c r="CUY154" s="86"/>
      <c r="CUZ154" s="86"/>
      <c r="CVA154" s="86"/>
      <c r="CVB154" s="86"/>
      <c r="CVC154" s="86"/>
      <c r="CVD154" s="86"/>
      <c r="CVE154" s="86"/>
      <c r="CVF154" s="86"/>
      <c r="CVG154" s="86"/>
      <c r="CVH154" s="86"/>
      <c r="CVI154" s="86"/>
      <c r="CVJ154" s="86"/>
      <c r="CVK154" s="86"/>
      <c r="CVL154" s="86"/>
      <c r="CVM154" s="86"/>
      <c r="CVN154" s="86"/>
      <c r="CVO154" s="86"/>
      <c r="CVP154" s="86"/>
      <c r="CVQ154" s="86"/>
      <c r="CVR154" s="86"/>
      <c r="CVS154" s="86"/>
      <c r="CVT154" s="86"/>
      <c r="CVU154" s="86"/>
      <c r="CVV154" s="86"/>
      <c r="CVW154" s="86"/>
      <c r="CVX154" s="86"/>
      <c r="CVY154" s="86"/>
      <c r="CVZ154" s="86"/>
      <c r="CWA154" s="86"/>
      <c r="CWB154" s="86"/>
      <c r="CWC154" s="86"/>
      <c r="CWD154" s="86"/>
      <c r="CWE154" s="86"/>
      <c r="CWF154" s="86"/>
      <c r="CWG154" s="86"/>
      <c r="CWH154" s="86"/>
      <c r="CWI154" s="86"/>
      <c r="CWJ154" s="86"/>
      <c r="CWK154" s="86"/>
      <c r="CWL154" s="86"/>
      <c r="CWM154" s="86"/>
      <c r="CWN154" s="86"/>
      <c r="CWO154" s="86"/>
      <c r="CWP154" s="86"/>
      <c r="CWQ154" s="86"/>
      <c r="CWR154" s="86"/>
      <c r="CWS154" s="86"/>
      <c r="CWT154" s="86"/>
      <c r="CWU154" s="86"/>
      <c r="CWV154" s="86"/>
      <c r="CWW154" s="86"/>
      <c r="CWX154" s="86"/>
      <c r="CWY154" s="86"/>
      <c r="CWZ154" s="86"/>
      <c r="CXA154" s="86"/>
      <c r="CXB154" s="86"/>
      <c r="CXC154" s="86"/>
      <c r="CXD154" s="86"/>
      <c r="CXE154" s="86"/>
      <c r="CXF154" s="86"/>
      <c r="CXG154" s="86"/>
      <c r="CXH154" s="86"/>
      <c r="CXI154" s="86"/>
      <c r="CXJ154" s="86"/>
      <c r="CXK154" s="86"/>
      <c r="CXL154" s="86"/>
      <c r="CXM154" s="86"/>
      <c r="CXN154" s="86"/>
      <c r="CXO154" s="86"/>
      <c r="CXP154" s="86"/>
      <c r="CXQ154" s="86"/>
      <c r="CXR154" s="86"/>
      <c r="CXS154" s="86"/>
      <c r="CXT154" s="86"/>
      <c r="CXU154" s="86"/>
      <c r="CXV154" s="86"/>
      <c r="CXW154" s="86"/>
      <c r="CXX154" s="86"/>
      <c r="CXY154" s="86"/>
      <c r="CXZ154" s="86"/>
      <c r="CYA154" s="86"/>
      <c r="CYB154" s="86"/>
      <c r="CYC154" s="86"/>
      <c r="CYD154" s="86"/>
      <c r="CYE154" s="86"/>
      <c r="CYF154" s="86"/>
      <c r="CYG154" s="86"/>
      <c r="CYH154" s="86"/>
      <c r="CYI154" s="86"/>
      <c r="CYJ154" s="86"/>
      <c r="CYK154" s="86"/>
      <c r="CYL154" s="86"/>
      <c r="CYM154" s="86"/>
      <c r="CYN154" s="86"/>
      <c r="CYO154" s="86"/>
      <c r="CYP154" s="86"/>
      <c r="CYQ154" s="86"/>
      <c r="CYR154" s="86"/>
      <c r="CYS154" s="86"/>
      <c r="CYT154" s="86"/>
      <c r="CYU154" s="86"/>
      <c r="CYV154" s="86"/>
      <c r="CYW154" s="86"/>
      <c r="CYX154" s="86"/>
      <c r="CYY154" s="86"/>
      <c r="CYZ154" s="86"/>
      <c r="CZA154" s="86"/>
      <c r="CZB154" s="86"/>
      <c r="CZC154" s="86"/>
      <c r="CZD154" s="86"/>
      <c r="CZE154" s="86"/>
      <c r="CZF154" s="86"/>
      <c r="CZG154" s="86"/>
      <c r="CZH154" s="86"/>
      <c r="CZI154" s="86"/>
      <c r="CZJ154" s="86"/>
      <c r="CZK154" s="86"/>
      <c r="CZL154" s="86"/>
      <c r="CZM154" s="86"/>
      <c r="CZN154" s="86"/>
      <c r="CZO154" s="86"/>
      <c r="CZP154" s="86"/>
      <c r="CZQ154" s="86"/>
      <c r="CZR154" s="86"/>
      <c r="CZS154" s="86"/>
      <c r="CZT154" s="86"/>
      <c r="CZU154" s="86"/>
      <c r="CZV154" s="86"/>
      <c r="CZW154" s="86"/>
      <c r="CZX154" s="86"/>
      <c r="CZY154" s="86"/>
      <c r="CZZ154" s="86"/>
      <c r="DAA154" s="86"/>
      <c r="DAB154" s="86"/>
      <c r="DAC154" s="86"/>
      <c r="DAD154" s="86"/>
      <c r="DAE154" s="86"/>
      <c r="DAF154" s="86"/>
      <c r="DAG154" s="86"/>
      <c r="DAH154" s="86"/>
      <c r="DAI154" s="86"/>
      <c r="DAJ154" s="86"/>
      <c r="DAK154" s="86"/>
      <c r="DAL154" s="86"/>
      <c r="DAM154" s="86"/>
      <c r="DAN154" s="86"/>
      <c r="DAO154" s="86"/>
      <c r="DAP154" s="86"/>
      <c r="DAQ154" s="86"/>
      <c r="DAR154" s="86"/>
      <c r="DAS154" s="86"/>
      <c r="DAT154" s="86"/>
      <c r="DAU154" s="86"/>
      <c r="DAV154" s="86"/>
      <c r="DAW154" s="86"/>
      <c r="DAX154" s="86"/>
      <c r="DAY154" s="86"/>
      <c r="DAZ154" s="86"/>
      <c r="DBA154" s="86"/>
      <c r="DBB154" s="86"/>
      <c r="DBC154" s="86"/>
      <c r="DBD154" s="86"/>
      <c r="DBE154" s="86"/>
      <c r="DBF154" s="86"/>
      <c r="DBG154" s="86"/>
      <c r="DBH154" s="86"/>
      <c r="DBI154" s="86"/>
      <c r="DBJ154" s="86"/>
      <c r="DBK154" s="86"/>
      <c r="DBL154" s="86"/>
      <c r="DBM154" s="86"/>
      <c r="DBN154" s="86"/>
      <c r="DBO154" s="186"/>
      <c r="DBP154" s="186"/>
      <c r="DBQ154" s="186"/>
      <c r="DBR154" s="186"/>
      <c r="DBS154" s="186"/>
      <c r="DBT154" s="186"/>
      <c r="DBU154" s="86"/>
      <c r="DBV154" s="86"/>
      <c r="DBW154" s="86"/>
      <c r="DBX154" s="86"/>
      <c r="DBY154" s="86"/>
      <c r="DBZ154" s="86"/>
      <c r="DCA154" s="86"/>
      <c r="DCB154" s="86"/>
      <c r="DCC154" s="86"/>
      <c r="DCD154" s="86"/>
      <c r="DCE154" s="86"/>
      <c r="DCF154" s="86"/>
      <c r="DCG154" s="86"/>
      <c r="DCH154" s="86"/>
      <c r="DCI154" s="86"/>
      <c r="DCJ154" s="86"/>
      <c r="DCK154" s="86"/>
      <c r="DCL154" s="86"/>
      <c r="DCM154" s="86"/>
      <c r="DCN154" s="86"/>
      <c r="DCO154" s="86"/>
      <c r="DCP154" s="86"/>
      <c r="DCQ154" s="86"/>
      <c r="DCR154" s="86"/>
      <c r="DCS154" s="86"/>
      <c r="DCT154" s="86"/>
      <c r="DCU154" s="86"/>
      <c r="DCV154" s="86"/>
      <c r="DCW154" s="86"/>
      <c r="DCX154" s="86"/>
      <c r="DCY154" s="86"/>
      <c r="DCZ154" s="86"/>
      <c r="DDA154" s="86"/>
      <c r="DDB154" s="86"/>
      <c r="DDC154" s="86"/>
      <c r="DDD154" s="86"/>
      <c r="DDE154" s="86"/>
      <c r="DDF154" s="86"/>
      <c r="DDG154" s="86"/>
      <c r="DDH154" s="86"/>
      <c r="DDI154" s="86"/>
      <c r="DDJ154" s="86"/>
      <c r="DDK154" s="86"/>
      <c r="DDL154" s="86"/>
      <c r="DDM154" s="86"/>
      <c r="DDN154" s="86"/>
      <c r="DDO154" s="86"/>
      <c r="DDP154" s="86"/>
      <c r="DDQ154" s="86"/>
      <c r="DDR154" s="86"/>
      <c r="DDS154" s="86"/>
      <c r="DDT154" s="86"/>
      <c r="DDU154" s="86"/>
      <c r="DDV154" s="86"/>
      <c r="DDW154" s="86"/>
      <c r="DDX154" s="86"/>
      <c r="DDY154" s="86"/>
      <c r="DDZ154" s="86"/>
      <c r="DEA154" s="86"/>
      <c r="DEB154" s="86"/>
      <c r="DEC154" s="86"/>
      <c r="DED154" s="86"/>
      <c r="DEE154" s="86"/>
      <c r="DEF154" s="86"/>
      <c r="DEG154" s="86"/>
      <c r="DEH154" s="86"/>
      <c r="DEI154" s="86"/>
      <c r="DEJ154" s="86"/>
      <c r="DEK154" s="86"/>
      <c r="DEL154" s="86"/>
      <c r="DEM154" s="86"/>
      <c r="DEN154" s="86"/>
      <c r="DEO154" s="86"/>
      <c r="DEP154" s="86"/>
      <c r="DEQ154" s="86"/>
      <c r="DER154" s="86"/>
      <c r="DES154" s="86"/>
      <c r="DET154" s="86"/>
      <c r="DEU154" s="86"/>
      <c r="DEV154" s="86"/>
      <c r="DEW154" s="86"/>
      <c r="DEX154" s="86"/>
      <c r="DEY154" s="86"/>
      <c r="DEZ154" s="86"/>
      <c r="DFA154" s="86"/>
      <c r="DFB154" s="86"/>
      <c r="DFC154" s="86"/>
      <c r="DFD154" s="86"/>
      <c r="DFE154" s="86"/>
      <c r="DFF154" s="86"/>
      <c r="DFG154" s="86"/>
      <c r="DFH154" s="86"/>
      <c r="DFI154" s="86"/>
      <c r="DFJ154" s="86"/>
      <c r="DFK154" s="86"/>
      <c r="DFL154" s="86"/>
      <c r="DFM154" s="86"/>
      <c r="DFN154" s="86"/>
      <c r="DFO154" s="86"/>
      <c r="DFP154" s="86"/>
      <c r="DFQ154" s="86"/>
      <c r="DFR154" s="86"/>
      <c r="DFS154" s="86"/>
      <c r="DFT154" s="86"/>
      <c r="DFU154" s="86"/>
      <c r="DFV154" s="86"/>
      <c r="DFW154" s="86"/>
      <c r="DFX154" s="86"/>
      <c r="DFY154" s="86"/>
      <c r="DFZ154" s="86"/>
      <c r="DGA154" s="86"/>
      <c r="DGB154" s="86"/>
      <c r="DGC154" s="86"/>
      <c r="DGD154" s="86"/>
      <c r="DGE154" s="86"/>
      <c r="DGF154" s="86"/>
      <c r="DGG154" s="86"/>
      <c r="DGH154" s="86"/>
      <c r="DGI154" s="86"/>
      <c r="DGJ154" s="86"/>
      <c r="DGK154" s="86"/>
      <c r="DGL154" s="86"/>
      <c r="DGM154" s="86"/>
      <c r="DGN154" s="86"/>
      <c r="DGO154" s="86"/>
      <c r="DGP154" s="86"/>
      <c r="DGQ154" s="86"/>
      <c r="DGR154" s="86"/>
      <c r="DGS154" s="86"/>
      <c r="DGT154" s="86"/>
      <c r="DGU154" s="86"/>
      <c r="DGV154" s="86"/>
      <c r="DGW154" s="86"/>
      <c r="DGX154" s="86"/>
      <c r="DGY154" s="86"/>
      <c r="DGZ154" s="86"/>
      <c r="DHA154" s="86"/>
      <c r="DHB154" s="86"/>
      <c r="DHC154" s="86"/>
      <c r="DHD154" s="86"/>
      <c r="DHE154" s="86"/>
      <c r="DHF154" s="86"/>
      <c r="DHG154" s="86"/>
      <c r="DHH154" s="86"/>
      <c r="DHI154" s="86"/>
      <c r="DHJ154" s="86"/>
      <c r="DHK154" s="86"/>
      <c r="DHL154" s="86"/>
      <c r="DHM154" s="86"/>
      <c r="DHN154" s="86"/>
      <c r="DHO154" s="86"/>
      <c r="DHP154" s="86"/>
      <c r="DHQ154" s="86"/>
      <c r="DHR154" s="86"/>
      <c r="DHS154" s="86"/>
      <c r="DHT154" s="86"/>
      <c r="DHU154" s="86"/>
      <c r="DHV154" s="86"/>
      <c r="DHW154" s="86"/>
      <c r="DHX154" s="86"/>
      <c r="DHY154" s="86"/>
      <c r="DHZ154" s="86"/>
      <c r="DIA154" s="86"/>
      <c r="DIB154" s="86"/>
      <c r="DIC154" s="86"/>
      <c r="DID154" s="86"/>
      <c r="DIE154" s="86"/>
      <c r="DIF154" s="86"/>
      <c r="DIG154" s="86"/>
      <c r="DIH154" s="86"/>
      <c r="DII154" s="86"/>
      <c r="DIJ154" s="86"/>
      <c r="DIK154" s="86"/>
      <c r="DIL154" s="86"/>
      <c r="DIM154" s="86"/>
      <c r="DIN154" s="86"/>
      <c r="DIO154" s="86"/>
      <c r="DIP154" s="86"/>
      <c r="DIQ154" s="86"/>
      <c r="DIR154" s="86"/>
      <c r="DIS154" s="86"/>
      <c r="DIT154" s="86"/>
      <c r="DIU154" s="86"/>
      <c r="DIV154" s="86"/>
      <c r="DIW154" s="86"/>
      <c r="DIX154" s="86"/>
      <c r="DIY154" s="86"/>
      <c r="DIZ154" s="86"/>
      <c r="DJA154" s="86"/>
      <c r="DJB154" s="86"/>
      <c r="DJC154" s="86"/>
      <c r="DJD154" s="86"/>
      <c r="DJE154" s="86"/>
      <c r="DJF154" s="86"/>
      <c r="DJG154" s="86"/>
      <c r="DJH154" s="86"/>
      <c r="DJI154" s="86"/>
      <c r="DJJ154" s="86"/>
      <c r="DJK154" s="86"/>
      <c r="DJL154" s="86"/>
      <c r="DJM154" s="86"/>
      <c r="DJN154" s="86"/>
      <c r="DJO154" s="86"/>
      <c r="DJP154" s="86"/>
      <c r="DJQ154" s="86"/>
      <c r="DJR154" s="86"/>
      <c r="DJS154" s="86"/>
      <c r="DJT154" s="86"/>
      <c r="DJU154" s="86"/>
      <c r="DJV154" s="86"/>
      <c r="DJW154" s="86"/>
      <c r="DJX154" s="86"/>
      <c r="DJY154" s="86"/>
      <c r="DJZ154" s="86"/>
      <c r="DKA154" s="86"/>
      <c r="DKB154" s="86"/>
      <c r="DKC154" s="86"/>
      <c r="DKD154" s="86"/>
      <c r="DKE154" s="86"/>
      <c r="DKF154" s="86"/>
      <c r="DKG154" s="86"/>
      <c r="DKH154" s="86"/>
      <c r="DKI154" s="86"/>
      <c r="DKJ154" s="86"/>
      <c r="DKK154" s="86"/>
      <c r="DKL154" s="86"/>
      <c r="DKM154" s="86"/>
      <c r="DKN154" s="86"/>
      <c r="DKO154" s="86"/>
      <c r="DKP154" s="86"/>
      <c r="DKQ154" s="86"/>
      <c r="DKR154" s="86"/>
      <c r="DKS154" s="86"/>
      <c r="DKT154" s="86"/>
      <c r="DKU154" s="86"/>
      <c r="DKV154" s="86"/>
      <c r="DKW154" s="86"/>
      <c r="DKX154" s="86"/>
      <c r="DKY154" s="86"/>
      <c r="DKZ154" s="86"/>
      <c r="DLA154" s="86"/>
      <c r="DLB154" s="86"/>
      <c r="DLC154" s="86"/>
      <c r="DLD154" s="86"/>
      <c r="DLE154" s="86"/>
      <c r="DLF154" s="86"/>
      <c r="DLG154" s="86"/>
      <c r="DLH154" s="86"/>
      <c r="DLI154" s="86"/>
      <c r="DLJ154" s="86"/>
      <c r="DLK154" s="186"/>
      <c r="DLL154" s="186"/>
      <c r="DLM154" s="186"/>
      <c r="DLN154" s="186"/>
      <c r="DLO154" s="186"/>
      <c r="DLP154" s="186"/>
      <c r="DLQ154" s="86"/>
      <c r="DLR154" s="86"/>
      <c r="DLS154" s="86"/>
      <c r="DLT154" s="86"/>
      <c r="DLU154" s="86"/>
      <c r="DLV154" s="86"/>
      <c r="DLW154" s="86"/>
      <c r="DLX154" s="86"/>
      <c r="DLY154" s="86"/>
      <c r="DLZ154" s="86"/>
      <c r="DMA154" s="86"/>
      <c r="DMB154" s="86"/>
      <c r="DMC154" s="86"/>
      <c r="DMD154" s="86"/>
      <c r="DME154" s="86"/>
      <c r="DMF154" s="86"/>
      <c r="DMG154" s="86"/>
      <c r="DMH154" s="86"/>
      <c r="DMI154" s="86"/>
      <c r="DMJ154" s="86"/>
      <c r="DMK154" s="86"/>
      <c r="DML154" s="86"/>
      <c r="DMM154" s="86"/>
      <c r="DMN154" s="86"/>
      <c r="DMO154" s="86"/>
      <c r="DMP154" s="86"/>
      <c r="DMQ154" s="86"/>
      <c r="DMR154" s="86"/>
      <c r="DMS154" s="86"/>
      <c r="DMT154" s="86"/>
      <c r="DMU154" s="86"/>
      <c r="DMV154" s="86"/>
      <c r="DMW154" s="86"/>
      <c r="DMX154" s="86"/>
      <c r="DMY154" s="86"/>
      <c r="DMZ154" s="86"/>
      <c r="DNA154" s="86"/>
      <c r="DNB154" s="86"/>
      <c r="DNC154" s="86"/>
      <c r="DND154" s="86"/>
      <c r="DNE154" s="86"/>
      <c r="DNF154" s="86"/>
      <c r="DNG154" s="86"/>
      <c r="DNH154" s="86"/>
      <c r="DNI154" s="86"/>
      <c r="DNJ154" s="86"/>
      <c r="DNK154" s="86"/>
      <c r="DNL154" s="86"/>
      <c r="DNM154" s="86"/>
      <c r="DNN154" s="86"/>
      <c r="DNO154" s="86"/>
      <c r="DNP154" s="86"/>
      <c r="DNQ154" s="86"/>
      <c r="DNR154" s="86"/>
      <c r="DNS154" s="86"/>
      <c r="DNT154" s="86"/>
      <c r="DNU154" s="86"/>
      <c r="DNV154" s="86"/>
      <c r="DNW154" s="86"/>
      <c r="DNX154" s="86"/>
      <c r="DNY154" s="86"/>
      <c r="DNZ154" s="86"/>
      <c r="DOA154" s="86"/>
      <c r="DOB154" s="86"/>
      <c r="DOC154" s="86"/>
      <c r="DOD154" s="86"/>
      <c r="DOE154" s="86"/>
      <c r="DOF154" s="86"/>
      <c r="DOG154" s="86"/>
      <c r="DOH154" s="86"/>
      <c r="DOI154" s="86"/>
      <c r="DOJ154" s="86"/>
      <c r="DOK154" s="86"/>
      <c r="DOL154" s="86"/>
      <c r="DOM154" s="86"/>
      <c r="DON154" s="86"/>
      <c r="DOO154" s="86"/>
      <c r="DOP154" s="86"/>
      <c r="DOQ154" s="86"/>
      <c r="DOR154" s="86"/>
      <c r="DOS154" s="86"/>
      <c r="DOT154" s="86"/>
      <c r="DOU154" s="86"/>
      <c r="DOV154" s="86"/>
      <c r="DOW154" s="86"/>
      <c r="DOX154" s="86"/>
      <c r="DOY154" s="86"/>
      <c r="DOZ154" s="86"/>
      <c r="DPA154" s="86"/>
      <c r="DPB154" s="86"/>
      <c r="DPC154" s="86"/>
      <c r="DPD154" s="86"/>
      <c r="DPE154" s="86"/>
      <c r="DPF154" s="86"/>
      <c r="DPG154" s="86"/>
      <c r="DPH154" s="86"/>
      <c r="DPI154" s="86"/>
      <c r="DPJ154" s="86"/>
      <c r="DPK154" s="86"/>
      <c r="DPL154" s="86"/>
      <c r="DPM154" s="86"/>
      <c r="DPN154" s="86"/>
      <c r="DPO154" s="86"/>
      <c r="DPP154" s="86"/>
      <c r="DPQ154" s="86"/>
      <c r="DPR154" s="86"/>
      <c r="DPS154" s="86"/>
      <c r="DPT154" s="86"/>
      <c r="DPU154" s="86"/>
      <c r="DPV154" s="86"/>
      <c r="DPW154" s="86"/>
      <c r="DPX154" s="86"/>
      <c r="DPY154" s="86"/>
      <c r="DPZ154" s="86"/>
      <c r="DQA154" s="86"/>
      <c r="DQB154" s="86"/>
      <c r="DQC154" s="86"/>
      <c r="DQD154" s="86"/>
      <c r="DQE154" s="86"/>
      <c r="DQF154" s="86"/>
      <c r="DQG154" s="86"/>
      <c r="DQH154" s="86"/>
      <c r="DQI154" s="86"/>
      <c r="DQJ154" s="86"/>
      <c r="DQK154" s="86"/>
      <c r="DQL154" s="86"/>
      <c r="DQM154" s="86"/>
      <c r="DQN154" s="86"/>
      <c r="DQO154" s="86"/>
      <c r="DQP154" s="86"/>
      <c r="DQQ154" s="86"/>
      <c r="DQR154" s="86"/>
      <c r="DQS154" s="86"/>
      <c r="DQT154" s="86"/>
      <c r="DQU154" s="86"/>
      <c r="DQV154" s="86"/>
      <c r="DQW154" s="86"/>
      <c r="DQX154" s="86"/>
      <c r="DQY154" s="86"/>
      <c r="DQZ154" s="86"/>
      <c r="DRA154" s="86"/>
      <c r="DRB154" s="86"/>
      <c r="DRC154" s="86"/>
      <c r="DRD154" s="86"/>
      <c r="DRE154" s="86"/>
      <c r="DRF154" s="86"/>
      <c r="DRG154" s="86"/>
      <c r="DRH154" s="86"/>
      <c r="DRI154" s="86"/>
      <c r="DRJ154" s="86"/>
      <c r="DRK154" s="86"/>
      <c r="DRL154" s="86"/>
      <c r="DRM154" s="86"/>
      <c r="DRN154" s="86"/>
      <c r="DRO154" s="86"/>
      <c r="DRP154" s="86"/>
      <c r="DRQ154" s="86"/>
      <c r="DRR154" s="86"/>
      <c r="DRS154" s="86"/>
      <c r="DRT154" s="86"/>
      <c r="DRU154" s="86"/>
      <c r="DRV154" s="86"/>
      <c r="DRW154" s="86"/>
      <c r="DRX154" s="86"/>
      <c r="DRY154" s="86"/>
      <c r="DRZ154" s="86"/>
      <c r="DSA154" s="86"/>
      <c r="DSB154" s="86"/>
      <c r="DSC154" s="86"/>
      <c r="DSD154" s="86"/>
      <c r="DSE154" s="86"/>
      <c r="DSF154" s="86"/>
      <c r="DSG154" s="86"/>
      <c r="DSH154" s="86"/>
      <c r="DSI154" s="86"/>
      <c r="DSJ154" s="86"/>
      <c r="DSK154" s="86"/>
      <c r="DSL154" s="86"/>
      <c r="DSM154" s="86"/>
      <c r="DSN154" s="86"/>
      <c r="DSO154" s="86"/>
      <c r="DSP154" s="86"/>
      <c r="DSQ154" s="86"/>
      <c r="DSR154" s="86"/>
      <c r="DSS154" s="86"/>
      <c r="DST154" s="86"/>
      <c r="DSU154" s="86"/>
      <c r="DSV154" s="86"/>
      <c r="DSW154" s="86"/>
      <c r="DSX154" s="86"/>
      <c r="DSY154" s="86"/>
      <c r="DSZ154" s="86"/>
      <c r="DTA154" s="86"/>
      <c r="DTB154" s="86"/>
      <c r="DTC154" s="86"/>
      <c r="DTD154" s="86"/>
      <c r="DTE154" s="86"/>
      <c r="DTF154" s="86"/>
      <c r="DTG154" s="86"/>
      <c r="DTH154" s="86"/>
      <c r="DTI154" s="86"/>
      <c r="DTJ154" s="86"/>
      <c r="DTK154" s="86"/>
      <c r="DTL154" s="86"/>
      <c r="DTM154" s="86"/>
      <c r="DTN154" s="86"/>
      <c r="DTO154" s="86"/>
      <c r="DTP154" s="86"/>
      <c r="DTQ154" s="86"/>
      <c r="DTR154" s="86"/>
      <c r="DTS154" s="86"/>
      <c r="DTT154" s="86"/>
      <c r="DTU154" s="86"/>
      <c r="DTV154" s="86"/>
      <c r="DTW154" s="86"/>
      <c r="DTX154" s="86"/>
      <c r="DTY154" s="86"/>
      <c r="DTZ154" s="86"/>
      <c r="DUA154" s="86"/>
      <c r="DUB154" s="86"/>
      <c r="DUC154" s="86"/>
      <c r="DUD154" s="86"/>
      <c r="DUE154" s="86"/>
      <c r="DUF154" s="86"/>
      <c r="DUG154" s="86"/>
      <c r="DUH154" s="86"/>
      <c r="DUI154" s="86"/>
      <c r="DUJ154" s="86"/>
      <c r="DUK154" s="86"/>
      <c r="DUL154" s="86"/>
      <c r="DUM154" s="86"/>
      <c r="DUN154" s="86"/>
      <c r="DUO154" s="86"/>
      <c r="DUP154" s="86"/>
      <c r="DUQ154" s="86"/>
      <c r="DUR154" s="86"/>
      <c r="DUS154" s="86"/>
      <c r="DUT154" s="86"/>
      <c r="DUU154" s="86"/>
      <c r="DUV154" s="86"/>
      <c r="DUW154" s="86"/>
      <c r="DUX154" s="86"/>
      <c r="DUY154" s="86"/>
      <c r="DUZ154" s="86"/>
      <c r="DVA154" s="86"/>
      <c r="DVB154" s="86"/>
      <c r="DVC154" s="86"/>
      <c r="DVD154" s="86"/>
      <c r="DVE154" s="86"/>
      <c r="DVF154" s="86"/>
      <c r="DVG154" s="186"/>
      <c r="DVH154" s="186"/>
      <c r="DVI154" s="186"/>
      <c r="DVJ154" s="186"/>
      <c r="DVK154" s="186"/>
      <c r="DVL154" s="186"/>
      <c r="DVM154" s="86"/>
      <c r="DVN154" s="86"/>
      <c r="DVO154" s="86"/>
      <c r="DVP154" s="86"/>
      <c r="DVQ154" s="86"/>
      <c r="DVR154" s="86"/>
      <c r="DVS154" s="86"/>
      <c r="DVT154" s="86"/>
      <c r="DVU154" s="86"/>
      <c r="DVV154" s="86"/>
      <c r="DVW154" s="86"/>
      <c r="DVX154" s="86"/>
      <c r="DVY154" s="86"/>
      <c r="DVZ154" s="86"/>
      <c r="DWA154" s="86"/>
      <c r="DWB154" s="86"/>
      <c r="DWC154" s="86"/>
      <c r="DWD154" s="86"/>
      <c r="DWE154" s="86"/>
      <c r="DWF154" s="86"/>
      <c r="DWG154" s="86"/>
      <c r="DWH154" s="86"/>
      <c r="DWI154" s="86"/>
      <c r="DWJ154" s="86"/>
      <c r="DWK154" s="86"/>
      <c r="DWL154" s="86"/>
      <c r="DWM154" s="86"/>
      <c r="DWN154" s="86"/>
      <c r="DWO154" s="86"/>
      <c r="DWP154" s="86"/>
      <c r="DWQ154" s="86"/>
      <c r="DWR154" s="86"/>
      <c r="DWS154" s="86"/>
      <c r="DWT154" s="86"/>
      <c r="DWU154" s="86"/>
      <c r="DWV154" s="86"/>
      <c r="DWW154" s="86"/>
      <c r="DWX154" s="86"/>
      <c r="DWY154" s="86"/>
      <c r="DWZ154" s="86"/>
      <c r="DXA154" s="86"/>
      <c r="DXB154" s="86"/>
      <c r="DXC154" s="86"/>
      <c r="DXD154" s="86"/>
      <c r="DXE154" s="86"/>
      <c r="DXF154" s="86"/>
      <c r="DXG154" s="86"/>
      <c r="DXH154" s="86"/>
      <c r="DXI154" s="86"/>
      <c r="DXJ154" s="86"/>
      <c r="DXK154" s="86"/>
      <c r="DXL154" s="86"/>
      <c r="DXM154" s="86"/>
      <c r="DXN154" s="86"/>
      <c r="DXO154" s="86"/>
      <c r="DXP154" s="86"/>
      <c r="DXQ154" s="86"/>
      <c r="DXR154" s="86"/>
      <c r="DXS154" s="86"/>
      <c r="DXT154" s="86"/>
      <c r="DXU154" s="86"/>
      <c r="DXV154" s="86"/>
      <c r="DXW154" s="86"/>
      <c r="DXX154" s="86"/>
      <c r="DXY154" s="86"/>
      <c r="DXZ154" s="86"/>
      <c r="DYA154" s="86"/>
      <c r="DYB154" s="86"/>
      <c r="DYC154" s="86"/>
      <c r="DYD154" s="86"/>
      <c r="DYE154" s="86"/>
      <c r="DYF154" s="86"/>
      <c r="DYG154" s="86"/>
      <c r="DYH154" s="86"/>
      <c r="DYI154" s="86"/>
      <c r="DYJ154" s="86"/>
      <c r="DYK154" s="86"/>
      <c r="DYL154" s="86"/>
      <c r="DYM154" s="86"/>
      <c r="DYN154" s="86"/>
      <c r="DYO154" s="86"/>
      <c r="DYP154" s="86"/>
      <c r="DYQ154" s="86"/>
      <c r="DYR154" s="86"/>
      <c r="DYS154" s="86"/>
      <c r="DYT154" s="86"/>
      <c r="DYU154" s="86"/>
      <c r="DYV154" s="86"/>
      <c r="DYW154" s="86"/>
      <c r="DYX154" s="86"/>
      <c r="DYY154" s="86"/>
      <c r="DYZ154" s="86"/>
      <c r="DZA154" s="86"/>
      <c r="DZB154" s="86"/>
      <c r="DZC154" s="86"/>
      <c r="DZD154" s="86"/>
      <c r="DZE154" s="86"/>
      <c r="DZF154" s="86"/>
      <c r="DZG154" s="86"/>
      <c r="DZH154" s="86"/>
      <c r="DZI154" s="86"/>
      <c r="DZJ154" s="86"/>
      <c r="DZK154" s="86"/>
      <c r="DZL154" s="86"/>
      <c r="DZM154" s="86"/>
      <c r="DZN154" s="86"/>
      <c r="DZO154" s="86"/>
      <c r="DZP154" s="86"/>
      <c r="DZQ154" s="86"/>
      <c r="DZR154" s="86"/>
      <c r="DZS154" s="86"/>
      <c r="DZT154" s="86"/>
      <c r="DZU154" s="86"/>
      <c r="DZV154" s="86"/>
      <c r="DZW154" s="86"/>
      <c r="DZX154" s="86"/>
      <c r="DZY154" s="86"/>
      <c r="DZZ154" s="86"/>
      <c r="EAA154" s="86"/>
      <c r="EAB154" s="86"/>
      <c r="EAC154" s="86"/>
      <c r="EAD154" s="86"/>
      <c r="EAE154" s="86"/>
      <c r="EAF154" s="86"/>
      <c r="EAG154" s="86"/>
      <c r="EAH154" s="86"/>
      <c r="EAI154" s="86"/>
      <c r="EAJ154" s="86"/>
      <c r="EAK154" s="86"/>
      <c r="EAL154" s="86"/>
      <c r="EAM154" s="86"/>
      <c r="EAN154" s="86"/>
      <c r="EAO154" s="86"/>
      <c r="EAP154" s="86"/>
      <c r="EAQ154" s="86"/>
      <c r="EAR154" s="86"/>
      <c r="EAS154" s="86"/>
      <c r="EAT154" s="86"/>
      <c r="EAU154" s="86"/>
      <c r="EAV154" s="86"/>
      <c r="EAW154" s="86"/>
      <c r="EAX154" s="86"/>
      <c r="EAY154" s="86"/>
      <c r="EAZ154" s="86"/>
      <c r="EBA154" s="86"/>
      <c r="EBB154" s="86"/>
      <c r="EBC154" s="86"/>
      <c r="EBD154" s="86"/>
      <c r="EBE154" s="86"/>
      <c r="EBF154" s="86"/>
      <c r="EBG154" s="86"/>
      <c r="EBH154" s="86"/>
      <c r="EBI154" s="86"/>
      <c r="EBJ154" s="86"/>
      <c r="EBK154" s="86"/>
      <c r="EBL154" s="86"/>
      <c r="EBM154" s="86"/>
      <c r="EBN154" s="86"/>
      <c r="EBO154" s="86"/>
      <c r="EBP154" s="86"/>
      <c r="EBQ154" s="86"/>
      <c r="EBR154" s="86"/>
      <c r="EBS154" s="86"/>
      <c r="EBT154" s="86"/>
      <c r="EBU154" s="86"/>
      <c r="EBV154" s="86"/>
      <c r="EBW154" s="86"/>
      <c r="EBX154" s="86"/>
      <c r="EBY154" s="86"/>
      <c r="EBZ154" s="86"/>
      <c r="ECA154" s="86"/>
      <c r="ECB154" s="86"/>
      <c r="ECC154" s="86"/>
      <c r="ECD154" s="86"/>
      <c r="ECE154" s="86"/>
      <c r="ECF154" s="86"/>
      <c r="ECG154" s="86"/>
      <c r="ECH154" s="86"/>
      <c r="ECI154" s="86"/>
      <c r="ECJ154" s="86"/>
      <c r="ECK154" s="86"/>
      <c r="ECL154" s="86"/>
      <c r="ECM154" s="86"/>
      <c r="ECN154" s="86"/>
      <c r="ECO154" s="86"/>
      <c r="ECP154" s="86"/>
      <c r="ECQ154" s="86"/>
      <c r="ECR154" s="86"/>
      <c r="ECS154" s="86"/>
      <c r="ECT154" s="86"/>
      <c r="ECU154" s="86"/>
      <c r="ECV154" s="86"/>
      <c r="ECW154" s="86"/>
      <c r="ECX154" s="86"/>
      <c r="ECY154" s="86"/>
      <c r="ECZ154" s="86"/>
      <c r="EDA154" s="86"/>
      <c r="EDB154" s="86"/>
      <c r="EDC154" s="86"/>
      <c r="EDD154" s="86"/>
      <c r="EDE154" s="86"/>
      <c r="EDF154" s="86"/>
      <c r="EDG154" s="86"/>
      <c r="EDH154" s="86"/>
      <c r="EDI154" s="86"/>
      <c r="EDJ154" s="86"/>
      <c r="EDK154" s="86"/>
      <c r="EDL154" s="86"/>
      <c r="EDM154" s="86"/>
      <c r="EDN154" s="86"/>
      <c r="EDO154" s="86"/>
      <c r="EDP154" s="86"/>
      <c r="EDQ154" s="86"/>
      <c r="EDR154" s="86"/>
      <c r="EDS154" s="86"/>
      <c r="EDT154" s="86"/>
      <c r="EDU154" s="86"/>
      <c r="EDV154" s="86"/>
      <c r="EDW154" s="86"/>
      <c r="EDX154" s="86"/>
      <c r="EDY154" s="86"/>
      <c r="EDZ154" s="86"/>
      <c r="EEA154" s="86"/>
      <c r="EEB154" s="86"/>
      <c r="EEC154" s="86"/>
      <c r="EED154" s="86"/>
      <c r="EEE154" s="86"/>
      <c r="EEF154" s="86"/>
      <c r="EEG154" s="86"/>
      <c r="EEH154" s="86"/>
      <c r="EEI154" s="86"/>
      <c r="EEJ154" s="86"/>
      <c r="EEK154" s="86"/>
      <c r="EEL154" s="86"/>
      <c r="EEM154" s="86"/>
      <c r="EEN154" s="86"/>
      <c r="EEO154" s="86"/>
      <c r="EEP154" s="86"/>
      <c r="EEQ154" s="86"/>
      <c r="EER154" s="86"/>
      <c r="EES154" s="86"/>
      <c r="EET154" s="86"/>
      <c r="EEU154" s="86"/>
      <c r="EEV154" s="86"/>
      <c r="EEW154" s="86"/>
      <c r="EEX154" s="86"/>
      <c r="EEY154" s="86"/>
      <c r="EEZ154" s="86"/>
      <c r="EFA154" s="86"/>
      <c r="EFB154" s="86"/>
      <c r="EFC154" s="186"/>
      <c r="EFD154" s="186"/>
      <c r="EFE154" s="186"/>
      <c r="EFF154" s="186"/>
      <c r="EFG154" s="186"/>
      <c r="EFH154" s="186"/>
      <c r="EFI154" s="86"/>
      <c r="EFJ154" s="86"/>
      <c r="EFK154" s="86"/>
      <c r="EFL154" s="86"/>
      <c r="EFM154" s="86"/>
      <c r="EFN154" s="86"/>
      <c r="EFO154" s="86"/>
      <c r="EFP154" s="86"/>
      <c r="EFQ154" s="86"/>
      <c r="EFR154" s="86"/>
      <c r="EFS154" s="86"/>
      <c r="EFT154" s="86"/>
      <c r="EFU154" s="86"/>
      <c r="EFV154" s="86"/>
      <c r="EFW154" s="86"/>
      <c r="EFX154" s="86"/>
      <c r="EFY154" s="86"/>
      <c r="EFZ154" s="86"/>
      <c r="EGA154" s="86"/>
      <c r="EGB154" s="86"/>
      <c r="EGC154" s="86"/>
      <c r="EGD154" s="86"/>
      <c r="EGE154" s="86"/>
      <c r="EGF154" s="86"/>
      <c r="EGG154" s="86"/>
      <c r="EGH154" s="86"/>
      <c r="EGI154" s="86"/>
      <c r="EGJ154" s="86"/>
      <c r="EGK154" s="86"/>
      <c r="EGL154" s="86"/>
      <c r="EGM154" s="86"/>
      <c r="EGN154" s="86"/>
      <c r="EGO154" s="86"/>
      <c r="EGP154" s="86"/>
      <c r="EGQ154" s="86"/>
      <c r="EGR154" s="86"/>
      <c r="EGS154" s="86"/>
      <c r="EGT154" s="86"/>
      <c r="EGU154" s="86"/>
      <c r="EGV154" s="86"/>
      <c r="EGW154" s="86"/>
      <c r="EGX154" s="86"/>
      <c r="EGY154" s="86"/>
      <c r="EGZ154" s="86"/>
      <c r="EHA154" s="86"/>
      <c r="EHB154" s="86"/>
      <c r="EHC154" s="86"/>
      <c r="EHD154" s="86"/>
      <c r="EHE154" s="86"/>
      <c r="EHF154" s="86"/>
      <c r="EHG154" s="86"/>
      <c r="EHH154" s="86"/>
      <c r="EHI154" s="86"/>
      <c r="EHJ154" s="86"/>
      <c r="EHK154" s="86"/>
      <c r="EHL154" s="86"/>
      <c r="EHM154" s="86"/>
      <c r="EHN154" s="86"/>
      <c r="EHO154" s="86"/>
      <c r="EHP154" s="86"/>
      <c r="EHQ154" s="86"/>
      <c r="EHR154" s="86"/>
      <c r="EHS154" s="86"/>
      <c r="EHT154" s="86"/>
      <c r="EHU154" s="86"/>
      <c r="EHV154" s="86"/>
      <c r="EHW154" s="86"/>
      <c r="EHX154" s="86"/>
      <c r="EHY154" s="86"/>
      <c r="EHZ154" s="86"/>
      <c r="EIA154" s="86"/>
      <c r="EIB154" s="86"/>
      <c r="EIC154" s="86"/>
      <c r="EID154" s="86"/>
      <c r="EIE154" s="86"/>
      <c r="EIF154" s="86"/>
      <c r="EIG154" s="86"/>
      <c r="EIH154" s="86"/>
      <c r="EII154" s="86"/>
      <c r="EIJ154" s="86"/>
      <c r="EIK154" s="86"/>
      <c r="EIL154" s="86"/>
      <c r="EIM154" s="86"/>
      <c r="EIN154" s="86"/>
      <c r="EIO154" s="86"/>
      <c r="EIP154" s="86"/>
      <c r="EIQ154" s="86"/>
      <c r="EIR154" s="86"/>
      <c r="EIS154" s="86"/>
      <c r="EIT154" s="86"/>
      <c r="EIU154" s="86"/>
      <c r="EIV154" s="86"/>
      <c r="EIW154" s="86"/>
      <c r="EIX154" s="86"/>
      <c r="EIY154" s="86"/>
      <c r="EIZ154" s="86"/>
      <c r="EJA154" s="86"/>
      <c r="EJB154" s="86"/>
      <c r="EJC154" s="86"/>
      <c r="EJD154" s="86"/>
      <c r="EJE154" s="86"/>
      <c r="EJF154" s="86"/>
      <c r="EJG154" s="86"/>
      <c r="EJH154" s="86"/>
      <c r="EJI154" s="86"/>
      <c r="EJJ154" s="86"/>
      <c r="EJK154" s="86"/>
      <c r="EJL154" s="86"/>
      <c r="EJM154" s="86"/>
      <c r="EJN154" s="86"/>
      <c r="EJO154" s="86"/>
      <c r="EJP154" s="86"/>
      <c r="EJQ154" s="86"/>
      <c r="EJR154" s="86"/>
      <c r="EJS154" s="86"/>
      <c r="EJT154" s="86"/>
      <c r="EJU154" s="86"/>
      <c r="EJV154" s="86"/>
      <c r="EJW154" s="86"/>
      <c r="EJX154" s="86"/>
      <c r="EJY154" s="86"/>
      <c r="EJZ154" s="86"/>
      <c r="EKA154" s="86"/>
      <c r="EKB154" s="86"/>
      <c r="EKC154" s="86"/>
      <c r="EKD154" s="86"/>
      <c r="EKE154" s="86"/>
      <c r="EKF154" s="86"/>
      <c r="EKG154" s="86"/>
      <c r="EKH154" s="86"/>
      <c r="EKI154" s="86"/>
      <c r="EKJ154" s="86"/>
      <c r="EKK154" s="86"/>
      <c r="EKL154" s="86"/>
      <c r="EKM154" s="86"/>
      <c r="EKN154" s="86"/>
      <c r="EKO154" s="86"/>
      <c r="EKP154" s="86"/>
      <c r="EKQ154" s="86"/>
      <c r="EKR154" s="86"/>
      <c r="EKS154" s="86"/>
      <c r="EKT154" s="86"/>
      <c r="EKU154" s="86"/>
      <c r="EKV154" s="86"/>
      <c r="EKW154" s="86"/>
      <c r="EKX154" s="86"/>
      <c r="EKY154" s="86"/>
      <c r="EKZ154" s="86"/>
      <c r="ELA154" s="86"/>
      <c r="ELB154" s="86"/>
      <c r="ELC154" s="86"/>
      <c r="ELD154" s="86"/>
      <c r="ELE154" s="86"/>
      <c r="ELF154" s="86"/>
      <c r="ELG154" s="86"/>
      <c r="ELH154" s="86"/>
      <c r="ELI154" s="86"/>
      <c r="ELJ154" s="86"/>
      <c r="ELK154" s="86"/>
      <c r="ELL154" s="86"/>
      <c r="ELM154" s="86"/>
      <c r="ELN154" s="86"/>
      <c r="ELO154" s="86"/>
      <c r="ELP154" s="86"/>
      <c r="ELQ154" s="86"/>
      <c r="ELR154" s="86"/>
      <c r="ELS154" s="86"/>
      <c r="ELT154" s="86"/>
      <c r="ELU154" s="86"/>
      <c r="ELV154" s="86"/>
      <c r="ELW154" s="86"/>
      <c r="ELX154" s="86"/>
      <c r="ELY154" s="86"/>
      <c r="ELZ154" s="86"/>
      <c r="EMA154" s="86"/>
      <c r="EMB154" s="86"/>
      <c r="EMC154" s="86"/>
      <c r="EMD154" s="86"/>
      <c r="EME154" s="86"/>
      <c r="EMF154" s="86"/>
      <c r="EMG154" s="86"/>
      <c r="EMH154" s="86"/>
      <c r="EMI154" s="86"/>
      <c r="EMJ154" s="86"/>
      <c r="EMK154" s="86"/>
      <c r="EML154" s="86"/>
      <c r="EMM154" s="86"/>
      <c r="EMN154" s="86"/>
      <c r="EMO154" s="86"/>
      <c r="EMP154" s="86"/>
      <c r="EMQ154" s="86"/>
      <c r="EMR154" s="86"/>
      <c r="EMS154" s="86"/>
      <c r="EMT154" s="86"/>
      <c r="EMU154" s="86"/>
      <c r="EMV154" s="86"/>
      <c r="EMW154" s="86"/>
      <c r="EMX154" s="86"/>
      <c r="EMY154" s="86"/>
      <c r="EMZ154" s="86"/>
      <c r="ENA154" s="86"/>
      <c r="ENB154" s="86"/>
      <c r="ENC154" s="86"/>
      <c r="END154" s="86"/>
      <c r="ENE154" s="86"/>
      <c r="ENF154" s="86"/>
      <c r="ENG154" s="86"/>
      <c r="ENH154" s="86"/>
      <c r="ENI154" s="86"/>
      <c r="ENJ154" s="86"/>
      <c r="ENK154" s="86"/>
      <c r="ENL154" s="86"/>
      <c r="ENM154" s="86"/>
      <c r="ENN154" s="86"/>
      <c r="ENO154" s="86"/>
      <c r="ENP154" s="86"/>
      <c r="ENQ154" s="86"/>
      <c r="ENR154" s="86"/>
      <c r="ENS154" s="86"/>
      <c r="ENT154" s="86"/>
      <c r="ENU154" s="86"/>
      <c r="ENV154" s="86"/>
      <c r="ENW154" s="86"/>
      <c r="ENX154" s="86"/>
      <c r="ENY154" s="86"/>
      <c r="ENZ154" s="86"/>
      <c r="EOA154" s="86"/>
      <c r="EOB154" s="86"/>
      <c r="EOC154" s="86"/>
      <c r="EOD154" s="86"/>
      <c r="EOE154" s="86"/>
      <c r="EOF154" s="86"/>
      <c r="EOG154" s="86"/>
      <c r="EOH154" s="86"/>
      <c r="EOI154" s="86"/>
      <c r="EOJ154" s="86"/>
      <c r="EOK154" s="86"/>
      <c r="EOL154" s="86"/>
      <c r="EOM154" s="86"/>
      <c r="EON154" s="86"/>
      <c r="EOO154" s="86"/>
      <c r="EOP154" s="86"/>
      <c r="EOQ154" s="86"/>
      <c r="EOR154" s="86"/>
      <c r="EOS154" s="86"/>
      <c r="EOT154" s="86"/>
      <c r="EOU154" s="86"/>
      <c r="EOV154" s="86"/>
      <c r="EOW154" s="86"/>
      <c r="EOX154" s="86"/>
      <c r="EOY154" s="186"/>
      <c r="EOZ154" s="186"/>
      <c r="EPA154" s="186"/>
      <c r="EPB154" s="186"/>
      <c r="EPC154" s="186"/>
      <c r="EPD154" s="186"/>
      <c r="EPE154" s="86"/>
      <c r="EPF154" s="86"/>
      <c r="EPG154" s="86"/>
      <c r="EPH154" s="86"/>
      <c r="EPI154" s="86"/>
      <c r="EPJ154" s="86"/>
      <c r="EPK154" s="86"/>
      <c r="EPL154" s="86"/>
      <c r="EPM154" s="86"/>
      <c r="EPN154" s="86"/>
      <c r="EPO154" s="86"/>
      <c r="EPP154" s="86"/>
      <c r="EPQ154" s="86"/>
      <c r="EPR154" s="86"/>
      <c r="EPS154" s="86"/>
      <c r="EPT154" s="86"/>
      <c r="EPU154" s="86"/>
      <c r="EPV154" s="86"/>
      <c r="EPW154" s="86"/>
      <c r="EPX154" s="86"/>
      <c r="EPY154" s="86"/>
      <c r="EPZ154" s="86"/>
      <c r="EQA154" s="86"/>
      <c r="EQB154" s="86"/>
      <c r="EQC154" s="86"/>
      <c r="EQD154" s="86"/>
      <c r="EQE154" s="86"/>
      <c r="EQF154" s="86"/>
      <c r="EQG154" s="86"/>
      <c r="EQH154" s="86"/>
      <c r="EQI154" s="86"/>
      <c r="EQJ154" s="86"/>
      <c r="EQK154" s="86"/>
      <c r="EQL154" s="86"/>
      <c r="EQM154" s="86"/>
      <c r="EQN154" s="86"/>
      <c r="EQO154" s="86"/>
      <c r="EQP154" s="86"/>
      <c r="EQQ154" s="86"/>
      <c r="EQR154" s="86"/>
      <c r="EQS154" s="86"/>
      <c r="EQT154" s="86"/>
      <c r="EQU154" s="86"/>
      <c r="EQV154" s="86"/>
      <c r="EQW154" s="86"/>
      <c r="EQX154" s="86"/>
      <c r="EQY154" s="86"/>
      <c r="EQZ154" s="86"/>
      <c r="ERA154" s="86"/>
      <c r="ERB154" s="86"/>
      <c r="ERC154" s="86"/>
      <c r="ERD154" s="86"/>
      <c r="ERE154" s="86"/>
      <c r="ERF154" s="86"/>
      <c r="ERG154" s="86"/>
      <c r="ERH154" s="86"/>
      <c r="ERI154" s="86"/>
      <c r="ERJ154" s="86"/>
      <c r="ERK154" s="86"/>
      <c r="ERL154" s="86"/>
      <c r="ERM154" s="86"/>
      <c r="ERN154" s="86"/>
      <c r="ERO154" s="86"/>
      <c r="ERP154" s="86"/>
      <c r="ERQ154" s="86"/>
      <c r="ERR154" s="86"/>
      <c r="ERS154" s="86"/>
      <c r="ERT154" s="86"/>
      <c r="ERU154" s="86"/>
      <c r="ERV154" s="86"/>
      <c r="ERW154" s="86"/>
      <c r="ERX154" s="86"/>
      <c r="ERY154" s="86"/>
      <c r="ERZ154" s="86"/>
      <c r="ESA154" s="86"/>
      <c r="ESB154" s="86"/>
      <c r="ESC154" s="86"/>
      <c r="ESD154" s="86"/>
      <c r="ESE154" s="86"/>
      <c r="ESF154" s="86"/>
      <c r="ESG154" s="86"/>
      <c r="ESH154" s="86"/>
      <c r="ESI154" s="86"/>
      <c r="ESJ154" s="86"/>
      <c r="ESK154" s="86"/>
      <c r="ESL154" s="86"/>
      <c r="ESM154" s="86"/>
      <c r="ESN154" s="86"/>
      <c r="ESO154" s="86"/>
      <c r="ESP154" s="86"/>
      <c r="ESQ154" s="86"/>
      <c r="ESR154" s="86"/>
      <c r="ESS154" s="86"/>
      <c r="EST154" s="86"/>
      <c r="ESU154" s="86"/>
      <c r="ESV154" s="86"/>
      <c r="ESW154" s="86"/>
      <c r="ESX154" s="86"/>
      <c r="ESY154" s="86"/>
      <c r="ESZ154" s="86"/>
      <c r="ETA154" s="86"/>
      <c r="ETB154" s="86"/>
      <c r="ETC154" s="86"/>
      <c r="ETD154" s="86"/>
      <c r="ETE154" s="86"/>
      <c r="ETF154" s="86"/>
      <c r="ETG154" s="86"/>
      <c r="ETH154" s="86"/>
      <c r="ETI154" s="86"/>
      <c r="ETJ154" s="86"/>
      <c r="ETK154" s="86"/>
      <c r="ETL154" s="86"/>
      <c r="ETM154" s="86"/>
      <c r="ETN154" s="86"/>
      <c r="ETO154" s="86"/>
      <c r="ETP154" s="86"/>
      <c r="ETQ154" s="86"/>
      <c r="ETR154" s="86"/>
      <c r="ETS154" s="86"/>
      <c r="ETT154" s="86"/>
      <c r="ETU154" s="86"/>
      <c r="ETV154" s="86"/>
      <c r="ETW154" s="86"/>
      <c r="ETX154" s="86"/>
      <c r="ETY154" s="86"/>
      <c r="ETZ154" s="86"/>
      <c r="EUA154" s="86"/>
      <c r="EUB154" s="86"/>
      <c r="EUC154" s="86"/>
      <c r="EUD154" s="86"/>
      <c r="EUE154" s="86"/>
      <c r="EUF154" s="86"/>
      <c r="EUG154" s="86"/>
      <c r="EUH154" s="86"/>
      <c r="EUI154" s="86"/>
      <c r="EUJ154" s="86"/>
      <c r="EUK154" s="86"/>
      <c r="EUL154" s="86"/>
      <c r="EUM154" s="86"/>
      <c r="EUN154" s="86"/>
      <c r="EUO154" s="86"/>
      <c r="EUP154" s="86"/>
      <c r="EUQ154" s="86"/>
      <c r="EUR154" s="86"/>
      <c r="EUS154" s="86"/>
      <c r="EUT154" s="86"/>
      <c r="EUU154" s="86"/>
      <c r="EUV154" s="86"/>
      <c r="EUW154" s="86"/>
      <c r="EUX154" s="86"/>
      <c r="EUY154" s="86"/>
      <c r="EUZ154" s="86"/>
      <c r="EVA154" s="86"/>
      <c r="EVB154" s="86"/>
      <c r="EVC154" s="86"/>
      <c r="EVD154" s="86"/>
      <c r="EVE154" s="86"/>
      <c r="EVF154" s="86"/>
      <c r="EVG154" s="86"/>
      <c r="EVH154" s="86"/>
      <c r="EVI154" s="86"/>
      <c r="EVJ154" s="86"/>
      <c r="EVK154" s="86"/>
      <c r="EVL154" s="86"/>
      <c r="EVM154" s="86"/>
      <c r="EVN154" s="86"/>
      <c r="EVO154" s="86"/>
      <c r="EVP154" s="86"/>
      <c r="EVQ154" s="86"/>
      <c r="EVR154" s="86"/>
      <c r="EVS154" s="86"/>
      <c r="EVT154" s="86"/>
      <c r="EVU154" s="86"/>
      <c r="EVV154" s="86"/>
      <c r="EVW154" s="86"/>
      <c r="EVX154" s="86"/>
      <c r="EVY154" s="86"/>
      <c r="EVZ154" s="86"/>
      <c r="EWA154" s="86"/>
      <c r="EWB154" s="86"/>
      <c r="EWC154" s="86"/>
      <c r="EWD154" s="86"/>
      <c r="EWE154" s="86"/>
      <c r="EWF154" s="86"/>
      <c r="EWG154" s="86"/>
      <c r="EWH154" s="86"/>
      <c r="EWI154" s="86"/>
      <c r="EWJ154" s="86"/>
      <c r="EWK154" s="86"/>
      <c r="EWL154" s="86"/>
      <c r="EWM154" s="86"/>
      <c r="EWN154" s="86"/>
      <c r="EWO154" s="86"/>
      <c r="EWP154" s="86"/>
      <c r="EWQ154" s="86"/>
      <c r="EWR154" s="86"/>
      <c r="EWS154" s="86"/>
      <c r="EWT154" s="86"/>
      <c r="EWU154" s="86"/>
      <c r="EWV154" s="86"/>
      <c r="EWW154" s="86"/>
      <c r="EWX154" s="86"/>
      <c r="EWY154" s="86"/>
      <c r="EWZ154" s="86"/>
      <c r="EXA154" s="86"/>
      <c r="EXB154" s="86"/>
      <c r="EXC154" s="86"/>
      <c r="EXD154" s="86"/>
      <c r="EXE154" s="86"/>
      <c r="EXF154" s="86"/>
      <c r="EXG154" s="86"/>
      <c r="EXH154" s="86"/>
      <c r="EXI154" s="86"/>
      <c r="EXJ154" s="86"/>
      <c r="EXK154" s="86"/>
      <c r="EXL154" s="86"/>
      <c r="EXM154" s="86"/>
      <c r="EXN154" s="86"/>
      <c r="EXO154" s="86"/>
      <c r="EXP154" s="86"/>
      <c r="EXQ154" s="86"/>
      <c r="EXR154" s="86"/>
      <c r="EXS154" s="86"/>
      <c r="EXT154" s="86"/>
      <c r="EXU154" s="86"/>
      <c r="EXV154" s="86"/>
      <c r="EXW154" s="86"/>
      <c r="EXX154" s="86"/>
      <c r="EXY154" s="86"/>
      <c r="EXZ154" s="86"/>
      <c r="EYA154" s="86"/>
      <c r="EYB154" s="86"/>
      <c r="EYC154" s="86"/>
      <c r="EYD154" s="86"/>
      <c r="EYE154" s="86"/>
      <c r="EYF154" s="86"/>
      <c r="EYG154" s="86"/>
      <c r="EYH154" s="86"/>
      <c r="EYI154" s="86"/>
      <c r="EYJ154" s="86"/>
      <c r="EYK154" s="86"/>
      <c r="EYL154" s="86"/>
      <c r="EYM154" s="86"/>
      <c r="EYN154" s="86"/>
      <c r="EYO154" s="86"/>
      <c r="EYP154" s="86"/>
      <c r="EYQ154" s="86"/>
      <c r="EYR154" s="86"/>
      <c r="EYS154" s="86"/>
      <c r="EYT154" s="86"/>
      <c r="EYU154" s="186"/>
      <c r="EYV154" s="186"/>
      <c r="EYW154" s="186"/>
      <c r="EYX154" s="186"/>
      <c r="EYY154" s="186"/>
      <c r="EYZ154" s="186"/>
      <c r="EZA154" s="86"/>
      <c r="EZB154" s="86"/>
      <c r="EZC154" s="86"/>
      <c r="EZD154" s="86"/>
      <c r="EZE154" s="86"/>
      <c r="EZF154" s="86"/>
      <c r="EZG154" s="86"/>
      <c r="EZH154" s="86"/>
      <c r="EZI154" s="86"/>
      <c r="EZJ154" s="86"/>
      <c r="EZK154" s="86"/>
      <c r="EZL154" s="86"/>
      <c r="EZM154" s="86"/>
      <c r="EZN154" s="86"/>
      <c r="EZO154" s="86"/>
      <c r="EZP154" s="86"/>
      <c r="EZQ154" s="86"/>
      <c r="EZR154" s="86"/>
      <c r="EZS154" s="86"/>
      <c r="EZT154" s="86"/>
      <c r="EZU154" s="86"/>
      <c r="EZV154" s="86"/>
      <c r="EZW154" s="86"/>
      <c r="EZX154" s="86"/>
      <c r="EZY154" s="86"/>
      <c r="EZZ154" s="86"/>
      <c r="FAA154" s="86"/>
      <c r="FAB154" s="86"/>
      <c r="FAC154" s="86"/>
      <c r="FAD154" s="86"/>
      <c r="FAE154" s="86"/>
      <c r="FAF154" s="86"/>
      <c r="FAG154" s="86"/>
      <c r="FAH154" s="86"/>
      <c r="FAI154" s="86"/>
      <c r="FAJ154" s="86"/>
      <c r="FAK154" s="86"/>
      <c r="FAL154" s="86"/>
      <c r="FAM154" s="86"/>
      <c r="FAN154" s="86"/>
      <c r="FAO154" s="86"/>
      <c r="FAP154" s="86"/>
      <c r="FAQ154" s="86"/>
      <c r="FAR154" s="86"/>
      <c r="FAS154" s="86"/>
      <c r="FAT154" s="86"/>
      <c r="FAU154" s="86"/>
      <c r="FAV154" s="86"/>
      <c r="FAW154" s="86"/>
      <c r="FAX154" s="86"/>
      <c r="FAY154" s="86"/>
      <c r="FAZ154" s="86"/>
      <c r="FBA154" s="86"/>
      <c r="FBB154" s="86"/>
      <c r="FBC154" s="86"/>
      <c r="FBD154" s="86"/>
      <c r="FBE154" s="86"/>
      <c r="FBF154" s="86"/>
      <c r="FBG154" s="86"/>
      <c r="FBH154" s="86"/>
      <c r="FBI154" s="86"/>
      <c r="FBJ154" s="86"/>
      <c r="FBK154" s="86"/>
      <c r="FBL154" s="86"/>
      <c r="FBM154" s="86"/>
      <c r="FBN154" s="86"/>
      <c r="FBO154" s="86"/>
      <c r="FBP154" s="86"/>
      <c r="FBQ154" s="86"/>
      <c r="FBR154" s="86"/>
      <c r="FBS154" s="86"/>
      <c r="FBT154" s="86"/>
      <c r="FBU154" s="86"/>
      <c r="FBV154" s="86"/>
      <c r="FBW154" s="86"/>
      <c r="FBX154" s="86"/>
      <c r="FBY154" s="86"/>
      <c r="FBZ154" s="86"/>
      <c r="FCA154" s="86"/>
      <c r="FCB154" s="86"/>
      <c r="FCC154" s="86"/>
      <c r="FCD154" s="86"/>
      <c r="FCE154" s="86"/>
      <c r="FCF154" s="86"/>
      <c r="FCG154" s="86"/>
      <c r="FCH154" s="86"/>
      <c r="FCI154" s="86"/>
      <c r="FCJ154" s="86"/>
      <c r="FCK154" s="86"/>
      <c r="FCL154" s="86"/>
      <c r="FCM154" s="86"/>
      <c r="FCN154" s="86"/>
      <c r="FCO154" s="86"/>
      <c r="FCP154" s="86"/>
      <c r="FCQ154" s="86"/>
      <c r="FCR154" s="86"/>
      <c r="FCS154" s="86"/>
      <c r="FCT154" s="86"/>
      <c r="FCU154" s="86"/>
      <c r="FCV154" s="86"/>
      <c r="FCW154" s="86"/>
      <c r="FCX154" s="86"/>
      <c r="FCY154" s="86"/>
      <c r="FCZ154" s="86"/>
      <c r="FDA154" s="86"/>
      <c r="FDB154" s="86"/>
      <c r="FDC154" s="86"/>
      <c r="FDD154" s="86"/>
      <c r="FDE154" s="86"/>
      <c r="FDF154" s="86"/>
      <c r="FDG154" s="86"/>
      <c r="FDH154" s="86"/>
      <c r="FDI154" s="86"/>
      <c r="FDJ154" s="86"/>
      <c r="FDK154" s="86"/>
      <c r="FDL154" s="86"/>
      <c r="FDM154" s="86"/>
      <c r="FDN154" s="86"/>
      <c r="FDO154" s="86"/>
      <c r="FDP154" s="86"/>
      <c r="FDQ154" s="86"/>
      <c r="FDR154" s="86"/>
      <c r="FDS154" s="86"/>
      <c r="FDT154" s="86"/>
      <c r="FDU154" s="86"/>
      <c r="FDV154" s="86"/>
      <c r="FDW154" s="86"/>
      <c r="FDX154" s="86"/>
      <c r="FDY154" s="86"/>
      <c r="FDZ154" s="86"/>
      <c r="FEA154" s="86"/>
      <c r="FEB154" s="86"/>
      <c r="FEC154" s="86"/>
      <c r="FED154" s="86"/>
      <c r="FEE154" s="86"/>
      <c r="FEF154" s="86"/>
      <c r="FEG154" s="86"/>
      <c r="FEH154" s="86"/>
      <c r="FEI154" s="86"/>
      <c r="FEJ154" s="86"/>
      <c r="FEK154" s="86"/>
      <c r="FEL154" s="86"/>
      <c r="FEM154" s="86"/>
      <c r="FEN154" s="86"/>
      <c r="FEO154" s="86"/>
      <c r="FEP154" s="86"/>
      <c r="FEQ154" s="86"/>
      <c r="FER154" s="86"/>
      <c r="FES154" s="86"/>
      <c r="FET154" s="86"/>
      <c r="FEU154" s="86"/>
      <c r="FEV154" s="86"/>
      <c r="FEW154" s="86"/>
      <c r="FEX154" s="86"/>
      <c r="FEY154" s="86"/>
      <c r="FEZ154" s="86"/>
      <c r="FFA154" s="86"/>
      <c r="FFB154" s="86"/>
      <c r="FFC154" s="86"/>
      <c r="FFD154" s="86"/>
      <c r="FFE154" s="86"/>
      <c r="FFF154" s="86"/>
      <c r="FFG154" s="86"/>
      <c r="FFH154" s="86"/>
      <c r="FFI154" s="86"/>
      <c r="FFJ154" s="86"/>
      <c r="FFK154" s="86"/>
      <c r="FFL154" s="86"/>
      <c r="FFM154" s="86"/>
      <c r="FFN154" s="86"/>
      <c r="FFO154" s="86"/>
      <c r="FFP154" s="86"/>
      <c r="FFQ154" s="86"/>
      <c r="FFR154" s="86"/>
      <c r="FFS154" s="86"/>
      <c r="FFT154" s="86"/>
      <c r="FFU154" s="86"/>
      <c r="FFV154" s="86"/>
      <c r="FFW154" s="86"/>
      <c r="FFX154" s="86"/>
      <c r="FFY154" s="86"/>
      <c r="FFZ154" s="86"/>
      <c r="FGA154" s="86"/>
      <c r="FGB154" s="86"/>
      <c r="FGC154" s="86"/>
      <c r="FGD154" s="86"/>
      <c r="FGE154" s="86"/>
      <c r="FGF154" s="86"/>
      <c r="FGG154" s="86"/>
      <c r="FGH154" s="86"/>
      <c r="FGI154" s="86"/>
      <c r="FGJ154" s="86"/>
      <c r="FGK154" s="86"/>
      <c r="FGL154" s="86"/>
      <c r="FGM154" s="86"/>
      <c r="FGN154" s="86"/>
      <c r="FGO154" s="86"/>
      <c r="FGP154" s="86"/>
      <c r="FGQ154" s="86"/>
      <c r="FGR154" s="86"/>
      <c r="FGS154" s="86"/>
      <c r="FGT154" s="86"/>
      <c r="FGU154" s="86"/>
      <c r="FGV154" s="86"/>
      <c r="FGW154" s="86"/>
      <c r="FGX154" s="86"/>
      <c r="FGY154" s="86"/>
      <c r="FGZ154" s="86"/>
      <c r="FHA154" s="86"/>
      <c r="FHB154" s="86"/>
      <c r="FHC154" s="86"/>
      <c r="FHD154" s="86"/>
      <c r="FHE154" s="86"/>
      <c r="FHF154" s="86"/>
      <c r="FHG154" s="86"/>
      <c r="FHH154" s="86"/>
      <c r="FHI154" s="86"/>
      <c r="FHJ154" s="86"/>
      <c r="FHK154" s="86"/>
      <c r="FHL154" s="86"/>
      <c r="FHM154" s="86"/>
      <c r="FHN154" s="86"/>
      <c r="FHO154" s="86"/>
      <c r="FHP154" s="86"/>
      <c r="FHQ154" s="86"/>
      <c r="FHR154" s="86"/>
      <c r="FHS154" s="86"/>
      <c r="FHT154" s="86"/>
      <c r="FHU154" s="86"/>
      <c r="FHV154" s="86"/>
      <c r="FHW154" s="86"/>
      <c r="FHX154" s="86"/>
      <c r="FHY154" s="86"/>
      <c r="FHZ154" s="86"/>
      <c r="FIA154" s="86"/>
      <c r="FIB154" s="86"/>
      <c r="FIC154" s="86"/>
      <c r="FID154" s="86"/>
      <c r="FIE154" s="86"/>
      <c r="FIF154" s="86"/>
      <c r="FIG154" s="86"/>
      <c r="FIH154" s="86"/>
      <c r="FII154" s="86"/>
      <c r="FIJ154" s="86"/>
      <c r="FIK154" s="86"/>
      <c r="FIL154" s="86"/>
      <c r="FIM154" s="86"/>
      <c r="FIN154" s="86"/>
      <c r="FIO154" s="86"/>
      <c r="FIP154" s="86"/>
      <c r="FIQ154" s="186"/>
      <c r="FIR154" s="186"/>
      <c r="FIS154" s="186"/>
      <c r="FIT154" s="186"/>
      <c r="FIU154" s="186"/>
      <c r="FIV154" s="186"/>
      <c r="FIW154" s="86"/>
      <c r="FIX154" s="86"/>
      <c r="FIY154" s="86"/>
      <c r="FIZ154" s="86"/>
      <c r="FJA154" s="86"/>
      <c r="FJB154" s="86"/>
      <c r="FJC154" s="86"/>
      <c r="FJD154" s="86"/>
      <c r="FJE154" s="86"/>
      <c r="FJF154" s="86"/>
      <c r="FJG154" s="86"/>
      <c r="FJH154" s="86"/>
      <c r="FJI154" s="86"/>
      <c r="FJJ154" s="86"/>
      <c r="FJK154" s="86"/>
      <c r="FJL154" s="86"/>
      <c r="FJM154" s="86"/>
      <c r="FJN154" s="86"/>
      <c r="FJO154" s="86"/>
      <c r="FJP154" s="86"/>
      <c r="FJQ154" s="86"/>
      <c r="FJR154" s="86"/>
      <c r="FJS154" s="86"/>
      <c r="FJT154" s="86"/>
      <c r="FJU154" s="86"/>
      <c r="FJV154" s="86"/>
      <c r="FJW154" s="86"/>
      <c r="FJX154" s="86"/>
      <c r="FJY154" s="86"/>
      <c r="FJZ154" s="86"/>
      <c r="FKA154" s="86"/>
      <c r="FKB154" s="86"/>
      <c r="FKC154" s="86"/>
      <c r="FKD154" s="86"/>
      <c r="FKE154" s="86"/>
      <c r="FKF154" s="86"/>
      <c r="FKG154" s="86"/>
      <c r="FKH154" s="86"/>
      <c r="FKI154" s="86"/>
      <c r="FKJ154" s="86"/>
      <c r="FKK154" s="86"/>
      <c r="FKL154" s="86"/>
      <c r="FKM154" s="86"/>
      <c r="FKN154" s="86"/>
      <c r="FKO154" s="86"/>
      <c r="FKP154" s="86"/>
      <c r="FKQ154" s="86"/>
      <c r="FKR154" s="86"/>
      <c r="FKS154" s="86"/>
      <c r="FKT154" s="86"/>
      <c r="FKU154" s="86"/>
      <c r="FKV154" s="86"/>
      <c r="FKW154" s="86"/>
      <c r="FKX154" s="86"/>
      <c r="FKY154" s="86"/>
      <c r="FKZ154" s="86"/>
      <c r="FLA154" s="86"/>
      <c r="FLB154" s="86"/>
      <c r="FLC154" s="86"/>
      <c r="FLD154" s="86"/>
      <c r="FLE154" s="86"/>
      <c r="FLF154" s="86"/>
      <c r="FLG154" s="86"/>
      <c r="FLH154" s="86"/>
      <c r="FLI154" s="86"/>
      <c r="FLJ154" s="86"/>
      <c r="FLK154" s="86"/>
      <c r="FLL154" s="86"/>
      <c r="FLM154" s="86"/>
      <c r="FLN154" s="86"/>
      <c r="FLO154" s="86"/>
      <c r="FLP154" s="86"/>
      <c r="FLQ154" s="86"/>
      <c r="FLR154" s="86"/>
      <c r="FLS154" s="86"/>
      <c r="FLT154" s="86"/>
      <c r="FLU154" s="86"/>
      <c r="FLV154" s="86"/>
      <c r="FLW154" s="86"/>
      <c r="FLX154" s="86"/>
      <c r="FLY154" s="86"/>
      <c r="FLZ154" s="86"/>
      <c r="FMA154" s="86"/>
      <c r="FMB154" s="86"/>
      <c r="FMC154" s="86"/>
      <c r="FMD154" s="86"/>
      <c r="FME154" s="86"/>
      <c r="FMF154" s="86"/>
      <c r="FMG154" s="86"/>
      <c r="FMH154" s="86"/>
      <c r="FMI154" s="86"/>
      <c r="FMJ154" s="86"/>
      <c r="FMK154" s="86"/>
      <c r="FML154" s="86"/>
      <c r="FMM154" s="86"/>
      <c r="FMN154" s="86"/>
      <c r="FMO154" s="86"/>
      <c r="FMP154" s="86"/>
      <c r="FMQ154" s="86"/>
      <c r="FMR154" s="86"/>
      <c r="FMS154" s="86"/>
      <c r="FMT154" s="86"/>
      <c r="FMU154" s="86"/>
      <c r="FMV154" s="86"/>
      <c r="FMW154" s="86"/>
      <c r="FMX154" s="86"/>
      <c r="FMY154" s="86"/>
      <c r="FMZ154" s="86"/>
      <c r="FNA154" s="86"/>
      <c r="FNB154" s="86"/>
      <c r="FNC154" s="86"/>
      <c r="FND154" s="86"/>
      <c r="FNE154" s="86"/>
      <c r="FNF154" s="86"/>
      <c r="FNG154" s="86"/>
      <c r="FNH154" s="86"/>
      <c r="FNI154" s="86"/>
      <c r="FNJ154" s="86"/>
      <c r="FNK154" s="86"/>
      <c r="FNL154" s="86"/>
      <c r="FNM154" s="86"/>
      <c r="FNN154" s="86"/>
      <c r="FNO154" s="86"/>
      <c r="FNP154" s="86"/>
      <c r="FNQ154" s="86"/>
      <c r="FNR154" s="86"/>
      <c r="FNS154" s="86"/>
      <c r="FNT154" s="86"/>
      <c r="FNU154" s="86"/>
      <c r="FNV154" s="86"/>
      <c r="FNW154" s="86"/>
      <c r="FNX154" s="86"/>
      <c r="FNY154" s="86"/>
      <c r="FNZ154" s="86"/>
      <c r="FOA154" s="86"/>
      <c r="FOB154" s="86"/>
      <c r="FOC154" s="86"/>
      <c r="FOD154" s="86"/>
      <c r="FOE154" s="86"/>
      <c r="FOF154" s="86"/>
      <c r="FOG154" s="86"/>
      <c r="FOH154" s="86"/>
      <c r="FOI154" s="86"/>
      <c r="FOJ154" s="86"/>
      <c r="FOK154" s="86"/>
      <c r="FOL154" s="86"/>
      <c r="FOM154" s="86"/>
      <c r="FON154" s="86"/>
      <c r="FOO154" s="86"/>
      <c r="FOP154" s="86"/>
      <c r="FOQ154" s="86"/>
      <c r="FOR154" s="86"/>
      <c r="FOS154" s="86"/>
      <c r="FOT154" s="86"/>
      <c r="FOU154" s="86"/>
      <c r="FOV154" s="86"/>
      <c r="FOW154" s="86"/>
      <c r="FOX154" s="86"/>
      <c r="FOY154" s="86"/>
      <c r="FOZ154" s="86"/>
      <c r="FPA154" s="86"/>
      <c r="FPB154" s="86"/>
      <c r="FPC154" s="86"/>
      <c r="FPD154" s="86"/>
      <c r="FPE154" s="86"/>
      <c r="FPF154" s="86"/>
      <c r="FPG154" s="86"/>
      <c r="FPH154" s="86"/>
      <c r="FPI154" s="86"/>
      <c r="FPJ154" s="86"/>
      <c r="FPK154" s="86"/>
      <c r="FPL154" s="86"/>
      <c r="FPM154" s="86"/>
      <c r="FPN154" s="86"/>
      <c r="FPO154" s="86"/>
      <c r="FPP154" s="86"/>
      <c r="FPQ154" s="86"/>
      <c r="FPR154" s="86"/>
      <c r="FPS154" s="86"/>
      <c r="FPT154" s="86"/>
      <c r="FPU154" s="86"/>
      <c r="FPV154" s="86"/>
      <c r="FPW154" s="86"/>
      <c r="FPX154" s="86"/>
      <c r="FPY154" s="86"/>
      <c r="FPZ154" s="86"/>
      <c r="FQA154" s="86"/>
      <c r="FQB154" s="86"/>
      <c r="FQC154" s="86"/>
      <c r="FQD154" s="86"/>
      <c r="FQE154" s="86"/>
      <c r="FQF154" s="86"/>
      <c r="FQG154" s="86"/>
      <c r="FQH154" s="86"/>
      <c r="FQI154" s="86"/>
      <c r="FQJ154" s="86"/>
      <c r="FQK154" s="86"/>
      <c r="FQL154" s="86"/>
      <c r="FQM154" s="86"/>
      <c r="FQN154" s="86"/>
      <c r="FQO154" s="86"/>
      <c r="FQP154" s="86"/>
      <c r="FQQ154" s="86"/>
      <c r="FQR154" s="86"/>
      <c r="FQS154" s="86"/>
      <c r="FQT154" s="86"/>
      <c r="FQU154" s="86"/>
      <c r="FQV154" s="86"/>
      <c r="FQW154" s="86"/>
      <c r="FQX154" s="86"/>
      <c r="FQY154" s="86"/>
      <c r="FQZ154" s="86"/>
      <c r="FRA154" s="86"/>
      <c r="FRB154" s="86"/>
      <c r="FRC154" s="86"/>
      <c r="FRD154" s="86"/>
      <c r="FRE154" s="86"/>
      <c r="FRF154" s="86"/>
      <c r="FRG154" s="86"/>
      <c r="FRH154" s="86"/>
      <c r="FRI154" s="86"/>
      <c r="FRJ154" s="86"/>
      <c r="FRK154" s="86"/>
      <c r="FRL154" s="86"/>
      <c r="FRM154" s="86"/>
      <c r="FRN154" s="86"/>
      <c r="FRO154" s="86"/>
      <c r="FRP154" s="86"/>
      <c r="FRQ154" s="86"/>
      <c r="FRR154" s="86"/>
      <c r="FRS154" s="86"/>
      <c r="FRT154" s="86"/>
      <c r="FRU154" s="86"/>
      <c r="FRV154" s="86"/>
      <c r="FRW154" s="86"/>
      <c r="FRX154" s="86"/>
      <c r="FRY154" s="86"/>
      <c r="FRZ154" s="86"/>
      <c r="FSA154" s="86"/>
      <c r="FSB154" s="86"/>
      <c r="FSC154" s="86"/>
      <c r="FSD154" s="86"/>
      <c r="FSE154" s="86"/>
      <c r="FSF154" s="86"/>
      <c r="FSG154" s="86"/>
      <c r="FSH154" s="86"/>
      <c r="FSI154" s="86"/>
      <c r="FSJ154" s="86"/>
      <c r="FSK154" s="86"/>
      <c r="FSL154" s="86"/>
      <c r="FSM154" s="186"/>
      <c r="FSN154" s="186"/>
      <c r="FSO154" s="186"/>
      <c r="FSP154" s="186"/>
      <c r="FSQ154" s="186"/>
      <c r="FSR154" s="186"/>
      <c r="FSS154" s="86"/>
      <c r="FST154" s="86"/>
      <c r="FSU154" s="86"/>
      <c r="FSV154" s="86"/>
      <c r="FSW154" s="86"/>
      <c r="FSX154" s="86"/>
      <c r="FSY154" s="86"/>
      <c r="FSZ154" s="86"/>
      <c r="FTA154" s="86"/>
      <c r="FTB154" s="86"/>
      <c r="FTC154" s="86"/>
      <c r="FTD154" s="86"/>
      <c r="FTE154" s="86"/>
      <c r="FTF154" s="86"/>
      <c r="FTG154" s="86"/>
      <c r="FTH154" s="86"/>
      <c r="FTI154" s="86"/>
      <c r="FTJ154" s="86"/>
      <c r="FTK154" s="86"/>
      <c r="FTL154" s="86"/>
      <c r="FTM154" s="86"/>
      <c r="FTN154" s="86"/>
      <c r="FTO154" s="86"/>
      <c r="FTP154" s="86"/>
      <c r="FTQ154" s="86"/>
      <c r="FTR154" s="86"/>
      <c r="FTS154" s="86"/>
      <c r="FTT154" s="86"/>
      <c r="FTU154" s="86"/>
      <c r="FTV154" s="86"/>
      <c r="FTW154" s="86"/>
      <c r="FTX154" s="86"/>
      <c r="FTY154" s="86"/>
      <c r="FTZ154" s="86"/>
      <c r="FUA154" s="86"/>
      <c r="FUB154" s="86"/>
      <c r="FUC154" s="86"/>
      <c r="FUD154" s="86"/>
      <c r="FUE154" s="86"/>
      <c r="FUF154" s="86"/>
      <c r="FUG154" s="86"/>
      <c r="FUH154" s="86"/>
      <c r="FUI154" s="86"/>
      <c r="FUJ154" s="86"/>
      <c r="FUK154" s="86"/>
      <c r="FUL154" s="86"/>
      <c r="FUM154" s="86"/>
      <c r="FUN154" s="86"/>
      <c r="FUO154" s="86"/>
      <c r="FUP154" s="86"/>
      <c r="FUQ154" s="86"/>
      <c r="FUR154" s="86"/>
      <c r="FUS154" s="86"/>
      <c r="FUT154" s="86"/>
      <c r="FUU154" s="86"/>
      <c r="FUV154" s="86"/>
      <c r="FUW154" s="86"/>
      <c r="FUX154" s="86"/>
      <c r="FUY154" s="86"/>
      <c r="FUZ154" s="86"/>
      <c r="FVA154" s="86"/>
      <c r="FVB154" s="86"/>
      <c r="FVC154" s="86"/>
      <c r="FVD154" s="86"/>
      <c r="FVE154" s="86"/>
      <c r="FVF154" s="86"/>
      <c r="FVG154" s="86"/>
      <c r="FVH154" s="86"/>
      <c r="FVI154" s="86"/>
      <c r="FVJ154" s="86"/>
      <c r="FVK154" s="86"/>
      <c r="FVL154" s="86"/>
      <c r="FVM154" s="86"/>
      <c r="FVN154" s="86"/>
      <c r="FVO154" s="86"/>
      <c r="FVP154" s="86"/>
      <c r="FVQ154" s="86"/>
      <c r="FVR154" s="86"/>
      <c r="FVS154" s="86"/>
      <c r="FVT154" s="86"/>
      <c r="FVU154" s="86"/>
      <c r="FVV154" s="86"/>
      <c r="FVW154" s="86"/>
      <c r="FVX154" s="86"/>
      <c r="FVY154" s="86"/>
      <c r="FVZ154" s="86"/>
      <c r="FWA154" s="86"/>
      <c r="FWB154" s="86"/>
      <c r="FWC154" s="86"/>
      <c r="FWD154" s="86"/>
      <c r="FWE154" s="86"/>
      <c r="FWF154" s="86"/>
      <c r="FWG154" s="86"/>
      <c r="FWH154" s="86"/>
      <c r="FWI154" s="86"/>
      <c r="FWJ154" s="86"/>
      <c r="FWK154" s="86"/>
      <c r="FWL154" s="86"/>
      <c r="FWM154" s="86"/>
      <c r="FWN154" s="86"/>
      <c r="FWO154" s="86"/>
      <c r="FWP154" s="86"/>
      <c r="FWQ154" s="86"/>
      <c r="FWR154" s="86"/>
      <c r="FWS154" s="86"/>
      <c r="FWT154" s="86"/>
      <c r="FWU154" s="86"/>
      <c r="FWV154" s="86"/>
      <c r="FWW154" s="86"/>
      <c r="FWX154" s="86"/>
      <c r="FWY154" s="86"/>
      <c r="FWZ154" s="86"/>
      <c r="FXA154" s="86"/>
      <c r="FXB154" s="86"/>
      <c r="FXC154" s="86"/>
      <c r="FXD154" s="86"/>
      <c r="FXE154" s="86"/>
      <c r="FXF154" s="86"/>
      <c r="FXG154" s="86"/>
      <c r="FXH154" s="86"/>
      <c r="FXI154" s="86"/>
      <c r="FXJ154" s="86"/>
      <c r="FXK154" s="86"/>
      <c r="FXL154" s="86"/>
      <c r="FXM154" s="86"/>
      <c r="FXN154" s="86"/>
      <c r="FXO154" s="86"/>
      <c r="FXP154" s="86"/>
      <c r="FXQ154" s="86"/>
      <c r="FXR154" s="86"/>
      <c r="FXS154" s="86"/>
      <c r="FXT154" s="86"/>
      <c r="FXU154" s="86"/>
      <c r="FXV154" s="86"/>
      <c r="FXW154" s="86"/>
      <c r="FXX154" s="86"/>
      <c r="FXY154" s="86"/>
      <c r="FXZ154" s="86"/>
      <c r="FYA154" s="86"/>
      <c r="FYB154" s="86"/>
      <c r="FYC154" s="86"/>
      <c r="FYD154" s="86"/>
      <c r="FYE154" s="86"/>
      <c r="FYF154" s="86"/>
      <c r="FYG154" s="86"/>
      <c r="FYH154" s="86"/>
      <c r="FYI154" s="86"/>
      <c r="FYJ154" s="86"/>
      <c r="FYK154" s="86"/>
      <c r="FYL154" s="86"/>
      <c r="FYM154" s="86"/>
      <c r="FYN154" s="86"/>
      <c r="FYO154" s="86"/>
      <c r="FYP154" s="86"/>
      <c r="FYQ154" s="86"/>
      <c r="FYR154" s="86"/>
      <c r="FYS154" s="86"/>
      <c r="FYT154" s="86"/>
      <c r="FYU154" s="86"/>
      <c r="FYV154" s="86"/>
      <c r="FYW154" s="86"/>
      <c r="FYX154" s="86"/>
      <c r="FYY154" s="86"/>
      <c r="FYZ154" s="86"/>
      <c r="FZA154" s="86"/>
      <c r="FZB154" s="86"/>
      <c r="FZC154" s="86"/>
      <c r="FZD154" s="86"/>
      <c r="FZE154" s="86"/>
      <c r="FZF154" s="86"/>
      <c r="FZG154" s="86"/>
      <c r="FZH154" s="86"/>
      <c r="FZI154" s="86"/>
      <c r="FZJ154" s="86"/>
      <c r="FZK154" s="86"/>
      <c r="FZL154" s="86"/>
      <c r="FZM154" s="86"/>
      <c r="FZN154" s="86"/>
      <c r="FZO154" s="86"/>
      <c r="FZP154" s="86"/>
      <c r="FZQ154" s="86"/>
      <c r="FZR154" s="86"/>
      <c r="FZS154" s="86"/>
      <c r="FZT154" s="86"/>
      <c r="FZU154" s="86"/>
      <c r="FZV154" s="86"/>
      <c r="FZW154" s="86"/>
      <c r="FZX154" s="86"/>
      <c r="FZY154" s="86"/>
      <c r="FZZ154" s="86"/>
      <c r="GAA154" s="86"/>
      <c r="GAB154" s="86"/>
      <c r="GAC154" s="86"/>
      <c r="GAD154" s="86"/>
      <c r="GAE154" s="86"/>
      <c r="GAF154" s="86"/>
      <c r="GAG154" s="86"/>
      <c r="GAH154" s="86"/>
      <c r="GAI154" s="86"/>
      <c r="GAJ154" s="86"/>
      <c r="GAK154" s="86"/>
      <c r="GAL154" s="86"/>
      <c r="GAM154" s="86"/>
      <c r="GAN154" s="86"/>
      <c r="GAO154" s="86"/>
      <c r="GAP154" s="86"/>
      <c r="GAQ154" s="86"/>
      <c r="GAR154" s="86"/>
      <c r="GAS154" s="86"/>
      <c r="GAT154" s="86"/>
      <c r="GAU154" s="86"/>
      <c r="GAV154" s="86"/>
      <c r="GAW154" s="86"/>
      <c r="GAX154" s="86"/>
      <c r="GAY154" s="86"/>
      <c r="GAZ154" s="86"/>
      <c r="GBA154" s="86"/>
      <c r="GBB154" s="86"/>
      <c r="GBC154" s="86"/>
      <c r="GBD154" s="86"/>
      <c r="GBE154" s="86"/>
      <c r="GBF154" s="86"/>
      <c r="GBG154" s="86"/>
      <c r="GBH154" s="86"/>
      <c r="GBI154" s="86"/>
      <c r="GBJ154" s="86"/>
      <c r="GBK154" s="86"/>
      <c r="GBL154" s="86"/>
      <c r="GBM154" s="86"/>
      <c r="GBN154" s="86"/>
      <c r="GBO154" s="86"/>
      <c r="GBP154" s="86"/>
      <c r="GBQ154" s="86"/>
      <c r="GBR154" s="86"/>
      <c r="GBS154" s="86"/>
      <c r="GBT154" s="86"/>
      <c r="GBU154" s="86"/>
      <c r="GBV154" s="86"/>
      <c r="GBW154" s="86"/>
      <c r="GBX154" s="86"/>
      <c r="GBY154" s="86"/>
      <c r="GBZ154" s="86"/>
      <c r="GCA154" s="86"/>
      <c r="GCB154" s="86"/>
      <c r="GCC154" s="86"/>
      <c r="GCD154" s="86"/>
      <c r="GCE154" s="86"/>
      <c r="GCF154" s="86"/>
      <c r="GCG154" s="86"/>
      <c r="GCH154" s="86"/>
      <c r="GCI154" s="186"/>
      <c r="GCJ154" s="186"/>
      <c r="GCK154" s="186"/>
      <c r="GCL154" s="186"/>
      <c r="GCM154" s="186"/>
      <c r="GCN154" s="186"/>
      <c r="GCO154" s="86"/>
      <c r="GCP154" s="86"/>
      <c r="GCQ154" s="86"/>
      <c r="GCR154" s="86"/>
      <c r="GCS154" s="86"/>
      <c r="GCT154" s="86"/>
      <c r="GCU154" s="86"/>
      <c r="GCV154" s="86"/>
      <c r="GCW154" s="86"/>
      <c r="GCX154" s="86"/>
      <c r="GCY154" s="86"/>
      <c r="GCZ154" s="86"/>
      <c r="GDA154" s="86"/>
      <c r="GDB154" s="86"/>
      <c r="GDC154" s="86"/>
      <c r="GDD154" s="86"/>
      <c r="GDE154" s="86"/>
      <c r="GDF154" s="86"/>
      <c r="GDG154" s="86"/>
      <c r="GDH154" s="86"/>
      <c r="GDI154" s="86"/>
      <c r="GDJ154" s="86"/>
      <c r="GDK154" s="86"/>
      <c r="GDL154" s="86"/>
      <c r="GDM154" s="86"/>
      <c r="GDN154" s="86"/>
      <c r="GDO154" s="86"/>
      <c r="GDP154" s="86"/>
      <c r="GDQ154" s="86"/>
      <c r="GDR154" s="86"/>
      <c r="GDS154" s="86"/>
      <c r="GDT154" s="86"/>
      <c r="GDU154" s="86"/>
      <c r="GDV154" s="86"/>
      <c r="GDW154" s="86"/>
      <c r="GDX154" s="86"/>
      <c r="GDY154" s="86"/>
      <c r="GDZ154" s="86"/>
      <c r="GEA154" s="86"/>
      <c r="GEB154" s="86"/>
      <c r="GEC154" s="86"/>
      <c r="GED154" s="86"/>
      <c r="GEE154" s="86"/>
      <c r="GEF154" s="86"/>
      <c r="GEG154" s="86"/>
      <c r="GEH154" s="86"/>
      <c r="GEI154" s="86"/>
      <c r="GEJ154" s="86"/>
      <c r="GEK154" s="86"/>
      <c r="GEL154" s="86"/>
      <c r="GEM154" s="86"/>
      <c r="GEN154" s="86"/>
      <c r="GEO154" s="86"/>
      <c r="GEP154" s="86"/>
      <c r="GEQ154" s="86"/>
      <c r="GER154" s="86"/>
      <c r="GES154" s="86"/>
      <c r="GET154" s="86"/>
      <c r="GEU154" s="86"/>
      <c r="GEV154" s="86"/>
      <c r="GEW154" s="86"/>
      <c r="GEX154" s="86"/>
      <c r="GEY154" s="86"/>
      <c r="GEZ154" s="86"/>
      <c r="GFA154" s="86"/>
      <c r="GFB154" s="86"/>
      <c r="GFC154" s="86"/>
      <c r="GFD154" s="86"/>
      <c r="GFE154" s="86"/>
      <c r="GFF154" s="86"/>
      <c r="GFG154" s="86"/>
      <c r="GFH154" s="86"/>
      <c r="GFI154" s="86"/>
      <c r="GFJ154" s="86"/>
      <c r="GFK154" s="86"/>
      <c r="GFL154" s="86"/>
      <c r="GFM154" s="86"/>
      <c r="GFN154" s="86"/>
      <c r="GFO154" s="86"/>
      <c r="GFP154" s="86"/>
      <c r="GFQ154" s="86"/>
      <c r="GFR154" s="86"/>
      <c r="GFS154" s="86"/>
      <c r="GFT154" s="86"/>
      <c r="GFU154" s="86"/>
      <c r="GFV154" s="86"/>
      <c r="GFW154" s="86"/>
      <c r="GFX154" s="86"/>
      <c r="GFY154" s="86"/>
      <c r="GFZ154" s="86"/>
      <c r="GGA154" s="86"/>
      <c r="GGB154" s="86"/>
      <c r="GGC154" s="86"/>
      <c r="GGD154" s="86"/>
      <c r="GGE154" s="86"/>
      <c r="GGF154" s="86"/>
      <c r="GGG154" s="86"/>
      <c r="GGH154" s="86"/>
      <c r="GGI154" s="86"/>
      <c r="GGJ154" s="86"/>
      <c r="GGK154" s="86"/>
      <c r="GGL154" s="86"/>
      <c r="GGM154" s="86"/>
      <c r="GGN154" s="86"/>
      <c r="GGO154" s="86"/>
      <c r="GGP154" s="86"/>
      <c r="GGQ154" s="86"/>
      <c r="GGR154" s="86"/>
      <c r="GGS154" s="86"/>
      <c r="GGT154" s="86"/>
      <c r="GGU154" s="86"/>
      <c r="GGV154" s="86"/>
      <c r="GGW154" s="86"/>
      <c r="GGX154" s="86"/>
      <c r="GGY154" s="86"/>
      <c r="GGZ154" s="86"/>
      <c r="GHA154" s="86"/>
      <c r="GHB154" s="86"/>
      <c r="GHC154" s="86"/>
      <c r="GHD154" s="86"/>
      <c r="GHE154" s="86"/>
      <c r="GHF154" s="86"/>
      <c r="GHG154" s="86"/>
      <c r="GHH154" s="86"/>
      <c r="GHI154" s="86"/>
      <c r="GHJ154" s="86"/>
      <c r="GHK154" s="86"/>
      <c r="GHL154" s="86"/>
      <c r="GHM154" s="86"/>
      <c r="GHN154" s="86"/>
      <c r="GHO154" s="86"/>
      <c r="GHP154" s="86"/>
      <c r="GHQ154" s="86"/>
      <c r="GHR154" s="86"/>
      <c r="GHS154" s="86"/>
      <c r="GHT154" s="86"/>
      <c r="GHU154" s="86"/>
      <c r="GHV154" s="86"/>
      <c r="GHW154" s="86"/>
      <c r="GHX154" s="86"/>
      <c r="GHY154" s="86"/>
      <c r="GHZ154" s="86"/>
      <c r="GIA154" s="86"/>
      <c r="GIB154" s="86"/>
      <c r="GIC154" s="86"/>
      <c r="GID154" s="86"/>
      <c r="GIE154" s="86"/>
      <c r="GIF154" s="86"/>
      <c r="GIG154" s="86"/>
      <c r="GIH154" s="86"/>
      <c r="GII154" s="86"/>
      <c r="GIJ154" s="86"/>
      <c r="GIK154" s="86"/>
      <c r="GIL154" s="86"/>
      <c r="GIM154" s="86"/>
      <c r="GIN154" s="86"/>
      <c r="GIO154" s="86"/>
      <c r="GIP154" s="86"/>
      <c r="GIQ154" s="86"/>
      <c r="GIR154" s="86"/>
      <c r="GIS154" s="86"/>
      <c r="GIT154" s="86"/>
      <c r="GIU154" s="86"/>
      <c r="GIV154" s="86"/>
      <c r="GIW154" s="86"/>
      <c r="GIX154" s="86"/>
      <c r="GIY154" s="86"/>
      <c r="GIZ154" s="86"/>
      <c r="GJA154" s="86"/>
      <c r="GJB154" s="86"/>
      <c r="GJC154" s="86"/>
      <c r="GJD154" s="86"/>
      <c r="GJE154" s="86"/>
      <c r="GJF154" s="86"/>
      <c r="GJG154" s="86"/>
      <c r="GJH154" s="86"/>
      <c r="GJI154" s="86"/>
      <c r="GJJ154" s="86"/>
      <c r="GJK154" s="86"/>
      <c r="GJL154" s="86"/>
      <c r="GJM154" s="86"/>
      <c r="GJN154" s="86"/>
      <c r="GJO154" s="86"/>
      <c r="GJP154" s="86"/>
      <c r="GJQ154" s="86"/>
      <c r="GJR154" s="86"/>
      <c r="GJS154" s="86"/>
      <c r="GJT154" s="86"/>
      <c r="GJU154" s="86"/>
      <c r="GJV154" s="86"/>
      <c r="GJW154" s="86"/>
      <c r="GJX154" s="86"/>
      <c r="GJY154" s="86"/>
      <c r="GJZ154" s="86"/>
      <c r="GKA154" s="86"/>
      <c r="GKB154" s="86"/>
      <c r="GKC154" s="86"/>
      <c r="GKD154" s="86"/>
      <c r="GKE154" s="86"/>
      <c r="GKF154" s="86"/>
      <c r="GKG154" s="86"/>
      <c r="GKH154" s="86"/>
      <c r="GKI154" s="86"/>
      <c r="GKJ154" s="86"/>
      <c r="GKK154" s="86"/>
      <c r="GKL154" s="86"/>
      <c r="GKM154" s="86"/>
      <c r="GKN154" s="86"/>
      <c r="GKO154" s="86"/>
      <c r="GKP154" s="86"/>
      <c r="GKQ154" s="86"/>
      <c r="GKR154" s="86"/>
      <c r="GKS154" s="86"/>
      <c r="GKT154" s="86"/>
      <c r="GKU154" s="86"/>
      <c r="GKV154" s="86"/>
      <c r="GKW154" s="86"/>
      <c r="GKX154" s="86"/>
      <c r="GKY154" s="86"/>
      <c r="GKZ154" s="86"/>
      <c r="GLA154" s="86"/>
      <c r="GLB154" s="86"/>
      <c r="GLC154" s="86"/>
      <c r="GLD154" s="86"/>
      <c r="GLE154" s="86"/>
      <c r="GLF154" s="86"/>
      <c r="GLG154" s="86"/>
      <c r="GLH154" s="86"/>
      <c r="GLI154" s="86"/>
      <c r="GLJ154" s="86"/>
      <c r="GLK154" s="86"/>
      <c r="GLL154" s="86"/>
      <c r="GLM154" s="86"/>
      <c r="GLN154" s="86"/>
      <c r="GLO154" s="86"/>
      <c r="GLP154" s="86"/>
      <c r="GLQ154" s="86"/>
      <c r="GLR154" s="86"/>
      <c r="GLS154" s="86"/>
      <c r="GLT154" s="86"/>
      <c r="GLU154" s="86"/>
      <c r="GLV154" s="86"/>
      <c r="GLW154" s="86"/>
      <c r="GLX154" s="86"/>
      <c r="GLY154" s="86"/>
      <c r="GLZ154" s="86"/>
      <c r="GMA154" s="86"/>
      <c r="GMB154" s="86"/>
      <c r="GMC154" s="86"/>
      <c r="GMD154" s="86"/>
      <c r="GME154" s="186"/>
      <c r="GMF154" s="186"/>
      <c r="GMG154" s="186"/>
      <c r="GMH154" s="186"/>
      <c r="GMI154" s="186"/>
      <c r="GMJ154" s="186"/>
      <c r="GMK154" s="86"/>
      <c r="GML154" s="86"/>
      <c r="GMM154" s="86"/>
      <c r="GMN154" s="86"/>
      <c r="GMO154" s="86"/>
      <c r="GMP154" s="86"/>
      <c r="GMQ154" s="86"/>
      <c r="GMR154" s="86"/>
      <c r="GMS154" s="86"/>
      <c r="GMT154" s="86"/>
      <c r="GMU154" s="86"/>
      <c r="GMV154" s="86"/>
      <c r="GMW154" s="86"/>
      <c r="GMX154" s="86"/>
      <c r="GMY154" s="86"/>
      <c r="GMZ154" s="86"/>
      <c r="GNA154" s="86"/>
      <c r="GNB154" s="86"/>
      <c r="GNC154" s="86"/>
      <c r="GND154" s="86"/>
      <c r="GNE154" s="86"/>
      <c r="GNF154" s="86"/>
      <c r="GNG154" s="86"/>
      <c r="GNH154" s="86"/>
      <c r="GNI154" s="86"/>
      <c r="GNJ154" s="86"/>
      <c r="GNK154" s="86"/>
      <c r="GNL154" s="86"/>
      <c r="GNM154" s="86"/>
      <c r="GNN154" s="86"/>
      <c r="GNO154" s="86"/>
      <c r="GNP154" s="86"/>
      <c r="GNQ154" s="86"/>
      <c r="GNR154" s="86"/>
      <c r="GNS154" s="86"/>
      <c r="GNT154" s="86"/>
      <c r="GNU154" s="86"/>
      <c r="GNV154" s="86"/>
      <c r="GNW154" s="86"/>
      <c r="GNX154" s="86"/>
      <c r="GNY154" s="86"/>
      <c r="GNZ154" s="86"/>
      <c r="GOA154" s="86"/>
      <c r="GOB154" s="86"/>
      <c r="GOC154" s="86"/>
      <c r="GOD154" s="86"/>
      <c r="GOE154" s="86"/>
      <c r="GOF154" s="86"/>
      <c r="GOG154" s="86"/>
      <c r="GOH154" s="86"/>
      <c r="GOI154" s="86"/>
      <c r="GOJ154" s="86"/>
      <c r="GOK154" s="86"/>
      <c r="GOL154" s="86"/>
      <c r="GOM154" s="86"/>
      <c r="GON154" s="86"/>
      <c r="GOO154" s="86"/>
      <c r="GOP154" s="86"/>
      <c r="GOQ154" s="86"/>
      <c r="GOR154" s="86"/>
      <c r="GOS154" s="86"/>
      <c r="GOT154" s="86"/>
      <c r="GOU154" s="86"/>
      <c r="GOV154" s="86"/>
      <c r="GOW154" s="86"/>
      <c r="GOX154" s="86"/>
      <c r="GOY154" s="86"/>
      <c r="GOZ154" s="86"/>
      <c r="GPA154" s="86"/>
      <c r="GPB154" s="86"/>
      <c r="GPC154" s="86"/>
      <c r="GPD154" s="86"/>
      <c r="GPE154" s="86"/>
      <c r="GPF154" s="86"/>
      <c r="GPG154" s="86"/>
      <c r="GPH154" s="86"/>
      <c r="GPI154" s="86"/>
      <c r="GPJ154" s="86"/>
      <c r="GPK154" s="86"/>
      <c r="GPL154" s="86"/>
      <c r="GPM154" s="86"/>
      <c r="GPN154" s="86"/>
      <c r="GPO154" s="86"/>
      <c r="GPP154" s="86"/>
      <c r="GPQ154" s="86"/>
      <c r="GPR154" s="86"/>
      <c r="GPS154" s="86"/>
      <c r="GPT154" s="86"/>
      <c r="GPU154" s="86"/>
      <c r="GPV154" s="86"/>
      <c r="GPW154" s="86"/>
      <c r="GPX154" s="86"/>
      <c r="GPY154" s="86"/>
      <c r="GPZ154" s="86"/>
      <c r="GQA154" s="86"/>
      <c r="GQB154" s="86"/>
      <c r="GQC154" s="86"/>
      <c r="GQD154" s="86"/>
      <c r="GQE154" s="86"/>
      <c r="GQF154" s="86"/>
      <c r="GQG154" s="86"/>
      <c r="GQH154" s="86"/>
      <c r="GQI154" s="86"/>
      <c r="GQJ154" s="86"/>
      <c r="GQK154" s="86"/>
      <c r="GQL154" s="86"/>
      <c r="GQM154" s="86"/>
      <c r="GQN154" s="86"/>
      <c r="GQO154" s="86"/>
      <c r="GQP154" s="86"/>
      <c r="GQQ154" s="86"/>
      <c r="GQR154" s="86"/>
      <c r="GQS154" s="86"/>
      <c r="GQT154" s="86"/>
      <c r="GQU154" s="86"/>
      <c r="GQV154" s="86"/>
      <c r="GQW154" s="86"/>
      <c r="GQX154" s="86"/>
      <c r="GQY154" s="86"/>
      <c r="GQZ154" s="86"/>
      <c r="GRA154" s="86"/>
      <c r="GRB154" s="86"/>
      <c r="GRC154" s="86"/>
      <c r="GRD154" s="86"/>
      <c r="GRE154" s="86"/>
      <c r="GRF154" s="86"/>
      <c r="GRG154" s="86"/>
      <c r="GRH154" s="86"/>
      <c r="GRI154" s="86"/>
      <c r="GRJ154" s="86"/>
      <c r="GRK154" s="86"/>
      <c r="GRL154" s="86"/>
      <c r="GRM154" s="86"/>
      <c r="GRN154" s="86"/>
      <c r="GRO154" s="86"/>
      <c r="GRP154" s="86"/>
      <c r="GRQ154" s="86"/>
      <c r="GRR154" s="86"/>
      <c r="GRS154" s="86"/>
      <c r="GRT154" s="86"/>
      <c r="GRU154" s="86"/>
      <c r="GRV154" s="86"/>
      <c r="GRW154" s="86"/>
      <c r="GRX154" s="86"/>
      <c r="GRY154" s="86"/>
      <c r="GRZ154" s="86"/>
      <c r="GSA154" s="86"/>
      <c r="GSB154" s="86"/>
      <c r="GSC154" s="86"/>
      <c r="GSD154" s="86"/>
      <c r="GSE154" s="86"/>
      <c r="GSF154" s="86"/>
      <c r="GSG154" s="86"/>
      <c r="GSH154" s="86"/>
      <c r="GSI154" s="86"/>
      <c r="GSJ154" s="86"/>
      <c r="GSK154" s="86"/>
      <c r="GSL154" s="86"/>
      <c r="GSM154" s="86"/>
      <c r="GSN154" s="86"/>
      <c r="GSO154" s="86"/>
      <c r="GSP154" s="86"/>
      <c r="GSQ154" s="86"/>
      <c r="GSR154" s="86"/>
      <c r="GSS154" s="86"/>
      <c r="GST154" s="86"/>
      <c r="GSU154" s="86"/>
      <c r="GSV154" s="86"/>
      <c r="GSW154" s="86"/>
      <c r="GSX154" s="86"/>
      <c r="GSY154" s="86"/>
      <c r="GSZ154" s="86"/>
      <c r="GTA154" s="86"/>
      <c r="GTB154" s="86"/>
      <c r="GTC154" s="86"/>
      <c r="GTD154" s="86"/>
      <c r="GTE154" s="86"/>
      <c r="GTF154" s="86"/>
      <c r="GTG154" s="86"/>
      <c r="GTH154" s="86"/>
      <c r="GTI154" s="86"/>
      <c r="GTJ154" s="86"/>
      <c r="GTK154" s="86"/>
      <c r="GTL154" s="86"/>
      <c r="GTM154" s="86"/>
      <c r="GTN154" s="86"/>
      <c r="GTO154" s="86"/>
      <c r="GTP154" s="86"/>
      <c r="GTQ154" s="86"/>
      <c r="GTR154" s="86"/>
      <c r="GTS154" s="86"/>
      <c r="GTT154" s="86"/>
      <c r="GTU154" s="86"/>
      <c r="GTV154" s="86"/>
      <c r="GTW154" s="86"/>
      <c r="GTX154" s="86"/>
      <c r="GTY154" s="86"/>
      <c r="GTZ154" s="86"/>
      <c r="GUA154" s="86"/>
      <c r="GUB154" s="86"/>
      <c r="GUC154" s="86"/>
      <c r="GUD154" s="86"/>
      <c r="GUE154" s="86"/>
      <c r="GUF154" s="86"/>
      <c r="GUG154" s="86"/>
      <c r="GUH154" s="86"/>
      <c r="GUI154" s="86"/>
      <c r="GUJ154" s="86"/>
      <c r="GUK154" s="86"/>
      <c r="GUL154" s="86"/>
      <c r="GUM154" s="86"/>
      <c r="GUN154" s="86"/>
      <c r="GUO154" s="86"/>
      <c r="GUP154" s="86"/>
      <c r="GUQ154" s="86"/>
      <c r="GUR154" s="86"/>
      <c r="GUS154" s="86"/>
      <c r="GUT154" s="86"/>
      <c r="GUU154" s="86"/>
      <c r="GUV154" s="86"/>
      <c r="GUW154" s="86"/>
      <c r="GUX154" s="86"/>
      <c r="GUY154" s="86"/>
      <c r="GUZ154" s="86"/>
      <c r="GVA154" s="86"/>
      <c r="GVB154" s="86"/>
      <c r="GVC154" s="86"/>
      <c r="GVD154" s="86"/>
      <c r="GVE154" s="86"/>
      <c r="GVF154" s="86"/>
      <c r="GVG154" s="86"/>
      <c r="GVH154" s="86"/>
      <c r="GVI154" s="86"/>
      <c r="GVJ154" s="86"/>
      <c r="GVK154" s="86"/>
      <c r="GVL154" s="86"/>
      <c r="GVM154" s="86"/>
      <c r="GVN154" s="86"/>
      <c r="GVO154" s="86"/>
      <c r="GVP154" s="86"/>
      <c r="GVQ154" s="86"/>
      <c r="GVR154" s="86"/>
      <c r="GVS154" s="86"/>
      <c r="GVT154" s="86"/>
      <c r="GVU154" s="86"/>
      <c r="GVV154" s="86"/>
      <c r="GVW154" s="86"/>
      <c r="GVX154" s="86"/>
      <c r="GVY154" s="86"/>
      <c r="GVZ154" s="86"/>
      <c r="GWA154" s="186"/>
      <c r="GWB154" s="186"/>
      <c r="GWC154" s="186"/>
      <c r="GWD154" s="186"/>
      <c r="GWE154" s="186"/>
      <c r="GWF154" s="186"/>
      <c r="GWG154" s="86"/>
      <c r="GWH154" s="86"/>
      <c r="GWI154" s="86"/>
      <c r="GWJ154" s="86"/>
      <c r="GWK154" s="86"/>
      <c r="GWL154" s="86"/>
      <c r="GWM154" s="86"/>
      <c r="GWN154" s="86"/>
      <c r="GWO154" s="86"/>
      <c r="GWP154" s="86"/>
      <c r="GWQ154" s="86"/>
      <c r="GWR154" s="86"/>
      <c r="GWS154" s="86"/>
      <c r="GWT154" s="86"/>
      <c r="GWU154" s="86"/>
      <c r="GWV154" s="86"/>
      <c r="GWW154" s="86"/>
      <c r="GWX154" s="86"/>
      <c r="GWY154" s="86"/>
      <c r="GWZ154" s="86"/>
      <c r="GXA154" s="86"/>
      <c r="GXB154" s="86"/>
      <c r="GXC154" s="86"/>
      <c r="GXD154" s="86"/>
      <c r="GXE154" s="86"/>
      <c r="GXF154" s="86"/>
      <c r="GXG154" s="86"/>
      <c r="GXH154" s="86"/>
      <c r="GXI154" s="86"/>
      <c r="GXJ154" s="86"/>
      <c r="GXK154" s="86"/>
      <c r="GXL154" s="86"/>
      <c r="GXM154" s="86"/>
      <c r="GXN154" s="86"/>
      <c r="GXO154" s="86"/>
      <c r="GXP154" s="86"/>
      <c r="GXQ154" s="86"/>
      <c r="GXR154" s="86"/>
      <c r="GXS154" s="86"/>
      <c r="GXT154" s="86"/>
      <c r="GXU154" s="86"/>
      <c r="GXV154" s="86"/>
      <c r="GXW154" s="86"/>
      <c r="GXX154" s="86"/>
      <c r="GXY154" s="86"/>
      <c r="GXZ154" s="86"/>
      <c r="GYA154" s="86"/>
      <c r="GYB154" s="86"/>
      <c r="GYC154" s="86"/>
      <c r="GYD154" s="86"/>
      <c r="GYE154" s="86"/>
      <c r="GYF154" s="86"/>
      <c r="GYG154" s="86"/>
      <c r="GYH154" s="86"/>
      <c r="GYI154" s="86"/>
      <c r="GYJ154" s="86"/>
      <c r="GYK154" s="86"/>
      <c r="GYL154" s="86"/>
      <c r="GYM154" s="86"/>
      <c r="GYN154" s="86"/>
      <c r="GYO154" s="86"/>
      <c r="GYP154" s="86"/>
      <c r="GYQ154" s="86"/>
      <c r="GYR154" s="86"/>
      <c r="GYS154" s="86"/>
      <c r="GYT154" s="86"/>
      <c r="GYU154" s="86"/>
      <c r="GYV154" s="86"/>
      <c r="GYW154" s="86"/>
      <c r="GYX154" s="86"/>
      <c r="GYY154" s="86"/>
      <c r="GYZ154" s="86"/>
      <c r="GZA154" s="86"/>
      <c r="GZB154" s="86"/>
      <c r="GZC154" s="86"/>
      <c r="GZD154" s="86"/>
      <c r="GZE154" s="86"/>
      <c r="GZF154" s="86"/>
      <c r="GZG154" s="86"/>
      <c r="GZH154" s="86"/>
      <c r="GZI154" s="86"/>
      <c r="GZJ154" s="86"/>
      <c r="GZK154" s="86"/>
      <c r="GZL154" s="86"/>
      <c r="GZM154" s="86"/>
      <c r="GZN154" s="86"/>
      <c r="GZO154" s="86"/>
      <c r="GZP154" s="86"/>
      <c r="GZQ154" s="86"/>
      <c r="GZR154" s="86"/>
      <c r="GZS154" s="86"/>
      <c r="GZT154" s="86"/>
      <c r="GZU154" s="86"/>
      <c r="GZV154" s="86"/>
      <c r="GZW154" s="86"/>
      <c r="GZX154" s="86"/>
      <c r="GZY154" s="86"/>
      <c r="GZZ154" s="86"/>
      <c r="HAA154" s="86"/>
      <c r="HAB154" s="86"/>
      <c r="HAC154" s="86"/>
      <c r="HAD154" s="86"/>
      <c r="HAE154" s="86"/>
      <c r="HAF154" s="86"/>
      <c r="HAG154" s="86"/>
      <c r="HAH154" s="86"/>
      <c r="HAI154" s="86"/>
      <c r="HAJ154" s="86"/>
      <c r="HAK154" s="86"/>
      <c r="HAL154" s="86"/>
      <c r="HAM154" s="86"/>
      <c r="HAN154" s="86"/>
      <c r="HAO154" s="86"/>
      <c r="HAP154" s="86"/>
      <c r="HAQ154" s="86"/>
      <c r="HAR154" s="86"/>
      <c r="HAS154" s="86"/>
      <c r="HAT154" s="86"/>
      <c r="HAU154" s="86"/>
      <c r="HAV154" s="86"/>
      <c r="HAW154" s="86"/>
      <c r="HAX154" s="86"/>
      <c r="HAY154" s="86"/>
      <c r="HAZ154" s="86"/>
      <c r="HBA154" s="86"/>
      <c r="HBB154" s="86"/>
      <c r="HBC154" s="86"/>
      <c r="HBD154" s="86"/>
      <c r="HBE154" s="86"/>
      <c r="HBF154" s="86"/>
      <c r="HBG154" s="86"/>
      <c r="HBH154" s="86"/>
      <c r="HBI154" s="86"/>
      <c r="HBJ154" s="86"/>
      <c r="HBK154" s="86"/>
      <c r="HBL154" s="86"/>
      <c r="HBM154" s="86"/>
      <c r="HBN154" s="86"/>
      <c r="HBO154" s="86"/>
      <c r="HBP154" s="86"/>
      <c r="HBQ154" s="86"/>
      <c r="HBR154" s="86"/>
      <c r="HBS154" s="86"/>
      <c r="HBT154" s="86"/>
      <c r="HBU154" s="86"/>
      <c r="HBV154" s="86"/>
      <c r="HBW154" s="86"/>
      <c r="HBX154" s="86"/>
      <c r="HBY154" s="86"/>
      <c r="HBZ154" s="86"/>
      <c r="HCA154" s="86"/>
      <c r="HCB154" s="86"/>
      <c r="HCC154" s="86"/>
      <c r="HCD154" s="86"/>
      <c r="HCE154" s="86"/>
      <c r="HCF154" s="86"/>
      <c r="HCG154" s="86"/>
      <c r="HCH154" s="86"/>
      <c r="HCI154" s="86"/>
      <c r="HCJ154" s="86"/>
      <c r="HCK154" s="86"/>
      <c r="HCL154" s="86"/>
      <c r="HCM154" s="86"/>
      <c r="HCN154" s="86"/>
      <c r="HCO154" s="86"/>
      <c r="HCP154" s="86"/>
      <c r="HCQ154" s="86"/>
      <c r="HCR154" s="86"/>
      <c r="HCS154" s="86"/>
      <c r="HCT154" s="86"/>
      <c r="HCU154" s="86"/>
      <c r="HCV154" s="86"/>
      <c r="HCW154" s="86"/>
      <c r="HCX154" s="86"/>
      <c r="HCY154" s="86"/>
      <c r="HCZ154" s="86"/>
      <c r="HDA154" s="86"/>
      <c r="HDB154" s="86"/>
      <c r="HDC154" s="86"/>
      <c r="HDD154" s="86"/>
      <c r="HDE154" s="86"/>
      <c r="HDF154" s="86"/>
      <c r="HDG154" s="86"/>
      <c r="HDH154" s="86"/>
      <c r="HDI154" s="86"/>
      <c r="HDJ154" s="86"/>
      <c r="HDK154" s="86"/>
      <c r="HDL154" s="86"/>
      <c r="HDM154" s="86"/>
      <c r="HDN154" s="86"/>
      <c r="HDO154" s="86"/>
      <c r="HDP154" s="86"/>
      <c r="HDQ154" s="86"/>
      <c r="HDR154" s="86"/>
      <c r="HDS154" s="86"/>
      <c r="HDT154" s="86"/>
      <c r="HDU154" s="86"/>
      <c r="HDV154" s="86"/>
      <c r="HDW154" s="86"/>
      <c r="HDX154" s="86"/>
      <c r="HDY154" s="86"/>
      <c r="HDZ154" s="86"/>
      <c r="HEA154" s="86"/>
      <c r="HEB154" s="86"/>
      <c r="HEC154" s="86"/>
      <c r="HED154" s="86"/>
      <c r="HEE154" s="86"/>
      <c r="HEF154" s="86"/>
      <c r="HEG154" s="86"/>
      <c r="HEH154" s="86"/>
      <c r="HEI154" s="86"/>
      <c r="HEJ154" s="86"/>
      <c r="HEK154" s="86"/>
      <c r="HEL154" s="86"/>
      <c r="HEM154" s="86"/>
      <c r="HEN154" s="86"/>
      <c r="HEO154" s="86"/>
      <c r="HEP154" s="86"/>
      <c r="HEQ154" s="86"/>
      <c r="HER154" s="86"/>
      <c r="HES154" s="86"/>
      <c r="HET154" s="86"/>
      <c r="HEU154" s="86"/>
      <c r="HEV154" s="86"/>
      <c r="HEW154" s="86"/>
      <c r="HEX154" s="86"/>
      <c r="HEY154" s="86"/>
      <c r="HEZ154" s="86"/>
      <c r="HFA154" s="86"/>
      <c r="HFB154" s="86"/>
      <c r="HFC154" s="86"/>
      <c r="HFD154" s="86"/>
      <c r="HFE154" s="86"/>
      <c r="HFF154" s="86"/>
      <c r="HFG154" s="86"/>
      <c r="HFH154" s="86"/>
      <c r="HFI154" s="86"/>
      <c r="HFJ154" s="86"/>
      <c r="HFK154" s="86"/>
      <c r="HFL154" s="86"/>
      <c r="HFM154" s="86"/>
      <c r="HFN154" s="86"/>
      <c r="HFO154" s="86"/>
      <c r="HFP154" s="86"/>
      <c r="HFQ154" s="86"/>
      <c r="HFR154" s="86"/>
      <c r="HFS154" s="86"/>
      <c r="HFT154" s="86"/>
      <c r="HFU154" s="86"/>
      <c r="HFV154" s="86"/>
      <c r="HFW154" s="186"/>
      <c r="HFX154" s="186"/>
      <c r="HFY154" s="186"/>
      <c r="HFZ154" s="186"/>
      <c r="HGA154" s="186"/>
      <c r="HGB154" s="186"/>
      <c r="HGC154" s="86"/>
      <c r="HGD154" s="86"/>
      <c r="HGE154" s="86"/>
      <c r="HGF154" s="86"/>
      <c r="HGG154" s="86"/>
      <c r="HGH154" s="86"/>
      <c r="HGI154" s="86"/>
      <c r="HGJ154" s="86"/>
      <c r="HGK154" s="86"/>
      <c r="HGL154" s="86"/>
      <c r="HGM154" s="86"/>
      <c r="HGN154" s="86"/>
      <c r="HGO154" s="86"/>
      <c r="HGP154" s="86"/>
      <c r="HGQ154" s="86"/>
      <c r="HGR154" s="86"/>
      <c r="HGS154" s="86"/>
      <c r="HGT154" s="86"/>
      <c r="HGU154" s="86"/>
      <c r="HGV154" s="86"/>
      <c r="HGW154" s="86"/>
      <c r="HGX154" s="86"/>
      <c r="HGY154" s="86"/>
      <c r="HGZ154" s="86"/>
      <c r="HHA154" s="86"/>
      <c r="HHB154" s="86"/>
      <c r="HHC154" s="86"/>
      <c r="HHD154" s="86"/>
      <c r="HHE154" s="86"/>
      <c r="HHF154" s="86"/>
      <c r="HHG154" s="86"/>
      <c r="HHH154" s="86"/>
      <c r="HHI154" s="86"/>
      <c r="HHJ154" s="86"/>
      <c r="HHK154" s="86"/>
      <c r="HHL154" s="86"/>
      <c r="HHM154" s="86"/>
      <c r="HHN154" s="86"/>
      <c r="HHO154" s="86"/>
      <c r="HHP154" s="86"/>
      <c r="HHQ154" s="86"/>
      <c r="HHR154" s="86"/>
      <c r="HHS154" s="86"/>
      <c r="HHT154" s="86"/>
      <c r="HHU154" s="86"/>
      <c r="HHV154" s="86"/>
      <c r="HHW154" s="86"/>
      <c r="HHX154" s="86"/>
      <c r="HHY154" s="86"/>
      <c r="HHZ154" s="86"/>
      <c r="HIA154" s="86"/>
      <c r="HIB154" s="86"/>
      <c r="HIC154" s="86"/>
      <c r="HID154" s="86"/>
      <c r="HIE154" s="86"/>
      <c r="HIF154" s="86"/>
      <c r="HIG154" s="86"/>
      <c r="HIH154" s="86"/>
      <c r="HII154" s="86"/>
      <c r="HIJ154" s="86"/>
      <c r="HIK154" s="86"/>
      <c r="HIL154" s="86"/>
      <c r="HIM154" s="86"/>
      <c r="HIN154" s="86"/>
      <c r="HIO154" s="86"/>
      <c r="HIP154" s="86"/>
      <c r="HIQ154" s="86"/>
      <c r="HIR154" s="86"/>
      <c r="HIS154" s="86"/>
      <c r="HIT154" s="86"/>
      <c r="HIU154" s="86"/>
      <c r="HIV154" s="86"/>
      <c r="HIW154" s="86"/>
      <c r="HIX154" s="86"/>
      <c r="HIY154" s="86"/>
      <c r="HIZ154" s="86"/>
      <c r="HJA154" s="86"/>
      <c r="HJB154" s="86"/>
      <c r="HJC154" s="86"/>
      <c r="HJD154" s="86"/>
      <c r="HJE154" s="86"/>
      <c r="HJF154" s="86"/>
      <c r="HJG154" s="86"/>
      <c r="HJH154" s="86"/>
      <c r="HJI154" s="86"/>
      <c r="HJJ154" s="86"/>
      <c r="HJK154" s="86"/>
      <c r="HJL154" s="86"/>
      <c r="HJM154" s="86"/>
      <c r="HJN154" s="86"/>
      <c r="HJO154" s="86"/>
      <c r="HJP154" s="86"/>
      <c r="HJQ154" s="86"/>
      <c r="HJR154" s="86"/>
      <c r="HJS154" s="86"/>
      <c r="HJT154" s="86"/>
      <c r="HJU154" s="86"/>
      <c r="HJV154" s="86"/>
      <c r="HJW154" s="86"/>
      <c r="HJX154" s="86"/>
      <c r="HJY154" s="86"/>
      <c r="HJZ154" s="86"/>
      <c r="HKA154" s="86"/>
      <c r="HKB154" s="86"/>
      <c r="HKC154" s="86"/>
      <c r="HKD154" s="86"/>
      <c r="HKE154" s="86"/>
      <c r="HKF154" s="86"/>
      <c r="HKG154" s="86"/>
      <c r="HKH154" s="86"/>
      <c r="HKI154" s="86"/>
      <c r="HKJ154" s="86"/>
      <c r="HKK154" s="86"/>
      <c r="HKL154" s="86"/>
      <c r="HKM154" s="86"/>
      <c r="HKN154" s="86"/>
      <c r="HKO154" s="86"/>
      <c r="HKP154" s="86"/>
      <c r="HKQ154" s="86"/>
      <c r="HKR154" s="86"/>
      <c r="HKS154" s="86"/>
      <c r="HKT154" s="86"/>
      <c r="HKU154" s="86"/>
      <c r="HKV154" s="86"/>
      <c r="HKW154" s="86"/>
      <c r="HKX154" s="86"/>
      <c r="HKY154" s="86"/>
      <c r="HKZ154" s="86"/>
      <c r="HLA154" s="86"/>
      <c r="HLB154" s="86"/>
      <c r="HLC154" s="86"/>
      <c r="HLD154" s="86"/>
      <c r="HLE154" s="86"/>
      <c r="HLF154" s="86"/>
      <c r="HLG154" s="86"/>
      <c r="HLH154" s="86"/>
      <c r="HLI154" s="86"/>
      <c r="HLJ154" s="86"/>
      <c r="HLK154" s="86"/>
      <c r="HLL154" s="86"/>
      <c r="HLM154" s="86"/>
      <c r="HLN154" s="86"/>
      <c r="HLO154" s="86"/>
      <c r="HLP154" s="86"/>
      <c r="HLQ154" s="86"/>
      <c r="HLR154" s="86"/>
      <c r="HLS154" s="86"/>
      <c r="HLT154" s="86"/>
      <c r="HLU154" s="86"/>
      <c r="HLV154" s="86"/>
      <c r="HLW154" s="86"/>
      <c r="HLX154" s="86"/>
      <c r="HLY154" s="86"/>
      <c r="HLZ154" s="86"/>
      <c r="HMA154" s="86"/>
      <c r="HMB154" s="86"/>
      <c r="HMC154" s="86"/>
      <c r="HMD154" s="86"/>
      <c r="HME154" s="86"/>
      <c r="HMF154" s="86"/>
      <c r="HMG154" s="86"/>
      <c r="HMH154" s="86"/>
      <c r="HMI154" s="86"/>
      <c r="HMJ154" s="86"/>
      <c r="HMK154" s="86"/>
      <c r="HML154" s="86"/>
      <c r="HMM154" s="86"/>
      <c r="HMN154" s="86"/>
      <c r="HMO154" s="86"/>
      <c r="HMP154" s="86"/>
      <c r="HMQ154" s="86"/>
      <c r="HMR154" s="86"/>
      <c r="HMS154" s="86"/>
      <c r="HMT154" s="86"/>
      <c r="HMU154" s="86"/>
      <c r="HMV154" s="86"/>
      <c r="HMW154" s="86"/>
      <c r="HMX154" s="86"/>
      <c r="HMY154" s="86"/>
      <c r="HMZ154" s="86"/>
      <c r="HNA154" s="86"/>
      <c r="HNB154" s="86"/>
      <c r="HNC154" s="86"/>
      <c r="HND154" s="86"/>
      <c r="HNE154" s="86"/>
      <c r="HNF154" s="86"/>
      <c r="HNG154" s="86"/>
      <c r="HNH154" s="86"/>
      <c r="HNI154" s="86"/>
      <c r="HNJ154" s="86"/>
      <c r="HNK154" s="86"/>
      <c r="HNL154" s="86"/>
      <c r="HNM154" s="86"/>
      <c r="HNN154" s="86"/>
      <c r="HNO154" s="86"/>
      <c r="HNP154" s="86"/>
      <c r="HNQ154" s="86"/>
      <c r="HNR154" s="86"/>
      <c r="HNS154" s="86"/>
      <c r="HNT154" s="86"/>
      <c r="HNU154" s="86"/>
      <c r="HNV154" s="86"/>
      <c r="HNW154" s="86"/>
      <c r="HNX154" s="86"/>
      <c r="HNY154" s="86"/>
      <c r="HNZ154" s="86"/>
      <c r="HOA154" s="86"/>
      <c r="HOB154" s="86"/>
      <c r="HOC154" s="86"/>
      <c r="HOD154" s="86"/>
      <c r="HOE154" s="86"/>
      <c r="HOF154" s="86"/>
      <c r="HOG154" s="86"/>
      <c r="HOH154" s="86"/>
      <c r="HOI154" s="86"/>
      <c r="HOJ154" s="86"/>
      <c r="HOK154" s="86"/>
      <c r="HOL154" s="86"/>
      <c r="HOM154" s="86"/>
      <c r="HON154" s="86"/>
      <c r="HOO154" s="86"/>
      <c r="HOP154" s="86"/>
      <c r="HOQ154" s="86"/>
      <c r="HOR154" s="86"/>
      <c r="HOS154" s="86"/>
      <c r="HOT154" s="86"/>
      <c r="HOU154" s="86"/>
      <c r="HOV154" s="86"/>
      <c r="HOW154" s="86"/>
      <c r="HOX154" s="86"/>
      <c r="HOY154" s="86"/>
      <c r="HOZ154" s="86"/>
      <c r="HPA154" s="86"/>
      <c r="HPB154" s="86"/>
      <c r="HPC154" s="86"/>
      <c r="HPD154" s="86"/>
      <c r="HPE154" s="86"/>
      <c r="HPF154" s="86"/>
      <c r="HPG154" s="86"/>
      <c r="HPH154" s="86"/>
      <c r="HPI154" s="86"/>
      <c r="HPJ154" s="86"/>
      <c r="HPK154" s="86"/>
      <c r="HPL154" s="86"/>
      <c r="HPM154" s="86"/>
      <c r="HPN154" s="86"/>
      <c r="HPO154" s="86"/>
      <c r="HPP154" s="86"/>
      <c r="HPQ154" s="86"/>
      <c r="HPR154" s="86"/>
      <c r="HPS154" s="186"/>
      <c r="HPT154" s="186"/>
      <c r="HPU154" s="186"/>
      <c r="HPV154" s="186"/>
      <c r="HPW154" s="186"/>
      <c r="HPX154" s="186"/>
      <c r="HPY154" s="86"/>
      <c r="HPZ154" s="86"/>
      <c r="HQA154" s="86"/>
      <c r="HQB154" s="86"/>
      <c r="HQC154" s="86"/>
      <c r="HQD154" s="86"/>
      <c r="HQE154" s="86"/>
      <c r="HQF154" s="86"/>
      <c r="HQG154" s="86"/>
      <c r="HQH154" s="86"/>
      <c r="HQI154" s="86"/>
      <c r="HQJ154" s="86"/>
      <c r="HQK154" s="86"/>
      <c r="HQL154" s="86"/>
      <c r="HQM154" s="86"/>
      <c r="HQN154" s="86"/>
      <c r="HQO154" s="86"/>
      <c r="HQP154" s="86"/>
      <c r="HQQ154" s="86"/>
      <c r="HQR154" s="86"/>
      <c r="HQS154" s="86"/>
      <c r="HQT154" s="86"/>
      <c r="HQU154" s="86"/>
      <c r="HQV154" s="86"/>
      <c r="HQW154" s="86"/>
      <c r="HQX154" s="86"/>
      <c r="HQY154" s="86"/>
      <c r="HQZ154" s="86"/>
      <c r="HRA154" s="86"/>
      <c r="HRB154" s="86"/>
      <c r="HRC154" s="86"/>
      <c r="HRD154" s="86"/>
      <c r="HRE154" s="86"/>
      <c r="HRF154" s="86"/>
      <c r="HRG154" s="86"/>
      <c r="HRH154" s="86"/>
      <c r="HRI154" s="86"/>
      <c r="HRJ154" s="86"/>
      <c r="HRK154" s="86"/>
      <c r="HRL154" s="86"/>
      <c r="HRM154" s="86"/>
      <c r="HRN154" s="86"/>
      <c r="HRO154" s="86"/>
      <c r="HRP154" s="86"/>
      <c r="HRQ154" s="86"/>
      <c r="HRR154" s="86"/>
      <c r="HRS154" s="86"/>
      <c r="HRT154" s="86"/>
      <c r="HRU154" s="86"/>
      <c r="HRV154" s="86"/>
      <c r="HRW154" s="86"/>
      <c r="HRX154" s="86"/>
      <c r="HRY154" s="86"/>
      <c r="HRZ154" s="86"/>
      <c r="HSA154" s="86"/>
      <c r="HSB154" s="86"/>
      <c r="HSC154" s="86"/>
      <c r="HSD154" s="86"/>
      <c r="HSE154" s="86"/>
      <c r="HSF154" s="86"/>
      <c r="HSG154" s="86"/>
      <c r="HSH154" s="86"/>
      <c r="HSI154" s="86"/>
      <c r="HSJ154" s="86"/>
      <c r="HSK154" s="86"/>
      <c r="HSL154" s="86"/>
      <c r="HSM154" s="86"/>
      <c r="HSN154" s="86"/>
      <c r="HSO154" s="86"/>
      <c r="HSP154" s="86"/>
      <c r="HSQ154" s="86"/>
      <c r="HSR154" s="86"/>
      <c r="HSS154" s="86"/>
      <c r="HST154" s="86"/>
      <c r="HSU154" s="86"/>
      <c r="HSV154" s="86"/>
      <c r="HSW154" s="86"/>
      <c r="HSX154" s="86"/>
      <c r="HSY154" s="86"/>
      <c r="HSZ154" s="86"/>
      <c r="HTA154" s="86"/>
      <c r="HTB154" s="86"/>
      <c r="HTC154" s="86"/>
      <c r="HTD154" s="86"/>
      <c r="HTE154" s="86"/>
      <c r="HTF154" s="86"/>
      <c r="HTG154" s="86"/>
      <c r="HTH154" s="86"/>
      <c r="HTI154" s="86"/>
      <c r="HTJ154" s="86"/>
      <c r="HTK154" s="86"/>
      <c r="HTL154" s="86"/>
      <c r="HTM154" s="86"/>
      <c r="HTN154" s="86"/>
      <c r="HTO154" s="86"/>
      <c r="HTP154" s="86"/>
      <c r="HTQ154" s="86"/>
      <c r="HTR154" s="86"/>
      <c r="HTS154" s="86"/>
      <c r="HTT154" s="86"/>
      <c r="HTU154" s="86"/>
      <c r="HTV154" s="86"/>
      <c r="HTW154" s="86"/>
      <c r="HTX154" s="86"/>
      <c r="HTY154" s="86"/>
      <c r="HTZ154" s="86"/>
      <c r="HUA154" s="86"/>
      <c r="HUB154" s="86"/>
      <c r="HUC154" s="86"/>
      <c r="HUD154" s="86"/>
      <c r="HUE154" s="86"/>
      <c r="HUF154" s="86"/>
      <c r="HUG154" s="86"/>
      <c r="HUH154" s="86"/>
      <c r="HUI154" s="86"/>
      <c r="HUJ154" s="86"/>
      <c r="HUK154" s="86"/>
      <c r="HUL154" s="86"/>
      <c r="HUM154" s="86"/>
      <c r="HUN154" s="86"/>
      <c r="HUO154" s="86"/>
      <c r="HUP154" s="86"/>
      <c r="HUQ154" s="86"/>
      <c r="HUR154" s="86"/>
      <c r="HUS154" s="86"/>
      <c r="HUT154" s="86"/>
      <c r="HUU154" s="86"/>
      <c r="HUV154" s="86"/>
      <c r="HUW154" s="86"/>
      <c r="HUX154" s="86"/>
      <c r="HUY154" s="86"/>
      <c r="HUZ154" s="86"/>
      <c r="HVA154" s="86"/>
      <c r="HVB154" s="86"/>
      <c r="HVC154" s="86"/>
      <c r="HVD154" s="86"/>
      <c r="HVE154" s="86"/>
      <c r="HVF154" s="86"/>
      <c r="HVG154" s="86"/>
      <c r="HVH154" s="86"/>
      <c r="HVI154" s="86"/>
      <c r="HVJ154" s="86"/>
      <c r="HVK154" s="86"/>
      <c r="HVL154" s="86"/>
      <c r="HVM154" s="86"/>
      <c r="HVN154" s="86"/>
      <c r="HVO154" s="86"/>
      <c r="HVP154" s="86"/>
      <c r="HVQ154" s="86"/>
      <c r="HVR154" s="86"/>
      <c r="HVS154" s="86"/>
      <c r="HVT154" s="86"/>
      <c r="HVU154" s="86"/>
      <c r="HVV154" s="86"/>
      <c r="HVW154" s="86"/>
      <c r="HVX154" s="86"/>
      <c r="HVY154" s="86"/>
      <c r="HVZ154" s="86"/>
      <c r="HWA154" s="86"/>
      <c r="HWB154" s="86"/>
      <c r="HWC154" s="86"/>
      <c r="HWD154" s="86"/>
      <c r="HWE154" s="86"/>
      <c r="HWF154" s="86"/>
      <c r="HWG154" s="86"/>
      <c r="HWH154" s="86"/>
      <c r="HWI154" s="86"/>
      <c r="HWJ154" s="86"/>
      <c r="HWK154" s="86"/>
      <c r="HWL154" s="86"/>
      <c r="HWM154" s="86"/>
      <c r="HWN154" s="86"/>
      <c r="HWO154" s="86"/>
      <c r="HWP154" s="86"/>
      <c r="HWQ154" s="86"/>
      <c r="HWR154" s="86"/>
      <c r="HWS154" s="86"/>
      <c r="HWT154" s="86"/>
      <c r="HWU154" s="86"/>
      <c r="HWV154" s="86"/>
      <c r="HWW154" s="86"/>
      <c r="HWX154" s="86"/>
      <c r="HWY154" s="86"/>
      <c r="HWZ154" s="86"/>
      <c r="HXA154" s="86"/>
      <c r="HXB154" s="86"/>
      <c r="HXC154" s="86"/>
      <c r="HXD154" s="86"/>
      <c r="HXE154" s="86"/>
      <c r="HXF154" s="86"/>
      <c r="HXG154" s="86"/>
      <c r="HXH154" s="86"/>
      <c r="HXI154" s="86"/>
      <c r="HXJ154" s="86"/>
      <c r="HXK154" s="86"/>
      <c r="HXL154" s="86"/>
      <c r="HXM154" s="86"/>
      <c r="HXN154" s="86"/>
      <c r="HXO154" s="86"/>
      <c r="HXP154" s="86"/>
      <c r="HXQ154" s="86"/>
      <c r="HXR154" s="86"/>
      <c r="HXS154" s="86"/>
      <c r="HXT154" s="86"/>
      <c r="HXU154" s="86"/>
      <c r="HXV154" s="86"/>
      <c r="HXW154" s="86"/>
      <c r="HXX154" s="86"/>
      <c r="HXY154" s="86"/>
      <c r="HXZ154" s="86"/>
      <c r="HYA154" s="86"/>
      <c r="HYB154" s="86"/>
      <c r="HYC154" s="86"/>
      <c r="HYD154" s="86"/>
      <c r="HYE154" s="86"/>
      <c r="HYF154" s="86"/>
      <c r="HYG154" s="86"/>
      <c r="HYH154" s="86"/>
      <c r="HYI154" s="86"/>
      <c r="HYJ154" s="86"/>
      <c r="HYK154" s="86"/>
      <c r="HYL154" s="86"/>
      <c r="HYM154" s="86"/>
      <c r="HYN154" s="86"/>
      <c r="HYO154" s="86"/>
      <c r="HYP154" s="86"/>
      <c r="HYQ154" s="86"/>
      <c r="HYR154" s="86"/>
      <c r="HYS154" s="86"/>
      <c r="HYT154" s="86"/>
      <c r="HYU154" s="86"/>
      <c r="HYV154" s="86"/>
      <c r="HYW154" s="86"/>
      <c r="HYX154" s="86"/>
      <c r="HYY154" s="86"/>
      <c r="HYZ154" s="86"/>
      <c r="HZA154" s="86"/>
      <c r="HZB154" s="86"/>
      <c r="HZC154" s="86"/>
      <c r="HZD154" s="86"/>
      <c r="HZE154" s="86"/>
      <c r="HZF154" s="86"/>
      <c r="HZG154" s="86"/>
      <c r="HZH154" s="86"/>
      <c r="HZI154" s="86"/>
      <c r="HZJ154" s="86"/>
      <c r="HZK154" s="86"/>
      <c r="HZL154" s="86"/>
      <c r="HZM154" s="86"/>
      <c r="HZN154" s="86"/>
      <c r="HZO154" s="186"/>
      <c r="HZP154" s="186"/>
      <c r="HZQ154" s="186"/>
      <c r="HZR154" s="186"/>
      <c r="HZS154" s="186"/>
      <c r="HZT154" s="186"/>
      <c r="HZU154" s="86"/>
      <c r="HZV154" s="86"/>
      <c r="HZW154" s="86"/>
      <c r="HZX154" s="86"/>
      <c r="HZY154" s="86"/>
      <c r="HZZ154" s="86"/>
      <c r="IAA154" s="86"/>
      <c r="IAB154" s="86"/>
      <c r="IAC154" s="86"/>
      <c r="IAD154" s="86"/>
      <c r="IAE154" s="86"/>
      <c r="IAF154" s="86"/>
      <c r="IAG154" s="86"/>
      <c r="IAH154" s="86"/>
      <c r="IAI154" s="86"/>
      <c r="IAJ154" s="86"/>
      <c r="IAK154" s="86"/>
      <c r="IAL154" s="86"/>
      <c r="IAM154" s="86"/>
      <c r="IAN154" s="86"/>
      <c r="IAO154" s="86"/>
      <c r="IAP154" s="86"/>
      <c r="IAQ154" s="86"/>
      <c r="IAR154" s="86"/>
      <c r="IAS154" s="86"/>
      <c r="IAT154" s="86"/>
      <c r="IAU154" s="86"/>
      <c r="IAV154" s="86"/>
      <c r="IAW154" s="86"/>
      <c r="IAX154" s="86"/>
      <c r="IAY154" s="86"/>
      <c r="IAZ154" s="86"/>
      <c r="IBA154" s="86"/>
      <c r="IBB154" s="86"/>
      <c r="IBC154" s="86"/>
      <c r="IBD154" s="86"/>
      <c r="IBE154" s="86"/>
      <c r="IBF154" s="86"/>
      <c r="IBG154" s="86"/>
      <c r="IBH154" s="86"/>
      <c r="IBI154" s="86"/>
      <c r="IBJ154" s="86"/>
      <c r="IBK154" s="86"/>
      <c r="IBL154" s="86"/>
      <c r="IBM154" s="86"/>
      <c r="IBN154" s="86"/>
      <c r="IBO154" s="86"/>
      <c r="IBP154" s="86"/>
      <c r="IBQ154" s="86"/>
      <c r="IBR154" s="86"/>
      <c r="IBS154" s="86"/>
      <c r="IBT154" s="86"/>
      <c r="IBU154" s="86"/>
      <c r="IBV154" s="86"/>
      <c r="IBW154" s="86"/>
      <c r="IBX154" s="86"/>
      <c r="IBY154" s="86"/>
      <c r="IBZ154" s="86"/>
      <c r="ICA154" s="86"/>
      <c r="ICB154" s="86"/>
      <c r="ICC154" s="86"/>
      <c r="ICD154" s="86"/>
      <c r="ICE154" s="86"/>
      <c r="ICF154" s="86"/>
      <c r="ICG154" s="86"/>
      <c r="ICH154" s="86"/>
      <c r="ICI154" s="86"/>
      <c r="ICJ154" s="86"/>
      <c r="ICK154" s="86"/>
      <c r="ICL154" s="86"/>
      <c r="ICM154" s="86"/>
      <c r="ICN154" s="86"/>
      <c r="ICO154" s="86"/>
      <c r="ICP154" s="86"/>
      <c r="ICQ154" s="86"/>
      <c r="ICR154" s="86"/>
      <c r="ICS154" s="86"/>
      <c r="ICT154" s="86"/>
      <c r="ICU154" s="86"/>
      <c r="ICV154" s="86"/>
      <c r="ICW154" s="86"/>
      <c r="ICX154" s="86"/>
      <c r="ICY154" s="86"/>
      <c r="ICZ154" s="86"/>
      <c r="IDA154" s="86"/>
      <c r="IDB154" s="86"/>
      <c r="IDC154" s="86"/>
      <c r="IDD154" s="86"/>
      <c r="IDE154" s="86"/>
      <c r="IDF154" s="86"/>
      <c r="IDG154" s="86"/>
      <c r="IDH154" s="86"/>
      <c r="IDI154" s="86"/>
      <c r="IDJ154" s="86"/>
      <c r="IDK154" s="86"/>
      <c r="IDL154" s="86"/>
      <c r="IDM154" s="86"/>
      <c r="IDN154" s="86"/>
      <c r="IDO154" s="86"/>
      <c r="IDP154" s="86"/>
      <c r="IDQ154" s="86"/>
      <c r="IDR154" s="86"/>
      <c r="IDS154" s="86"/>
      <c r="IDT154" s="86"/>
      <c r="IDU154" s="86"/>
      <c r="IDV154" s="86"/>
      <c r="IDW154" s="86"/>
      <c r="IDX154" s="86"/>
      <c r="IDY154" s="86"/>
      <c r="IDZ154" s="86"/>
      <c r="IEA154" s="86"/>
      <c r="IEB154" s="86"/>
      <c r="IEC154" s="86"/>
      <c r="IED154" s="86"/>
      <c r="IEE154" s="86"/>
      <c r="IEF154" s="86"/>
      <c r="IEG154" s="86"/>
      <c r="IEH154" s="86"/>
      <c r="IEI154" s="86"/>
      <c r="IEJ154" s="86"/>
      <c r="IEK154" s="86"/>
      <c r="IEL154" s="86"/>
      <c r="IEM154" s="86"/>
      <c r="IEN154" s="86"/>
      <c r="IEO154" s="86"/>
      <c r="IEP154" s="86"/>
      <c r="IEQ154" s="86"/>
      <c r="IER154" s="86"/>
      <c r="IES154" s="86"/>
      <c r="IET154" s="86"/>
      <c r="IEU154" s="86"/>
      <c r="IEV154" s="86"/>
      <c r="IEW154" s="86"/>
      <c r="IEX154" s="86"/>
      <c r="IEY154" s="86"/>
      <c r="IEZ154" s="86"/>
      <c r="IFA154" s="86"/>
      <c r="IFB154" s="86"/>
      <c r="IFC154" s="86"/>
      <c r="IFD154" s="86"/>
      <c r="IFE154" s="86"/>
      <c r="IFF154" s="86"/>
      <c r="IFG154" s="86"/>
      <c r="IFH154" s="86"/>
      <c r="IFI154" s="86"/>
      <c r="IFJ154" s="86"/>
      <c r="IFK154" s="86"/>
      <c r="IFL154" s="86"/>
      <c r="IFM154" s="86"/>
      <c r="IFN154" s="86"/>
      <c r="IFO154" s="86"/>
      <c r="IFP154" s="86"/>
      <c r="IFQ154" s="86"/>
      <c r="IFR154" s="86"/>
      <c r="IFS154" s="86"/>
      <c r="IFT154" s="86"/>
      <c r="IFU154" s="86"/>
      <c r="IFV154" s="86"/>
      <c r="IFW154" s="86"/>
      <c r="IFX154" s="86"/>
      <c r="IFY154" s="86"/>
      <c r="IFZ154" s="86"/>
      <c r="IGA154" s="86"/>
      <c r="IGB154" s="86"/>
      <c r="IGC154" s="86"/>
      <c r="IGD154" s="86"/>
      <c r="IGE154" s="86"/>
      <c r="IGF154" s="86"/>
      <c r="IGG154" s="86"/>
      <c r="IGH154" s="86"/>
      <c r="IGI154" s="86"/>
      <c r="IGJ154" s="86"/>
      <c r="IGK154" s="86"/>
      <c r="IGL154" s="86"/>
      <c r="IGM154" s="86"/>
      <c r="IGN154" s="86"/>
      <c r="IGO154" s="86"/>
      <c r="IGP154" s="86"/>
      <c r="IGQ154" s="86"/>
      <c r="IGR154" s="86"/>
      <c r="IGS154" s="86"/>
      <c r="IGT154" s="86"/>
      <c r="IGU154" s="86"/>
      <c r="IGV154" s="86"/>
      <c r="IGW154" s="86"/>
      <c r="IGX154" s="86"/>
      <c r="IGY154" s="86"/>
      <c r="IGZ154" s="86"/>
      <c r="IHA154" s="86"/>
      <c r="IHB154" s="86"/>
      <c r="IHC154" s="86"/>
      <c r="IHD154" s="86"/>
      <c r="IHE154" s="86"/>
      <c r="IHF154" s="86"/>
      <c r="IHG154" s="86"/>
      <c r="IHH154" s="86"/>
      <c r="IHI154" s="86"/>
      <c r="IHJ154" s="86"/>
      <c r="IHK154" s="86"/>
      <c r="IHL154" s="86"/>
      <c r="IHM154" s="86"/>
      <c r="IHN154" s="86"/>
      <c r="IHO154" s="86"/>
      <c r="IHP154" s="86"/>
      <c r="IHQ154" s="86"/>
      <c r="IHR154" s="86"/>
      <c r="IHS154" s="86"/>
      <c r="IHT154" s="86"/>
      <c r="IHU154" s="86"/>
      <c r="IHV154" s="86"/>
      <c r="IHW154" s="86"/>
      <c r="IHX154" s="86"/>
      <c r="IHY154" s="86"/>
      <c r="IHZ154" s="86"/>
      <c r="IIA154" s="86"/>
      <c r="IIB154" s="86"/>
      <c r="IIC154" s="86"/>
      <c r="IID154" s="86"/>
      <c r="IIE154" s="86"/>
      <c r="IIF154" s="86"/>
      <c r="IIG154" s="86"/>
      <c r="IIH154" s="86"/>
      <c r="III154" s="86"/>
      <c r="IIJ154" s="86"/>
      <c r="IIK154" s="86"/>
      <c r="IIL154" s="86"/>
      <c r="IIM154" s="86"/>
      <c r="IIN154" s="86"/>
      <c r="IIO154" s="86"/>
      <c r="IIP154" s="86"/>
      <c r="IIQ154" s="86"/>
      <c r="IIR154" s="86"/>
      <c r="IIS154" s="86"/>
      <c r="IIT154" s="86"/>
      <c r="IIU154" s="86"/>
      <c r="IIV154" s="86"/>
      <c r="IIW154" s="86"/>
      <c r="IIX154" s="86"/>
      <c r="IIY154" s="86"/>
      <c r="IIZ154" s="86"/>
      <c r="IJA154" s="86"/>
      <c r="IJB154" s="86"/>
      <c r="IJC154" s="86"/>
      <c r="IJD154" s="86"/>
      <c r="IJE154" s="86"/>
      <c r="IJF154" s="86"/>
      <c r="IJG154" s="86"/>
      <c r="IJH154" s="86"/>
      <c r="IJI154" s="86"/>
      <c r="IJJ154" s="86"/>
      <c r="IJK154" s="186"/>
      <c r="IJL154" s="186"/>
      <c r="IJM154" s="186"/>
      <c r="IJN154" s="186"/>
      <c r="IJO154" s="186"/>
      <c r="IJP154" s="186"/>
      <c r="IJQ154" s="86"/>
      <c r="IJR154" s="86"/>
      <c r="IJS154" s="86"/>
      <c r="IJT154" s="86"/>
      <c r="IJU154" s="86"/>
      <c r="IJV154" s="86"/>
      <c r="IJW154" s="86"/>
      <c r="IJX154" s="86"/>
      <c r="IJY154" s="86"/>
      <c r="IJZ154" s="86"/>
      <c r="IKA154" s="86"/>
      <c r="IKB154" s="86"/>
      <c r="IKC154" s="86"/>
      <c r="IKD154" s="86"/>
      <c r="IKE154" s="86"/>
      <c r="IKF154" s="86"/>
      <c r="IKG154" s="86"/>
      <c r="IKH154" s="86"/>
      <c r="IKI154" s="86"/>
      <c r="IKJ154" s="86"/>
      <c r="IKK154" s="86"/>
      <c r="IKL154" s="86"/>
      <c r="IKM154" s="86"/>
      <c r="IKN154" s="86"/>
      <c r="IKO154" s="86"/>
      <c r="IKP154" s="86"/>
      <c r="IKQ154" s="86"/>
      <c r="IKR154" s="86"/>
      <c r="IKS154" s="86"/>
      <c r="IKT154" s="86"/>
      <c r="IKU154" s="86"/>
      <c r="IKV154" s="86"/>
      <c r="IKW154" s="86"/>
      <c r="IKX154" s="86"/>
      <c r="IKY154" s="86"/>
      <c r="IKZ154" s="86"/>
      <c r="ILA154" s="86"/>
      <c r="ILB154" s="86"/>
      <c r="ILC154" s="86"/>
      <c r="ILD154" s="86"/>
      <c r="ILE154" s="86"/>
      <c r="ILF154" s="86"/>
      <c r="ILG154" s="86"/>
      <c r="ILH154" s="86"/>
      <c r="ILI154" s="86"/>
      <c r="ILJ154" s="86"/>
      <c r="ILK154" s="86"/>
      <c r="ILL154" s="86"/>
      <c r="ILM154" s="86"/>
      <c r="ILN154" s="86"/>
      <c r="ILO154" s="86"/>
      <c r="ILP154" s="86"/>
      <c r="ILQ154" s="86"/>
      <c r="ILR154" s="86"/>
      <c r="ILS154" s="86"/>
      <c r="ILT154" s="86"/>
      <c r="ILU154" s="86"/>
      <c r="ILV154" s="86"/>
      <c r="ILW154" s="86"/>
      <c r="ILX154" s="86"/>
      <c r="ILY154" s="86"/>
      <c r="ILZ154" s="86"/>
      <c r="IMA154" s="86"/>
      <c r="IMB154" s="86"/>
      <c r="IMC154" s="86"/>
      <c r="IMD154" s="86"/>
      <c r="IME154" s="86"/>
      <c r="IMF154" s="86"/>
      <c r="IMG154" s="86"/>
      <c r="IMH154" s="86"/>
      <c r="IMI154" s="86"/>
      <c r="IMJ154" s="86"/>
      <c r="IMK154" s="86"/>
      <c r="IML154" s="86"/>
      <c r="IMM154" s="86"/>
      <c r="IMN154" s="86"/>
      <c r="IMO154" s="86"/>
      <c r="IMP154" s="86"/>
      <c r="IMQ154" s="86"/>
      <c r="IMR154" s="86"/>
      <c r="IMS154" s="86"/>
      <c r="IMT154" s="86"/>
      <c r="IMU154" s="86"/>
      <c r="IMV154" s="86"/>
      <c r="IMW154" s="86"/>
      <c r="IMX154" s="86"/>
      <c r="IMY154" s="86"/>
      <c r="IMZ154" s="86"/>
      <c r="INA154" s="86"/>
      <c r="INB154" s="86"/>
      <c r="INC154" s="86"/>
      <c r="IND154" s="86"/>
      <c r="INE154" s="86"/>
      <c r="INF154" s="86"/>
      <c r="ING154" s="86"/>
      <c r="INH154" s="86"/>
      <c r="INI154" s="86"/>
      <c r="INJ154" s="86"/>
      <c r="INK154" s="86"/>
      <c r="INL154" s="86"/>
      <c r="INM154" s="86"/>
      <c r="INN154" s="86"/>
      <c r="INO154" s="86"/>
      <c r="INP154" s="86"/>
      <c r="INQ154" s="86"/>
      <c r="INR154" s="86"/>
      <c r="INS154" s="86"/>
      <c r="INT154" s="86"/>
      <c r="INU154" s="86"/>
      <c r="INV154" s="86"/>
      <c r="INW154" s="86"/>
      <c r="INX154" s="86"/>
      <c r="INY154" s="86"/>
      <c r="INZ154" s="86"/>
      <c r="IOA154" s="86"/>
      <c r="IOB154" s="86"/>
      <c r="IOC154" s="86"/>
      <c r="IOD154" s="86"/>
      <c r="IOE154" s="86"/>
      <c r="IOF154" s="86"/>
      <c r="IOG154" s="86"/>
      <c r="IOH154" s="86"/>
      <c r="IOI154" s="86"/>
      <c r="IOJ154" s="86"/>
      <c r="IOK154" s="86"/>
      <c r="IOL154" s="86"/>
      <c r="IOM154" s="86"/>
      <c r="ION154" s="86"/>
      <c r="IOO154" s="86"/>
      <c r="IOP154" s="86"/>
      <c r="IOQ154" s="86"/>
      <c r="IOR154" s="86"/>
      <c r="IOS154" s="86"/>
      <c r="IOT154" s="86"/>
      <c r="IOU154" s="86"/>
      <c r="IOV154" s="86"/>
      <c r="IOW154" s="86"/>
      <c r="IOX154" s="86"/>
      <c r="IOY154" s="86"/>
      <c r="IOZ154" s="86"/>
      <c r="IPA154" s="86"/>
      <c r="IPB154" s="86"/>
      <c r="IPC154" s="86"/>
      <c r="IPD154" s="86"/>
      <c r="IPE154" s="86"/>
      <c r="IPF154" s="86"/>
      <c r="IPG154" s="86"/>
      <c r="IPH154" s="86"/>
      <c r="IPI154" s="86"/>
      <c r="IPJ154" s="86"/>
      <c r="IPK154" s="86"/>
      <c r="IPL154" s="86"/>
      <c r="IPM154" s="86"/>
      <c r="IPN154" s="86"/>
      <c r="IPO154" s="86"/>
      <c r="IPP154" s="86"/>
      <c r="IPQ154" s="86"/>
      <c r="IPR154" s="86"/>
      <c r="IPS154" s="86"/>
      <c r="IPT154" s="86"/>
      <c r="IPU154" s="86"/>
      <c r="IPV154" s="86"/>
      <c r="IPW154" s="86"/>
      <c r="IPX154" s="86"/>
      <c r="IPY154" s="86"/>
      <c r="IPZ154" s="86"/>
      <c r="IQA154" s="86"/>
      <c r="IQB154" s="86"/>
      <c r="IQC154" s="86"/>
      <c r="IQD154" s="86"/>
      <c r="IQE154" s="86"/>
      <c r="IQF154" s="86"/>
      <c r="IQG154" s="86"/>
      <c r="IQH154" s="86"/>
      <c r="IQI154" s="86"/>
      <c r="IQJ154" s="86"/>
      <c r="IQK154" s="86"/>
      <c r="IQL154" s="86"/>
      <c r="IQM154" s="86"/>
      <c r="IQN154" s="86"/>
      <c r="IQO154" s="86"/>
      <c r="IQP154" s="86"/>
      <c r="IQQ154" s="86"/>
      <c r="IQR154" s="86"/>
      <c r="IQS154" s="86"/>
      <c r="IQT154" s="86"/>
      <c r="IQU154" s="86"/>
      <c r="IQV154" s="86"/>
      <c r="IQW154" s="86"/>
      <c r="IQX154" s="86"/>
      <c r="IQY154" s="86"/>
      <c r="IQZ154" s="86"/>
      <c r="IRA154" s="86"/>
      <c r="IRB154" s="86"/>
      <c r="IRC154" s="86"/>
      <c r="IRD154" s="86"/>
      <c r="IRE154" s="86"/>
      <c r="IRF154" s="86"/>
      <c r="IRG154" s="86"/>
      <c r="IRH154" s="86"/>
      <c r="IRI154" s="86"/>
      <c r="IRJ154" s="86"/>
      <c r="IRK154" s="86"/>
      <c r="IRL154" s="86"/>
      <c r="IRM154" s="86"/>
      <c r="IRN154" s="86"/>
      <c r="IRO154" s="86"/>
      <c r="IRP154" s="86"/>
      <c r="IRQ154" s="86"/>
      <c r="IRR154" s="86"/>
      <c r="IRS154" s="86"/>
      <c r="IRT154" s="86"/>
      <c r="IRU154" s="86"/>
      <c r="IRV154" s="86"/>
      <c r="IRW154" s="86"/>
      <c r="IRX154" s="86"/>
      <c r="IRY154" s="86"/>
      <c r="IRZ154" s="86"/>
      <c r="ISA154" s="86"/>
      <c r="ISB154" s="86"/>
      <c r="ISC154" s="86"/>
      <c r="ISD154" s="86"/>
      <c r="ISE154" s="86"/>
      <c r="ISF154" s="86"/>
      <c r="ISG154" s="86"/>
      <c r="ISH154" s="86"/>
      <c r="ISI154" s="86"/>
      <c r="ISJ154" s="86"/>
      <c r="ISK154" s="86"/>
      <c r="ISL154" s="86"/>
      <c r="ISM154" s="86"/>
      <c r="ISN154" s="86"/>
      <c r="ISO154" s="86"/>
      <c r="ISP154" s="86"/>
      <c r="ISQ154" s="86"/>
      <c r="ISR154" s="86"/>
      <c r="ISS154" s="86"/>
      <c r="IST154" s="86"/>
      <c r="ISU154" s="86"/>
      <c r="ISV154" s="86"/>
      <c r="ISW154" s="86"/>
      <c r="ISX154" s="86"/>
      <c r="ISY154" s="86"/>
      <c r="ISZ154" s="86"/>
      <c r="ITA154" s="86"/>
      <c r="ITB154" s="86"/>
      <c r="ITC154" s="86"/>
      <c r="ITD154" s="86"/>
      <c r="ITE154" s="86"/>
      <c r="ITF154" s="86"/>
      <c r="ITG154" s="186"/>
      <c r="ITH154" s="186"/>
      <c r="ITI154" s="186"/>
      <c r="ITJ154" s="186"/>
      <c r="ITK154" s="186"/>
      <c r="ITL154" s="186"/>
      <c r="ITM154" s="86"/>
      <c r="ITN154" s="86"/>
      <c r="ITO154" s="86"/>
      <c r="ITP154" s="86"/>
      <c r="ITQ154" s="86"/>
      <c r="ITR154" s="86"/>
      <c r="ITS154" s="86"/>
      <c r="ITT154" s="86"/>
      <c r="ITU154" s="86"/>
      <c r="ITV154" s="86"/>
      <c r="ITW154" s="86"/>
      <c r="ITX154" s="86"/>
      <c r="ITY154" s="86"/>
      <c r="ITZ154" s="86"/>
      <c r="IUA154" s="86"/>
      <c r="IUB154" s="86"/>
      <c r="IUC154" s="86"/>
      <c r="IUD154" s="86"/>
      <c r="IUE154" s="86"/>
      <c r="IUF154" s="86"/>
      <c r="IUG154" s="86"/>
      <c r="IUH154" s="86"/>
      <c r="IUI154" s="86"/>
      <c r="IUJ154" s="86"/>
      <c r="IUK154" s="86"/>
      <c r="IUL154" s="86"/>
      <c r="IUM154" s="86"/>
      <c r="IUN154" s="86"/>
      <c r="IUO154" s="86"/>
      <c r="IUP154" s="86"/>
      <c r="IUQ154" s="86"/>
      <c r="IUR154" s="86"/>
      <c r="IUS154" s="86"/>
      <c r="IUT154" s="86"/>
      <c r="IUU154" s="86"/>
      <c r="IUV154" s="86"/>
      <c r="IUW154" s="86"/>
      <c r="IUX154" s="86"/>
      <c r="IUY154" s="86"/>
      <c r="IUZ154" s="86"/>
      <c r="IVA154" s="86"/>
      <c r="IVB154" s="86"/>
      <c r="IVC154" s="86"/>
      <c r="IVD154" s="86"/>
      <c r="IVE154" s="86"/>
      <c r="IVF154" s="86"/>
      <c r="IVG154" s="86"/>
      <c r="IVH154" s="86"/>
      <c r="IVI154" s="86"/>
      <c r="IVJ154" s="86"/>
      <c r="IVK154" s="86"/>
      <c r="IVL154" s="86"/>
      <c r="IVM154" s="86"/>
      <c r="IVN154" s="86"/>
      <c r="IVO154" s="86"/>
      <c r="IVP154" s="86"/>
      <c r="IVQ154" s="86"/>
      <c r="IVR154" s="86"/>
      <c r="IVS154" s="86"/>
      <c r="IVT154" s="86"/>
      <c r="IVU154" s="86"/>
      <c r="IVV154" s="86"/>
      <c r="IVW154" s="86"/>
      <c r="IVX154" s="86"/>
      <c r="IVY154" s="86"/>
      <c r="IVZ154" s="86"/>
      <c r="IWA154" s="86"/>
      <c r="IWB154" s="86"/>
      <c r="IWC154" s="86"/>
      <c r="IWD154" s="86"/>
      <c r="IWE154" s="86"/>
      <c r="IWF154" s="86"/>
      <c r="IWG154" s="86"/>
      <c r="IWH154" s="86"/>
      <c r="IWI154" s="86"/>
      <c r="IWJ154" s="86"/>
      <c r="IWK154" s="86"/>
      <c r="IWL154" s="86"/>
      <c r="IWM154" s="86"/>
      <c r="IWN154" s="86"/>
      <c r="IWO154" s="86"/>
      <c r="IWP154" s="86"/>
      <c r="IWQ154" s="86"/>
      <c r="IWR154" s="86"/>
      <c r="IWS154" s="86"/>
      <c r="IWT154" s="86"/>
      <c r="IWU154" s="86"/>
      <c r="IWV154" s="86"/>
      <c r="IWW154" s="86"/>
      <c r="IWX154" s="86"/>
      <c r="IWY154" s="86"/>
      <c r="IWZ154" s="86"/>
      <c r="IXA154" s="86"/>
      <c r="IXB154" s="86"/>
      <c r="IXC154" s="86"/>
      <c r="IXD154" s="86"/>
      <c r="IXE154" s="86"/>
      <c r="IXF154" s="86"/>
      <c r="IXG154" s="86"/>
      <c r="IXH154" s="86"/>
      <c r="IXI154" s="86"/>
      <c r="IXJ154" s="86"/>
      <c r="IXK154" s="86"/>
      <c r="IXL154" s="86"/>
      <c r="IXM154" s="86"/>
      <c r="IXN154" s="86"/>
      <c r="IXO154" s="86"/>
      <c r="IXP154" s="86"/>
      <c r="IXQ154" s="86"/>
      <c r="IXR154" s="86"/>
      <c r="IXS154" s="86"/>
      <c r="IXT154" s="86"/>
      <c r="IXU154" s="86"/>
      <c r="IXV154" s="86"/>
      <c r="IXW154" s="86"/>
      <c r="IXX154" s="86"/>
      <c r="IXY154" s="86"/>
      <c r="IXZ154" s="86"/>
      <c r="IYA154" s="86"/>
      <c r="IYB154" s="86"/>
      <c r="IYC154" s="86"/>
      <c r="IYD154" s="86"/>
      <c r="IYE154" s="86"/>
      <c r="IYF154" s="86"/>
      <c r="IYG154" s="86"/>
      <c r="IYH154" s="86"/>
      <c r="IYI154" s="86"/>
      <c r="IYJ154" s="86"/>
      <c r="IYK154" s="86"/>
      <c r="IYL154" s="86"/>
      <c r="IYM154" s="86"/>
      <c r="IYN154" s="86"/>
      <c r="IYO154" s="86"/>
      <c r="IYP154" s="86"/>
      <c r="IYQ154" s="86"/>
      <c r="IYR154" s="86"/>
      <c r="IYS154" s="86"/>
      <c r="IYT154" s="86"/>
      <c r="IYU154" s="86"/>
      <c r="IYV154" s="86"/>
      <c r="IYW154" s="86"/>
      <c r="IYX154" s="86"/>
      <c r="IYY154" s="86"/>
      <c r="IYZ154" s="86"/>
      <c r="IZA154" s="86"/>
      <c r="IZB154" s="86"/>
      <c r="IZC154" s="86"/>
      <c r="IZD154" s="86"/>
      <c r="IZE154" s="86"/>
      <c r="IZF154" s="86"/>
      <c r="IZG154" s="86"/>
      <c r="IZH154" s="86"/>
      <c r="IZI154" s="86"/>
      <c r="IZJ154" s="86"/>
      <c r="IZK154" s="86"/>
      <c r="IZL154" s="86"/>
      <c r="IZM154" s="86"/>
      <c r="IZN154" s="86"/>
      <c r="IZO154" s="86"/>
      <c r="IZP154" s="86"/>
      <c r="IZQ154" s="86"/>
      <c r="IZR154" s="86"/>
      <c r="IZS154" s="86"/>
      <c r="IZT154" s="86"/>
      <c r="IZU154" s="86"/>
      <c r="IZV154" s="86"/>
      <c r="IZW154" s="86"/>
      <c r="IZX154" s="86"/>
      <c r="IZY154" s="86"/>
      <c r="IZZ154" s="86"/>
      <c r="JAA154" s="86"/>
      <c r="JAB154" s="86"/>
      <c r="JAC154" s="86"/>
      <c r="JAD154" s="86"/>
      <c r="JAE154" s="86"/>
      <c r="JAF154" s="86"/>
      <c r="JAG154" s="86"/>
      <c r="JAH154" s="86"/>
      <c r="JAI154" s="86"/>
      <c r="JAJ154" s="86"/>
      <c r="JAK154" s="86"/>
      <c r="JAL154" s="86"/>
      <c r="JAM154" s="86"/>
      <c r="JAN154" s="86"/>
      <c r="JAO154" s="86"/>
      <c r="JAP154" s="86"/>
      <c r="JAQ154" s="86"/>
      <c r="JAR154" s="86"/>
      <c r="JAS154" s="86"/>
      <c r="JAT154" s="86"/>
      <c r="JAU154" s="86"/>
      <c r="JAV154" s="86"/>
      <c r="JAW154" s="86"/>
      <c r="JAX154" s="86"/>
      <c r="JAY154" s="86"/>
      <c r="JAZ154" s="86"/>
      <c r="JBA154" s="86"/>
      <c r="JBB154" s="86"/>
      <c r="JBC154" s="86"/>
      <c r="JBD154" s="86"/>
      <c r="JBE154" s="86"/>
      <c r="JBF154" s="86"/>
      <c r="JBG154" s="86"/>
      <c r="JBH154" s="86"/>
      <c r="JBI154" s="86"/>
      <c r="JBJ154" s="86"/>
      <c r="JBK154" s="86"/>
      <c r="JBL154" s="86"/>
      <c r="JBM154" s="86"/>
      <c r="JBN154" s="86"/>
      <c r="JBO154" s="86"/>
      <c r="JBP154" s="86"/>
      <c r="JBQ154" s="86"/>
      <c r="JBR154" s="86"/>
      <c r="JBS154" s="86"/>
      <c r="JBT154" s="86"/>
      <c r="JBU154" s="86"/>
      <c r="JBV154" s="86"/>
      <c r="JBW154" s="86"/>
      <c r="JBX154" s="86"/>
      <c r="JBY154" s="86"/>
      <c r="JBZ154" s="86"/>
      <c r="JCA154" s="86"/>
      <c r="JCB154" s="86"/>
      <c r="JCC154" s="86"/>
      <c r="JCD154" s="86"/>
      <c r="JCE154" s="86"/>
      <c r="JCF154" s="86"/>
      <c r="JCG154" s="86"/>
      <c r="JCH154" s="86"/>
      <c r="JCI154" s="86"/>
      <c r="JCJ154" s="86"/>
      <c r="JCK154" s="86"/>
      <c r="JCL154" s="86"/>
      <c r="JCM154" s="86"/>
      <c r="JCN154" s="86"/>
      <c r="JCO154" s="86"/>
      <c r="JCP154" s="86"/>
      <c r="JCQ154" s="86"/>
      <c r="JCR154" s="86"/>
      <c r="JCS154" s="86"/>
      <c r="JCT154" s="86"/>
      <c r="JCU154" s="86"/>
      <c r="JCV154" s="86"/>
      <c r="JCW154" s="86"/>
      <c r="JCX154" s="86"/>
      <c r="JCY154" s="86"/>
      <c r="JCZ154" s="86"/>
      <c r="JDA154" s="86"/>
      <c r="JDB154" s="86"/>
      <c r="JDC154" s="186"/>
      <c r="JDD154" s="186"/>
      <c r="JDE154" s="186"/>
      <c r="JDF154" s="186"/>
      <c r="JDG154" s="186"/>
      <c r="JDH154" s="186"/>
      <c r="JDI154" s="86"/>
      <c r="JDJ154" s="86"/>
      <c r="JDK154" s="86"/>
      <c r="JDL154" s="86"/>
      <c r="JDM154" s="86"/>
      <c r="JDN154" s="86"/>
      <c r="JDO154" s="86"/>
      <c r="JDP154" s="86"/>
      <c r="JDQ154" s="86"/>
      <c r="JDR154" s="86"/>
      <c r="JDS154" s="86"/>
      <c r="JDT154" s="86"/>
      <c r="JDU154" s="86"/>
      <c r="JDV154" s="86"/>
      <c r="JDW154" s="86"/>
      <c r="JDX154" s="86"/>
      <c r="JDY154" s="86"/>
      <c r="JDZ154" s="86"/>
      <c r="JEA154" s="86"/>
      <c r="JEB154" s="86"/>
      <c r="JEC154" s="86"/>
      <c r="JED154" s="86"/>
      <c r="JEE154" s="86"/>
      <c r="JEF154" s="86"/>
      <c r="JEG154" s="86"/>
      <c r="JEH154" s="86"/>
      <c r="JEI154" s="86"/>
      <c r="JEJ154" s="86"/>
      <c r="JEK154" s="86"/>
      <c r="JEL154" s="86"/>
      <c r="JEM154" s="86"/>
      <c r="JEN154" s="86"/>
      <c r="JEO154" s="86"/>
      <c r="JEP154" s="86"/>
      <c r="JEQ154" s="86"/>
      <c r="JER154" s="86"/>
      <c r="JES154" s="86"/>
      <c r="JET154" s="86"/>
      <c r="JEU154" s="86"/>
      <c r="JEV154" s="86"/>
      <c r="JEW154" s="86"/>
      <c r="JEX154" s="86"/>
      <c r="JEY154" s="86"/>
      <c r="JEZ154" s="86"/>
      <c r="JFA154" s="86"/>
      <c r="JFB154" s="86"/>
      <c r="JFC154" s="86"/>
      <c r="JFD154" s="86"/>
      <c r="JFE154" s="86"/>
      <c r="JFF154" s="86"/>
      <c r="JFG154" s="86"/>
      <c r="JFH154" s="86"/>
      <c r="JFI154" s="86"/>
      <c r="JFJ154" s="86"/>
      <c r="JFK154" s="86"/>
      <c r="JFL154" s="86"/>
      <c r="JFM154" s="86"/>
      <c r="JFN154" s="86"/>
      <c r="JFO154" s="86"/>
      <c r="JFP154" s="86"/>
      <c r="JFQ154" s="86"/>
      <c r="JFR154" s="86"/>
      <c r="JFS154" s="86"/>
      <c r="JFT154" s="86"/>
      <c r="JFU154" s="86"/>
      <c r="JFV154" s="86"/>
      <c r="JFW154" s="86"/>
      <c r="JFX154" s="86"/>
      <c r="JFY154" s="86"/>
      <c r="JFZ154" s="86"/>
      <c r="JGA154" s="86"/>
      <c r="JGB154" s="86"/>
      <c r="JGC154" s="86"/>
      <c r="JGD154" s="86"/>
      <c r="JGE154" s="86"/>
      <c r="JGF154" s="86"/>
      <c r="JGG154" s="86"/>
      <c r="JGH154" s="86"/>
      <c r="JGI154" s="86"/>
      <c r="JGJ154" s="86"/>
      <c r="JGK154" s="86"/>
      <c r="JGL154" s="86"/>
      <c r="JGM154" s="86"/>
      <c r="JGN154" s="86"/>
      <c r="JGO154" s="86"/>
      <c r="JGP154" s="86"/>
      <c r="JGQ154" s="86"/>
      <c r="JGR154" s="86"/>
      <c r="JGS154" s="86"/>
      <c r="JGT154" s="86"/>
      <c r="JGU154" s="86"/>
      <c r="JGV154" s="86"/>
      <c r="JGW154" s="86"/>
      <c r="JGX154" s="86"/>
      <c r="JGY154" s="86"/>
      <c r="JGZ154" s="86"/>
      <c r="JHA154" s="86"/>
      <c r="JHB154" s="86"/>
      <c r="JHC154" s="86"/>
      <c r="JHD154" s="86"/>
      <c r="JHE154" s="86"/>
      <c r="JHF154" s="86"/>
      <c r="JHG154" s="86"/>
      <c r="JHH154" s="86"/>
      <c r="JHI154" s="86"/>
      <c r="JHJ154" s="86"/>
      <c r="JHK154" s="86"/>
      <c r="JHL154" s="86"/>
      <c r="JHM154" s="86"/>
      <c r="JHN154" s="86"/>
      <c r="JHO154" s="86"/>
      <c r="JHP154" s="86"/>
      <c r="JHQ154" s="86"/>
      <c r="JHR154" s="86"/>
      <c r="JHS154" s="86"/>
      <c r="JHT154" s="86"/>
      <c r="JHU154" s="86"/>
      <c r="JHV154" s="86"/>
      <c r="JHW154" s="86"/>
      <c r="JHX154" s="86"/>
      <c r="JHY154" s="86"/>
      <c r="JHZ154" s="86"/>
      <c r="JIA154" s="86"/>
      <c r="JIB154" s="86"/>
      <c r="JIC154" s="86"/>
      <c r="JID154" s="86"/>
      <c r="JIE154" s="86"/>
      <c r="JIF154" s="86"/>
      <c r="JIG154" s="86"/>
      <c r="JIH154" s="86"/>
      <c r="JII154" s="86"/>
      <c r="JIJ154" s="86"/>
      <c r="JIK154" s="86"/>
      <c r="JIL154" s="86"/>
      <c r="JIM154" s="86"/>
      <c r="JIN154" s="86"/>
      <c r="JIO154" s="86"/>
      <c r="JIP154" s="86"/>
      <c r="JIQ154" s="86"/>
      <c r="JIR154" s="86"/>
      <c r="JIS154" s="86"/>
      <c r="JIT154" s="86"/>
      <c r="JIU154" s="86"/>
      <c r="JIV154" s="86"/>
      <c r="JIW154" s="86"/>
      <c r="JIX154" s="86"/>
      <c r="JIY154" s="86"/>
      <c r="JIZ154" s="86"/>
      <c r="JJA154" s="86"/>
      <c r="JJB154" s="86"/>
      <c r="JJC154" s="86"/>
      <c r="JJD154" s="86"/>
      <c r="JJE154" s="86"/>
      <c r="JJF154" s="86"/>
      <c r="JJG154" s="86"/>
      <c r="JJH154" s="86"/>
      <c r="JJI154" s="86"/>
      <c r="JJJ154" s="86"/>
      <c r="JJK154" s="86"/>
      <c r="JJL154" s="86"/>
      <c r="JJM154" s="86"/>
      <c r="JJN154" s="86"/>
      <c r="JJO154" s="86"/>
      <c r="JJP154" s="86"/>
      <c r="JJQ154" s="86"/>
      <c r="JJR154" s="86"/>
      <c r="JJS154" s="86"/>
      <c r="JJT154" s="86"/>
      <c r="JJU154" s="86"/>
      <c r="JJV154" s="86"/>
      <c r="JJW154" s="86"/>
      <c r="JJX154" s="86"/>
      <c r="JJY154" s="86"/>
      <c r="JJZ154" s="86"/>
      <c r="JKA154" s="86"/>
      <c r="JKB154" s="86"/>
      <c r="JKC154" s="86"/>
      <c r="JKD154" s="86"/>
      <c r="JKE154" s="86"/>
      <c r="JKF154" s="86"/>
      <c r="JKG154" s="86"/>
      <c r="JKH154" s="86"/>
      <c r="JKI154" s="86"/>
      <c r="JKJ154" s="86"/>
      <c r="JKK154" s="86"/>
      <c r="JKL154" s="86"/>
      <c r="JKM154" s="86"/>
      <c r="JKN154" s="86"/>
      <c r="JKO154" s="86"/>
      <c r="JKP154" s="86"/>
      <c r="JKQ154" s="86"/>
      <c r="JKR154" s="86"/>
      <c r="JKS154" s="86"/>
      <c r="JKT154" s="86"/>
      <c r="JKU154" s="86"/>
      <c r="JKV154" s="86"/>
      <c r="JKW154" s="86"/>
      <c r="JKX154" s="86"/>
      <c r="JKY154" s="86"/>
      <c r="JKZ154" s="86"/>
      <c r="JLA154" s="86"/>
      <c r="JLB154" s="86"/>
      <c r="JLC154" s="86"/>
      <c r="JLD154" s="86"/>
      <c r="JLE154" s="86"/>
      <c r="JLF154" s="86"/>
      <c r="JLG154" s="86"/>
      <c r="JLH154" s="86"/>
      <c r="JLI154" s="86"/>
      <c r="JLJ154" s="86"/>
      <c r="JLK154" s="86"/>
      <c r="JLL154" s="86"/>
      <c r="JLM154" s="86"/>
      <c r="JLN154" s="86"/>
      <c r="JLO154" s="86"/>
      <c r="JLP154" s="86"/>
      <c r="JLQ154" s="86"/>
      <c r="JLR154" s="86"/>
      <c r="JLS154" s="86"/>
      <c r="JLT154" s="86"/>
      <c r="JLU154" s="86"/>
      <c r="JLV154" s="86"/>
      <c r="JLW154" s="86"/>
      <c r="JLX154" s="86"/>
      <c r="JLY154" s="86"/>
      <c r="JLZ154" s="86"/>
      <c r="JMA154" s="86"/>
      <c r="JMB154" s="86"/>
      <c r="JMC154" s="86"/>
      <c r="JMD154" s="86"/>
      <c r="JME154" s="86"/>
      <c r="JMF154" s="86"/>
      <c r="JMG154" s="86"/>
      <c r="JMH154" s="86"/>
      <c r="JMI154" s="86"/>
      <c r="JMJ154" s="86"/>
      <c r="JMK154" s="86"/>
      <c r="JML154" s="86"/>
      <c r="JMM154" s="86"/>
      <c r="JMN154" s="86"/>
      <c r="JMO154" s="86"/>
      <c r="JMP154" s="86"/>
      <c r="JMQ154" s="86"/>
      <c r="JMR154" s="86"/>
      <c r="JMS154" s="86"/>
      <c r="JMT154" s="86"/>
      <c r="JMU154" s="86"/>
      <c r="JMV154" s="86"/>
      <c r="JMW154" s="86"/>
      <c r="JMX154" s="86"/>
      <c r="JMY154" s="186"/>
      <c r="JMZ154" s="186"/>
      <c r="JNA154" s="186"/>
      <c r="JNB154" s="186"/>
      <c r="JNC154" s="186"/>
      <c r="JND154" s="186"/>
      <c r="JNE154" s="86"/>
      <c r="JNF154" s="86"/>
      <c r="JNG154" s="86"/>
      <c r="JNH154" s="86"/>
      <c r="JNI154" s="86"/>
      <c r="JNJ154" s="86"/>
      <c r="JNK154" s="86"/>
      <c r="JNL154" s="86"/>
      <c r="JNM154" s="86"/>
      <c r="JNN154" s="86"/>
      <c r="JNO154" s="86"/>
      <c r="JNP154" s="86"/>
      <c r="JNQ154" s="86"/>
      <c r="JNR154" s="86"/>
      <c r="JNS154" s="86"/>
      <c r="JNT154" s="86"/>
      <c r="JNU154" s="86"/>
      <c r="JNV154" s="86"/>
      <c r="JNW154" s="86"/>
      <c r="JNX154" s="86"/>
      <c r="JNY154" s="86"/>
      <c r="JNZ154" s="86"/>
      <c r="JOA154" s="86"/>
      <c r="JOB154" s="86"/>
      <c r="JOC154" s="86"/>
      <c r="JOD154" s="86"/>
      <c r="JOE154" s="86"/>
      <c r="JOF154" s="86"/>
      <c r="JOG154" s="86"/>
      <c r="JOH154" s="86"/>
      <c r="JOI154" s="86"/>
      <c r="JOJ154" s="86"/>
      <c r="JOK154" s="86"/>
      <c r="JOL154" s="86"/>
      <c r="JOM154" s="86"/>
      <c r="JON154" s="86"/>
      <c r="JOO154" s="86"/>
      <c r="JOP154" s="86"/>
      <c r="JOQ154" s="86"/>
      <c r="JOR154" s="86"/>
      <c r="JOS154" s="86"/>
      <c r="JOT154" s="86"/>
      <c r="JOU154" s="86"/>
      <c r="JOV154" s="86"/>
      <c r="JOW154" s="86"/>
      <c r="JOX154" s="86"/>
      <c r="JOY154" s="86"/>
      <c r="JOZ154" s="86"/>
      <c r="JPA154" s="86"/>
      <c r="JPB154" s="86"/>
      <c r="JPC154" s="86"/>
      <c r="JPD154" s="86"/>
      <c r="JPE154" s="86"/>
      <c r="JPF154" s="86"/>
      <c r="JPG154" s="86"/>
      <c r="JPH154" s="86"/>
      <c r="JPI154" s="86"/>
      <c r="JPJ154" s="86"/>
      <c r="JPK154" s="86"/>
      <c r="JPL154" s="86"/>
      <c r="JPM154" s="86"/>
      <c r="JPN154" s="86"/>
      <c r="JPO154" s="86"/>
      <c r="JPP154" s="86"/>
      <c r="JPQ154" s="86"/>
      <c r="JPR154" s="86"/>
      <c r="JPS154" s="86"/>
      <c r="JPT154" s="86"/>
      <c r="JPU154" s="86"/>
      <c r="JPV154" s="86"/>
      <c r="JPW154" s="86"/>
      <c r="JPX154" s="86"/>
      <c r="JPY154" s="86"/>
      <c r="JPZ154" s="86"/>
      <c r="JQA154" s="86"/>
      <c r="JQB154" s="86"/>
      <c r="JQC154" s="86"/>
      <c r="JQD154" s="86"/>
      <c r="JQE154" s="86"/>
      <c r="JQF154" s="86"/>
      <c r="JQG154" s="86"/>
      <c r="JQH154" s="86"/>
      <c r="JQI154" s="86"/>
      <c r="JQJ154" s="86"/>
      <c r="JQK154" s="86"/>
      <c r="JQL154" s="86"/>
      <c r="JQM154" s="86"/>
      <c r="JQN154" s="86"/>
      <c r="JQO154" s="86"/>
      <c r="JQP154" s="86"/>
      <c r="JQQ154" s="86"/>
      <c r="JQR154" s="86"/>
      <c r="JQS154" s="86"/>
      <c r="JQT154" s="86"/>
      <c r="JQU154" s="86"/>
      <c r="JQV154" s="86"/>
      <c r="JQW154" s="86"/>
      <c r="JQX154" s="86"/>
      <c r="JQY154" s="86"/>
      <c r="JQZ154" s="86"/>
      <c r="JRA154" s="86"/>
      <c r="JRB154" s="86"/>
      <c r="JRC154" s="86"/>
      <c r="JRD154" s="86"/>
      <c r="JRE154" s="86"/>
      <c r="JRF154" s="86"/>
      <c r="JRG154" s="86"/>
      <c r="JRH154" s="86"/>
      <c r="JRI154" s="86"/>
      <c r="JRJ154" s="86"/>
      <c r="JRK154" s="86"/>
      <c r="JRL154" s="86"/>
      <c r="JRM154" s="86"/>
      <c r="JRN154" s="86"/>
      <c r="JRO154" s="86"/>
      <c r="JRP154" s="86"/>
      <c r="JRQ154" s="86"/>
      <c r="JRR154" s="86"/>
      <c r="JRS154" s="86"/>
      <c r="JRT154" s="86"/>
      <c r="JRU154" s="86"/>
      <c r="JRV154" s="86"/>
      <c r="JRW154" s="86"/>
      <c r="JRX154" s="86"/>
      <c r="JRY154" s="86"/>
      <c r="JRZ154" s="86"/>
      <c r="JSA154" s="86"/>
      <c r="JSB154" s="86"/>
      <c r="JSC154" s="86"/>
      <c r="JSD154" s="86"/>
      <c r="JSE154" s="86"/>
      <c r="JSF154" s="86"/>
      <c r="JSG154" s="86"/>
      <c r="JSH154" s="86"/>
      <c r="JSI154" s="86"/>
      <c r="JSJ154" s="86"/>
      <c r="JSK154" s="86"/>
      <c r="JSL154" s="86"/>
      <c r="JSM154" s="86"/>
      <c r="JSN154" s="86"/>
      <c r="JSO154" s="86"/>
      <c r="JSP154" s="86"/>
      <c r="JSQ154" s="86"/>
      <c r="JSR154" s="86"/>
      <c r="JSS154" s="86"/>
      <c r="JST154" s="86"/>
      <c r="JSU154" s="86"/>
      <c r="JSV154" s="86"/>
      <c r="JSW154" s="86"/>
      <c r="JSX154" s="86"/>
      <c r="JSY154" s="86"/>
      <c r="JSZ154" s="86"/>
      <c r="JTA154" s="86"/>
      <c r="JTB154" s="86"/>
      <c r="JTC154" s="86"/>
      <c r="JTD154" s="86"/>
      <c r="JTE154" s="86"/>
      <c r="JTF154" s="86"/>
      <c r="JTG154" s="86"/>
      <c r="JTH154" s="86"/>
      <c r="JTI154" s="86"/>
      <c r="JTJ154" s="86"/>
      <c r="JTK154" s="86"/>
      <c r="JTL154" s="86"/>
      <c r="JTM154" s="86"/>
      <c r="JTN154" s="86"/>
      <c r="JTO154" s="86"/>
      <c r="JTP154" s="86"/>
      <c r="JTQ154" s="86"/>
      <c r="JTR154" s="86"/>
      <c r="JTS154" s="86"/>
      <c r="JTT154" s="86"/>
      <c r="JTU154" s="86"/>
      <c r="JTV154" s="86"/>
      <c r="JTW154" s="86"/>
      <c r="JTX154" s="86"/>
      <c r="JTY154" s="86"/>
      <c r="JTZ154" s="86"/>
      <c r="JUA154" s="86"/>
      <c r="JUB154" s="86"/>
      <c r="JUC154" s="86"/>
      <c r="JUD154" s="86"/>
      <c r="JUE154" s="86"/>
      <c r="JUF154" s="86"/>
      <c r="JUG154" s="86"/>
      <c r="JUH154" s="86"/>
      <c r="JUI154" s="86"/>
      <c r="JUJ154" s="86"/>
      <c r="JUK154" s="86"/>
      <c r="JUL154" s="86"/>
      <c r="JUM154" s="86"/>
      <c r="JUN154" s="86"/>
      <c r="JUO154" s="86"/>
      <c r="JUP154" s="86"/>
      <c r="JUQ154" s="86"/>
      <c r="JUR154" s="86"/>
      <c r="JUS154" s="86"/>
      <c r="JUT154" s="86"/>
      <c r="JUU154" s="86"/>
      <c r="JUV154" s="86"/>
      <c r="JUW154" s="86"/>
      <c r="JUX154" s="86"/>
      <c r="JUY154" s="86"/>
      <c r="JUZ154" s="86"/>
      <c r="JVA154" s="86"/>
      <c r="JVB154" s="86"/>
      <c r="JVC154" s="86"/>
      <c r="JVD154" s="86"/>
      <c r="JVE154" s="86"/>
      <c r="JVF154" s="86"/>
      <c r="JVG154" s="86"/>
      <c r="JVH154" s="86"/>
      <c r="JVI154" s="86"/>
      <c r="JVJ154" s="86"/>
      <c r="JVK154" s="86"/>
      <c r="JVL154" s="86"/>
      <c r="JVM154" s="86"/>
      <c r="JVN154" s="86"/>
      <c r="JVO154" s="86"/>
      <c r="JVP154" s="86"/>
      <c r="JVQ154" s="86"/>
      <c r="JVR154" s="86"/>
      <c r="JVS154" s="86"/>
      <c r="JVT154" s="86"/>
      <c r="JVU154" s="86"/>
      <c r="JVV154" s="86"/>
      <c r="JVW154" s="86"/>
      <c r="JVX154" s="86"/>
      <c r="JVY154" s="86"/>
      <c r="JVZ154" s="86"/>
      <c r="JWA154" s="86"/>
      <c r="JWB154" s="86"/>
      <c r="JWC154" s="86"/>
      <c r="JWD154" s="86"/>
      <c r="JWE154" s="86"/>
      <c r="JWF154" s="86"/>
      <c r="JWG154" s="86"/>
      <c r="JWH154" s="86"/>
      <c r="JWI154" s="86"/>
      <c r="JWJ154" s="86"/>
      <c r="JWK154" s="86"/>
      <c r="JWL154" s="86"/>
      <c r="JWM154" s="86"/>
      <c r="JWN154" s="86"/>
      <c r="JWO154" s="86"/>
      <c r="JWP154" s="86"/>
      <c r="JWQ154" s="86"/>
      <c r="JWR154" s="86"/>
      <c r="JWS154" s="86"/>
      <c r="JWT154" s="86"/>
      <c r="JWU154" s="186"/>
      <c r="JWV154" s="186"/>
      <c r="JWW154" s="186"/>
      <c r="JWX154" s="186"/>
      <c r="JWY154" s="186"/>
      <c r="JWZ154" s="186"/>
      <c r="JXA154" s="86"/>
      <c r="JXB154" s="86"/>
      <c r="JXC154" s="86"/>
      <c r="JXD154" s="86"/>
      <c r="JXE154" s="86"/>
      <c r="JXF154" s="86"/>
      <c r="JXG154" s="86"/>
      <c r="JXH154" s="86"/>
      <c r="JXI154" s="86"/>
      <c r="JXJ154" s="86"/>
      <c r="JXK154" s="86"/>
      <c r="JXL154" s="86"/>
      <c r="JXM154" s="86"/>
      <c r="JXN154" s="86"/>
      <c r="JXO154" s="86"/>
      <c r="JXP154" s="86"/>
      <c r="JXQ154" s="86"/>
      <c r="JXR154" s="86"/>
      <c r="JXS154" s="86"/>
      <c r="JXT154" s="86"/>
      <c r="JXU154" s="86"/>
      <c r="JXV154" s="86"/>
      <c r="JXW154" s="86"/>
      <c r="JXX154" s="86"/>
      <c r="JXY154" s="86"/>
      <c r="JXZ154" s="86"/>
      <c r="JYA154" s="86"/>
      <c r="JYB154" s="86"/>
      <c r="JYC154" s="86"/>
      <c r="JYD154" s="86"/>
      <c r="JYE154" s="86"/>
      <c r="JYF154" s="86"/>
      <c r="JYG154" s="86"/>
      <c r="JYH154" s="86"/>
      <c r="JYI154" s="86"/>
      <c r="JYJ154" s="86"/>
      <c r="JYK154" s="86"/>
      <c r="JYL154" s="86"/>
      <c r="JYM154" s="86"/>
      <c r="JYN154" s="86"/>
      <c r="JYO154" s="86"/>
      <c r="JYP154" s="86"/>
      <c r="JYQ154" s="86"/>
      <c r="JYR154" s="86"/>
      <c r="JYS154" s="86"/>
      <c r="JYT154" s="86"/>
      <c r="JYU154" s="86"/>
      <c r="JYV154" s="86"/>
      <c r="JYW154" s="86"/>
      <c r="JYX154" s="86"/>
      <c r="JYY154" s="86"/>
      <c r="JYZ154" s="86"/>
      <c r="JZA154" s="86"/>
      <c r="JZB154" s="86"/>
      <c r="JZC154" s="86"/>
      <c r="JZD154" s="86"/>
      <c r="JZE154" s="86"/>
      <c r="JZF154" s="86"/>
      <c r="JZG154" s="86"/>
      <c r="JZH154" s="86"/>
      <c r="JZI154" s="86"/>
      <c r="JZJ154" s="86"/>
      <c r="JZK154" s="86"/>
      <c r="JZL154" s="86"/>
      <c r="JZM154" s="86"/>
      <c r="JZN154" s="86"/>
      <c r="JZO154" s="86"/>
      <c r="JZP154" s="86"/>
      <c r="JZQ154" s="86"/>
      <c r="JZR154" s="86"/>
      <c r="JZS154" s="86"/>
      <c r="JZT154" s="86"/>
      <c r="JZU154" s="86"/>
      <c r="JZV154" s="86"/>
      <c r="JZW154" s="86"/>
      <c r="JZX154" s="86"/>
      <c r="JZY154" s="86"/>
      <c r="JZZ154" s="86"/>
      <c r="KAA154" s="86"/>
      <c r="KAB154" s="86"/>
      <c r="KAC154" s="86"/>
      <c r="KAD154" s="86"/>
      <c r="KAE154" s="86"/>
      <c r="KAF154" s="86"/>
      <c r="KAG154" s="86"/>
      <c r="KAH154" s="86"/>
      <c r="KAI154" s="86"/>
      <c r="KAJ154" s="86"/>
      <c r="KAK154" s="86"/>
      <c r="KAL154" s="86"/>
      <c r="KAM154" s="86"/>
      <c r="KAN154" s="86"/>
      <c r="KAO154" s="86"/>
      <c r="KAP154" s="86"/>
      <c r="KAQ154" s="86"/>
      <c r="KAR154" s="86"/>
      <c r="KAS154" s="86"/>
      <c r="KAT154" s="86"/>
      <c r="KAU154" s="86"/>
      <c r="KAV154" s="86"/>
      <c r="KAW154" s="86"/>
      <c r="KAX154" s="86"/>
      <c r="KAY154" s="86"/>
      <c r="KAZ154" s="86"/>
      <c r="KBA154" s="86"/>
      <c r="KBB154" s="86"/>
      <c r="KBC154" s="86"/>
      <c r="KBD154" s="86"/>
      <c r="KBE154" s="86"/>
      <c r="KBF154" s="86"/>
      <c r="KBG154" s="86"/>
      <c r="KBH154" s="86"/>
      <c r="KBI154" s="86"/>
      <c r="KBJ154" s="86"/>
      <c r="KBK154" s="86"/>
      <c r="KBL154" s="86"/>
      <c r="KBM154" s="86"/>
      <c r="KBN154" s="86"/>
      <c r="KBO154" s="86"/>
      <c r="KBP154" s="86"/>
      <c r="KBQ154" s="86"/>
      <c r="KBR154" s="86"/>
      <c r="KBS154" s="86"/>
      <c r="KBT154" s="86"/>
      <c r="KBU154" s="86"/>
      <c r="KBV154" s="86"/>
      <c r="KBW154" s="86"/>
      <c r="KBX154" s="86"/>
      <c r="KBY154" s="86"/>
      <c r="KBZ154" s="86"/>
      <c r="KCA154" s="86"/>
      <c r="KCB154" s="86"/>
      <c r="KCC154" s="86"/>
      <c r="KCD154" s="86"/>
      <c r="KCE154" s="86"/>
      <c r="KCF154" s="86"/>
      <c r="KCG154" s="86"/>
      <c r="KCH154" s="86"/>
      <c r="KCI154" s="86"/>
      <c r="KCJ154" s="86"/>
      <c r="KCK154" s="86"/>
      <c r="KCL154" s="86"/>
      <c r="KCM154" s="86"/>
      <c r="KCN154" s="86"/>
      <c r="KCO154" s="86"/>
      <c r="KCP154" s="86"/>
      <c r="KCQ154" s="86"/>
      <c r="KCR154" s="86"/>
      <c r="KCS154" s="86"/>
      <c r="KCT154" s="86"/>
      <c r="KCU154" s="86"/>
      <c r="KCV154" s="86"/>
      <c r="KCW154" s="86"/>
      <c r="KCX154" s="86"/>
      <c r="KCY154" s="86"/>
      <c r="KCZ154" s="86"/>
      <c r="KDA154" s="86"/>
      <c r="KDB154" s="86"/>
      <c r="KDC154" s="86"/>
      <c r="KDD154" s="86"/>
      <c r="KDE154" s="86"/>
      <c r="KDF154" s="86"/>
      <c r="KDG154" s="86"/>
      <c r="KDH154" s="86"/>
      <c r="KDI154" s="86"/>
      <c r="KDJ154" s="86"/>
      <c r="KDK154" s="86"/>
      <c r="KDL154" s="86"/>
      <c r="KDM154" s="86"/>
      <c r="KDN154" s="86"/>
      <c r="KDO154" s="86"/>
      <c r="KDP154" s="86"/>
      <c r="KDQ154" s="86"/>
      <c r="KDR154" s="86"/>
      <c r="KDS154" s="86"/>
      <c r="KDT154" s="86"/>
      <c r="KDU154" s="86"/>
      <c r="KDV154" s="86"/>
      <c r="KDW154" s="86"/>
      <c r="KDX154" s="86"/>
      <c r="KDY154" s="86"/>
      <c r="KDZ154" s="86"/>
      <c r="KEA154" s="86"/>
      <c r="KEB154" s="86"/>
      <c r="KEC154" s="86"/>
      <c r="KED154" s="86"/>
      <c r="KEE154" s="86"/>
      <c r="KEF154" s="86"/>
      <c r="KEG154" s="86"/>
      <c r="KEH154" s="86"/>
      <c r="KEI154" s="86"/>
      <c r="KEJ154" s="86"/>
      <c r="KEK154" s="86"/>
      <c r="KEL154" s="86"/>
      <c r="KEM154" s="86"/>
      <c r="KEN154" s="86"/>
      <c r="KEO154" s="86"/>
      <c r="KEP154" s="86"/>
      <c r="KEQ154" s="86"/>
      <c r="KER154" s="86"/>
      <c r="KES154" s="86"/>
      <c r="KET154" s="86"/>
      <c r="KEU154" s="86"/>
      <c r="KEV154" s="86"/>
      <c r="KEW154" s="86"/>
      <c r="KEX154" s="86"/>
      <c r="KEY154" s="86"/>
      <c r="KEZ154" s="86"/>
      <c r="KFA154" s="86"/>
      <c r="KFB154" s="86"/>
      <c r="KFC154" s="86"/>
      <c r="KFD154" s="86"/>
      <c r="KFE154" s="86"/>
      <c r="KFF154" s="86"/>
      <c r="KFG154" s="86"/>
      <c r="KFH154" s="86"/>
      <c r="KFI154" s="86"/>
      <c r="KFJ154" s="86"/>
      <c r="KFK154" s="86"/>
      <c r="KFL154" s="86"/>
      <c r="KFM154" s="86"/>
      <c r="KFN154" s="86"/>
      <c r="KFO154" s="86"/>
      <c r="KFP154" s="86"/>
      <c r="KFQ154" s="86"/>
      <c r="KFR154" s="86"/>
      <c r="KFS154" s="86"/>
      <c r="KFT154" s="86"/>
      <c r="KFU154" s="86"/>
      <c r="KFV154" s="86"/>
      <c r="KFW154" s="86"/>
      <c r="KFX154" s="86"/>
      <c r="KFY154" s="86"/>
      <c r="KFZ154" s="86"/>
      <c r="KGA154" s="86"/>
      <c r="KGB154" s="86"/>
      <c r="KGC154" s="86"/>
      <c r="KGD154" s="86"/>
      <c r="KGE154" s="86"/>
      <c r="KGF154" s="86"/>
      <c r="KGG154" s="86"/>
      <c r="KGH154" s="86"/>
      <c r="KGI154" s="86"/>
      <c r="KGJ154" s="86"/>
      <c r="KGK154" s="86"/>
      <c r="KGL154" s="86"/>
      <c r="KGM154" s="86"/>
      <c r="KGN154" s="86"/>
      <c r="KGO154" s="86"/>
      <c r="KGP154" s="86"/>
      <c r="KGQ154" s="186"/>
      <c r="KGR154" s="186"/>
      <c r="KGS154" s="186"/>
      <c r="KGT154" s="186"/>
      <c r="KGU154" s="186"/>
      <c r="KGV154" s="186"/>
      <c r="KGW154" s="86"/>
      <c r="KGX154" s="86"/>
      <c r="KGY154" s="86"/>
      <c r="KGZ154" s="86"/>
      <c r="KHA154" s="86"/>
      <c r="KHB154" s="86"/>
      <c r="KHC154" s="86"/>
      <c r="KHD154" s="86"/>
      <c r="KHE154" s="86"/>
      <c r="KHF154" s="86"/>
      <c r="KHG154" s="86"/>
      <c r="KHH154" s="86"/>
      <c r="KHI154" s="86"/>
      <c r="KHJ154" s="86"/>
      <c r="KHK154" s="86"/>
      <c r="KHL154" s="86"/>
      <c r="KHM154" s="86"/>
      <c r="KHN154" s="86"/>
      <c r="KHO154" s="86"/>
      <c r="KHP154" s="86"/>
      <c r="KHQ154" s="86"/>
      <c r="KHR154" s="86"/>
      <c r="KHS154" s="86"/>
      <c r="KHT154" s="86"/>
      <c r="KHU154" s="86"/>
      <c r="KHV154" s="86"/>
      <c r="KHW154" s="86"/>
      <c r="KHX154" s="86"/>
      <c r="KHY154" s="86"/>
      <c r="KHZ154" s="86"/>
      <c r="KIA154" s="86"/>
      <c r="KIB154" s="86"/>
      <c r="KIC154" s="86"/>
      <c r="KID154" s="86"/>
      <c r="KIE154" s="86"/>
      <c r="KIF154" s="86"/>
      <c r="KIG154" s="86"/>
      <c r="KIH154" s="86"/>
      <c r="KII154" s="86"/>
      <c r="KIJ154" s="86"/>
      <c r="KIK154" s="86"/>
      <c r="KIL154" s="86"/>
      <c r="KIM154" s="86"/>
      <c r="KIN154" s="86"/>
      <c r="KIO154" s="86"/>
      <c r="KIP154" s="86"/>
      <c r="KIQ154" s="86"/>
      <c r="KIR154" s="86"/>
      <c r="KIS154" s="86"/>
      <c r="KIT154" s="86"/>
      <c r="KIU154" s="86"/>
      <c r="KIV154" s="86"/>
      <c r="KIW154" s="86"/>
      <c r="KIX154" s="86"/>
      <c r="KIY154" s="86"/>
      <c r="KIZ154" s="86"/>
      <c r="KJA154" s="86"/>
      <c r="KJB154" s="86"/>
      <c r="KJC154" s="86"/>
      <c r="KJD154" s="86"/>
      <c r="KJE154" s="86"/>
      <c r="KJF154" s="86"/>
      <c r="KJG154" s="86"/>
      <c r="KJH154" s="86"/>
      <c r="KJI154" s="86"/>
      <c r="KJJ154" s="86"/>
      <c r="KJK154" s="86"/>
      <c r="KJL154" s="86"/>
      <c r="KJM154" s="86"/>
      <c r="KJN154" s="86"/>
      <c r="KJO154" s="86"/>
      <c r="KJP154" s="86"/>
      <c r="KJQ154" s="86"/>
      <c r="KJR154" s="86"/>
      <c r="KJS154" s="86"/>
      <c r="KJT154" s="86"/>
      <c r="KJU154" s="86"/>
      <c r="KJV154" s="86"/>
      <c r="KJW154" s="86"/>
      <c r="KJX154" s="86"/>
      <c r="KJY154" s="86"/>
      <c r="KJZ154" s="86"/>
      <c r="KKA154" s="86"/>
      <c r="KKB154" s="86"/>
      <c r="KKC154" s="86"/>
      <c r="KKD154" s="86"/>
      <c r="KKE154" s="86"/>
      <c r="KKF154" s="86"/>
      <c r="KKG154" s="86"/>
      <c r="KKH154" s="86"/>
      <c r="KKI154" s="86"/>
      <c r="KKJ154" s="86"/>
      <c r="KKK154" s="86"/>
      <c r="KKL154" s="86"/>
      <c r="KKM154" s="86"/>
      <c r="KKN154" s="86"/>
      <c r="KKO154" s="86"/>
      <c r="KKP154" s="86"/>
      <c r="KKQ154" s="86"/>
      <c r="KKR154" s="86"/>
      <c r="KKS154" s="86"/>
      <c r="KKT154" s="86"/>
      <c r="KKU154" s="86"/>
      <c r="KKV154" s="86"/>
      <c r="KKW154" s="86"/>
      <c r="KKX154" s="86"/>
      <c r="KKY154" s="86"/>
      <c r="KKZ154" s="86"/>
      <c r="KLA154" s="86"/>
      <c r="KLB154" s="86"/>
      <c r="KLC154" s="86"/>
      <c r="KLD154" s="86"/>
      <c r="KLE154" s="86"/>
      <c r="KLF154" s="86"/>
      <c r="KLG154" s="86"/>
      <c r="KLH154" s="86"/>
      <c r="KLI154" s="86"/>
      <c r="KLJ154" s="86"/>
      <c r="KLK154" s="86"/>
      <c r="KLL154" s="86"/>
      <c r="KLM154" s="86"/>
      <c r="KLN154" s="86"/>
      <c r="KLO154" s="86"/>
      <c r="KLP154" s="86"/>
      <c r="KLQ154" s="86"/>
      <c r="KLR154" s="86"/>
      <c r="KLS154" s="86"/>
      <c r="KLT154" s="86"/>
      <c r="KLU154" s="86"/>
      <c r="KLV154" s="86"/>
      <c r="KLW154" s="86"/>
      <c r="KLX154" s="86"/>
      <c r="KLY154" s="86"/>
      <c r="KLZ154" s="86"/>
      <c r="KMA154" s="86"/>
      <c r="KMB154" s="86"/>
      <c r="KMC154" s="86"/>
      <c r="KMD154" s="86"/>
      <c r="KME154" s="86"/>
      <c r="KMF154" s="86"/>
      <c r="KMG154" s="86"/>
      <c r="KMH154" s="86"/>
      <c r="KMI154" s="86"/>
      <c r="KMJ154" s="86"/>
      <c r="KMK154" s="86"/>
      <c r="KML154" s="86"/>
      <c r="KMM154" s="86"/>
      <c r="KMN154" s="86"/>
      <c r="KMO154" s="86"/>
      <c r="KMP154" s="86"/>
      <c r="KMQ154" s="86"/>
      <c r="KMR154" s="86"/>
      <c r="KMS154" s="86"/>
      <c r="KMT154" s="86"/>
      <c r="KMU154" s="86"/>
      <c r="KMV154" s="86"/>
      <c r="KMW154" s="86"/>
      <c r="KMX154" s="86"/>
      <c r="KMY154" s="86"/>
      <c r="KMZ154" s="86"/>
      <c r="KNA154" s="86"/>
      <c r="KNB154" s="86"/>
      <c r="KNC154" s="86"/>
      <c r="KND154" s="86"/>
      <c r="KNE154" s="86"/>
      <c r="KNF154" s="86"/>
      <c r="KNG154" s="86"/>
      <c r="KNH154" s="86"/>
      <c r="KNI154" s="86"/>
      <c r="KNJ154" s="86"/>
      <c r="KNK154" s="86"/>
      <c r="KNL154" s="86"/>
      <c r="KNM154" s="86"/>
      <c r="KNN154" s="86"/>
      <c r="KNO154" s="86"/>
      <c r="KNP154" s="86"/>
      <c r="KNQ154" s="86"/>
      <c r="KNR154" s="86"/>
      <c r="KNS154" s="86"/>
      <c r="KNT154" s="86"/>
      <c r="KNU154" s="86"/>
      <c r="KNV154" s="86"/>
      <c r="KNW154" s="86"/>
      <c r="KNX154" s="86"/>
      <c r="KNY154" s="86"/>
      <c r="KNZ154" s="86"/>
      <c r="KOA154" s="86"/>
      <c r="KOB154" s="86"/>
      <c r="KOC154" s="86"/>
      <c r="KOD154" s="86"/>
      <c r="KOE154" s="86"/>
      <c r="KOF154" s="86"/>
      <c r="KOG154" s="86"/>
      <c r="KOH154" s="86"/>
      <c r="KOI154" s="86"/>
      <c r="KOJ154" s="86"/>
      <c r="KOK154" s="86"/>
      <c r="KOL154" s="86"/>
      <c r="KOM154" s="86"/>
      <c r="KON154" s="86"/>
      <c r="KOO154" s="86"/>
      <c r="KOP154" s="86"/>
      <c r="KOQ154" s="86"/>
      <c r="KOR154" s="86"/>
      <c r="KOS154" s="86"/>
      <c r="KOT154" s="86"/>
      <c r="KOU154" s="86"/>
      <c r="KOV154" s="86"/>
      <c r="KOW154" s="86"/>
      <c r="KOX154" s="86"/>
      <c r="KOY154" s="86"/>
      <c r="KOZ154" s="86"/>
      <c r="KPA154" s="86"/>
      <c r="KPB154" s="86"/>
      <c r="KPC154" s="86"/>
      <c r="KPD154" s="86"/>
      <c r="KPE154" s="86"/>
      <c r="KPF154" s="86"/>
      <c r="KPG154" s="86"/>
      <c r="KPH154" s="86"/>
      <c r="KPI154" s="86"/>
      <c r="KPJ154" s="86"/>
      <c r="KPK154" s="86"/>
      <c r="KPL154" s="86"/>
      <c r="KPM154" s="86"/>
      <c r="KPN154" s="86"/>
      <c r="KPO154" s="86"/>
      <c r="KPP154" s="86"/>
      <c r="KPQ154" s="86"/>
      <c r="KPR154" s="86"/>
      <c r="KPS154" s="86"/>
      <c r="KPT154" s="86"/>
      <c r="KPU154" s="86"/>
      <c r="KPV154" s="86"/>
      <c r="KPW154" s="86"/>
      <c r="KPX154" s="86"/>
      <c r="KPY154" s="86"/>
      <c r="KPZ154" s="86"/>
      <c r="KQA154" s="86"/>
      <c r="KQB154" s="86"/>
      <c r="KQC154" s="86"/>
      <c r="KQD154" s="86"/>
      <c r="KQE154" s="86"/>
      <c r="KQF154" s="86"/>
      <c r="KQG154" s="86"/>
      <c r="KQH154" s="86"/>
      <c r="KQI154" s="86"/>
      <c r="KQJ154" s="86"/>
      <c r="KQK154" s="86"/>
      <c r="KQL154" s="86"/>
      <c r="KQM154" s="186"/>
      <c r="KQN154" s="186"/>
      <c r="KQO154" s="186"/>
      <c r="KQP154" s="186"/>
      <c r="KQQ154" s="186"/>
      <c r="KQR154" s="186"/>
      <c r="KQS154" s="86"/>
      <c r="KQT154" s="86"/>
      <c r="KQU154" s="86"/>
      <c r="KQV154" s="86"/>
      <c r="KQW154" s="86"/>
      <c r="KQX154" s="86"/>
      <c r="KQY154" s="86"/>
      <c r="KQZ154" s="86"/>
      <c r="KRA154" s="86"/>
      <c r="KRB154" s="86"/>
      <c r="KRC154" s="86"/>
      <c r="KRD154" s="86"/>
      <c r="KRE154" s="86"/>
      <c r="KRF154" s="86"/>
      <c r="KRG154" s="86"/>
      <c r="KRH154" s="86"/>
      <c r="KRI154" s="86"/>
      <c r="KRJ154" s="86"/>
      <c r="KRK154" s="86"/>
      <c r="KRL154" s="86"/>
      <c r="KRM154" s="86"/>
      <c r="KRN154" s="86"/>
      <c r="KRO154" s="86"/>
      <c r="KRP154" s="86"/>
      <c r="KRQ154" s="86"/>
      <c r="KRR154" s="86"/>
      <c r="KRS154" s="86"/>
      <c r="KRT154" s="86"/>
      <c r="KRU154" s="86"/>
      <c r="KRV154" s="86"/>
      <c r="KRW154" s="86"/>
      <c r="KRX154" s="86"/>
      <c r="KRY154" s="86"/>
      <c r="KRZ154" s="86"/>
      <c r="KSA154" s="86"/>
      <c r="KSB154" s="86"/>
      <c r="KSC154" s="86"/>
      <c r="KSD154" s="86"/>
      <c r="KSE154" s="86"/>
      <c r="KSF154" s="86"/>
      <c r="KSG154" s="86"/>
      <c r="KSH154" s="86"/>
      <c r="KSI154" s="86"/>
      <c r="KSJ154" s="86"/>
      <c r="KSK154" s="86"/>
      <c r="KSL154" s="86"/>
      <c r="KSM154" s="86"/>
      <c r="KSN154" s="86"/>
      <c r="KSO154" s="86"/>
      <c r="KSP154" s="86"/>
      <c r="KSQ154" s="86"/>
      <c r="KSR154" s="86"/>
      <c r="KSS154" s="86"/>
      <c r="KST154" s="86"/>
      <c r="KSU154" s="86"/>
      <c r="KSV154" s="86"/>
      <c r="KSW154" s="86"/>
      <c r="KSX154" s="86"/>
      <c r="KSY154" s="86"/>
      <c r="KSZ154" s="86"/>
      <c r="KTA154" s="86"/>
      <c r="KTB154" s="86"/>
      <c r="KTC154" s="86"/>
      <c r="KTD154" s="86"/>
      <c r="KTE154" s="86"/>
      <c r="KTF154" s="86"/>
      <c r="KTG154" s="86"/>
      <c r="KTH154" s="86"/>
      <c r="KTI154" s="86"/>
      <c r="KTJ154" s="86"/>
      <c r="KTK154" s="86"/>
      <c r="KTL154" s="86"/>
      <c r="KTM154" s="86"/>
      <c r="KTN154" s="86"/>
      <c r="KTO154" s="86"/>
      <c r="KTP154" s="86"/>
      <c r="KTQ154" s="86"/>
      <c r="KTR154" s="86"/>
      <c r="KTS154" s="86"/>
      <c r="KTT154" s="86"/>
      <c r="KTU154" s="86"/>
      <c r="KTV154" s="86"/>
      <c r="KTW154" s="86"/>
      <c r="KTX154" s="86"/>
      <c r="KTY154" s="86"/>
      <c r="KTZ154" s="86"/>
      <c r="KUA154" s="86"/>
      <c r="KUB154" s="86"/>
      <c r="KUC154" s="86"/>
      <c r="KUD154" s="86"/>
      <c r="KUE154" s="86"/>
      <c r="KUF154" s="86"/>
      <c r="KUG154" s="86"/>
      <c r="KUH154" s="86"/>
      <c r="KUI154" s="86"/>
      <c r="KUJ154" s="86"/>
      <c r="KUK154" s="86"/>
      <c r="KUL154" s="86"/>
      <c r="KUM154" s="86"/>
      <c r="KUN154" s="86"/>
      <c r="KUO154" s="86"/>
      <c r="KUP154" s="86"/>
      <c r="KUQ154" s="86"/>
      <c r="KUR154" s="86"/>
      <c r="KUS154" s="86"/>
      <c r="KUT154" s="86"/>
      <c r="KUU154" s="86"/>
      <c r="KUV154" s="86"/>
      <c r="KUW154" s="86"/>
      <c r="KUX154" s="86"/>
      <c r="KUY154" s="86"/>
      <c r="KUZ154" s="86"/>
      <c r="KVA154" s="86"/>
      <c r="KVB154" s="86"/>
      <c r="KVC154" s="86"/>
      <c r="KVD154" s="86"/>
      <c r="KVE154" s="86"/>
      <c r="KVF154" s="86"/>
      <c r="KVG154" s="86"/>
      <c r="KVH154" s="86"/>
      <c r="KVI154" s="86"/>
      <c r="KVJ154" s="86"/>
      <c r="KVK154" s="86"/>
      <c r="KVL154" s="86"/>
      <c r="KVM154" s="86"/>
      <c r="KVN154" s="86"/>
      <c r="KVO154" s="86"/>
      <c r="KVP154" s="86"/>
      <c r="KVQ154" s="86"/>
      <c r="KVR154" s="86"/>
      <c r="KVS154" s="86"/>
      <c r="KVT154" s="86"/>
      <c r="KVU154" s="86"/>
      <c r="KVV154" s="86"/>
      <c r="KVW154" s="86"/>
      <c r="KVX154" s="86"/>
      <c r="KVY154" s="86"/>
      <c r="KVZ154" s="86"/>
      <c r="KWA154" s="86"/>
      <c r="KWB154" s="86"/>
      <c r="KWC154" s="86"/>
      <c r="KWD154" s="86"/>
      <c r="KWE154" s="86"/>
      <c r="KWF154" s="86"/>
      <c r="KWG154" s="86"/>
      <c r="KWH154" s="86"/>
      <c r="KWI154" s="86"/>
      <c r="KWJ154" s="86"/>
      <c r="KWK154" s="86"/>
      <c r="KWL154" s="86"/>
      <c r="KWM154" s="86"/>
      <c r="KWN154" s="86"/>
      <c r="KWO154" s="86"/>
      <c r="KWP154" s="86"/>
      <c r="KWQ154" s="86"/>
      <c r="KWR154" s="86"/>
      <c r="KWS154" s="86"/>
      <c r="KWT154" s="86"/>
      <c r="KWU154" s="86"/>
      <c r="KWV154" s="86"/>
      <c r="KWW154" s="86"/>
      <c r="KWX154" s="86"/>
      <c r="KWY154" s="86"/>
      <c r="KWZ154" s="86"/>
      <c r="KXA154" s="86"/>
      <c r="KXB154" s="86"/>
      <c r="KXC154" s="86"/>
      <c r="KXD154" s="86"/>
      <c r="KXE154" s="86"/>
      <c r="KXF154" s="86"/>
      <c r="KXG154" s="86"/>
      <c r="KXH154" s="86"/>
      <c r="KXI154" s="86"/>
      <c r="KXJ154" s="86"/>
      <c r="KXK154" s="86"/>
      <c r="KXL154" s="86"/>
      <c r="KXM154" s="86"/>
      <c r="KXN154" s="86"/>
      <c r="KXO154" s="86"/>
      <c r="KXP154" s="86"/>
      <c r="KXQ154" s="86"/>
      <c r="KXR154" s="86"/>
      <c r="KXS154" s="86"/>
      <c r="KXT154" s="86"/>
      <c r="KXU154" s="86"/>
      <c r="KXV154" s="86"/>
      <c r="KXW154" s="86"/>
      <c r="KXX154" s="86"/>
      <c r="KXY154" s="86"/>
      <c r="KXZ154" s="86"/>
      <c r="KYA154" s="86"/>
      <c r="KYB154" s="86"/>
      <c r="KYC154" s="86"/>
      <c r="KYD154" s="86"/>
      <c r="KYE154" s="86"/>
      <c r="KYF154" s="86"/>
      <c r="KYG154" s="86"/>
      <c r="KYH154" s="86"/>
      <c r="KYI154" s="86"/>
      <c r="KYJ154" s="86"/>
      <c r="KYK154" s="86"/>
      <c r="KYL154" s="86"/>
      <c r="KYM154" s="86"/>
      <c r="KYN154" s="86"/>
      <c r="KYO154" s="86"/>
      <c r="KYP154" s="86"/>
      <c r="KYQ154" s="86"/>
      <c r="KYR154" s="86"/>
      <c r="KYS154" s="86"/>
      <c r="KYT154" s="86"/>
      <c r="KYU154" s="86"/>
      <c r="KYV154" s="86"/>
      <c r="KYW154" s="86"/>
      <c r="KYX154" s="86"/>
      <c r="KYY154" s="86"/>
      <c r="KYZ154" s="86"/>
      <c r="KZA154" s="86"/>
      <c r="KZB154" s="86"/>
      <c r="KZC154" s="86"/>
      <c r="KZD154" s="86"/>
      <c r="KZE154" s="86"/>
      <c r="KZF154" s="86"/>
      <c r="KZG154" s="86"/>
      <c r="KZH154" s="86"/>
      <c r="KZI154" s="86"/>
      <c r="KZJ154" s="86"/>
      <c r="KZK154" s="86"/>
      <c r="KZL154" s="86"/>
      <c r="KZM154" s="86"/>
      <c r="KZN154" s="86"/>
      <c r="KZO154" s="86"/>
      <c r="KZP154" s="86"/>
      <c r="KZQ154" s="86"/>
      <c r="KZR154" s="86"/>
      <c r="KZS154" s="86"/>
      <c r="KZT154" s="86"/>
      <c r="KZU154" s="86"/>
      <c r="KZV154" s="86"/>
      <c r="KZW154" s="86"/>
      <c r="KZX154" s="86"/>
      <c r="KZY154" s="86"/>
      <c r="KZZ154" s="86"/>
      <c r="LAA154" s="86"/>
      <c r="LAB154" s="86"/>
      <c r="LAC154" s="86"/>
      <c r="LAD154" s="86"/>
      <c r="LAE154" s="86"/>
      <c r="LAF154" s="86"/>
      <c r="LAG154" s="86"/>
      <c r="LAH154" s="86"/>
      <c r="LAI154" s="186"/>
      <c r="LAJ154" s="186"/>
      <c r="LAK154" s="186"/>
      <c r="LAL154" s="186"/>
      <c r="LAM154" s="186"/>
      <c r="LAN154" s="186"/>
      <c r="LAO154" s="86"/>
      <c r="LAP154" s="86"/>
      <c r="LAQ154" s="86"/>
      <c r="LAR154" s="86"/>
      <c r="LAS154" s="86"/>
      <c r="LAT154" s="86"/>
      <c r="LAU154" s="86"/>
      <c r="LAV154" s="86"/>
      <c r="LAW154" s="86"/>
      <c r="LAX154" s="86"/>
      <c r="LAY154" s="86"/>
      <c r="LAZ154" s="86"/>
      <c r="LBA154" s="86"/>
      <c r="LBB154" s="86"/>
      <c r="LBC154" s="86"/>
      <c r="LBD154" s="86"/>
      <c r="LBE154" s="86"/>
      <c r="LBF154" s="86"/>
      <c r="LBG154" s="86"/>
      <c r="LBH154" s="86"/>
      <c r="LBI154" s="86"/>
      <c r="LBJ154" s="86"/>
      <c r="LBK154" s="86"/>
      <c r="LBL154" s="86"/>
      <c r="LBM154" s="86"/>
      <c r="LBN154" s="86"/>
      <c r="LBO154" s="86"/>
      <c r="LBP154" s="86"/>
      <c r="LBQ154" s="86"/>
      <c r="LBR154" s="86"/>
      <c r="LBS154" s="86"/>
      <c r="LBT154" s="86"/>
      <c r="LBU154" s="86"/>
      <c r="LBV154" s="86"/>
      <c r="LBW154" s="86"/>
      <c r="LBX154" s="86"/>
      <c r="LBY154" s="86"/>
      <c r="LBZ154" s="86"/>
      <c r="LCA154" s="86"/>
      <c r="LCB154" s="86"/>
      <c r="LCC154" s="86"/>
      <c r="LCD154" s="86"/>
      <c r="LCE154" s="86"/>
      <c r="LCF154" s="86"/>
      <c r="LCG154" s="86"/>
      <c r="LCH154" s="86"/>
      <c r="LCI154" s="86"/>
      <c r="LCJ154" s="86"/>
      <c r="LCK154" s="86"/>
      <c r="LCL154" s="86"/>
      <c r="LCM154" s="86"/>
      <c r="LCN154" s="86"/>
      <c r="LCO154" s="86"/>
      <c r="LCP154" s="86"/>
      <c r="LCQ154" s="86"/>
      <c r="LCR154" s="86"/>
      <c r="LCS154" s="86"/>
      <c r="LCT154" s="86"/>
      <c r="LCU154" s="86"/>
      <c r="LCV154" s="86"/>
      <c r="LCW154" s="86"/>
      <c r="LCX154" s="86"/>
      <c r="LCY154" s="86"/>
      <c r="LCZ154" s="86"/>
      <c r="LDA154" s="86"/>
      <c r="LDB154" s="86"/>
      <c r="LDC154" s="86"/>
      <c r="LDD154" s="86"/>
      <c r="LDE154" s="86"/>
      <c r="LDF154" s="86"/>
      <c r="LDG154" s="86"/>
      <c r="LDH154" s="86"/>
      <c r="LDI154" s="86"/>
      <c r="LDJ154" s="86"/>
      <c r="LDK154" s="86"/>
      <c r="LDL154" s="86"/>
      <c r="LDM154" s="86"/>
      <c r="LDN154" s="86"/>
      <c r="LDO154" s="86"/>
      <c r="LDP154" s="86"/>
      <c r="LDQ154" s="86"/>
      <c r="LDR154" s="86"/>
      <c r="LDS154" s="86"/>
      <c r="LDT154" s="86"/>
      <c r="LDU154" s="86"/>
      <c r="LDV154" s="86"/>
      <c r="LDW154" s="86"/>
      <c r="LDX154" s="86"/>
      <c r="LDY154" s="86"/>
      <c r="LDZ154" s="86"/>
      <c r="LEA154" s="86"/>
      <c r="LEB154" s="86"/>
      <c r="LEC154" s="86"/>
      <c r="LED154" s="86"/>
      <c r="LEE154" s="86"/>
      <c r="LEF154" s="86"/>
      <c r="LEG154" s="86"/>
      <c r="LEH154" s="86"/>
      <c r="LEI154" s="86"/>
      <c r="LEJ154" s="86"/>
      <c r="LEK154" s="86"/>
      <c r="LEL154" s="86"/>
      <c r="LEM154" s="86"/>
      <c r="LEN154" s="86"/>
      <c r="LEO154" s="86"/>
      <c r="LEP154" s="86"/>
      <c r="LEQ154" s="86"/>
      <c r="LER154" s="86"/>
      <c r="LES154" s="86"/>
      <c r="LET154" s="86"/>
      <c r="LEU154" s="86"/>
      <c r="LEV154" s="86"/>
      <c r="LEW154" s="86"/>
      <c r="LEX154" s="86"/>
      <c r="LEY154" s="86"/>
      <c r="LEZ154" s="86"/>
      <c r="LFA154" s="86"/>
      <c r="LFB154" s="86"/>
      <c r="LFC154" s="86"/>
      <c r="LFD154" s="86"/>
      <c r="LFE154" s="86"/>
      <c r="LFF154" s="86"/>
      <c r="LFG154" s="86"/>
      <c r="LFH154" s="86"/>
      <c r="LFI154" s="86"/>
      <c r="LFJ154" s="86"/>
      <c r="LFK154" s="86"/>
      <c r="LFL154" s="86"/>
      <c r="LFM154" s="86"/>
      <c r="LFN154" s="86"/>
      <c r="LFO154" s="86"/>
      <c r="LFP154" s="86"/>
      <c r="LFQ154" s="86"/>
      <c r="LFR154" s="86"/>
      <c r="LFS154" s="86"/>
      <c r="LFT154" s="86"/>
      <c r="LFU154" s="86"/>
      <c r="LFV154" s="86"/>
      <c r="LFW154" s="86"/>
      <c r="LFX154" s="86"/>
      <c r="LFY154" s="86"/>
      <c r="LFZ154" s="86"/>
      <c r="LGA154" s="86"/>
      <c r="LGB154" s="86"/>
      <c r="LGC154" s="86"/>
      <c r="LGD154" s="86"/>
      <c r="LGE154" s="86"/>
      <c r="LGF154" s="86"/>
      <c r="LGG154" s="86"/>
      <c r="LGH154" s="86"/>
      <c r="LGI154" s="86"/>
      <c r="LGJ154" s="86"/>
      <c r="LGK154" s="86"/>
      <c r="LGL154" s="86"/>
      <c r="LGM154" s="86"/>
      <c r="LGN154" s="86"/>
      <c r="LGO154" s="86"/>
      <c r="LGP154" s="86"/>
      <c r="LGQ154" s="86"/>
      <c r="LGR154" s="86"/>
      <c r="LGS154" s="86"/>
      <c r="LGT154" s="86"/>
      <c r="LGU154" s="86"/>
      <c r="LGV154" s="86"/>
      <c r="LGW154" s="86"/>
      <c r="LGX154" s="86"/>
      <c r="LGY154" s="86"/>
      <c r="LGZ154" s="86"/>
      <c r="LHA154" s="86"/>
      <c r="LHB154" s="86"/>
      <c r="LHC154" s="86"/>
      <c r="LHD154" s="86"/>
      <c r="LHE154" s="86"/>
      <c r="LHF154" s="86"/>
      <c r="LHG154" s="86"/>
      <c r="LHH154" s="86"/>
      <c r="LHI154" s="86"/>
      <c r="LHJ154" s="86"/>
      <c r="LHK154" s="86"/>
      <c r="LHL154" s="86"/>
      <c r="LHM154" s="86"/>
      <c r="LHN154" s="86"/>
      <c r="LHO154" s="86"/>
      <c r="LHP154" s="86"/>
      <c r="LHQ154" s="86"/>
      <c r="LHR154" s="86"/>
      <c r="LHS154" s="86"/>
      <c r="LHT154" s="86"/>
      <c r="LHU154" s="86"/>
      <c r="LHV154" s="86"/>
      <c r="LHW154" s="86"/>
      <c r="LHX154" s="86"/>
      <c r="LHY154" s="86"/>
      <c r="LHZ154" s="86"/>
      <c r="LIA154" s="86"/>
      <c r="LIB154" s="86"/>
      <c r="LIC154" s="86"/>
      <c r="LID154" s="86"/>
      <c r="LIE154" s="86"/>
      <c r="LIF154" s="86"/>
      <c r="LIG154" s="86"/>
      <c r="LIH154" s="86"/>
      <c r="LII154" s="86"/>
      <c r="LIJ154" s="86"/>
      <c r="LIK154" s="86"/>
      <c r="LIL154" s="86"/>
      <c r="LIM154" s="86"/>
      <c r="LIN154" s="86"/>
      <c r="LIO154" s="86"/>
      <c r="LIP154" s="86"/>
      <c r="LIQ154" s="86"/>
      <c r="LIR154" s="86"/>
      <c r="LIS154" s="86"/>
      <c r="LIT154" s="86"/>
      <c r="LIU154" s="86"/>
      <c r="LIV154" s="86"/>
      <c r="LIW154" s="86"/>
      <c r="LIX154" s="86"/>
      <c r="LIY154" s="86"/>
      <c r="LIZ154" s="86"/>
      <c r="LJA154" s="86"/>
      <c r="LJB154" s="86"/>
      <c r="LJC154" s="86"/>
      <c r="LJD154" s="86"/>
      <c r="LJE154" s="86"/>
      <c r="LJF154" s="86"/>
      <c r="LJG154" s="86"/>
      <c r="LJH154" s="86"/>
      <c r="LJI154" s="86"/>
      <c r="LJJ154" s="86"/>
      <c r="LJK154" s="86"/>
      <c r="LJL154" s="86"/>
      <c r="LJM154" s="86"/>
      <c r="LJN154" s="86"/>
      <c r="LJO154" s="86"/>
      <c r="LJP154" s="86"/>
      <c r="LJQ154" s="86"/>
      <c r="LJR154" s="86"/>
      <c r="LJS154" s="86"/>
      <c r="LJT154" s="86"/>
      <c r="LJU154" s="86"/>
      <c r="LJV154" s="86"/>
      <c r="LJW154" s="86"/>
      <c r="LJX154" s="86"/>
      <c r="LJY154" s="86"/>
      <c r="LJZ154" s="86"/>
      <c r="LKA154" s="86"/>
      <c r="LKB154" s="86"/>
      <c r="LKC154" s="86"/>
      <c r="LKD154" s="86"/>
      <c r="LKE154" s="186"/>
      <c r="LKF154" s="186"/>
      <c r="LKG154" s="186"/>
      <c r="LKH154" s="186"/>
      <c r="LKI154" s="186"/>
      <c r="LKJ154" s="186"/>
      <c r="LKK154" s="86"/>
      <c r="LKL154" s="86"/>
      <c r="LKM154" s="86"/>
      <c r="LKN154" s="86"/>
      <c r="LKO154" s="86"/>
      <c r="LKP154" s="86"/>
      <c r="LKQ154" s="86"/>
      <c r="LKR154" s="86"/>
      <c r="LKS154" s="86"/>
      <c r="LKT154" s="86"/>
      <c r="LKU154" s="86"/>
      <c r="LKV154" s="86"/>
      <c r="LKW154" s="86"/>
      <c r="LKX154" s="86"/>
      <c r="LKY154" s="86"/>
      <c r="LKZ154" s="86"/>
      <c r="LLA154" s="86"/>
      <c r="LLB154" s="86"/>
      <c r="LLC154" s="86"/>
      <c r="LLD154" s="86"/>
      <c r="LLE154" s="86"/>
      <c r="LLF154" s="86"/>
      <c r="LLG154" s="86"/>
      <c r="LLH154" s="86"/>
      <c r="LLI154" s="86"/>
      <c r="LLJ154" s="86"/>
      <c r="LLK154" s="86"/>
      <c r="LLL154" s="86"/>
      <c r="LLM154" s="86"/>
      <c r="LLN154" s="86"/>
      <c r="LLO154" s="86"/>
      <c r="LLP154" s="86"/>
      <c r="LLQ154" s="86"/>
      <c r="LLR154" s="86"/>
      <c r="LLS154" s="86"/>
      <c r="LLT154" s="86"/>
      <c r="LLU154" s="86"/>
      <c r="LLV154" s="86"/>
      <c r="LLW154" s="86"/>
      <c r="LLX154" s="86"/>
      <c r="LLY154" s="86"/>
      <c r="LLZ154" s="86"/>
      <c r="LMA154" s="86"/>
      <c r="LMB154" s="86"/>
      <c r="LMC154" s="86"/>
      <c r="LMD154" s="86"/>
      <c r="LME154" s="86"/>
      <c r="LMF154" s="86"/>
      <c r="LMG154" s="86"/>
      <c r="LMH154" s="86"/>
      <c r="LMI154" s="86"/>
      <c r="LMJ154" s="86"/>
      <c r="LMK154" s="86"/>
      <c r="LML154" s="86"/>
      <c r="LMM154" s="86"/>
      <c r="LMN154" s="86"/>
      <c r="LMO154" s="86"/>
      <c r="LMP154" s="86"/>
      <c r="LMQ154" s="86"/>
      <c r="LMR154" s="86"/>
      <c r="LMS154" s="86"/>
      <c r="LMT154" s="86"/>
      <c r="LMU154" s="86"/>
      <c r="LMV154" s="86"/>
      <c r="LMW154" s="86"/>
      <c r="LMX154" s="86"/>
      <c r="LMY154" s="86"/>
      <c r="LMZ154" s="86"/>
      <c r="LNA154" s="86"/>
      <c r="LNB154" s="86"/>
      <c r="LNC154" s="86"/>
      <c r="LND154" s="86"/>
      <c r="LNE154" s="86"/>
      <c r="LNF154" s="86"/>
      <c r="LNG154" s="86"/>
      <c r="LNH154" s="86"/>
      <c r="LNI154" s="86"/>
      <c r="LNJ154" s="86"/>
      <c r="LNK154" s="86"/>
      <c r="LNL154" s="86"/>
      <c r="LNM154" s="86"/>
      <c r="LNN154" s="86"/>
      <c r="LNO154" s="86"/>
      <c r="LNP154" s="86"/>
      <c r="LNQ154" s="86"/>
      <c r="LNR154" s="86"/>
      <c r="LNS154" s="86"/>
      <c r="LNT154" s="86"/>
      <c r="LNU154" s="86"/>
      <c r="LNV154" s="86"/>
      <c r="LNW154" s="86"/>
      <c r="LNX154" s="86"/>
      <c r="LNY154" s="86"/>
      <c r="LNZ154" s="86"/>
      <c r="LOA154" s="86"/>
      <c r="LOB154" s="86"/>
      <c r="LOC154" s="86"/>
      <c r="LOD154" s="86"/>
      <c r="LOE154" s="86"/>
      <c r="LOF154" s="86"/>
      <c r="LOG154" s="86"/>
      <c r="LOH154" s="86"/>
      <c r="LOI154" s="86"/>
      <c r="LOJ154" s="86"/>
      <c r="LOK154" s="86"/>
      <c r="LOL154" s="86"/>
      <c r="LOM154" s="86"/>
      <c r="LON154" s="86"/>
      <c r="LOO154" s="86"/>
      <c r="LOP154" s="86"/>
      <c r="LOQ154" s="86"/>
      <c r="LOR154" s="86"/>
      <c r="LOS154" s="86"/>
      <c r="LOT154" s="86"/>
      <c r="LOU154" s="86"/>
      <c r="LOV154" s="86"/>
      <c r="LOW154" s="86"/>
      <c r="LOX154" s="86"/>
      <c r="LOY154" s="86"/>
      <c r="LOZ154" s="86"/>
      <c r="LPA154" s="86"/>
      <c r="LPB154" s="86"/>
      <c r="LPC154" s="86"/>
      <c r="LPD154" s="86"/>
      <c r="LPE154" s="86"/>
      <c r="LPF154" s="86"/>
      <c r="LPG154" s="86"/>
      <c r="LPH154" s="86"/>
      <c r="LPI154" s="86"/>
      <c r="LPJ154" s="86"/>
      <c r="LPK154" s="86"/>
      <c r="LPL154" s="86"/>
      <c r="LPM154" s="86"/>
      <c r="LPN154" s="86"/>
      <c r="LPO154" s="86"/>
      <c r="LPP154" s="86"/>
      <c r="LPQ154" s="86"/>
      <c r="LPR154" s="86"/>
      <c r="LPS154" s="86"/>
      <c r="LPT154" s="86"/>
      <c r="LPU154" s="86"/>
      <c r="LPV154" s="86"/>
      <c r="LPW154" s="86"/>
      <c r="LPX154" s="86"/>
      <c r="LPY154" s="86"/>
      <c r="LPZ154" s="86"/>
      <c r="LQA154" s="86"/>
      <c r="LQB154" s="86"/>
      <c r="LQC154" s="86"/>
      <c r="LQD154" s="86"/>
      <c r="LQE154" s="86"/>
      <c r="LQF154" s="86"/>
      <c r="LQG154" s="86"/>
      <c r="LQH154" s="86"/>
      <c r="LQI154" s="86"/>
      <c r="LQJ154" s="86"/>
      <c r="LQK154" s="86"/>
      <c r="LQL154" s="86"/>
      <c r="LQM154" s="86"/>
      <c r="LQN154" s="86"/>
      <c r="LQO154" s="86"/>
      <c r="LQP154" s="86"/>
      <c r="LQQ154" s="86"/>
      <c r="LQR154" s="86"/>
      <c r="LQS154" s="86"/>
      <c r="LQT154" s="86"/>
      <c r="LQU154" s="86"/>
      <c r="LQV154" s="86"/>
      <c r="LQW154" s="86"/>
      <c r="LQX154" s="86"/>
      <c r="LQY154" s="86"/>
      <c r="LQZ154" s="86"/>
      <c r="LRA154" s="86"/>
      <c r="LRB154" s="86"/>
      <c r="LRC154" s="86"/>
      <c r="LRD154" s="86"/>
      <c r="LRE154" s="86"/>
      <c r="LRF154" s="86"/>
      <c r="LRG154" s="86"/>
      <c r="LRH154" s="86"/>
      <c r="LRI154" s="86"/>
      <c r="LRJ154" s="86"/>
      <c r="LRK154" s="86"/>
      <c r="LRL154" s="86"/>
      <c r="LRM154" s="86"/>
      <c r="LRN154" s="86"/>
      <c r="LRO154" s="86"/>
      <c r="LRP154" s="86"/>
      <c r="LRQ154" s="86"/>
      <c r="LRR154" s="86"/>
      <c r="LRS154" s="86"/>
      <c r="LRT154" s="86"/>
      <c r="LRU154" s="86"/>
      <c r="LRV154" s="86"/>
      <c r="LRW154" s="86"/>
      <c r="LRX154" s="86"/>
      <c r="LRY154" s="86"/>
      <c r="LRZ154" s="86"/>
      <c r="LSA154" s="86"/>
      <c r="LSB154" s="86"/>
      <c r="LSC154" s="86"/>
      <c r="LSD154" s="86"/>
      <c r="LSE154" s="86"/>
      <c r="LSF154" s="86"/>
      <c r="LSG154" s="86"/>
      <c r="LSH154" s="86"/>
      <c r="LSI154" s="86"/>
      <c r="LSJ154" s="86"/>
      <c r="LSK154" s="86"/>
      <c r="LSL154" s="86"/>
      <c r="LSM154" s="86"/>
      <c r="LSN154" s="86"/>
      <c r="LSO154" s="86"/>
      <c r="LSP154" s="86"/>
      <c r="LSQ154" s="86"/>
      <c r="LSR154" s="86"/>
      <c r="LSS154" s="86"/>
      <c r="LST154" s="86"/>
      <c r="LSU154" s="86"/>
      <c r="LSV154" s="86"/>
      <c r="LSW154" s="86"/>
      <c r="LSX154" s="86"/>
      <c r="LSY154" s="86"/>
      <c r="LSZ154" s="86"/>
      <c r="LTA154" s="86"/>
      <c r="LTB154" s="86"/>
      <c r="LTC154" s="86"/>
      <c r="LTD154" s="86"/>
      <c r="LTE154" s="86"/>
      <c r="LTF154" s="86"/>
      <c r="LTG154" s="86"/>
      <c r="LTH154" s="86"/>
      <c r="LTI154" s="86"/>
      <c r="LTJ154" s="86"/>
      <c r="LTK154" s="86"/>
      <c r="LTL154" s="86"/>
      <c r="LTM154" s="86"/>
      <c r="LTN154" s="86"/>
      <c r="LTO154" s="86"/>
      <c r="LTP154" s="86"/>
      <c r="LTQ154" s="86"/>
      <c r="LTR154" s="86"/>
      <c r="LTS154" s="86"/>
      <c r="LTT154" s="86"/>
      <c r="LTU154" s="86"/>
      <c r="LTV154" s="86"/>
      <c r="LTW154" s="86"/>
      <c r="LTX154" s="86"/>
      <c r="LTY154" s="86"/>
      <c r="LTZ154" s="86"/>
      <c r="LUA154" s="186"/>
      <c r="LUB154" s="186"/>
      <c r="LUC154" s="186"/>
      <c r="LUD154" s="186"/>
      <c r="LUE154" s="186"/>
      <c r="LUF154" s="186"/>
      <c r="LUG154" s="86"/>
      <c r="LUH154" s="86"/>
      <c r="LUI154" s="86"/>
      <c r="LUJ154" s="86"/>
      <c r="LUK154" s="86"/>
      <c r="LUL154" s="86"/>
      <c r="LUM154" s="86"/>
      <c r="LUN154" s="86"/>
      <c r="LUO154" s="86"/>
      <c r="LUP154" s="86"/>
      <c r="LUQ154" s="86"/>
      <c r="LUR154" s="86"/>
      <c r="LUS154" s="86"/>
      <c r="LUT154" s="86"/>
      <c r="LUU154" s="86"/>
      <c r="LUV154" s="86"/>
      <c r="LUW154" s="86"/>
      <c r="LUX154" s="86"/>
      <c r="LUY154" s="86"/>
      <c r="LUZ154" s="86"/>
      <c r="LVA154" s="86"/>
      <c r="LVB154" s="86"/>
      <c r="LVC154" s="86"/>
      <c r="LVD154" s="86"/>
      <c r="LVE154" s="86"/>
      <c r="LVF154" s="86"/>
      <c r="LVG154" s="86"/>
      <c r="LVH154" s="86"/>
      <c r="LVI154" s="86"/>
      <c r="LVJ154" s="86"/>
      <c r="LVK154" s="86"/>
      <c r="LVL154" s="86"/>
      <c r="LVM154" s="86"/>
      <c r="LVN154" s="86"/>
      <c r="LVO154" s="86"/>
      <c r="LVP154" s="86"/>
      <c r="LVQ154" s="86"/>
      <c r="LVR154" s="86"/>
      <c r="LVS154" s="86"/>
      <c r="LVT154" s="86"/>
      <c r="LVU154" s="86"/>
      <c r="LVV154" s="86"/>
      <c r="LVW154" s="86"/>
      <c r="LVX154" s="86"/>
      <c r="LVY154" s="86"/>
      <c r="LVZ154" s="86"/>
      <c r="LWA154" s="86"/>
      <c r="LWB154" s="86"/>
      <c r="LWC154" s="86"/>
      <c r="LWD154" s="86"/>
      <c r="LWE154" s="86"/>
      <c r="LWF154" s="86"/>
      <c r="LWG154" s="86"/>
      <c r="LWH154" s="86"/>
      <c r="LWI154" s="86"/>
      <c r="LWJ154" s="86"/>
      <c r="LWK154" s="86"/>
      <c r="LWL154" s="86"/>
      <c r="LWM154" s="86"/>
      <c r="LWN154" s="86"/>
      <c r="LWO154" s="86"/>
      <c r="LWP154" s="86"/>
      <c r="LWQ154" s="86"/>
      <c r="LWR154" s="86"/>
      <c r="LWS154" s="86"/>
      <c r="LWT154" s="86"/>
      <c r="LWU154" s="86"/>
      <c r="LWV154" s="86"/>
      <c r="LWW154" s="86"/>
      <c r="LWX154" s="86"/>
      <c r="LWY154" s="86"/>
      <c r="LWZ154" s="86"/>
      <c r="LXA154" s="86"/>
      <c r="LXB154" s="86"/>
      <c r="LXC154" s="86"/>
      <c r="LXD154" s="86"/>
      <c r="LXE154" s="86"/>
      <c r="LXF154" s="86"/>
      <c r="LXG154" s="86"/>
      <c r="LXH154" s="86"/>
      <c r="LXI154" s="86"/>
      <c r="LXJ154" s="86"/>
      <c r="LXK154" s="86"/>
      <c r="LXL154" s="86"/>
      <c r="LXM154" s="86"/>
      <c r="LXN154" s="86"/>
      <c r="LXO154" s="86"/>
      <c r="LXP154" s="86"/>
      <c r="LXQ154" s="86"/>
      <c r="LXR154" s="86"/>
      <c r="LXS154" s="86"/>
      <c r="LXT154" s="86"/>
      <c r="LXU154" s="86"/>
      <c r="LXV154" s="86"/>
      <c r="LXW154" s="86"/>
      <c r="LXX154" s="86"/>
      <c r="LXY154" s="86"/>
      <c r="LXZ154" s="86"/>
      <c r="LYA154" s="86"/>
      <c r="LYB154" s="86"/>
      <c r="LYC154" s="86"/>
      <c r="LYD154" s="86"/>
      <c r="LYE154" s="86"/>
      <c r="LYF154" s="86"/>
      <c r="LYG154" s="86"/>
      <c r="LYH154" s="86"/>
      <c r="LYI154" s="86"/>
      <c r="LYJ154" s="86"/>
      <c r="LYK154" s="86"/>
      <c r="LYL154" s="86"/>
      <c r="LYM154" s="86"/>
      <c r="LYN154" s="86"/>
      <c r="LYO154" s="86"/>
      <c r="LYP154" s="86"/>
      <c r="LYQ154" s="86"/>
      <c r="LYR154" s="86"/>
      <c r="LYS154" s="86"/>
      <c r="LYT154" s="86"/>
      <c r="LYU154" s="86"/>
      <c r="LYV154" s="86"/>
      <c r="LYW154" s="86"/>
      <c r="LYX154" s="86"/>
      <c r="LYY154" s="86"/>
      <c r="LYZ154" s="86"/>
      <c r="LZA154" s="86"/>
      <c r="LZB154" s="86"/>
      <c r="LZC154" s="86"/>
      <c r="LZD154" s="86"/>
      <c r="LZE154" s="86"/>
      <c r="LZF154" s="86"/>
      <c r="LZG154" s="86"/>
      <c r="LZH154" s="86"/>
      <c r="LZI154" s="86"/>
      <c r="LZJ154" s="86"/>
      <c r="LZK154" s="86"/>
      <c r="LZL154" s="86"/>
      <c r="LZM154" s="86"/>
      <c r="LZN154" s="86"/>
      <c r="LZO154" s="86"/>
      <c r="LZP154" s="86"/>
      <c r="LZQ154" s="86"/>
      <c r="LZR154" s="86"/>
      <c r="LZS154" s="86"/>
      <c r="LZT154" s="86"/>
      <c r="LZU154" s="86"/>
      <c r="LZV154" s="86"/>
      <c r="LZW154" s="86"/>
      <c r="LZX154" s="86"/>
      <c r="LZY154" s="86"/>
      <c r="LZZ154" s="86"/>
      <c r="MAA154" s="86"/>
      <c r="MAB154" s="86"/>
      <c r="MAC154" s="86"/>
      <c r="MAD154" s="86"/>
      <c r="MAE154" s="86"/>
      <c r="MAF154" s="86"/>
      <c r="MAG154" s="86"/>
      <c r="MAH154" s="86"/>
      <c r="MAI154" s="86"/>
      <c r="MAJ154" s="86"/>
      <c r="MAK154" s="86"/>
      <c r="MAL154" s="86"/>
      <c r="MAM154" s="86"/>
      <c r="MAN154" s="86"/>
      <c r="MAO154" s="86"/>
      <c r="MAP154" s="86"/>
      <c r="MAQ154" s="86"/>
      <c r="MAR154" s="86"/>
      <c r="MAS154" s="86"/>
      <c r="MAT154" s="86"/>
      <c r="MAU154" s="86"/>
      <c r="MAV154" s="86"/>
      <c r="MAW154" s="86"/>
      <c r="MAX154" s="86"/>
      <c r="MAY154" s="86"/>
      <c r="MAZ154" s="86"/>
      <c r="MBA154" s="86"/>
      <c r="MBB154" s="86"/>
      <c r="MBC154" s="86"/>
      <c r="MBD154" s="86"/>
      <c r="MBE154" s="86"/>
      <c r="MBF154" s="86"/>
      <c r="MBG154" s="86"/>
      <c r="MBH154" s="86"/>
      <c r="MBI154" s="86"/>
      <c r="MBJ154" s="86"/>
      <c r="MBK154" s="86"/>
      <c r="MBL154" s="86"/>
      <c r="MBM154" s="86"/>
      <c r="MBN154" s="86"/>
      <c r="MBO154" s="86"/>
      <c r="MBP154" s="86"/>
      <c r="MBQ154" s="86"/>
      <c r="MBR154" s="86"/>
      <c r="MBS154" s="86"/>
      <c r="MBT154" s="86"/>
      <c r="MBU154" s="86"/>
      <c r="MBV154" s="86"/>
      <c r="MBW154" s="86"/>
      <c r="MBX154" s="86"/>
      <c r="MBY154" s="86"/>
      <c r="MBZ154" s="86"/>
      <c r="MCA154" s="86"/>
      <c r="MCB154" s="86"/>
      <c r="MCC154" s="86"/>
      <c r="MCD154" s="86"/>
      <c r="MCE154" s="86"/>
      <c r="MCF154" s="86"/>
      <c r="MCG154" s="86"/>
      <c r="MCH154" s="86"/>
      <c r="MCI154" s="86"/>
      <c r="MCJ154" s="86"/>
      <c r="MCK154" s="86"/>
      <c r="MCL154" s="86"/>
      <c r="MCM154" s="86"/>
      <c r="MCN154" s="86"/>
      <c r="MCO154" s="86"/>
      <c r="MCP154" s="86"/>
      <c r="MCQ154" s="86"/>
      <c r="MCR154" s="86"/>
      <c r="MCS154" s="86"/>
      <c r="MCT154" s="86"/>
      <c r="MCU154" s="86"/>
      <c r="MCV154" s="86"/>
      <c r="MCW154" s="86"/>
      <c r="MCX154" s="86"/>
      <c r="MCY154" s="86"/>
      <c r="MCZ154" s="86"/>
      <c r="MDA154" s="86"/>
      <c r="MDB154" s="86"/>
      <c r="MDC154" s="86"/>
      <c r="MDD154" s="86"/>
      <c r="MDE154" s="86"/>
      <c r="MDF154" s="86"/>
      <c r="MDG154" s="86"/>
      <c r="MDH154" s="86"/>
      <c r="MDI154" s="86"/>
      <c r="MDJ154" s="86"/>
      <c r="MDK154" s="86"/>
      <c r="MDL154" s="86"/>
      <c r="MDM154" s="86"/>
      <c r="MDN154" s="86"/>
      <c r="MDO154" s="86"/>
      <c r="MDP154" s="86"/>
      <c r="MDQ154" s="86"/>
      <c r="MDR154" s="86"/>
      <c r="MDS154" s="86"/>
      <c r="MDT154" s="86"/>
      <c r="MDU154" s="86"/>
      <c r="MDV154" s="86"/>
      <c r="MDW154" s="186"/>
      <c r="MDX154" s="186"/>
      <c r="MDY154" s="186"/>
      <c r="MDZ154" s="186"/>
      <c r="MEA154" s="186"/>
      <c r="MEB154" s="186"/>
      <c r="MEC154" s="86"/>
      <c r="MED154" s="86"/>
      <c r="MEE154" s="86"/>
      <c r="MEF154" s="86"/>
      <c r="MEG154" s="86"/>
      <c r="MEH154" s="86"/>
      <c r="MEI154" s="86"/>
      <c r="MEJ154" s="86"/>
      <c r="MEK154" s="86"/>
      <c r="MEL154" s="86"/>
      <c r="MEM154" s="86"/>
      <c r="MEN154" s="86"/>
      <c r="MEO154" s="86"/>
      <c r="MEP154" s="86"/>
      <c r="MEQ154" s="86"/>
      <c r="MER154" s="86"/>
      <c r="MES154" s="86"/>
      <c r="MET154" s="86"/>
      <c r="MEU154" s="86"/>
      <c r="MEV154" s="86"/>
      <c r="MEW154" s="86"/>
      <c r="MEX154" s="86"/>
      <c r="MEY154" s="86"/>
      <c r="MEZ154" s="86"/>
      <c r="MFA154" s="86"/>
      <c r="MFB154" s="86"/>
      <c r="MFC154" s="86"/>
      <c r="MFD154" s="86"/>
      <c r="MFE154" s="86"/>
      <c r="MFF154" s="86"/>
      <c r="MFG154" s="86"/>
      <c r="MFH154" s="86"/>
      <c r="MFI154" s="86"/>
      <c r="MFJ154" s="86"/>
      <c r="MFK154" s="86"/>
      <c r="MFL154" s="86"/>
      <c r="MFM154" s="86"/>
      <c r="MFN154" s="86"/>
      <c r="MFO154" s="86"/>
      <c r="MFP154" s="86"/>
      <c r="MFQ154" s="86"/>
      <c r="MFR154" s="86"/>
      <c r="MFS154" s="86"/>
      <c r="MFT154" s="86"/>
      <c r="MFU154" s="86"/>
      <c r="MFV154" s="86"/>
      <c r="MFW154" s="86"/>
      <c r="MFX154" s="86"/>
      <c r="MFY154" s="86"/>
      <c r="MFZ154" s="86"/>
      <c r="MGA154" s="86"/>
      <c r="MGB154" s="86"/>
      <c r="MGC154" s="86"/>
      <c r="MGD154" s="86"/>
      <c r="MGE154" s="86"/>
      <c r="MGF154" s="86"/>
      <c r="MGG154" s="86"/>
      <c r="MGH154" s="86"/>
      <c r="MGI154" s="86"/>
      <c r="MGJ154" s="86"/>
      <c r="MGK154" s="86"/>
      <c r="MGL154" s="86"/>
      <c r="MGM154" s="86"/>
      <c r="MGN154" s="86"/>
      <c r="MGO154" s="86"/>
      <c r="MGP154" s="86"/>
      <c r="MGQ154" s="86"/>
      <c r="MGR154" s="86"/>
      <c r="MGS154" s="86"/>
      <c r="MGT154" s="86"/>
      <c r="MGU154" s="86"/>
      <c r="MGV154" s="86"/>
      <c r="MGW154" s="86"/>
      <c r="MGX154" s="86"/>
      <c r="MGY154" s="86"/>
      <c r="MGZ154" s="86"/>
      <c r="MHA154" s="86"/>
      <c r="MHB154" s="86"/>
      <c r="MHC154" s="86"/>
      <c r="MHD154" s="86"/>
      <c r="MHE154" s="86"/>
      <c r="MHF154" s="86"/>
      <c r="MHG154" s="86"/>
      <c r="MHH154" s="86"/>
      <c r="MHI154" s="86"/>
      <c r="MHJ154" s="86"/>
      <c r="MHK154" s="86"/>
      <c r="MHL154" s="86"/>
      <c r="MHM154" s="86"/>
      <c r="MHN154" s="86"/>
      <c r="MHO154" s="86"/>
      <c r="MHP154" s="86"/>
      <c r="MHQ154" s="86"/>
      <c r="MHR154" s="86"/>
      <c r="MHS154" s="86"/>
      <c r="MHT154" s="86"/>
      <c r="MHU154" s="86"/>
      <c r="MHV154" s="86"/>
      <c r="MHW154" s="86"/>
      <c r="MHX154" s="86"/>
      <c r="MHY154" s="86"/>
      <c r="MHZ154" s="86"/>
      <c r="MIA154" s="86"/>
      <c r="MIB154" s="86"/>
      <c r="MIC154" s="86"/>
      <c r="MID154" s="86"/>
      <c r="MIE154" s="86"/>
      <c r="MIF154" s="86"/>
      <c r="MIG154" s="86"/>
      <c r="MIH154" s="86"/>
      <c r="MII154" s="86"/>
      <c r="MIJ154" s="86"/>
      <c r="MIK154" s="86"/>
      <c r="MIL154" s="86"/>
      <c r="MIM154" s="86"/>
      <c r="MIN154" s="86"/>
      <c r="MIO154" s="86"/>
      <c r="MIP154" s="86"/>
      <c r="MIQ154" s="86"/>
      <c r="MIR154" s="86"/>
      <c r="MIS154" s="86"/>
      <c r="MIT154" s="86"/>
      <c r="MIU154" s="86"/>
      <c r="MIV154" s="86"/>
      <c r="MIW154" s="86"/>
      <c r="MIX154" s="86"/>
      <c r="MIY154" s="86"/>
      <c r="MIZ154" s="86"/>
      <c r="MJA154" s="86"/>
      <c r="MJB154" s="86"/>
      <c r="MJC154" s="86"/>
      <c r="MJD154" s="86"/>
      <c r="MJE154" s="86"/>
      <c r="MJF154" s="86"/>
      <c r="MJG154" s="86"/>
      <c r="MJH154" s="86"/>
      <c r="MJI154" s="86"/>
      <c r="MJJ154" s="86"/>
      <c r="MJK154" s="86"/>
      <c r="MJL154" s="86"/>
      <c r="MJM154" s="86"/>
      <c r="MJN154" s="86"/>
      <c r="MJO154" s="86"/>
      <c r="MJP154" s="86"/>
      <c r="MJQ154" s="86"/>
      <c r="MJR154" s="86"/>
      <c r="MJS154" s="86"/>
      <c r="MJT154" s="86"/>
      <c r="MJU154" s="86"/>
      <c r="MJV154" s="86"/>
      <c r="MJW154" s="86"/>
      <c r="MJX154" s="86"/>
      <c r="MJY154" s="86"/>
      <c r="MJZ154" s="86"/>
      <c r="MKA154" s="86"/>
      <c r="MKB154" s="86"/>
      <c r="MKC154" s="86"/>
      <c r="MKD154" s="86"/>
      <c r="MKE154" s="86"/>
      <c r="MKF154" s="86"/>
      <c r="MKG154" s="86"/>
      <c r="MKH154" s="86"/>
      <c r="MKI154" s="86"/>
      <c r="MKJ154" s="86"/>
      <c r="MKK154" s="86"/>
      <c r="MKL154" s="86"/>
      <c r="MKM154" s="86"/>
      <c r="MKN154" s="86"/>
      <c r="MKO154" s="86"/>
      <c r="MKP154" s="86"/>
      <c r="MKQ154" s="86"/>
      <c r="MKR154" s="86"/>
      <c r="MKS154" s="86"/>
      <c r="MKT154" s="86"/>
      <c r="MKU154" s="86"/>
      <c r="MKV154" s="86"/>
      <c r="MKW154" s="86"/>
      <c r="MKX154" s="86"/>
      <c r="MKY154" s="86"/>
      <c r="MKZ154" s="86"/>
      <c r="MLA154" s="86"/>
      <c r="MLB154" s="86"/>
      <c r="MLC154" s="86"/>
      <c r="MLD154" s="86"/>
      <c r="MLE154" s="86"/>
      <c r="MLF154" s="86"/>
      <c r="MLG154" s="86"/>
      <c r="MLH154" s="86"/>
      <c r="MLI154" s="86"/>
      <c r="MLJ154" s="86"/>
      <c r="MLK154" s="86"/>
      <c r="MLL154" s="86"/>
      <c r="MLM154" s="86"/>
      <c r="MLN154" s="86"/>
      <c r="MLO154" s="86"/>
      <c r="MLP154" s="86"/>
      <c r="MLQ154" s="86"/>
      <c r="MLR154" s="86"/>
      <c r="MLS154" s="86"/>
      <c r="MLT154" s="86"/>
      <c r="MLU154" s="86"/>
      <c r="MLV154" s="86"/>
      <c r="MLW154" s="86"/>
      <c r="MLX154" s="86"/>
      <c r="MLY154" s="86"/>
      <c r="MLZ154" s="86"/>
      <c r="MMA154" s="86"/>
      <c r="MMB154" s="86"/>
      <c r="MMC154" s="86"/>
      <c r="MMD154" s="86"/>
      <c r="MME154" s="86"/>
      <c r="MMF154" s="86"/>
      <c r="MMG154" s="86"/>
      <c r="MMH154" s="86"/>
      <c r="MMI154" s="86"/>
      <c r="MMJ154" s="86"/>
      <c r="MMK154" s="86"/>
      <c r="MML154" s="86"/>
      <c r="MMM154" s="86"/>
      <c r="MMN154" s="86"/>
      <c r="MMO154" s="86"/>
      <c r="MMP154" s="86"/>
      <c r="MMQ154" s="86"/>
      <c r="MMR154" s="86"/>
      <c r="MMS154" s="86"/>
      <c r="MMT154" s="86"/>
      <c r="MMU154" s="86"/>
      <c r="MMV154" s="86"/>
      <c r="MMW154" s="86"/>
      <c r="MMX154" s="86"/>
      <c r="MMY154" s="86"/>
      <c r="MMZ154" s="86"/>
      <c r="MNA154" s="86"/>
      <c r="MNB154" s="86"/>
      <c r="MNC154" s="86"/>
      <c r="MND154" s="86"/>
      <c r="MNE154" s="86"/>
      <c r="MNF154" s="86"/>
      <c r="MNG154" s="86"/>
      <c r="MNH154" s="86"/>
      <c r="MNI154" s="86"/>
      <c r="MNJ154" s="86"/>
      <c r="MNK154" s="86"/>
      <c r="MNL154" s="86"/>
      <c r="MNM154" s="86"/>
      <c r="MNN154" s="86"/>
      <c r="MNO154" s="86"/>
      <c r="MNP154" s="86"/>
      <c r="MNQ154" s="86"/>
      <c r="MNR154" s="86"/>
      <c r="MNS154" s="186"/>
      <c r="MNT154" s="186"/>
      <c r="MNU154" s="186"/>
      <c r="MNV154" s="186"/>
      <c r="MNW154" s="186"/>
      <c r="MNX154" s="186"/>
      <c r="MNY154" s="86"/>
      <c r="MNZ154" s="86"/>
      <c r="MOA154" s="86"/>
      <c r="MOB154" s="86"/>
      <c r="MOC154" s="86"/>
      <c r="MOD154" s="86"/>
      <c r="MOE154" s="86"/>
      <c r="MOF154" s="86"/>
      <c r="MOG154" s="86"/>
      <c r="MOH154" s="86"/>
      <c r="MOI154" s="86"/>
      <c r="MOJ154" s="86"/>
      <c r="MOK154" s="86"/>
      <c r="MOL154" s="86"/>
      <c r="MOM154" s="86"/>
      <c r="MON154" s="86"/>
      <c r="MOO154" s="86"/>
      <c r="MOP154" s="86"/>
      <c r="MOQ154" s="86"/>
      <c r="MOR154" s="86"/>
      <c r="MOS154" s="86"/>
      <c r="MOT154" s="86"/>
      <c r="MOU154" s="86"/>
      <c r="MOV154" s="86"/>
      <c r="MOW154" s="86"/>
      <c r="MOX154" s="86"/>
      <c r="MOY154" s="86"/>
      <c r="MOZ154" s="86"/>
      <c r="MPA154" s="86"/>
      <c r="MPB154" s="86"/>
      <c r="MPC154" s="86"/>
      <c r="MPD154" s="86"/>
      <c r="MPE154" s="86"/>
      <c r="MPF154" s="86"/>
      <c r="MPG154" s="86"/>
      <c r="MPH154" s="86"/>
      <c r="MPI154" s="86"/>
      <c r="MPJ154" s="86"/>
      <c r="MPK154" s="86"/>
      <c r="MPL154" s="86"/>
      <c r="MPM154" s="86"/>
      <c r="MPN154" s="86"/>
      <c r="MPO154" s="86"/>
      <c r="MPP154" s="86"/>
      <c r="MPQ154" s="86"/>
      <c r="MPR154" s="86"/>
      <c r="MPS154" s="86"/>
      <c r="MPT154" s="86"/>
      <c r="MPU154" s="86"/>
      <c r="MPV154" s="86"/>
      <c r="MPW154" s="86"/>
      <c r="MPX154" s="86"/>
      <c r="MPY154" s="86"/>
      <c r="MPZ154" s="86"/>
      <c r="MQA154" s="86"/>
      <c r="MQB154" s="86"/>
      <c r="MQC154" s="86"/>
      <c r="MQD154" s="86"/>
      <c r="MQE154" s="86"/>
      <c r="MQF154" s="86"/>
      <c r="MQG154" s="86"/>
      <c r="MQH154" s="86"/>
      <c r="MQI154" s="86"/>
      <c r="MQJ154" s="86"/>
      <c r="MQK154" s="86"/>
      <c r="MQL154" s="86"/>
      <c r="MQM154" s="86"/>
      <c r="MQN154" s="86"/>
      <c r="MQO154" s="86"/>
      <c r="MQP154" s="86"/>
      <c r="MQQ154" s="86"/>
      <c r="MQR154" s="86"/>
      <c r="MQS154" s="86"/>
      <c r="MQT154" s="86"/>
      <c r="MQU154" s="86"/>
      <c r="MQV154" s="86"/>
      <c r="MQW154" s="86"/>
      <c r="MQX154" s="86"/>
      <c r="MQY154" s="86"/>
      <c r="MQZ154" s="86"/>
      <c r="MRA154" s="86"/>
      <c r="MRB154" s="86"/>
      <c r="MRC154" s="86"/>
      <c r="MRD154" s="86"/>
      <c r="MRE154" s="86"/>
      <c r="MRF154" s="86"/>
      <c r="MRG154" s="86"/>
      <c r="MRH154" s="86"/>
      <c r="MRI154" s="86"/>
      <c r="MRJ154" s="86"/>
      <c r="MRK154" s="86"/>
      <c r="MRL154" s="86"/>
      <c r="MRM154" s="86"/>
      <c r="MRN154" s="86"/>
      <c r="MRO154" s="86"/>
      <c r="MRP154" s="86"/>
      <c r="MRQ154" s="86"/>
      <c r="MRR154" s="86"/>
      <c r="MRS154" s="86"/>
      <c r="MRT154" s="86"/>
      <c r="MRU154" s="86"/>
      <c r="MRV154" s="86"/>
      <c r="MRW154" s="86"/>
      <c r="MRX154" s="86"/>
      <c r="MRY154" s="86"/>
      <c r="MRZ154" s="86"/>
      <c r="MSA154" s="86"/>
      <c r="MSB154" s="86"/>
      <c r="MSC154" s="86"/>
      <c r="MSD154" s="86"/>
      <c r="MSE154" s="86"/>
      <c r="MSF154" s="86"/>
      <c r="MSG154" s="86"/>
      <c r="MSH154" s="86"/>
      <c r="MSI154" s="86"/>
      <c r="MSJ154" s="86"/>
      <c r="MSK154" s="86"/>
      <c r="MSL154" s="86"/>
      <c r="MSM154" s="86"/>
      <c r="MSN154" s="86"/>
      <c r="MSO154" s="86"/>
      <c r="MSP154" s="86"/>
      <c r="MSQ154" s="86"/>
      <c r="MSR154" s="86"/>
      <c r="MSS154" s="86"/>
      <c r="MST154" s="86"/>
      <c r="MSU154" s="86"/>
      <c r="MSV154" s="86"/>
      <c r="MSW154" s="86"/>
      <c r="MSX154" s="86"/>
      <c r="MSY154" s="86"/>
      <c r="MSZ154" s="86"/>
      <c r="MTA154" s="86"/>
      <c r="MTB154" s="86"/>
      <c r="MTC154" s="86"/>
      <c r="MTD154" s="86"/>
      <c r="MTE154" s="86"/>
      <c r="MTF154" s="86"/>
      <c r="MTG154" s="86"/>
      <c r="MTH154" s="86"/>
      <c r="MTI154" s="86"/>
      <c r="MTJ154" s="86"/>
      <c r="MTK154" s="86"/>
      <c r="MTL154" s="86"/>
      <c r="MTM154" s="86"/>
      <c r="MTN154" s="86"/>
      <c r="MTO154" s="86"/>
      <c r="MTP154" s="86"/>
      <c r="MTQ154" s="86"/>
      <c r="MTR154" s="86"/>
      <c r="MTS154" s="86"/>
      <c r="MTT154" s="86"/>
      <c r="MTU154" s="86"/>
      <c r="MTV154" s="86"/>
      <c r="MTW154" s="86"/>
      <c r="MTX154" s="86"/>
      <c r="MTY154" s="86"/>
      <c r="MTZ154" s="86"/>
      <c r="MUA154" s="86"/>
      <c r="MUB154" s="86"/>
      <c r="MUC154" s="86"/>
      <c r="MUD154" s="86"/>
      <c r="MUE154" s="86"/>
      <c r="MUF154" s="86"/>
      <c r="MUG154" s="86"/>
      <c r="MUH154" s="86"/>
      <c r="MUI154" s="86"/>
      <c r="MUJ154" s="86"/>
      <c r="MUK154" s="86"/>
      <c r="MUL154" s="86"/>
      <c r="MUM154" s="86"/>
      <c r="MUN154" s="86"/>
      <c r="MUO154" s="86"/>
      <c r="MUP154" s="86"/>
      <c r="MUQ154" s="86"/>
      <c r="MUR154" s="86"/>
      <c r="MUS154" s="86"/>
      <c r="MUT154" s="86"/>
      <c r="MUU154" s="86"/>
      <c r="MUV154" s="86"/>
      <c r="MUW154" s="86"/>
      <c r="MUX154" s="86"/>
      <c r="MUY154" s="86"/>
      <c r="MUZ154" s="86"/>
      <c r="MVA154" s="86"/>
      <c r="MVB154" s="86"/>
      <c r="MVC154" s="86"/>
      <c r="MVD154" s="86"/>
      <c r="MVE154" s="86"/>
      <c r="MVF154" s="86"/>
      <c r="MVG154" s="86"/>
      <c r="MVH154" s="86"/>
      <c r="MVI154" s="86"/>
      <c r="MVJ154" s="86"/>
      <c r="MVK154" s="86"/>
      <c r="MVL154" s="86"/>
      <c r="MVM154" s="86"/>
      <c r="MVN154" s="86"/>
      <c r="MVO154" s="86"/>
      <c r="MVP154" s="86"/>
      <c r="MVQ154" s="86"/>
      <c r="MVR154" s="86"/>
      <c r="MVS154" s="86"/>
      <c r="MVT154" s="86"/>
      <c r="MVU154" s="86"/>
      <c r="MVV154" s="86"/>
      <c r="MVW154" s="86"/>
      <c r="MVX154" s="86"/>
      <c r="MVY154" s="86"/>
      <c r="MVZ154" s="86"/>
      <c r="MWA154" s="86"/>
      <c r="MWB154" s="86"/>
      <c r="MWC154" s="86"/>
      <c r="MWD154" s="86"/>
      <c r="MWE154" s="86"/>
      <c r="MWF154" s="86"/>
      <c r="MWG154" s="86"/>
      <c r="MWH154" s="86"/>
      <c r="MWI154" s="86"/>
      <c r="MWJ154" s="86"/>
      <c r="MWK154" s="86"/>
      <c r="MWL154" s="86"/>
      <c r="MWM154" s="86"/>
      <c r="MWN154" s="86"/>
      <c r="MWO154" s="86"/>
      <c r="MWP154" s="86"/>
      <c r="MWQ154" s="86"/>
      <c r="MWR154" s="86"/>
      <c r="MWS154" s="86"/>
      <c r="MWT154" s="86"/>
      <c r="MWU154" s="86"/>
      <c r="MWV154" s="86"/>
      <c r="MWW154" s="86"/>
      <c r="MWX154" s="86"/>
      <c r="MWY154" s="86"/>
      <c r="MWZ154" s="86"/>
      <c r="MXA154" s="86"/>
      <c r="MXB154" s="86"/>
      <c r="MXC154" s="86"/>
      <c r="MXD154" s="86"/>
      <c r="MXE154" s="86"/>
      <c r="MXF154" s="86"/>
      <c r="MXG154" s="86"/>
      <c r="MXH154" s="86"/>
      <c r="MXI154" s="86"/>
      <c r="MXJ154" s="86"/>
      <c r="MXK154" s="86"/>
      <c r="MXL154" s="86"/>
      <c r="MXM154" s="86"/>
      <c r="MXN154" s="86"/>
      <c r="MXO154" s="186"/>
      <c r="MXP154" s="186"/>
      <c r="MXQ154" s="186"/>
      <c r="MXR154" s="186"/>
      <c r="MXS154" s="186"/>
      <c r="MXT154" s="186"/>
      <c r="MXU154" s="86"/>
      <c r="MXV154" s="86"/>
      <c r="MXW154" s="86"/>
      <c r="MXX154" s="86"/>
      <c r="MXY154" s="86"/>
      <c r="MXZ154" s="86"/>
      <c r="MYA154" s="86"/>
      <c r="MYB154" s="86"/>
      <c r="MYC154" s="86"/>
      <c r="MYD154" s="86"/>
      <c r="MYE154" s="86"/>
      <c r="MYF154" s="86"/>
      <c r="MYG154" s="86"/>
      <c r="MYH154" s="86"/>
      <c r="MYI154" s="86"/>
      <c r="MYJ154" s="86"/>
      <c r="MYK154" s="86"/>
      <c r="MYL154" s="86"/>
      <c r="MYM154" s="86"/>
      <c r="MYN154" s="86"/>
      <c r="MYO154" s="86"/>
      <c r="MYP154" s="86"/>
      <c r="MYQ154" s="86"/>
      <c r="MYR154" s="86"/>
      <c r="MYS154" s="86"/>
      <c r="MYT154" s="86"/>
      <c r="MYU154" s="86"/>
      <c r="MYV154" s="86"/>
      <c r="MYW154" s="86"/>
      <c r="MYX154" s="86"/>
      <c r="MYY154" s="86"/>
      <c r="MYZ154" s="86"/>
      <c r="MZA154" s="86"/>
      <c r="MZB154" s="86"/>
      <c r="MZC154" s="86"/>
      <c r="MZD154" s="86"/>
      <c r="MZE154" s="86"/>
      <c r="MZF154" s="86"/>
      <c r="MZG154" s="86"/>
      <c r="MZH154" s="86"/>
      <c r="MZI154" s="86"/>
      <c r="MZJ154" s="86"/>
      <c r="MZK154" s="86"/>
      <c r="MZL154" s="86"/>
      <c r="MZM154" s="86"/>
      <c r="MZN154" s="86"/>
      <c r="MZO154" s="86"/>
      <c r="MZP154" s="86"/>
      <c r="MZQ154" s="86"/>
      <c r="MZR154" s="86"/>
      <c r="MZS154" s="86"/>
      <c r="MZT154" s="86"/>
      <c r="MZU154" s="86"/>
      <c r="MZV154" s="86"/>
      <c r="MZW154" s="86"/>
      <c r="MZX154" s="86"/>
      <c r="MZY154" s="86"/>
      <c r="MZZ154" s="86"/>
      <c r="NAA154" s="86"/>
      <c r="NAB154" s="86"/>
      <c r="NAC154" s="86"/>
      <c r="NAD154" s="86"/>
      <c r="NAE154" s="86"/>
      <c r="NAF154" s="86"/>
      <c r="NAG154" s="86"/>
      <c r="NAH154" s="86"/>
      <c r="NAI154" s="86"/>
      <c r="NAJ154" s="86"/>
      <c r="NAK154" s="86"/>
      <c r="NAL154" s="86"/>
      <c r="NAM154" s="86"/>
      <c r="NAN154" s="86"/>
      <c r="NAO154" s="86"/>
      <c r="NAP154" s="86"/>
      <c r="NAQ154" s="86"/>
      <c r="NAR154" s="86"/>
      <c r="NAS154" s="86"/>
      <c r="NAT154" s="86"/>
      <c r="NAU154" s="86"/>
      <c r="NAV154" s="86"/>
      <c r="NAW154" s="86"/>
      <c r="NAX154" s="86"/>
      <c r="NAY154" s="86"/>
      <c r="NAZ154" s="86"/>
      <c r="NBA154" s="86"/>
      <c r="NBB154" s="86"/>
      <c r="NBC154" s="86"/>
      <c r="NBD154" s="86"/>
      <c r="NBE154" s="86"/>
      <c r="NBF154" s="86"/>
      <c r="NBG154" s="86"/>
      <c r="NBH154" s="86"/>
      <c r="NBI154" s="86"/>
      <c r="NBJ154" s="86"/>
      <c r="NBK154" s="86"/>
      <c r="NBL154" s="86"/>
      <c r="NBM154" s="86"/>
      <c r="NBN154" s="86"/>
      <c r="NBO154" s="86"/>
      <c r="NBP154" s="86"/>
      <c r="NBQ154" s="86"/>
      <c r="NBR154" s="86"/>
      <c r="NBS154" s="86"/>
      <c r="NBT154" s="86"/>
      <c r="NBU154" s="86"/>
      <c r="NBV154" s="86"/>
      <c r="NBW154" s="86"/>
      <c r="NBX154" s="86"/>
      <c r="NBY154" s="86"/>
      <c r="NBZ154" s="86"/>
      <c r="NCA154" s="86"/>
      <c r="NCB154" s="86"/>
      <c r="NCC154" s="86"/>
      <c r="NCD154" s="86"/>
      <c r="NCE154" s="86"/>
      <c r="NCF154" s="86"/>
      <c r="NCG154" s="86"/>
      <c r="NCH154" s="86"/>
      <c r="NCI154" s="86"/>
      <c r="NCJ154" s="86"/>
      <c r="NCK154" s="86"/>
      <c r="NCL154" s="86"/>
      <c r="NCM154" s="86"/>
      <c r="NCN154" s="86"/>
      <c r="NCO154" s="86"/>
      <c r="NCP154" s="86"/>
      <c r="NCQ154" s="86"/>
      <c r="NCR154" s="86"/>
      <c r="NCS154" s="86"/>
      <c r="NCT154" s="86"/>
      <c r="NCU154" s="86"/>
      <c r="NCV154" s="86"/>
      <c r="NCW154" s="86"/>
      <c r="NCX154" s="86"/>
      <c r="NCY154" s="86"/>
      <c r="NCZ154" s="86"/>
      <c r="NDA154" s="86"/>
      <c r="NDB154" s="86"/>
      <c r="NDC154" s="86"/>
      <c r="NDD154" s="86"/>
      <c r="NDE154" s="86"/>
      <c r="NDF154" s="86"/>
      <c r="NDG154" s="86"/>
      <c r="NDH154" s="86"/>
      <c r="NDI154" s="86"/>
      <c r="NDJ154" s="86"/>
      <c r="NDK154" s="86"/>
      <c r="NDL154" s="86"/>
      <c r="NDM154" s="86"/>
      <c r="NDN154" s="86"/>
      <c r="NDO154" s="86"/>
      <c r="NDP154" s="86"/>
      <c r="NDQ154" s="86"/>
      <c r="NDR154" s="86"/>
      <c r="NDS154" s="86"/>
      <c r="NDT154" s="86"/>
      <c r="NDU154" s="86"/>
      <c r="NDV154" s="86"/>
      <c r="NDW154" s="86"/>
      <c r="NDX154" s="86"/>
      <c r="NDY154" s="86"/>
      <c r="NDZ154" s="86"/>
      <c r="NEA154" s="86"/>
      <c r="NEB154" s="86"/>
      <c r="NEC154" s="86"/>
      <c r="NED154" s="86"/>
      <c r="NEE154" s="86"/>
      <c r="NEF154" s="86"/>
      <c r="NEG154" s="86"/>
      <c r="NEH154" s="86"/>
      <c r="NEI154" s="86"/>
      <c r="NEJ154" s="86"/>
      <c r="NEK154" s="86"/>
      <c r="NEL154" s="86"/>
      <c r="NEM154" s="86"/>
      <c r="NEN154" s="86"/>
      <c r="NEO154" s="86"/>
      <c r="NEP154" s="86"/>
      <c r="NEQ154" s="86"/>
      <c r="NER154" s="86"/>
      <c r="NES154" s="86"/>
      <c r="NET154" s="86"/>
      <c r="NEU154" s="86"/>
      <c r="NEV154" s="86"/>
      <c r="NEW154" s="86"/>
      <c r="NEX154" s="86"/>
      <c r="NEY154" s="86"/>
      <c r="NEZ154" s="86"/>
      <c r="NFA154" s="86"/>
      <c r="NFB154" s="86"/>
      <c r="NFC154" s="86"/>
      <c r="NFD154" s="86"/>
      <c r="NFE154" s="86"/>
      <c r="NFF154" s="86"/>
      <c r="NFG154" s="86"/>
      <c r="NFH154" s="86"/>
      <c r="NFI154" s="86"/>
      <c r="NFJ154" s="86"/>
      <c r="NFK154" s="86"/>
      <c r="NFL154" s="86"/>
      <c r="NFM154" s="86"/>
      <c r="NFN154" s="86"/>
      <c r="NFO154" s="86"/>
      <c r="NFP154" s="86"/>
      <c r="NFQ154" s="86"/>
      <c r="NFR154" s="86"/>
      <c r="NFS154" s="86"/>
      <c r="NFT154" s="86"/>
      <c r="NFU154" s="86"/>
      <c r="NFV154" s="86"/>
      <c r="NFW154" s="86"/>
      <c r="NFX154" s="86"/>
      <c r="NFY154" s="86"/>
      <c r="NFZ154" s="86"/>
      <c r="NGA154" s="86"/>
      <c r="NGB154" s="86"/>
      <c r="NGC154" s="86"/>
      <c r="NGD154" s="86"/>
      <c r="NGE154" s="86"/>
      <c r="NGF154" s="86"/>
      <c r="NGG154" s="86"/>
      <c r="NGH154" s="86"/>
      <c r="NGI154" s="86"/>
      <c r="NGJ154" s="86"/>
      <c r="NGK154" s="86"/>
      <c r="NGL154" s="86"/>
      <c r="NGM154" s="86"/>
      <c r="NGN154" s="86"/>
      <c r="NGO154" s="86"/>
      <c r="NGP154" s="86"/>
      <c r="NGQ154" s="86"/>
      <c r="NGR154" s="86"/>
      <c r="NGS154" s="86"/>
      <c r="NGT154" s="86"/>
      <c r="NGU154" s="86"/>
      <c r="NGV154" s="86"/>
      <c r="NGW154" s="86"/>
      <c r="NGX154" s="86"/>
      <c r="NGY154" s="86"/>
      <c r="NGZ154" s="86"/>
      <c r="NHA154" s="86"/>
      <c r="NHB154" s="86"/>
      <c r="NHC154" s="86"/>
      <c r="NHD154" s="86"/>
      <c r="NHE154" s="86"/>
      <c r="NHF154" s="86"/>
      <c r="NHG154" s="86"/>
      <c r="NHH154" s="86"/>
      <c r="NHI154" s="86"/>
      <c r="NHJ154" s="86"/>
      <c r="NHK154" s="186"/>
      <c r="NHL154" s="186"/>
      <c r="NHM154" s="186"/>
      <c r="NHN154" s="186"/>
      <c r="NHO154" s="186"/>
      <c r="NHP154" s="186"/>
      <c r="NHQ154" s="86"/>
      <c r="NHR154" s="86"/>
      <c r="NHS154" s="86"/>
      <c r="NHT154" s="86"/>
      <c r="NHU154" s="86"/>
      <c r="NHV154" s="86"/>
      <c r="NHW154" s="86"/>
      <c r="NHX154" s="86"/>
      <c r="NHY154" s="86"/>
      <c r="NHZ154" s="86"/>
      <c r="NIA154" s="86"/>
      <c r="NIB154" s="86"/>
      <c r="NIC154" s="86"/>
      <c r="NID154" s="86"/>
      <c r="NIE154" s="86"/>
      <c r="NIF154" s="86"/>
      <c r="NIG154" s="86"/>
      <c r="NIH154" s="86"/>
      <c r="NII154" s="86"/>
      <c r="NIJ154" s="86"/>
      <c r="NIK154" s="86"/>
      <c r="NIL154" s="86"/>
      <c r="NIM154" s="86"/>
      <c r="NIN154" s="86"/>
      <c r="NIO154" s="86"/>
      <c r="NIP154" s="86"/>
      <c r="NIQ154" s="86"/>
      <c r="NIR154" s="86"/>
      <c r="NIS154" s="86"/>
      <c r="NIT154" s="86"/>
      <c r="NIU154" s="86"/>
      <c r="NIV154" s="86"/>
      <c r="NIW154" s="86"/>
      <c r="NIX154" s="86"/>
      <c r="NIY154" s="86"/>
      <c r="NIZ154" s="86"/>
      <c r="NJA154" s="86"/>
      <c r="NJB154" s="86"/>
      <c r="NJC154" s="86"/>
      <c r="NJD154" s="86"/>
      <c r="NJE154" s="86"/>
      <c r="NJF154" s="86"/>
      <c r="NJG154" s="86"/>
      <c r="NJH154" s="86"/>
      <c r="NJI154" s="86"/>
      <c r="NJJ154" s="86"/>
      <c r="NJK154" s="86"/>
      <c r="NJL154" s="86"/>
      <c r="NJM154" s="86"/>
      <c r="NJN154" s="86"/>
      <c r="NJO154" s="86"/>
      <c r="NJP154" s="86"/>
      <c r="NJQ154" s="86"/>
      <c r="NJR154" s="86"/>
      <c r="NJS154" s="86"/>
      <c r="NJT154" s="86"/>
      <c r="NJU154" s="86"/>
      <c r="NJV154" s="86"/>
      <c r="NJW154" s="86"/>
      <c r="NJX154" s="86"/>
      <c r="NJY154" s="86"/>
      <c r="NJZ154" s="86"/>
      <c r="NKA154" s="86"/>
      <c r="NKB154" s="86"/>
      <c r="NKC154" s="86"/>
      <c r="NKD154" s="86"/>
      <c r="NKE154" s="86"/>
      <c r="NKF154" s="86"/>
      <c r="NKG154" s="86"/>
      <c r="NKH154" s="86"/>
      <c r="NKI154" s="86"/>
      <c r="NKJ154" s="86"/>
      <c r="NKK154" s="86"/>
      <c r="NKL154" s="86"/>
      <c r="NKM154" s="86"/>
      <c r="NKN154" s="86"/>
      <c r="NKO154" s="86"/>
      <c r="NKP154" s="86"/>
      <c r="NKQ154" s="86"/>
      <c r="NKR154" s="86"/>
      <c r="NKS154" s="86"/>
      <c r="NKT154" s="86"/>
      <c r="NKU154" s="86"/>
      <c r="NKV154" s="86"/>
      <c r="NKW154" s="86"/>
      <c r="NKX154" s="86"/>
      <c r="NKY154" s="86"/>
      <c r="NKZ154" s="86"/>
      <c r="NLA154" s="86"/>
      <c r="NLB154" s="86"/>
      <c r="NLC154" s="86"/>
      <c r="NLD154" s="86"/>
      <c r="NLE154" s="86"/>
      <c r="NLF154" s="86"/>
      <c r="NLG154" s="86"/>
      <c r="NLH154" s="86"/>
      <c r="NLI154" s="86"/>
      <c r="NLJ154" s="86"/>
      <c r="NLK154" s="86"/>
      <c r="NLL154" s="86"/>
      <c r="NLM154" s="86"/>
      <c r="NLN154" s="86"/>
      <c r="NLO154" s="86"/>
      <c r="NLP154" s="86"/>
      <c r="NLQ154" s="86"/>
      <c r="NLR154" s="86"/>
      <c r="NLS154" s="86"/>
      <c r="NLT154" s="86"/>
      <c r="NLU154" s="86"/>
      <c r="NLV154" s="86"/>
      <c r="NLW154" s="86"/>
      <c r="NLX154" s="86"/>
      <c r="NLY154" s="86"/>
      <c r="NLZ154" s="86"/>
      <c r="NMA154" s="86"/>
      <c r="NMB154" s="86"/>
      <c r="NMC154" s="86"/>
      <c r="NMD154" s="86"/>
      <c r="NME154" s="86"/>
      <c r="NMF154" s="86"/>
      <c r="NMG154" s="86"/>
      <c r="NMH154" s="86"/>
      <c r="NMI154" s="86"/>
      <c r="NMJ154" s="86"/>
      <c r="NMK154" s="86"/>
      <c r="NML154" s="86"/>
      <c r="NMM154" s="86"/>
      <c r="NMN154" s="86"/>
      <c r="NMO154" s="86"/>
      <c r="NMP154" s="86"/>
      <c r="NMQ154" s="86"/>
      <c r="NMR154" s="86"/>
      <c r="NMS154" s="86"/>
      <c r="NMT154" s="86"/>
      <c r="NMU154" s="86"/>
      <c r="NMV154" s="86"/>
      <c r="NMW154" s="86"/>
      <c r="NMX154" s="86"/>
      <c r="NMY154" s="86"/>
      <c r="NMZ154" s="86"/>
      <c r="NNA154" s="86"/>
      <c r="NNB154" s="86"/>
      <c r="NNC154" s="86"/>
      <c r="NND154" s="86"/>
      <c r="NNE154" s="86"/>
      <c r="NNF154" s="86"/>
      <c r="NNG154" s="86"/>
      <c r="NNH154" s="86"/>
      <c r="NNI154" s="86"/>
      <c r="NNJ154" s="86"/>
      <c r="NNK154" s="86"/>
      <c r="NNL154" s="86"/>
      <c r="NNM154" s="86"/>
      <c r="NNN154" s="86"/>
      <c r="NNO154" s="86"/>
      <c r="NNP154" s="86"/>
      <c r="NNQ154" s="86"/>
      <c r="NNR154" s="86"/>
      <c r="NNS154" s="86"/>
      <c r="NNT154" s="86"/>
      <c r="NNU154" s="86"/>
      <c r="NNV154" s="86"/>
      <c r="NNW154" s="86"/>
      <c r="NNX154" s="86"/>
      <c r="NNY154" s="86"/>
      <c r="NNZ154" s="86"/>
      <c r="NOA154" s="86"/>
      <c r="NOB154" s="86"/>
      <c r="NOC154" s="86"/>
      <c r="NOD154" s="86"/>
      <c r="NOE154" s="86"/>
      <c r="NOF154" s="86"/>
      <c r="NOG154" s="86"/>
      <c r="NOH154" s="86"/>
      <c r="NOI154" s="86"/>
      <c r="NOJ154" s="86"/>
      <c r="NOK154" s="86"/>
      <c r="NOL154" s="86"/>
      <c r="NOM154" s="86"/>
      <c r="NON154" s="86"/>
      <c r="NOO154" s="86"/>
      <c r="NOP154" s="86"/>
      <c r="NOQ154" s="86"/>
      <c r="NOR154" s="86"/>
      <c r="NOS154" s="86"/>
      <c r="NOT154" s="86"/>
      <c r="NOU154" s="86"/>
      <c r="NOV154" s="86"/>
      <c r="NOW154" s="86"/>
      <c r="NOX154" s="86"/>
      <c r="NOY154" s="86"/>
      <c r="NOZ154" s="86"/>
      <c r="NPA154" s="86"/>
      <c r="NPB154" s="86"/>
      <c r="NPC154" s="86"/>
      <c r="NPD154" s="86"/>
      <c r="NPE154" s="86"/>
      <c r="NPF154" s="86"/>
      <c r="NPG154" s="86"/>
      <c r="NPH154" s="86"/>
      <c r="NPI154" s="86"/>
      <c r="NPJ154" s="86"/>
      <c r="NPK154" s="86"/>
      <c r="NPL154" s="86"/>
      <c r="NPM154" s="86"/>
      <c r="NPN154" s="86"/>
      <c r="NPO154" s="86"/>
      <c r="NPP154" s="86"/>
      <c r="NPQ154" s="86"/>
      <c r="NPR154" s="86"/>
      <c r="NPS154" s="86"/>
      <c r="NPT154" s="86"/>
      <c r="NPU154" s="86"/>
      <c r="NPV154" s="86"/>
      <c r="NPW154" s="86"/>
      <c r="NPX154" s="86"/>
      <c r="NPY154" s="86"/>
      <c r="NPZ154" s="86"/>
      <c r="NQA154" s="86"/>
      <c r="NQB154" s="86"/>
      <c r="NQC154" s="86"/>
      <c r="NQD154" s="86"/>
      <c r="NQE154" s="86"/>
      <c r="NQF154" s="86"/>
      <c r="NQG154" s="86"/>
      <c r="NQH154" s="86"/>
      <c r="NQI154" s="86"/>
      <c r="NQJ154" s="86"/>
      <c r="NQK154" s="86"/>
      <c r="NQL154" s="86"/>
      <c r="NQM154" s="86"/>
      <c r="NQN154" s="86"/>
      <c r="NQO154" s="86"/>
      <c r="NQP154" s="86"/>
      <c r="NQQ154" s="86"/>
      <c r="NQR154" s="86"/>
      <c r="NQS154" s="86"/>
      <c r="NQT154" s="86"/>
      <c r="NQU154" s="86"/>
      <c r="NQV154" s="86"/>
      <c r="NQW154" s="86"/>
      <c r="NQX154" s="86"/>
      <c r="NQY154" s="86"/>
      <c r="NQZ154" s="86"/>
      <c r="NRA154" s="86"/>
      <c r="NRB154" s="86"/>
      <c r="NRC154" s="86"/>
      <c r="NRD154" s="86"/>
      <c r="NRE154" s="86"/>
      <c r="NRF154" s="86"/>
      <c r="NRG154" s="186"/>
      <c r="NRH154" s="186"/>
      <c r="NRI154" s="186"/>
      <c r="NRJ154" s="186"/>
      <c r="NRK154" s="186"/>
      <c r="NRL154" s="186"/>
      <c r="NRM154" s="86"/>
      <c r="NRN154" s="86"/>
      <c r="NRO154" s="86"/>
      <c r="NRP154" s="86"/>
      <c r="NRQ154" s="86"/>
      <c r="NRR154" s="86"/>
      <c r="NRS154" s="86"/>
      <c r="NRT154" s="86"/>
      <c r="NRU154" s="86"/>
      <c r="NRV154" s="86"/>
      <c r="NRW154" s="86"/>
      <c r="NRX154" s="86"/>
      <c r="NRY154" s="86"/>
      <c r="NRZ154" s="86"/>
      <c r="NSA154" s="86"/>
      <c r="NSB154" s="86"/>
      <c r="NSC154" s="86"/>
      <c r="NSD154" s="86"/>
      <c r="NSE154" s="86"/>
      <c r="NSF154" s="86"/>
      <c r="NSG154" s="86"/>
      <c r="NSH154" s="86"/>
      <c r="NSI154" s="86"/>
      <c r="NSJ154" s="86"/>
      <c r="NSK154" s="86"/>
      <c r="NSL154" s="86"/>
      <c r="NSM154" s="86"/>
      <c r="NSN154" s="86"/>
      <c r="NSO154" s="86"/>
      <c r="NSP154" s="86"/>
      <c r="NSQ154" s="86"/>
      <c r="NSR154" s="86"/>
      <c r="NSS154" s="86"/>
      <c r="NST154" s="86"/>
      <c r="NSU154" s="86"/>
      <c r="NSV154" s="86"/>
      <c r="NSW154" s="86"/>
      <c r="NSX154" s="86"/>
      <c r="NSY154" s="86"/>
      <c r="NSZ154" s="86"/>
      <c r="NTA154" s="86"/>
      <c r="NTB154" s="86"/>
      <c r="NTC154" s="86"/>
      <c r="NTD154" s="86"/>
      <c r="NTE154" s="86"/>
      <c r="NTF154" s="86"/>
      <c r="NTG154" s="86"/>
      <c r="NTH154" s="86"/>
      <c r="NTI154" s="86"/>
      <c r="NTJ154" s="86"/>
      <c r="NTK154" s="86"/>
      <c r="NTL154" s="86"/>
      <c r="NTM154" s="86"/>
      <c r="NTN154" s="86"/>
      <c r="NTO154" s="86"/>
      <c r="NTP154" s="86"/>
      <c r="NTQ154" s="86"/>
      <c r="NTR154" s="86"/>
      <c r="NTS154" s="86"/>
      <c r="NTT154" s="86"/>
      <c r="NTU154" s="86"/>
      <c r="NTV154" s="86"/>
      <c r="NTW154" s="86"/>
      <c r="NTX154" s="86"/>
      <c r="NTY154" s="86"/>
      <c r="NTZ154" s="86"/>
      <c r="NUA154" s="86"/>
      <c r="NUB154" s="86"/>
      <c r="NUC154" s="86"/>
      <c r="NUD154" s="86"/>
      <c r="NUE154" s="86"/>
      <c r="NUF154" s="86"/>
      <c r="NUG154" s="86"/>
      <c r="NUH154" s="86"/>
      <c r="NUI154" s="86"/>
      <c r="NUJ154" s="86"/>
      <c r="NUK154" s="86"/>
      <c r="NUL154" s="86"/>
      <c r="NUM154" s="86"/>
      <c r="NUN154" s="86"/>
      <c r="NUO154" s="86"/>
      <c r="NUP154" s="86"/>
      <c r="NUQ154" s="86"/>
      <c r="NUR154" s="86"/>
      <c r="NUS154" s="86"/>
      <c r="NUT154" s="86"/>
      <c r="NUU154" s="86"/>
      <c r="NUV154" s="86"/>
      <c r="NUW154" s="86"/>
      <c r="NUX154" s="86"/>
      <c r="NUY154" s="86"/>
      <c r="NUZ154" s="86"/>
      <c r="NVA154" s="86"/>
      <c r="NVB154" s="86"/>
      <c r="NVC154" s="86"/>
      <c r="NVD154" s="86"/>
      <c r="NVE154" s="86"/>
      <c r="NVF154" s="86"/>
      <c r="NVG154" s="86"/>
      <c r="NVH154" s="86"/>
      <c r="NVI154" s="86"/>
      <c r="NVJ154" s="86"/>
      <c r="NVK154" s="86"/>
      <c r="NVL154" s="86"/>
      <c r="NVM154" s="86"/>
      <c r="NVN154" s="86"/>
      <c r="NVO154" s="86"/>
      <c r="NVP154" s="86"/>
      <c r="NVQ154" s="86"/>
      <c r="NVR154" s="86"/>
      <c r="NVS154" s="86"/>
      <c r="NVT154" s="86"/>
      <c r="NVU154" s="86"/>
      <c r="NVV154" s="86"/>
      <c r="NVW154" s="86"/>
      <c r="NVX154" s="86"/>
      <c r="NVY154" s="86"/>
      <c r="NVZ154" s="86"/>
      <c r="NWA154" s="86"/>
      <c r="NWB154" s="86"/>
      <c r="NWC154" s="86"/>
      <c r="NWD154" s="86"/>
      <c r="NWE154" s="86"/>
      <c r="NWF154" s="86"/>
      <c r="NWG154" s="86"/>
      <c r="NWH154" s="86"/>
      <c r="NWI154" s="86"/>
      <c r="NWJ154" s="86"/>
      <c r="NWK154" s="86"/>
      <c r="NWL154" s="86"/>
      <c r="NWM154" s="86"/>
      <c r="NWN154" s="86"/>
      <c r="NWO154" s="86"/>
      <c r="NWP154" s="86"/>
      <c r="NWQ154" s="86"/>
      <c r="NWR154" s="86"/>
      <c r="NWS154" s="86"/>
      <c r="NWT154" s="86"/>
      <c r="NWU154" s="86"/>
      <c r="NWV154" s="86"/>
      <c r="NWW154" s="86"/>
      <c r="NWX154" s="86"/>
      <c r="NWY154" s="86"/>
      <c r="NWZ154" s="86"/>
      <c r="NXA154" s="86"/>
      <c r="NXB154" s="86"/>
      <c r="NXC154" s="86"/>
      <c r="NXD154" s="86"/>
      <c r="NXE154" s="86"/>
      <c r="NXF154" s="86"/>
      <c r="NXG154" s="86"/>
      <c r="NXH154" s="86"/>
      <c r="NXI154" s="86"/>
      <c r="NXJ154" s="86"/>
      <c r="NXK154" s="86"/>
      <c r="NXL154" s="86"/>
      <c r="NXM154" s="86"/>
      <c r="NXN154" s="86"/>
      <c r="NXO154" s="86"/>
      <c r="NXP154" s="86"/>
      <c r="NXQ154" s="86"/>
      <c r="NXR154" s="86"/>
      <c r="NXS154" s="86"/>
      <c r="NXT154" s="86"/>
      <c r="NXU154" s="86"/>
      <c r="NXV154" s="86"/>
      <c r="NXW154" s="86"/>
      <c r="NXX154" s="86"/>
      <c r="NXY154" s="86"/>
      <c r="NXZ154" s="86"/>
      <c r="NYA154" s="86"/>
      <c r="NYB154" s="86"/>
      <c r="NYC154" s="86"/>
      <c r="NYD154" s="86"/>
      <c r="NYE154" s="86"/>
      <c r="NYF154" s="86"/>
      <c r="NYG154" s="86"/>
      <c r="NYH154" s="86"/>
      <c r="NYI154" s="86"/>
      <c r="NYJ154" s="86"/>
      <c r="NYK154" s="86"/>
      <c r="NYL154" s="86"/>
      <c r="NYM154" s="86"/>
      <c r="NYN154" s="86"/>
      <c r="NYO154" s="86"/>
      <c r="NYP154" s="86"/>
      <c r="NYQ154" s="86"/>
      <c r="NYR154" s="86"/>
      <c r="NYS154" s="86"/>
      <c r="NYT154" s="86"/>
      <c r="NYU154" s="86"/>
      <c r="NYV154" s="86"/>
      <c r="NYW154" s="86"/>
      <c r="NYX154" s="86"/>
      <c r="NYY154" s="86"/>
      <c r="NYZ154" s="86"/>
      <c r="NZA154" s="86"/>
      <c r="NZB154" s="86"/>
      <c r="NZC154" s="86"/>
      <c r="NZD154" s="86"/>
      <c r="NZE154" s="86"/>
      <c r="NZF154" s="86"/>
      <c r="NZG154" s="86"/>
      <c r="NZH154" s="86"/>
      <c r="NZI154" s="86"/>
      <c r="NZJ154" s="86"/>
      <c r="NZK154" s="86"/>
      <c r="NZL154" s="86"/>
      <c r="NZM154" s="86"/>
      <c r="NZN154" s="86"/>
      <c r="NZO154" s="86"/>
      <c r="NZP154" s="86"/>
      <c r="NZQ154" s="86"/>
      <c r="NZR154" s="86"/>
      <c r="NZS154" s="86"/>
      <c r="NZT154" s="86"/>
      <c r="NZU154" s="86"/>
      <c r="NZV154" s="86"/>
      <c r="NZW154" s="86"/>
      <c r="NZX154" s="86"/>
      <c r="NZY154" s="86"/>
      <c r="NZZ154" s="86"/>
      <c r="OAA154" s="86"/>
      <c r="OAB154" s="86"/>
      <c r="OAC154" s="86"/>
      <c r="OAD154" s="86"/>
      <c r="OAE154" s="86"/>
      <c r="OAF154" s="86"/>
      <c r="OAG154" s="86"/>
      <c r="OAH154" s="86"/>
      <c r="OAI154" s="86"/>
      <c r="OAJ154" s="86"/>
      <c r="OAK154" s="86"/>
      <c r="OAL154" s="86"/>
      <c r="OAM154" s="86"/>
      <c r="OAN154" s="86"/>
      <c r="OAO154" s="86"/>
      <c r="OAP154" s="86"/>
      <c r="OAQ154" s="86"/>
      <c r="OAR154" s="86"/>
      <c r="OAS154" s="86"/>
      <c r="OAT154" s="86"/>
      <c r="OAU154" s="86"/>
      <c r="OAV154" s="86"/>
      <c r="OAW154" s="86"/>
      <c r="OAX154" s="86"/>
      <c r="OAY154" s="86"/>
      <c r="OAZ154" s="86"/>
      <c r="OBA154" s="86"/>
      <c r="OBB154" s="86"/>
      <c r="OBC154" s="186"/>
      <c r="OBD154" s="186"/>
      <c r="OBE154" s="186"/>
      <c r="OBF154" s="186"/>
      <c r="OBG154" s="186"/>
      <c r="OBH154" s="186"/>
      <c r="OBI154" s="86"/>
      <c r="OBJ154" s="86"/>
      <c r="OBK154" s="86"/>
      <c r="OBL154" s="86"/>
      <c r="OBM154" s="86"/>
      <c r="OBN154" s="86"/>
      <c r="OBO154" s="86"/>
      <c r="OBP154" s="86"/>
      <c r="OBQ154" s="86"/>
      <c r="OBR154" s="86"/>
      <c r="OBS154" s="86"/>
      <c r="OBT154" s="86"/>
      <c r="OBU154" s="86"/>
      <c r="OBV154" s="86"/>
      <c r="OBW154" s="86"/>
      <c r="OBX154" s="86"/>
      <c r="OBY154" s="86"/>
      <c r="OBZ154" s="86"/>
      <c r="OCA154" s="86"/>
      <c r="OCB154" s="86"/>
      <c r="OCC154" s="86"/>
      <c r="OCD154" s="86"/>
      <c r="OCE154" s="86"/>
      <c r="OCF154" s="86"/>
      <c r="OCG154" s="86"/>
      <c r="OCH154" s="86"/>
      <c r="OCI154" s="86"/>
      <c r="OCJ154" s="86"/>
      <c r="OCK154" s="86"/>
      <c r="OCL154" s="86"/>
      <c r="OCM154" s="86"/>
      <c r="OCN154" s="86"/>
      <c r="OCO154" s="86"/>
      <c r="OCP154" s="86"/>
      <c r="OCQ154" s="86"/>
      <c r="OCR154" s="86"/>
      <c r="OCS154" s="86"/>
      <c r="OCT154" s="86"/>
      <c r="OCU154" s="86"/>
      <c r="OCV154" s="86"/>
      <c r="OCW154" s="86"/>
      <c r="OCX154" s="86"/>
      <c r="OCY154" s="86"/>
      <c r="OCZ154" s="86"/>
      <c r="ODA154" s="86"/>
      <c r="ODB154" s="86"/>
      <c r="ODC154" s="86"/>
      <c r="ODD154" s="86"/>
      <c r="ODE154" s="86"/>
      <c r="ODF154" s="86"/>
      <c r="ODG154" s="86"/>
      <c r="ODH154" s="86"/>
      <c r="ODI154" s="86"/>
      <c r="ODJ154" s="86"/>
      <c r="ODK154" s="86"/>
      <c r="ODL154" s="86"/>
      <c r="ODM154" s="86"/>
      <c r="ODN154" s="86"/>
      <c r="ODO154" s="86"/>
      <c r="ODP154" s="86"/>
      <c r="ODQ154" s="86"/>
      <c r="ODR154" s="86"/>
      <c r="ODS154" s="86"/>
      <c r="ODT154" s="86"/>
      <c r="ODU154" s="86"/>
      <c r="ODV154" s="86"/>
      <c r="ODW154" s="86"/>
      <c r="ODX154" s="86"/>
      <c r="ODY154" s="86"/>
      <c r="ODZ154" s="86"/>
      <c r="OEA154" s="86"/>
      <c r="OEB154" s="86"/>
      <c r="OEC154" s="86"/>
      <c r="OED154" s="86"/>
      <c r="OEE154" s="86"/>
      <c r="OEF154" s="86"/>
      <c r="OEG154" s="86"/>
      <c r="OEH154" s="86"/>
      <c r="OEI154" s="86"/>
      <c r="OEJ154" s="86"/>
      <c r="OEK154" s="86"/>
      <c r="OEL154" s="86"/>
      <c r="OEM154" s="86"/>
      <c r="OEN154" s="86"/>
      <c r="OEO154" s="86"/>
      <c r="OEP154" s="86"/>
      <c r="OEQ154" s="86"/>
      <c r="OER154" s="86"/>
      <c r="OES154" s="86"/>
      <c r="OET154" s="86"/>
      <c r="OEU154" s="86"/>
      <c r="OEV154" s="86"/>
      <c r="OEW154" s="86"/>
      <c r="OEX154" s="86"/>
      <c r="OEY154" s="86"/>
      <c r="OEZ154" s="86"/>
      <c r="OFA154" s="86"/>
      <c r="OFB154" s="86"/>
      <c r="OFC154" s="86"/>
      <c r="OFD154" s="86"/>
      <c r="OFE154" s="86"/>
      <c r="OFF154" s="86"/>
      <c r="OFG154" s="86"/>
      <c r="OFH154" s="86"/>
      <c r="OFI154" s="86"/>
      <c r="OFJ154" s="86"/>
      <c r="OFK154" s="86"/>
      <c r="OFL154" s="86"/>
      <c r="OFM154" s="86"/>
      <c r="OFN154" s="86"/>
      <c r="OFO154" s="86"/>
      <c r="OFP154" s="86"/>
      <c r="OFQ154" s="86"/>
      <c r="OFR154" s="86"/>
      <c r="OFS154" s="86"/>
      <c r="OFT154" s="86"/>
      <c r="OFU154" s="86"/>
      <c r="OFV154" s="86"/>
      <c r="OFW154" s="86"/>
      <c r="OFX154" s="86"/>
      <c r="OFY154" s="86"/>
      <c r="OFZ154" s="86"/>
      <c r="OGA154" s="86"/>
      <c r="OGB154" s="86"/>
      <c r="OGC154" s="86"/>
      <c r="OGD154" s="86"/>
      <c r="OGE154" s="86"/>
      <c r="OGF154" s="86"/>
      <c r="OGG154" s="86"/>
      <c r="OGH154" s="86"/>
      <c r="OGI154" s="86"/>
      <c r="OGJ154" s="86"/>
      <c r="OGK154" s="86"/>
      <c r="OGL154" s="86"/>
      <c r="OGM154" s="86"/>
      <c r="OGN154" s="86"/>
      <c r="OGO154" s="86"/>
      <c r="OGP154" s="86"/>
      <c r="OGQ154" s="86"/>
      <c r="OGR154" s="86"/>
      <c r="OGS154" s="86"/>
      <c r="OGT154" s="86"/>
      <c r="OGU154" s="86"/>
      <c r="OGV154" s="86"/>
      <c r="OGW154" s="86"/>
      <c r="OGX154" s="86"/>
      <c r="OGY154" s="86"/>
      <c r="OGZ154" s="86"/>
      <c r="OHA154" s="86"/>
      <c r="OHB154" s="86"/>
      <c r="OHC154" s="86"/>
      <c r="OHD154" s="86"/>
      <c r="OHE154" s="86"/>
      <c r="OHF154" s="86"/>
      <c r="OHG154" s="86"/>
      <c r="OHH154" s="86"/>
      <c r="OHI154" s="86"/>
      <c r="OHJ154" s="86"/>
      <c r="OHK154" s="86"/>
      <c r="OHL154" s="86"/>
      <c r="OHM154" s="86"/>
      <c r="OHN154" s="86"/>
      <c r="OHO154" s="86"/>
      <c r="OHP154" s="86"/>
      <c r="OHQ154" s="86"/>
      <c r="OHR154" s="86"/>
      <c r="OHS154" s="86"/>
      <c r="OHT154" s="86"/>
      <c r="OHU154" s="86"/>
      <c r="OHV154" s="86"/>
      <c r="OHW154" s="86"/>
      <c r="OHX154" s="86"/>
      <c r="OHY154" s="86"/>
      <c r="OHZ154" s="86"/>
      <c r="OIA154" s="86"/>
      <c r="OIB154" s="86"/>
      <c r="OIC154" s="86"/>
      <c r="OID154" s="86"/>
      <c r="OIE154" s="86"/>
      <c r="OIF154" s="86"/>
      <c r="OIG154" s="86"/>
      <c r="OIH154" s="86"/>
      <c r="OII154" s="86"/>
      <c r="OIJ154" s="86"/>
      <c r="OIK154" s="86"/>
      <c r="OIL154" s="86"/>
      <c r="OIM154" s="86"/>
      <c r="OIN154" s="86"/>
      <c r="OIO154" s="86"/>
      <c r="OIP154" s="86"/>
      <c r="OIQ154" s="86"/>
      <c r="OIR154" s="86"/>
      <c r="OIS154" s="86"/>
      <c r="OIT154" s="86"/>
      <c r="OIU154" s="86"/>
      <c r="OIV154" s="86"/>
      <c r="OIW154" s="86"/>
      <c r="OIX154" s="86"/>
      <c r="OIY154" s="86"/>
      <c r="OIZ154" s="86"/>
      <c r="OJA154" s="86"/>
      <c r="OJB154" s="86"/>
      <c r="OJC154" s="86"/>
      <c r="OJD154" s="86"/>
      <c r="OJE154" s="86"/>
      <c r="OJF154" s="86"/>
      <c r="OJG154" s="86"/>
      <c r="OJH154" s="86"/>
      <c r="OJI154" s="86"/>
      <c r="OJJ154" s="86"/>
      <c r="OJK154" s="86"/>
      <c r="OJL154" s="86"/>
      <c r="OJM154" s="86"/>
      <c r="OJN154" s="86"/>
      <c r="OJO154" s="86"/>
      <c r="OJP154" s="86"/>
      <c r="OJQ154" s="86"/>
      <c r="OJR154" s="86"/>
      <c r="OJS154" s="86"/>
      <c r="OJT154" s="86"/>
      <c r="OJU154" s="86"/>
      <c r="OJV154" s="86"/>
      <c r="OJW154" s="86"/>
      <c r="OJX154" s="86"/>
      <c r="OJY154" s="86"/>
      <c r="OJZ154" s="86"/>
      <c r="OKA154" s="86"/>
      <c r="OKB154" s="86"/>
      <c r="OKC154" s="86"/>
      <c r="OKD154" s="86"/>
      <c r="OKE154" s="86"/>
      <c r="OKF154" s="86"/>
      <c r="OKG154" s="86"/>
      <c r="OKH154" s="86"/>
      <c r="OKI154" s="86"/>
      <c r="OKJ154" s="86"/>
      <c r="OKK154" s="86"/>
      <c r="OKL154" s="86"/>
      <c r="OKM154" s="86"/>
      <c r="OKN154" s="86"/>
      <c r="OKO154" s="86"/>
      <c r="OKP154" s="86"/>
      <c r="OKQ154" s="86"/>
      <c r="OKR154" s="86"/>
      <c r="OKS154" s="86"/>
      <c r="OKT154" s="86"/>
      <c r="OKU154" s="86"/>
      <c r="OKV154" s="86"/>
      <c r="OKW154" s="86"/>
      <c r="OKX154" s="86"/>
      <c r="OKY154" s="186"/>
      <c r="OKZ154" s="186"/>
      <c r="OLA154" s="186"/>
      <c r="OLB154" s="186"/>
      <c r="OLC154" s="186"/>
      <c r="OLD154" s="186"/>
      <c r="OLE154" s="86"/>
      <c r="OLF154" s="86"/>
      <c r="OLG154" s="86"/>
      <c r="OLH154" s="86"/>
      <c r="OLI154" s="86"/>
      <c r="OLJ154" s="86"/>
      <c r="OLK154" s="86"/>
      <c r="OLL154" s="86"/>
      <c r="OLM154" s="86"/>
      <c r="OLN154" s="86"/>
      <c r="OLO154" s="86"/>
      <c r="OLP154" s="86"/>
      <c r="OLQ154" s="86"/>
      <c r="OLR154" s="86"/>
      <c r="OLS154" s="86"/>
      <c r="OLT154" s="86"/>
      <c r="OLU154" s="86"/>
      <c r="OLV154" s="86"/>
      <c r="OLW154" s="86"/>
      <c r="OLX154" s="86"/>
      <c r="OLY154" s="86"/>
      <c r="OLZ154" s="86"/>
      <c r="OMA154" s="86"/>
      <c r="OMB154" s="86"/>
      <c r="OMC154" s="86"/>
      <c r="OMD154" s="86"/>
      <c r="OME154" s="86"/>
      <c r="OMF154" s="86"/>
      <c r="OMG154" s="86"/>
      <c r="OMH154" s="86"/>
      <c r="OMI154" s="86"/>
      <c r="OMJ154" s="86"/>
      <c r="OMK154" s="86"/>
      <c r="OML154" s="86"/>
      <c r="OMM154" s="86"/>
      <c r="OMN154" s="86"/>
      <c r="OMO154" s="86"/>
      <c r="OMP154" s="86"/>
      <c r="OMQ154" s="86"/>
      <c r="OMR154" s="86"/>
      <c r="OMS154" s="86"/>
      <c r="OMT154" s="86"/>
      <c r="OMU154" s="86"/>
      <c r="OMV154" s="86"/>
      <c r="OMW154" s="86"/>
      <c r="OMX154" s="86"/>
      <c r="OMY154" s="86"/>
      <c r="OMZ154" s="86"/>
      <c r="ONA154" s="86"/>
      <c r="ONB154" s="86"/>
      <c r="ONC154" s="86"/>
      <c r="OND154" s="86"/>
      <c r="ONE154" s="86"/>
      <c r="ONF154" s="86"/>
      <c r="ONG154" s="86"/>
      <c r="ONH154" s="86"/>
      <c r="ONI154" s="86"/>
      <c r="ONJ154" s="86"/>
      <c r="ONK154" s="86"/>
      <c r="ONL154" s="86"/>
      <c r="ONM154" s="86"/>
      <c r="ONN154" s="86"/>
      <c r="ONO154" s="86"/>
      <c r="ONP154" s="86"/>
      <c r="ONQ154" s="86"/>
      <c r="ONR154" s="86"/>
      <c r="ONS154" s="86"/>
      <c r="ONT154" s="86"/>
      <c r="ONU154" s="86"/>
      <c r="ONV154" s="86"/>
      <c r="ONW154" s="86"/>
      <c r="ONX154" s="86"/>
      <c r="ONY154" s="86"/>
      <c r="ONZ154" s="86"/>
      <c r="OOA154" s="86"/>
      <c r="OOB154" s="86"/>
      <c r="OOC154" s="86"/>
      <c r="OOD154" s="86"/>
      <c r="OOE154" s="86"/>
      <c r="OOF154" s="86"/>
      <c r="OOG154" s="86"/>
      <c r="OOH154" s="86"/>
      <c r="OOI154" s="86"/>
      <c r="OOJ154" s="86"/>
      <c r="OOK154" s="86"/>
      <c r="OOL154" s="86"/>
      <c r="OOM154" s="86"/>
      <c r="OON154" s="86"/>
      <c r="OOO154" s="86"/>
      <c r="OOP154" s="86"/>
      <c r="OOQ154" s="86"/>
      <c r="OOR154" s="86"/>
      <c r="OOS154" s="86"/>
      <c r="OOT154" s="86"/>
      <c r="OOU154" s="86"/>
      <c r="OOV154" s="86"/>
      <c r="OOW154" s="86"/>
      <c r="OOX154" s="86"/>
      <c r="OOY154" s="86"/>
      <c r="OOZ154" s="86"/>
      <c r="OPA154" s="86"/>
      <c r="OPB154" s="86"/>
      <c r="OPC154" s="86"/>
      <c r="OPD154" s="86"/>
      <c r="OPE154" s="86"/>
      <c r="OPF154" s="86"/>
      <c r="OPG154" s="86"/>
      <c r="OPH154" s="86"/>
      <c r="OPI154" s="86"/>
      <c r="OPJ154" s="86"/>
      <c r="OPK154" s="86"/>
      <c r="OPL154" s="86"/>
      <c r="OPM154" s="86"/>
      <c r="OPN154" s="86"/>
      <c r="OPO154" s="86"/>
      <c r="OPP154" s="86"/>
      <c r="OPQ154" s="86"/>
      <c r="OPR154" s="86"/>
      <c r="OPS154" s="86"/>
      <c r="OPT154" s="86"/>
      <c r="OPU154" s="86"/>
      <c r="OPV154" s="86"/>
      <c r="OPW154" s="86"/>
      <c r="OPX154" s="86"/>
      <c r="OPY154" s="86"/>
      <c r="OPZ154" s="86"/>
      <c r="OQA154" s="86"/>
      <c r="OQB154" s="86"/>
      <c r="OQC154" s="86"/>
      <c r="OQD154" s="86"/>
      <c r="OQE154" s="86"/>
      <c r="OQF154" s="86"/>
      <c r="OQG154" s="86"/>
      <c r="OQH154" s="86"/>
      <c r="OQI154" s="86"/>
      <c r="OQJ154" s="86"/>
      <c r="OQK154" s="86"/>
      <c r="OQL154" s="86"/>
      <c r="OQM154" s="86"/>
      <c r="OQN154" s="86"/>
      <c r="OQO154" s="86"/>
      <c r="OQP154" s="86"/>
      <c r="OQQ154" s="86"/>
      <c r="OQR154" s="86"/>
      <c r="OQS154" s="86"/>
      <c r="OQT154" s="86"/>
      <c r="OQU154" s="86"/>
      <c r="OQV154" s="86"/>
      <c r="OQW154" s="86"/>
      <c r="OQX154" s="86"/>
      <c r="OQY154" s="86"/>
      <c r="OQZ154" s="86"/>
      <c r="ORA154" s="86"/>
      <c r="ORB154" s="86"/>
      <c r="ORC154" s="86"/>
      <c r="ORD154" s="86"/>
      <c r="ORE154" s="86"/>
      <c r="ORF154" s="86"/>
      <c r="ORG154" s="86"/>
      <c r="ORH154" s="86"/>
      <c r="ORI154" s="86"/>
      <c r="ORJ154" s="86"/>
      <c r="ORK154" s="86"/>
      <c r="ORL154" s="86"/>
      <c r="ORM154" s="86"/>
      <c r="ORN154" s="86"/>
      <c r="ORO154" s="86"/>
      <c r="ORP154" s="86"/>
      <c r="ORQ154" s="86"/>
      <c r="ORR154" s="86"/>
      <c r="ORS154" s="86"/>
      <c r="ORT154" s="86"/>
      <c r="ORU154" s="86"/>
      <c r="ORV154" s="86"/>
      <c r="ORW154" s="86"/>
      <c r="ORX154" s="86"/>
      <c r="ORY154" s="86"/>
      <c r="ORZ154" s="86"/>
      <c r="OSA154" s="86"/>
      <c r="OSB154" s="86"/>
      <c r="OSC154" s="86"/>
      <c r="OSD154" s="86"/>
      <c r="OSE154" s="86"/>
      <c r="OSF154" s="86"/>
      <c r="OSG154" s="86"/>
      <c r="OSH154" s="86"/>
      <c r="OSI154" s="86"/>
      <c r="OSJ154" s="86"/>
      <c r="OSK154" s="86"/>
      <c r="OSL154" s="86"/>
      <c r="OSM154" s="86"/>
      <c r="OSN154" s="86"/>
      <c r="OSO154" s="86"/>
      <c r="OSP154" s="86"/>
      <c r="OSQ154" s="86"/>
      <c r="OSR154" s="86"/>
      <c r="OSS154" s="86"/>
      <c r="OST154" s="86"/>
      <c r="OSU154" s="86"/>
      <c r="OSV154" s="86"/>
      <c r="OSW154" s="86"/>
      <c r="OSX154" s="86"/>
      <c r="OSY154" s="86"/>
      <c r="OSZ154" s="86"/>
      <c r="OTA154" s="86"/>
      <c r="OTB154" s="86"/>
      <c r="OTC154" s="86"/>
      <c r="OTD154" s="86"/>
      <c r="OTE154" s="86"/>
      <c r="OTF154" s="86"/>
      <c r="OTG154" s="86"/>
      <c r="OTH154" s="86"/>
      <c r="OTI154" s="86"/>
      <c r="OTJ154" s="86"/>
      <c r="OTK154" s="86"/>
      <c r="OTL154" s="86"/>
      <c r="OTM154" s="86"/>
      <c r="OTN154" s="86"/>
      <c r="OTO154" s="86"/>
      <c r="OTP154" s="86"/>
      <c r="OTQ154" s="86"/>
      <c r="OTR154" s="86"/>
      <c r="OTS154" s="86"/>
      <c r="OTT154" s="86"/>
      <c r="OTU154" s="86"/>
      <c r="OTV154" s="86"/>
      <c r="OTW154" s="86"/>
      <c r="OTX154" s="86"/>
      <c r="OTY154" s="86"/>
      <c r="OTZ154" s="86"/>
      <c r="OUA154" s="86"/>
      <c r="OUB154" s="86"/>
      <c r="OUC154" s="86"/>
      <c r="OUD154" s="86"/>
      <c r="OUE154" s="86"/>
      <c r="OUF154" s="86"/>
      <c r="OUG154" s="86"/>
      <c r="OUH154" s="86"/>
      <c r="OUI154" s="86"/>
      <c r="OUJ154" s="86"/>
      <c r="OUK154" s="86"/>
      <c r="OUL154" s="86"/>
      <c r="OUM154" s="86"/>
      <c r="OUN154" s="86"/>
      <c r="OUO154" s="86"/>
      <c r="OUP154" s="86"/>
      <c r="OUQ154" s="86"/>
      <c r="OUR154" s="86"/>
      <c r="OUS154" s="86"/>
      <c r="OUT154" s="86"/>
      <c r="OUU154" s="186"/>
      <c r="OUV154" s="186"/>
      <c r="OUW154" s="186"/>
      <c r="OUX154" s="186"/>
      <c r="OUY154" s="186"/>
      <c r="OUZ154" s="186"/>
      <c r="OVA154" s="86"/>
      <c r="OVB154" s="86"/>
      <c r="OVC154" s="86"/>
      <c r="OVD154" s="86"/>
      <c r="OVE154" s="86"/>
      <c r="OVF154" s="86"/>
      <c r="OVG154" s="86"/>
      <c r="OVH154" s="86"/>
      <c r="OVI154" s="86"/>
      <c r="OVJ154" s="86"/>
      <c r="OVK154" s="86"/>
      <c r="OVL154" s="86"/>
      <c r="OVM154" s="86"/>
      <c r="OVN154" s="86"/>
      <c r="OVO154" s="86"/>
      <c r="OVP154" s="86"/>
      <c r="OVQ154" s="86"/>
      <c r="OVR154" s="86"/>
      <c r="OVS154" s="86"/>
      <c r="OVT154" s="86"/>
      <c r="OVU154" s="86"/>
      <c r="OVV154" s="86"/>
      <c r="OVW154" s="86"/>
      <c r="OVX154" s="86"/>
      <c r="OVY154" s="86"/>
      <c r="OVZ154" s="86"/>
      <c r="OWA154" s="86"/>
      <c r="OWB154" s="86"/>
      <c r="OWC154" s="86"/>
      <c r="OWD154" s="86"/>
      <c r="OWE154" s="86"/>
      <c r="OWF154" s="86"/>
      <c r="OWG154" s="86"/>
      <c r="OWH154" s="86"/>
      <c r="OWI154" s="86"/>
      <c r="OWJ154" s="86"/>
      <c r="OWK154" s="86"/>
      <c r="OWL154" s="86"/>
      <c r="OWM154" s="86"/>
      <c r="OWN154" s="86"/>
      <c r="OWO154" s="86"/>
      <c r="OWP154" s="86"/>
      <c r="OWQ154" s="86"/>
      <c r="OWR154" s="86"/>
      <c r="OWS154" s="86"/>
      <c r="OWT154" s="86"/>
      <c r="OWU154" s="86"/>
      <c r="OWV154" s="86"/>
      <c r="OWW154" s="86"/>
      <c r="OWX154" s="86"/>
      <c r="OWY154" s="86"/>
      <c r="OWZ154" s="86"/>
      <c r="OXA154" s="86"/>
      <c r="OXB154" s="86"/>
      <c r="OXC154" s="86"/>
      <c r="OXD154" s="86"/>
      <c r="OXE154" s="86"/>
      <c r="OXF154" s="86"/>
      <c r="OXG154" s="86"/>
      <c r="OXH154" s="86"/>
      <c r="OXI154" s="86"/>
      <c r="OXJ154" s="86"/>
      <c r="OXK154" s="86"/>
      <c r="OXL154" s="86"/>
      <c r="OXM154" s="86"/>
      <c r="OXN154" s="86"/>
      <c r="OXO154" s="86"/>
      <c r="OXP154" s="86"/>
      <c r="OXQ154" s="86"/>
      <c r="OXR154" s="86"/>
      <c r="OXS154" s="86"/>
      <c r="OXT154" s="86"/>
      <c r="OXU154" s="86"/>
      <c r="OXV154" s="86"/>
      <c r="OXW154" s="86"/>
      <c r="OXX154" s="86"/>
      <c r="OXY154" s="86"/>
      <c r="OXZ154" s="86"/>
      <c r="OYA154" s="86"/>
      <c r="OYB154" s="86"/>
      <c r="OYC154" s="86"/>
      <c r="OYD154" s="86"/>
      <c r="OYE154" s="86"/>
      <c r="OYF154" s="86"/>
      <c r="OYG154" s="86"/>
      <c r="OYH154" s="86"/>
      <c r="OYI154" s="86"/>
      <c r="OYJ154" s="86"/>
      <c r="OYK154" s="86"/>
      <c r="OYL154" s="86"/>
      <c r="OYM154" s="86"/>
      <c r="OYN154" s="86"/>
      <c r="OYO154" s="86"/>
      <c r="OYP154" s="86"/>
      <c r="OYQ154" s="86"/>
      <c r="OYR154" s="86"/>
      <c r="OYS154" s="86"/>
      <c r="OYT154" s="86"/>
      <c r="OYU154" s="86"/>
      <c r="OYV154" s="86"/>
      <c r="OYW154" s="86"/>
      <c r="OYX154" s="86"/>
      <c r="OYY154" s="86"/>
      <c r="OYZ154" s="86"/>
      <c r="OZA154" s="86"/>
      <c r="OZB154" s="86"/>
      <c r="OZC154" s="86"/>
      <c r="OZD154" s="86"/>
      <c r="OZE154" s="86"/>
      <c r="OZF154" s="86"/>
      <c r="OZG154" s="86"/>
      <c r="OZH154" s="86"/>
      <c r="OZI154" s="86"/>
      <c r="OZJ154" s="86"/>
      <c r="OZK154" s="86"/>
      <c r="OZL154" s="86"/>
      <c r="OZM154" s="86"/>
      <c r="OZN154" s="86"/>
      <c r="OZO154" s="86"/>
      <c r="OZP154" s="86"/>
      <c r="OZQ154" s="86"/>
      <c r="OZR154" s="86"/>
      <c r="OZS154" s="86"/>
      <c r="OZT154" s="86"/>
      <c r="OZU154" s="86"/>
      <c r="OZV154" s="86"/>
      <c r="OZW154" s="86"/>
      <c r="OZX154" s="86"/>
      <c r="OZY154" s="86"/>
      <c r="OZZ154" s="86"/>
      <c r="PAA154" s="86"/>
      <c r="PAB154" s="86"/>
      <c r="PAC154" s="86"/>
      <c r="PAD154" s="86"/>
      <c r="PAE154" s="86"/>
      <c r="PAF154" s="86"/>
      <c r="PAG154" s="86"/>
      <c r="PAH154" s="86"/>
      <c r="PAI154" s="86"/>
      <c r="PAJ154" s="86"/>
      <c r="PAK154" s="86"/>
      <c r="PAL154" s="86"/>
      <c r="PAM154" s="86"/>
      <c r="PAN154" s="86"/>
      <c r="PAO154" s="86"/>
      <c r="PAP154" s="86"/>
      <c r="PAQ154" s="86"/>
      <c r="PAR154" s="86"/>
      <c r="PAS154" s="86"/>
      <c r="PAT154" s="86"/>
      <c r="PAU154" s="86"/>
      <c r="PAV154" s="86"/>
      <c r="PAW154" s="86"/>
      <c r="PAX154" s="86"/>
      <c r="PAY154" s="86"/>
      <c r="PAZ154" s="86"/>
      <c r="PBA154" s="86"/>
      <c r="PBB154" s="86"/>
      <c r="PBC154" s="86"/>
      <c r="PBD154" s="86"/>
      <c r="PBE154" s="86"/>
      <c r="PBF154" s="86"/>
      <c r="PBG154" s="86"/>
      <c r="PBH154" s="86"/>
      <c r="PBI154" s="86"/>
      <c r="PBJ154" s="86"/>
      <c r="PBK154" s="86"/>
      <c r="PBL154" s="86"/>
      <c r="PBM154" s="86"/>
      <c r="PBN154" s="86"/>
      <c r="PBO154" s="86"/>
      <c r="PBP154" s="86"/>
      <c r="PBQ154" s="86"/>
      <c r="PBR154" s="86"/>
      <c r="PBS154" s="86"/>
      <c r="PBT154" s="86"/>
      <c r="PBU154" s="86"/>
      <c r="PBV154" s="86"/>
      <c r="PBW154" s="86"/>
      <c r="PBX154" s="86"/>
      <c r="PBY154" s="86"/>
      <c r="PBZ154" s="86"/>
      <c r="PCA154" s="86"/>
      <c r="PCB154" s="86"/>
      <c r="PCC154" s="86"/>
      <c r="PCD154" s="86"/>
      <c r="PCE154" s="86"/>
      <c r="PCF154" s="86"/>
      <c r="PCG154" s="86"/>
      <c r="PCH154" s="86"/>
      <c r="PCI154" s="86"/>
      <c r="PCJ154" s="86"/>
      <c r="PCK154" s="86"/>
      <c r="PCL154" s="86"/>
      <c r="PCM154" s="86"/>
      <c r="PCN154" s="86"/>
      <c r="PCO154" s="86"/>
      <c r="PCP154" s="86"/>
      <c r="PCQ154" s="86"/>
      <c r="PCR154" s="86"/>
      <c r="PCS154" s="86"/>
      <c r="PCT154" s="86"/>
      <c r="PCU154" s="86"/>
      <c r="PCV154" s="86"/>
      <c r="PCW154" s="86"/>
      <c r="PCX154" s="86"/>
      <c r="PCY154" s="86"/>
      <c r="PCZ154" s="86"/>
      <c r="PDA154" s="86"/>
      <c r="PDB154" s="86"/>
      <c r="PDC154" s="86"/>
      <c r="PDD154" s="86"/>
      <c r="PDE154" s="86"/>
      <c r="PDF154" s="86"/>
      <c r="PDG154" s="86"/>
      <c r="PDH154" s="86"/>
      <c r="PDI154" s="86"/>
      <c r="PDJ154" s="86"/>
      <c r="PDK154" s="86"/>
      <c r="PDL154" s="86"/>
      <c r="PDM154" s="86"/>
      <c r="PDN154" s="86"/>
      <c r="PDO154" s="86"/>
      <c r="PDP154" s="86"/>
      <c r="PDQ154" s="86"/>
      <c r="PDR154" s="86"/>
      <c r="PDS154" s="86"/>
      <c r="PDT154" s="86"/>
      <c r="PDU154" s="86"/>
      <c r="PDV154" s="86"/>
      <c r="PDW154" s="86"/>
      <c r="PDX154" s="86"/>
      <c r="PDY154" s="86"/>
      <c r="PDZ154" s="86"/>
      <c r="PEA154" s="86"/>
      <c r="PEB154" s="86"/>
      <c r="PEC154" s="86"/>
      <c r="PED154" s="86"/>
      <c r="PEE154" s="86"/>
      <c r="PEF154" s="86"/>
      <c r="PEG154" s="86"/>
      <c r="PEH154" s="86"/>
      <c r="PEI154" s="86"/>
      <c r="PEJ154" s="86"/>
      <c r="PEK154" s="86"/>
      <c r="PEL154" s="86"/>
      <c r="PEM154" s="86"/>
      <c r="PEN154" s="86"/>
      <c r="PEO154" s="86"/>
      <c r="PEP154" s="86"/>
      <c r="PEQ154" s="186"/>
      <c r="PER154" s="186"/>
      <c r="PES154" s="186"/>
      <c r="PET154" s="186"/>
      <c r="PEU154" s="186"/>
      <c r="PEV154" s="186"/>
      <c r="PEW154" s="86"/>
      <c r="PEX154" s="86"/>
      <c r="PEY154" s="86"/>
      <c r="PEZ154" s="86"/>
      <c r="PFA154" s="86"/>
      <c r="PFB154" s="86"/>
      <c r="PFC154" s="86"/>
      <c r="PFD154" s="86"/>
      <c r="PFE154" s="86"/>
      <c r="PFF154" s="86"/>
      <c r="PFG154" s="86"/>
      <c r="PFH154" s="86"/>
      <c r="PFI154" s="86"/>
      <c r="PFJ154" s="86"/>
      <c r="PFK154" s="86"/>
      <c r="PFL154" s="86"/>
      <c r="PFM154" s="86"/>
      <c r="PFN154" s="86"/>
      <c r="PFO154" s="86"/>
      <c r="PFP154" s="86"/>
      <c r="PFQ154" s="86"/>
      <c r="PFR154" s="86"/>
      <c r="PFS154" s="86"/>
      <c r="PFT154" s="86"/>
      <c r="PFU154" s="86"/>
      <c r="PFV154" s="86"/>
      <c r="PFW154" s="86"/>
      <c r="PFX154" s="86"/>
      <c r="PFY154" s="86"/>
      <c r="PFZ154" s="86"/>
      <c r="PGA154" s="86"/>
      <c r="PGB154" s="86"/>
      <c r="PGC154" s="86"/>
      <c r="PGD154" s="86"/>
      <c r="PGE154" s="86"/>
      <c r="PGF154" s="86"/>
      <c r="PGG154" s="86"/>
      <c r="PGH154" s="86"/>
      <c r="PGI154" s="86"/>
      <c r="PGJ154" s="86"/>
      <c r="PGK154" s="86"/>
      <c r="PGL154" s="86"/>
      <c r="PGM154" s="86"/>
      <c r="PGN154" s="86"/>
      <c r="PGO154" s="86"/>
      <c r="PGP154" s="86"/>
      <c r="PGQ154" s="86"/>
      <c r="PGR154" s="86"/>
      <c r="PGS154" s="86"/>
      <c r="PGT154" s="86"/>
      <c r="PGU154" s="86"/>
      <c r="PGV154" s="86"/>
      <c r="PGW154" s="86"/>
      <c r="PGX154" s="86"/>
      <c r="PGY154" s="86"/>
      <c r="PGZ154" s="86"/>
      <c r="PHA154" s="86"/>
      <c r="PHB154" s="86"/>
      <c r="PHC154" s="86"/>
      <c r="PHD154" s="86"/>
      <c r="PHE154" s="86"/>
      <c r="PHF154" s="86"/>
      <c r="PHG154" s="86"/>
      <c r="PHH154" s="86"/>
      <c r="PHI154" s="86"/>
      <c r="PHJ154" s="86"/>
      <c r="PHK154" s="86"/>
      <c r="PHL154" s="86"/>
      <c r="PHM154" s="86"/>
      <c r="PHN154" s="86"/>
      <c r="PHO154" s="86"/>
      <c r="PHP154" s="86"/>
      <c r="PHQ154" s="86"/>
      <c r="PHR154" s="86"/>
      <c r="PHS154" s="86"/>
      <c r="PHT154" s="86"/>
      <c r="PHU154" s="86"/>
      <c r="PHV154" s="86"/>
      <c r="PHW154" s="86"/>
      <c r="PHX154" s="86"/>
      <c r="PHY154" s="86"/>
      <c r="PHZ154" s="86"/>
      <c r="PIA154" s="86"/>
      <c r="PIB154" s="86"/>
      <c r="PIC154" s="86"/>
      <c r="PID154" s="86"/>
      <c r="PIE154" s="86"/>
      <c r="PIF154" s="86"/>
      <c r="PIG154" s="86"/>
      <c r="PIH154" s="86"/>
      <c r="PII154" s="86"/>
      <c r="PIJ154" s="86"/>
      <c r="PIK154" s="86"/>
      <c r="PIL154" s="86"/>
      <c r="PIM154" s="86"/>
      <c r="PIN154" s="86"/>
      <c r="PIO154" s="86"/>
      <c r="PIP154" s="86"/>
      <c r="PIQ154" s="86"/>
      <c r="PIR154" s="86"/>
      <c r="PIS154" s="86"/>
      <c r="PIT154" s="86"/>
      <c r="PIU154" s="86"/>
      <c r="PIV154" s="86"/>
      <c r="PIW154" s="86"/>
      <c r="PIX154" s="86"/>
      <c r="PIY154" s="86"/>
      <c r="PIZ154" s="86"/>
      <c r="PJA154" s="86"/>
      <c r="PJB154" s="86"/>
      <c r="PJC154" s="86"/>
      <c r="PJD154" s="86"/>
      <c r="PJE154" s="86"/>
      <c r="PJF154" s="86"/>
      <c r="PJG154" s="86"/>
      <c r="PJH154" s="86"/>
      <c r="PJI154" s="86"/>
      <c r="PJJ154" s="86"/>
      <c r="PJK154" s="86"/>
      <c r="PJL154" s="86"/>
      <c r="PJM154" s="86"/>
      <c r="PJN154" s="86"/>
      <c r="PJO154" s="86"/>
      <c r="PJP154" s="86"/>
      <c r="PJQ154" s="86"/>
      <c r="PJR154" s="86"/>
      <c r="PJS154" s="86"/>
      <c r="PJT154" s="86"/>
      <c r="PJU154" s="86"/>
      <c r="PJV154" s="86"/>
      <c r="PJW154" s="86"/>
      <c r="PJX154" s="86"/>
      <c r="PJY154" s="86"/>
      <c r="PJZ154" s="86"/>
      <c r="PKA154" s="86"/>
      <c r="PKB154" s="86"/>
      <c r="PKC154" s="86"/>
      <c r="PKD154" s="86"/>
      <c r="PKE154" s="86"/>
      <c r="PKF154" s="86"/>
      <c r="PKG154" s="86"/>
      <c r="PKH154" s="86"/>
      <c r="PKI154" s="86"/>
      <c r="PKJ154" s="86"/>
      <c r="PKK154" s="86"/>
      <c r="PKL154" s="86"/>
      <c r="PKM154" s="86"/>
      <c r="PKN154" s="86"/>
      <c r="PKO154" s="86"/>
      <c r="PKP154" s="86"/>
      <c r="PKQ154" s="86"/>
      <c r="PKR154" s="86"/>
      <c r="PKS154" s="86"/>
      <c r="PKT154" s="86"/>
      <c r="PKU154" s="86"/>
      <c r="PKV154" s="86"/>
      <c r="PKW154" s="86"/>
      <c r="PKX154" s="86"/>
      <c r="PKY154" s="86"/>
      <c r="PKZ154" s="86"/>
      <c r="PLA154" s="86"/>
      <c r="PLB154" s="86"/>
      <c r="PLC154" s="86"/>
      <c r="PLD154" s="86"/>
      <c r="PLE154" s="86"/>
      <c r="PLF154" s="86"/>
      <c r="PLG154" s="86"/>
      <c r="PLH154" s="86"/>
      <c r="PLI154" s="86"/>
      <c r="PLJ154" s="86"/>
      <c r="PLK154" s="86"/>
      <c r="PLL154" s="86"/>
      <c r="PLM154" s="86"/>
      <c r="PLN154" s="86"/>
      <c r="PLO154" s="86"/>
      <c r="PLP154" s="86"/>
      <c r="PLQ154" s="86"/>
      <c r="PLR154" s="86"/>
      <c r="PLS154" s="86"/>
      <c r="PLT154" s="86"/>
      <c r="PLU154" s="86"/>
      <c r="PLV154" s="86"/>
      <c r="PLW154" s="86"/>
      <c r="PLX154" s="86"/>
      <c r="PLY154" s="86"/>
      <c r="PLZ154" s="86"/>
      <c r="PMA154" s="86"/>
      <c r="PMB154" s="86"/>
      <c r="PMC154" s="86"/>
      <c r="PMD154" s="86"/>
      <c r="PME154" s="86"/>
      <c r="PMF154" s="86"/>
      <c r="PMG154" s="86"/>
      <c r="PMH154" s="86"/>
      <c r="PMI154" s="86"/>
      <c r="PMJ154" s="86"/>
      <c r="PMK154" s="86"/>
      <c r="PML154" s="86"/>
      <c r="PMM154" s="86"/>
      <c r="PMN154" s="86"/>
      <c r="PMO154" s="86"/>
      <c r="PMP154" s="86"/>
      <c r="PMQ154" s="86"/>
      <c r="PMR154" s="86"/>
      <c r="PMS154" s="86"/>
      <c r="PMT154" s="86"/>
      <c r="PMU154" s="86"/>
      <c r="PMV154" s="86"/>
      <c r="PMW154" s="86"/>
      <c r="PMX154" s="86"/>
      <c r="PMY154" s="86"/>
      <c r="PMZ154" s="86"/>
      <c r="PNA154" s="86"/>
      <c r="PNB154" s="86"/>
      <c r="PNC154" s="86"/>
      <c r="PND154" s="86"/>
      <c r="PNE154" s="86"/>
      <c r="PNF154" s="86"/>
      <c r="PNG154" s="86"/>
      <c r="PNH154" s="86"/>
      <c r="PNI154" s="86"/>
      <c r="PNJ154" s="86"/>
      <c r="PNK154" s="86"/>
      <c r="PNL154" s="86"/>
      <c r="PNM154" s="86"/>
      <c r="PNN154" s="86"/>
      <c r="PNO154" s="86"/>
      <c r="PNP154" s="86"/>
      <c r="PNQ154" s="86"/>
      <c r="PNR154" s="86"/>
      <c r="PNS154" s="86"/>
      <c r="PNT154" s="86"/>
      <c r="PNU154" s="86"/>
      <c r="PNV154" s="86"/>
      <c r="PNW154" s="86"/>
      <c r="PNX154" s="86"/>
      <c r="PNY154" s="86"/>
      <c r="PNZ154" s="86"/>
      <c r="POA154" s="86"/>
      <c r="POB154" s="86"/>
      <c r="POC154" s="86"/>
      <c r="POD154" s="86"/>
      <c r="POE154" s="86"/>
      <c r="POF154" s="86"/>
      <c r="POG154" s="86"/>
      <c r="POH154" s="86"/>
      <c r="POI154" s="86"/>
      <c r="POJ154" s="86"/>
      <c r="POK154" s="86"/>
      <c r="POL154" s="86"/>
      <c r="POM154" s="186"/>
      <c r="PON154" s="186"/>
      <c r="POO154" s="186"/>
      <c r="POP154" s="186"/>
      <c r="POQ154" s="186"/>
      <c r="POR154" s="186"/>
      <c r="POS154" s="86"/>
      <c r="POT154" s="86"/>
      <c r="POU154" s="86"/>
      <c r="POV154" s="86"/>
      <c r="POW154" s="86"/>
      <c r="POX154" s="86"/>
      <c r="POY154" s="86"/>
      <c r="POZ154" s="86"/>
      <c r="PPA154" s="86"/>
      <c r="PPB154" s="86"/>
      <c r="PPC154" s="86"/>
      <c r="PPD154" s="86"/>
      <c r="PPE154" s="86"/>
      <c r="PPF154" s="86"/>
      <c r="PPG154" s="86"/>
      <c r="PPH154" s="86"/>
      <c r="PPI154" s="86"/>
      <c r="PPJ154" s="86"/>
      <c r="PPK154" s="86"/>
      <c r="PPL154" s="86"/>
      <c r="PPM154" s="86"/>
      <c r="PPN154" s="86"/>
      <c r="PPO154" s="86"/>
      <c r="PPP154" s="86"/>
      <c r="PPQ154" s="86"/>
      <c r="PPR154" s="86"/>
      <c r="PPS154" s="86"/>
      <c r="PPT154" s="86"/>
      <c r="PPU154" s="86"/>
      <c r="PPV154" s="86"/>
      <c r="PPW154" s="86"/>
      <c r="PPX154" s="86"/>
      <c r="PPY154" s="86"/>
      <c r="PPZ154" s="86"/>
      <c r="PQA154" s="86"/>
      <c r="PQB154" s="86"/>
      <c r="PQC154" s="86"/>
      <c r="PQD154" s="86"/>
      <c r="PQE154" s="86"/>
      <c r="PQF154" s="86"/>
      <c r="PQG154" s="86"/>
      <c r="PQH154" s="86"/>
      <c r="PQI154" s="86"/>
      <c r="PQJ154" s="86"/>
      <c r="PQK154" s="86"/>
      <c r="PQL154" s="86"/>
      <c r="PQM154" s="86"/>
      <c r="PQN154" s="86"/>
      <c r="PQO154" s="86"/>
      <c r="PQP154" s="86"/>
      <c r="PQQ154" s="86"/>
      <c r="PQR154" s="86"/>
      <c r="PQS154" s="86"/>
      <c r="PQT154" s="86"/>
      <c r="PQU154" s="86"/>
      <c r="PQV154" s="86"/>
      <c r="PQW154" s="86"/>
      <c r="PQX154" s="86"/>
      <c r="PQY154" s="86"/>
      <c r="PQZ154" s="86"/>
      <c r="PRA154" s="86"/>
      <c r="PRB154" s="86"/>
      <c r="PRC154" s="86"/>
      <c r="PRD154" s="86"/>
      <c r="PRE154" s="86"/>
      <c r="PRF154" s="86"/>
      <c r="PRG154" s="86"/>
      <c r="PRH154" s="86"/>
      <c r="PRI154" s="86"/>
      <c r="PRJ154" s="86"/>
      <c r="PRK154" s="86"/>
      <c r="PRL154" s="86"/>
      <c r="PRM154" s="86"/>
      <c r="PRN154" s="86"/>
      <c r="PRO154" s="86"/>
      <c r="PRP154" s="86"/>
      <c r="PRQ154" s="86"/>
      <c r="PRR154" s="86"/>
      <c r="PRS154" s="86"/>
      <c r="PRT154" s="86"/>
      <c r="PRU154" s="86"/>
      <c r="PRV154" s="86"/>
      <c r="PRW154" s="86"/>
      <c r="PRX154" s="86"/>
      <c r="PRY154" s="86"/>
      <c r="PRZ154" s="86"/>
      <c r="PSA154" s="86"/>
      <c r="PSB154" s="86"/>
      <c r="PSC154" s="86"/>
      <c r="PSD154" s="86"/>
      <c r="PSE154" s="86"/>
      <c r="PSF154" s="86"/>
      <c r="PSG154" s="86"/>
      <c r="PSH154" s="86"/>
      <c r="PSI154" s="86"/>
      <c r="PSJ154" s="86"/>
      <c r="PSK154" s="86"/>
      <c r="PSL154" s="86"/>
      <c r="PSM154" s="86"/>
      <c r="PSN154" s="86"/>
      <c r="PSO154" s="86"/>
      <c r="PSP154" s="86"/>
      <c r="PSQ154" s="86"/>
      <c r="PSR154" s="86"/>
      <c r="PSS154" s="86"/>
      <c r="PST154" s="86"/>
      <c r="PSU154" s="86"/>
      <c r="PSV154" s="86"/>
      <c r="PSW154" s="86"/>
      <c r="PSX154" s="86"/>
      <c r="PSY154" s="86"/>
      <c r="PSZ154" s="86"/>
      <c r="PTA154" s="86"/>
      <c r="PTB154" s="86"/>
      <c r="PTC154" s="86"/>
      <c r="PTD154" s="86"/>
      <c r="PTE154" s="86"/>
      <c r="PTF154" s="86"/>
      <c r="PTG154" s="86"/>
      <c r="PTH154" s="86"/>
      <c r="PTI154" s="86"/>
      <c r="PTJ154" s="86"/>
      <c r="PTK154" s="86"/>
      <c r="PTL154" s="86"/>
      <c r="PTM154" s="86"/>
      <c r="PTN154" s="86"/>
      <c r="PTO154" s="86"/>
      <c r="PTP154" s="86"/>
      <c r="PTQ154" s="86"/>
      <c r="PTR154" s="86"/>
      <c r="PTS154" s="86"/>
      <c r="PTT154" s="86"/>
      <c r="PTU154" s="86"/>
      <c r="PTV154" s="86"/>
      <c r="PTW154" s="86"/>
      <c r="PTX154" s="86"/>
      <c r="PTY154" s="86"/>
      <c r="PTZ154" s="86"/>
      <c r="PUA154" s="86"/>
      <c r="PUB154" s="86"/>
      <c r="PUC154" s="86"/>
      <c r="PUD154" s="86"/>
      <c r="PUE154" s="86"/>
      <c r="PUF154" s="86"/>
      <c r="PUG154" s="86"/>
      <c r="PUH154" s="86"/>
      <c r="PUI154" s="86"/>
      <c r="PUJ154" s="86"/>
      <c r="PUK154" s="86"/>
      <c r="PUL154" s="86"/>
      <c r="PUM154" s="86"/>
      <c r="PUN154" s="86"/>
      <c r="PUO154" s="86"/>
      <c r="PUP154" s="86"/>
      <c r="PUQ154" s="86"/>
      <c r="PUR154" s="86"/>
      <c r="PUS154" s="86"/>
      <c r="PUT154" s="86"/>
      <c r="PUU154" s="86"/>
      <c r="PUV154" s="86"/>
      <c r="PUW154" s="86"/>
      <c r="PUX154" s="86"/>
      <c r="PUY154" s="86"/>
      <c r="PUZ154" s="86"/>
      <c r="PVA154" s="86"/>
      <c r="PVB154" s="86"/>
      <c r="PVC154" s="86"/>
      <c r="PVD154" s="86"/>
      <c r="PVE154" s="86"/>
      <c r="PVF154" s="86"/>
      <c r="PVG154" s="86"/>
      <c r="PVH154" s="86"/>
      <c r="PVI154" s="86"/>
      <c r="PVJ154" s="86"/>
      <c r="PVK154" s="86"/>
      <c r="PVL154" s="86"/>
      <c r="PVM154" s="86"/>
      <c r="PVN154" s="86"/>
      <c r="PVO154" s="86"/>
      <c r="PVP154" s="86"/>
      <c r="PVQ154" s="86"/>
      <c r="PVR154" s="86"/>
      <c r="PVS154" s="86"/>
      <c r="PVT154" s="86"/>
      <c r="PVU154" s="86"/>
      <c r="PVV154" s="86"/>
      <c r="PVW154" s="86"/>
      <c r="PVX154" s="86"/>
      <c r="PVY154" s="86"/>
      <c r="PVZ154" s="86"/>
      <c r="PWA154" s="86"/>
      <c r="PWB154" s="86"/>
      <c r="PWC154" s="86"/>
      <c r="PWD154" s="86"/>
      <c r="PWE154" s="86"/>
      <c r="PWF154" s="86"/>
      <c r="PWG154" s="86"/>
      <c r="PWH154" s="86"/>
      <c r="PWI154" s="86"/>
      <c r="PWJ154" s="86"/>
      <c r="PWK154" s="86"/>
      <c r="PWL154" s="86"/>
      <c r="PWM154" s="86"/>
      <c r="PWN154" s="86"/>
      <c r="PWO154" s="86"/>
      <c r="PWP154" s="86"/>
      <c r="PWQ154" s="86"/>
      <c r="PWR154" s="86"/>
      <c r="PWS154" s="86"/>
      <c r="PWT154" s="86"/>
      <c r="PWU154" s="86"/>
      <c r="PWV154" s="86"/>
      <c r="PWW154" s="86"/>
      <c r="PWX154" s="86"/>
      <c r="PWY154" s="86"/>
      <c r="PWZ154" s="86"/>
      <c r="PXA154" s="86"/>
      <c r="PXB154" s="86"/>
      <c r="PXC154" s="86"/>
      <c r="PXD154" s="86"/>
      <c r="PXE154" s="86"/>
      <c r="PXF154" s="86"/>
      <c r="PXG154" s="86"/>
      <c r="PXH154" s="86"/>
      <c r="PXI154" s="86"/>
      <c r="PXJ154" s="86"/>
      <c r="PXK154" s="86"/>
      <c r="PXL154" s="86"/>
      <c r="PXM154" s="86"/>
      <c r="PXN154" s="86"/>
      <c r="PXO154" s="86"/>
      <c r="PXP154" s="86"/>
      <c r="PXQ154" s="86"/>
      <c r="PXR154" s="86"/>
      <c r="PXS154" s="86"/>
      <c r="PXT154" s="86"/>
      <c r="PXU154" s="86"/>
      <c r="PXV154" s="86"/>
      <c r="PXW154" s="86"/>
      <c r="PXX154" s="86"/>
      <c r="PXY154" s="86"/>
      <c r="PXZ154" s="86"/>
      <c r="PYA154" s="86"/>
      <c r="PYB154" s="86"/>
      <c r="PYC154" s="86"/>
      <c r="PYD154" s="86"/>
      <c r="PYE154" s="86"/>
      <c r="PYF154" s="86"/>
      <c r="PYG154" s="86"/>
      <c r="PYH154" s="86"/>
      <c r="PYI154" s="186"/>
      <c r="PYJ154" s="186"/>
      <c r="PYK154" s="186"/>
      <c r="PYL154" s="186"/>
      <c r="PYM154" s="186"/>
      <c r="PYN154" s="186"/>
      <c r="PYO154" s="86"/>
      <c r="PYP154" s="86"/>
      <c r="PYQ154" s="86"/>
      <c r="PYR154" s="86"/>
      <c r="PYS154" s="86"/>
      <c r="PYT154" s="86"/>
      <c r="PYU154" s="86"/>
      <c r="PYV154" s="86"/>
      <c r="PYW154" s="86"/>
      <c r="PYX154" s="86"/>
      <c r="PYY154" s="86"/>
      <c r="PYZ154" s="86"/>
      <c r="PZA154" s="86"/>
      <c r="PZB154" s="86"/>
      <c r="PZC154" s="86"/>
      <c r="PZD154" s="86"/>
      <c r="PZE154" s="86"/>
      <c r="PZF154" s="86"/>
      <c r="PZG154" s="86"/>
      <c r="PZH154" s="86"/>
      <c r="PZI154" s="86"/>
      <c r="PZJ154" s="86"/>
      <c r="PZK154" s="86"/>
      <c r="PZL154" s="86"/>
      <c r="PZM154" s="86"/>
      <c r="PZN154" s="86"/>
      <c r="PZO154" s="86"/>
      <c r="PZP154" s="86"/>
      <c r="PZQ154" s="86"/>
      <c r="PZR154" s="86"/>
      <c r="PZS154" s="86"/>
      <c r="PZT154" s="86"/>
      <c r="PZU154" s="86"/>
      <c r="PZV154" s="86"/>
      <c r="PZW154" s="86"/>
      <c r="PZX154" s="86"/>
      <c r="PZY154" s="86"/>
      <c r="PZZ154" s="86"/>
      <c r="QAA154" s="86"/>
      <c r="QAB154" s="86"/>
      <c r="QAC154" s="86"/>
      <c r="QAD154" s="86"/>
      <c r="QAE154" s="86"/>
      <c r="QAF154" s="86"/>
      <c r="QAG154" s="86"/>
      <c r="QAH154" s="86"/>
      <c r="QAI154" s="86"/>
      <c r="QAJ154" s="86"/>
      <c r="QAK154" s="86"/>
      <c r="QAL154" s="86"/>
      <c r="QAM154" s="86"/>
      <c r="QAN154" s="86"/>
      <c r="QAO154" s="86"/>
      <c r="QAP154" s="86"/>
      <c r="QAQ154" s="86"/>
      <c r="QAR154" s="86"/>
      <c r="QAS154" s="86"/>
      <c r="QAT154" s="86"/>
      <c r="QAU154" s="86"/>
      <c r="QAV154" s="86"/>
      <c r="QAW154" s="86"/>
      <c r="QAX154" s="86"/>
      <c r="QAY154" s="86"/>
      <c r="QAZ154" s="86"/>
      <c r="QBA154" s="86"/>
      <c r="QBB154" s="86"/>
      <c r="QBC154" s="86"/>
      <c r="QBD154" s="86"/>
      <c r="QBE154" s="86"/>
      <c r="QBF154" s="86"/>
      <c r="QBG154" s="86"/>
      <c r="QBH154" s="86"/>
      <c r="QBI154" s="86"/>
      <c r="QBJ154" s="86"/>
      <c r="QBK154" s="86"/>
      <c r="QBL154" s="86"/>
      <c r="QBM154" s="86"/>
      <c r="QBN154" s="86"/>
      <c r="QBO154" s="86"/>
      <c r="QBP154" s="86"/>
      <c r="QBQ154" s="86"/>
      <c r="QBR154" s="86"/>
      <c r="QBS154" s="86"/>
      <c r="QBT154" s="86"/>
      <c r="QBU154" s="86"/>
      <c r="QBV154" s="86"/>
      <c r="QBW154" s="86"/>
      <c r="QBX154" s="86"/>
      <c r="QBY154" s="86"/>
      <c r="QBZ154" s="86"/>
      <c r="QCA154" s="86"/>
      <c r="QCB154" s="86"/>
      <c r="QCC154" s="86"/>
      <c r="QCD154" s="86"/>
      <c r="QCE154" s="86"/>
      <c r="QCF154" s="86"/>
      <c r="QCG154" s="86"/>
      <c r="QCH154" s="86"/>
      <c r="QCI154" s="86"/>
      <c r="QCJ154" s="86"/>
      <c r="QCK154" s="86"/>
      <c r="QCL154" s="86"/>
      <c r="QCM154" s="86"/>
      <c r="QCN154" s="86"/>
      <c r="QCO154" s="86"/>
      <c r="QCP154" s="86"/>
      <c r="QCQ154" s="86"/>
      <c r="QCR154" s="86"/>
      <c r="QCS154" s="86"/>
      <c r="QCT154" s="86"/>
      <c r="QCU154" s="86"/>
      <c r="QCV154" s="86"/>
      <c r="QCW154" s="86"/>
      <c r="QCX154" s="86"/>
      <c r="QCY154" s="86"/>
      <c r="QCZ154" s="86"/>
      <c r="QDA154" s="86"/>
      <c r="QDB154" s="86"/>
      <c r="QDC154" s="86"/>
      <c r="QDD154" s="86"/>
      <c r="QDE154" s="86"/>
      <c r="QDF154" s="86"/>
      <c r="QDG154" s="86"/>
      <c r="QDH154" s="86"/>
      <c r="QDI154" s="86"/>
      <c r="QDJ154" s="86"/>
      <c r="QDK154" s="86"/>
      <c r="QDL154" s="86"/>
      <c r="QDM154" s="86"/>
      <c r="QDN154" s="86"/>
      <c r="QDO154" s="86"/>
      <c r="QDP154" s="86"/>
      <c r="QDQ154" s="86"/>
      <c r="QDR154" s="86"/>
      <c r="QDS154" s="86"/>
      <c r="QDT154" s="86"/>
      <c r="QDU154" s="86"/>
      <c r="QDV154" s="86"/>
      <c r="QDW154" s="86"/>
      <c r="QDX154" s="86"/>
      <c r="QDY154" s="86"/>
      <c r="QDZ154" s="86"/>
      <c r="QEA154" s="86"/>
      <c r="QEB154" s="86"/>
      <c r="QEC154" s="86"/>
      <c r="QED154" s="86"/>
      <c r="QEE154" s="86"/>
      <c r="QEF154" s="86"/>
      <c r="QEG154" s="86"/>
      <c r="QEH154" s="86"/>
      <c r="QEI154" s="86"/>
      <c r="QEJ154" s="86"/>
      <c r="QEK154" s="86"/>
      <c r="QEL154" s="86"/>
      <c r="QEM154" s="86"/>
      <c r="QEN154" s="86"/>
      <c r="QEO154" s="86"/>
      <c r="QEP154" s="86"/>
      <c r="QEQ154" s="86"/>
      <c r="QER154" s="86"/>
      <c r="QES154" s="86"/>
      <c r="QET154" s="86"/>
      <c r="QEU154" s="86"/>
      <c r="QEV154" s="86"/>
      <c r="QEW154" s="86"/>
      <c r="QEX154" s="86"/>
      <c r="QEY154" s="86"/>
      <c r="QEZ154" s="86"/>
      <c r="QFA154" s="86"/>
      <c r="QFB154" s="86"/>
      <c r="QFC154" s="86"/>
      <c r="QFD154" s="86"/>
      <c r="QFE154" s="86"/>
      <c r="QFF154" s="86"/>
      <c r="QFG154" s="86"/>
      <c r="QFH154" s="86"/>
      <c r="QFI154" s="86"/>
      <c r="QFJ154" s="86"/>
      <c r="QFK154" s="86"/>
      <c r="QFL154" s="86"/>
      <c r="QFM154" s="86"/>
      <c r="QFN154" s="86"/>
      <c r="QFO154" s="86"/>
      <c r="QFP154" s="86"/>
      <c r="QFQ154" s="86"/>
      <c r="QFR154" s="86"/>
      <c r="QFS154" s="86"/>
      <c r="QFT154" s="86"/>
      <c r="QFU154" s="86"/>
      <c r="QFV154" s="86"/>
      <c r="QFW154" s="86"/>
      <c r="QFX154" s="86"/>
      <c r="QFY154" s="86"/>
      <c r="QFZ154" s="86"/>
      <c r="QGA154" s="86"/>
      <c r="QGB154" s="86"/>
      <c r="QGC154" s="86"/>
      <c r="QGD154" s="86"/>
      <c r="QGE154" s="86"/>
      <c r="QGF154" s="86"/>
      <c r="QGG154" s="86"/>
      <c r="QGH154" s="86"/>
      <c r="QGI154" s="86"/>
      <c r="QGJ154" s="86"/>
      <c r="QGK154" s="86"/>
      <c r="QGL154" s="86"/>
      <c r="QGM154" s="86"/>
      <c r="QGN154" s="86"/>
      <c r="QGO154" s="86"/>
      <c r="QGP154" s="86"/>
      <c r="QGQ154" s="86"/>
      <c r="QGR154" s="86"/>
      <c r="QGS154" s="86"/>
      <c r="QGT154" s="86"/>
      <c r="QGU154" s="86"/>
      <c r="QGV154" s="86"/>
      <c r="QGW154" s="86"/>
      <c r="QGX154" s="86"/>
      <c r="QGY154" s="86"/>
      <c r="QGZ154" s="86"/>
      <c r="QHA154" s="86"/>
      <c r="QHB154" s="86"/>
      <c r="QHC154" s="86"/>
      <c r="QHD154" s="86"/>
      <c r="QHE154" s="86"/>
      <c r="QHF154" s="86"/>
      <c r="QHG154" s="86"/>
      <c r="QHH154" s="86"/>
      <c r="QHI154" s="86"/>
      <c r="QHJ154" s="86"/>
      <c r="QHK154" s="86"/>
      <c r="QHL154" s="86"/>
      <c r="QHM154" s="86"/>
      <c r="QHN154" s="86"/>
      <c r="QHO154" s="86"/>
      <c r="QHP154" s="86"/>
      <c r="QHQ154" s="86"/>
      <c r="QHR154" s="86"/>
      <c r="QHS154" s="86"/>
      <c r="QHT154" s="86"/>
      <c r="QHU154" s="86"/>
      <c r="QHV154" s="86"/>
      <c r="QHW154" s="86"/>
      <c r="QHX154" s="86"/>
      <c r="QHY154" s="86"/>
      <c r="QHZ154" s="86"/>
      <c r="QIA154" s="86"/>
      <c r="QIB154" s="86"/>
      <c r="QIC154" s="86"/>
      <c r="QID154" s="86"/>
      <c r="QIE154" s="186"/>
      <c r="QIF154" s="186"/>
      <c r="QIG154" s="186"/>
      <c r="QIH154" s="186"/>
      <c r="QII154" s="186"/>
      <c r="QIJ154" s="186"/>
      <c r="QIK154" s="86"/>
      <c r="QIL154" s="86"/>
      <c r="QIM154" s="86"/>
      <c r="QIN154" s="86"/>
      <c r="QIO154" s="86"/>
      <c r="QIP154" s="86"/>
      <c r="QIQ154" s="86"/>
      <c r="QIR154" s="86"/>
      <c r="QIS154" s="86"/>
      <c r="QIT154" s="86"/>
      <c r="QIU154" s="86"/>
      <c r="QIV154" s="86"/>
      <c r="QIW154" s="86"/>
      <c r="QIX154" s="86"/>
      <c r="QIY154" s="86"/>
      <c r="QIZ154" s="86"/>
      <c r="QJA154" s="86"/>
      <c r="QJB154" s="86"/>
      <c r="QJC154" s="86"/>
      <c r="QJD154" s="86"/>
      <c r="QJE154" s="86"/>
      <c r="QJF154" s="86"/>
      <c r="QJG154" s="86"/>
      <c r="QJH154" s="86"/>
      <c r="QJI154" s="86"/>
      <c r="QJJ154" s="86"/>
      <c r="QJK154" s="86"/>
      <c r="QJL154" s="86"/>
      <c r="QJM154" s="86"/>
      <c r="QJN154" s="86"/>
      <c r="QJO154" s="86"/>
      <c r="QJP154" s="86"/>
      <c r="QJQ154" s="86"/>
      <c r="QJR154" s="86"/>
      <c r="QJS154" s="86"/>
      <c r="QJT154" s="86"/>
      <c r="QJU154" s="86"/>
      <c r="QJV154" s="86"/>
      <c r="QJW154" s="86"/>
      <c r="QJX154" s="86"/>
      <c r="QJY154" s="86"/>
      <c r="QJZ154" s="86"/>
      <c r="QKA154" s="86"/>
      <c r="QKB154" s="86"/>
      <c r="QKC154" s="86"/>
      <c r="QKD154" s="86"/>
      <c r="QKE154" s="86"/>
      <c r="QKF154" s="86"/>
      <c r="QKG154" s="86"/>
      <c r="QKH154" s="86"/>
      <c r="QKI154" s="86"/>
      <c r="QKJ154" s="86"/>
      <c r="QKK154" s="86"/>
      <c r="QKL154" s="86"/>
      <c r="QKM154" s="86"/>
      <c r="QKN154" s="86"/>
      <c r="QKO154" s="86"/>
      <c r="QKP154" s="86"/>
      <c r="QKQ154" s="86"/>
      <c r="QKR154" s="86"/>
      <c r="QKS154" s="86"/>
      <c r="QKT154" s="86"/>
      <c r="QKU154" s="86"/>
      <c r="QKV154" s="86"/>
      <c r="QKW154" s="86"/>
      <c r="QKX154" s="86"/>
      <c r="QKY154" s="86"/>
      <c r="QKZ154" s="86"/>
      <c r="QLA154" s="86"/>
      <c r="QLB154" s="86"/>
      <c r="QLC154" s="86"/>
      <c r="QLD154" s="86"/>
      <c r="QLE154" s="86"/>
      <c r="QLF154" s="86"/>
      <c r="QLG154" s="86"/>
      <c r="QLH154" s="86"/>
      <c r="QLI154" s="86"/>
      <c r="QLJ154" s="86"/>
      <c r="QLK154" s="86"/>
      <c r="QLL154" s="86"/>
      <c r="QLM154" s="86"/>
      <c r="QLN154" s="86"/>
      <c r="QLO154" s="86"/>
      <c r="QLP154" s="86"/>
      <c r="QLQ154" s="86"/>
      <c r="QLR154" s="86"/>
      <c r="QLS154" s="86"/>
      <c r="QLT154" s="86"/>
      <c r="QLU154" s="86"/>
      <c r="QLV154" s="86"/>
      <c r="QLW154" s="86"/>
      <c r="QLX154" s="86"/>
      <c r="QLY154" s="86"/>
      <c r="QLZ154" s="86"/>
      <c r="QMA154" s="86"/>
      <c r="QMB154" s="86"/>
      <c r="QMC154" s="86"/>
      <c r="QMD154" s="86"/>
      <c r="QME154" s="86"/>
      <c r="QMF154" s="86"/>
      <c r="QMG154" s="86"/>
      <c r="QMH154" s="86"/>
      <c r="QMI154" s="86"/>
      <c r="QMJ154" s="86"/>
      <c r="QMK154" s="86"/>
      <c r="QML154" s="86"/>
      <c r="QMM154" s="86"/>
      <c r="QMN154" s="86"/>
      <c r="QMO154" s="86"/>
      <c r="QMP154" s="86"/>
      <c r="QMQ154" s="86"/>
      <c r="QMR154" s="86"/>
      <c r="QMS154" s="86"/>
      <c r="QMT154" s="86"/>
      <c r="QMU154" s="86"/>
      <c r="QMV154" s="86"/>
      <c r="QMW154" s="86"/>
      <c r="QMX154" s="86"/>
      <c r="QMY154" s="86"/>
      <c r="QMZ154" s="86"/>
      <c r="QNA154" s="86"/>
      <c r="QNB154" s="86"/>
      <c r="QNC154" s="86"/>
      <c r="QND154" s="86"/>
      <c r="QNE154" s="86"/>
      <c r="QNF154" s="86"/>
      <c r="QNG154" s="86"/>
      <c r="QNH154" s="86"/>
      <c r="QNI154" s="86"/>
      <c r="QNJ154" s="86"/>
      <c r="QNK154" s="86"/>
      <c r="QNL154" s="86"/>
      <c r="QNM154" s="86"/>
      <c r="QNN154" s="86"/>
      <c r="QNO154" s="86"/>
      <c r="QNP154" s="86"/>
      <c r="QNQ154" s="86"/>
      <c r="QNR154" s="86"/>
      <c r="QNS154" s="86"/>
      <c r="QNT154" s="86"/>
      <c r="QNU154" s="86"/>
      <c r="QNV154" s="86"/>
      <c r="QNW154" s="86"/>
      <c r="QNX154" s="86"/>
      <c r="QNY154" s="86"/>
      <c r="QNZ154" s="86"/>
      <c r="QOA154" s="86"/>
      <c r="QOB154" s="86"/>
      <c r="QOC154" s="86"/>
      <c r="QOD154" s="86"/>
      <c r="QOE154" s="86"/>
      <c r="QOF154" s="86"/>
      <c r="QOG154" s="86"/>
      <c r="QOH154" s="86"/>
      <c r="QOI154" s="86"/>
      <c r="QOJ154" s="86"/>
      <c r="QOK154" s="86"/>
      <c r="QOL154" s="86"/>
      <c r="QOM154" s="86"/>
      <c r="QON154" s="86"/>
      <c r="QOO154" s="86"/>
      <c r="QOP154" s="86"/>
      <c r="QOQ154" s="86"/>
      <c r="QOR154" s="86"/>
      <c r="QOS154" s="86"/>
      <c r="QOT154" s="86"/>
      <c r="QOU154" s="86"/>
      <c r="QOV154" s="86"/>
      <c r="QOW154" s="86"/>
      <c r="QOX154" s="86"/>
      <c r="QOY154" s="86"/>
      <c r="QOZ154" s="86"/>
      <c r="QPA154" s="86"/>
      <c r="QPB154" s="86"/>
      <c r="QPC154" s="86"/>
      <c r="QPD154" s="86"/>
      <c r="QPE154" s="86"/>
      <c r="QPF154" s="86"/>
      <c r="QPG154" s="86"/>
      <c r="QPH154" s="86"/>
      <c r="QPI154" s="86"/>
      <c r="QPJ154" s="86"/>
      <c r="QPK154" s="86"/>
      <c r="QPL154" s="86"/>
      <c r="QPM154" s="86"/>
      <c r="QPN154" s="86"/>
      <c r="QPO154" s="86"/>
      <c r="QPP154" s="86"/>
      <c r="QPQ154" s="86"/>
      <c r="QPR154" s="86"/>
      <c r="QPS154" s="86"/>
      <c r="QPT154" s="86"/>
      <c r="QPU154" s="86"/>
      <c r="QPV154" s="86"/>
      <c r="QPW154" s="86"/>
      <c r="QPX154" s="86"/>
      <c r="QPY154" s="86"/>
      <c r="QPZ154" s="86"/>
      <c r="QQA154" s="86"/>
      <c r="QQB154" s="86"/>
      <c r="QQC154" s="86"/>
      <c r="QQD154" s="86"/>
      <c r="QQE154" s="86"/>
      <c r="QQF154" s="86"/>
      <c r="QQG154" s="86"/>
      <c r="QQH154" s="86"/>
      <c r="QQI154" s="86"/>
      <c r="QQJ154" s="86"/>
      <c r="QQK154" s="86"/>
      <c r="QQL154" s="86"/>
      <c r="QQM154" s="86"/>
      <c r="QQN154" s="86"/>
      <c r="QQO154" s="86"/>
      <c r="QQP154" s="86"/>
      <c r="QQQ154" s="86"/>
      <c r="QQR154" s="86"/>
      <c r="QQS154" s="86"/>
      <c r="QQT154" s="86"/>
      <c r="QQU154" s="86"/>
      <c r="QQV154" s="86"/>
      <c r="QQW154" s="86"/>
      <c r="QQX154" s="86"/>
      <c r="QQY154" s="86"/>
      <c r="QQZ154" s="86"/>
      <c r="QRA154" s="86"/>
      <c r="QRB154" s="86"/>
      <c r="QRC154" s="86"/>
      <c r="QRD154" s="86"/>
      <c r="QRE154" s="86"/>
      <c r="QRF154" s="86"/>
      <c r="QRG154" s="86"/>
      <c r="QRH154" s="86"/>
      <c r="QRI154" s="86"/>
      <c r="QRJ154" s="86"/>
      <c r="QRK154" s="86"/>
      <c r="QRL154" s="86"/>
      <c r="QRM154" s="86"/>
      <c r="QRN154" s="86"/>
      <c r="QRO154" s="86"/>
      <c r="QRP154" s="86"/>
      <c r="QRQ154" s="86"/>
      <c r="QRR154" s="86"/>
      <c r="QRS154" s="86"/>
      <c r="QRT154" s="86"/>
      <c r="QRU154" s="86"/>
      <c r="QRV154" s="86"/>
      <c r="QRW154" s="86"/>
      <c r="QRX154" s="86"/>
      <c r="QRY154" s="86"/>
      <c r="QRZ154" s="86"/>
      <c r="QSA154" s="186"/>
      <c r="QSB154" s="186"/>
      <c r="QSC154" s="186"/>
      <c r="QSD154" s="186"/>
      <c r="QSE154" s="186"/>
      <c r="QSF154" s="186"/>
      <c r="QSG154" s="86"/>
      <c r="QSH154" s="86"/>
      <c r="QSI154" s="86"/>
      <c r="QSJ154" s="86"/>
      <c r="QSK154" s="86"/>
      <c r="QSL154" s="86"/>
      <c r="QSM154" s="86"/>
      <c r="QSN154" s="86"/>
      <c r="QSO154" s="86"/>
      <c r="QSP154" s="86"/>
      <c r="QSQ154" s="86"/>
      <c r="QSR154" s="86"/>
      <c r="QSS154" s="86"/>
      <c r="QST154" s="86"/>
      <c r="QSU154" s="86"/>
      <c r="QSV154" s="86"/>
      <c r="QSW154" s="86"/>
      <c r="QSX154" s="86"/>
      <c r="QSY154" s="86"/>
      <c r="QSZ154" s="86"/>
      <c r="QTA154" s="86"/>
      <c r="QTB154" s="86"/>
      <c r="QTC154" s="86"/>
      <c r="QTD154" s="86"/>
      <c r="QTE154" s="86"/>
      <c r="QTF154" s="86"/>
      <c r="QTG154" s="86"/>
      <c r="QTH154" s="86"/>
      <c r="QTI154" s="86"/>
      <c r="QTJ154" s="86"/>
      <c r="QTK154" s="86"/>
      <c r="QTL154" s="86"/>
      <c r="QTM154" s="86"/>
      <c r="QTN154" s="86"/>
      <c r="QTO154" s="86"/>
      <c r="QTP154" s="86"/>
      <c r="QTQ154" s="86"/>
      <c r="QTR154" s="86"/>
      <c r="QTS154" s="86"/>
      <c r="QTT154" s="86"/>
      <c r="QTU154" s="86"/>
      <c r="QTV154" s="86"/>
      <c r="QTW154" s="86"/>
      <c r="QTX154" s="86"/>
      <c r="QTY154" s="86"/>
      <c r="QTZ154" s="86"/>
      <c r="QUA154" s="86"/>
      <c r="QUB154" s="86"/>
      <c r="QUC154" s="86"/>
      <c r="QUD154" s="86"/>
      <c r="QUE154" s="86"/>
      <c r="QUF154" s="86"/>
      <c r="QUG154" s="86"/>
      <c r="QUH154" s="86"/>
      <c r="QUI154" s="86"/>
      <c r="QUJ154" s="86"/>
      <c r="QUK154" s="86"/>
      <c r="QUL154" s="86"/>
      <c r="QUM154" s="86"/>
      <c r="QUN154" s="86"/>
      <c r="QUO154" s="86"/>
      <c r="QUP154" s="86"/>
      <c r="QUQ154" s="86"/>
      <c r="QUR154" s="86"/>
      <c r="QUS154" s="86"/>
      <c r="QUT154" s="86"/>
      <c r="QUU154" s="86"/>
      <c r="QUV154" s="86"/>
      <c r="QUW154" s="86"/>
      <c r="QUX154" s="86"/>
      <c r="QUY154" s="86"/>
      <c r="QUZ154" s="86"/>
      <c r="QVA154" s="86"/>
      <c r="QVB154" s="86"/>
      <c r="QVC154" s="86"/>
      <c r="QVD154" s="86"/>
      <c r="QVE154" s="86"/>
      <c r="QVF154" s="86"/>
      <c r="QVG154" s="86"/>
      <c r="QVH154" s="86"/>
      <c r="QVI154" s="86"/>
      <c r="QVJ154" s="86"/>
      <c r="QVK154" s="86"/>
      <c r="QVL154" s="86"/>
      <c r="QVM154" s="86"/>
      <c r="QVN154" s="86"/>
      <c r="QVO154" s="86"/>
      <c r="QVP154" s="86"/>
      <c r="QVQ154" s="86"/>
      <c r="QVR154" s="86"/>
      <c r="QVS154" s="86"/>
      <c r="QVT154" s="86"/>
      <c r="QVU154" s="86"/>
      <c r="QVV154" s="86"/>
      <c r="QVW154" s="86"/>
      <c r="QVX154" s="86"/>
      <c r="QVY154" s="86"/>
      <c r="QVZ154" s="86"/>
      <c r="QWA154" s="86"/>
      <c r="QWB154" s="86"/>
      <c r="QWC154" s="86"/>
      <c r="QWD154" s="86"/>
      <c r="QWE154" s="86"/>
      <c r="QWF154" s="86"/>
      <c r="QWG154" s="86"/>
      <c r="QWH154" s="86"/>
      <c r="QWI154" s="86"/>
      <c r="QWJ154" s="86"/>
      <c r="QWK154" s="86"/>
      <c r="QWL154" s="86"/>
      <c r="QWM154" s="86"/>
      <c r="QWN154" s="86"/>
      <c r="QWO154" s="86"/>
      <c r="QWP154" s="86"/>
      <c r="QWQ154" s="86"/>
      <c r="QWR154" s="86"/>
      <c r="QWS154" s="86"/>
      <c r="QWT154" s="86"/>
      <c r="QWU154" s="86"/>
      <c r="QWV154" s="86"/>
      <c r="QWW154" s="86"/>
      <c r="QWX154" s="86"/>
      <c r="QWY154" s="86"/>
      <c r="QWZ154" s="86"/>
      <c r="QXA154" s="86"/>
      <c r="QXB154" s="86"/>
      <c r="QXC154" s="86"/>
      <c r="QXD154" s="86"/>
      <c r="QXE154" s="86"/>
      <c r="QXF154" s="86"/>
      <c r="QXG154" s="86"/>
      <c r="QXH154" s="86"/>
      <c r="QXI154" s="86"/>
      <c r="QXJ154" s="86"/>
      <c r="QXK154" s="86"/>
      <c r="QXL154" s="86"/>
      <c r="QXM154" s="86"/>
      <c r="QXN154" s="86"/>
      <c r="QXO154" s="86"/>
      <c r="QXP154" s="86"/>
      <c r="QXQ154" s="86"/>
      <c r="QXR154" s="86"/>
      <c r="QXS154" s="86"/>
      <c r="QXT154" s="86"/>
      <c r="QXU154" s="86"/>
      <c r="QXV154" s="86"/>
      <c r="QXW154" s="86"/>
      <c r="QXX154" s="86"/>
      <c r="QXY154" s="86"/>
      <c r="QXZ154" s="86"/>
      <c r="QYA154" s="86"/>
      <c r="QYB154" s="86"/>
      <c r="QYC154" s="86"/>
      <c r="QYD154" s="86"/>
      <c r="QYE154" s="86"/>
      <c r="QYF154" s="86"/>
      <c r="QYG154" s="86"/>
      <c r="QYH154" s="86"/>
      <c r="QYI154" s="86"/>
      <c r="QYJ154" s="86"/>
      <c r="QYK154" s="86"/>
      <c r="QYL154" s="86"/>
      <c r="QYM154" s="86"/>
      <c r="QYN154" s="86"/>
      <c r="QYO154" s="86"/>
      <c r="QYP154" s="86"/>
      <c r="QYQ154" s="86"/>
      <c r="QYR154" s="86"/>
      <c r="QYS154" s="86"/>
      <c r="QYT154" s="86"/>
      <c r="QYU154" s="86"/>
      <c r="QYV154" s="86"/>
      <c r="QYW154" s="86"/>
      <c r="QYX154" s="86"/>
      <c r="QYY154" s="86"/>
      <c r="QYZ154" s="86"/>
      <c r="QZA154" s="86"/>
      <c r="QZB154" s="86"/>
      <c r="QZC154" s="86"/>
      <c r="QZD154" s="86"/>
      <c r="QZE154" s="86"/>
      <c r="QZF154" s="86"/>
      <c r="QZG154" s="86"/>
      <c r="QZH154" s="86"/>
      <c r="QZI154" s="86"/>
      <c r="QZJ154" s="86"/>
      <c r="QZK154" s="86"/>
      <c r="QZL154" s="86"/>
      <c r="QZM154" s="86"/>
      <c r="QZN154" s="86"/>
      <c r="QZO154" s="86"/>
      <c r="QZP154" s="86"/>
      <c r="QZQ154" s="86"/>
      <c r="QZR154" s="86"/>
      <c r="QZS154" s="86"/>
      <c r="QZT154" s="86"/>
      <c r="QZU154" s="86"/>
      <c r="QZV154" s="86"/>
      <c r="QZW154" s="86"/>
      <c r="QZX154" s="86"/>
      <c r="QZY154" s="86"/>
      <c r="QZZ154" s="86"/>
      <c r="RAA154" s="86"/>
      <c r="RAB154" s="86"/>
      <c r="RAC154" s="86"/>
      <c r="RAD154" s="86"/>
      <c r="RAE154" s="86"/>
      <c r="RAF154" s="86"/>
      <c r="RAG154" s="86"/>
      <c r="RAH154" s="86"/>
      <c r="RAI154" s="86"/>
      <c r="RAJ154" s="86"/>
      <c r="RAK154" s="86"/>
      <c r="RAL154" s="86"/>
      <c r="RAM154" s="86"/>
      <c r="RAN154" s="86"/>
      <c r="RAO154" s="86"/>
      <c r="RAP154" s="86"/>
      <c r="RAQ154" s="86"/>
      <c r="RAR154" s="86"/>
      <c r="RAS154" s="86"/>
      <c r="RAT154" s="86"/>
      <c r="RAU154" s="86"/>
      <c r="RAV154" s="86"/>
      <c r="RAW154" s="86"/>
      <c r="RAX154" s="86"/>
      <c r="RAY154" s="86"/>
      <c r="RAZ154" s="86"/>
      <c r="RBA154" s="86"/>
      <c r="RBB154" s="86"/>
      <c r="RBC154" s="86"/>
      <c r="RBD154" s="86"/>
      <c r="RBE154" s="86"/>
      <c r="RBF154" s="86"/>
      <c r="RBG154" s="86"/>
      <c r="RBH154" s="86"/>
      <c r="RBI154" s="86"/>
      <c r="RBJ154" s="86"/>
      <c r="RBK154" s="86"/>
      <c r="RBL154" s="86"/>
      <c r="RBM154" s="86"/>
      <c r="RBN154" s="86"/>
      <c r="RBO154" s="86"/>
      <c r="RBP154" s="86"/>
      <c r="RBQ154" s="86"/>
      <c r="RBR154" s="86"/>
      <c r="RBS154" s="86"/>
      <c r="RBT154" s="86"/>
      <c r="RBU154" s="86"/>
      <c r="RBV154" s="86"/>
      <c r="RBW154" s="186"/>
      <c r="RBX154" s="186"/>
      <c r="RBY154" s="186"/>
      <c r="RBZ154" s="186"/>
      <c r="RCA154" s="186"/>
      <c r="RCB154" s="186"/>
      <c r="RCC154" s="86"/>
      <c r="RCD154" s="86"/>
      <c r="RCE154" s="86"/>
      <c r="RCF154" s="86"/>
      <c r="RCG154" s="86"/>
      <c r="RCH154" s="86"/>
      <c r="RCI154" s="86"/>
      <c r="RCJ154" s="86"/>
      <c r="RCK154" s="86"/>
      <c r="RCL154" s="86"/>
      <c r="RCM154" s="86"/>
      <c r="RCN154" s="86"/>
      <c r="RCO154" s="86"/>
      <c r="RCP154" s="86"/>
      <c r="RCQ154" s="86"/>
      <c r="RCR154" s="86"/>
      <c r="RCS154" s="86"/>
      <c r="RCT154" s="86"/>
      <c r="RCU154" s="86"/>
      <c r="RCV154" s="86"/>
      <c r="RCW154" s="86"/>
      <c r="RCX154" s="86"/>
      <c r="RCY154" s="86"/>
      <c r="RCZ154" s="86"/>
      <c r="RDA154" s="86"/>
      <c r="RDB154" s="86"/>
      <c r="RDC154" s="86"/>
      <c r="RDD154" s="86"/>
      <c r="RDE154" s="86"/>
      <c r="RDF154" s="86"/>
      <c r="RDG154" s="86"/>
      <c r="RDH154" s="86"/>
      <c r="RDI154" s="86"/>
      <c r="RDJ154" s="86"/>
      <c r="RDK154" s="86"/>
      <c r="RDL154" s="86"/>
      <c r="RDM154" s="86"/>
      <c r="RDN154" s="86"/>
      <c r="RDO154" s="86"/>
      <c r="RDP154" s="86"/>
      <c r="RDQ154" s="86"/>
      <c r="RDR154" s="86"/>
      <c r="RDS154" s="86"/>
      <c r="RDT154" s="86"/>
      <c r="RDU154" s="86"/>
      <c r="RDV154" s="86"/>
      <c r="RDW154" s="86"/>
      <c r="RDX154" s="86"/>
      <c r="RDY154" s="86"/>
      <c r="RDZ154" s="86"/>
      <c r="REA154" s="86"/>
      <c r="REB154" s="86"/>
      <c r="REC154" s="86"/>
      <c r="RED154" s="86"/>
      <c r="REE154" s="86"/>
      <c r="REF154" s="86"/>
      <c r="REG154" s="86"/>
      <c r="REH154" s="86"/>
      <c r="REI154" s="86"/>
      <c r="REJ154" s="86"/>
      <c r="REK154" s="86"/>
      <c r="REL154" s="86"/>
      <c r="REM154" s="86"/>
      <c r="REN154" s="86"/>
      <c r="REO154" s="86"/>
      <c r="REP154" s="86"/>
      <c r="REQ154" s="86"/>
      <c r="RER154" s="86"/>
      <c r="RES154" s="86"/>
      <c r="RET154" s="86"/>
      <c r="REU154" s="86"/>
      <c r="REV154" s="86"/>
      <c r="REW154" s="86"/>
      <c r="REX154" s="86"/>
      <c r="REY154" s="86"/>
      <c r="REZ154" s="86"/>
      <c r="RFA154" s="86"/>
      <c r="RFB154" s="86"/>
      <c r="RFC154" s="86"/>
      <c r="RFD154" s="86"/>
      <c r="RFE154" s="86"/>
      <c r="RFF154" s="86"/>
      <c r="RFG154" s="86"/>
      <c r="RFH154" s="86"/>
      <c r="RFI154" s="86"/>
      <c r="RFJ154" s="86"/>
      <c r="RFK154" s="86"/>
      <c r="RFL154" s="86"/>
      <c r="RFM154" s="86"/>
      <c r="RFN154" s="86"/>
      <c r="RFO154" s="86"/>
      <c r="RFP154" s="86"/>
      <c r="RFQ154" s="86"/>
      <c r="RFR154" s="86"/>
      <c r="RFS154" s="86"/>
      <c r="RFT154" s="86"/>
      <c r="RFU154" s="86"/>
      <c r="RFV154" s="86"/>
      <c r="RFW154" s="86"/>
      <c r="RFX154" s="86"/>
      <c r="RFY154" s="86"/>
      <c r="RFZ154" s="86"/>
      <c r="RGA154" s="86"/>
      <c r="RGB154" s="86"/>
      <c r="RGC154" s="86"/>
      <c r="RGD154" s="86"/>
      <c r="RGE154" s="86"/>
      <c r="RGF154" s="86"/>
      <c r="RGG154" s="86"/>
      <c r="RGH154" s="86"/>
      <c r="RGI154" s="86"/>
      <c r="RGJ154" s="86"/>
      <c r="RGK154" s="86"/>
      <c r="RGL154" s="86"/>
      <c r="RGM154" s="86"/>
      <c r="RGN154" s="86"/>
      <c r="RGO154" s="86"/>
      <c r="RGP154" s="86"/>
      <c r="RGQ154" s="86"/>
      <c r="RGR154" s="86"/>
      <c r="RGS154" s="86"/>
      <c r="RGT154" s="86"/>
      <c r="RGU154" s="86"/>
      <c r="RGV154" s="86"/>
      <c r="RGW154" s="86"/>
      <c r="RGX154" s="86"/>
      <c r="RGY154" s="86"/>
      <c r="RGZ154" s="86"/>
      <c r="RHA154" s="86"/>
      <c r="RHB154" s="86"/>
      <c r="RHC154" s="86"/>
      <c r="RHD154" s="86"/>
      <c r="RHE154" s="86"/>
      <c r="RHF154" s="86"/>
      <c r="RHG154" s="86"/>
      <c r="RHH154" s="86"/>
      <c r="RHI154" s="86"/>
      <c r="RHJ154" s="86"/>
      <c r="RHK154" s="86"/>
      <c r="RHL154" s="86"/>
      <c r="RHM154" s="86"/>
      <c r="RHN154" s="86"/>
      <c r="RHO154" s="86"/>
      <c r="RHP154" s="86"/>
      <c r="RHQ154" s="86"/>
      <c r="RHR154" s="86"/>
      <c r="RHS154" s="86"/>
      <c r="RHT154" s="86"/>
      <c r="RHU154" s="86"/>
      <c r="RHV154" s="86"/>
      <c r="RHW154" s="86"/>
      <c r="RHX154" s="86"/>
      <c r="RHY154" s="86"/>
      <c r="RHZ154" s="86"/>
      <c r="RIA154" s="86"/>
      <c r="RIB154" s="86"/>
      <c r="RIC154" s="86"/>
      <c r="RID154" s="86"/>
      <c r="RIE154" s="86"/>
      <c r="RIF154" s="86"/>
      <c r="RIG154" s="86"/>
      <c r="RIH154" s="86"/>
      <c r="RII154" s="86"/>
      <c r="RIJ154" s="86"/>
      <c r="RIK154" s="86"/>
      <c r="RIL154" s="86"/>
      <c r="RIM154" s="86"/>
      <c r="RIN154" s="86"/>
      <c r="RIO154" s="86"/>
      <c r="RIP154" s="86"/>
      <c r="RIQ154" s="86"/>
      <c r="RIR154" s="86"/>
      <c r="RIS154" s="86"/>
      <c r="RIT154" s="86"/>
      <c r="RIU154" s="86"/>
      <c r="RIV154" s="86"/>
      <c r="RIW154" s="86"/>
      <c r="RIX154" s="86"/>
      <c r="RIY154" s="86"/>
      <c r="RIZ154" s="86"/>
      <c r="RJA154" s="86"/>
      <c r="RJB154" s="86"/>
      <c r="RJC154" s="86"/>
      <c r="RJD154" s="86"/>
      <c r="RJE154" s="86"/>
      <c r="RJF154" s="86"/>
      <c r="RJG154" s="86"/>
      <c r="RJH154" s="86"/>
      <c r="RJI154" s="86"/>
      <c r="RJJ154" s="86"/>
      <c r="RJK154" s="86"/>
      <c r="RJL154" s="86"/>
      <c r="RJM154" s="86"/>
      <c r="RJN154" s="86"/>
      <c r="RJO154" s="86"/>
      <c r="RJP154" s="86"/>
      <c r="RJQ154" s="86"/>
      <c r="RJR154" s="86"/>
      <c r="RJS154" s="86"/>
      <c r="RJT154" s="86"/>
      <c r="RJU154" s="86"/>
      <c r="RJV154" s="86"/>
      <c r="RJW154" s="86"/>
      <c r="RJX154" s="86"/>
      <c r="RJY154" s="86"/>
      <c r="RJZ154" s="86"/>
      <c r="RKA154" s="86"/>
      <c r="RKB154" s="86"/>
      <c r="RKC154" s="86"/>
      <c r="RKD154" s="86"/>
      <c r="RKE154" s="86"/>
      <c r="RKF154" s="86"/>
      <c r="RKG154" s="86"/>
      <c r="RKH154" s="86"/>
      <c r="RKI154" s="86"/>
      <c r="RKJ154" s="86"/>
      <c r="RKK154" s="86"/>
      <c r="RKL154" s="86"/>
      <c r="RKM154" s="86"/>
      <c r="RKN154" s="86"/>
      <c r="RKO154" s="86"/>
      <c r="RKP154" s="86"/>
      <c r="RKQ154" s="86"/>
      <c r="RKR154" s="86"/>
      <c r="RKS154" s="86"/>
      <c r="RKT154" s="86"/>
      <c r="RKU154" s="86"/>
      <c r="RKV154" s="86"/>
      <c r="RKW154" s="86"/>
      <c r="RKX154" s="86"/>
      <c r="RKY154" s="86"/>
      <c r="RKZ154" s="86"/>
      <c r="RLA154" s="86"/>
      <c r="RLB154" s="86"/>
      <c r="RLC154" s="86"/>
      <c r="RLD154" s="86"/>
      <c r="RLE154" s="86"/>
      <c r="RLF154" s="86"/>
      <c r="RLG154" s="86"/>
      <c r="RLH154" s="86"/>
      <c r="RLI154" s="86"/>
      <c r="RLJ154" s="86"/>
      <c r="RLK154" s="86"/>
      <c r="RLL154" s="86"/>
      <c r="RLM154" s="86"/>
      <c r="RLN154" s="86"/>
      <c r="RLO154" s="86"/>
      <c r="RLP154" s="86"/>
      <c r="RLQ154" s="86"/>
      <c r="RLR154" s="86"/>
      <c r="RLS154" s="186"/>
      <c r="RLT154" s="186"/>
      <c r="RLU154" s="186"/>
      <c r="RLV154" s="186"/>
      <c r="RLW154" s="186"/>
      <c r="RLX154" s="186"/>
      <c r="RLY154" s="86"/>
      <c r="RLZ154" s="86"/>
      <c r="RMA154" s="86"/>
      <c r="RMB154" s="86"/>
      <c r="RMC154" s="86"/>
      <c r="RMD154" s="86"/>
      <c r="RME154" s="86"/>
      <c r="RMF154" s="86"/>
      <c r="RMG154" s="86"/>
      <c r="RMH154" s="86"/>
      <c r="RMI154" s="86"/>
      <c r="RMJ154" s="86"/>
      <c r="RMK154" s="86"/>
      <c r="RML154" s="86"/>
      <c r="RMM154" s="86"/>
      <c r="RMN154" s="86"/>
      <c r="RMO154" s="86"/>
      <c r="RMP154" s="86"/>
      <c r="RMQ154" s="86"/>
      <c r="RMR154" s="86"/>
      <c r="RMS154" s="86"/>
      <c r="RMT154" s="86"/>
      <c r="RMU154" s="86"/>
      <c r="RMV154" s="86"/>
      <c r="RMW154" s="86"/>
      <c r="RMX154" s="86"/>
      <c r="RMY154" s="86"/>
      <c r="RMZ154" s="86"/>
      <c r="RNA154" s="86"/>
      <c r="RNB154" s="86"/>
      <c r="RNC154" s="86"/>
      <c r="RND154" s="86"/>
      <c r="RNE154" s="86"/>
      <c r="RNF154" s="86"/>
      <c r="RNG154" s="86"/>
      <c r="RNH154" s="86"/>
      <c r="RNI154" s="86"/>
      <c r="RNJ154" s="86"/>
      <c r="RNK154" s="86"/>
      <c r="RNL154" s="86"/>
      <c r="RNM154" s="86"/>
      <c r="RNN154" s="86"/>
      <c r="RNO154" s="86"/>
      <c r="RNP154" s="86"/>
      <c r="RNQ154" s="86"/>
      <c r="RNR154" s="86"/>
      <c r="RNS154" s="86"/>
      <c r="RNT154" s="86"/>
      <c r="RNU154" s="86"/>
      <c r="RNV154" s="86"/>
      <c r="RNW154" s="86"/>
      <c r="RNX154" s="86"/>
      <c r="RNY154" s="86"/>
      <c r="RNZ154" s="86"/>
      <c r="ROA154" s="86"/>
      <c r="ROB154" s="86"/>
      <c r="ROC154" s="86"/>
      <c r="ROD154" s="86"/>
      <c r="ROE154" s="86"/>
      <c r="ROF154" s="86"/>
      <c r="ROG154" s="86"/>
      <c r="ROH154" s="86"/>
      <c r="ROI154" s="86"/>
      <c r="ROJ154" s="86"/>
      <c r="ROK154" s="86"/>
      <c r="ROL154" s="86"/>
      <c r="ROM154" s="86"/>
      <c r="RON154" s="86"/>
      <c r="ROO154" s="86"/>
      <c r="ROP154" s="86"/>
      <c r="ROQ154" s="86"/>
      <c r="ROR154" s="86"/>
      <c r="ROS154" s="86"/>
      <c r="ROT154" s="86"/>
      <c r="ROU154" s="86"/>
      <c r="ROV154" s="86"/>
      <c r="ROW154" s="86"/>
      <c r="ROX154" s="86"/>
      <c r="ROY154" s="86"/>
      <c r="ROZ154" s="86"/>
      <c r="RPA154" s="86"/>
      <c r="RPB154" s="86"/>
      <c r="RPC154" s="86"/>
      <c r="RPD154" s="86"/>
      <c r="RPE154" s="86"/>
      <c r="RPF154" s="86"/>
      <c r="RPG154" s="86"/>
      <c r="RPH154" s="86"/>
      <c r="RPI154" s="86"/>
      <c r="RPJ154" s="86"/>
      <c r="RPK154" s="86"/>
      <c r="RPL154" s="86"/>
      <c r="RPM154" s="86"/>
      <c r="RPN154" s="86"/>
      <c r="RPO154" s="86"/>
      <c r="RPP154" s="86"/>
      <c r="RPQ154" s="86"/>
      <c r="RPR154" s="86"/>
      <c r="RPS154" s="86"/>
      <c r="RPT154" s="86"/>
      <c r="RPU154" s="86"/>
      <c r="RPV154" s="86"/>
      <c r="RPW154" s="86"/>
      <c r="RPX154" s="86"/>
      <c r="RPY154" s="86"/>
      <c r="RPZ154" s="86"/>
      <c r="RQA154" s="86"/>
      <c r="RQB154" s="86"/>
      <c r="RQC154" s="86"/>
      <c r="RQD154" s="86"/>
      <c r="RQE154" s="86"/>
      <c r="RQF154" s="86"/>
      <c r="RQG154" s="86"/>
      <c r="RQH154" s="86"/>
      <c r="RQI154" s="86"/>
      <c r="RQJ154" s="86"/>
      <c r="RQK154" s="86"/>
      <c r="RQL154" s="86"/>
      <c r="RQM154" s="86"/>
      <c r="RQN154" s="86"/>
      <c r="RQO154" s="86"/>
      <c r="RQP154" s="86"/>
      <c r="RQQ154" s="86"/>
      <c r="RQR154" s="86"/>
      <c r="RQS154" s="86"/>
      <c r="RQT154" s="86"/>
      <c r="RQU154" s="86"/>
      <c r="RQV154" s="86"/>
      <c r="RQW154" s="86"/>
      <c r="RQX154" s="86"/>
      <c r="RQY154" s="86"/>
      <c r="RQZ154" s="86"/>
      <c r="RRA154" s="86"/>
      <c r="RRB154" s="86"/>
      <c r="RRC154" s="86"/>
      <c r="RRD154" s="86"/>
      <c r="RRE154" s="86"/>
      <c r="RRF154" s="86"/>
      <c r="RRG154" s="86"/>
      <c r="RRH154" s="86"/>
      <c r="RRI154" s="86"/>
      <c r="RRJ154" s="86"/>
      <c r="RRK154" s="86"/>
      <c r="RRL154" s="86"/>
      <c r="RRM154" s="86"/>
      <c r="RRN154" s="86"/>
      <c r="RRO154" s="86"/>
      <c r="RRP154" s="86"/>
      <c r="RRQ154" s="86"/>
      <c r="RRR154" s="86"/>
      <c r="RRS154" s="86"/>
      <c r="RRT154" s="86"/>
      <c r="RRU154" s="86"/>
      <c r="RRV154" s="86"/>
      <c r="RRW154" s="86"/>
      <c r="RRX154" s="86"/>
      <c r="RRY154" s="86"/>
      <c r="RRZ154" s="86"/>
      <c r="RSA154" s="86"/>
      <c r="RSB154" s="86"/>
      <c r="RSC154" s="86"/>
      <c r="RSD154" s="86"/>
      <c r="RSE154" s="86"/>
      <c r="RSF154" s="86"/>
      <c r="RSG154" s="86"/>
      <c r="RSH154" s="86"/>
      <c r="RSI154" s="86"/>
      <c r="RSJ154" s="86"/>
      <c r="RSK154" s="86"/>
      <c r="RSL154" s="86"/>
      <c r="RSM154" s="86"/>
      <c r="RSN154" s="86"/>
      <c r="RSO154" s="86"/>
      <c r="RSP154" s="86"/>
      <c r="RSQ154" s="86"/>
      <c r="RSR154" s="86"/>
      <c r="RSS154" s="86"/>
      <c r="RST154" s="86"/>
      <c r="RSU154" s="86"/>
      <c r="RSV154" s="86"/>
      <c r="RSW154" s="86"/>
      <c r="RSX154" s="86"/>
      <c r="RSY154" s="86"/>
      <c r="RSZ154" s="86"/>
      <c r="RTA154" s="86"/>
      <c r="RTB154" s="86"/>
      <c r="RTC154" s="86"/>
      <c r="RTD154" s="86"/>
      <c r="RTE154" s="86"/>
      <c r="RTF154" s="86"/>
      <c r="RTG154" s="86"/>
      <c r="RTH154" s="86"/>
      <c r="RTI154" s="86"/>
      <c r="RTJ154" s="86"/>
      <c r="RTK154" s="86"/>
      <c r="RTL154" s="86"/>
      <c r="RTM154" s="86"/>
      <c r="RTN154" s="86"/>
      <c r="RTO154" s="86"/>
      <c r="RTP154" s="86"/>
      <c r="RTQ154" s="86"/>
      <c r="RTR154" s="86"/>
      <c r="RTS154" s="86"/>
      <c r="RTT154" s="86"/>
      <c r="RTU154" s="86"/>
      <c r="RTV154" s="86"/>
      <c r="RTW154" s="86"/>
      <c r="RTX154" s="86"/>
      <c r="RTY154" s="86"/>
      <c r="RTZ154" s="86"/>
      <c r="RUA154" s="86"/>
      <c r="RUB154" s="86"/>
      <c r="RUC154" s="86"/>
      <c r="RUD154" s="86"/>
      <c r="RUE154" s="86"/>
      <c r="RUF154" s="86"/>
      <c r="RUG154" s="86"/>
      <c r="RUH154" s="86"/>
      <c r="RUI154" s="86"/>
      <c r="RUJ154" s="86"/>
      <c r="RUK154" s="86"/>
      <c r="RUL154" s="86"/>
      <c r="RUM154" s="86"/>
      <c r="RUN154" s="86"/>
      <c r="RUO154" s="86"/>
      <c r="RUP154" s="86"/>
      <c r="RUQ154" s="86"/>
      <c r="RUR154" s="86"/>
      <c r="RUS154" s="86"/>
      <c r="RUT154" s="86"/>
      <c r="RUU154" s="86"/>
      <c r="RUV154" s="86"/>
      <c r="RUW154" s="86"/>
      <c r="RUX154" s="86"/>
      <c r="RUY154" s="86"/>
      <c r="RUZ154" s="86"/>
      <c r="RVA154" s="86"/>
      <c r="RVB154" s="86"/>
      <c r="RVC154" s="86"/>
      <c r="RVD154" s="86"/>
      <c r="RVE154" s="86"/>
      <c r="RVF154" s="86"/>
      <c r="RVG154" s="86"/>
      <c r="RVH154" s="86"/>
      <c r="RVI154" s="86"/>
      <c r="RVJ154" s="86"/>
      <c r="RVK154" s="86"/>
      <c r="RVL154" s="86"/>
      <c r="RVM154" s="86"/>
      <c r="RVN154" s="86"/>
      <c r="RVO154" s="186"/>
      <c r="RVP154" s="186"/>
      <c r="RVQ154" s="186"/>
      <c r="RVR154" s="186"/>
      <c r="RVS154" s="186"/>
      <c r="RVT154" s="186"/>
      <c r="RVU154" s="86"/>
      <c r="RVV154" s="86"/>
      <c r="RVW154" s="86"/>
      <c r="RVX154" s="86"/>
      <c r="RVY154" s="86"/>
      <c r="RVZ154" s="86"/>
      <c r="RWA154" s="86"/>
      <c r="RWB154" s="86"/>
      <c r="RWC154" s="86"/>
      <c r="RWD154" s="86"/>
      <c r="RWE154" s="86"/>
      <c r="RWF154" s="86"/>
      <c r="RWG154" s="86"/>
      <c r="RWH154" s="86"/>
      <c r="RWI154" s="86"/>
      <c r="RWJ154" s="86"/>
      <c r="RWK154" s="86"/>
      <c r="RWL154" s="86"/>
      <c r="RWM154" s="86"/>
      <c r="RWN154" s="86"/>
      <c r="RWO154" s="86"/>
      <c r="RWP154" s="86"/>
      <c r="RWQ154" s="86"/>
      <c r="RWR154" s="86"/>
      <c r="RWS154" s="86"/>
      <c r="RWT154" s="86"/>
      <c r="RWU154" s="86"/>
      <c r="RWV154" s="86"/>
      <c r="RWW154" s="86"/>
      <c r="RWX154" s="86"/>
      <c r="RWY154" s="86"/>
      <c r="RWZ154" s="86"/>
      <c r="RXA154" s="86"/>
      <c r="RXB154" s="86"/>
      <c r="RXC154" s="86"/>
      <c r="RXD154" s="86"/>
      <c r="RXE154" s="86"/>
      <c r="RXF154" s="86"/>
      <c r="RXG154" s="86"/>
      <c r="RXH154" s="86"/>
      <c r="RXI154" s="86"/>
      <c r="RXJ154" s="86"/>
      <c r="RXK154" s="86"/>
      <c r="RXL154" s="86"/>
      <c r="RXM154" s="86"/>
      <c r="RXN154" s="86"/>
      <c r="RXO154" s="86"/>
      <c r="RXP154" s="86"/>
      <c r="RXQ154" s="86"/>
      <c r="RXR154" s="86"/>
      <c r="RXS154" s="86"/>
      <c r="RXT154" s="86"/>
      <c r="RXU154" s="86"/>
      <c r="RXV154" s="86"/>
      <c r="RXW154" s="86"/>
      <c r="RXX154" s="86"/>
      <c r="RXY154" s="86"/>
      <c r="RXZ154" s="86"/>
      <c r="RYA154" s="86"/>
      <c r="RYB154" s="86"/>
      <c r="RYC154" s="86"/>
      <c r="RYD154" s="86"/>
      <c r="RYE154" s="86"/>
      <c r="RYF154" s="86"/>
      <c r="RYG154" s="86"/>
      <c r="RYH154" s="86"/>
      <c r="RYI154" s="86"/>
      <c r="RYJ154" s="86"/>
      <c r="RYK154" s="86"/>
      <c r="RYL154" s="86"/>
      <c r="RYM154" s="86"/>
      <c r="RYN154" s="86"/>
      <c r="RYO154" s="86"/>
      <c r="RYP154" s="86"/>
      <c r="RYQ154" s="86"/>
      <c r="RYR154" s="86"/>
      <c r="RYS154" s="86"/>
      <c r="RYT154" s="86"/>
      <c r="RYU154" s="86"/>
      <c r="RYV154" s="86"/>
      <c r="RYW154" s="86"/>
      <c r="RYX154" s="86"/>
      <c r="RYY154" s="86"/>
      <c r="RYZ154" s="86"/>
      <c r="RZA154" s="86"/>
      <c r="RZB154" s="86"/>
      <c r="RZC154" s="86"/>
      <c r="RZD154" s="86"/>
      <c r="RZE154" s="86"/>
      <c r="RZF154" s="86"/>
      <c r="RZG154" s="86"/>
      <c r="RZH154" s="86"/>
      <c r="RZI154" s="86"/>
      <c r="RZJ154" s="86"/>
      <c r="RZK154" s="86"/>
      <c r="RZL154" s="86"/>
      <c r="RZM154" s="86"/>
      <c r="RZN154" s="86"/>
      <c r="RZO154" s="86"/>
      <c r="RZP154" s="86"/>
      <c r="RZQ154" s="86"/>
      <c r="RZR154" s="86"/>
      <c r="RZS154" s="86"/>
      <c r="RZT154" s="86"/>
      <c r="RZU154" s="86"/>
      <c r="RZV154" s="86"/>
      <c r="RZW154" s="86"/>
      <c r="RZX154" s="86"/>
      <c r="RZY154" s="86"/>
      <c r="RZZ154" s="86"/>
      <c r="SAA154" s="86"/>
      <c r="SAB154" s="86"/>
      <c r="SAC154" s="86"/>
      <c r="SAD154" s="86"/>
      <c r="SAE154" s="86"/>
      <c r="SAF154" s="86"/>
      <c r="SAG154" s="86"/>
      <c r="SAH154" s="86"/>
      <c r="SAI154" s="86"/>
      <c r="SAJ154" s="86"/>
      <c r="SAK154" s="86"/>
      <c r="SAL154" s="86"/>
      <c r="SAM154" s="86"/>
      <c r="SAN154" s="86"/>
      <c r="SAO154" s="86"/>
      <c r="SAP154" s="86"/>
      <c r="SAQ154" s="86"/>
      <c r="SAR154" s="86"/>
      <c r="SAS154" s="86"/>
      <c r="SAT154" s="86"/>
      <c r="SAU154" s="86"/>
      <c r="SAV154" s="86"/>
      <c r="SAW154" s="86"/>
      <c r="SAX154" s="86"/>
      <c r="SAY154" s="86"/>
      <c r="SAZ154" s="86"/>
      <c r="SBA154" s="86"/>
      <c r="SBB154" s="86"/>
      <c r="SBC154" s="86"/>
      <c r="SBD154" s="86"/>
      <c r="SBE154" s="86"/>
      <c r="SBF154" s="86"/>
      <c r="SBG154" s="86"/>
      <c r="SBH154" s="86"/>
      <c r="SBI154" s="86"/>
      <c r="SBJ154" s="86"/>
      <c r="SBK154" s="86"/>
      <c r="SBL154" s="86"/>
      <c r="SBM154" s="86"/>
      <c r="SBN154" s="86"/>
      <c r="SBO154" s="86"/>
      <c r="SBP154" s="86"/>
      <c r="SBQ154" s="86"/>
      <c r="SBR154" s="86"/>
      <c r="SBS154" s="86"/>
      <c r="SBT154" s="86"/>
      <c r="SBU154" s="86"/>
      <c r="SBV154" s="86"/>
      <c r="SBW154" s="86"/>
      <c r="SBX154" s="86"/>
      <c r="SBY154" s="86"/>
      <c r="SBZ154" s="86"/>
      <c r="SCA154" s="86"/>
      <c r="SCB154" s="86"/>
      <c r="SCC154" s="86"/>
      <c r="SCD154" s="86"/>
      <c r="SCE154" s="86"/>
      <c r="SCF154" s="86"/>
      <c r="SCG154" s="86"/>
      <c r="SCH154" s="86"/>
      <c r="SCI154" s="86"/>
      <c r="SCJ154" s="86"/>
      <c r="SCK154" s="86"/>
      <c r="SCL154" s="86"/>
      <c r="SCM154" s="86"/>
      <c r="SCN154" s="86"/>
      <c r="SCO154" s="86"/>
      <c r="SCP154" s="86"/>
      <c r="SCQ154" s="86"/>
      <c r="SCR154" s="86"/>
      <c r="SCS154" s="86"/>
      <c r="SCT154" s="86"/>
      <c r="SCU154" s="86"/>
      <c r="SCV154" s="86"/>
      <c r="SCW154" s="86"/>
      <c r="SCX154" s="86"/>
      <c r="SCY154" s="86"/>
      <c r="SCZ154" s="86"/>
      <c r="SDA154" s="86"/>
      <c r="SDB154" s="86"/>
      <c r="SDC154" s="86"/>
      <c r="SDD154" s="86"/>
      <c r="SDE154" s="86"/>
      <c r="SDF154" s="86"/>
      <c r="SDG154" s="86"/>
      <c r="SDH154" s="86"/>
      <c r="SDI154" s="86"/>
      <c r="SDJ154" s="86"/>
      <c r="SDK154" s="86"/>
      <c r="SDL154" s="86"/>
      <c r="SDM154" s="86"/>
      <c r="SDN154" s="86"/>
      <c r="SDO154" s="86"/>
      <c r="SDP154" s="86"/>
      <c r="SDQ154" s="86"/>
      <c r="SDR154" s="86"/>
      <c r="SDS154" s="86"/>
      <c r="SDT154" s="86"/>
      <c r="SDU154" s="86"/>
      <c r="SDV154" s="86"/>
      <c r="SDW154" s="86"/>
      <c r="SDX154" s="86"/>
      <c r="SDY154" s="86"/>
      <c r="SDZ154" s="86"/>
      <c r="SEA154" s="86"/>
      <c r="SEB154" s="86"/>
      <c r="SEC154" s="86"/>
      <c r="SED154" s="86"/>
      <c r="SEE154" s="86"/>
      <c r="SEF154" s="86"/>
      <c r="SEG154" s="86"/>
      <c r="SEH154" s="86"/>
      <c r="SEI154" s="86"/>
      <c r="SEJ154" s="86"/>
      <c r="SEK154" s="86"/>
      <c r="SEL154" s="86"/>
      <c r="SEM154" s="86"/>
      <c r="SEN154" s="86"/>
      <c r="SEO154" s="86"/>
      <c r="SEP154" s="86"/>
      <c r="SEQ154" s="86"/>
      <c r="SER154" s="86"/>
      <c r="SES154" s="86"/>
      <c r="SET154" s="86"/>
      <c r="SEU154" s="86"/>
      <c r="SEV154" s="86"/>
      <c r="SEW154" s="86"/>
      <c r="SEX154" s="86"/>
      <c r="SEY154" s="86"/>
      <c r="SEZ154" s="86"/>
      <c r="SFA154" s="86"/>
      <c r="SFB154" s="86"/>
      <c r="SFC154" s="86"/>
      <c r="SFD154" s="86"/>
      <c r="SFE154" s="86"/>
      <c r="SFF154" s="86"/>
      <c r="SFG154" s="86"/>
      <c r="SFH154" s="86"/>
      <c r="SFI154" s="86"/>
      <c r="SFJ154" s="86"/>
      <c r="SFK154" s="186"/>
      <c r="SFL154" s="186"/>
      <c r="SFM154" s="186"/>
      <c r="SFN154" s="186"/>
      <c r="SFO154" s="186"/>
      <c r="SFP154" s="186"/>
      <c r="SFQ154" s="86"/>
      <c r="SFR154" s="86"/>
      <c r="SFS154" s="86"/>
      <c r="SFT154" s="86"/>
      <c r="SFU154" s="86"/>
      <c r="SFV154" s="86"/>
      <c r="SFW154" s="86"/>
      <c r="SFX154" s="86"/>
      <c r="SFY154" s="86"/>
      <c r="SFZ154" s="86"/>
      <c r="SGA154" s="86"/>
      <c r="SGB154" s="86"/>
      <c r="SGC154" s="86"/>
      <c r="SGD154" s="86"/>
      <c r="SGE154" s="86"/>
      <c r="SGF154" s="86"/>
      <c r="SGG154" s="86"/>
      <c r="SGH154" s="86"/>
      <c r="SGI154" s="86"/>
      <c r="SGJ154" s="86"/>
      <c r="SGK154" s="86"/>
      <c r="SGL154" s="86"/>
      <c r="SGM154" s="86"/>
      <c r="SGN154" s="86"/>
      <c r="SGO154" s="86"/>
      <c r="SGP154" s="86"/>
      <c r="SGQ154" s="86"/>
      <c r="SGR154" s="86"/>
      <c r="SGS154" s="86"/>
      <c r="SGT154" s="86"/>
      <c r="SGU154" s="86"/>
      <c r="SGV154" s="86"/>
      <c r="SGW154" s="86"/>
      <c r="SGX154" s="86"/>
      <c r="SGY154" s="86"/>
      <c r="SGZ154" s="86"/>
      <c r="SHA154" s="86"/>
      <c r="SHB154" s="86"/>
      <c r="SHC154" s="86"/>
      <c r="SHD154" s="86"/>
      <c r="SHE154" s="86"/>
      <c r="SHF154" s="86"/>
      <c r="SHG154" s="86"/>
      <c r="SHH154" s="86"/>
      <c r="SHI154" s="86"/>
      <c r="SHJ154" s="86"/>
      <c r="SHK154" s="86"/>
      <c r="SHL154" s="86"/>
      <c r="SHM154" s="86"/>
      <c r="SHN154" s="86"/>
      <c r="SHO154" s="86"/>
      <c r="SHP154" s="86"/>
      <c r="SHQ154" s="86"/>
      <c r="SHR154" s="86"/>
      <c r="SHS154" s="86"/>
      <c r="SHT154" s="86"/>
      <c r="SHU154" s="86"/>
      <c r="SHV154" s="86"/>
      <c r="SHW154" s="86"/>
      <c r="SHX154" s="86"/>
      <c r="SHY154" s="86"/>
      <c r="SHZ154" s="86"/>
      <c r="SIA154" s="86"/>
      <c r="SIB154" s="86"/>
      <c r="SIC154" s="86"/>
      <c r="SID154" s="86"/>
      <c r="SIE154" s="86"/>
      <c r="SIF154" s="86"/>
      <c r="SIG154" s="86"/>
      <c r="SIH154" s="86"/>
      <c r="SII154" s="86"/>
      <c r="SIJ154" s="86"/>
      <c r="SIK154" s="86"/>
      <c r="SIL154" s="86"/>
      <c r="SIM154" s="86"/>
      <c r="SIN154" s="86"/>
      <c r="SIO154" s="86"/>
      <c r="SIP154" s="86"/>
      <c r="SIQ154" s="86"/>
      <c r="SIR154" s="86"/>
      <c r="SIS154" s="86"/>
      <c r="SIT154" s="86"/>
      <c r="SIU154" s="86"/>
      <c r="SIV154" s="86"/>
      <c r="SIW154" s="86"/>
      <c r="SIX154" s="86"/>
      <c r="SIY154" s="86"/>
      <c r="SIZ154" s="86"/>
      <c r="SJA154" s="86"/>
      <c r="SJB154" s="86"/>
      <c r="SJC154" s="86"/>
      <c r="SJD154" s="86"/>
      <c r="SJE154" s="86"/>
      <c r="SJF154" s="86"/>
      <c r="SJG154" s="86"/>
      <c r="SJH154" s="86"/>
      <c r="SJI154" s="86"/>
      <c r="SJJ154" s="86"/>
      <c r="SJK154" s="86"/>
      <c r="SJL154" s="86"/>
      <c r="SJM154" s="86"/>
      <c r="SJN154" s="86"/>
      <c r="SJO154" s="86"/>
      <c r="SJP154" s="86"/>
      <c r="SJQ154" s="86"/>
      <c r="SJR154" s="86"/>
      <c r="SJS154" s="86"/>
      <c r="SJT154" s="86"/>
      <c r="SJU154" s="86"/>
      <c r="SJV154" s="86"/>
      <c r="SJW154" s="86"/>
      <c r="SJX154" s="86"/>
      <c r="SJY154" s="86"/>
      <c r="SJZ154" s="86"/>
      <c r="SKA154" s="86"/>
      <c r="SKB154" s="86"/>
      <c r="SKC154" s="86"/>
      <c r="SKD154" s="86"/>
      <c r="SKE154" s="86"/>
      <c r="SKF154" s="86"/>
      <c r="SKG154" s="86"/>
      <c r="SKH154" s="86"/>
      <c r="SKI154" s="86"/>
      <c r="SKJ154" s="86"/>
      <c r="SKK154" s="86"/>
      <c r="SKL154" s="86"/>
      <c r="SKM154" s="86"/>
      <c r="SKN154" s="86"/>
      <c r="SKO154" s="86"/>
      <c r="SKP154" s="86"/>
      <c r="SKQ154" s="86"/>
      <c r="SKR154" s="86"/>
      <c r="SKS154" s="86"/>
      <c r="SKT154" s="86"/>
      <c r="SKU154" s="86"/>
      <c r="SKV154" s="86"/>
      <c r="SKW154" s="86"/>
      <c r="SKX154" s="86"/>
      <c r="SKY154" s="86"/>
      <c r="SKZ154" s="86"/>
      <c r="SLA154" s="86"/>
      <c r="SLB154" s="86"/>
      <c r="SLC154" s="86"/>
      <c r="SLD154" s="86"/>
      <c r="SLE154" s="86"/>
      <c r="SLF154" s="86"/>
      <c r="SLG154" s="86"/>
      <c r="SLH154" s="86"/>
      <c r="SLI154" s="86"/>
      <c r="SLJ154" s="86"/>
      <c r="SLK154" s="86"/>
      <c r="SLL154" s="86"/>
      <c r="SLM154" s="86"/>
      <c r="SLN154" s="86"/>
      <c r="SLO154" s="86"/>
      <c r="SLP154" s="86"/>
      <c r="SLQ154" s="86"/>
      <c r="SLR154" s="86"/>
      <c r="SLS154" s="86"/>
      <c r="SLT154" s="86"/>
      <c r="SLU154" s="86"/>
      <c r="SLV154" s="86"/>
      <c r="SLW154" s="86"/>
      <c r="SLX154" s="86"/>
      <c r="SLY154" s="86"/>
      <c r="SLZ154" s="86"/>
      <c r="SMA154" s="86"/>
      <c r="SMB154" s="86"/>
      <c r="SMC154" s="86"/>
      <c r="SMD154" s="86"/>
      <c r="SME154" s="86"/>
      <c r="SMF154" s="86"/>
      <c r="SMG154" s="86"/>
      <c r="SMH154" s="86"/>
      <c r="SMI154" s="86"/>
      <c r="SMJ154" s="86"/>
      <c r="SMK154" s="86"/>
      <c r="SML154" s="86"/>
      <c r="SMM154" s="86"/>
      <c r="SMN154" s="86"/>
      <c r="SMO154" s="86"/>
      <c r="SMP154" s="86"/>
      <c r="SMQ154" s="86"/>
      <c r="SMR154" s="86"/>
      <c r="SMS154" s="86"/>
      <c r="SMT154" s="86"/>
      <c r="SMU154" s="86"/>
      <c r="SMV154" s="86"/>
      <c r="SMW154" s="86"/>
      <c r="SMX154" s="86"/>
      <c r="SMY154" s="86"/>
      <c r="SMZ154" s="86"/>
      <c r="SNA154" s="86"/>
      <c r="SNB154" s="86"/>
      <c r="SNC154" s="86"/>
      <c r="SND154" s="86"/>
      <c r="SNE154" s="86"/>
      <c r="SNF154" s="86"/>
      <c r="SNG154" s="86"/>
      <c r="SNH154" s="86"/>
      <c r="SNI154" s="86"/>
      <c r="SNJ154" s="86"/>
      <c r="SNK154" s="86"/>
      <c r="SNL154" s="86"/>
      <c r="SNM154" s="86"/>
      <c r="SNN154" s="86"/>
      <c r="SNO154" s="86"/>
      <c r="SNP154" s="86"/>
      <c r="SNQ154" s="86"/>
      <c r="SNR154" s="86"/>
      <c r="SNS154" s="86"/>
      <c r="SNT154" s="86"/>
      <c r="SNU154" s="86"/>
      <c r="SNV154" s="86"/>
      <c r="SNW154" s="86"/>
      <c r="SNX154" s="86"/>
      <c r="SNY154" s="86"/>
      <c r="SNZ154" s="86"/>
      <c r="SOA154" s="86"/>
      <c r="SOB154" s="86"/>
      <c r="SOC154" s="86"/>
      <c r="SOD154" s="86"/>
      <c r="SOE154" s="86"/>
      <c r="SOF154" s="86"/>
      <c r="SOG154" s="86"/>
      <c r="SOH154" s="86"/>
      <c r="SOI154" s="86"/>
      <c r="SOJ154" s="86"/>
      <c r="SOK154" s="86"/>
      <c r="SOL154" s="86"/>
      <c r="SOM154" s="86"/>
      <c r="SON154" s="86"/>
      <c r="SOO154" s="86"/>
      <c r="SOP154" s="86"/>
      <c r="SOQ154" s="86"/>
      <c r="SOR154" s="86"/>
      <c r="SOS154" s="86"/>
      <c r="SOT154" s="86"/>
      <c r="SOU154" s="86"/>
      <c r="SOV154" s="86"/>
      <c r="SOW154" s="86"/>
      <c r="SOX154" s="86"/>
      <c r="SOY154" s="86"/>
      <c r="SOZ154" s="86"/>
      <c r="SPA154" s="86"/>
      <c r="SPB154" s="86"/>
      <c r="SPC154" s="86"/>
      <c r="SPD154" s="86"/>
      <c r="SPE154" s="86"/>
      <c r="SPF154" s="86"/>
      <c r="SPG154" s="186"/>
      <c r="SPH154" s="186"/>
      <c r="SPI154" s="186"/>
      <c r="SPJ154" s="186"/>
      <c r="SPK154" s="186"/>
      <c r="SPL154" s="186"/>
      <c r="SPM154" s="86"/>
      <c r="SPN154" s="86"/>
      <c r="SPO154" s="86"/>
      <c r="SPP154" s="86"/>
      <c r="SPQ154" s="86"/>
      <c r="SPR154" s="86"/>
      <c r="SPS154" s="86"/>
      <c r="SPT154" s="86"/>
      <c r="SPU154" s="86"/>
      <c r="SPV154" s="86"/>
      <c r="SPW154" s="86"/>
      <c r="SPX154" s="86"/>
      <c r="SPY154" s="86"/>
      <c r="SPZ154" s="86"/>
      <c r="SQA154" s="86"/>
      <c r="SQB154" s="86"/>
      <c r="SQC154" s="86"/>
      <c r="SQD154" s="86"/>
      <c r="SQE154" s="86"/>
      <c r="SQF154" s="86"/>
      <c r="SQG154" s="86"/>
      <c r="SQH154" s="86"/>
      <c r="SQI154" s="86"/>
      <c r="SQJ154" s="86"/>
      <c r="SQK154" s="86"/>
      <c r="SQL154" s="86"/>
      <c r="SQM154" s="86"/>
      <c r="SQN154" s="86"/>
      <c r="SQO154" s="86"/>
      <c r="SQP154" s="86"/>
      <c r="SQQ154" s="86"/>
      <c r="SQR154" s="86"/>
      <c r="SQS154" s="86"/>
      <c r="SQT154" s="86"/>
      <c r="SQU154" s="86"/>
      <c r="SQV154" s="86"/>
      <c r="SQW154" s="86"/>
      <c r="SQX154" s="86"/>
      <c r="SQY154" s="86"/>
      <c r="SQZ154" s="86"/>
      <c r="SRA154" s="86"/>
      <c r="SRB154" s="86"/>
      <c r="SRC154" s="86"/>
      <c r="SRD154" s="86"/>
      <c r="SRE154" s="86"/>
      <c r="SRF154" s="86"/>
      <c r="SRG154" s="86"/>
      <c r="SRH154" s="86"/>
      <c r="SRI154" s="86"/>
      <c r="SRJ154" s="86"/>
      <c r="SRK154" s="86"/>
      <c r="SRL154" s="86"/>
      <c r="SRM154" s="86"/>
      <c r="SRN154" s="86"/>
      <c r="SRO154" s="86"/>
      <c r="SRP154" s="86"/>
      <c r="SRQ154" s="86"/>
      <c r="SRR154" s="86"/>
      <c r="SRS154" s="86"/>
      <c r="SRT154" s="86"/>
      <c r="SRU154" s="86"/>
      <c r="SRV154" s="86"/>
      <c r="SRW154" s="86"/>
      <c r="SRX154" s="86"/>
      <c r="SRY154" s="86"/>
      <c r="SRZ154" s="86"/>
      <c r="SSA154" s="86"/>
      <c r="SSB154" s="86"/>
      <c r="SSC154" s="86"/>
      <c r="SSD154" s="86"/>
      <c r="SSE154" s="86"/>
      <c r="SSF154" s="86"/>
      <c r="SSG154" s="86"/>
      <c r="SSH154" s="86"/>
      <c r="SSI154" s="86"/>
      <c r="SSJ154" s="86"/>
      <c r="SSK154" s="86"/>
      <c r="SSL154" s="86"/>
      <c r="SSM154" s="86"/>
      <c r="SSN154" s="86"/>
      <c r="SSO154" s="86"/>
      <c r="SSP154" s="86"/>
      <c r="SSQ154" s="86"/>
      <c r="SSR154" s="86"/>
      <c r="SSS154" s="86"/>
      <c r="SST154" s="86"/>
      <c r="SSU154" s="86"/>
      <c r="SSV154" s="86"/>
      <c r="SSW154" s="86"/>
      <c r="SSX154" s="86"/>
      <c r="SSY154" s="86"/>
      <c r="SSZ154" s="86"/>
      <c r="STA154" s="86"/>
      <c r="STB154" s="86"/>
      <c r="STC154" s="86"/>
      <c r="STD154" s="86"/>
      <c r="STE154" s="86"/>
      <c r="STF154" s="86"/>
      <c r="STG154" s="86"/>
      <c r="STH154" s="86"/>
      <c r="STI154" s="86"/>
      <c r="STJ154" s="86"/>
      <c r="STK154" s="86"/>
      <c r="STL154" s="86"/>
      <c r="STM154" s="86"/>
      <c r="STN154" s="86"/>
      <c r="STO154" s="86"/>
      <c r="STP154" s="86"/>
      <c r="STQ154" s="86"/>
      <c r="STR154" s="86"/>
      <c r="STS154" s="86"/>
      <c r="STT154" s="86"/>
      <c r="STU154" s="86"/>
      <c r="STV154" s="86"/>
      <c r="STW154" s="86"/>
      <c r="STX154" s="86"/>
      <c r="STY154" s="86"/>
      <c r="STZ154" s="86"/>
      <c r="SUA154" s="86"/>
      <c r="SUB154" s="86"/>
      <c r="SUC154" s="86"/>
      <c r="SUD154" s="86"/>
      <c r="SUE154" s="86"/>
      <c r="SUF154" s="86"/>
      <c r="SUG154" s="86"/>
      <c r="SUH154" s="86"/>
      <c r="SUI154" s="86"/>
      <c r="SUJ154" s="86"/>
      <c r="SUK154" s="86"/>
      <c r="SUL154" s="86"/>
      <c r="SUM154" s="86"/>
      <c r="SUN154" s="86"/>
      <c r="SUO154" s="86"/>
      <c r="SUP154" s="86"/>
      <c r="SUQ154" s="86"/>
      <c r="SUR154" s="86"/>
      <c r="SUS154" s="86"/>
      <c r="SUT154" s="86"/>
      <c r="SUU154" s="86"/>
      <c r="SUV154" s="86"/>
      <c r="SUW154" s="86"/>
      <c r="SUX154" s="86"/>
      <c r="SUY154" s="86"/>
      <c r="SUZ154" s="86"/>
      <c r="SVA154" s="86"/>
      <c r="SVB154" s="86"/>
      <c r="SVC154" s="86"/>
      <c r="SVD154" s="86"/>
      <c r="SVE154" s="86"/>
      <c r="SVF154" s="86"/>
      <c r="SVG154" s="86"/>
      <c r="SVH154" s="86"/>
      <c r="SVI154" s="86"/>
      <c r="SVJ154" s="86"/>
      <c r="SVK154" s="86"/>
      <c r="SVL154" s="86"/>
      <c r="SVM154" s="86"/>
      <c r="SVN154" s="86"/>
      <c r="SVO154" s="86"/>
      <c r="SVP154" s="86"/>
      <c r="SVQ154" s="86"/>
      <c r="SVR154" s="86"/>
      <c r="SVS154" s="86"/>
      <c r="SVT154" s="86"/>
      <c r="SVU154" s="86"/>
      <c r="SVV154" s="86"/>
      <c r="SVW154" s="86"/>
      <c r="SVX154" s="86"/>
      <c r="SVY154" s="86"/>
      <c r="SVZ154" s="86"/>
      <c r="SWA154" s="86"/>
      <c r="SWB154" s="86"/>
      <c r="SWC154" s="86"/>
      <c r="SWD154" s="86"/>
      <c r="SWE154" s="86"/>
      <c r="SWF154" s="86"/>
      <c r="SWG154" s="86"/>
      <c r="SWH154" s="86"/>
      <c r="SWI154" s="86"/>
      <c r="SWJ154" s="86"/>
      <c r="SWK154" s="86"/>
      <c r="SWL154" s="86"/>
      <c r="SWM154" s="86"/>
      <c r="SWN154" s="86"/>
      <c r="SWO154" s="86"/>
      <c r="SWP154" s="86"/>
      <c r="SWQ154" s="86"/>
      <c r="SWR154" s="86"/>
      <c r="SWS154" s="86"/>
      <c r="SWT154" s="86"/>
      <c r="SWU154" s="86"/>
      <c r="SWV154" s="86"/>
      <c r="SWW154" s="86"/>
      <c r="SWX154" s="86"/>
      <c r="SWY154" s="86"/>
      <c r="SWZ154" s="86"/>
      <c r="SXA154" s="86"/>
      <c r="SXB154" s="86"/>
      <c r="SXC154" s="86"/>
      <c r="SXD154" s="86"/>
      <c r="SXE154" s="86"/>
      <c r="SXF154" s="86"/>
      <c r="SXG154" s="86"/>
      <c r="SXH154" s="86"/>
      <c r="SXI154" s="86"/>
      <c r="SXJ154" s="86"/>
      <c r="SXK154" s="86"/>
      <c r="SXL154" s="86"/>
      <c r="SXM154" s="86"/>
      <c r="SXN154" s="86"/>
      <c r="SXO154" s="86"/>
      <c r="SXP154" s="86"/>
      <c r="SXQ154" s="86"/>
      <c r="SXR154" s="86"/>
      <c r="SXS154" s="86"/>
      <c r="SXT154" s="86"/>
      <c r="SXU154" s="86"/>
      <c r="SXV154" s="86"/>
      <c r="SXW154" s="86"/>
      <c r="SXX154" s="86"/>
      <c r="SXY154" s="86"/>
      <c r="SXZ154" s="86"/>
      <c r="SYA154" s="86"/>
      <c r="SYB154" s="86"/>
      <c r="SYC154" s="86"/>
      <c r="SYD154" s="86"/>
      <c r="SYE154" s="86"/>
      <c r="SYF154" s="86"/>
      <c r="SYG154" s="86"/>
      <c r="SYH154" s="86"/>
      <c r="SYI154" s="86"/>
      <c r="SYJ154" s="86"/>
      <c r="SYK154" s="86"/>
      <c r="SYL154" s="86"/>
      <c r="SYM154" s="86"/>
      <c r="SYN154" s="86"/>
      <c r="SYO154" s="86"/>
      <c r="SYP154" s="86"/>
      <c r="SYQ154" s="86"/>
      <c r="SYR154" s="86"/>
      <c r="SYS154" s="86"/>
      <c r="SYT154" s="86"/>
      <c r="SYU154" s="86"/>
      <c r="SYV154" s="86"/>
      <c r="SYW154" s="86"/>
      <c r="SYX154" s="86"/>
      <c r="SYY154" s="86"/>
      <c r="SYZ154" s="86"/>
      <c r="SZA154" s="86"/>
      <c r="SZB154" s="86"/>
      <c r="SZC154" s="186"/>
      <c r="SZD154" s="186"/>
      <c r="SZE154" s="186"/>
      <c r="SZF154" s="186"/>
      <c r="SZG154" s="186"/>
      <c r="SZH154" s="186"/>
      <c r="SZI154" s="86"/>
      <c r="SZJ154" s="86"/>
      <c r="SZK154" s="86"/>
      <c r="SZL154" s="86"/>
      <c r="SZM154" s="86"/>
      <c r="SZN154" s="86"/>
      <c r="SZO154" s="86"/>
      <c r="SZP154" s="86"/>
      <c r="SZQ154" s="86"/>
      <c r="SZR154" s="86"/>
      <c r="SZS154" s="86"/>
      <c r="SZT154" s="86"/>
      <c r="SZU154" s="86"/>
      <c r="SZV154" s="86"/>
      <c r="SZW154" s="86"/>
      <c r="SZX154" s="86"/>
      <c r="SZY154" s="86"/>
      <c r="SZZ154" s="86"/>
      <c r="TAA154" s="86"/>
      <c r="TAB154" s="86"/>
      <c r="TAC154" s="86"/>
      <c r="TAD154" s="86"/>
      <c r="TAE154" s="86"/>
      <c r="TAF154" s="86"/>
      <c r="TAG154" s="86"/>
      <c r="TAH154" s="86"/>
      <c r="TAI154" s="86"/>
      <c r="TAJ154" s="86"/>
      <c r="TAK154" s="86"/>
      <c r="TAL154" s="86"/>
      <c r="TAM154" s="86"/>
      <c r="TAN154" s="86"/>
      <c r="TAO154" s="86"/>
      <c r="TAP154" s="86"/>
      <c r="TAQ154" s="86"/>
      <c r="TAR154" s="86"/>
      <c r="TAS154" s="86"/>
      <c r="TAT154" s="86"/>
      <c r="TAU154" s="86"/>
      <c r="TAV154" s="86"/>
      <c r="TAW154" s="86"/>
      <c r="TAX154" s="86"/>
      <c r="TAY154" s="86"/>
      <c r="TAZ154" s="86"/>
      <c r="TBA154" s="86"/>
      <c r="TBB154" s="86"/>
      <c r="TBC154" s="86"/>
      <c r="TBD154" s="86"/>
      <c r="TBE154" s="86"/>
      <c r="TBF154" s="86"/>
      <c r="TBG154" s="86"/>
      <c r="TBH154" s="86"/>
      <c r="TBI154" s="86"/>
      <c r="TBJ154" s="86"/>
      <c r="TBK154" s="86"/>
      <c r="TBL154" s="86"/>
      <c r="TBM154" s="86"/>
      <c r="TBN154" s="86"/>
      <c r="TBO154" s="86"/>
      <c r="TBP154" s="86"/>
      <c r="TBQ154" s="86"/>
      <c r="TBR154" s="86"/>
      <c r="TBS154" s="86"/>
      <c r="TBT154" s="86"/>
      <c r="TBU154" s="86"/>
      <c r="TBV154" s="86"/>
      <c r="TBW154" s="86"/>
      <c r="TBX154" s="86"/>
      <c r="TBY154" s="86"/>
      <c r="TBZ154" s="86"/>
      <c r="TCA154" s="86"/>
      <c r="TCB154" s="86"/>
      <c r="TCC154" s="86"/>
      <c r="TCD154" s="86"/>
      <c r="TCE154" s="86"/>
      <c r="TCF154" s="86"/>
      <c r="TCG154" s="86"/>
      <c r="TCH154" s="86"/>
      <c r="TCI154" s="86"/>
      <c r="TCJ154" s="86"/>
      <c r="TCK154" s="86"/>
      <c r="TCL154" s="86"/>
      <c r="TCM154" s="86"/>
      <c r="TCN154" s="86"/>
      <c r="TCO154" s="86"/>
      <c r="TCP154" s="86"/>
      <c r="TCQ154" s="86"/>
      <c r="TCR154" s="86"/>
      <c r="TCS154" s="86"/>
      <c r="TCT154" s="86"/>
      <c r="TCU154" s="86"/>
      <c r="TCV154" s="86"/>
      <c r="TCW154" s="86"/>
      <c r="TCX154" s="86"/>
      <c r="TCY154" s="86"/>
      <c r="TCZ154" s="86"/>
      <c r="TDA154" s="86"/>
      <c r="TDB154" s="86"/>
      <c r="TDC154" s="86"/>
      <c r="TDD154" s="86"/>
      <c r="TDE154" s="86"/>
      <c r="TDF154" s="86"/>
      <c r="TDG154" s="86"/>
      <c r="TDH154" s="86"/>
      <c r="TDI154" s="86"/>
      <c r="TDJ154" s="86"/>
      <c r="TDK154" s="86"/>
      <c r="TDL154" s="86"/>
      <c r="TDM154" s="86"/>
      <c r="TDN154" s="86"/>
      <c r="TDO154" s="86"/>
      <c r="TDP154" s="86"/>
      <c r="TDQ154" s="86"/>
      <c r="TDR154" s="86"/>
      <c r="TDS154" s="86"/>
      <c r="TDT154" s="86"/>
      <c r="TDU154" s="86"/>
      <c r="TDV154" s="86"/>
      <c r="TDW154" s="86"/>
      <c r="TDX154" s="86"/>
      <c r="TDY154" s="86"/>
      <c r="TDZ154" s="86"/>
      <c r="TEA154" s="86"/>
      <c r="TEB154" s="86"/>
      <c r="TEC154" s="86"/>
      <c r="TED154" s="86"/>
      <c r="TEE154" s="86"/>
      <c r="TEF154" s="86"/>
      <c r="TEG154" s="86"/>
      <c r="TEH154" s="86"/>
      <c r="TEI154" s="86"/>
      <c r="TEJ154" s="86"/>
      <c r="TEK154" s="86"/>
      <c r="TEL154" s="86"/>
      <c r="TEM154" s="86"/>
      <c r="TEN154" s="86"/>
      <c r="TEO154" s="86"/>
      <c r="TEP154" s="86"/>
      <c r="TEQ154" s="86"/>
      <c r="TER154" s="86"/>
      <c r="TES154" s="86"/>
      <c r="TET154" s="86"/>
      <c r="TEU154" s="86"/>
      <c r="TEV154" s="86"/>
      <c r="TEW154" s="86"/>
      <c r="TEX154" s="86"/>
      <c r="TEY154" s="86"/>
      <c r="TEZ154" s="86"/>
      <c r="TFA154" s="86"/>
      <c r="TFB154" s="86"/>
      <c r="TFC154" s="86"/>
      <c r="TFD154" s="86"/>
      <c r="TFE154" s="86"/>
      <c r="TFF154" s="86"/>
      <c r="TFG154" s="86"/>
      <c r="TFH154" s="86"/>
      <c r="TFI154" s="86"/>
      <c r="TFJ154" s="86"/>
      <c r="TFK154" s="86"/>
      <c r="TFL154" s="86"/>
      <c r="TFM154" s="86"/>
      <c r="TFN154" s="86"/>
      <c r="TFO154" s="86"/>
      <c r="TFP154" s="86"/>
      <c r="TFQ154" s="86"/>
      <c r="TFR154" s="86"/>
      <c r="TFS154" s="86"/>
      <c r="TFT154" s="86"/>
      <c r="TFU154" s="86"/>
      <c r="TFV154" s="86"/>
      <c r="TFW154" s="86"/>
      <c r="TFX154" s="86"/>
      <c r="TFY154" s="86"/>
      <c r="TFZ154" s="86"/>
      <c r="TGA154" s="86"/>
      <c r="TGB154" s="86"/>
      <c r="TGC154" s="86"/>
      <c r="TGD154" s="86"/>
      <c r="TGE154" s="86"/>
      <c r="TGF154" s="86"/>
      <c r="TGG154" s="86"/>
      <c r="TGH154" s="86"/>
      <c r="TGI154" s="86"/>
      <c r="TGJ154" s="86"/>
      <c r="TGK154" s="86"/>
      <c r="TGL154" s="86"/>
      <c r="TGM154" s="86"/>
      <c r="TGN154" s="86"/>
      <c r="TGO154" s="86"/>
      <c r="TGP154" s="86"/>
      <c r="TGQ154" s="86"/>
      <c r="TGR154" s="86"/>
      <c r="TGS154" s="86"/>
      <c r="TGT154" s="86"/>
      <c r="TGU154" s="86"/>
      <c r="TGV154" s="86"/>
      <c r="TGW154" s="86"/>
      <c r="TGX154" s="86"/>
      <c r="TGY154" s="86"/>
      <c r="TGZ154" s="86"/>
      <c r="THA154" s="86"/>
      <c r="THB154" s="86"/>
      <c r="THC154" s="86"/>
      <c r="THD154" s="86"/>
      <c r="THE154" s="86"/>
      <c r="THF154" s="86"/>
      <c r="THG154" s="86"/>
      <c r="THH154" s="86"/>
      <c r="THI154" s="86"/>
      <c r="THJ154" s="86"/>
      <c r="THK154" s="86"/>
      <c r="THL154" s="86"/>
      <c r="THM154" s="86"/>
      <c r="THN154" s="86"/>
      <c r="THO154" s="86"/>
      <c r="THP154" s="86"/>
      <c r="THQ154" s="86"/>
      <c r="THR154" s="86"/>
      <c r="THS154" s="86"/>
      <c r="THT154" s="86"/>
      <c r="THU154" s="86"/>
      <c r="THV154" s="86"/>
      <c r="THW154" s="86"/>
      <c r="THX154" s="86"/>
      <c r="THY154" s="86"/>
      <c r="THZ154" s="86"/>
      <c r="TIA154" s="86"/>
      <c r="TIB154" s="86"/>
      <c r="TIC154" s="86"/>
      <c r="TID154" s="86"/>
      <c r="TIE154" s="86"/>
      <c r="TIF154" s="86"/>
      <c r="TIG154" s="86"/>
      <c r="TIH154" s="86"/>
      <c r="TII154" s="86"/>
      <c r="TIJ154" s="86"/>
      <c r="TIK154" s="86"/>
      <c r="TIL154" s="86"/>
      <c r="TIM154" s="86"/>
      <c r="TIN154" s="86"/>
      <c r="TIO154" s="86"/>
      <c r="TIP154" s="86"/>
      <c r="TIQ154" s="86"/>
      <c r="TIR154" s="86"/>
      <c r="TIS154" s="86"/>
      <c r="TIT154" s="86"/>
      <c r="TIU154" s="86"/>
      <c r="TIV154" s="86"/>
      <c r="TIW154" s="86"/>
      <c r="TIX154" s="86"/>
      <c r="TIY154" s="186"/>
      <c r="TIZ154" s="186"/>
      <c r="TJA154" s="186"/>
      <c r="TJB154" s="186"/>
      <c r="TJC154" s="186"/>
      <c r="TJD154" s="186"/>
      <c r="TJE154" s="86"/>
      <c r="TJF154" s="86"/>
      <c r="TJG154" s="86"/>
      <c r="TJH154" s="86"/>
      <c r="TJI154" s="86"/>
      <c r="TJJ154" s="86"/>
      <c r="TJK154" s="86"/>
      <c r="TJL154" s="86"/>
      <c r="TJM154" s="86"/>
      <c r="TJN154" s="86"/>
      <c r="TJO154" s="86"/>
      <c r="TJP154" s="86"/>
      <c r="TJQ154" s="86"/>
      <c r="TJR154" s="86"/>
      <c r="TJS154" s="86"/>
      <c r="TJT154" s="86"/>
      <c r="TJU154" s="86"/>
      <c r="TJV154" s="86"/>
      <c r="TJW154" s="86"/>
      <c r="TJX154" s="86"/>
      <c r="TJY154" s="86"/>
      <c r="TJZ154" s="86"/>
      <c r="TKA154" s="86"/>
      <c r="TKB154" s="86"/>
      <c r="TKC154" s="86"/>
      <c r="TKD154" s="86"/>
      <c r="TKE154" s="86"/>
      <c r="TKF154" s="86"/>
      <c r="TKG154" s="86"/>
      <c r="TKH154" s="86"/>
      <c r="TKI154" s="86"/>
      <c r="TKJ154" s="86"/>
      <c r="TKK154" s="86"/>
      <c r="TKL154" s="86"/>
      <c r="TKM154" s="86"/>
      <c r="TKN154" s="86"/>
      <c r="TKO154" s="86"/>
      <c r="TKP154" s="86"/>
      <c r="TKQ154" s="86"/>
      <c r="TKR154" s="86"/>
      <c r="TKS154" s="86"/>
      <c r="TKT154" s="86"/>
      <c r="TKU154" s="86"/>
      <c r="TKV154" s="86"/>
      <c r="TKW154" s="86"/>
      <c r="TKX154" s="86"/>
      <c r="TKY154" s="86"/>
      <c r="TKZ154" s="86"/>
      <c r="TLA154" s="86"/>
      <c r="TLB154" s="86"/>
      <c r="TLC154" s="86"/>
      <c r="TLD154" s="86"/>
      <c r="TLE154" s="86"/>
      <c r="TLF154" s="86"/>
      <c r="TLG154" s="86"/>
      <c r="TLH154" s="86"/>
      <c r="TLI154" s="86"/>
      <c r="TLJ154" s="86"/>
      <c r="TLK154" s="86"/>
      <c r="TLL154" s="86"/>
      <c r="TLM154" s="86"/>
      <c r="TLN154" s="86"/>
      <c r="TLO154" s="86"/>
      <c r="TLP154" s="86"/>
      <c r="TLQ154" s="86"/>
      <c r="TLR154" s="86"/>
      <c r="TLS154" s="86"/>
      <c r="TLT154" s="86"/>
      <c r="TLU154" s="86"/>
      <c r="TLV154" s="86"/>
      <c r="TLW154" s="86"/>
      <c r="TLX154" s="86"/>
      <c r="TLY154" s="86"/>
      <c r="TLZ154" s="86"/>
      <c r="TMA154" s="86"/>
      <c r="TMB154" s="86"/>
      <c r="TMC154" s="86"/>
      <c r="TMD154" s="86"/>
      <c r="TME154" s="86"/>
      <c r="TMF154" s="86"/>
      <c r="TMG154" s="86"/>
      <c r="TMH154" s="86"/>
      <c r="TMI154" s="86"/>
      <c r="TMJ154" s="86"/>
      <c r="TMK154" s="86"/>
      <c r="TML154" s="86"/>
      <c r="TMM154" s="86"/>
      <c r="TMN154" s="86"/>
      <c r="TMO154" s="86"/>
      <c r="TMP154" s="86"/>
      <c r="TMQ154" s="86"/>
      <c r="TMR154" s="86"/>
      <c r="TMS154" s="86"/>
      <c r="TMT154" s="86"/>
      <c r="TMU154" s="86"/>
      <c r="TMV154" s="86"/>
      <c r="TMW154" s="86"/>
      <c r="TMX154" s="86"/>
      <c r="TMY154" s="86"/>
      <c r="TMZ154" s="86"/>
      <c r="TNA154" s="86"/>
      <c r="TNB154" s="86"/>
      <c r="TNC154" s="86"/>
      <c r="TND154" s="86"/>
      <c r="TNE154" s="86"/>
      <c r="TNF154" s="86"/>
      <c r="TNG154" s="86"/>
      <c r="TNH154" s="86"/>
      <c r="TNI154" s="86"/>
      <c r="TNJ154" s="86"/>
      <c r="TNK154" s="86"/>
      <c r="TNL154" s="86"/>
      <c r="TNM154" s="86"/>
      <c r="TNN154" s="86"/>
      <c r="TNO154" s="86"/>
      <c r="TNP154" s="86"/>
      <c r="TNQ154" s="86"/>
      <c r="TNR154" s="86"/>
      <c r="TNS154" s="86"/>
      <c r="TNT154" s="86"/>
      <c r="TNU154" s="86"/>
      <c r="TNV154" s="86"/>
      <c r="TNW154" s="86"/>
      <c r="TNX154" s="86"/>
      <c r="TNY154" s="86"/>
      <c r="TNZ154" s="86"/>
      <c r="TOA154" s="86"/>
      <c r="TOB154" s="86"/>
      <c r="TOC154" s="86"/>
      <c r="TOD154" s="86"/>
      <c r="TOE154" s="86"/>
      <c r="TOF154" s="86"/>
      <c r="TOG154" s="86"/>
      <c r="TOH154" s="86"/>
      <c r="TOI154" s="86"/>
      <c r="TOJ154" s="86"/>
      <c r="TOK154" s="86"/>
      <c r="TOL154" s="86"/>
      <c r="TOM154" s="86"/>
      <c r="TON154" s="86"/>
      <c r="TOO154" s="86"/>
      <c r="TOP154" s="86"/>
      <c r="TOQ154" s="86"/>
      <c r="TOR154" s="86"/>
      <c r="TOS154" s="86"/>
      <c r="TOT154" s="86"/>
      <c r="TOU154" s="86"/>
      <c r="TOV154" s="86"/>
      <c r="TOW154" s="86"/>
      <c r="TOX154" s="86"/>
      <c r="TOY154" s="86"/>
      <c r="TOZ154" s="86"/>
      <c r="TPA154" s="86"/>
      <c r="TPB154" s="86"/>
      <c r="TPC154" s="86"/>
      <c r="TPD154" s="86"/>
      <c r="TPE154" s="86"/>
      <c r="TPF154" s="86"/>
      <c r="TPG154" s="86"/>
      <c r="TPH154" s="86"/>
      <c r="TPI154" s="86"/>
      <c r="TPJ154" s="86"/>
      <c r="TPK154" s="86"/>
      <c r="TPL154" s="86"/>
      <c r="TPM154" s="86"/>
      <c r="TPN154" s="86"/>
      <c r="TPO154" s="86"/>
      <c r="TPP154" s="86"/>
      <c r="TPQ154" s="86"/>
      <c r="TPR154" s="86"/>
      <c r="TPS154" s="86"/>
      <c r="TPT154" s="86"/>
      <c r="TPU154" s="86"/>
      <c r="TPV154" s="86"/>
      <c r="TPW154" s="86"/>
      <c r="TPX154" s="86"/>
      <c r="TPY154" s="86"/>
      <c r="TPZ154" s="86"/>
      <c r="TQA154" s="86"/>
      <c r="TQB154" s="86"/>
      <c r="TQC154" s="86"/>
      <c r="TQD154" s="86"/>
      <c r="TQE154" s="86"/>
      <c r="TQF154" s="86"/>
      <c r="TQG154" s="86"/>
      <c r="TQH154" s="86"/>
      <c r="TQI154" s="86"/>
      <c r="TQJ154" s="86"/>
      <c r="TQK154" s="86"/>
      <c r="TQL154" s="86"/>
      <c r="TQM154" s="86"/>
      <c r="TQN154" s="86"/>
      <c r="TQO154" s="86"/>
      <c r="TQP154" s="86"/>
      <c r="TQQ154" s="86"/>
      <c r="TQR154" s="86"/>
      <c r="TQS154" s="86"/>
      <c r="TQT154" s="86"/>
      <c r="TQU154" s="86"/>
      <c r="TQV154" s="86"/>
      <c r="TQW154" s="86"/>
      <c r="TQX154" s="86"/>
      <c r="TQY154" s="86"/>
      <c r="TQZ154" s="86"/>
      <c r="TRA154" s="86"/>
      <c r="TRB154" s="86"/>
      <c r="TRC154" s="86"/>
      <c r="TRD154" s="86"/>
      <c r="TRE154" s="86"/>
      <c r="TRF154" s="86"/>
      <c r="TRG154" s="86"/>
      <c r="TRH154" s="86"/>
      <c r="TRI154" s="86"/>
      <c r="TRJ154" s="86"/>
      <c r="TRK154" s="86"/>
      <c r="TRL154" s="86"/>
      <c r="TRM154" s="86"/>
      <c r="TRN154" s="86"/>
      <c r="TRO154" s="86"/>
      <c r="TRP154" s="86"/>
      <c r="TRQ154" s="86"/>
      <c r="TRR154" s="86"/>
      <c r="TRS154" s="86"/>
      <c r="TRT154" s="86"/>
      <c r="TRU154" s="86"/>
      <c r="TRV154" s="86"/>
      <c r="TRW154" s="86"/>
      <c r="TRX154" s="86"/>
      <c r="TRY154" s="86"/>
      <c r="TRZ154" s="86"/>
      <c r="TSA154" s="86"/>
      <c r="TSB154" s="86"/>
      <c r="TSC154" s="86"/>
      <c r="TSD154" s="86"/>
      <c r="TSE154" s="86"/>
      <c r="TSF154" s="86"/>
      <c r="TSG154" s="86"/>
      <c r="TSH154" s="86"/>
      <c r="TSI154" s="86"/>
      <c r="TSJ154" s="86"/>
      <c r="TSK154" s="86"/>
      <c r="TSL154" s="86"/>
      <c r="TSM154" s="86"/>
      <c r="TSN154" s="86"/>
      <c r="TSO154" s="86"/>
      <c r="TSP154" s="86"/>
      <c r="TSQ154" s="86"/>
      <c r="TSR154" s="86"/>
      <c r="TSS154" s="86"/>
      <c r="TST154" s="86"/>
      <c r="TSU154" s="186"/>
      <c r="TSV154" s="186"/>
      <c r="TSW154" s="186"/>
      <c r="TSX154" s="186"/>
      <c r="TSY154" s="186"/>
      <c r="TSZ154" s="186"/>
      <c r="TTA154" s="86"/>
      <c r="TTB154" s="86"/>
      <c r="TTC154" s="86"/>
      <c r="TTD154" s="86"/>
      <c r="TTE154" s="86"/>
      <c r="TTF154" s="86"/>
      <c r="TTG154" s="86"/>
      <c r="TTH154" s="86"/>
      <c r="TTI154" s="86"/>
      <c r="TTJ154" s="86"/>
      <c r="TTK154" s="86"/>
      <c r="TTL154" s="86"/>
      <c r="TTM154" s="86"/>
      <c r="TTN154" s="86"/>
      <c r="TTO154" s="86"/>
      <c r="TTP154" s="86"/>
      <c r="TTQ154" s="86"/>
      <c r="TTR154" s="86"/>
      <c r="TTS154" s="86"/>
      <c r="TTT154" s="86"/>
      <c r="TTU154" s="86"/>
      <c r="TTV154" s="86"/>
      <c r="TTW154" s="86"/>
      <c r="TTX154" s="86"/>
      <c r="TTY154" s="86"/>
      <c r="TTZ154" s="86"/>
      <c r="TUA154" s="86"/>
      <c r="TUB154" s="86"/>
      <c r="TUC154" s="86"/>
      <c r="TUD154" s="86"/>
      <c r="TUE154" s="86"/>
      <c r="TUF154" s="86"/>
      <c r="TUG154" s="86"/>
      <c r="TUH154" s="86"/>
      <c r="TUI154" s="86"/>
      <c r="TUJ154" s="86"/>
      <c r="TUK154" s="86"/>
      <c r="TUL154" s="86"/>
      <c r="TUM154" s="86"/>
      <c r="TUN154" s="86"/>
      <c r="TUO154" s="86"/>
      <c r="TUP154" s="86"/>
      <c r="TUQ154" s="86"/>
      <c r="TUR154" s="86"/>
      <c r="TUS154" s="86"/>
      <c r="TUT154" s="86"/>
      <c r="TUU154" s="86"/>
      <c r="TUV154" s="86"/>
      <c r="TUW154" s="86"/>
      <c r="TUX154" s="86"/>
      <c r="TUY154" s="86"/>
      <c r="TUZ154" s="86"/>
      <c r="TVA154" s="86"/>
      <c r="TVB154" s="86"/>
      <c r="TVC154" s="86"/>
      <c r="TVD154" s="86"/>
      <c r="TVE154" s="86"/>
      <c r="TVF154" s="86"/>
      <c r="TVG154" s="86"/>
      <c r="TVH154" s="86"/>
      <c r="TVI154" s="86"/>
      <c r="TVJ154" s="86"/>
      <c r="TVK154" s="86"/>
      <c r="TVL154" s="86"/>
      <c r="TVM154" s="86"/>
      <c r="TVN154" s="86"/>
      <c r="TVO154" s="86"/>
      <c r="TVP154" s="86"/>
      <c r="TVQ154" s="86"/>
      <c r="TVR154" s="86"/>
      <c r="TVS154" s="86"/>
      <c r="TVT154" s="86"/>
      <c r="TVU154" s="86"/>
      <c r="TVV154" s="86"/>
      <c r="TVW154" s="86"/>
      <c r="TVX154" s="86"/>
      <c r="TVY154" s="86"/>
      <c r="TVZ154" s="86"/>
      <c r="TWA154" s="86"/>
      <c r="TWB154" s="86"/>
      <c r="TWC154" s="86"/>
      <c r="TWD154" s="86"/>
      <c r="TWE154" s="86"/>
      <c r="TWF154" s="86"/>
      <c r="TWG154" s="86"/>
      <c r="TWH154" s="86"/>
      <c r="TWI154" s="86"/>
      <c r="TWJ154" s="86"/>
      <c r="TWK154" s="86"/>
      <c r="TWL154" s="86"/>
      <c r="TWM154" s="86"/>
      <c r="TWN154" s="86"/>
      <c r="TWO154" s="86"/>
      <c r="TWP154" s="86"/>
      <c r="TWQ154" s="86"/>
      <c r="TWR154" s="86"/>
      <c r="TWS154" s="86"/>
      <c r="TWT154" s="86"/>
      <c r="TWU154" s="86"/>
      <c r="TWV154" s="86"/>
      <c r="TWW154" s="86"/>
      <c r="TWX154" s="86"/>
      <c r="TWY154" s="86"/>
      <c r="TWZ154" s="86"/>
      <c r="TXA154" s="86"/>
      <c r="TXB154" s="86"/>
      <c r="TXC154" s="86"/>
      <c r="TXD154" s="86"/>
      <c r="TXE154" s="86"/>
      <c r="TXF154" s="86"/>
      <c r="TXG154" s="86"/>
      <c r="TXH154" s="86"/>
      <c r="TXI154" s="86"/>
      <c r="TXJ154" s="86"/>
      <c r="TXK154" s="86"/>
      <c r="TXL154" s="86"/>
      <c r="TXM154" s="86"/>
      <c r="TXN154" s="86"/>
      <c r="TXO154" s="86"/>
      <c r="TXP154" s="86"/>
      <c r="TXQ154" s="86"/>
      <c r="TXR154" s="86"/>
      <c r="TXS154" s="86"/>
      <c r="TXT154" s="86"/>
      <c r="TXU154" s="86"/>
      <c r="TXV154" s="86"/>
      <c r="TXW154" s="86"/>
      <c r="TXX154" s="86"/>
      <c r="TXY154" s="86"/>
      <c r="TXZ154" s="86"/>
      <c r="TYA154" s="86"/>
      <c r="TYB154" s="86"/>
      <c r="TYC154" s="86"/>
      <c r="TYD154" s="86"/>
      <c r="TYE154" s="86"/>
      <c r="TYF154" s="86"/>
      <c r="TYG154" s="86"/>
      <c r="TYH154" s="86"/>
      <c r="TYI154" s="86"/>
      <c r="TYJ154" s="86"/>
      <c r="TYK154" s="86"/>
      <c r="TYL154" s="86"/>
      <c r="TYM154" s="86"/>
      <c r="TYN154" s="86"/>
      <c r="TYO154" s="86"/>
      <c r="TYP154" s="86"/>
      <c r="TYQ154" s="86"/>
      <c r="TYR154" s="86"/>
      <c r="TYS154" s="86"/>
      <c r="TYT154" s="86"/>
      <c r="TYU154" s="86"/>
      <c r="TYV154" s="86"/>
      <c r="TYW154" s="86"/>
      <c r="TYX154" s="86"/>
      <c r="TYY154" s="86"/>
      <c r="TYZ154" s="86"/>
      <c r="TZA154" s="86"/>
      <c r="TZB154" s="86"/>
      <c r="TZC154" s="86"/>
      <c r="TZD154" s="86"/>
      <c r="TZE154" s="86"/>
      <c r="TZF154" s="86"/>
      <c r="TZG154" s="86"/>
      <c r="TZH154" s="86"/>
      <c r="TZI154" s="86"/>
      <c r="TZJ154" s="86"/>
      <c r="TZK154" s="86"/>
      <c r="TZL154" s="86"/>
      <c r="TZM154" s="86"/>
      <c r="TZN154" s="86"/>
      <c r="TZO154" s="86"/>
      <c r="TZP154" s="86"/>
      <c r="TZQ154" s="86"/>
      <c r="TZR154" s="86"/>
      <c r="TZS154" s="86"/>
      <c r="TZT154" s="86"/>
      <c r="TZU154" s="86"/>
      <c r="TZV154" s="86"/>
      <c r="TZW154" s="86"/>
      <c r="TZX154" s="86"/>
      <c r="TZY154" s="86"/>
      <c r="TZZ154" s="86"/>
      <c r="UAA154" s="86"/>
      <c r="UAB154" s="86"/>
      <c r="UAC154" s="86"/>
      <c r="UAD154" s="86"/>
      <c r="UAE154" s="86"/>
      <c r="UAF154" s="86"/>
      <c r="UAG154" s="86"/>
      <c r="UAH154" s="86"/>
      <c r="UAI154" s="86"/>
      <c r="UAJ154" s="86"/>
      <c r="UAK154" s="86"/>
      <c r="UAL154" s="86"/>
      <c r="UAM154" s="86"/>
      <c r="UAN154" s="86"/>
      <c r="UAO154" s="86"/>
      <c r="UAP154" s="86"/>
      <c r="UAQ154" s="86"/>
      <c r="UAR154" s="86"/>
      <c r="UAS154" s="86"/>
      <c r="UAT154" s="86"/>
      <c r="UAU154" s="86"/>
      <c r="UAV154" s="86"/>
      <c r="UAW154" s="86"/>
      <c r="UAX154" s="86"/>
      <c r="UAY154" s="86"/>
      <c r="UAZ154" s="86"/>
      <c r="UBA154" s="86"/>
      <c r="UBB154" s="86"/>
      <c r="UBC154" s="86"/>
      <c r="UBD154" s="86"/>
      <c r="UBE154" s="86"/>
      <c r="UBF154" s="86"/>
      <c r="UBG154" s="86"/>
      <c r="UBH154" s="86"/>
      <c r="UBI154" s="86"/>
      <c r="UBJ154" s="86"/>
      <c r="UBK154" s="86"/>
      <c r="UBL154" s="86"/>
      <c r="UBM154" s="86"/>
      <c r="UBN154" s="86"/>
      <c r="UBO154" s="86"/>
      <c r="UBP154" s="86"/>
      <c r="UBQ154" s="86"/>
      <c r="UBR154" s="86"/>
      <c r="UBS154" s="86"/>
      <c r="UBT154" s="86"/>
      <c r="UBU154" s="86"/>
      <c r="UBV154" s="86"/>
      <c r="UBW154" s="86"/>
      <c r="UBX154" s="86"/>
      <c r="UBY154" s="86"/>
      <c r="UBZ154" s="86"/>
      <c r="UCA154" s="86"/>
      <c r="UCB154" s="86"/>
      <c r="UCC154" s="86"/>
      <c r="UCD154" s="86"/>
      <c r="UCE154" s="86"/>
      <c r="UCF154" s="86"/>
      <c r="UCG154" s="86"/>
      <c r="UCH154" s="86"/>
      <c r="UCI154" s="86"/>
      <c r="UCJ154" s="86"/>
      <c r="UCK154" s="86"/>
      <c r="UCL154" s="86"/>
      <c r="UCM154" s="86"/>
      <c r="UCN154" s="86"/>
      <c r="UCO154" s="86"/>
      <c r="UCP154" s="86"/>
      <c r="UCQ154" s="186"/>
      <c r="UCR154" s="186"/>
      <c r="UCS154" s="186"/>
      <c r="UCT154" s="186"/>
      <c r="UCU154" s="186"/>
      <c r="UCV154" s="186"/>
      <c r="UCW154" s="86"/>
      <c r="UCX154" s="86"/>
      <c r="UCY154" s="86"/>
      <c r="UCZ154" s="86"/>
      <c r="UDA154" s="86"/>
      <c r="UDB154" s="86"/>
      <c r="UDC154" s="86"/>
      <c r="UDD154" s="86"/>
      <c r="UDE154" s="86"/>
      <c r="UDF154" s="86"/>
      <c r="UDG154" s="86"/>
      <c r="UDH154" s="86"/>
      <c r="UDI154" s="86"/>
      <c r="UDJ154" s="86"/>
      <c r="UDK154" s="86"/>
      <c r="UDL154" s="86"/>
      <c r="UDM154" s="86"/>
      <c r="UDN154" s="86"/>
      <c r="UDO154" s="86"/>
      <c r="UDP154" s="86"/>
      <c r="UDQ154" s="86"/>
      <c r="UDR154" s="86"/>
      <c r="UDS154" s="86"/>
      <c r="UDT154" s="86"/>
      <c r="UDU154" s="86"/>
      <c r="UDV154" s="86"/>
      <c r="UDW154" s="86"/>
      <c r="UDX154" s="86"/>
      <c r="UDY154" s="86"/>
      <c r="UDZ154" s="86"/>
      <c r="UEA154" s="86"/>
      <c r="UEB154" s="86"/>
      <c r="UEC154" s="86"/>
      <c r="UED154" s="86"/>
      <c r="UEE154" s="86"/>
      <c r="UEF154" s="86"/>
      <c r="UEG154" s="86"/>
      <c r="UEH154" s="86"/>
      <c r="UEI154" s="86"/>
      <c r="UEJ154" s="86"/>
      <c r="UEK154" s="86"/>
      <c r="UEL154" s="86"/>
      <c r="UEM154" s="86"/>
      <c r="UEN154" s="86"/>
      <c r="UEO154" s="86"/>
      <c r="UEP154" s="86"/>
      <c r="UEQ154" s="86"/>
      <c r="UER154" s="86"/>
      <c r="UES154" s="86"/>
      <c r="UET154" s="86"/>
      <c r="UEU154" s="86"/>
      <c r="UEV154" s="86"/>
      <c r="UEW154" s="86"/>
      <c r="UEX154" s="86"/>
      <c r="UEY154" s="86"/>
      <c r="UEZ154" s="86"/>
      <c r="UFA154" s="86"/>
      <c r="UFB154" s="86"/>
      <c r="UFC154" s="86"/>
      <c r="UFD154" s="86"/>
      <c r="UFE154" s="86"/>
      <c r="UFF154" s="86"/>
      <c r="UFG154" s="86"/>
      <c r="UFH154" s="86"/>
      <c r="UFI154" s="86"/>
      <c r="UFJ154" s="86"/>
      <c r="UFK154" s="86"/>
      <c r="UFL154" s="86"/>
      <c r="UFM154" s="86"/>
      <c r="UFN154" s="86"/>
      <c r="UFO154" s="86"/>
      <c r="UFP154" s="86"/>
      <c r="UFQ154" s="86"/>
      <c r="UFR154" s="86"/>
      <c r="UFS154" s="86"/>
      <c r="UFT154" s="86"/>
      <c r="UFU154" s="86"/>
      <c r="UFV154" s="86"/>
      <c r="UFW154" s="86"/>
      <c r="UFX154" s="86"/>
      <c r="UFY154" s="86"/>
      <c r="UFZ154" s="86"/>
      <c r="UGA154" s="86"/>
      <c r="UGB154" s="86"/>
      <c r="UGC154" s="86"/>
      <c r="UGD154" s="86"/>
      <c r="UGE154" s="86"/>
      <c r="UGF154" s="86"/>
      <c r="UGG154" s="86"/>
      <c r="UGH154" s="86"/>
      <c r="UGI154" s="86"/>
      <c r="UGJ154" s="86"/>
      <c r="UGK154" s="86"/>
      <c r="UGL154" s="86"/>
      <c r="UGM154" s="86"/>
      <c r="UGN154" s="86"/>
      <c r="UGO154" s="86"/>
      <c r="UGP154" s="86"/>
      <c r="UGQ154" s="86"/>
      <c r="UGR154" s="86"/>
      <c r="UGS154" s="86"/>
      <c r="UGT154" s="86"/>
      <c r="UGU154" s="86"/>
      <c r="UGV154" s="86"/>
      <c r="UGW154" s="86"/>
      <c r="UGX154" s="86"/>
      <c r="UGY154" s="86"/>
      <c r="UGZ154" s="86"/>
      <c r="UHA154" s="86"/>
      <c r="UHB154" s="86"/>
      <c r="UHC154" s="86"/>
      <c r="UHD154" s="86"/>
      <c r="UHE154" s="86"/>
      <c r="UHF154" s="86"/>
      <c r="UHG154" s="86"/>
      <c r="UHH154" s="86"/>
      <c r="UHI154" s="86"/>
      <c r="UHJ154" s="86"/>
      <c r="UHK154" s="86"/>
      <c r="UHL154" s="86"/>
      <c r="UHM154" s="86"/>
      <c r="UHN154" s="86"/>
      <c r="UHO154" s="86"/>
      <c r="UHP154" s="86"/>
      <c r="UHQ154" s="86"/>
      <c r="UHR154" s="86"/>
      <c r="UHS154" s="86"/>
      <c r="UHT154" s="86"/>
      <c r="UHU154" s="86"/>
      <c r="UHV154" s="86"/>
      <c r="UHW154" s="86"/>
      <c r="UHX154" s="86"/>
      <c r="UHY154" s="86"/>
      <c r="UHZ154" s="86"/>
      <c r="UIA154" s="86"/>
      <c r="UIB154" s="86"/>
      <c r="UIC154" s="86"/>
      <c r="UID154" s="86"/>
      <c r="UIE154" s="86"/>
      <c r="UIF154" s="86"/>
      <c r="UIG154" s="86"/>
      <c r="UIH154" s="86"/>
      <c r="UII154" s="86"/>
      <c r="UIJ154" s="86"/>
      <c r="UIK154" s="86"/>
      <c r="UIL154" s="86"/>
      <c r="UIM154" s="86"/>
      <c r="UIN154" s="86"/>
      <c r="UIO154" s="86"/>
      <c r="UIP154" s="86"/>
      <c r="UIQ154" s="86"/>
      <c r="UIR154" s="86"/>
      <c r="UIS154" s="86"/>
      <c r="UIT154" s="86"/>
      <c r="UIU154" s="86"/>
      <c r="UIV154" s="86"/>
      <c r="UIW154" s="86"/>
      <c r="UIX154" s="86"/>
      <c r="UIY154" s="86"/>
      <c r="UIZ154" s="86"/>
      <c r="UJA154" s="86"/>
      <c r="UJB154" s="86"/>
      <c r="UJC154" s="86"/>
      <c r="UJD154" s="86"/>
      <c r="UJE154" s="86"/>
      <c r="UJF154" s="86"/>
      <c r="UJG154" s="86"/>
      <c r="UJH154" s="86"/>
      <c r="UJI154" s="86"/>
      <c r="UJJ154" s="86"/>
      <c r="UJK154" s="86"/>
      <c r="UJL154" s="86"/>
      <c r="UJM154" s="86"/>
      <c r="UJN154" s="86"/>
      <c r="UJO154" s="86"/>
      <c r="UJP154" s="86"/>
      <c r="UJQ154" s="86"/>
      <c r="UJR154" s="86"/>
      <c r="UJS154" s="86"/>
      <c r="UJT154" s="86"/>
      <c r="UJU154" s="86"/>
      <c r="UJV154" s="86"/>
      <c r="UJW154" s="86"/>
      <c r="UJX154" s="86"/>
      <c r="UJY154" s="86"/>
      <c r="UJZ154" s="86"/>
      <c r="UKA154" s="86"/>
      <c r="UKB154" s="86"/>
      <c r="UKC154" s="86"/>
      <c r="UKD154" s="86"/>
      <c r="UKE154" s="86"/>
      <c r="UKF154" s="86"/>
      <c r="UKG154" s="86"/>
      <c r="UKH154" s="86"/>
      <c r="UKI154" s="86"/>
      <c r="UKJ154" s="86"/>
      <c r="UKK154" s="86"/>
      <c r="UKL154" s="86"/>
      <c r="UKM154" s="86"/>
      <c r="UKN154" s="86"/>
      <c r="UKO154" s="86"/>
      <c r="UKP154" s="86"/>
      <c r="UKQ154" s="86"/>
      <c r="UKR154" s="86"/>
      <c r="UKS154" s="86"/>
      <c r="UKT154" s="86"/>
      <c r="UKU154" s="86"/>
      <c r="UKV154" s="86"/>
      <c r="UKW154" s="86"/>
      <c r="UKX154" s="86"/>
      <c r="UKY154" s="86"/>
      <c r="UKZ154" s="86"/>
      <c r="ULA154" s="86"/>
      <c r="ULB154" s="86"/>
      <c r="ULC154" s="86"/>
      <c r="ULD154" s="86"/>
      <c r="ULE154" s="86"/>
      <c r="ULF154" s="86"/>
      <c r="ULG154" s="86"/>
      <c r="ULH154" s="86"/>
      <c r="ULI154" s="86"/>
      <c r="ULJ154" s="86"/>
      <c r="ULK154" s="86"/>
      <c r="ULL154" s="86"/>
      <c r="ULM154" s="86"/>
      <c r="ULN154" s="86"/>
      <c r="ULO154" s="86"/>
      <c r="ULP154" s="86"/>
      <c r="ULQ154" s="86"/>
      <c r="ULR154" s="86"/>
      <c r="ULS154" s="86"/>
      <c r="ULT154" s="86"/>
      <c r="ULU154" s="86"/>
      <c r="ULV154" s="86"/>
      <c r="ULW154" s="86"/>
      <c r="ULX154" s="86"/>
      <c r="ULY154" s="86"/>
      <c r="ULZ154" s="86"/>
      <c r="UMA154" s="86"/>
      <c r="UMB154" s="86"/>
      <c r="UMC154" s="86"/>
      <c r="UMD154" s="86"/>
      <c r="UME154" s="86"/>
      <c r="UMF154" s="86"/>
      <c r="UMG154" s="86"/>
      <c r="UMH154" s="86"/>
      <c r="UMI154" s="86"/>
      <c r="UMJ154" s="86"/>
      <c r="UMK154" s="86"/>
      <c r="UML154" s="86"/>
      <c r="UMM154" s="186"/>
      <c r="UMN154" s="186"/>
      <c r="UMO154" s="186"/>
      <c r="UMP154" s="186"/>
      <c r="UMQ154" s="186"/>
      <c r="UMR154" s="186"/>
      <c r="UMS154" s="86"/>
      <c r="UMT154" s="86"/>
      <c r="UMU154" s="86"/>
      <c r="UMV154" s="86"/>
      <c r="UMW154" s="86"/>
      <c r="UMX154" s="86"/>
      <c r="UMY154" s="86"/>
      <c r="UMZ154" s="86"/>
      <c r="UNA154" s="86"/>
      <c r="UNB154" s="86"/>
      <c r="UNC154" s="86"/>
      <c r="UND154" s="86"/>
      <c r="UNE154" s="86"/>
      <c r="UNF154" s="86"/>
      <c r="UNG154" s="86"/>
      <c r="UNH154" s="86"/>
      <c r="UNI154" s="86"/>
      <c r="UNJ154" s="86"/>
      <c r="UNK154" s="86"/>
      <c r="UNL154" s="86"/>
      <c r="UNM154" s="86"/>
      <c r="UNN154" s="86"/>
      <c r="UNO154" s="86"/>
      <c r="UNP154" s="86"/>
      <c r="UNQ154" s="86"/>
      <c r="UNR154" s="86"/>
      <c r="UNS154" s="86"/>
      <c r="UNT154" s="86"/>
      <c r="UNU154" s="86"/>
      <c r="UNV154" s="86"/>
      <c r="UNW154" s="86"/>
      <c r="UNX154" s="86"/>
      <c r="UNY154" s="86"/>
      <c r="UNZ154" s="86"/>
      <c r="UOA154" s="86"/>
      <c r="UOB154" s="86"/>
      <c r="UOC154" s="86"/>
      <c r="UOD154" s="86"/>
      <c r="UOE154" s="86"/>
      <c r="UOF154" s="86"/>
      <c r="UOG154" s="86"/>
      <c r="UOH154" s="86"/>
      <c r="UOI154" s="86"/>
      <c r="UOJ154" s="86"/>
      <c r="UOK154" s="86"/>
      <c r="UOL154" s="86"/>
      <c r="UOM154" s="86"/>
      <c r="UON154" s="86"/>
      <c r="UOO154" s="86"/>
      <c r="UOP154" s="86"/>
      <c r="UOQ154" s="86"/>
      <c r="UOR154" s="86"/>
      <c r="UOS154" s="86"/>
      <c r="UOT154" s="86"/>
      <c r="UOU154" s="86"/>
      <c r="UOV154" s="86"/>
      <c r="UOW154" s="86"/>
      <c r="UOX154" s="86"/>
      <c r="UOY154" s="86"/>
      <c r="UOZ154" s="86"/>
      <c r="UPA154" s="86"/>
      <c r="UPB154" s="86"/>
      <c r="UPC154" s="86"/>
      <c r="UPD154" s="86"/>
      <c r="UPE154" s="86"/>
      <c r="UPF154" s="86"/>
      <c r="UPG154" s="86"/>
      <c r="UPH154" s="86"/>
      <c r="UPI154" s="86"/>
      <c r="UPJ154" s="86"/>
      <c r="UPK154" s="86"/>
      <c r="UPL154" s="86"/>
      <c r="UPM154" s="86"/>
      <c r="UPN154" s="86"/>
      <c r="UPO154" s="86"/>
      <c r="UPP154" s="86"/>
      <c r="UPQ154" s="86"/>
      <c r="UPR154" s="86"/>
      <c r="UPS154" s="86"/>
      <c r="UPT154" s="86"/>
      <c r="UPU154" s="86"/>
      <c r="UPV154" s="86"/>
      <c r="UPW154" s="86"/>
      <c r="UPX154" s="86"/>
      <c r="UPY154" s="86"/>
      <c r="UPZ154" s="86"/>
      <c r="UQA154" s="86"/>
      <c r="UQB154" s="86"/>
      <c r="UQC154" s="86"/>
      <c r="UQD154" s="86"/>
      <c r="UQE154" s="86"/>
      <c r="UQF154" s="86"/>
      <c r="UQG154" s="86"/>
      <c r="UQH154" s="86"/>
      <c r="UQI154" s="86"/>
      <c r="UQJ154" s="86"/>
      <c r="UQK154" s="86"/>
      <c r="UQL154" s="86"/>
      <c r="UQM154" s="86"/>
      <c r="UQN154" s="86"/>
      <c r="UQO154" s="86"/>
      <c r="UQP154" s="86"/>
      <c r="UQQ154" s="86"/>
      <c r="UQR154" s="86"/>
      <c r="UQS154" s="86"/>
      <c r="UQT154" s="86"/>
      <c r="UQU154" s="86"/>
      <c r="UQV154" s="86"/>
      <c r="UQW154" s="86"/>
      <c r="UQX154" s="86"/>
      <c r="UQY154" s="86"/>
      <c r="UQZ154" s="86"/>
      <c r="URA154" s="86"/>
      <c r="URB154" s="86"/>
      <c r="URC154" s="86"/>
      <c r="URD154" s="86"/>
      <c r="URE154" s="86"/>
      <c r="URF154" s="86"/>
      <c r="URG154" s="86"/>
      <c r="URH154" s="86"/>
      <c r="URI154" s="86"/>
      <c r="URJ154" s="86"/>
      <c r="URK154" s="86"/>
      <c r="URL154" s="86"/>
      <c r="URM154" s="86"/>
      <c r="URN154" s="86"/>
      <c r="URO154" s="86"/>
      <c r="URP154" s="86"/>
      <c r="URQ154" s="86"/>
      <c r="URR154" s="86"/>
      <c r="URS154" s="86"/>
      <c r="URT154" s="86"/>
      <c r="URU154" s="86"/>
      <c r="URV154" s="86"/>
      <c r="URW154" s="86"/>
      <c r="URX154" s="86"/>
      <c r="URY154" s="86"/>
      <c r="URZ154" s="86"/>
      <c r="USA154" s="86"/>
      <c r="USB154" s="86"/>
      <c r="USC154" s="86"/>
      <c r="USD154" s="86"/>
      <c r="USE154" s="86"/>
      <c r="USF154" s="86"/>
      <c r="USG154" s="86"/>
      <c r="USH154" s="86"/>
      <c r="USI154" s="86"/>
      <c r="USJ154" s="86"/>
      <c r="USK154" s="86"/>
      <c r="USL154" s="86"/>
      <c r="USM154" s="86"/>
      <c r="USN154" s="86"/>
      <c r="USO154" s="86"/>
      <c r="USP154" s="86"/>
      <c r="USQ154" s="86"/>
      <c r="USR154" s="86"/>
      <c r="USS154" s="86"/>
      <c r="UST154" s="86"/>
      <c r="USU154" s="86"/>
      <c r="USV154" s="86"/>
      <c r="USW154" s="86"/>
      <c r="USX154" s="86"/>
      <c r="USY154" s="86"/>
      <c r="USZ154" s="86"/>
      <c r="UTA154" s="86"/>
      <c r="UTB154" s="86"/>
      <c r="UTC154" s="86"/>
      <c r="UTD154" s="86"/>
      <c r="UTE154" s="86"/>
      <c r="UTF154" s="86"/>
      <c r="UTG154" s="86"/>
      <c r="UTH154" s="86"/>
      <c r="UTI154" s="86"/>
      <c r="UTJ154" s="86"/>
      <c r="UTK154" s="86"/>
      <c r="UTL154" s="86"/>
      <c r="UTM154" s="86"/>
      <c r="UTN154" s="86"/>
      <c r="UTO154" s="86"/>
      <c r="UTP154" s="86"/>
      <c r="UTQ154" s="86"/>
      <c r="UTR154" s="86"/>
      <c r="UTS154" s="86"/>
      <c r="UTT154" s="86"/>
      <c r="UTU154" s="86"/>
      <c r="UTV154" s="86"/>
      <c r="UTW154" s="86"/>
      <c r="UTX154" s="86"/>
      <c r="UTY154" s="86"/>
      <c r="UTZ154" s="86"/>
      <c r="UUA154" s="86"/>
      <c r="UUB154" s="86"/>
      <c r="UUC154" s="86"/>
      <c r="UUD154" s="86"/>
      <c r="UUE154" s="86"/>
      <c r="UUF154" s="86"/>
      <c r="UUG154" s="86"/>
      <c r="UUH154" s="86"/>
      <c r="UUI154" s="86"/>
      <c r="UUJ154" s="86"/>
      <c r="UUK154" s="86"/>
      <c r="UUL154" s="86"/>
      <c r="UUM154" s="86"/>
      <c r="UUN154" s="86"/>
      <c r="UUO154" s="86"/>
      <c r="UUP154" s="86"/>
      <c r="UUQ154" s="86"/>
      <c r="UUR154" s="86"/>
      <c r="UUS154" s="86"/>
      <c r="UUT154" s="86"/>
      <c r="UUU154" s="86"/>
      <c r="UUV154" s="86"/>
      <c r="UUW154" s="86"/>
      <c r="UUX154" s="86"/>
      <c r="UUY154" s="86"/>
      <c r="UUZ154" s="86"/>
      <c r="UVA154" s="86"/>
      <c r="UVB154" s="86"/>
      <c r="UVC154" s="86"/>
      <c r="UVD154" s="86"/>
      <c r="UVE154" s="86"/>
      <c r="UVF154" s="86"/>
      <c r="UVG154" s="86"/>
      <c r="UVH154" s="86"/>
      <c r="UVI154" s="86"/>
      <c r="UVJ154" s="86"/>
      <c r="UVK154" s="86"/>
      <c r="UVL154" s="86"/>
      <c r="UVM154" s="86"/>
      <c r="UVN154" s="86"/>
      <c r="UVO154" s="86"/>
      <c r="UVP154" s="86"/>
      <c r="UVQ154" s="86"/>
      <c r="UVR154" s="86"/>
      <c r="UVS154" s="86"/>
      <c r="UVT154" s="86"/>
      <c r="UVU154" s="86"/>
      <c r="UVV154" s="86"/>
      <c r="UVW154" s="86"/>
      <c r="UVX154" s="86"/>
      <c r="UVY154" s="86"/>
      <c r="UVZ154" s="86"/>
      <c r="UWA154" s="86"/>
      <c r="UWB154" s="86"/>
      <c r="UWC154" s="86"/>
      <c r="UWD154" s="86"/>
      <c r="UWE154" s="86"/>
      <c r="UWF154" s="86"/>
      <c r="UWG154" s="86"/>
      <c r="UWH154" s="86"/>
      <c r="UWI154" s="186"/>
      <c r="UWJ154" s="186"/>
      <c r="UWK154" s="186"/>
      <c r="UWL154" s="186"/>
      <c r="UWM154" s="186"/>
      <c r="UWN154" s="186"/>
      <c r="UWO154" s="86"/>
      <c r="UWP154" s="86"/>
      <c r="UWQ154" s="86"/>
      <c r="UWR154" s="86"/>
      <c r="UWS154" s="86"/>
      <c r="UWT154" s="86"/>
      <c r="UWU154" s="86"/>
      <c r="UWV154" s="86"/>
      <c r="UWW154" s="86"/>
      <c r="UWX154" s="86"/>
      <c r="UWY154" s="86"/>
      <c r="UWZ154" s="86"/>
      <c r="UXA154" s="86"/>
      <c r="UXB154" s="86"/>
      <c r="UXC154" s="86"/>
      <c r="UXD154" s="86"/>
      <c r="UXE154" s="86"/>
      <c r="UXF154" s="86"/>
      <c r="UXG154" s="86"/>
      <c r="UXH154" s="86"/>
      <c r="UXI154" s="86"/>
      <c r="UXJ154" s="86"/>
      <c r="UXK154" s="86"/>
      <c r="UXL154" s="86"/>
      <c r="UXM154" s="86"/>
      <c r="UXN154" s="86"/>
      <c r="UXO154" s="86"/>
      <c r="UXP154" s="86"/>
      <c r="UXQ154" s="86"/>
      <c r="UXR154" s="86"/>
      <c r="UXS154" s="86"/>
      <c r="UXT154" s="86"/>
      <c r="UXU154" s="86"/>
      <c r="UXV154" s="86"/>
      <c r="UXW154" s="86"/>
      <c r="UXX154" s="86"/>
      <c r="UXY154" s="86"/>
      <c r="UXZ154" s="86"/>
      <c r="UYA154" s="86"/>
      <c r="UYB154" s="86"/>
      <c r="UYC154" s="86"/>
      <c r="UYD154" s="86"/>
      <c r="UYE154" s="86"/>
      <c r="UYF154" s="86"/>
      <c r="UYG154" s="86"/>
      <c r="UYH154" s="86"/>
      <c r="UYI154" s="86"/>
      <c r="UYJ154" s="86"/>
      <c r="UYK154" s="86"/>
      <c r="UYL154" s="86"/>
      <c r="UYM154" s="86"/>
      <c r="UYN154" s="86"/>
      <c r="UYO154" s="86"/>
      <c r="UYP154" s="86"/>
      <c r="UYQ154" s="86"/>
      <c r="UYR154" s="86"/>
      <c r="UYS154" s="86"/>
      <c r="UYT154" s="86"/>
      <c r="UYU154" s="86"/>
      <c r="UYV154" s="86"/>
      <c r="UYW154" s="86"/>
      <c r="UYX154" s="86"/>
      <c r="UYY154" s="86"/>
      <c r="UYZ154" s="86"/>
      <c r="UZA154" s="86"/>
      <c r="UZB154" s="86"/>
      <c r="UZC154" s="86"/>
      <c r="UZD154" s="86"/>
      <c r="UZE154" s="86"/>
      <c r="UZF154" s="86"/>
      <c r="UZG154" s="86"/>
      <c r="UZH154" s="86"/>
      <c r="UZI154" s="86"/>
      <c r="UZJ154" s="86"/>
      <c r="UZK154" s="86"/>
      <c r="UZL154" s="86"/>
      <c r="UZM154" s="86"/>
      <c r="UZN154" s="86"/>
      <c r="UZO154" s="86"/>
      <c r="UZP154" s="86"/>
      <c r="UZQ154" s="86"/>
      <c r="UZR154" s="86"/>
      <c r="UZS154" s="86"/>
      <c r="UZT154" s="86"/>
      <c r="UZU154" s="86"/>
      <c r="UZV154" s="86"/>
      <c r="UZW154" s="86"/>
      <c r="UZX154" s="86"/>
      <c r="UZY154" s="86"/>
      <c r="UZZ154" s="86"/>
      <c r="VAA154" s="86"/>
      <c r="VAB154" s="86"/>
      <c r="VAC154" s="86"/>
      <c r="VAD154" s="86"/>
      <c r="VAE154" s="86"/>
      <c r="VAF154" s="86"/>
      <c r="VAG154" s="86"/>
      <c r="VAH154" s="86"/>
      <c r="VAI154" s="86"/>
      <c r="VAJ154" s="86"/>
      <c r="VAK154" s="86"/>
      <c r="VAL154" s="86"/>
      <c r="VAM154" s="86"/>
      <c r="VAN154" s="86"/>
      <c r="VAO154" s="86"/>
      <c r="VAP154" s="86"/>
      <c r="VAQ154" s="86"/>
      <c r="VAR154" s="86"/>
      <c r="VAS154" s="86"/>
      <c r="VAT154" s="86"/>
      <c r="VAU154" s="86"/>
      <c r="VAV154" s="86"/>
      <c r="VAW154" s="86"/>
      <c r="VAX154" s="86"/>
      <c r="VAY154" s="86"/>
      <c r="VAZ154" s="86"/>
      <c r="VBA154" s="86"/>
      <c r="VBB154" s="86"/>
      <c r="VBC154" s="86"/>
      <c r="VBD154" s="86"/>
      <c r="VBE154" s="86"/>
      <c r="VBF154" s="86"/>
      <c r="VBG154" s="86"/>
      <c r="VBH154" s="86"/>
      <c r="VBI154" s="86"/>
      <c r="VBJ154" s="86"/>
      <c r="VBK154" s="86"/>
      <c r="VBL154" s="86"/>
      <c r="VBM154" s="86"/>
      <c r="VBN154" s="86"/>
      <c r="VBO154" s="86"/>
      <c r="VBP154" s="86"/>
      <c r="VBQ154" s="86"/>
      <c r="VBR154" s="86"/>
      <c r="VBS154" s="86"/>
      <c r="VBT154" s="86"/>
      <c r="VBU154" s="86"/>
      <c r="VBV154" s="86"/>
      <c r="VBW154" s="86"/>
      <c r="VBX154" s="86"/>
      <c r="VBY154" s="86"/>
      <c r="VBZ154" s="86"/>
      <c r="VCA154" s="86"/>
      <c r="VCB154" s="86"/>
      <c r="VCC154" s="86"/>
      <c r="VCD154" s="86"/>
      <c r="VCE154" s="86"/>
      <c r="VCF154" s="86"/>
      <c r="VCG154" s="86"/>
      <c r="VCH154" s="86"/>
      <c r="VCI154" s="86"/>
      <c r="VCJ154" s="86"/>
      <c r="VCK154" s="86"/>
      <c r="VCL154" s="86"/>
      <c r="VCM154" s="86"/>
      <c r="VCN154" s="86"/>
      <c r="VCO154" s="86"/>
      <c r="VCP154" s="86"/>
      <c r="VCQ154" s="86"/>
      <c r="VCR154" s="86"/>
      <c r="VCS154" s="86"/>
      <c r="VCT154" s="86"/>
      <c r="VCU154" s="86"/>
      <c r="VCV154" s="86"/>
      <c r="VCW154" s="86"/>
      <c r="VCX154" s="86"/>
      <c r="VCY154" s="86"/>
      <c r="VCZ154" s="86"/>
      <c r="VDA154" s="86"/>
      <c r="VDB154" s="86"/>
      <c r="VDC154" s="86"/>
      <c r="VDD154" s="86"/>
      <c r="VDE154" s="86"/>
      <c r="VDF154" s="86"/>
      <c r="VDG154" s="86"/>
      <c r="VDH154" s="86"/>
      <c r="VDI154" s="86"/>
      <c r="VDJ154" s="86"/>
      <c r="VDK154" s="86"/>
      <c r="VDL154" s="86"/>
      <c r="VDM154" s="86"/>
      <c r="VDN154" s="86"/>
      <c r="VDO154" s="86"/>
      <c r="VDP154" s="86"/>
      <c r="VDQ154" s="86"/>
      <c r="VDR154" s="86"/>
      <c r="VDS154" s="86"/>
      <c r="VDT154" s="86"/>
      <c r="VDU154" s="86"/>
      <c r="VDV154" s="86"/>
      <c r="VDW154" s="86"/>
      <c r="VDX154" s="86"/>
      <c r="VDY154" s="86"/>
      <c r="VDZ154" s="86"/>
      <c r="VEA154" s="86"/>
      <c r="VEB154" s="86"/>
      <c r="VEC154" s="86"/>
      <c r="VED154" s="86"/>
      <c r="VEE154" s="86"/>
      <c r="VEF154" s="86"/>
      <c r="VEG154" s="86"/>
      <c r="VEH154" s="86"/>
      <c r="VEI154" s="86"/>
      <c r="VEJ154" s="86"/>
      <c r="VEK154" s="86"/>
      <c r="VEL154" s="86"/>
      <c r="VEM154" s="86"/>
      <c r="VEN154" s="86"/>
      <c r="VEO154" s="86"/>
      <c r="VEP154" s="86"/>
      <c r="VEQ154" s="86"/>
      <c r="VER154" s="86"/>
      <c r="VES154" s="86"/>
      <c r="VET154" s="86"/>
      <c r="VEU154" s="86"/>
      <c r="VEV154" s="86"/>
      <c r="VEW154" s="86"/>
      <c r="VEX154" s="86"/>
      <c r="VEY154" s="86"/>
      <c r="VEZ154" s="86"/>
      <c r="VFA154" s="86"/>
      <c r="VFB154" s="86"/>
      <c r="VFC154" s="86"/>
      <c r="VFD154" s="86"/>
      <c r="VFE154" s="86"/>
      <c r="VFF154" s="86"/>
      <c r="VFG154" s="86"/>
      <c r="VFH154" s="86"/>
      <c r="VFI154" s="86"/>
      <c r="VFJ154" s="86"/>
      <c r="VFK154" s="86"/>
      <c r="VFL154" s="86"/>
      <c r="VFM154" s="86"/>
      <c r="VFN154" s="86"/>
      <c r="VFO154" s="86"/>
      <c r="VFP154" s="86"/>
      <c r="VFQ154" s="86"/>
      <c r="VFR154" s="86"/>
      <c r="VFS154" s="86"/>
      <c r="VFT154" s="86"/>
      <c r="VFU154" s="86"/>
      <c r="VFV154" s="86"/>
      <c r="VFW154" s="86"/>
      <c r="VFX154" s="86"/>
      <c r="VFY154" s="86"/>
      <c r="VFZ154" s="86"/>
      <c r="VGA154" s="86"/>
      <c r="VGB154" s="86"/>
      <c r="VGC154" s="86"/>
      <c r="VGD154" s="86"/>
      <c r="VGE154" s="186"/>
      <c r="VGF154" s="186"/>
      <c r="VGG154" s="186"/>
      <c r="VGH154" s="186"/>
      <c r="VGI154" s="186"/>
      <c r="VGJ154" s="186"/>
      <c r="VGK154" s="86"/>
      <c r="VGL154" s="86"/>
      <c r="VGM154" s="86"/>
      <c r="VGN154" s="86"/>
      <c r="VGO154" s="86"/>
      <c r="VGP154" s="86"/>
      <c r="VGQ154" s="86"/>
      <c r="VGR154" s="86"/>
      <c r="VGS154" s="86"/>
      <c r="VGT154" s="86"/>
      <c r="VGU154" s="86"/>
      <c r="VGV154" s="86"/>
      <c r="VGW154" s="86"/>
      <c r="VGX154" s="86"/>
      <c r="VGY154" s="86"/>
      <c r="VGZ154" s="86"/>
      <c r="VHA154" s="86"/>
      <c r="VHB154" s="86"/>
      <c r="VHC154" s="86"/>
      <c r="VHD154" s="86"/>
      <c r="VHE154" s="86"/>
      <c r="VHF154" s="86"/>
      <c r="VHG154" s="86"/>
      <c r="VHH154" s="86"/>
      <c r="VHI154" s="86"/>
      <c r="VHJ154" s="86"/>
      <c r="VHK154" s="86"/>
      <c r="VHL154" s="86"/>
      <c r="VHM154" s="86"/>
      <c r="VHN154" s="86"/>
      <c r="VHO154" s="86"/>
      <c r="VHP154" s="86"/>
      <c r="VHQ154" s="86"/>
      <c r="VHR154" s="86"/>
      <c r="VHS154" s="86"/>
      <c r="VHT154" s="86"/>
      <c r="VHU154" s="86"/>
      <c r="VHV154" s="86"/>
      <c r="VHW154" s="86"/>
      <c r="VHX154" s="86"/>
      <c r="VHY154" s="86"/>
      <c r="VHZ154" s="86"/>
      <c r="VIA154" s="86"/>
      <c r="VIB154" s="86"/>
      <c r="VIC154" s="86"/>
      <c r="VID154" s="86"/>
      <c r="VIE154" s="86"/>
      <c r="VIF154" s="86"/>
      <c r="VIG154" s="86"/>
      <c r="VIH154" s="86"/>
      <c r="VII154" s="86"/>
      <c r="VIJ154" s="86"/>
      <c r="VIK154" s="86"/>
      <c r="VIL154" s="86"/>
      <c r="VIM154" s="86"/>
      <c r="VIN154" s="86"/>
      <c r="VIO154" s="86"/>
      <c r="VIP154" s="86"/>
      <c r="VIQ154" s="86"/>
      <c r="VIR154" s="86"/>
      <c r="VIS154" s="86"/>
      <c r="VIT154" s="86"/>
      <c r="VIU154" s="86"/>
      <c r="VIV154" s="86"/>
      <c r="VIW154" s="86"/>
      <c r="VIX154" s="86"/>
      <c r="VIY154" s="86"/>
      <c r="VIZ154" s="86"/>
      <c r="VJA154" s="86"/>
      <c r="VJB154" s="86"/>
      <c r="VJC154" s="86"/>
      <c r="VJD154" s="86"/>
      <c r="VJE154" s="86"/>
      <c r="VJF154" s="86"/>
      <c r="VJG154" s="86"/>
      <c r="VJH154" s="86"/>
      <c r="VJI154" s="86"/>
      <c r="VJJ154" s="86"/>
      <c r="VJK154" s="86"/>
      <c r="VJL154" s="86"/>
      <c r="VJM154" s="86"/>
      <c r="VJN154" s="86"/>
      <c r="VJO154" s="86"/>
      <c r="VJP154" s="86"/>
      <c r="VJQ154" s="86"/>
      <c r="VJR154" s="86"/>
      <c r="VJS154" s="86"/>
      <c r="VJT154" s="86"/>
      <c r="VJU154" s="86"/>
      <c r="VJV154" s="86"/>
      <c r="VJW154" s="86"/>
      <c r="VJX154" s="86"/>
      <c r="VJY154" s="86"/>
      <c r="VJZ154" s="86"/>
      <c r="VKA154" s="86"/>
      <c r="VKB154" s="86"/>
      <c r="VKC154" s="86"/>
      <c r="VKD154" s="86"/>
      <c r="VKE154" s="86"/>
      <c r="VKF154" s="86"/>
      <c r="VKG154" s="86"/>
      <c r="VKH154" s="86"/>
      <c r="VKI154" s="86"/>
      <c r="VKJ154" s="86"/>
      <c r="VKK154" s="86"/>
      <c r="VKL154" s="86"/>
      <c r="VKM154" s="86"/>
      <c r="VKN154" s="86"/>
      <c r="VKO154" s="86"/>
      <c r="VKP154" s="86"/>
      <c r="VKQ154" s="86"/>
      <c r="VKR154" s="86"/>
      <c r="VKS154" s="86"/>
      <c r="VKT154" s="86"/>
      <c r="VKU154" s="86"/>
      <c r="VKV154" s="86"/>
      <c r="VKW154" s="86"/>
      <c r="VKX154" s="86"/>
      <c r="VKY154" s="86"/>
      <c r="VKZ154" s="86"/>
      <c r="VLA154" s="86"/>
      <c r="VLB154" s="86"/>
      <c r="VLC154" s="86"/>
      <c r="VLD154" s="86"/>
      <c r="VLE154" s="86"/>
      <c r="VLF154" s="86"/>
      <c r="VLG154" s="86"/>
      <c r="VLH154" s="86"/>
      <c r="VLI154" s="86"/>
      <c r="VLJ154" s="86"/>
      <c r="VLK154" s="86"/>
      <c r="VLL154" s="86"/>
      <c r="VLM154" s="86"/>
      <c r="VLN154" s="86"/>
      <c r="VLO154" s="86"/>
      <c r="VLP154" s="86"/>
      <c r="VLQ154" s="86"/>
      <c r="VLR154" s="86"/>
      <c r="VLS154" s="86"/>
      <c r="VLT154" s="86"/>
      <c r="VLU154" s="86"/>
      <c r="VLV154" s="86"/>
      <c r="VLW154" s="86"/>
      <c r="VLX154" s="86"/>
      <c r="VLY154" s="86"/>
      <c r="VLZ154" s="86"/>
      <c r="VMA154" s="86"/>
      <c r="VMB154" s="86"/>
      <c r="VMC154" s="86"/>
      <c r="VMD154" s="86"/>
      <c r="VME154" s="86"/>
      <c r="VMF154" s="86"/>
      <c r="VMG154" s="86"/>
      <c r="VMH154" s="86"/>
      <c r="VMI154" s="86"/>
      <c r="VMJ154" s="86"/>
      <c r="VMK154" s="86"/>
      <c r="VML154" s="86"/>
      <c r="VMM154" s="86"/>
      <c r="VMN154" s="86"/>
      <c r="VMO154" s="86"/>
      <c r="VMP154" s="86"/>
      <c r="VMQ154" s="86"/>
      <c r="VMR154" s="86"/>
      <c r="VMS154" s="86"/>
      <c r="VMT154" s="86"/>
      <c r="VMU154" s="86"/>
      <c r="VMV154" s="86"/>
      <c r="VMW154" s="86"/>
      <c r="VMX154" s="86"/>
      <c r="VMY154" s="86"/>
      <c r="VMZ154" s="86"/>
      <c r="VNA154" s="86"/>
      <c r="VNB154" s="86"/>
      <c r="VNC154" s="86"/>
      <c r="VND154" s="86"/>
      <c r="VNE154" s="86"/>
      <c r="VNF154" s="86"/>
      <c r="VNG154" s="86"/>
      <c r="VNH154" s="86"/>
      <c r="VNI154" s="86"/>
      <c r="VNJ154" s="86"/>
      <c r="VNK154" s="86"/>
      <c r="VNL154" s="86"/>
      <c r="VNM154" s="86"/>
      <c r="VNN154" s="86"/>
      <c r="VNO154" s="86"/>
      <c r="VNP154" s="86"/>
      <c r="VNQ154" s="86"/>
      <c r="VNR154" s="86"/>
      <c r="VNS154" s="86"/>
      <c r="VNT154" s="86"/>
      <c r="VNU154" s="86"/>
      <c r="VNV154" s="86"/>
      <c r="VNW154" s="86"/>
      <c r="VNX154" s="86"/>
      <c r="VNY154" s="86"/>
      <c r="VNZ154" s="86"/>
      <c r="VOA154" s="86"/>
      <c r="VOB154" s="86"/>
      <c r="VOC154" s="86"/>
      <c r="VOD154" s="86"/>
      <c r="VOE154" s="86"/>
      <c r="VOF154" s="86"/>
      <c r="VOG154" s="86"/>
      <c r="VOH154" s="86"/>
      <c r="VOI154" s="86"/>
      <c r="VOJ154" s="86"/>
      <c r="VOK154" s="86"/>
      <c r="VOL154" s="86"/>
      <c r="VOM154" s="86"/>
      <c r="VON154" s="86"/>
      <c r="VOO154" s="86"/>
      <c r="VOP154" s="86"/>
      <c r="VOQ154" s="86"/>
      <c r="VOR154" s="86"/>
      <c r="VOS154" s="86"/>
      <c r="VOT154" s="86"/>
      <c r="VOU154" s="86"/>
      <c r="VOV154" s="86"/>
      <c r="VOW154" s="86"/>
      <c r="VOX154" s="86"/>
      <c r="VOY154" s="86"/>
      <c r="VOZ154" s="86"/>
      <c r="VPA154" s="86"/>
      <c r="VPB154" s="86"/>
      <c r="VPC154" s="86"/>
      <c r="VPD154" s="86"/>
      <c r="VPE154" s="86"/>
      <c r="VPF154" s="86"/>
      <c r="VPG154" s="86"/>
      <c r="VPH154" s="86"/>
      <c r="VPI154" s="86"/>
      <c r="VPJ154" s="86"/>
      <c r="VPK154" s="86"/>
      <c r="VPL154" s="86"/>
      <c r="VPM154" s="86"/>
      <c r="VPN154" s="86"/>
      <c r="VPO154" s="86"/>
      <c r="VPP154" s="86"/>
      <c r="VPQ154" s="86"/>
      <c r="VPR154" s="86"/>
      <c r="VPS154" s="86"/>
      <c r="VPT154" s="86"/>
      <c r="VPU154" s="86"/>
      <c r="VPV154" s="86"/>
      <c r="VPW154" s="86"/>
      <c r="VPX154" s="86"/>
      <c r="VPY154" s="86"/>
      <c r="VPZ154" s="86"/>
      <c r="VQA154" s="186"/>
      <c r="VQB154" s="186"/>
      <c r="VQC154" s="186"/>
      <c r="VQD154" s="186"/>
      <c r="VQE154" s="186"/>
      <c r="VQF154" s="186"/>
      <c r="VQG154" s="86"/>
      <c r="VQH154" s="86"/>
      <c r="VQI154" s="86"/>
      <c r="VQJ154" s="86"/>
      <c r="VQK154" s="86"/>
      <c r="VQL154" s="86"/>
      <c r="VQM154" s="86"/>
      <c r="VQN154" s="86"/>
      <c r="VQO154" s="86"/>
      <c r="VQP154" s="86"/>
      <c r="VQQ154" s="86"/>
      <c r="VQR154" s="86"/>
      <c r="VQS154" s="86"/>
      <c r="VQT154" s="86"/>
      <c r="VQU154" s="86"/>
      <c r="VQV154" s="86"/>
      <c r="VQW154" s="86"/>
      <c r="VQX154" s="86"/>
      <c r="VQY154" s="86"/>
      <c r="VQZ154" s="86"/>
      <c r="VRA154" s="86"/>
      <c r="VRB154" s="86"/>
      <c r="VRC154" s="86"/>
      <c r="VRD154" s="86"/>
      <c r="VRE154" s="86"/>
      <c r="VRF154" s="86"/>
      <c r="VRG154" s="86"/>
      <c r="VRH154" s="86"/>
      <c r="VRI154" s="86"/>
      <c r="VRJ154" s="86"/>
      <c r="VRK154" s="86"/>
      <c r="VRL154" s="86"/>
      <c r="VRM154" s="86"/>
      <c r="VRN154" s="86"/>
      <c r="VRO154" s="86"/>
      <c r="VRP154" s="86"/>
      <c r="VRQ154" s="86"/>
      <c r="VRR154" s="86"/>
      <c r="VRS154" s="86"/>
      <c r="VRT154" s="86"/>
      <c r="VRU154" s="86"/>
      <c r="VRV154" s="86"/>
      <c r="VRW154" s="86"/>
      <c r="VRX154" s="86"/>
      <c r="VRY154" s="86"/>
      <c r="VRZ154" s="86"/>
      <c r="VSA154" s="86"/>
      <c r="VSB154" s="86"/>
      <c r="VSC154" s="86"/>
      <c r="VSD154" s="86"/>
      <c r="VSE154" s="86"/>
      <c r="VSF154" s="86"/>
      <c r="VSG154" s="86"/>
      <c r="VSH154" s="86"/>
      <c r="VSI154" s="86"/>
      <c r="VSJ154" s="86"/>
      <c r="VSK154" s="86"/>
      <c r="VSL154" s="86"/>
      <c r="VSM154" s="86"/>
      <c r="VSN154" s="86"/>
      <c r="VSO154" s="86"/>
      <c r="VSP154" s="86"/>
      <c r="VSQ154" s="86"/>
      <c r="VSR154" s="86"/>
      <c r="VSS154" s="86"/>
      <c r="VST154" s="86"/>
      <c r="VSU154" s="86"/>
      <c r="VSV154" s="86"/>
      <c r="VSW154" s="86"/>
      <c r="VSX154" s="86"/>
      <c r="VSY154" s="86"/>
      <c r="VSZ154" s="86"/>
      <c r="VTA154" s="86"/>
      <c r="VTB154" s="86"/>
      <c r="VTC154" s="86"/>
      <c r="VTD154" s="86"/>
      <c r="VTE154" s="86"/>
      <c r="VTF154" s="86"/>
      <c r="VTG154" s="86"/>
      <c r="VTH154" s="86"/>
      <c r="VTI154" s="86"/>
      <c r="VTJ154" s="86"/>
      <c r="VTK154" s="86"/>
      <c r="VTL154" s="86"/>
      <c r="VTM154" s="86"/>
      <c r="VTN154" s="86"/>
      <c r="VTO154" s="86"/>
      <c r="VTP154" s="86"/>
      <c r="VTQ154" s="86"/>
      <c r="VTR154" s="86"/>
      <c r="VTS154" s="86"/>
      <c r="VTT154" s="86"/>
      <c r="VTU154" s="86"/>
      <c r="VTV154" s="86"/>
      <c r="VTW154" s="86"/>
      <c r="VTX154" s="86"/>
      <c r="VTY154" s="86"/>
      <c r="VTZ154" s="86"/>
      <c r="VUA154" s="86"/>
      <c r="VUB154" s="86"/>
      <c r="VUC154" s="86"/>
      <c r="VUD154" s="86"/>
      <c r="VUE154" s="86"/>
      <c r="VUF154" s="86"/>
      <c r="VUG154" s="86"/>
      <c r="VUH154" s="86"/>
      <c r="VUI154" s="86"/>
      <c r="VUJ154" s="86"/>
      <c r="VUK154" s="86"/>
      <c r="VUL154" s="86"/>
      <c r="VUM154" s="86"/>
      <c r="VUN154" s="86"/>
      <c r="VUO154" s="86"/>
      <c r="VUP154" s="86"/>
      <c r="VUQ154" s="86"/>
      <c r="VUR154" s="86"/>
      <c r="VUS154" s="86"/>
      <c r="VUT154" s="86"/>
      <c r="VUU154" s="86"/>
      <c r="VUV154" s="86"/>
      <c r="VUW154" s="86"/>
      <c r="VUX154" s="86"/>
      <c r="VUY154" s="86"/>
      <c r="VUZ154" s="86"/>
      <c r="VVA154" s="86"/>
      <c r="VVB154" s="86"/>
      <c r="VVC154" s="86"/>
      <c r="VVD154" s="86"/>
      <c r="VVE154" s="86"/>
      <c r="VVF154" s="86"/>
      <c r="VVG154" s="86"/>
      <c r="VVH154" s="86"/>
      <c r="VVI154" s="86"/>
      <c r="VVJ154" s="86"/>
      <c r="VVK154" s="86"/>
      <c r="VVL154" s="86"/>
      <c r="VVM154" s="86"/>
      <c r="VVN154" s="86"/>
      <c r="VVO154" s="86"/>
      <c r="VVP154" s="86"/>
      <c r="VVQ154" s="86"/>
      <c r="VVR154" s="86"/>
      <c r="VVS154" s="86"/>
      <c r="VVT154" s="86"/>
      <c r="VVU154" s="86"/>
      <c r="VVV154" s="86"/>
      <c r="VVW154" s="86"/>
      <c r="VVX154" s="86"/>
      <c r="VVY154" s="86"/>
      <c r="VVZ154" s="86"/>
      <c r="VWA154" s="86"/>
      <c r="VWB154" s="86"/>
      <c r="VWC154" s="86"/>
      <c r="VWD154" s="86"/>
      <c r="VWE154" s="86"/>
      <c r="VWF154" s="86"/>
      <c r="VWG154" s="86"/>
      <c r="VWH154" s="86"/>
      <c r="VWI154" s="86"/>
      <c r="VWJ154" s="86"/>
      <c r="VWK154" s="86"/>
      <c r="VWL154" s="86"/>
      <c r="VWM154" s="86"/>
      <c r="VWN154" s="86"/>
      <c r="VWO154" s="86"/>
      <c r="VWP154" s="86"/>
      <c r="VWQ154" s="86"/>
      <c r="VWR154" s="86"/>
      <c r="VWS154" s="86"/>
      <c r="VWT154" s="86"/>
      <c r="VWU154" s="86"/>
      <c r="VWV154" s="86"/>
      <c r="VWW154" s="86"/>
      <c r="VWX154" s="86"/>
      <c r="VWY154" s="86"/>
      <c r="VWZ154" s="86"/>
      <c r="VXA154" s="86"/>
      <c r="VXB154" s="86"/>
      <c r="VXC154" s="86"/>
      <c r="VXD154" s="86"/>
      <c r="VXE154" s="86"/>
      <c r="VXF154" s="86"/>
      <c r="VXG154" s="86"/>
      <c r="VXH154" s="86"/>
      <c r="VXI154" s="86"/>
      <c r="VXJ154" s="86"/>
      <c r="VXK154" s="86"/>
      <c r="VXL154" s="86"/>
      <c r="VXM154" s="86"/>
      <c r="VXN154" s="86"/>
      <c r="VXO154" s="86"/>
      <c r="VXP154" s="86"/>
      <c r="VXQ154" s="86"/>
      <c r="VXR154" s="86"/>
      <c r="VXS154" s="86"/>
      <c r="VXT154" s="86"/>
      <c r="VXU154" s="86"/>
      <c r="VXV154" s="86"/>
      <c r="VXW154" s="86"/>
      <c r="VXX154" s="86"/>
      <c r="VXY154" s="86"/>
      <c r="VXZ154" s="86"/>
      <c r="VYA154" s="86"/>
      <c r="VYB154" s="86"/>
      <c r="VYC154" s="86"/>
      <c r="VYD154" s="86"/>
      <c r="VYE154" s="86"/>
      <c r="VYF154" s="86"/>
      <c r="VYG154" s="86"/>
      <c r="VYH154" s="86"/>
      <c r="VYI154" s="86"/>
      <c r="VYJ154" s="86"/>
      <c r="VYK154" s="86"/>
      <c r="VYL154" s="86"/>
      <c r="VYM154" s="86"/>
      <c r="VYN154" s="86"/>
      <c r="VYO154" s="86"/>
      <c r="VYP154" s="86"/>
      <c r="VYQ154" s="86"/>
      <c r="VYR154" s="86"/>
      <c r="VYS154" s="86"/>
      <c r="VYT154" s="86"/>
      <c r="VYU154" s="86"/>
      <c r="VYV154" s="86"/>
      <c r="VYW154" s="86"/>
      <c r="VYX154" s="86"/>
      <c r="VYY154" s="86"/>
      <c r="VYZ154" s="86"/>
      <c r="VZA154" s="86"/>
      <c r="VZB154" s="86"/>
      <c r="VZC154" s="86"/>
      <c r="VZD154" s="86"/>
      <c r="VZE154" s="86"/>
      <c r="VZF154" s="86"/>
      <c r="VZG154" s="86"/>
      <c r="VZH154" s="86"/>
      <c r="VZI154" s="86"/>
      <c r="VZJ154" s="86"/>
      <c r="VZK154" s="86"/>
      <c r="VZL154" s="86"/>
      <c r="VZM154" s="86"/>
      <c r="VZN154" s="86"/>
      <c r="VZO154" s="86"/>
      <c r="VZP154" s="86"/>
      <c r="VZQ154" s="86"/>
      <c r="VZR154" s="86"/>
      <c r="VZS154" s="86"/>
      <c r="VZT154" s="86"/>
      <c r="VZU154" s="86"/>
      <c r="VZV154" s="86"/>
      <c r="VZW154" s="186"/>
      <c r="VZX154" s="186"/>
      <c r="VZY154" s="186"/>
      <c r="VZZ154" s="186"/>
      <c r="WAA154" s="186"/>
      <c r="WAB154" s="186"/>
      <c r="WAC154" s="86"/>
      <c r="WAD154" s="86"/>
      <c r="WAE154" s="86"/>
      <c r="WAF154" s="86"/>
      <c r="WAG154" s="86"/>
      <c r="WAH154" s="86"/>
      <c r="WAI154" s="86"/>
      <c r="WAJ154" s="86"/>
      <c r="WAK154" s="86"/>
      <c r="WAL154" s="86"/>
      <c r="WAM154" s="86"/>
      <c r="WAN154" s="86"/>
      <c r="WAO154" s="86"/>
      <c r="WAP154" s="86"/>
      <c r="WAQ154" s="86"/>
      <c r="WAR154" s="86"/>
      <c r="WAS154" s="86"/>
      <c r="WAT154" s="86"/>
      <c r="WAU154" s="86"/>
      <c r="WAV154" s="86"/>
      <c r="WAW154" s="86"/>
      <c r="WAX154" s="86"/>
      <c r="WAY154" s="86"/>
      <c r="WAZ154" s="86"/>
      <c r="WBA154" s="86"/>
      <c r="WBB154" s="86"/>
      <c r="WBC154" s="86"/>
      <c r="WBD154" s="86"/>
      <c r="WBE154" s="86"/>
      <c r="WBF154" s="86"/>
      <c r="WBG154" s="86"/>
      <c r="WBH154" s="86"/>
      <c r="WBI154" s="86"/>
      <c r="WBJ154" s="86"/>
      <c r="WBK154" s="86"/>
      <c r="WBL154" s="86"/>
      <c r="WBM154" s="86"/>
      <c r="WBN154" s="86"/>
      <c r="WBO154" s="86"/>
      <c r="WBP154" s="86"/>
      <c r="WBQ154" s="86"/>
      <c r="WBR154" s="86"/>
      <c r="WBS154" s="86"/>
      <c r="WBT154" s="86"/>
      <c r="WBU154" s="86"/>
      <c r="WBV154" s="86"/>
      <c r="WBW154" s="86"/>
      <c r="WBX154" s="86"/>
      <c r="WBY154" s="86"/>
      <c r="WBZ154" s="86"/>
      <c r="WCA154" s="86"/>
      <c r="WCB154" s="86"/>
      <c r="WCC154" s="86"/>
      <c r="WCD154" s="86"/>
      <c r="WCE154" s="86"/>
      <c r="WCF154" s="86"/>
      <c r="WCG154" s="86"/>
      <c r="WCH154" s="86"/>
      <c r="WCI154" s="86"/>
      <c r="WCJ154" s="86"/>
      <c r="WCK154" s="86"/>
      <c r="WCL154" s="86"/>
      <c r="WCM154" s="86"/>
      <c r="WCN154" s="86"/>
      <c r="WCO154" s="86"/>
      <c r="WCP154" s="86"/>
      <c r="WCQ154" s="86"/>
      <c r="WCR154" s="86"/>
      <c r="WCS154" s="86"/>
      <c r="WCT154" s="86"/>
      <c r="WCU154" s="86"/>
      <c r="WCV154" s="86"/>
      <c r="WCW154" s="86"/>
      <c r="WCX154" s="86"/>
      <c r="WCY154" s="86"/>
      <c r="WCZ154" s="86"/>
      <c r="WDA154" s="86"/>
      <c r="WDB154" s="86"/>
      <c r="WDC154" s="86"/>
      <c r="WDD154" s="86"/>
      <c r="WDE154" s="86"/>
      <c r="WDF154" s="86"/>
      <c r="WDG154" s="86"/>
      <c r="WDH154" s="86"/>
      <c r="WDI154" s="86"/>
      <c r="WDJ154" s="86"/>
      <c r="WDK154" s="86"/>
      <c r="WDL154" s="86"/>
      <c r="WDM154" s="86"/>
      <c r="WDN154" s="86"/>
      <c r="WDO154" s="86"/>
      <c r="WDP154" s="86"/>
      <c r="WDQ154" s="86"/>
      <c r="WDR154" s="86"/>
      <c r="WDS154" s="86"/>
      <c r="WDT154" s="86"/>
      <c r="WDU154" s="86"/>
      <c r="WDV154" s="86"/>
      <c r="WDW154" s="86"/>
      <c r="WDX154" s="86"/>
      <c r="WDY154" s="86"/>
      <c r="WDZ154" s="86"/>
      <c r="WEA154" s="86"/>
      <c r="WEB154" s="86"/>
      <c r="WEC154" s="86"/>
      <c r="WED154" s="86"/>
      <c r="WEE154" s="86"/>
      <c r="WEF154" s="86"/>
      <c r="WEG154" s="86"/>
      <c r="WEH154" s="86"/>
      <c r="WEI154" s="86"/>
      <c r="WEJ154" s="86"/>
      <c r="WEK154" s="86"/>
      <c r="WEL154" s="86"/>
      <c r="WEM154" s="86"/>
      <c r="WEN154" s="86"/>
      <c r="WEO154" s="86"/>
      <c r="WEP154" s="86"/>
      <c r="WEQ154" s="86"/>
      <c r="WER154" s="86"/>
      <c r="WES154" s="86"/>
      <c r="WET154" s="86"/>
      <c r="WEU154" s="86"/>
      <c r="WEV154" s="86"/>
      <c r="WEW154" s="86"/>
      <c r="WEX154" s="86"/>
      <c r="WEY154" s="86"/>
      <c r="WEZ154" s="86"/>
      <c r="WFA154" s="86"/>
      <c r="WFB154" s="86"/>
      <c r="WFC154" s="86"/>
      <c r="WFD154" s="86"/>
      <c r="WFE154" s="86"/>
      <c r="WFF154" s="86"/>
      <c r="WFG154" s="86"/>
      <c r="WFH154" s="86"/>
      <c r="WFI154" s="86"/>
      <c r="WFJ154" s="86"/>
      <c r="WFK154" s="86"/>
      <c r="WFL154" s="86"/>
      <c r="WFM154" s="86"/>
      <c r="WFN154" s="86"/>
      <c r="WFO154" s="86"/>
      <c r="WFP154" s="86"/>
      <c r="WFQ154" s="86"/>
      <c r="WFR154" s="86"/>
      <c r="WFS154" s="86"/>
      <c r="WFT154" s="86"/>
      <c r="WFU154" s="86"/>
      <c r="WFV154" s="86"/>
      <c r="WFW154" s="86"/>
      <c r="WFX154" s="86"/>
      <c r="WFY154" s="86"/>
      <c r="WFZ154" s="86"/>
      <c r="WGA154" s="86"/>
      <c r="WGB154" s="86"/>
      <c r="WGC154" s="86"/>
      <c r="WGD154" s="86"/>
      <c r="WGE154" s="86"/>
      <c r="WGF154" s="86"/>
      <c r="WGG154" s="86"/>
      <c r="WGH154" s="86"/>
      <c r="WGI154" s="86"/>
      <c r="WGJ154" s="86"/>
      <c r="WGK154" s="86"/>
      <c r="WGL154" s="86"/>
      <c r="WGM154" s="86"/>
      <c r="WGN154" s="86"/>
      <c r="WGO154" s="86"/>
      <c r="WGP154" s="86"/>
      <c r="WGQ154" s="86"/>
      <c r="WGR154" s="86"/>
      <c r="WGS154" s="86"/>
      <c r="WGT154" s="86"/>
      <c r="WGU154" s="86"/>
      <c r="WGV154" s="86"/>
      <c r="WGW154" s="86"/>
      <c r="WGX154" s="86"/>
      <c r="WGY154" s="86"/>
      <c r="WGZ154" s="86"/>
      <c r="WHA154" s="86"/>
      <c r="WHB154" s="86"/>
      <c r="WHC154" s="86"/>
      <c r="WHD154" s="86"/>
      <c r="WHE154" s="86"/>
      <c r="WHF154" s="86"/>
      <c r="WHG154" s="86"/>
      <c r="WHH154" s="86"/>
      <c r="WHI154" s="86"/>
      <c r="WHJ154" s="86"/>
      <c r="WHK154" s="86"/>
      <c r="WHL154" s="86"/>
      <c r="WHM154" s="86"/>
      <c r="WHN154" s="86"/>
      <c r="WHO154" s="86"/>
      <c r="WHP154" s="86"/>
      <c r="WHQ154" s="86"/>
      <c r="WHR154" s="86"/>
      <c r="WHS154" s="86"/>
      <c r="WHT154" s="86"/>
      <c r="WHU154" s="86"/>
      <c r="WHV154" s="86"/>
      <c r="WHW154" s="86"/>
      <c r="WHX154" s="86"/>
      <c r="WHY154" s="86"/>
      <c r="WHZ154" s="86"/>
      <c r="WIA154" s="86"/>
      <c r="WIB154" s="86"/>
      <c r="WIC154" s="86"/>
      <c r="WID154" s="86"/>
      <c r="WIE154" s="86"/>
      <c r="WIF154" s="86"/>
      <c r="WIG154" s="86"/>
      <c r="WIH154" s="86"/>
      <c r="WII154" s="86"/>
      <c r="WIJ154" s="86"/>
      <c r="WIK154" s="86"/>
      <c r="WIL154" s="86"/>
      <c r="WIM154" s="86"/>
      <c r="WIN154" s="86"/>
      <c r="WIO154" s="86"/>
      <c r="WIP154" s="86"/>
      <c r="WIQ154" s="86"/>
      <c r="WIR154" s="86"/>
      <c r="WIS154" s="86"/>
      <c r="WIT154" s="86"/>
      <c r="WIU154" s="86"/>
      <c r="WIV154" s="86"/>
      <c r="WIW154" s="86"/>
      <c r="WIX154" s="86"/>
      <c r="WIY154" s="86"/>
      <c r="WIZ154" s="86"/>
      <c r="WJA154" s="86"/>
      <c r="WJB154" s="86"/>
      <c r="WJC154" s="86"/>
      <c r="WJD154" s="86"/>
      <c r="WJE154" s="86"/>
      <c r="WJF154" s="86"/>
      <c r="WJG154" s="86"/>
      <c r="WJH154" s="86"/>
      <c r="WJI154" s="86"/>
      <c r="WJJ154" s="86"/>
      <c r="WJK154" s="86"/>
      <c r="WJL154" s="86"/>
      <c r="WJM154" s="86"/>
      <c r="WJN154" s="86"/>
      <c r="WJO154" s="86"/>
      <c r="WJP154" s="86"/>
      <c r="WJQ154" s="86"/>
      <c r="WJR154" s="86"/>
      <c r="WJS154" s="186"/>
      <c r="WJT154" s="186"/>
      <c r="WJU154" s="186"/>
      <c r="WJV154" s="186"/>
      <c r="WJW154" s="186"/>
      <c r="WJX154" s="186"/>
      <c r="WJY154" s="86"/>
      <c r="WJZ154" s="86"/>
      <c r="WKA154" s="86"/>
      <c r="WKB154" s="86"/>
      <c r="WKC154" s="86"/>
      <c r="WKD154" s="86"/>
      <c r="WKE154" s="86"/>
      <c r="WKF154" s="86"/>
      <c r="WKG154" s="86"/>
      <c r="WKH154" s="86"/>
      <c r="WKI154" s="86"/>
      <c r="WKJ154" s="86"/>
      <c r="WKK154" s="86"/>
      <c r="WKL154" s="86"/>
      <c r="WKM154" s="86"/>
      <c r="WKN154" s="86"/>
      <c r="WKO154" s="86"/>
      <c r="WKP154" s="86"/>
      <c r="WKQ154" s="86"/>
      <c r="WKR154" s="86"/>
      <c r="WKS154" s="86"/>
      <c r="WKT154" s="86"/>
      <c r="WKU154" s="86"/>
      <c r="WKV154" s="86"/>
      <c r="WKW154" s="86"/>
      <c r="WKX154" s="86"/>
      <c r="WKY154" s="86"/>
      <c r="WKZ154" s="86"/>
      <c r="WLA154" s="86"/>
      <c r="WLB154" s="86"/>
      <c r="WLC154" s="86"/>
      <c r="WLD154" s="86"/>
      <c r="WLE154" s="86"/>
      <c r="WLF154" s="86"/>
      <c r="WLG154" s="86"/>
      <c r="WLH154" s="86"/>
      <c r="WLI154" s="86"/>
      <c r="WLJ154" s="86"/>
      <c r="WLK154" s="86"/>
      <c r="WLL154" s="86"/>
      <c r="WLM154" s="86"/>
      <c r="WLN154" s="86"/>
      <c r="WLO154" s="86"/>
      <c r="WLP154" s="86"/>
      <c r="WLQ154" s="86"/>
      <c r="WLR154" s="86"/>
      <c r="WLS154" s="86"/>
      <c r="WLT154" s="86"/>
      <c r="WLU154" s="86"/>
      <c r="WLV154" s="86"/>
      <c r="WLW154" s="86"/>
      <c r="WLX154" s="86"/>
      <c r="WLY154" s="86"/>
      <c r="WLZ154" s="86"/>
      <c r="WMA154" s="86"/>
      <c r="WMB154" s="86"/>
      <c r="WMC154" s="86"/>
      <c r="WMD154" s="86"/>
      <c r="WME154" s="86"/>
      <c r="WMF154" s="86"/>
      <c r="WMG154" s="86"/>
      <c r="WMH154" s="86"/>
      <c r="WMI154" s="86"/>
      <c r="WMJ154" s="86"/>
      <c r="WMK154" s="86"/>
      <c r="WML154" s="86"/>
      <c r="WMM154" s="86"/>
      <c r="WMN154" s="86"/>
      <c r="WMO154" s="86"/>
      <c r="WMP154" s="86"/>
      <c r="WMQ154" s="86"/>
      <c r="WMR154" s="86"/>
      <c r="WMS154" s="86"/>
      <c r="WMT154" s="86"/>
      <c r="WMU154" s="86"/>
      <c r="WMV154" s="86"/>
      <c r="WMW154" s="86"/>
      <c r="WMX154" s="86"/>
      <c r="WMY154" s="86"/>
      <c r="WMZ154" s="86"/>
      <c r="WNA154" s="86"/>
      <c r="WNB154" s="86"/>
      <c r="WNC154" s="86"/>
      <c r="WND154" s="86"/>
      <c r="WNE154" s="86"/>
      <c r="WNF154" s="86"/>
      <c r="WNG154" s="86"/>
      <c r="WNH154" s="86"/>
      <c r="WNI154" s="86"/>
      <c r="WNJ154" s="86"/>
      <c r="WNK154" s="86"/>
      <c r="WNL154" s="86"/>
      <c r="WNM154" s="86"/>
      <c r="WNN154" s="86"/>
      <c r="WNO154" s="86"/>
      <c r="WNP154" s="86"/>
      <c r="WNQ154" s="86"/>
      <c r="WNR154" s="86"/>
      <c r="WNS154" s="86"/>
      <c r="WNT154" s="86"/>
      <c r="WNU154" s="86"/>
      <c r="WNV154" s="86"/>
      <c r="WNW154" s="86"/>
      <c r="WNX154" s="86"/>
      <c r="WNY154" s="86"/>
      <c r="WNZ154" s="86"/>
      <c r="WOA154" s="86"/>
      <c r="WOB154" s="86"/>
      <c r="WOC154" s="86"/>
      <c r="WOD154" s="86"/>
      <c r="WOE154" s="86"/>
      <c r="WOF154" s="86"/>
      <c r="WOG154" s="86"/>
      <c r="WOH154" s="86"/>
      <c r="WOI154" s="86"/>
      <c r="WOJ154" s="86"/>
      <c r="WOK154" s="86"/>
      <c r="WOL154" s="86"/>
      <c r="WOM154" s="86"/>
      <c r="WON154" s="86"/>
      <c r="WOO154" s="86"/>
      <c r="WOP154" s="86"/>
      <c r="WOQ154" s="86"/>
      <c r="WOR154" s="86"/>
      <c r="WOS154" s="86"/>
      <c r="WOT154" s="86"/>
      <c r="WOU154" s="86"/>
      <c r="WOV154" s="86"/>
      <c r="WOW154" s="86"/>
      <c r="WOX154" s="86"/>
      <c r="WOY154" s="86"/>
      <c r="WOZ154" s="86"/>
      <c r="WPA154" s="86"/>
      <c r="WPB154" s="86"/>
      <c r="WPC154" s="86"/>
      <c r="WPD154" s="86"/>
      <c r="WPE154" s="86"/>
      <c r="WPF154" s="86"/>
      <c r="WPG154" s="86"/>
      <c r="WPH154" s="86"/>
      <c r="WPI154" s="86"/>
      <c r="WPJ154" s="86"/>
      <c r="WPK154" s="86"/>
      <c r="WPL154" s="86"/>
      <c r="WPM154" s="86"/>
      <c r="WPN154" s="86"/>
      <c r="WPO154" s="86"/>
      <c r="WPP154" s="86"/>
      <c r="WPQ154" s="86"/>
      <c r="WPR154" s="86"/>
      <c r="WPS154" s="86"/>
      <c r="WPT154" s="86"/>
      <c r="WPU154" s="86"/>
      <c r="WPV154" s="86"/>
      <c r="WPW154" s="86"/>
      <c r="WPX154" s="86"/>
      <c r="WPY154" s="86"/>
      <c r="WPZ154" s="86"/>
      <c r="WQA154" s="86"/>
      <c r="WQB154" s="86"/>
      <c r="WQC154" s="86"/>
      <c r="WQD154" s="86"/>
      <c r="WQE154" s="86"/>
      <c r="WQF154" s="86"/>
      <c r="WQG154" s="86"/>
      <c r="WQH154" s="86"/>
      <c r="WQI154" s="86"/>
      <c r="WQJ154" s="86"/>
      <c r="WQK154" s="86"/>
      <c r="WQL154" s="86"/>
      <c r="WQM154" s="86"/>
      <c r="WQN154" s="86"/>
      <c r="WQO154" s="86"/>
      <c r="WQP154" s="86"/>
      <c r="WQQ154" s="86"/>
      <c r="WQR154" s="86"/>
      <c r="WQS154" s="86"/>
      <c r="WQT154" s="86"/>
      <c r="WQU154" s="86"/>
      <c r="WQV154" s="86"/>
      <c r="WQW154" s="86"/>
      <c r="WQX154" s="86"/>
      <c r="WQY154" s="86"/>
      <c r="WQZ154" s="86"/>
      <c r="WRA154" s="86"/>
      <c r="WRB154" s="86"/>
      <c r="WRC154" s="86"/>
      <c r="WRD154" s="86"/>
      <c r="WRE154" s="86"/>
      <c r="WRF154" s="86"/>
      <c r="WRG154" s="86"/>
      <c r="WRH154" s="86"/>
      <c r="WRI154" s="86"/>
      <c r="WRJ154" s="86"/>
      <c r="WRK154" s="86"/>
      <c r="WRL154" s="86"/>
      <c r="WRM154" s="86"/>
      <c r="WRN154" s="86"/>
      <c r="WRO154" s="86"/>
      <c r="WRP154" s="86"/>
      <c r="WRQ154" s="86"/>
      <c r="WRR154" s="86"/>
      <c r="WRS154" s="86"/>
      <c r="WRT154" s="86"/>
      <c r="WRU154" s="86"/>
      <c r="WRV154" s="86"/>
      <c r="WRW154" s="86"/>
      <c r="WRX154" s="86"/>
      <c r="WRY154" s="86"/>
      <c r="WRZ154" s="86"/>
      <c r="WSA154" s="86"/>
      <c r="WSB154" s="86"/>
      <c r="WSC154" s="86"/>
      <c r="WSD154" s="86"/>
      <c r="WSE154" s="86"/>
      <c r="WSF154" s="86"/>
      <c r="WSG154" s="86"/>
      <c r="WSH154" s="86"/>
      <c r="WSI154" s="86"/>
      <c r="WSJ154" s="86"/>
      <c r="WSK154" s="86"/>
      <c r="WSL154" s="86"/>
      <c r="WSM154" s="86"/>
      <c r="WSN154" s="86"/>
      <c r="WSO154" s="86"/>
      <c r="WSP154" s="86"/>
      <c r="WSQ154" s="86"/>
      <c r="WSR154" s="86"/>
      <c r="WSS154" s="86"/>
      <c r="WST154" s="86"/>
      <c r="WSU154" s="86"/>
      <c r="WSV154" s="86"/>
      <c r="WSW154" s="86"/>
      <c r="WSX154" s="86"/>
      <c r="WSY154" s="86"/>
      <c r="WSZ154" s="86"/>
      <c r="WTA154" s="86"/>
      <c r="WTB154" s="86"/>
      <c r="WTC154" s="86"/>
      <c r="WTD154" s="86"/>
      <c r="WTE154" s="86"/>
      <c r="WTF154" s="86"/>
      <c r="WTG154" s="86"/>
      <c r="WTH154" s="86"/>
      <c r="WTI154" s="86"/>
      <c r="WTJ154" s="86"/>
      <c r="WTK154" s="86"/>
      <c r="WTL154" s="86"/>
      <c r="WTM154" s="86"/>
      <c r="WTN154" s="86"/>
      <c r="WTO154" s="186"/>
      <c r="WTP154" s="186"/>
      <c r="WTQ154" s="186"/>
      <c r="WTR154" s="186"/>
      <c r="WTS154" s="186"/>
      <c r="WTT154" s="186"/>
      <c r="WTU154" s="86"/>
      <c r="WTV154" s="86"/>
      <c r="WTW154" s="86"/>
      <c r="WTX154" s="86"/>
      <c r="WTY154" s="86"/>
      <c r="WTZ154" s="86"/>
      <c r="WUA154" s="86"/>
      <c r="WUB154" s="86"/>
      <c r="WUC154" s="86"/>
      <c r="WUD154" s="86"/>
      <c r="WUE154" s="86"/>
      <c r="WUF154" s="86"/>
      <c r="WUG154" s="86"/>
      <c r="WUH154" s="86"/>
      <c r="WUI154" s="86"/>
      <c r="WUJ154" s="86"/>
      <c r="WUK154" s="86"/>
      <c r="WUL154" s="86"/>
      <c r="WUM154" s="86"/>
      <c r="WUN154" s="86"/>
      <c r="WUO154" s="86"/>
      <c r="WUP154" s="86"/>
      <c r="WUQ154" s="86"/>
      <c r="WUR154" s="86"/>
      <c r="WUS154" s="86"/>
      <c r="WUT154" s="86"/>
      <c r="WUU154" s="86"/>
      <c r="WUV154" s="86"/>
      <c r="WUW154" s="86"/>
      <c r="WUX154" s="86"/>
      <c r="WUY154" s="86"/>
      <c r="WUZ154" s="86"/>
      <c r="WVA154" s="86"/>
      <c r="WVB154" s="86"/>
      <c r="WVC154" s="86"/>
      <c r="WVD154" s="86"/>
      <c r="WVE154" s="86"/>
      <c r="WVF154" s="86"/>
      <c r="WVG154" s="86"/>
      <c r="WVH154" s="86"/>
      <c r="WVI154" s="86"/>
      <c r="WVJ154" s="86"/>
      <c r="WVK154" s="86"/>
      <c r="WVL154" s="86"/>
      <c r="WVM154" s="86"/>
      <c r="WVN154" s="86"/>
      <c r="WVO154" s="86"/>
      <c r="WVP154" s="86"/>
      <c r="WVQ154" s="86"/>
      <c r="WVR154" s="86"/>
      <c r="WVS154" s="86"/>
      <c r="WVT154" s="86"/>
      <c r="WVU154" s="86"/>
      <c r="WVV154" s="86"/>
      <c r="WVW154" s="86"/>
      <c r="WVX154" s="86"/>
      <c r="WVY154" s="86"/>
      <c r="WVZ154" s="86"/>
      <c r="WWA154" s="86"/>
      <c r="WWB154" s="86"/>
      <c r="WWC154" s="86"/>
      <c r="WWD154" s="86"/>
      <c r="WWE154" s="86"/>
      <c r="WWF154" s="86"/>
      <c r="WWG154" s="86"/>
      <c r="WWH154" s="86"/>
      <c r="WWI154" s="86"/>
      <c r="WWJ154" s="86"/>
      <c r="WWK154" s="86"/>
      <c r="WWL154" s="86"/>
      <c r="WWM154" s="86"/>
      <c r="WWN154" s="86"/>
      <c r="WWO154" s="86"/>
      <c r="WWP154" s="86"/>
      <c r="WWQ154" s="86"/>
      <c r="WWR154" s="86"/>
      <c r="WWS154" s="86"/>
      <c r="WWT154" s="86"/>
      <c r="WWU154" s="86"/>
      <c r="WWV154" s="86"/>
      <c r="WWW154" s="86"/>
      <c r="WWX154" s="86"/>
      <c r="WWY154" s="86"/>
      <c r="WWZ154" s="86"/>
      <c r="WXA154" s="86"/>
      <c r="WXB154" s="86"/>
      <c r="WXC154" s="86"/>
      <c r="WXD154" s="86"/>
      <c r="WXE154" s="86"/>
      <c r="WXF154" s="86"/>
      <c r="WXG154" s="86"/>
      <c r="WXH154" s="86"/>
      <c r="WXI154" s="86"/>
      <c r="WXJ154" s="86"/>
      <c r="WXK154" s="86"/>
      <c r="WXL154" s="86"/>
      <c r="WXM154" s="86"/>
      <c r="WXN154" s="86"/>
      <c r="WXO154" s="86"/>
      <c r="WXP154" s="86"/>
      <c r="WXQ154" s="86"/>
      <c r="WXR154" s="86"/>
      <c r="WXS154" s="86"/>
      <c r="WXT154" s="86"/>
      <c r="WXU154" s="86"/>
      <c r="WXV154" s="86"/>
      <c r="WXW154" s="86"/>
      <c r="WXX154" s="86"/>
      <c r="WXY154" s="86"/>
      <c r="WXZ154" s="86"/>
      <c r="WYA154" s="86"/>
      <c r="WYB154" s="86"/>
      <c r="WYC154" s="86"/>
      <c r="WYD154" s="86"/>
      <c r="WYE154" s="86"/>
      <c r="WYF154" s="86"/>
      <c r="WYG154" s="86"/>
      <c r="WYH154" s="86"/>
      <c r="WYI154" s="86"/>
      <c r="WYJ154" s="86"/>
      <c r="WYK154" s="86"/>
      <c r="WYL154" s="86"/>
      <c r="WYM154" s="86"/>
      <c r="WYN154" s="86"/>
      <c r="WYO154" s="86"/>
      <c r="WYP154" s="86"/>
      <c r="WYQ154" s="86"/>
      <c r="WYR154" s="86"/>
      <c r="WYS154" s="86"/>
      <c r="WYT154" s="86"/>
      <c r="WYU154" s="86"/>
      <c r="WYV154" s="86"/>
      <c r="WYW154" s="86"/>
      <c r="WYX154" s="86"/>
      <c r="WYY154" s="86"/>
      <c r="WYZ154" s="86"/>
      <c r="WZA154" s="86"/>
      <c r="WZB154" s="86"/>
      <c r="WZC154" s="86"/>
      <c r="WZD154" s="86"/>
      <c r="WZE154" s="86"/>
      <c r="WZF154" s="86"/>
      <c r="WZG154" s="86"/>
      <c r="WZH154" s="86"/>
      <c r="WZI154" s="86"/>
      <c r="WZJ154" s="86"/>
      <c r="WZK154" s="86"/>
      <c r="WZL154" s="86"/>
      <c r="WZM154" s="86"/>
      <c r="WZN154" s="86"/>
      <c r="WZO154" s="86"/>
      <c r="WZP154" s="86"/>
      <c r="WZQ154" s="86"/>
      <c r="WZR154" s="86"/>
      <c r="WZS154" s="86"/>
      <c r="WZT154" s="86"/>
      <c r="WZU154" s="86"/>
      <c r="WZV154" s="86"/>
      <c r="WZW154" s="86"/>
      <c r="WZX154" s="86"/>
      <c r="WZY154" s="86"/>
      <c r="WZZ154" s="86"/>
      <c r="XAA154" s="86"/>
      <c r="XAB154" s="86"/>
      <c r="XAC154" s="86"/>
      <c r="XAD154" s="86"/>
      <c r="XAE154" s="86"/>
      <c r="XAF154" s="86"/>
      <c r="XAG154" s="86"/>
      <c r="XAH154" s="86"/>
      <c r="XAI154" s="86"/>
      <c r="XAJ154" s="86"/>
      <c r="XAK154" s="86"/>
      <c r="XAL154" s="86"/>
      <c r="XAM154" s="86"/>
      <c r="XAN154" s="86"/>
      <c r="XAO154" s="86"/>
      <c r="XAP154" s="86"/>
      <c r="XAQ154" s="86"/>
      <c r="XAR154" s="86"/>
      <c r="XAS154" s="86"/>
      <c r="XAT154" s="86"/>
      <c r="XAU154" s="86"/>
      <c r="XAV154" s="86"/>
      <c r="XAW154" s="86"/>
      <c r="XAX154" s="86"/>
      <c r="XAY154" s="86"/>
      <c r="XAZ154" s="86"/>
      <c r="XBA154" s="86"/>
      <c r="XBB154" s="86"/>
      <c r="XBC154" s="86"/>
      <c r="XBD154" s="86"/>
      <c r="XBE154" s="86"/>
      <c r="XBF154" s="86"/>
      <c r="XBG154" s="86"/>
      <c r="XBH154" s="86"/>
      <c r="XBI154" s="86"/>
      <c r="XBJ154" s="86"/>
      <c r="XBK154" s="86"/>
      <c r="XBL154" s="86"/>
      <c r="XBM154" s="86"/>
      <c r="XBN154" s="86"/>
      <c r="XBO154" s="86"/>
      <c r="XBP154" s="86"/>
      <c r="XBQ154" s="86"/>
      <c r="XBR154" s="86"/>
      <c r="XBS154" s="86"/>
      <c r="XBT154" s="86"/>
      <c r="XBU154" s="86"/>
      <c r="XBV154" s="86"/>
      <c r="XBW154" s="86"/>
      <c r="XBX154" s="86"/>
      <c r="XBY154" s="86"/>
      <c r="XBZ154" s="86"/>
      <c r="XCA154" s="86"/>
      <c r="XCB154" s="86"/>
      <c r="XCC154" s="86"/>
      <c r="XCD154" s="86"/>
      <c r="XCE154" s="86"/>
      <c r="XCF154" s="86"/>
      <c r="XCG154" s="86"/>
      <c r="XCH154" s="86"/>
      <c r="XCI154" s="86"/>
      <c r="XCJ154" s="86"/>
      <c r="XCK154" s="86"/>
      <c r="XCL154" s="86"/>
      <c r="XCM154" s="86"/>
      <c r="XCN154" s="86"/>
      <c r="XCO154" s="86"/>
      <c r="XCP154" s="86"/>
      <c r="XCQ154" s="86"/>
      <c r="XCR154" s="86"/>
      <c r="XCS154" s="86"/>
      <c r="XCT154" s="86"/>
      <c r="XCU154" s="86"/>
      <c r="XCV154" s="86"/>
      <c r="XCW154" s="86"/>
      <c r="XCX154" s="86"/>
      <c r="XCY154" s="86"/>
      <c r="XCZ154" s="86"/>
      <c r="XDA154" s="86"/>
      <c r="XDB154" s="86"/>
      <c r="XDC154" s="86"/>
      <c r="XDD154" s="86"/>
      <c r="XDE154" s="86"/>
    </row>
    <row r="155" spans="1:16333" s="32" customFormat="1" ht="15.75" x14ac:dyDescent="0.25">
      <c r="A155" s="222"/>
      <c r="B155" s="223"/>
      <c r="C155" s="223"/>
      <c r="D155" s="184"/>
      <c r="E155" s="184"/>
      <c r="F155" s="184"/>
      <c r="H155" s="33"/>
      <c r="I155" s="33"/>
      <c r="J155" s="33"/>
      <c r="K155" s="33"/>
      <c r="L155" s="54"/>
      <c r="M155" s="54"/>
      <c r="N155" s="54"/>
      <c r="O155" s="54"/>
      <c r="P155" s="54"/>
      <c r="Q155" s="54"/>
      <c r="R155" s="54"/>
      <c r="S155" s="54"/>
      <c r="T155" s="54"/>
      <c r="U155" s="54"/>
      <c r="V155" s="54"/>
      <c r="W155" s="54"/>
      <c r="X155" s="54"/>
      <c r="Y155" s="54"/>
      <c r="Z155" s="54"/>
      <c r="AA155" s="54"/>
      <c r="AB155" s="54"/>
      <c r="AC155" s="54"/>
      <c r="AD155" s="54"/>
      <c r="AE155" s="54"/>
      <c r="AF155" s="54"/>
      <c r="AG155" s="54"/>
      <c r="AH155" s="54"/>
      <c r="AI155" s="54"/>
      <c r="AJ155" s="54"/>
      <c r="AK155" s="54"/>
      <c r="AL155" s="54"/>
      <c r="AM155" s="54"/>
      <c r="AN155" s="86"/>
      <c r="AO155" s="86"/>
      <c r="AP155" s="86"/>
      <c r="AQ155" s="86"/>
      <c r="AR155" s="86"/>
      <c r="AS155" s="86"/>
      <c r="AT155" s="86"/>
      <c r="AU155" s="86"/>
      <c r="AV155" s="86"/>
      <c r="AW155" s="86"/>
      <c r="AX155" s="86"/>
      <c r="AY155" s="86"/>
      <c r="AZ155" s="86"/>
      <c r="BA155" s="86"/>
      <c r="BB155" s="86"/>
      <c r="BC155" s="86"/>
      <c r="BD155" s="86"/>
      <c r="BE155" s="86"/>
      <c r="BF155" s="86"/>
      <c r="BG155" s="86"/>
      <c r="BH155" s="86"/>
      <c r="BI155" s="86"/>
      <c r="BJ155" s="86"/>
      <c r="BK155" s="86"/>
      <c r="BL155" s="86"/>
      <c r="BM155" s="86"/>
      <c r="BN155" s="86"/>
      <c r="BO155" s="86"/>
      <c r="BP155" s="86"/>
      <c r="BQ155" s="86"/>
      <c r="BR155" s="86"/>
      <c r="BS155" s="86"/>
      <c r="BT155" s="86"/>
      <c r="BU155" s="86"/>
      <c r="BV155" s="86"/>
      <c r="BW155" s="86"/>
      <c r="BX155" s="86"/>
      <c r="BY155" s="86"/>
      <c r="BZ155" s="86"/>
      <c r="CA155" s="86"/>
      <c r="CB155" s="86"/>
      <c r="CC155" s="86"/>
      <c r="CD155" s="86"/>
      <c r="CE155" s="86"/>
      <c r="CF155" s="86"/>
      <c r="CG155" s="86"/>
      <c r="CH155" s="86"/>
      <c r="CI155" s="86"/>
      <c r="CJ155" s="86"/>
      <c r="CK155" s="86"/>
      <c r="CL155" s="86"/>
      <c r="CM155" s="86"/>
      <c r="CN155" s="86"/>
      <c r="CO155" s="86"/>
      <c r="CP155" s="86"/>
      <c r="CQ155" s="86"/>
      <c r="CR155" s="86"/>
      <c r="CS155" s="86"/>
      <c r="CT155" s="86"/>
      <c r="CU155" s="86"/>
      <c r="CV155" s="86"/>
      <c r="CW155" s="86"/>
      <c r="CX155" s="86"/>
      <c r="CY155" s="86"/>
      <c r="CZ155" s="86"/>
      <c r="DA155" s="86"/>
      <c r="DB155" s="86"/>
      <c r="DC155" s="86"/>
      <c r="DD155" s="86"/>
      <c r="DE155" s="86"/>
      <c r="DF155" s="86"/>
      <c r="DG155" s="86"/>
      <c r="DH155" s="86"/>
      <c r="DI155" s="86"/>
      <c r="DJ155" s="86"/>
      <c r="DK155" s="86"/>
      <c r="DL155" s="86"/>
      <c r="DM155" s="86"/>
      <c r="DN155" s="86"/>
      <c r="DO155" s="86"/>
      <c r="DP155" s="86"/>
      <c r="DQ155" s="86"/>
      <c r="DR155" s="86"/>
      <c r="DS155" s="86"/>
      <c r="DT155" s="86"/>
      <c r="DU155" s="86"/>
      <c r="DV155" s="86"/>
      <c r="DW155" s="86"/>
      <c r="DX155" s="86"/>
      <c r="DY155" s="86"/>
      <c r="DZ155" s="86"/>
      <c r="EA155" s="86"/>
      <c r="EB155" s="86"/>
      <c r="EC155" s="86"/>
      <c r="ED155" s="86"/>
      <c r="EE155" s="86"/>
      <c r="EF155" s="86"/>
      <c r="EG155" s="86"/>
      <c r="EH155" s="86"/>
      <c r="EI155" s="86"/>
      <c r="EJ155" s="86"/>
      <c r="EK155" s="86"/>
      <c r="EL155" s="86"/>
      <c r="EM155" s="86"/>
      <c r="EN155" s="86"/>
      <c r="EO155" s="86"/>
      <c r="EP155" s="86"/>
      <c r="EQ155" s="86"/>
      <c r="ER155" s="86"/>
      <c r="ES155" s="86"/>
      <c r="ET155" s="86"/>
      <c r="EU155" s="86"/>
      <c r="EV155" s="86"/>
      <c r="EW155" s="86"/>
      <c r="EX155" s="86"/>
      <c r="EY155" s="86"/>
      <c r="EZ155" s="86"/>
      <c r="FA155" s="86"/>
      <c r="FB155" s="86"/>
      <c r="FC155" s="86"/>
      <c r="FD155" s="86"/>
      <c r="FE155" s="86"/>
      <c r="FF155" s="86"/>
      <c r="FG155" s="86"/>
      <c r="FH155" s="86"/>
      <c r="FI155" s="86"/>
      <c r="FJ155" s="86"/>
      <c r="FK155" s="86"/>
      <c r="FL155" s="86"/>
      <c r="FM155" s="86"/>
      <c r="FN155" s="86"/>
      <c r="FO155" s="86"/>
      <c r="FP155" s="86"/>
      <c r="FQ155" s="86"/>
      <c r="FR155" s="86"/>
      <c r="FS155" s="86"/>
      <c r="FT155" s="86"/>
      <c r="FU155" s="86"/>
      <c r="FV155" s="86"/>
      <c r="FW155" s="86"/>
      <c r="FX155" s="86"/>
      <c r="FY155" s="86"/>
      <c r="FZ155" s="86"/>
      <c r="GA155" s="86"/>
      <c r="GB155" s="86"/>
      <c r="GC155" s="86"/>
      <c r="GD155" s="86"/>
      <c r="GE155" s="86"/>
      <c r="GF155" s="86"/>
      <c r="GG155" s="86"/>
      <c r="GH155" s="86"/>
      <c r="GI155" s="86"/>
      <c r="GJ155" s="86"/>
      <c r="GK155" s="86"/>
      <c r="GL155" s="86"/>
      <c r="GM155" s="86"/>
      <c r="GN155" s="86"/>
      <c r="GO155" s="86"/>
      <c r="GP155" s="86"/>
      <c r="GQ155" s="86"/>
      <c r="GR155" s="86"/>
      <c r="GS155" s="86"/>
      <c r="GT155" s="86"/>
      <c r="GU155" s="86"/>
      <c r="GV155" s="86"/>
      <c r="GW155" s="86"/>
      <c r="GX155" s="86"/>
      <c r="GY155" s="86"/>
      <c r="GZ155" s="86"/>
      <c r="HA155" s="86"/>
      <c r="HB155" s="86"/>
      <c r="HC155" s="186"/>
      <c r="HD155" s="186"/>
      <c r="HE155" s="186"/>
      <c r="HF155" s="186"/>
      <c r="HG155" s="186"/>
      <c r="HH155" s="186"/>
      <c r="HI155" s="86"/>
      <c r="HJ155" s="86"/>
      <c r="HK155" s="86"/>
      <c r="HL155" s="86"/>
      <c r="HM155" s="86"/>
      <c r="HN155" s="86"/>
      <c r="HO155" s="86"/>
      <c r="HP155" s="86"/>
      <c r="HQ155" s="86"/>
      <c r="HR155" s="86"/>
      <c r="HS155" s="86"/>
      <c r="HT155" s="86"/>
      <c r="HU155" s="86"/>
      <c r="HV155" s="86"/>
      <c r="HW155" s="86"/>
      <c r="HX155" s="86"/>
      <c r="HY155" s="86"/>
      <c r="HZ155" s="86"/>
      <c r="IA155" s="86"/>
      <c r="IB155" s="86"/>
      <c r="IC155" s="86"/>
      <c r="ID155" s="86"/>
      <c r="IE155" s="86"/>
      <c r="IF155" s="86"/>
      <c r="IG155" s="86"/>
      <c r="IH155" s="86"/>
      <c r="II155" s="86"/>
      <c r="IJ155" s="86"/>
      <c r="IK155" s="86"/>
      <c r="IL155" s="86"/>
      <c r="IM155" s="86"/>
      <c r="IN155" s="86"/>
      <c r="IO155" s="86"/>
      <c r="IP155" s="86"/>
      <c r="IQ155" s="86"/>
      <c r="IR155" s="86"/>
      <c r="IS155" s="86"/>
      <c r="IT155" s="86"/>
      <c r="IU155" s="86"/>
      <c r="IV155" s="86"/>
      <c r="IW155" s="86"/>
      <c r="IX155" s="86"/>
      <c r="IY155" s="86"/>
      <c r="IZ155" s="86"/>
      <c r="JA155" s="86"/>
      <c r="JB155" s="86"/>
      <c r="JC155" s="86"/>
      <c r="JD155" s="86"/>
      <c r="JE155" s="86"/>
      <c r="JF155" s="86"/>
      <c r="JG155" s="86"/>
      <c r="JH155" s="86"/>
      <c r="JI155" s="86"/>
      <c r="JJ155" s="86"/>
      <c r="JK155" s="86"/>
      <c r="JL155" s="86"/>
      <c r="JM155" s="86"/>
      <c r="JN155" s="86"/>
      <c r="JO155" s="86"/>
      <c r="JP155" s="86"/>
      <c r="JQ155" s="86"/>
      <c r="JR155" s="86"/>
      <c r="JS155" s="86"/>
      <c r="JT155" s="86"/>
      <c r="JU155" s="86"/>
      <c r="JV155" s="86"/>
      <c r="JW155" s="86"/>
      <c r="JX155" s="86"/>
      <c r="JY155" s="86"/>
      <c r="JZ155" s="86"/>
      <c r="KA155" s="86"/>
      <c r="KB155" s="86"/>
      <c r="KC155" s="86"/>
      <c r="KD155" s="86"/>
      <c r="KE155" s="86"/>
      <c r="KF155" s="86"/>
      <c r="KG155" s="86"/>
      <c r="KH155" s="86"/>
      <c r="KI155" s="86"/>
      <c r="KJ155" s="86"/>
      <c r="KK155" s="86"/>
      <c r="KL155" s="86"/>
      <c r="KM155" s="86"/>
      <c r="KN155" s="86"/>
      <c r="KO155" s="86"/>
      <c r="KP155" s="86"/>
      <c r="KQ155" s="86"/>
      <c r="KR155" s="86"/>
      <c r="KS155" s="86"/>
      <c r="KT155" s="86"/>
      <c r="KU155" s="86"/>
      <c r="KV155" s="86"/>
      <c r="KW155" s="86"/>
      <c r="KX155" s="86"/>
      <c r="KY155" s="86"/>
      <c r="KZ155" s="86"/>
      <c r="LA155" s="86"/>
      <c r="LB155" s="86"/>
      <c r="LC155" s="86"/>
      <c r="LD155" s="86"/>
      <c r="LE155" s="86"/>
      <c r="LF155" s="86"/>
      <c r="LG155" s="86"/>
      <c r="LH155" s="86"/>
      <c r="LI155" s="86"/>
      <c r="LJ155" s="86"/>
      <c r="LK155" s="86"/>
      <c r="LL155" s="86"/>
      <c r="LM155" s="86"/>
      <c r="LN155" s="86"/>
      <c r="LO155" s="86"/>
      <c r="LP155" s="86"/>
      <c r="LQ155" s="86"/>
      <c r="LR155" s="86"/>
      <c r="LS155" s="86"/>
      <c r="LT155" s="86"/>
      <c r="LU155" s="86"/>
      <c r="LV155" s="86"/>
      <c r="LW155" s="86"/>
      <c r="LX155" s="86"/>
      <c r="LY155" s="86"/>
      <c r="LZ155" s="86"/>
      <c r="MA155" s="86"/>
      <c r="MB155" s="86"/>
      <c r="MC155" s="86"/>
      <c r="MD155" s="86"/>
      <c r="ME155" s="86"/>
      <c r="MF155" s="86"/>
      <c r="MG155" s="86"/>
      <c r="MH155" s="86"/>
      <c r="MI155" s="86"/>
      <c r="MJ155" s="86"/>
      <c r="MK155" s="86"/>
      <c r="ML155" s="86"/>
      <c r="MM155" s="86"/>
      <c r="MN155" s="86"/>
      <c r="MO155" s="86"/>
      <c r="MP155" s="86"/>
      <c r="MQ155" s="86"/>
      <c r="MR155" s="86"/>
      <c r="MS155" s="86"/>
      <c r="MT155" s="86"/>
      <c r="MU155" s="86"/>
      <c r="MV155" s="86"/>
      <c r="MW155" s="86"/>
      <c r="MX155" s="86"/>
      <c r="MY155" s="86"/>
      <c r="MZ155" s="86"/>
      <c r="NA155" s="86"/>
      <c r="NB155" s="86"/>
      <c r="NC155" s="86"/>
      <c r="ND155" s="86"/>
      <c r="NE155" s="86"/>
      <c r="NF155" s="86"/>
      <c r="NG155" s="86"/>
      <c r="NH155" s="86"/>
      <c r="NI155" s="86"/>
      <c r="NJ155" s="86"/>
      <c r="NK155" s="86"/>
      <c r="NL155" s="86"/>
      <c r="NM155" s="86"/>
      <c r="NN155" s="86"/>
      <c r="NO155" s="86"/>
      <c r="NP155" s="86"/>
      <c r="NQ155" s="86"/>
      <c r="NR155" s="86"/>
      <c r="NS155" s="86"/>
      <c r="NT155" s="86"/>
      <c r="NU155" s="86"/>
      <c r="NV155" s="86"/>
      <c r="NW155" s="86"/>
      <c r="NX155" s="86"/>
      <c r="NY155" s="86"/>
      <c r="NZ155" s="86"/>
      <c r="OA155" s="86"/>
      <c r="OB155" s="86"/>
      <c r="OC155" s="86"/>
      <c r="OD155" s="86"/>
      <c r="OE155" s="86"/>
      <c r="OF155" s="86"/>
      <c r="OG155" s="86"/>
      <c r="OH155" s="86"/>
      <c r="OI155" s="86"/>
      <c r="OJ155" s="86"/>
      <c r="OK155" s="86"/>
      <c r="OL155" s="86"/>
      <c r="OM155" s="86"/>
      <c r="ON155" s="86"/>
      <c r="OO155" s="86"/>
      <c r="OP155" s="86"/>
      <c r="OQ155" s="86"/>
      <c r="OR155" s="86"/>
      <c r="OS155" s="86"/>
      <c r="OT155" s="86"/>
      <c r="OU155" s="86"/>
      <c r="OV155" s="86"/>
      <c r="OW155" s="86"/>
      <c r="OX155" s="86"/>
      <c r="OY155" s="86"/>
      <c r="OZ155" s="86"/>
      <c r="PA155" s="86"/>
      <c r="PB155" s="86"/>
      <c r="PC155" s="86"/>
      <c r="PD155" s="86"/>
      <c r="PE155" s="86"/>
      <c r="PF155" s="86"/>
      <c r="PG155" s="86"/>
      <c r="PH155" s="86"/>
      <c r="PI155" s="86"/>
      <c r="PJ155" s="86"/>
      <c r="PK155" s="86"/>
      <c r="PL155" s="86"/>
      <c r="PM155" s="86"/>
      <c r="PN155" s="86"/>
      <c r="PO155" s="86"/>
      <c r="PP155" s="86"/>
      <c r="PQ155" s="86"/>
      <c r="PR155" s="86"/>
      <c r="PS155" s="86"/>
      <c r="PT155" s="86"/>
      <c r="PU155" s="86"/>
      <c r="PV155" s="86"/>
      <c r="PW155" s="86"/>
      <c r="PX155" s="86"/>
      <c r="PY155" s="86"/>
      <c r="PZ155" s="86"/>
      <c r="QA155" s="86"/>
      <c r="QB155" s="86"/>
      <c r="QC155" s="86"/>
      <c r="QD155" s="86"/>
      <c r="QE155" s="86"/>
      <c r="QF155" s="86"/>
      <c r="QG155" s="86"/>
      <c r="QH155" s="86"/>
      <c r="QI155" s="86"/>
      <c r="QJ155" s="86"/>
      <c r="QK155" s="86"/>
      <c r="QL155" s="86"/>
      <c r="QM155" s="86"/>
      <c r="QN155" s="86"/>
      <c r="QO155" s="86"/>
      <c r="QP155" s="86"/>
      <c r="QQ155" s="86"/>
      <c r="QR155" s="86"/>
      <c r="QS155" s="86"/>
      <c r="QT155" s="86"/>
      <c r="QU155" s="86"/>
      <c r="QV155" s="86"/>
      <c r="QW155" s="86"/>
      <c r="QX155" s="86"/>
      <c r="QY155" s="186"/>
      <c r="QZ155" s="186"/>
      <c r="RA155" s="186"/>
      <c r="RB155" s="186"/>
      <c r="RC155" s="186"/>
      <c r="RD155" s="186"/>
      <c r="RE155" s="86"/>
      <c r="RF155" s="86"/>
      <c r="RG155" s="86"/>
      <c r="RH155" s="86"/>
      <c r="RI155" s="86"/>
      <c r="RJ155" s="86"/>
      <c r="RK155" s="86"/>
      <c r="RL155" s="86"/>
      <c r="RM155" s="86"/>
      <c r="RN155" s="86"/>
      <c r="RO155" s="86"/>
      <c r="RP155" s="86"/>
      <c r="RQ155" s="86"/>
      <c r="RR155" s="86"/>
      <c r="RS155" s="86"/>
      <c r="RT155" s="86"/>
      <c r="RU155" s="86"/>
      <c r="RV155" s="86"/>
      <c r="RW155" s="86"/>
      <c r="RX155" s="86"/>
      <c r="RY155" s="86"/>
      <c r="RZ155" s="86"/>
      <c r="SA155" s="86"/>
      <c r="SB155" s="86"/>
      <c r="SC155" s="86"/>
      <c r="SD155" s="86"/>
      <c r="SE155" s="86"/>
      <c r="SF155" s="86"/>
      <c r="SG155" s="86"/>
      <c r="SH155" s="86"/>
      <c r="SI155" s="86"/>
      <c r="SJ155" s="86"/>
      <c r="SK155" s="86"/>
      <c r="SL155" s="86"/>
      <c r="SM155" s="86"/>
      <c r="SN155" s="86"/>
      <c r="SO155" s="86"/>
      <c r="SP155" s="86"/>
      <c r="SQ155" s="86"/>
      <c r="SR155" s="86"/>
      <c r="SS155" s="86"/>
      <c r="ST155" s="86"/>
      <c r="SU155" s="86"/>
      <c r="SV155" s="86"/>
      <c r="SW155" s="86"/>
      <c r="SX155" s="86"/>
      <c r="SY155" s="86"/>
      <c r="SZ155" s="86"/>
      <c r="TA155" s="86"/>
      <c r="TB155" s="86"/>
      <c r="TC155" s="86"/>
      <c r="TD155" s="86"/>
      <c r="TE155" s="86"/>
      <c r="TF155" s="86"/>
      <c r="TG155" s="86"/>
      <c r="TH155" s="86"/>
      <c r="TI155" s="86"/>
      <c r="TJ155" s="86"/>
      <c r="TK155" s="86"/>
      <c r="TL155" s="86"/>
      <c r="TM155" s="86"/>
      <c r="TN155" s="86"/>
      <c r="TO155" s="86"/>
      <c r="TP155" s="86"/>
      <c r="TQ155" s="86"/>
      <c r="TR155" s="86"/>
      <c r="TS155" s="86"/>
      <c r="TT155" s="86"/>
      <c r="TU155" s="86"/>
      <c r="TV155" s="86"/>
      <c r="TW155" s="86"/>
      <c r="TX155" s="86"/>
      <c r="TY155" s="86"/>
      <c r="TZ155" s="86"/>
      <c r="UA155" s="86"/>
      <c r="UB155" s="86"/>
      <c r="UC155" s="86"/>
      <c r="UD155" s="86"/>
      <c r="UE155" s="86"/>
      <c r="UF155" s="86"/>
      <c r="UG155" s="86"/>
      <c r="UH155" s="86"/>
      <c r="UI155" s="86"/>
      <c r="UJ155" s="86"/>
      <c r="UK155" s="86"/>
      <c r="UL155" s="86"/>
      <c r="UM155" s="86"/>
      <c r="UN155" s="86"/>
      <c r="UO155" s="86"/>
      <c r="UP155" s="86"/>
      <c r="UQ155" s="86"/>
      <c r="UR155" s="86"/>
      <c r="US155" s="86"/>
      <c r="UT155" s="86"/>
      <c r="UU155" s="86"/>
      <c r="UV155" s="86"/>
      <c r="UW155" s="86"/>
      <c r="UX155" s="86"/>
      <c r="UY155" s="86"/>
      <c r="UZ155" s="86"/>
      <c r="VA155" s="86"/>
      <c r="VB155" s="86"/>
      <c r="VC155" s="86"/>
      <c r="VD155" s="86"/>
      <c r="VE155" s="86"/>
      <c r="VF155" s="86"/>
      <c r="VG155" s="86"/>
      <c r="VH155" s="86"/>
      <c r="VI155" s="86"/>
      <c r="VJ155" s="86"/>
      <c r="VK155" s="86"/>
      <c r="VL155" s="86"/>
      <c r="VM155" s="86"/>
      <c r="VN155" s="86"/>
      <c r="VO155" s="86"/>
      <c r="VP155" s="86"/>
      <c r="VQ155" s="86"/>
      <c r="VR155" s="86"/>
      <c r="VS155" s="86"/>
      <c r="VT155" s="86"/>
      <c r="VU155" s="86"/>
      <c r="VV155" s="86"/>
      <c r="VW155" s="86"/>
      <c r="VX155" s="86"/>
      <c r="VY155" s="86"/>
      <c r="VZ155" s="86"/>
      <c r="WA155" s="86"/>
      <c r="WB155" s="86"/>
      <c r="WC155" s="86"/>
      <c r="WD155" s="86"/>
      <c r="WE155" s="86"/>
      <c r="WF155" s="86"/>
      <c r="WG155" s="86"/>
      <c r="WH155" s="86"/>
      <c r="WI155" s="86"/>
      <c r="WJ155" s="86"/>
      <c r="WK155" s="86"/>
      <c r="WL155" s="86"/>
      <c r="WM155" s="86"/>
      <c r="WN155" s="86"/>
      <c r="WO155" s="86"/>
      <c r="WP155" s="86"/>
      <c r="WQ155" s="86"/>
      <c r="WR155" s="86"/>
      <c r="WS155" s="86"/>
      <c r="WT155" s="86"/>
      <c r="WU155" s="86"/>
      <c r="WV155" s="86"/>
      <c r="WW155" s="86"/>
      <c r="WX155" s="86"/>
      <c r="WY155" s="86"/>
      <c r="WZ155" s="86"/>
      <c r="XA155" s="86"/>
      <c r="XB155" s="86"/>
      <c r="XC155" s="86"/>
      <c r="XD155" s="86"/>
      <c r="XE155" s="86"/>
      <c r="XF155" s="86"/>
      <c r="XG155" s="86"/>
      <c r="XH155" s="86"/>
      <c r="XI155" s="86"/>
      <c r="XJ155" s="86"/>
      <c r="XK155" s="86"/>
      <c r="XL155" s="86"/>
      <c r="XM155" s="86"/>
      <c r="XN155" s="86"/>
      <c r="XO155" s="86"/>
      <c r="XP155" s="86"/>
      <c r="XQ155" s="86"/>
      <c r="XR155" s="86"/>
      <c r="XS155" s="86"/>
      <c r="XT155" s="86"/>
      <c r="XU155" s="86"/>
      <c r="XV155" s="86"/>
      <c r="XW155" s="86"/>
      <c r="XX155" s="86"/>
      <c r="XY155" s="86"/>
      <c r="XZ155" s="86"/>
      <c r="YA155" s="86"/>
      <c r="YB155" s="86"/>
      <c r="YC155" s="86"/>
      <c r="YD155" s="86"/>
      <c r="YE155" s="86"/>
      <c r="YF155" s="86"/>
      <c r="YG155" s="86"/>
      <c r="YH155" s="86"/>
      <c r="YI155" s="86"/>
      <c r="YJ155" s="86"/>
      <c r="YK155" s="86"/>
      <c r="YL155" s="86"/>
      <c r="YM155" s="86"/>
      <c r="YN155" s="86"/>
      <c r="YO155" s="86"/>
      <c r="YP155" s="86"/>
      <c r="YQ155" s="86"/>
      <c r="YR155" s="86"/>
      <c r="YS155" s="86"/>
      <c r="YT155" s="86"/>
      <c r="YU155" s="86"/>
      <c r="YV155" s="86"/>
      <c r="YW155" s="86"/>
      <c r="YX155" s="86"/>
      <c r="YY155" s="86"/>
      <c r="YZ155" s="86"/>
      <c r="ZA155" s="86"/>
      <c r="ZB155" s="86"/>
      <c r="ZC155" s="86"/>
      <c r="ZD155" s="86"/>
      <c r="ZE155" s="86"/>
      <c r="ZF155" s="86"/>
      <c r="ZG155" s="86"/>
      <c r="ZH155" s="86"/>
      <c r="ZI155" s="86"/>
      <c r="ZJ155" s="86"/>
      <c r="ZK155" s="86"/>
      <c r="ZL155" s="86"/>
      <c r="ZM155" s="86"/>
      <c r="ZN155" s="86"/>
      <c r="ZO155" s="86"/>
      <c r="ZP155" s="86"/>
      <c r="ZQ155" s="86"/>
      <c r="ZR155" s="86"/>
      <c r="ZS155" s="86"/>
      <c r="ZT155" s="86"/>
      <c r="ZU155" s="86"/>
      <c r="ZV155" s="86"/>
      <c r="ZW155" s="86"/>
      <c r="ZX155" s="86"/>
      <c r="ZY155" s="86"/>
      <c r="ZZ155" s="86"/>
      <c r="AAA155" s="86"/>
      <c r="AAB155" s="86"/>
      <c r="AAC155" s="86"/>
      <c r="AAD155" s="86"/>
      <c r="AAE155" s="86"/>
      <c r="AAF155" s="86"/>
      <c r="AAG155" s="86"/>
      <c r="AAH155" s="86"/>
      <c r="AAI155" s="86"/>
      <c r="AAJ155" s="86"/>
      <c r="AAK155" s="86"/>
      <c r="AAL155" s="86"/>
      <c r="AAM155" s="86"/>
      <c r="AAN155" s="86"/>
      <c r="AAO155" s="86"/>
      <c r="AAP155" s="86"/>
      <c r="AAQ155" s="86"/>
      <c r="AAR155" s="86"/>
      <c r="AAS155" s="86"/>
      <c r="AAT155" s="86"/>
      <c r="AAU155" s="186"/>
      <c r="AAV155" s="186"/>
      <c r="AAW155" s="186"/>
      <c r="AAX155" s="186"/>
      <c r="AAY155" s="186"/>
      <c r="AAZ155" s="186"/>
      <c r="ABA155" s="86"/>
      <c r="ABB155" s="86"/>
      <c r="ABC155" s="86"/>
      <c r="ABD155" s="86"/>
      <c r="ABE155" s="86"/>
      <c r="ABF155" s="86"/>
      <c r="ABG155" s="86"/>
      <c r="ABH155" s="86"/>
      <c r="ABI155" s="86"/>
      <c r="ABJ155" s="86"/>
      <c r="ABK155" s="86"/>
      <c r="ABL155" s="86"/>
      <c r="ABM155" s="86"/>
      <c r="ABN155" s="86"/>
      <c r="ABO155" s="86"/>
      <c r="ABP155" s="86"/>
      <c r="ABQ155" s="86"/>
      <c r="ABR155" s="86"/>
      <c r="ABS155" s="86"/>
      <c r="ABT155" s="86"/>
      <c r="ABU155" s="86"/>
      <c r="ABV155" s="86"/>
      <c r="ABW155" s="86"/>
      <c r="ABX155" s="86"/>
      <c r="ABY155" s="86"/>
      <c r="ABZ155" s="86"/>
      <c r="ACA155" s="86"/>
      <c r="ACB155" s="86"/>
      <c r="ACC155" s="86"/>
      <c r="ACD155" s="86"/>
      <c r="ACE155" s="86"/>
      <c r="ACF155" s="86"/>
      <c r="ACG155" s="86"/>
      <c r="ACH155" s="86"/>
      <c r="ACI155" s="86"/>
      <c r="ACJ155" s="86"/>
      <c r="ACK155" s="86"/>
      <c r="ACL155" s="86"/>
      <c r="ACM155" s="86"/>
      <c r="ACN155" s="86"/>
      <c r="ACO155" s="86"/>
      <c r="ACP155" s="86"/>
      <c r="ACQ155" s="86"/>
      <c r="ACR155" s="86"/>
      <c r="ACS155" s="86"/>
      <c r="ACT155" s="86"/>
      <c r="ACU155" s="86"/>
      <c r="ACV155" s="86"/>
      <c r="ACW155" s="86"/>
      <c r="ACX155" s="86"/>
      <c r="ACY155" s="86"/>
      <c r="ACZ155" s="86"/>
      <c r="ADA155" s="86"/>
      <c r="ADB155" s="86"/>
      <c r="ADC155" s="86"/>
      <c r="ADD155" s="86"/>
      <c r="ADE155" s="86"/>
      <c r="ADF155" s="86"/>
      <c r="ADG155" s="86"/>
      <c r="ADH155" s="86"/>
      <c r="ADI155" s="86"/>
      <c r="ADJ155" s="86"/>
      <c r="ADK155" s="86"/>
      <c r="ADL155" s="86"/>
      <c r="ADM155" s="86"/>
      <c r="ADN155" s="86"/>
      <c r="ADO155" s="86"/>
      <c r="ADP155" s="86"/>
      <c r="ADQ155" s="86"/>
      <c r="ADR155" s="86"/>
      <c r="ADS155" s="86"/>
      <c r="ADT155" s="86"/>
      <c r="ADU155" s="86"/>
      <c r="ADV155" s="86"/>
      <c r="ADW155" s="86"/>
      <c r="ADX155" s="86"/>
      <c r="ADY155" s="86"/>
      <c r="ADZ155" s="86"/>
      <c r="AEA155" s="86"/>
      <c r="AEB155" s="86"/>
      <c r="AEC155" s="86"/>
      <c r="AED155" s="86"/>
      <c r="AEE155" s="86"/>
      <c r="AEF155" s="86"/>
      <c r="AEG155" s="86"/>
      <c r="AEH155" s="86"/>
      <c r="AEI155" s="86"/>
      <c r="AEJ155" s="86"/>
      <c r="AEK155" s="86"/>
      <c r="AEL155" s="86"/>
      <c r="AEM155" s="86"/>
      <c r="AEN155" s="86"/>
      <c r="AEO155" s="86"/>
      <c r="AEP155" s="86"/>
      <c r="AEQ155" s="86"/>
      <c r="AER155" s="86"/>
      <c r="AES155" s="86"/>
      <c r="AET155" s="86"/>
      <c r="AEU155" s="86"/>
      <c r="AEV155" s="86"/>
      <c r="AEW155" s="86"/>
      <c r="AEX155" s="86"/>
      <c r="AEY155" s="86"/>
      <c r="AEZ155" s="86"/>
      <c r="AFA155" s="86"/>
      <c r="AFB155" s="86"/>
      <c r="AFC155" s="86"/>
      <c r="AFD155" s="86"/>
      <c r="AFE155" s="86"/>
      <c r="AFF155" s="86"/>
      <c r="AFG155" s="86"/>
      <c r="AFH155" s="86"/>
      <c r="AFI155" s="86"/>
      <c r="AFJ155" s="86"/>
      <c r="AFK155" s="86"/>
      <c r="AFL155" s="86"/>
      <c r="AFM155" s="86"/>
      <c r="AFN155" s="86"/>
      <c r="AFO155" s="86"/>
      <c r="AFP155" s="86"/>
      <c r="AFQ155" s="86"/>
      <c r="AFR155" s="86"/>
      <c r="AFS155" s="86"/>
      <c r="AFT155" s="86"/>
      <c r="AFU155" s="86"/>
      <c r="AFV155" s="86"/>
      <c r="AFW155" s="86"/>
      <c r="AFX155" s="86"/>
      <c r="AFY155" s="86"/>
      <c r="AFZ155" s="86"/>
      <c r="AGA155" s="86"/>
      <c r="AGB155" s="86"/>
      <c r="AGC155" s="86"/>
      <c r="AGD155" s="86"/>
      <c r="AGE155" s="86"/>
      <c r="AGF155" s="86"/>
      <c r="AGG155" s="86"/>
      <c r="AGH155" s="86"/>
      <c r="AGI155" s="86"/>
      <c r="AGJ155" s="86"/>
      <c r="AGK155" s="86"/>
      <c r="AGL155" s="86"/>
      <c r="AGM155" s="86"/>
      <c r="AGN155" s="86"/>
      <c r="AGO155" s="86"/>
      <c r="AGP155" s="86"/>
      <c r="AGQ155" s="86"/>
      <c r="AGR155" s="86"/>
      <c r="AGS155" s="86"/>
      <c r="AGT155" s="86"/>
      <c r="AGU155" s="86"/>
      <c r="AGV155" s="86"/>
      <c r="AGW155" s="86"/>
      <c r="AGX155" s="86"/>
      <c r="AGY155" s="86"/>
      <c r="AGZ155" s="86"/>
      <c r="AHA155" s="86"/>
      <c r="AHB155" s="86"/>
      <c r="AHC155" s="86"/>
      <c r="AHD155" s="86"/>
      <c r="AHE155" s="86"/>
      <c r="AHF155" s="86"/>
      <c r="AHG155" s="86"/>
      <c r="AHH155" s="86"/>
      <c r="AHI155" s="86"/>
      <c r="AHJ155" s="86"/>
      <c r="AHK155" s="86"/>
      <c r="AHL155" s="86"/>
      <c r="AHM155" s="86"/>
      <c r="AHN155" s="86"/>
      <c r="AHO155" s="86"/>
      <c r="AHP155" s="86"/>
      <c r="AHQ155" s="86"/>
      <c r="AHR155" s="86"/>
      <c r="AHS155" s="86"/>
      <c r="AHT155" s="86"/>
      <c r="AHU155" s="86"/>
      <c r="AHV155" s="86"/>
      <c r="AHW155" s="86"/>
      <c r="AHX155" s="86"/>
      <c r="AHY155" s="86"/>
      <c r="AHZ155" s="86"/>
      <c r="AIA155" s="86"/>
      <c r="AIB155" s="86"/>
      <c r="AIC155" s="86"/>
      <c r="AID155" s="86"/>
      <c r="AIE155" s="86"/>
      <c r="AIF155" s="86"/>
      <c r="AIG155" s="86"/>
      <c r="AIH155" s="86"/>
      <c r="AII155" s="86"/>
      <c r="AIJ155" s="86"/>
      <c r="AIK155" s="86"/>
      <c r="AIL155" s="86"/>
      <c r="AIM155" s="86"/>
      <c r="AIN155" s="86"/>
      <c r="AIO155" s="86"/>
      <c r="AIP155" s="86"/>
      <c r="AIQ155" s="86"/>
      <c r="AIR155" s="86"/>
      <c r="AIS155" s="86"/>
      <c r="AIT155" s="86"/>
      <c r="AIU155" s="86"/>
      <c r="AIV155" s="86"/>
      <c r="AIW155" s="86"/>
      <c r="AIX155" s="86"/>
      <c r="AIY155" s="86"/>
      <c r="AIZ155" s="86"/>
      <c r="AJA155" s="86"/>
      <c r="AJB155" s="86"/>
      <c r="AJC155" s="86"/>
      <c r="AJD155" s="86"/>
      <c r="AJE155" s="86"/>
      <c r="AJF155" s="86"/>
      <c r="AJG155" s="86"/>
      <c r="AJH155" s="86"/>
      <c r="AJI155" s="86"/>
      <c r="AJJ155" s="86"/>
      <c r="AJK155" s="86"/>
      <c r="AJL155" s="86"/>
      <c r="AJM155" s="86"/>
      <c r="AJN155" s="86"/>
      <c r="AJO155" s="86"/>
      <c r="AJP155" s="86"/>
      <c r="AJQ155" s="86"/>
      <c r="AJR155" s="86"/>
      <c r="AJS155" s="86"/>
      <c r="AJT155" s="86"/>
      <c r="AJU155" s="86"/>
      <c r="AJV155" s="86"/>
      <c r="AJW155" s="86"/>
      <c r="AJX155" s="86"/>
      <c r="AJY155" s="86"/>
      <c r="AJZ155" s="86"/>
      <c r="AKA155" s="86"/>
      <c r="AKB155" s="86"/>
      <c r="AKC155" s="86"/>
      <c r="AKD155" s="86"/>
      <c r="AKE155" s="86"/>
      <c r="AKF155" s="86"/>
      <c r="AKG155" s="86"/>
      <c r="AKH155" s="86"/>
      <c r="AKI155" s="86"/>
      <c r="AKJ155" s="86"/>
      <c r="AKK155" s="86"/>
      <c r="AKL155" s="86"/>
      <c r="AKM155" s="86"/>
      <c r="AKN155" s="86"/>
      <c r="AKO155" s="86"/>
      <c r="AKP155" s="86"/>
      <c r="AKQ155" s="186"/>
      <c r="AKR155" s="186"/>
      <c r="AKS155" s="186"/>
      <c r="AKT155" s="186"/>
      <c r="AKU155" s="186"/>
      <c r="AKV155" s="186"/>
      <c r="AKW155" s="86"/>
      <c r="AKX155" s="86"/>
      <c r="AKY155" s="86"/>
      <c r="AKZ155" s="86"/>
      <c r="ALA155" s="86"/>
      <c r="ALB155" s="86"/>
      <c r="ALC155" s="86"/>
      <c r="ALD155" s="86"/>
      <c r="ALE155" s="86"/>
      <c r="ALF155" s="86"/>
      <c r="ALG155" s="86"/>
      <c r="ALH155" s="86"/>
      <c r="ALI155" s="86"/>
      <c r="ALJ155" s="86"/>
      <c r="ALK155" s="86"/>
      <c r="ALL155" s="86"/>
      <c r="ALM155" s="86"/>
      <c r="ALN155" s="86"/>
      <c r="ALO155" s="86"/>
      <c r="ALP155" s="86"/>
      <c r="ALQ155" s="86"/>
      <c r="ALR155" s="86"/>
      <c r="ALS155" s="86"/>
      <c r="ALT155" s="86"/>
      <c r="ALU155" s="86"/>
      <c r="ALV155" s="86"/>
      <c r="ALW155" s="86"/>
      <c r="ALX155" s="86"/>
      <c r="ALY155" s="86"/>
      <c r="ALZ155" s="86"/>
      <c r="AMA155" s="86"/>
      <c r="AMB155" s="86"/>
      <c r="AMC155" s="86"/>
      <c r="AMD155" s="86"/>
      <c r="AME155" s="86"/>
      <c r="AMF155" s="86"/>
      <c r="AMG155" s="86"/>
      <c r="AMH155" s="86"/>
      <c r="AMI155" s="86"/>
      <c r="AMJ155" s="86"/>
      <c r="AMK155" s="86"/>
      <c r="AML155" s="86"/>
      <c r="AMM155" s="86"/>
      <c r="AMN155" s="86"/>
      <c r="AMO155" s="86"/>
      <c r="AMP155" s="86"/>
      <c r="AMQ155" s="86"/>
      <c r="AMR155" s="86"/>
      <c r="AMS155" s="86"/>
      <c r="AMT155" s="86"/>
      <c r="AMU155" s="86"/>
      <c r="AMV155" s="86"/>
      <c r="AMW155" s="86"/>
      <c r="AMX155" s="86"/>
      <c r="AMY155" s="86"/>
      <c r="AMZ155" s="86"/>
      <c r="ANA155" s="86"/>
      <c r="ANB155" s="86"/>
      <c r="ANC155" s="86"/>
      <c r="AND155" s="86"/>
      <c r="ANE155" s="86"/>
      <c r="ANF155" s="86"/>
      <c r="ANG155" s="86"/>
      <c r="ANH155" s="86"/>
      <c r="ANI155" s="86"/>
      <c r="ANJ155" s="86"/>
      <c r="ANK155" s="86"/>
      <c r="ANL155" s="86"/>
      <c r="ANM155" s="86"/>
      <c r="ANN155" s="86"/>
      <c r="ANO155" s="86"/>
      <c r="ANP155" s="86"/>
      <c r="ANQ155" s="86"/>
      <c r="ANR155" s="86"/>
      <c r="ANS155" s="86"/>
      <c r="ANT155" s="86"/>
      <c r="ANU155" s="86"/>
      <c r="ANV155" s="86"/>
      <c r="ANW155" s="86"/>
      <c r="ANX155" s="86"/>
      <c r="ANY155" s="86"/>
      <c r="ANZ155" s="86"/>
      <c r="AOA155" s="86"/>
      <c r="AOB155" s="86"/>
      <c r="AOC155" s="86"/>
      <c r="AOD155" s="86"/>
      <c r="AOE155" s="86"/>
      <c r="AOF155" s="86"/>
      <c r="AOG155" s="86"/>
      <c r="AOH155" s="86"/>
      <c r="AOI155" s="86"/>
      <c r="AOJ155" s="86"/>
      <c r="AOK155" s="86"/>
      <c r="AOL155" s="86"/>
      <c r="AOM155" s="86"/>
      <c r="AON155" s="86"/>
      <c r="AOO155" s="86"/>
      <c r="AOP155" s="86"/>
      <c r="AOQ155" s="86"/>
      <c r="AOR155" s="86"/>
      <c r="AOS155" s="86"/>
      <c r="AOT155" s="86"/>
      <c r="AOU155" s="86"/>
      <c r="AOV155" s="86"/>
      <c r="AOW155" s="86"/>
      <c r="AOX155" s="86"/>
      <c r="AOY155" s="86"/>
      <c r="AOZ155" s="86"/>
      <c r="APA155" s="86"/>
      <c r="APB155" s="86"/>
      <c r="APC155" s="86"/>
      <c r="APD155" s="86"/>
      <c r="APE155" s="86"/>
      <c r="APF155" s="86"/>
      <c r="APG155" s="86"/>
      <c r="APH155" s="86"/>
      <c r="API155" s="86"/>
      <c r="APJ155" s="86"/>
      <c r="APK155" s="86"/>
      <c r="APL155" s="86"/>
      <c r="APM155" s="86"/>
      <c r="APN155" s="86"/>
      <c r="APO155" s="86"/>
      <c r="APP155" s="86"/>
      <c r="APQ155" s="86"/>
      <c r="APR155" s="86"/>
      <c r="APS155" s="86"/>
      <c r="APT155" s="86"/>
      <c r="APU155" s="86"/>
      <c r="APV155" s="86"/>
      <c r="APW155" s="86"/>
      <c r="APX155" s="86"/>
      <c r="APY155" s="86"/>
      <c r="APZ155" s="86"/>
      <c r="AQA155" s="86"/>
      <c r="AQB155" s="86"/>
      <c r="AQC155" s="86"/>
      <c r="AQD155" s="86"/>
      <c r="AQE155" s="86"/>
      <c r="AQF155" s="86"/>
      <c r="AQG155" s="86"/>
      <c r="AQH155" s="86"/>
      <c r="AQI155" s="86"/>
      <c r="AQJ155" s="86"/>
      <c r="AQK155" s="86"/>
      <c r="AQL155" s="86"/>
      <c r="AQM155" s="86"/>
      <c r="AQN155" s="86"/>
      <c r="AQO155" s="86"/>
      <c r="AQP155" s="86"/>
      <c r="AQQ155" s="86"/>
      <c r="AQR155" s="86"/>
      <c r="AQS155" s="86"/>
      <c r="AQT155" s="86"/>
      <c r="AQU155" s="86"/>
      <c r="AQV155" s="86"/>
      <c r="AQW155" s="86"/>
      <c r="AQX155" s="86"/>
      <c r="AQY155" s="86"/>
      <c r="AQZ155" s="86"/>
      <c r="ARA155" s="86"/>
      <c r="ARB155" s="86"/>
      <c r="ARC155" s="86"/>
      <c r="ARD155" s="86"/>
      <c r="ARE155" s="86"/>
      <c r="ARF155" s="86"/>
      <c r="ARG155" s="86"/>
      <c r="ARH155" s="86"/>
      <c r="ARI155" s="86"/>
      <c r="ARJ155" s="86"/>
      <c r="ARK155" s="86"/>
      <c r="ARL155" s="86"/>
      <c r="ARM155" s="86"/>
      <c r="ARN155" s="86"/>
      <c r="ARO155" s="86"/>
      <c r="ARP155" s="86"/>
      <c r="ARQ155" s="86"/>
      <c r="ARR155" s="86"/>
      <c r="ARS155" s="86"/>
      <c r="ART155" s="86"/>
      <c r="ARU155" s="86"/>
      <c r="ARV155" s="86"/>
      <c r="ARW155" s="86"/>
      <c r="ARX155" s="86"/>
      <c r="ARY155" s="86"/>
      <c r="ARZ155" s="86"/>
      <c r="ASA155" s="86"/>
      <c r="ASB155" s="86"/>
      <c r="ASC155" s="86"/>
      <c r="ASD155" s="86"/>
      <c r="ASE155" s="86"/>
      <c r="ASF155" s="86"/>
      <c r="ASG155" s="86"/>
      <c r="ASH155" s="86"/>
      <c r="ASI155" s="86"/>
      <c r="ASJ155" s="86"/>
      <c r="ASK155" s="86"/>
      <c r="ASL155" s="86"/>
      <c r="ASM155" s="86"/>
      <c r="ASN155" s="86"/>
      <c r="ASO155" s="86"/>
      <c r="ASP155" s="86"/>
      <c r="ASQ155" s="86"/>
      <c r="ASR155" s="86"/>
      <c r="ASS155" s="86"/>
      <c r="AST155" s="86"/>
      <c r="ASU155" s="86"/>
      <c r="ASV155" s="86"/>
      <c r="ASW155" s="86"/>
      <c r="ASX155" s="86"/>
      <c r="ASY155" s="86"/>
      <c r="ASZ155" s="86"/>
      <c r="ATA155" s="86"/>
      <c r="ATB155" s="86"/>
      <c r="ATC155" s="86"/>
      <c r="ATD155" s="86"/>
      <c r="ATE155" s="86"/>
      <c r="ATF155" s="86"/>
      <c r="ATG155" s="86"/>
      <c r="ATH155" s="86"/>
      <c r="ATI155" s="86"/>
      <c r="ATJ155" s="86"/>
      <c r="ATK155" s="86"/>
      <c r="ATL155" s="86"/>
      <c r="ATM155" s="86"/>
      <c r="ATN155" s="86"/>
      <c r="ATO155" s="86"/>
      <c r="ATP155" s="86"/>
      <c r="ATQ155" s="86"/>
      <c r="ATR155" s="86"/>
      <c r="ATS155" s="86"/>
      <c r="ATT155" s="86"/>
      <c r="ATU155" s="86"/>
      <c r="ATV155" s="86"/>
      <c r="ATW155" s="86"/>
      <c r="ATX155" s="86"/>
      <c r="ATY155" s="86"/>
      <c r="ATZ155" s="86"/>
      <c r="AUA155" s="86"/>
      <c r="AUB155" s="86"/>
      <c r="AUC155" s="86"/>
      <c r="AUD155" s="86"/>
      <c r="AUE155" s="86"/>
      <c r="AUF155" s="86"/>
      <c r="AUG155" s="86"/>
      <c r="AUH155" s="86"/>
      <c r="AUI155" s="86"/>
      <c r="AUJ155" s="86"/>
      <c r="AUK155" s="86"/>
      <c r="AUL155" s="86"/>
      <c r="AUM155" s="186"/>
      <c r="AUN155" s="186"/>
      <c r="AUO155" s="186"/>
      <c r="AUP155" s="186"/>
      <c r="AUQ155" s="186"/>
      <c r="AUR155" s="186"/>
      <c r="AUS155" s="86"/>
      <c r="AUT155" s="86"/>
      <c r="AUU155" s="86"/>
      <c r="AUV155" s="86"/>
      <c r="AUW155" s="86"/>
      <c r="AUX155" s="86"/>
      <c r="AUY155" s="86"/>
      <c r="AUZ155" s="86"/>
      <c r="AVA155" s="86"/>
      <c r="AVB155" s="86"/>
      <c r="AVC155" s="86"/>
      <c r="AVD155" s="86"/>
      <c r="AVE155" s="86"/>
      <c r="AVF155" s="86"/>
      <c r="AVG155" s="86"/>
      <c r="AVH155" s="86"/>
      <c r="AVI155" s="86"/>
      <c r="AVJ155" s="86"/>
      <c r="AVK155" s="86"/>
      <c r="AVL155" s="86"/>
      <c r="AVM155" s="86"/>
      <c r="AVN155" s="86"/>
      <c r="AVO155" s="86"/>
      <c r="AVP155" s="86"/>
      <c r="AVQ155" s="86"/>
      <c r="AVR155" s="86"/>
      <c r="AVS155" s="86"/>
      <c r="AVT155" s="86"/>
      <c r="AVU155" s="86"/>
      <c r="AVV155" s="86"/>
      <c r="AVW155" s="86"/>
      <c r="AVX155" s="86"/>
      <c r="AVY155" s="86"/>
      <c r="AVZ155" s="86"/>
      <c r="AWA155" s="86"/>
      <c r="AWB155" s="86"/>
      <c r="AWC155" s="86"/>
      <c r="AWD155" s="86"/>
      <c r="AWE155" s="86"/>
      <c r="AWF155" s="86"/>
      <c r="AWG155" s="86"/>
      <c r="AWH155" s="86"/>
      <c r="AWI155" s="86"/>
      <c r="AWJ155" s="86"/>
      <c r="AWK155" s="86"/>
      <c r="AWL155" s="86"/>
      <c r="AWM155" s="86"/>
      <c r="AWN155" s="86"/>
      <c r="AWO155" s="86"/>
      <c r="AWP155" s="86"/>
      <c r="AWQ155" s="86"/>
      <c r="AWR155" s="86"/>
      <c r="AWS155" s="86"/>
      <c r="AWT155" s="86"/>
      <c r="AWU155" s="86"/>
      <c r="AWV155" s="86"/>
      <c r="AWW155" s="86"/>
      <c r="AWX155" s="86"/>
      <c r="AWY155" s="86"/>
      <c r="AWZ155" s="86"/>
      <c r="AXA155" s="86"/>
      <c r="AXB155" s="86"/>
      <c r="AXC155" s="86"/>
      <c r="AXD155" s="86"/>
      <c r="AXE155" s="86"/>
      <c r="AXF155" s="86"/>
      <c r="AXG155" s="86"/>
      <c r="AXH155" s="86"/>
      <c r="AXI155" s="86"/>
      <c r="AXJ155" s="86"/>
      <c r="AXK155" s="86"/>
      <c r="AXL155" s="86"/>
      <c r="AXM155" s="86"/>
      <c r="AXN155" s="86"/>
      <c r="AXO155" s="86"/>
      <c r="AXP155" s="86"/>
      <c r="AXQ155" s="86"/>
      <c r="AXR155" s="86"/>
      <c r="AXS155" s="86"/>
      <c r="AXT155" s="86"/>
      <c r="AXU155" s="86"/>
      <c r="AXV155" s="86"/>
      <c r="AXW155" s="86"/>
      <c r="AXX155" s="86"/>
      <c r="AXY155" s="86"/>
      <c r="AXZ155" s="86"/>
      <c r="AYA155" s="86"/>
      <c r="AYB155" s="86"/>
      <c r="AYC155" s="86"/>
      <c r="AYD155" s="86"/>
      <c r="AYE155" s="86"/>
      <c r="AYF155" s="86"/>
      <c r="AYG155" s="86"/>
      <c r="AYH155" s="86"/>
      <c r="AYI155" s="86"/>
      <c r="AYJ155" s="86"/>
      <c r="AYK155" s="86"/>
      <c r="AYL155" s="86"/>
      <c r="AYM155" s="86"/>
      <c r="AYN155" s="86"/>
      <c r="AYO155" s="86"/>
      <c r="AYP155" s="86"/>
      <c r="AYQ155" s="86"/>
      <c r="AYR155" s="86"/>
      <c r="AYS155" s="86"/>
      <c r="AYT155" s="86"/>
      <c r="AYU155" s="86"/>
      <c r="AYV155" s="86"/>
      <c r="AYW155" s="86"/>
      <c r="AYX155" s="86"/>
      <c r="AYY155" s="86"/>
      <c r="AYZ155" s="86"/>
      <c r="AZA155" s="86"/>
      <c r="AZB155" s="86"/>
      <c r="AZC155" s="86"/>
      <c r="AZD155" s="86"/>
      <c r="AZE155" s="86"/>
      <c r="AZF155" s="86"/>
      <c r="AZG155" s="86"/>
      <c r="AZH155" s="86"/>
      <c r="AZI155" s="86"/>
      <c r="AZJ155" s="86"/>
      <c r="AZK155" s="86"/>
      <c r="AZL155" s="86"/>
      <c r="AZM155" s="86"/>
      <c r="AZN155" s="86"/>
      <c r="AZO155" s="86"/>
      <c r="AZP155" s="86"/>
      <c r="AZQ155" s="86"/>
      <c r="AZR155" s="86"/>
      <c r="AZS155" s="86"/>
      <c r="AZT155" s="86"/>
      <c r="AZU155" s="86"/>
      <c r="AZV155" s="86"/>
      <c r="AZW155" s="86"/>
      <c r="AZX155" s="86"/>
      <c r="AZY155" s="86"/>
      <c r="AZZ155" s="86"/>
      <c r="BAA155" s="86"/>
      <c r="BAB155" s="86"/>
      <c r="BAC155" s="86"/>
      <c r="BAD155" s="86"/>
      <c r="BAE155" s="86"/>
      <c r="BAF155" s="86"/>
      <c r="BAG155" s="86"/>
      <c r="BAH155" s="86"/>
      <c r="BAI155" s="86"/>
      <c r="BAJ155" s="86"/>
      <c r="BAK155" s="86"/>
      <c r="BAL155" s="86"/>
      <c r="BAM155" s="86"/>
      <c r="BAN155" s="86"/>
      <c r="BAO155" s="86"/>
      <c r="BAP155" s="86"/>
      <c r="BAQ155" s="86"/>
      <c r="BAR155" s="86"/>
      <c r="BAS155" s="86"/>
      <c r="BAT155" s="86"/>
      <c r="BAU155" s="86"/>
      <c r="BAV155" s="86"/>
      <c r="BAW155" s="86"/>
      <c r="BAX155" s="86"/>
      <c r="BAY155" s="86"/>
      <c r="BAZ155" s="86"/>
      <c r="BBA155" s="86"/>
      <c r="BBB155" s="86"/>
      <c r="BBC155" s="86"/>
      <c r="BBD155" s="86"/>
      <c r="BBE155" s="86"/>
      <c r="BBF155" s="86"/>
      <c r="BBG155" s="86"/>
      <c r="BBH155" s="86"/>
      <c r="BBI155" s="86"/>
      <c r="BBJ155" s="86"/>
      <c r="BBK155" s="86"/>
      <c r="BBL155" s="86"/>
      <c r="BBM155" s="86"/>
      <c r="BBN155" s="86"/>
      <c r="BBO155" s="86"/>
      <c r="BBP155" s="86"/>
      <c r="BBQ155" s="86"/>
      <c r="BBR155" s="86"/>
      <c r="BBS155" s="86"/>
      <c r="BBT155" s="86"/>
      <c r="BBU155" s="86"/>
      <c r="BBV155" s="86"/>
      <c r="BBW155" s="86"/>
      <c r="BBX155" s="86"/>
      <c r="BBY155" s="86"/>
      <c r="BBZ155" s="86"/>
      <c r="BCA155" s="86"/>
      <c r="BCB155" s="86"/>
      <c r="BCC155" s="86"/>
      <c r="BCD155" s="86"/>
      <c r="BCE155" s="86"/>
      <c r="BCF155" s="86"/>
      <c r="BCG155" s="86"/>
      <c r="BCH155" s="86"/>
      <c r="BCI155" s="86"/>
      <c r="BCJ155" s="86"/>
      <c r="BCK155" s="86"/>
      <c r="BCL155" s="86"/>
      <c r="BCM155" s="86"/>
      <c r="BCN155" s="86"/>
      <c r="BCO155" s="86"/>
      <c r="BCP155" s="86"/>
      <c r="BCQ155" s="86"/>
      <c r="BCR155" s="86"/>
      <c r="BCS155" s="86"/>
      <c r="BCT155" s="86"/>
      <c r="BCU155" s="86"/>
      <c r="BCV155" s="86"/>
      <c r="BCW155" s="86"/>
      <c r="BCX155" s="86"/>
      <c r="BCY155" s="86"/>
      <c r="BCZ155" s="86"/>
      <c r="BDA155" s="86"/>
      <c r="BDB155" s="86"/>
      <c r="BDC155" s="86"/>
      <c r="BDD155" s="86"/>
      <c r="BDE155" s="86"/>
      <c r="BDF155" s="86"/>
      <c r="BDG155" s="86"/>
      <c r="BDH155" s="86"/>
      <c r="BDI155" s="86"/>
      <c r="BDJ155" s="86"/>
      <c r="BDK155" s="86"/>
      <c r="BDL155" s="86"/>
      <c r="BDM155" s="86"/>
      <c r="BDN155" s="86"/>
      <c r="BDO155" s="86"/>
      <c r="BDP155" s="86"/>
      <c r="BDQ155" s="86"/>
      <c r="BDR155" s="86"/>
      <c r="BDS155" s="86"/>
      <c r="BDT155" s="86"/>
      <c r="BDU155" s="86"/>
      <c r="BDV155" s="86"/>
      <c r="BDW155" s="86"/>
      <c r="BDX155" s="86"/>
      <c r="BDY155" s="86"/>
      <c r="BDZ155" s="86"/>
      <c r="BEA155" s="86"/>
      <c r="BEB155" s="86"/>
      <c r="BEC155" s="86"/>
      <c r="BED155" s="86"/>
      <c r="BEE155" s="86"/>
      <c r="BEF155" s="86"/>
      <c r="BEG155" s="86"/>
      <c r="BEH155" s="86"/>
      <c r="BEI155" s="186"/>
      <c r="BEJ155" s="186"/>
      <c r="BEK155" s="186"/>
      <c r="BEL155" s="186"/>
      <c r="BEM155" s="186"/>
      <c r="BEN155" s="186"/>
      <c r="BEO155" s="86"/>
      <c r="BEP155" s="86"/>
      <c r="BEQ155" s="86"/>
      <c r="BER155" s="86"/>
      <c r="BES155" s="86"/>
      <c r="BET155" s="86"/>
      <c r="BEU155" s="86"/>
      <c r="BEV155" s="86"/>
      <c r="BEW155" s="86"/>
      <c r="BEX155" s="86"/>
      <c r="BEY155" s="86"/>
      <c r="BEZ155" s="86"/>
      <c r="BFA155" s="86"/>
      <c r="BFB155" s="86"/>
      <c r="BFC155" s="86"/>
      <c r="BFD155" s="86"/>
      <c r="BFE155" s="86"/>
      <c r="BFF155" s="86"/>
      <c r="BFG155" s="86"/>
      <c r="BFH155" s="86"/>
      <c r="BFI155" s="86"/>
      <c r="BFJ155" s="86"/>
      <c r="BFK155" s="86"/>
      <c r="BFL155" s="86"/>
      <c r="BFM155" s="86"/>
      <c r="BFN155" s="86"/>
      <c r="BFO155" s="86"/>
      <c r="BFP155" s="86"/>
      <c r="BFQ155" s="86"/>
      <c r="BFR155" s="86"/>
      <c r="BFS155" s="86"/>
      <c r="BFT155" s="86"/>
      <c r="BFU155" s="86"/>
      <c r="BFV155" s="86"/>
      <c r="BFW155" s="86"/>
      <c r="BFX155" s="86"/>
      <c r="BFY155" s="86"/>
      <c r="BFZ155" s="86"/>
      <c r="BGA155" s="86"/>
      <c r="BGB155" s="86"/>
      <c r="BGC155" s="86"/>
      <c r="BGD155" s="86"/>
      <c r="BGE155" s="86"/>
      <c r="BGF155" s="86"/>
      <c r="BGG155" s="86"/>
      <c r="BGH155" s="86"/>
      <c r="BGI155" s="86"/>
      <c r="BGJ155" s="86"/>
      <c r="BGK155" s="86"/>
      <c r="BGL155" s="86"/>
      <c r="BGM155" s="86"/>
      <c r="BGN155" s="86"/>
      <c r="BGO155" s="86"/>
      <c r="BGP155" s="86"/>
      <c r="BGQ155" s="86"/>
      <c r="BGR155" s="86"/>
      <c r="BGS155" s="86"/>
      <c r="BGT155" s="86"/>
      <c r="BGU155" s="86"/>
      <c r="BGV155" s="86"/>
      <c r="BGW155" s="86"/>
      <c r="BGX155" s="86"/>
      <c r="BGY155" s="86"/>
      <c r="BGZ155" s="86"/>
      <c r="BHA155" s="86"/>
      <c r="BHB155" s="86"/>
      <c r="BHC155" s="86"/>
      <c r="BHD155" s="86"/>
      <c r="BHE155" s="86"/>
      <c r="BHF155" s="86"/>
      <c r="BHG155" s="86"/>
      <c r="BHH155" s="86"/>
      <c r="BHI155" s="86"/>
      <c r="BHJ155" s="86"/>
      <c r="BHK155" s="86"/>
      <c r="BHL155" s="86"/>
      <c r="BHM155" s="86"/>
      <c r="BHN155" s="86"/>
      <c r="BHO155" s="86"/>
      <c r="BHP155" s="86"/>
      <c r="BHQ155" s="86"/>
      <c r="BHR155" s="86"/>
      <c r="BHS155" s="86"/>
      <c r="BHT155" s="86"/>
      <c r="BHU155" s="86"/>
      <c r="BHV155" s="86"/>
      <c r="BHW155" s="86"/>
      <c r="BHX155" s="86"/>
      <c r="BHY155" s="86"/>
      <c r="BHZ155" s="86"/>
      <c r="BIA155" s="86"/>
      <c r="BIB155" s="86"/>
      <c r="BIC155" s="86"/>
      <c r="BID155" s="86"/>
      <c r="BIE155" s="86"/>
      <c r="BIF155" s="86"/>
      <c r="BIG155" s="86"/>
      <c r="BIH155" s="86"/>
      <c r="BII155" s="86"/>
      <c r="BIJ155" s="86"/>
      <c r="BIK155" s="86"/>
      <c r="BIL155" s="86"/>
      <c r="BIM155" s="86"/>
      <c r="BIN155" s="86"/>
      <c r="BIO155" s="86"/>
      <c r="BIP155" s="86"/>
      <c r="BIQ155" s="86"/>
      <c r="BIR155" s="86"/>
      <c r="BIS155" s="86"/>
      <c r="BIT155" s="86"/>
      <c r="BIU155" s="86"/>
      <c r="BIV155" s="86"/>
      <c r="BIW155" s="86"/>
      <c r="BIX155" s="86"/>
      <c r="BIY155" s="86"/>
      <c r="BIZ155" s="86"/>
      <c r="BJA155" s="86"/>
      <c r="BJB155" s="86"/>
      <c r="BJC155" s="86"/>
      <c r="BJD155" s="86"/>
      <c r="BJE155" s="86"/>
      <c r="BJF155" s="86"/>
      <c r="BJG155" s="86"/>
      <c r="BJH155" s="86"/>
      <c r="BJI155" s="86"/>
      <c r="BJJ155" s="86"/>
      <c r="BJK155" s="86"/>
      <c r="BJL155" s="86"/>
      <c r="BJM155" s="86"/>
      <c r="BJN155" s="86"/>
      <c r="BJO155" s="86"/>
      <c r="BJP155" s="86"/>
      <c r="BJQ155" s="86"/>
      <c r="BJR155" s="86"/>
      <c r="BJS155" s="86"/>
      <c r="BJT155" s="86"/>
      <c r="BJU155" s="86"/>
      <c r="BJV155" s="86"/>
      <c r="BJW155" s="86"/>
      <c r="BJX155" s="86"/>
      <c r="BJY155" s="86"/>
      <c r="BJZ155" s="86"/>
      <c r="BKA155" s="86"/>
      <c r="BKB155" s="86"/>
      <c r="BKC155" s="86"/>
      <c r="BKD155" s="86"/>
      <c r="BKE155" s="86"/>
      <c r="BKF155" s="86"/>
      <c r="BKG155" s="86"/>
      <c r="BKH155" s="86"/>
      <c r="BKI155" s="86"/>
      <c r="BKJ155" s="86"/>
      <c r="BKK155" s="86"/>
      <c r="BKL155" s="86"/>
      <c r="BKM155" s="86"/>
      <c r="BKN155" s="86"/>
      <c r="BKO155" s="86"/>
      <c r="BKP155" s="86"/>
      <c r="BKQ155" s="86"/>
      <c r="BKR155" s="86"/>
      <c r="BKS155" s="86"/>
      <c r="BKT155" s="86"/>
      <c r="BKU155" s="86"/>
      <c r="BKV155" s="86"/>
      <c r="BKW155" s="86"/>
      <c r="BKX155" s="86"/>
      <c r="BKY155" s="86"/>
      <c r="BKZ155" s="86"/>
      <c r="BLA155" s="86"/>
      <c r="BLB155" s="86"/>
      <c r="BLC155" s="86"/>
      <c r="BLD155" s="86"/>
      <c r="BLE155" s="86"/>
      <c r="BLF155" s="86"/>
      <c r="BLG155" s="86"/>
      <c r="BLH155" s="86"/>
      <c r="BLI155" s="86"/>
      <c r="BLJ155" s="86"/>
      <c r="BLK155" s="86"/>
      <c r="BLL155" s="86"/>
      <c r="BLM155" s="86"/>
      <c r="BLN155" s="86"/>
      <c r="BLO155" s="86"/>
      <c r="BLP155" s="86"/>
      <c r="BLQ155" s="86"/>
      <c r="BLR155" s="86"/>
      <c r="BLS155" s="86"/>
      <c r="BLT155" s="86"/>
      <c r="BLU155" s="86"/>
      <c r="BLV155" s="86"/>
      <c r="BLW155" s="86"/>
      <c r="BLX155" s="86"/>
      <c r="BLY155" s="86"/>
      <c r="BLZ155" s="86"/>
      <c r="BMA155" s="86"/>
      <c r="BMB155" s="86"/>
      <c r="BMC155" s="86"/>
      <c r="BMD155" s="86"/>
      <c r="BME155" s="86"/>
      <c r="BMF155" s="86"/>
      <c r="BMG155" s="86"/>
      <c r="BMH155" s="86"/>
      <c r="BMI155" s="86"/>
      <c r="BMJ155" s="86"/>
      <c r="BMK155" s="86"/>
      <c r="BML155" s="86"/>
      <c r="BMM155" s="86"/>
      <c r="BMN155" s="86"/>
      <c r="BMO155" s="86"/>
      <c r="BMP155" s="86"/>
      <c r="BMQ155" s="86"/>
      <c r="BMR155" s="86"/>
      <c r="BMS155" s="86"/>
      <c r="BMT155" s="86"/>
      <c r="BMU155" s="86"/>
      <c r="BMV155" s="86"/>
      <c r="BMW155" s="86"/>
      <c r="BMX155" s="86"/>
      <c r="BMY155" s="86"/>
      <c r="BMZ155" s="86"/>
      <c r="BNA155" s="86"/>
      <c r="BNB155" s="86"/>
      <c r="BNC155" s="86"/>
      <c r="BND155" s="86"/>
      <c r="BNE155" s="86"/>
      <c r="BNF155" s="86"/>
      <c r="BNG155" s="86"/>
      <c r="BNH155" s="86"/>
      <c r="BNI155" s="86"/>
      <c r="BNJ155" s="86"/>
      <c r="BNK155" s="86"/>
      <c r="BNL155" s="86"/>
      <c r="BNM155" s="86"/>
      <c r="BNN155" s="86"/>
      <c r="BNO155" s="86"/>
      <c r="BNP155" s="86"/>
      <c r="BNQ155" s="86"/>
      <c r="BNR155" s="86"/>
      <c r="BNS155" s="86"/>
      <c r="BNT155" s="86"/>
      <c r="BNU155" s="86"/>
      <c r="BNV155" s="86"/>
      <c r="BNW155" s="86"/>
      <c r="BNX155" s="86"/>
      <c r="BNY155" s="86"/>
      <c r="BNZ155" s="86"/>
      <c r="BOA155" s="86"/>
      <c r="BOB155" s="86"/>
      <c r="BOC155" s="86"/>
      <c r="BOD155" s="86"/>
      <c r="BOE155" s="186"/>
      <c r="BOF155" s="186"/>
      <c r="BOG155" s="186"/>
      <c r="BOH155" s="186"/>
      <c r="BOI155" s="186"/>
      <c r="BOJ155" s="186"/>
      <c r="BOK155" s="86"/>
      <c r="BOL155" s="86"/>
      <c r="BOM155" s="86"/>
      <c r="BON155" s="86"/>
      <c r="BOO155" s="86"/>
      <c r="BOP155" s="86"/>
      <c r="BOQ155" s="86"/>
      <c r="BOR155" s="86"/>
      <c r="BOS155" s="86"/>
      <c r="BOT155" s="86"/>
      <c r="BOU155" s="86"/>
      <c r="BOV155" s="86"/>
      <c r="BOW155" s="86"/>
      <c r="BOX155" s="86"/>
      <c r="BOY155" s="86"/>
      <c r="BOZ155" s="86"/>
      <c r="BPA155" s="86"/>
      <c r="BPB155" s="86"/>
      <c r="BPC155" s="86"/>
      <c r="BPD155" s="86"/>
      <c r="BPE155" s="86"/>
      <c r="BPF155" s="86"/>
      <c r="BPG155" s="86"/>
      <c r="BPH155" s="86"/>
      <c r="BPI155" s="86"/>
      <c r="BPJ155" s="86"/>
      <c r="BPK155" s="86"/>
      <c r="BPL155" s="86"/>
      <c r="BPM155" s="86"/>
      <c r="BPN155" s="86"/>
      <c r="BPO155" s="86"/>
      <c r="BPP155" s="86"/>
      <c r="BPQ155" s="86"/>
      <c r="BPR155" s="86"/>
      <c r="BPS155" s="86"/>
      <c r="BPT155" s="86"/>
      <c r="BPU155" s="86"/>
      <c r="BPV155" s="86"/>
      <c r="BPW155" s="86"/>
      <c r="BPX155" s="86"/>
      <c r="BPY155" s="86"/>
      <c r="BPZ155" s="86"/>
      <c r="BQA155" s="86"/>
      <c r="BQB155" s="86"/>
      <c r="BQC155" s="86"/>
      <c r="BQD155" s="86"/>
      <c r="BQE155" s="86"/>
      <c r="BQF155" s="86"/>
      <c r="BQG155" s="86"/>
      <c r="BQH155" s="86"/>
      <c r="BQI155" s="86"/>
      <c r="BQJ155" s="86"/>
      <c r="BQK155" s="86"/>
      <c r="BQL155" s="86"/>
      <c r="BQM155" s="86"/>
      <c r="BQN155" s="86"/>
      <c r="BQO155" s="86"/>
      <c r="BQP155" s="86"/>
      <c r="BQQ155" s="86"/>
      <c r="BQR155" s="86"/>
      <c r="BQS155" s="86"/>
      <c r="BQT155" s="86"/>
      <c r="BQU155" s="86"/>
      <c r="BQV155" s="86"/>
      <c r="BQW155" s="86"/>
      <c r="BQX155" s="86"/>
      <c r="BQY155" s="86"/>
      <c r="BQZ155" s="86"/>
      <c r="BRA155" s="86"/>
      <c r="BRB155" s="86"/>
      <c r="BRC155" s="86"/>
      <c r="BRD155" s="86"/>
      <c r="BRE155" s="86"/>
      <c r="BRF155" s="86"/>
      <c r="BRG155" s="86"/>
      <c r="BRH155" s="86"/>
      <c r="BRI155" s="86"/>
      <c r="BRJ155" s="86"/>
      <c r="BRK155" s="86"/>
      <c r="BRL155" s="86"/>
      <c r="BRM155" s="86"/>
      <c r="BRN155" s="86"/>
      <c r="BRO155" s="86"/>
      <c r="BRP155" s="86"/>
      <c r="BRQ155" s="86"/>
      <c r="BRR155" s="86"/>
      <c r="BRS155" s="86"/>
      <c r="BRT155" s="86"/>
      <c r="BRU155" s="86"/>
      <c r="BRV155" s="86"/>
      <c r="BRW155" s="86"/>
      <c r="BRX155" s="86"/>
      <c r="BRY155" s="86"/>
      <c r="BRZ155" s="86"/>
      <c r="BSA155" s="86"/>
      <c r="BSB155" s="86"/>
      <c r="BSC155" s="86"/>
      <c r="BSD155" s="86"/>
      <c r="BSE155" s="86"/>
      <c r="BSF155" s="86"/>
      <c r="BSG155" s="86"/>
      <c r="BSH155" s="86"/>
      <c r="BSI155" s="86"/>
      <c r="BSJ155" s="86"/>
      <c r="BSK155" s="86"/>
      <c r="BSL155" s="86"/>
      <c r="BSM155" s="86"/>
      <c r="BSN155" s="86"/>
      <c r="BSO155" s="86"/>
      <c r="BSP155" s="86"/>
      <c r="BSQ155" s="86"/>
      <c r="BSR155" s="86"/>
      <c r="BSS155" s="86"/>
      <c r="BST155" s="86"/>
      <c r="BSU155" s="86"/>
      <c r="BSV155" s="86"/>
      <c r="BSW155" s="86"/>
      <c r="BSX155" s="86"/>
      <c r="BSY155" s="86"/>
      <c r="BSZ155" s="86"/>
      <c r="BTA155" s="86"/>
      <c r="BTB155" s="86"/>
      <c r="BTC155" s="86"/>
      <c r="BTD155" s="86"/>
      <c r="BTE155" s="86"/>
      <c r="BTF155" s="86"/>
      <c r="BTG155" s="86"/>
      <c r="BTH155" s="86"/>
      <c r="BTI155" s="86"/>
      <c r="BTJ155" s="86"/>
      <c r="BTK155" s="86"/>
      <c r="BTL155" s="86"/>
      <c r="BTM155" s="86"/>
      <c r="BTN155" s="86"/>
      <c r="BTO155" s="86"/>
      <c r="BTP155" s="86"/>
      <c r="BTQ155" s="86"/>
      <c r="BTR155" s="86"/>
      <c r="BTS155" s="86"/>
      <c r="BTT155" s="86"/>
      <c r="BTU155" s="86"/>
      <c r="BTV155" s="86"/>
      <c r="BTW155" s="86"/>
      <c r="BTX155" s="86"/>
      <c r="BTY155" s="86"/>
      <c r="BTZ155" s="86"/>
      <c r="BUA155" s="86"/>
      <c r="BUB155" s="86"/>
      <c r="BUC155" s="86"/>
      <c r="BUD155" s="86"/>
      <c r="BUE155" s="86"/>
      <c r="BUF155" s="86"/>
      <c r="BUG155" s="86"/>
      <c r="BUH155" s="86"/>
      <c r="BUI155" s="86"/>
      <c r="BUJ155" s="86"/>
      <c r="BUK155" s="86"/>
      <c r="BUL155" s="86"/>
      <c r="BUM155" s="86"/>
      <c r="BUN155" s="86"/>
      <c r="BUO155" s="86"/>
      <c r="BUP155" s="86"/>
      <c r="BUQ155" s="86"/>
      <c r="BUR155" s="86"/>
      <c r="BUS155" s="86"/>
      <c r="BUT155" s="86"/>
      <c r="BUU155" s="86"/>
      <c r="BUV155" s="86"/>
      <c r="BUW155" s="86"/>
      <c r="BUX155" s="86"/>
      <c r="BUY155" s="86"/>
      <c r="BUZ155" s="86"/>
      <c r="BVA155" s="86"/>
      <c r="BVB155" s="86"/>
      <c r="BVC155" s="86"/>
      <c r="BVD155" s="86"/>
      <c r="BVE155" s="86"/>
      <c r="BVF155" s="86"/>
      <c r="BVG155" s="86"/>
      <c r="BVH155" s="86"/>
      <c r="BVI155" s="86"/>
      <c r="BVJ155" s="86"/>
      <c r="BVK155" s="86"/>
      <c r="BVL155" s="86"/>
      <c r="BVM155" s="86"/>
      <c r="BVN155" s="86"/>
      <c r="BVO155" s="86"/>
      <c r="BVP155" s="86"/>
      <c r="BVQ155" s="86"/>
      <c r="BVR155" s="86"/>
      <c r="BVS155" s="86"/>
      <c r="BVT155" s="86"/>
      <c r="BVU155" s="86"/>
      <c r="BVV155" s="86"/>
      <c r="BVW155" s="86"/>
      <c r="BVX155" s="86"/>
      <c r="BVY155" s="86"/>
      <c r="BVZ155" s="86"/>
      <c r="BWA155" s="86"/>
      <c r="BWB155" s="86"/>
      <c r="BWC155" s="86"/>
      <c r="BWD155" s="86"/>
      <c r="BWE155" s="86"/>
      <c r="BWF155" s="86"/>
      <c r="BWG155" s="86"/>
      <c r="BWH155" s="86"/>
      <c r="BWI155" s="86"/>
      <c r="BWJ155" s="86"/>
      <c r="BWK155" s="86"/>
      <c r="BWL155" s="86"/>
      <c r="BWM155" s="86"/>
      <c r="BWN155" s="86"/>
      <c r="BWO155" s="86"/>
      <c r="BWP155" s="86"/>
      <c r="BWQ155" s="86"/>
      <c r="BWR155" s="86"/>
      <c r="BWS155" s="86"/>
      <c r="BWT155" s="86"/>
      <c r="BWU155" s="86"/>
      <c r="BWV155" s="86"/>
      <c r="BWW155" s="86"/>
      <c r="BWX155" s="86"/>
      <c r="BWY155" s="86"/>
      <c r="BWZ155" s="86"/>
      <c r="BXA155" s="86"/>
      <c r="BXB155" s="86"/>
      <c r="BXC155" s="86"/>
      <c r="BXD155" s="86"/>
      <c r="BXE155" s="86"/>
      <c r="BXF155" s="86"/>
      <c r="BXG155" s="86"/>
      <c r="BXH155" s="86"/>
      <c r="BXI155" s="86"/>
      <c r="BXJ155" s="86"/>
      <c r="BXK155" s="86"/>
      <c r="BXL155" s="86"/>
      <c r="BXM155" s="86"/>
      <c r="BXN155" s="86"/>
      <c r="BXO155" s="86"/>
      <c r="BXP155" s="86"/>
      <c r="BXQ155" s="86"/>
      <c r="BXR155" s="86"/>
      <c r="BXS155" s="86"/>
      <c r="BXT155" s="86"/>
      <c r="BXU155" s="86"/>
      <c r="BXV155" s="86"/>
      <c r="BXW155" s="86"/>
      <c r="BXX155" s="86"/>
      <c r="BXY155" s="86"/>
      <c r="BXZ155" s="86"/>
      <c r="BYA155" s="186"/>
      <c r="BYB155" s="186"/>
      <c r="BYC155" s="186"/>
      <c r="BYD155" s="186"/>
      <c r="BYE155" s="186"/>
      <c r="BYF155" s="186"/>
      <c r="BYG155" s="86"/>
      <c r="BYH155" s="86"/>
      <c r="BYI155" s="86"/>
      <c r="BYJ155" s="86"/>
      <c r="BYK155" s="86"/>
      <c r="BYL155" s="86"/>
      <c r="BYM155" s="86"/>
      <c r="BYN155" s="86"/>
      <c r="BYO155" s="86"/>
      <c r="BYP155" s="86"/>
      <c r="BYQ155" s="86"/>
      <c r="BYR155" s="86"/>
      <c r="BYS155" s="86"/>
      <c r="BYT155" s="86"/>
      <c r="BYU155" s="86"/>
      <c r="BYV155" s="86"/>
      <c r="BYW155" s="86"/>
      <c r="BYX155" s="86"/>
      <c r="BYY155" s="86"/>
      <c r="BYZ155" s="86"/>
      <c r="BZA155" s="86"/>
      <c r="BZB155" s="86"/>
      <c r="BZC155" s="86"/>
      <c r="BZD155" s="86"/>
      <c r="BZE155" s="86"/>
      <c r="BZF155" s="86"/>
      <c r="BZG155" s="86"/>
      <c r="BZH155" s="86"/>
      <c r="BZI155" s="86"/>
      <c r="BZJ155" s="86"/>
      <c r="BZK155" s="86"/>
      <c r="BZL155" s="86"/>
      <c r="BZM155" s="86"/>
      <c r="BZN155" s="86"/>
      <c r="BZO155" s="86"/>
      <c r="BZP155" s="86"/>
      <c r="BZQ155" s="86"/>
      <c r="BZR155" s="86"/>
      <c r="BZS155" s="86"/>
      <c r="BZT155" s="86"/>
      <c r="BZU155" s="86"/>
      <c r="BZV155" s="86"/>
      <c r="BZW155" s="86"/>
      <c r="BZX155" s="86"/>
      <c r="BZY155" s="86"/>
      <c r="BZZ155" s="86"/>
      <c r="CAA155" s="86"/>
      <c r="CAB155" s="86"/>
      <c r="CAC155" s="86"/>
      <c r="CAD155" s="86"/>
      <c r="CAE155" s="86"/>
      <c r="CAF155" s="86"/>
      <c r="CAG155" s="86"/>
      <c r="CAH155" s="86"/>
      <c r="CAI155" s="86"/>
      <c r="CAJ155" s="86"/>
      <c r="CAK155" s="86"/>
      <c r="CAL155" s="86"/>
      <c r="CAM155" s="86"/>
      <c r="CAN155" s="86"/>
      <c r="CAO155" s="86"/>
      <c r="CAP155" s="86"/>
      <c r="CAQ155" s="86"/>
      <c r="CAR155" s="86"/>
      <c r="CAS155" s="86"/>
      <c r="CAT155" s="86"/>
      <c r="CAU155" s="86"/>
      <c r="CAV155" s="86"/>
      <c r="CAW155" s="86"/>
      <c r="CAX155" s="86"/>
      <c r="CAY155" s="86"/>
      <c r="CAZ155" s="86"/>
      <c r="CBA155" s="86"/>
      <c r="CBB155" s="86"/>
      <c r="CBC155" s="86"/>
      <c r="CBD155" s="86"/>
      <c r="CBE155" s="86"/>
      <c r="CBF155" s="86"/>
      <c r="CBG155" s="86"/>
      <c r="CBH155" s="86"/>
      <c r="CBI155" s="86"/>
      <c r="CBJ155" s="86"/>
      <c r="CBK155" s="86"/>
      <c r="CBL155" s="86"/>
      <c r="CBM155" s="86"/>
      <c r="CBN155" s="86"/>
      <c r="CBO155" s="86"/>
      <c r="CBP155" s="86"/>
      <c r="CBQ155" s="86"/>
      <c r="CBR155" s="86"/>
      <c r="CBS155" s="86"/>
      <c r="CBT155" s="86"/>
      <c r="CBU155" s="86"/>
      <c r="CBV155" s="86"/>
      <c r="CBW155" s="86"/>
      <c r="CBX155" s="86"/>
      <c r="CBY155" s="86"/>
      <c r="CBZ155" s="86"/>
      <c r="CCA155" s="86"/>
      <c r="CCB155" s="86"/>
      <c r="CCC155" s="86"/>
      <c r="CCD155" s="86"/>
      <c r="CCE155" s="86"/>
      <c r="CCF155" s="86"/>
      <c r="CCG155" s="86"/>
      <c r="CCH155" s="86"/>
      <c r="CCI155" s="86"/>
      <c r="CCJ155" s="86"/>
      <c r="CCK155" s="86"/>
      <c r="CCL155" s="86"/>
      <c r="CCM155" s="86"/>
      <c r="CCN155" s="86"/>
      <c r="CCO155" s="86"/>
      <c r="CCP155" s="86"/>
      <c r="CCQ155" s="86"/>
      <c r="CCR155" s="86"/>
      <c r="CCS155" s="86"/>
      <c r="CCT155" s="86"/>
      <c r="CCU155" s="86"/>
      <c r="CCV155" s="86"/>
      <c r="CCW155" s="86"/>
      <c r="CCX155" s="86"/>
      <c r="CCY155" s="86"/>
      <c r="CCZ155" s="86"/>
      <c r="CDA155" s="86"/>
      <c r="CDB155" s="86"/>
      <c r="CDC155" s="86"/>
      <c r="CDD155" s="86"/>
      <c r="CDE155" s="86"/>
      <c r="CDF155" s="86"/>
      <c r="CDG155" s="86"/>
      <c r="CDH155" s="86"/>
      <c r="CDI155" s="86"/>
      <c r="CDJ155" s="86"/>
      <c r="CDK155" s="86"/>
      <c r="CDL155" s="86"/>
      <c r="CDM155" s="86"/>
      <c r="CDN155" s="86"/>
      <c r="CDO155" s="86"/>
      <c r="CDP155" s="86"/>
      <c r="CDQ155" s="86"/>
      <c r="CDR155" s="86"/>
      <c r="CDS155" s="86"/>
      <c r="CDT155" s="86"/>
      <c r="CDU155" s="86"/>
      <c r="CDV155" s="86"/>
      <c r="CDW155" s="86"/>
      <c r="CDX155" s="86"/>
      <c r="CDY155" s="86"/>
      <c r="CDZ155" s="86"/>
      <c r="CEA155" s="86"/>
      <c r="CEB155" s="86"/>
      <c r="CEC155" s="86"/>
      <c r="CED155" s="86"/>
      <c r="CEE155" s="86"/>
      <c r="CEF155" s="86"/>
      <c r="CEG155" s="86"/>
      <c r="CEH155" s="86"/>
      <c r="CEI155" s="86"/>
      <c r="CEJ155" s="86"/>
      <c r="CEK155" s="86"/>
      <c r="CEL155" s="86"/>
      <c r="CEM155" s="86"/>
      <c r="CEN155" s="86"/>
      <c r="CEO155" s="86"/>
      <c r="CEP155" s="86"/>
      <c r="CEQ155" s="86"/>
      <c r="CER155" s="86"/>
      <c r="CES155" s="86"/>
      <c r="CET155" s="86"/>
      <c r="CEU155" s="86"/>
      <c r="CEV155" s="86"/>
      <c r="CEW155" s="86"/>
      <c r="CEX155" s="86"/>
      <c r="CEY155" s="86"/>
      <c r="CEZ155" s="86"/>
      <c r="CFA155" s="86"/>
      <c r="CFB155" s="86"/>
      <c r="CFC155" s="86"/>
      <c r="CFD155" s="86"/>
      <c r="CFE155" s="86"/>
      <c r="CFF155" s="86"/>
      <c r="CFG155" s="86"/>
      <c r="CFH155" s="86"/>
      <c r="CFI155" s="86"/>
      <c r="CFJ155" s="86"/>
      <c r="CFK155" s="86"/>
      <c r="CFL155" s="86"/>
      <c r="CFM155" s="86"/>
      <c r="CFN155" s="86"/>
      <c r="CFO155" s="86"/>
      <c r="CFP155" s="86"/>
      <c r="CFQ155" s="86"/>
      <c r="CFR155" s="86"/>
      <c r="CFS155" s="86"/>
      <c r="CFT155" s="86"/>
      <c r="CFU155" s="86"/>
      <c r="CFV155" s="86"/>
      <c r="CFW155" s="86"/>
      <c r="CFX155" s="86"/>
      <c r="CFY155" s="86"/>
      <c r="CFZ155" s="86"/>
      <c r="CGA155" s="86"/>
      <c r="CGB155" s="86"/>
      <c r="CGC155" s="86"/>
      <c r="CGD155" s="86"/>
      <c r="CGE155" s="86"/>
      <c r="CGF155" s="86"/>
      <c r="CGG155" s="86"/>
      <c r="CGH155" s="86"/>
      <c r="CGI155" s="86"/>
      <c r="CGJ155" s="86"/>
      <c r="CGK155" s="86"/>
      <c r="CGL155" s="86"/>
      <c r="CGM155" s="86"/>
      <c r="CGN155" s="86"/>
      <c r="CGO155" s="86"/>
      <c r="CGP155" s="86"/>
      <c r="CGQ155" s="86"/>
      <c r="CGR155" s="86"/>
      <c r="CGS155" s="86"/>
      <c r="CGT155" s="86"/>
      <c r="CGU155" s="86"/>
      <c r="CGV155" s="86"/>
      <c r="CGW155" s="86"/>
      <c r="CGX155" s="86"/>
      <c r="CGY155" s="86"/>
      <c r="CGZ155" s="86"/>
      <c r="CHA155" s="86"/>
      <c r="CHB155" s="86"/>
      <c r="CHC155" s="86"/>
      <c r="CHD155" s="86"/>
      <c r="CHE155" s="86"/>
      <c r="CHF155" s="86"/>
      <c r="CHG155" s="86"/>
      <c r="CHH155" s="86"/>
      <c r="CHI155" s="86"/>
      <c r="CHJ155" s="86"/>
      <c r="CHK155" s="86"/>
      <c r="CHL155" s="86"/>
      <c r="CHM155" s="86"/>
      <c r="CHN155" s="86"/>
      <c r="CHO155" s="86"/>
      <c r="CHP155" s="86"/>
      <c r="CHQ155" s="86"/>
      <c r="CHR155" s="86"/>
      <c r="CHS155" s="86"/>
      <c r="CHT155" s="86"/>
      <c r="CHU155" s="86"/>
      <c r="CHV155" s="86"/>
      <c r="CHW155" s="186"/>
      <c r="CHX155" s="186"/>
      <c r="CHY155" s="186"/>
      <c r="CHZ155" s="186"/>
      <c r="CIA155" s="186"/>
      <c r="CIB155" s="186"/>
      <c r="CIC155" s="86"/>
      <c r="CID155" s="86"/>
      <c r="CIE155" s="86"/>
      <c r="CIF155" s="86"/>
      <c r="CIG155" s="86"/>
      <c r="CIH155" s="86"/>
      <c r="CII155" s="86"/>
      <c r="CIJ155" s="86"/>
      <c r="CIK155" s="86"/>
      <c r="CIL155" s="86"/>
      <c r="CIM155" s="86"/>
      <c r="CIN155" s="86"/>
      <c r="CIO155" s="86"/>
      <c r="CIP155" s="86"/>
      <c r="CIQ155" s="86"/>
      <c r="CIR155" s="86"/>
      <c r="CIS155" s="86"/>
      <c r="CIT155" s="86"/>
      <c r="CIU155" s="86"/>
      <c r="CIV155" s="86"/>
      <c r="CIW155" s="86"/>
      <c r="CIX155" s="86"/>
      <c r="CIY155" s="86"/>
      <c r="CIZ155" s="86"/>
      <c r="CJA155" s="86"/>
      <c r="CJB155" s="86"/>
      <c r="CJC155" s="86"/>
      <c r="CJD155" s="86"/>
      <c r="CJE155" s="86"/>
      <c r="CJF155" s="86"/>
      <c r="CJG155" s="86"/>
      <c r="CJH155" s="86"/>
      <c r="CJI155" s="86"/>
      <c r="CJJ155" s="86"/>
      <c r="CJK155" s="86"/>
      <c r="CJL155" s="86"/>
      <c r="CJM155" s="86"/>
      <c r="CJN155" s="86"/>
      <c r="CJO155" s="86"/>
      <c r="CJP155" s="86"/>
      <c r="CJQ155" s="86"/>
      <c r="CJR155" s="86"/>
      <c r="CJS155" s="86"/>
      <c r="CJT155" s="86"/>
      <c r="CJU155" s="86"/>
      <c r="CJV155" s="86"/>
      <c r="CJW155" s="86"/>
      <c r="CJX155" s="86"/>
      <c r="CJY155" s="86"/>
      <c r="CJZ155" s="86"/>
      <c r="CKA155" s="86"/>
      <c r="CKB155" s="86"/>
      <c r="CKC155" s="86"/>
      <c r="CKD155" s="86"/>
      <c r="CKE155" s="86"/>
      <c r="CKF155" s="86"/>
      <c r="CKG155" s="86"/>
      <c r="CKH155" s="86"/>
      <c r="CKI155" s="86"/>
      <c r="CKJ155" s="86"/>
      <c r="CKK155" s="86"/>
      <c r="CKL155" s="86"/>
      <c r="CKM155" s="86"/>
      <c r="CKN155" s="86"/>
      <c r="CKO155" s="86"/>
      <c r="CKP155" s="86"/>
      <c r="CKQ155" s="86"/>
      <c r="CKR155" s="86"/>
      <c r="CKS155" s="86"/>
      <c r="CKT155" s="86"/>
      <c r="CKU155" s="86"/>
      <c r="CKV155" s="86"/>
      <c r="CKW155" s="86"/>
      <c r="CKX155" s="86"/>
      <c r="CKY155" s="86"/>
      <c r="CKZ155" s="86"/>
      <c r="CLA155" s="86"/>
      <c r="CLB155" s="86"/>
      <c r="CLC155" s="86"/>
      <c r="CLD155" s="86"/>
      <c r="CLE155" s="86"/>
      <c r="CLF155" s="86"/>
      <c r="CLG155" s="86"/>
      <c r="CLH155" s="86"/>
      <c r="CLI155" s="86"/>
      <c r="CLJ155" s="86"/>
      <c r="CLK155" s="86"/>
      <c r="CLL155" s="86"/>
      <c r="CLM155" s="86"/>
      <c r="CLN155" s="86"/>
      <c r="CLO155" s="86"/>
      <c r="CLP155" s="86"/>
      <c r="CLQ155" s="86"/>
      <c r="CLR155" s="86"/>
      <c r="CLS155" s="86"/>
      <c r="CLT155" s="86"/>
      <c r="CLU155" s="86"/>
      <c r="CLV155" s="86"/>
      <c r="CLW155" s="86"/>
      <c r="CLX155" s="86"/>
      <c r="CLY155" s="86"/>
      <c r="CLZ155" s="86"/>
      <c r="CMA155" s="86"/>
      <c r="CMB155" s="86"/>
      <c r="CMC155" s="86"/>
      <c r="CMD155" s="86"/>
      <c r="CME155" s="86"/>
      <c r="CMF155" s="86"/>
      <c r="CMG155" s="86"/>
      <c r="CMH155" s="86"/>
      <c r="CMI155" s="86"/>
      <c r="CMJ155" s="86"/>
      <c r="CMK155" s="86"/>
      <c r="CML155" s="86"/>
      <c r="CMM155" s="86"/>
      <c r="CMN155" s="86"/>
      <c r="CMO155" s="86"/>
      <c r="CMP155" s="86"/>
      <c r="CMQ155" s="86"/>
      <c r="CMR155" s="86"/>
      <c r="CMS155" s="86"/>
      <c r="CMT155" s="86"/>
      <c r="CMU155" s="86"/>
      <c r="CMV155" s="86"/>
      <c r="CMW155" s="86"/>
      <c r="CMX155" s="86"/>
      <c r="CMY155" s="86"/>
      <c r="CMZ155" s="86"/>
      <c r="CNA155" s="86"/>
      <c r="CNB155" s="86"/>
      <c r="CNC155" s="86"/>
      <c r="CND155" s="86"/>
      <c r="CNE155" s="86"/>
      <c r="CNF155" s="86"/>
      <c r="CNG155" s="86"/>
      <c r="CNH155" s="86"/>
      <c r="CNI155" s="86"/>
      <c r="CNJ155" s="86"/>
      <c r="CNK155" s="86"/>
      <c r="CNL155" s="86"/>
      <c r="CNM155" s="86"/>
      <c r="CNN155" s="86"/>
      <c r="CNO155" s="86"/>
      <c r="CNP155" s="86"/>
      <c r="CNQ155" s="86"/>
      <c r="CNR155" s="86"/>
      <c r="CNS155" s="86"/>
      <c r="CNT155" s="86"/>
      <c r="CNU155" s="86"/>
      <c r="CNV155" s="86"/>
      <c r="CNW155" s="86"/>
      <c r="CNX155" s="86"/>
      <c r="CNY155" s="86"/>
      <c r="CNZ155" s="86"/>
      <c r="COA155" s="86"/>
      <c r="COB155" s="86"/>
      <c r="COC155" s="86"/>
      <c r="COD155" s="86"/>
      <c r="COE155" s="86"/>
      <c r="COF155" s="86"/>
      <c r="COG155" s="86"/>
      <c r="COH155" s="86"/>
      <c r="COI155" s="86"/>
      <c r="COJ155" s="86"/>
      <c r="COK155" s="86"/>
      <c r="COL155" s="86"/>
      <c r="COM155" s="86"/>
      <c r="CON155" s="86"/>
      <c r="COO155" s="86"/>
      <c r="COP155" s="86"/>
      <c r="COQ155" s="86"/>
      <c r="COR155" s="86"/>
      <c r="COS155" s="86"/>
      <c r="COT155" s="86"/>
      <c r="COU155" s="86"/>
      <c r="COV155" s="86"/>
      <c r="COW155" s="86"/>
      <c r="COX155" s="86"/>
      <c r="COY155" s="86"/>
      <c r="COZ155" s="86"/>
      <c r="CPA155" s="86"/>
      <c r="CPB155" s="86"/>
      <c r="CPC155" s="86"/>
      <c r="CPD155" s="86"/>
      <c r="CPE155" s="86"/>
      <c r="CPF155" s="86"/>
      <c r="CPG155" s="86"/>
      <c r="CPH155" s="86"/>
      <c r="CPI155" s="86"/>
      <c r="CPJ155" s="86"/>
      <c r="CPK155" s="86"/>
      <c r="CPL155" s="86"/>
      <c r="CPM155" s="86"/>
      <c r="CPN155" s="86"/>
      <c r="CPO155" s="86"/>
      <c r="CPP155" s="86"/>
      <c r="CPQ155" s="86"/>
      <c r="CPR155" s="86"/>
      <c r="CPS155" s="86"/>
      <c r="CPT155" s="86"/>
      <c r="CPU155" s="86"/>
      <c r="CPV155" s="86"/>
      <c r="CPW155" s="86"/>
      <c r="CPX155" s="86"/>
      <c r="CPY155" s="86"/>
      <c r="CPZ155" s="86"/>
      <c r="CQA155" s="86"/>
      <c r="CQB155" s="86"/>
      <c r="CQC155" s="86"/>
      <c r="CQD155" s="86"/>
      <c r="CQE155" s="86"/>
      <c r="CQF155" s="86"/>
      <c r="CQG155" s="86"/>
      <c r="CQH155" s="86"/>
      <c r="CQI155" s="86"/>
      <c r="CQJ155" s="86"/>
      <c r="CQK155" s="86"/>
      <c r="CQL155" s="86"/>
      <c r="CQM155" s="86"/>
      <c r="CQN155" s="86"/>
      <c r="CQO155" s="86"/>
      <c r="CQP155" s="86"/>
      <c r="CQQ155" s="86"/>
      <c r="CQR155" s="86"/>
      <c r="CQS155" s="86"/>
      <c r="CQT155" s="86"/>
      <c r="CQU155" s="86"/>
      <c r="CQV155" s="86"/>
      <c r="CQW155" s="86"/>
      <c r="CQX155" s="86"/>
      <c r="CQY155" s="86"/>
      <c r="CQZ155" s="86"/>
      <c r="CRA155" s="86"/>
      <c r="CRB155" s="86"/>
      <c r="CRC155" s="86"/>
      <c r="CRD155" s="86"/>
      <c r="CRE155" s="86"/>
      <c r="CRF155" s="86"/>
      <c r="CRG155" s="86"/>
      <c r="CRH155" s="86"/>
      <c r="CRI155" s="86"/>
      <c r="CRJ155" s="86"/>
      <c r="CRK155" s="86"/>
      <c r="CRL155" s="86"/>
      <c r="CRM155" s="86"/>
      <c r="CRN155" s="86"/>
      <c r="CRO155" s="86"/>
      <c r="CRP155" s="86"/>
      <c r="CRQ155" s="86"/>
      <c r="CRR155" s="86"/>
      <c r="CRS155" s="186"/>
      <c r="CRT155" s="186"/>
      <c r="CRU155" s="186"/>
      <c r="CRV155" s="186"/>
      <c r="CRW155" s="186"/>
      <c r="CRX155" s="186"/>
      <c r="CRY155" s="86"/>
      <c r="CRZ155" s="86"/>
      <c r="CSA155" s="86"/>
      <c r="CSB155" s="86"/>
      <c r="CSC155" s="86"/>
      <c r="CSD155" s="86"/>
      <c r="CSE155" s="86"/>
      <c r="CSF155" s="86"/>
      <c r="CSG155" s="86"/>
      <c r="CSH155" s="86"/>
      <c r="CSI155" s="86"/>
      <c r="CSJ155" s="86"/>
      <c r="CSK155" s="86"/>
      <c r="CSL155" s="86"/>
      <c r="CSM155" s="86"/>
      <c r="CSN155" s="86"/>
      <c r="CSO155" s="86"/>
      <c r="CSP155" s="86"/>
      <c r="CSQ155" s="86"/>
      <c r="CSR155" s="86"/>
      <c r="CSS155" s="86"/>
      <c r="CST155" s="86"/>
      <c r="CSU155" s="86"/>
      <c r="CSV155" s="86"/>
      <c r="CSW155" s="86"/>
      <c r="CSX155" s="86"/>
      <c r="CSY155" s="86"/>
      <c r="CSZ155" s="86"/>
      <c r="CTA155" s="86"/>
      <c r="CTB155" s="86"/>
      <c r="CTC155" s="86"/>
      <c r="CTD155" s="86"/>
      <c r="CTE155" s="86"/>
      <c r="CTF155" s="86"/>
      <c r="CTG155" s="86"/>
      <c r="CTH155" s="86"/>
      <c r="CTI155" s="86"/>
      <c r="CTJ155" s="86"/>
      <c r="CTK155" s="86"/>
      <c r="CTL155" s="86"/>
      <c r="CTM155" s="86"/>
      <c r="CTN155" s="86"/>
      <c r="CTO155" s="86"/>
      <c r="CTP155" s="86"/>
      <c r="CTQ155" s="86"/>
      <c r="CTR155" s="86"/>
      <c r="CTS155" s="86"/>
      <c r="CTT155" s="86"/>
      <c r="CTU155" s="86"/>
      <c r="CTV155" s="86"/>
      <c r="CTW155" s="86"/>
      <c r="CTX155" s="86"/>
      <c r="CTY155" s="86"/>
      <c r="CTZ155" s="86"/>
      <c r="CUA155" s="86"/>
      <c r="CUB155" s="86"/>
      <c r="CUC155" s="86"/>
      <c r="CUD155" s="86"/>
      <c r="CUE155" s="86"/>
      <c r="CUF155" s="86"/>
      <c r="CUG155" s="86"/>
      <c r="CUH155" s="86"/>
      <c r="CUI155" s="86"/>
      <c r="CUJ155" s="86"/>
      <c r="CUK155" s="86"/>
      <c r="CUL155" s="86"/>
      <c r="CUM155" s="86"/>
      <c r="CUN155" s="86"/>
      <c r="CUO155" s="86"/>
      <c r="CUP155" s="86"/>
      <c r="CUQ155" s="86"/>
      <c r="CUR155" s="86"/>
      <c r="CUS155" s="86"/>
      <c r="CUT155" s="86"/>
      <c r="CUU155" s="86"/>
      <c r="CUV155" s="86"/>
      <c r="CUW155" s="86"/>
      <c r="CUX155" s="86"/>
      <c r="CUY155" s="86"/>
      <c r="CUZ155" s="86"/>
      <c r="CVA155" s="86"/>
      <c r="CVB155" s="86"/>
      <c r="CVC155" s="86"/>
      <c r="CVD155" s="86"/>
      <c r="CVE155" s="86"/>
      <c r="CVF155" s="86"/>
      <c r="CVG155" s="86"/>
      <c r="CVH155" s="86"/>
      <c r="CVI155" s="86"/>
      <c r="CVJ155" s="86"/>
      <c r="CVK155" s="86"/>
      <c r="CVL155" s="86"/>
      <c r="CVM155" s="86"/>
      <c r="CVN155" s="86"/>
      <c r="CVO155" s="86"/>
      <c r="CVP155" s="86"/>
      <c r="CVQ155" s="86"/>
      <c r="CVR155" s="86"/>
      <c r="CVS155" s="86"/>
      <c r="CVT155" s="86"/>
      <c r="CVU155" s="86"/>
      <c r="CVV155" s="86"/>
      <c r="CVW155" s="86"/>
      <c r="CVX155" s="86"/>
      <c r="CVY155" s="86"/>
      <c r="CVZ155" s="86"/>
      <c r="CWA155" s="86"/>
      <c r="CWB155" s="86"/>
      <c r="CWC155" s="86"/>
      <c r="CWD155" s="86"/>
      <c r="CWE155" s="86"/>
      <c r="CWF155" s="86"/>
      <c r="CWG155" s="86"/>
      <c r="CWH155" s="86"/>
      <c r="CWI155" s="86"/>
      <c r="CWJ155" s="86"/>
      <c r="CWK155" s="86"/>
      <c r="CWL155" s="86"/>
      <c r="CWM155" s="86"/>
      <c r="CWN155" s="86"/>
      <c r="CWO155" s="86"/>
      <c r="CWP155" s="86"/>
      <c r="CWQ155" s="86"/>
      <c r="CWR155" s="86"/>
      <c r="CWS155" s="86"/>
      <c r="CWT155" s="86"/>
      <c r="CWU155" s="86"/>
      <c r="CWV155" s="86"/>
      <c r="CWW155" s="86"/>
      <c r="CWX155" s="86"/>
      <c r="CWY155" s="86"/>
      <c r="CWZ155" s="86"/>
      <c r="CXA155" s="86"/>
      <c r="CXB155" s="86"/>
      <c r="CXC155" s="86"/>
      <c r="CXD155" s="86"/>
      <c r="CXE155" s="86"/>
      <c r="CXF155" s="86"/>
      <c r="CXG155" s="86"/>
      <c r="CXH155" s="86"/>
      <c r="CXI155" s="86"/>
      <c r="CXJ155" s="86"/>
      <c r="CXK155" s="86"/>
      <c r="CXL155" s="86"/>
      <c r="CXM155" s="86"/>
      <c r="CXN155" s="86"/>
      <c r="CXO155" s="86"/>
      <c r="CXP155" s="86"/>
      <c r="CXQ155" s="86"/>
      <c r="CXR155" s="86"/>
      <c r="CXS155" s="86"/>
      <c r="CXT155" s="86"/>
      <c r="CXU155" s="86"/>
      <c r="CXV155" s="86"/>
      <c r="CXW155" s="86"/>
      <c r="CXX155" s="86"/>
      <c r="CXY155" s="86"/>
      <c r="CXZ155" s="86"/>
      <c r="CYA155" s="86"/>
      <c r="CYB155" s="86"/>
      <c r="CYC155" s="86"/>
      <c r="CYD155" s="86"/>
      <c r="CYE155" s="86"/>
      <c r="CYF155" s="86"/>
      <c r="CYG155" s="86"/>
      <c r="CYH155" s="86"/>
      <c r="CYI155" s="86"/>
      <c r="CYJ155" s="86"/>
      <c r="CYK155" s="86"/>
      <c r="CYL155" s="86"/>
      <c r="CYM155" s="86"/>
      <c r="CYN155" s="86"/>
      <c r="CYO155" s="86"/>
      <c r="CYP155" s="86"/>
      <c r="CYQ155" s="86"/>
      <c r="CYR155" s="86"/>
      <c r="CYS155" s="86"/>
      <c r="CYT155" s="86"/>
      <c r="CYU155" s="86"/>
      <c r="CYV155" s="86"/>
      <c r="CYW155" s="86"/>
      <c r="CYX155" s="86"/>
      <c r="CYY155" s="86"/>
      <c r="CYZ155" s="86"/>
      <c r="CZA155" s="86"/>
      <c r="CZB155" s="86"/>
      <c r="CZC155" s="86"/>
      <c r="CZD155" s="86"/>
      <c r="CZE155" s="86"/>
      <c r="CZF155" s="86"/>
      <c r="CZG155" s="86"/>
      <c r="CZH155" s="86"/>
      <c r="CZI155" s="86"/>
      <c r="CZJ155" s="86"/>
      <c r="CZK155" s="86"/>
      <c r="CZL155" s="86"/>
      <c r="CZM155" s="86"/>
      <c r="CZN155" s="86"/>
      <c r="CZO155" s="86"/>
      <c r="CZP155" s="86"/>
      <c r="CZQ155" s="86"/>
      <c r="CZR155" s="86"/>
      <c r="CZS155" s="86"/>
      <c r="CZT155" s="86"/>
      <c r="CZU155" s="86"/>
      <c r="CZV155" s="86"/>
      <c r="CZW155" s="86"/>
      <c r="CZX155" s="86"/>
      <c r="CZY155" s="86"/>
      <c r="CZZ155" s="86"/>
      <c r="DAA155" s="86"/>
      <c r="DAB155" s="86"/>
      <c r="DAC155" s="86"/>
      <c r="DAD155" s="86"/>
      <c r="DAE155" s="86"/>
      <c r="DAF155" s="86"/>
      <c r="DAG155" s="86"/>
      <c r="DAH155" s="86"/>
      <c r="DAI155" s="86"/>
      <c r="DAJ155" s="86"/>
      <c r="DAK155" s="86"/>
      <c r="DAL155" s="86"/>
      <c r="DAM155" s="86"/>
      <c r="DAN155" s="86"/>
      <c r="DAO155" s="86"/>
      <c r="DAP155" s="86"/>
      <c r="DAQ155" s="86"/>
      <c r="DAR155" s="86"/>
      <c r="DAS155" s="86"/>
      <c r="DAT155" s="86"/>
      <c r="DAU155" s="86"/>
      <c r="DAV155" s="86"/>
      <c r="DAW155" s="86"/>
      <c r="DAX155" s="86"/>
      <c r="DAY155" s="86"/>
      <c r="DAZ155" s="86"/>
      <c r="DBA155" s="86"/>
      <c r="DBB155" s="86"/>
      <c r="DBC155" s="86"/>
      <c r="DBD155" s="86"/>
      <c r="DBE155" s="86"/>
      <c r="DBF155" s="86"/>
      <c r="DBG155" s="86"/>
      <c r="DBH155" s="86"/>
      <c r="DBI155" s="86"/>
      <c r="DBJ155" s="86"/>
      <c r="DBK155" s="86"/>
      <c r="DBL155" s="86"/>
      <c r="DBM155" s="86"/>
      <c r="DBN155" s="86"/>
      <c r="DBO155" s="186"/>
      <c r="DBP155" s="186"/>
      <c r="DBQ155" s="186"/>
      <c r="DBR155" s="186"/>
      <c r="DBS155" s="186"/>
      <c r="DBT155" s="186"/>
      <c r="DBU155" s="86"/>
      <c r="DBV155" s="86"/>
      <c r="DBW155" s="86"/>
      <c r="DBX155" s="86"/>
      <c r="DBY155" s="86"/>
      <c r="DBZ155" s="86"/>
      <c r="DCA155" s="86"/>
      <c r="DCB155" s="86"/>
      <c r="DCC155" s="86"/>
      <c r="DCD155" s="86"/>
      <c r="DCE155" s="86"/>
      <c r="DCF155" s="86"/>
      <c r="DCG155" s="86"/>
      <c r="DCH155" s="86"/>
      <c r="DCI155" s="86"/>
      <c r="DCJ155" s="86"/>
      <c r="DCK155" s="86"/>
      <c r="DCL155" s="86"/>
      <c r="DCM155" s="86"/>
      <c r="DCN155" s="86"/>
      <c r="DCO155" s="86"/>
      <c r="DCP155" s="86"/>
      <c r="DCQ155" s="86"/>
      <c r="DCR155" s="86"/>
      <c r="DCS155" s="86"/>
      <c r="DCT155" s="86"/>
      <c r="DCU155" s="86"/>
      <c r="DCV155" s="86"/>
      <c r="DCW155" s="86"/>
      <c r="DCX155" s="86"/>
      <c r="DCY155" s="86"/>
      <c r="DCZ155" s="86"/>
      <c r="DDA155" s="86"/>
      <c r="DDB155" s="86"/>
      <c r="DDC155" s="86"/>
      <c r="DDD155" s="86"/>
      <c r="DDE155" s="86"/>
      <c r="DDF155" s="86"/>
      <c r="DDG155" s="86"/>
      <c r="DDH155" s="86"/>
      <c r="DDI155" s="86"/>
      <c r="DDJ155" s="86"/>
      <c r="DDK155" s="86"/>
      <c r="DDL155" s="86"/>
      <c r="DDM155" s="86"/>
      <c r="DDN155" s="86"/>
      <c r="DDO155" s="86"/>
      <c r="DDP155" s="86"/>
      <c r="DDQ155" s="86"/>
      <c r="DDR155" s="86"/>
      <c r="DDS155" s="86"/>
      <c r="DDT155" s="86"/>
      <c r="DDU155" s="86"/>
      <c r="DDV155" s="86"/>
      <c r="DDW155" s="86"/>
      <c r="DDX155" s="86"/>
      <c r="DDY155" s="86"/>
      <c r="DDZ155" s="86"/>
      <c r="DEA155" s="86"/>
      <c r="DEB155" s="86"/>
      <c r="DEC155" s="86"/>
      <c r="DED155" s="86"/>
      <c r="DEE155" s="86"/>
      <c r="DEF155" s="86"/>
      <c r="DEG155" s="86"/>
      <c r="DEH155" s="86"/>
      <c r="DEI155" s="86"/>
      <c r="DEJ155" s="86"/>
      <c r="DEK155" s="86"/>
      <c r="DEL155" s="86"/>
      <c r="DEM155" s="86"/>
      <c r="DEN155" s="86"/>
      <c r="DEO155" s="86"/>
      <c r="DEP155" s="86"/>
      <c r="DEQ155" s="86"/>
      <c r="DER155" s="86"/>
      <c r="DES155" s="86"/>
      <c r="DET155" s="86"/>
      <c r="DEU155" s="86"/>
      <c r="DEV155" s="86"/>
      <c r="DEW155" s="86"/>
      <c r="DEX155" s="86"/>
      <c r="DEY155" s="86"/>
      <c r="DEZ155" s="86"/>
      <c r="DFA155" s="86"/>
      <c r="DFB155" s="86"/>
      <c r="DFC155" s="86"/>
      <c r="DFD155" s="86"/>
      <c r="DFE155" s="86"/>
      <c r="DFF155" s="86"/>
      <c r="DFG155" s="86"/>
      <c r="DFH155" s="86"/>
      <c r="DFI155" s="86"/>
      <c r="DFJ155" s="86"/>
      <c r="DFK155" s="86"/>
      <c r="DFL155" s="86"/>
      <c r="DFM155" s="86"/>
      <c r="DFN155" s="86"/>
      <c r="DFO155" s="86"/>
      <c r="DFP155" s="86"/>
      <c r="DFQ155" s="86"/>
      <c r="DFR155" s="86"/>
      <c r="DFS155" s="86"/>
      <c r="DFT155" s="86"/>
      <c r="DFU155" s="86"/>
      <c r="DFV155" s="86"/>
      <c r="DFW155" s="86"/>
      <c r="DFX155" s="86"/>
      <c r="DFY155" s="86"/>
      <c r="DFZ155" s="86"/>
      <c r="DGA155" s="86"/>
      <c r="DGB155" s="86"/>
      <c r="DGC155" s="86"/>
      <c r="DGD155" s="86"/>
      <c r="DGE155" s="86"/>
      <c r="DGF155" s="86"/>
      <c r="DGG155" s="86"/>
      <c r="DGH155" s="86"/>
      <c r="DGI155" s="86"/>
      <c r="DGJ155" s="86"/>
      <c r="DGK155" s="86"/>
      <c r="DGL155" s="86"/>
      <c r="DGM155" s="86"/>
      <c r="DGN155" s="86"/>
      <c r="DGO155" s="86"/>
      <c r="DGP155" s="86"/>
      <c r="DGQ155" s="86"/>
      <c r="DGR155" s="86"/>
      <c r="DGS155" s="86"/>
      <c r="DGT155" s="86"/>
      <c r="DGU155" s="86"/>
      <c r="DGV155" s="86"/>
      <c r="DGW155" s="86"/>
      <c r="DGX155" s="86"/>
      <c r="DGY155" s="86"/>
      <c r="DGZ155" s="86"/>
      <c r="DHA155" s="86"/>
      <c r="DHB155" s="86"/>
      <c r="DHC155" s="86"/>
      <c r="DHD155" s="86"/>
      <c r="DHE155" s="86"/>
      <c r="DHF155" s="86"/>
      <c r="DHG155" s="86"/>
      <c r="DHH155" s="86"/>
      <c r="DHI155" s="86"/>
      <c r="DHJ155" s="86"/>
      <c r="DHK155" s="86"/>
      <c r="DHL155" s="86"/>
      <c r="DHM155" s="86"/>
      <c r="DHN155" s="86"/>
      <c r="DHO155" s="86"/>
      <c r="DHP155" s="86"/>
      <c r="DHQ155" s="86"/>
      <c r="DHR155" s="86"/>
      <c r="DHS155" s="86"/>
      <c r="DHT155" s="86"/>
      <c r="DHU155" s="86"/>
      <c r="DHV155" s="86"/>
      <c r="DHW155" s="86"/>
      <c r="DHX155" s="86"/>
      <c r="DHY155" s="86"/>
      <c r="DHZ155" s="86"/>
      <c r="DIA155" s="86"/>
      <c r="DIB155" s="86"/>
      <c r="DIC155" s="86"/>
      <c r="DID155" s="86"/>
      <c r="DIE155" s="86"/>
      <c r="DIF155" s="86"/>
      <c r="DIG155" s="86"/>
      <c r="DIH155" s="86"/>
      <c r="DII155" s="86"/>
      <c r="DIJ155" s="86"/>
      <c r="DIK155" s="86"/>
      <c r="DIL155" s="86"/>
      <c r="DIM155" s="86"/>
      <c r="DIN155" s="86"/>
      <c r="DIO155" s="86"/>
      <c r="DIP155" s="86"/>
      <c r="DIQ155" s="86"/>
      <c r="DIR155" s="86"/>
      <c r="DIS155" s="86"/>
      <c r="DIT155" s="86"/>
      <c r="DIU155" s="86"/>
      <c r="DIV155" s="86"/>
      <c r="DIW155" s="86"/>
      <c r="DIX155" s="86"/>
      <c r="DIY155" s="86"/>
      <c r="DIZ155" s="86"/>
      <c r="DJA155" s="86"/>
      <c r="DJB155" s="86"/>
      <c r="DJC155" s="86"/>
      <c r="DJD155" s="86"/>
      <c r="DJE155" s="86"/>
      <c r="DJF155" s="86"/>
      <c r="DJG155" s="86"/>
      <c r="DJH155" s="86"/>
      <c r="DJI155" s="86"/>
      <c r="DJJ155" s="86"/>
      <c r="DJK155" s="86"/>
      <c r="DJL155" s="86"/>
      <c r="DJM155" s="86"/>
      <c r="DJN155" s="86"/>
      <c r="DJO155" s="86"/>
      <c r="DJP155" s="86"/>
      <c r="DJQ155" s="86"/>
      <c r="DJR155" s="86"/>
      <c r="DJS155" s="86"/>
      <c r="DJT155" s="86"/>
      <c r="DJU155" s="86"/>
      <c r="DJV155" s="86"/>
      <c r="DJW155" s="86"/>
      <c r="DJX155" s="86"/>
      <c r="DJY155" s="86"/>
      <c r="DJZ155" s="86"/>
      <c r="DKA155" s="86"/>
      <c r="DKB155" s="86"/>
      <c r="DKC155" s="86"/>
      <c r="DKD155" s="86"/>
      <c r="DKE155" s="86"/>
      <c r="DKF155" s="86"/>
      <c r="DKG155" s="86"/>
      <c r="DKH155" s="86"/>
      <c r="DKI155" s="86"/>
      <c r="DKJ155" s="86"/>
      <c r="DKK155" s="86"/>
      <c r="DKL155" s="86"/>
      <c r="DKM155" s="86"/>
      <c r="DKN155" s="86"/>
      <c r="DKO155" s="86"/>
      <c r="DKP155" s="86"/>
      <c r="DKQ155" s="86"/>
      <c r="DKR155" s="86"/>
      <c r="DKS155" s="86"/>
      <c r="DKT155" s="86"/>
      <c r="DKU155" s="86"/>
      <c r="DKV155" s="86"/>
      <c r="DKW155" s="86"/>
      <c r="DKX155" s="86"/>
      <c r="DKY155" s="86"/>
      <c r="DKZ155" s="86"/>
      <c r="DLA155" s="86"/>
      <c r="DLB155" s="86"/>
      <c r="DLC155" s="86"/>
      <c r="DLD155" s="86"/>
      <c r="DLE155" s="86"/>
      <c r="DLF155" s="86"/>
      <c r="DLG155" s="86"/>
      <c r="DLH155" s="86"/>
      <c r="DLI155" s="86"/>
      <c r="DLJ155" s="86"/>
      <c r="DLK155" s="186"/>
      <c r="DLL155" s="186"/>
      <c r="DLM155" s="186"/>
      <c r="DLN155" s="186"/>
      <c r="DLO155" s="186"/>
      <c r="DLP155" s="186"/>
      <c r="DLQ155" s="86"/>
      <c r="DLR155" s="86"/>
      <c r="DLS155" s="86"/>
      <c r="DLT155" s="86"/>
      <c r="DLU155" s="86"/>
      <c r="DLV155" s="86"/>
      <c r="DLW155" s="86"/>
      <c r="DLX155" s="86"/>
      <c r="DLY155" s="86"/>
      <c r="DLZ155" s="86"/>
      <c r="DMA155" s="86"/>
      <c r="DMB155" s="86"/>
      <c r="DMC155" s="86"/>
      <c r="DMD155" s="86"/>
      <c r="DME155" s="86"/>
      <c r="DMF155" s="86"/>
      <c r="DMG155" s="86"/>
      <c r="DMH155" s="86"/>
      <c r="DMI155" s="86"/>
      <c r="DMJ155" s="86"/>
      <c r="DMK155" s="86"/>
      <c r="DML155" s="86"/>
      <c r="DMM155" s="86"/>
      <c r="DMN155" s="86"/>
      <c r="DMO155" s="86"/>
      <c r="DMP155" s="86"/>
      <c r="DMQ155" s="86"/>
      <c r="DMR155" s="86"/>
      <c r="DMS155" s="86"/>
      <c r="DMT155" s="86"/>
      <c r="DMU155" s="86"/>
      <c r="DMV155" s="86"/>
      <c r="DMW155" s="86"/>
      <c r="DMX155" s="86"/>
      <c r="DMY155" s="86"/>
      <c r="DMZ155" s="86"/>
      <c r="DNA155" s="86"/>
      <c r="DNB155" s="86"/>
      <c r="DNC155" s="86"/>
      <c r="DND155" s="86"/>
      <c r="DNE155" s="86"/>
      <c r="DNF155" s="86"/>
      <c r="DNG155" s="86"/>
      <c r="DNH155" s="86"/>
      <c r="DNI155" s="86"/>
      <c r="DNJ155" s="86"/>
      <c r="DNK155" s="86"/>
      <c r="DNL155" s="86"/>
      <c r="DNM155" s="86"/>
      <c r="DNN155" s="86"/>
      <c r="DNO155" s="86"/>
      <c r="DNP155" s="86"/>
      <c r="DNQ155" s="86"/>
      <c r="DNR155" s="86"/>
      <c r="DNS155" s="86"/>
      <c r="DNT155" s="86"/>
      <c r="DNU155" s="86"/>
      <c r="DNV155" s="86"/>
      <c r="DNW155" s="86"/>
      <c r="DNX155" s="86"/>
      <c r="DNY155" s="86"/>
      <c r="DNZ155" s="86"/>
      <c r="DOA155" s="86"/>
      <c r="DOB155" s="86"/>
      <c r="DOC155" s="86"/>
      <c r="DOD155" s="86"/>
      <c r="DOE155" s="86"/>
      <c r="DOF155" s="86"/>
      <c r="DOG155" s="86"/>
      <c r="DOH155" s="86"/>
      <c r="DOI155" s="86"/>
      <c r="DOJ155" s="86"/>
      <c r="DOK155" s="86"/>
      <c r="DOL155" s="86"/>
      <c r="DOM155" s="86"/>
      <c r="DON155" s="86"/>
      <c r="DOO155" s="86"/>
      <c r="DOP155" s="86"/>
      <c r="DOQ155" s="86"/>
      <c r="DOR155" s="86"/>
      <c r="DOS155" s="86"/>
      <c r="DOT155" s="86"/>
      <c r="DOU155" s="86"/>
      <c r="DOV155" s="86"/>
      <c r="DOW155" s="86"/>
      <c r="DOX155" s="86"/>
      <c r="DOY155" s="86"/>
      <c r="DOZ155" s="86"/>
      <c r="DPA155" s="86"/>
      <c r="DPB155" s="86"/>
      <c r="DPC155" s="86"/>
      <c r="DPD155" s="86"/>
      <c r="DPE155" s="86"/>
      <c r="DPF155" s="86"/>
      <c r="DPG155" s="86"/>
      <c r="DPH155" s="86"/>
      <c r="DPI155" s="86"/>
      <c r="DPJ155" s="86"/>
      <c r="DPK155" s="86"/>
      <c r="DPL155" s="86"/>
      <c r="DPM155" s="86"/>
      <c r="DPN155" s="86"/>
      <c r="DPO155" s="86"/>
      <c r="DPP155" s="86"/>
      <c r="DPQ155" s="86"/>
      <c r="DPR155" s="86"/>
      <c r="DPS155" s="86"/>
      <c r="DPT155" s="86"/>
      <c r="DPU155" s="86"/>
      <c r="DPV155" s="86"/>
      <c r="DPW155" s="86"/>
      <c r="DPX155" s="86"/>
      <c r="DPY155" s="86"/>
      <c r="DPZ155" s="86"/>
      <c r="DQA155" s="86"/>
      <c r="DQB155" s="86"/>
      <c r="DQC155" s="86"/>
      <c r="DQD155" s="86"/>
      <c r="DQE155" s="86"/>
      <c r="DQF155" s="86"/>
      <c r="DQG155" s="86"/>
      <c r="DQH155" s="86"/>
      <c r="DQI155" s="86"/>
      <c r="DQJ155" s="86"/>
      <c r="DQK155" s="86"/>
      <c r="DQL155" s="86"/>
      <c r="DQM155" s="86"/>
      <c r="DQN155" s="86"/>
      <c r="DQO155" s="86"/>
      <c r="DQP155" s="86"/>
      <c r="DQQ155" s="86"/>
      <c r="DQR155" s="86"/>
      <c r="DQS155" s="86"/>
      <c r="DQT155" s="86"/>
      <c r="DQU155" s="86"/>
      <c r="DQV155" s="86"/>
      <c r="DQW155" s="86"/>
      <c r="DQX155" s="86"/>
      <c r="DQY155" s="86"/>
      <c r="DQZ155" s="86"/>
      <c r="DRA155" s="86"/>
      <c r="DRB155" s="86"/>
      <c r="DRC155" s="86"/>
      <c r="DRD155" s="86"/>
      <c r="DRE155" s="86"/>
      <c r="DRF155" s="86"/>
      <c r="DRG155" s="86"/>
      <c r="DRH155" s="86"/>
      <c r="DRI155" s="86"/>
      <c r="DRJ155" s="86"/>
      <c r="DRK155" s="86"/>
      <c r="DRL155" s="86"/>
      <c r="DRM155" s="86"/>
      <c r="DRN155" s="86"/>
      <c r="DRO155" s="86"/>
      <c r="DRP155" s="86"/>
      <c r="DRQ155" s="86"/>
      <c r="DRR155" s="86"/>
      <c r="DRS155" s="86"/>
      <c r="DRT155" s="86"/>
      <c r="DRU155" s="86"/>
      <c r="DRV155" s="86"/>
      <c r="DRW155" s="86"/>
      <c r="DRX155" s="86"/>
      <c r="DRY155" s="86"/>
      <c r="DRZ155" s="86"/>
      <c r="DSA155" s="86"/>
      <c r="DSB155" s="86"/>
      <c r="DSC155" s="86"/>
      <c r="DSD155" s="86"/>
      <c r="DSE155" s="86"/>
      <c r="DSF155" s="86"/>
      <c r="DSG155" s="86"/>
      <c r="DSH155" s="86"/>
      <c r="DSI155" s="86"/>
      <c r="DSJ155" s="86"/>
      <c r="DSK155" s="86"/>
      <c r="DSL155" s="86"/>
      <c r="DSM155" s="86"/>
      <c r="DSN155" s="86"/>
      <c r="DSO155" s="86"/>
      <c r="DSP155" s="86"/>
      <c r="DSQ155" s="86"/>
      <c r="DSR155" s="86"/>
      <c r="DSS155" s="86"/>
      <c r="DST155" s="86"/>
      <c r="DSU155" s="86"/>
      <c r="DSV155" s="86"/>
      <c r="DSW155" s="86"/>
      <c r="DSX155" s="86"/>
      <c r="DSY155" s="86"/>
      <c r="DSZ155" s="86"/>
      <c r="DTA155" s="86"/>
      <c r="DTB155" s="86"/>
      <c r="DTC155" s="86"/>
      <c r="DTD155" s="86"/>
      <c r="DTE155" s="86"/>
      <c r="DTF155" s="86"/>
      <c r="DTG155" s="86"/>
      <c r="DTH155" s="86"/>
      <c r="DTI155" s="86"/>
      <c r="DTJ155" s="86"/>
      <c r="DTK155" s="86"/>
      <c r="DTL155" s="86"/>
      <c r="DTM155" s="86"/>
      <c r="DTN155" s="86"/>
      <c r="DTO155" s="86"/>
      <c r="DTP155" s="86"/>
      <c r="DTQ155" s="86"/>
      <c r="DTR155" s="86"/>
      <c r="DTS155" s="86"/>
      <c r="DTT155" s="86"/>
      <c r="DTU155" s="86"/>
      <c r="DTV155" s="86"/>
      <c r="DTW155" s="86"/>
      <c r="DTX155" s="86"/>
      <c r="DTY155" s="86"/>
      <c r="DTZ155" s="86"/>
      <c r="DUA155" s="86"/>
      <c r="DUB155" s="86"/>
      <c r="DUC155" s="86"/>
      <c r="DUD155" s="86"/>
      <c r="DUE155" s="86"/>
      <c r="DUF155" s="86"/>
      <c r="DUG155" s="86"/>
      <c r="DUH155" s="86"/>
      <c r="DUI155" s="86"/>
      <c r="DUJ155" s="86"/>
      <c r="DUK155" s="86"/>
      <c r="DUL155" s="86"/>
      <c r="DUM155" s="86"/>
      <c r="DUN155" s="86"/>
      <c r="DUO155" s="86"/>
      <c r="DUP155" s="86"/>
      <c r="DUQ155" s="86"/>
      <c r="DUR155" s="86"/>
      <c r="DUS155" s="86"/>
      <c r="DUT155" s="86"/>
      <c r="DUU155" s="86"/>
      <c r="DUV155" s="86"/>
      <c r="DUW155" s="86"/>
      <c r="DUX155" s="86"/>
      <c r="DUY155" s="86"/>
      <c r="DUZ155" s="86"/>
      <c r="DVA155" s="86"/>
      <c r="DVB155" s="86"/>
      <c r="DVC155" s="86"/>
      <c r="DVD155" s="86"/>
      <c r="DVE155" s="86"/>
      <c r="DVF155" s="86"/>
      <c r="DVG155" s="186"/>
      <c r="DVH155" s="186"/>
      <c r="DVI155" s="186"/>
      <c r="DVJ155" s="186"/>
      <c r="DVK155" s="186"/>
      <c r="DVL155" s="186"/>
      <c r="DVM155" s="86"/>
      <c r="DVN155" s="86"/>
      <c r="DVO155" s="86"/>
      <c r="DVP155" s="86"/>
      <c r="DVQ155" s="86"/>
      <c r="DVR155" s="86"/>
      <c r="DVS155" s="86"/>
      <c r="DVT155" s="86"/>
      <c r="DVU155" s="86"/>
      <c r="DVV155" s="86"/>
      <c r="DVW155" s="86"/>
      <c r="DVX155" s="86"/>
      <c r="DVY155" s="86"/>
      <c r="DVZ155" s="86"/>
      <c r="DWA155" s="86"/>
      <c r="DWB155" s="86"/>
      <c r="DWC155" s="86"/>
      <c r="DWD155" s="86"/>
      <c r="DWE155" s="86"/>
      <c r="DWF155" s="86"/>
      <c r="DWG155" s="86"/>
      <c r="DWH155" s="86"/>
      <c r="DWI155" s="86"/>
      <c r="DWJ155" s="86"/>
      <c r="DWK155" s="86"/>
      <c r="DWL155" s="86"/>
      <c r="DWM155" s="86"/>
      <c r="DWN155" s="86"/>
      <c r="DWO155" s="86"/>
      <c r="DWP155" s="86"/>
      <c r="DWQ155" s="86"/>
      <c r="DWR155" s="86"/>
      <c r="DWS155" s="86"/>
      <c r="DWT155" s="86"/>
      <c r="DWU155" s="86"/>
      <c r="DWV155" s="86"/>
      <c r="DWW155" s="86"/>
      <c r="DWX155" s="86"/>
      <c r="DWY155" s="86"/>
      <c r="DWZ155" s="86"/>
      <c r="DXA155" s="86"/>
      <c r="DXB155" s="86"/>
      <c r="DXC155" s="86"/>
      <c r="DXD155" s="86"/>
      <c r="DXE155" s="86"/>
      <c r="DXF155" s="86"/>
      <c r="DXG155" s="86"/>
      <c r="DXH155" s="86"/>
      <c r="DXI155" s="86"/>
      <c r="DXJ155" s="86"/>
      <c r="DXK155" s="86"/>
      <c r="DXL155" s="86"/>
      <c r="DXM155" s="86"/>
      <c r="DXN155" s="86"/>
      <c r="DXO155" s="86"/>
      <c r="DXP155" s="86"/>
      <c r="DXQ155" s="86"/>
      <c r="DXR155" s="86"/>
      <c r="DXS155" s="86"/>
      <c r="DXT155" s="86"/>
      <c r="DXU155" s="86"/>
      <c r="DXV155" s="86"/>
      <c r="DXW155" s="86"/>
      <c r="DXX155" s="86"/>
      <c r="DXY155" s="86"/>
      <c r="DXZ155" s="86"/>
      <c r="DYA155" s="86"/>
      <c r="DYB155" s="86"/>
      <c r="DYC155" s="86"/>
      <c r="DYD155" s="86"/>
      <c r="DYE155" s="86"/>
      <c r="DYF155" s="86"/>
      <c r="DYG155" s="86"/>
      <c r="DYH155" s="86"/>
      <c r="DYI155" s="86"/>
      <c r="DYJ155" s="86"/>
      <c r="DYK155" s="86"/>
      <c r="DYL155" s="86"/>
      <c r="DYM155" s="86"/>
      <c r="DYN155" s="86"/>
      <c r="DYO155" s="86"/>
      <c r="DYP155" s="86"/>
      <c r="DYQ155" s="86"/>
      <c r="DYR155" s="86"/>
      <c r="DYS155" s="86"/>
      <c r="DYT155" s="86"/>
      <c r="DYU155" s="86"/>
      <c r="DYV155" s="86"/>
      <c r="DYW155" s="86"/>
      <c r="DYX155" s="86"/>
      <c r="DYY155" s="86"/>
      <c r="DYZ155" s="86"/>
      <c r="DZA155" s="86"/>
      <c r="DZB155" s="86"/>
      <c r="DZC155" s="86"/>
      <c r="DZD155" s="86"/>
      <c r="DZE155" s="86"/>
      <c r="DZF155" s="86"/>
      <c r="DZG155" s="86"/>
      <c r="DZH155" s="86"/>
      <c r="DZI155" s="86"/>
      <c r="DZJ155" s="86"/>
      <c r="DZK155" s="86"/>
      <c r="DZL155" s="86"/>
      <c r="DZM155" s="86"/>
      <c r="DZN155" s="86"/>
      <c r="DZO155" s="86"/>
      <c r="DZP155" s="86"/>
      <c r="DZQ155" s="86"/>
      <c r="DZR155" s="86"/>
      <c r="DZS155" s="86"/>
      <c r="DZT155" s="86"/>
      <c r="DZU155" s="86"/>
      <c r="DZV155" s="86"/>
      <c r="DZW155" s="86"/>
      <c r="DZX155" s="86"/>
      <c r="DZY155" s="86"/>
      <c r="DZZ155" s="86"/>
      <c r="EAA155" s="86"/>
      <c r="EAB155" s="86"/>
      <c r="EAC155" s="86"/>
      <c r="EAD155" s="86"/>
      <c r="EAE155" s="86"/>
      <c r="EAF155" s="86"/>
      <c r="EAG155" s="86"/>
      <c r="EAH155" s="86"/>
      <c r="EAI155" s="86"/>
      <c r="EAJ155" s="86"/>
      <c r="EAK155" s="86"/>
      <c r="EAL155" s="86"/>
      <c r="EAM155" s="86"/>
      <c r="EAN155" s="86"/>
      <c r="EAO155" s="86"/>
      <c r="EAP155" s="86"/>
      <c r="EAQ155" s="86"/>
      <c r="EAR155" s="86"/>
      <c r="EAS155" s="86"/>
      <c r="EAT155" s="86"/>
      <c r="EAU155" s="86"/>
      <c r="EAV155" s="86"/>
      <c r="EAW155" s="86"/>
      <c r="EAX155" s="86"/>
      <c r="EAY155" s="86"/>
      <c r="EAZ155" s="86"/>
      <c r="EBA155" s="86"/>
      <c r="EBB155" s="86"/>
      <c r="EBC155" s="86"/>
      <c r="EBD155" s="86"/>
      <c r="EBE155" s="86"/>
      <c r="EBF155" s="86"/>
      <c r="EBG155" s="86"/>
      <c r="EBH155" s="86"/>
      <c r="EBI155" s="86"/>
      <c r="EBJ155" s="86"/>
      <c r="EBK155" s="86"/>
      <c r="EBL155" s="86"/>
      <c r="EBM155" s="86"/>
      <c r="EBN155" s="86"/>
      <c r="EBO155" s="86"/>
      <c r="EBP155" s="86"/>
      <c r="EBQ155" s="86"/>
      <c r="EBR155" s="86"/>
      <c r="EBS155" s="86"/>
      <c r="EBT155" s="86"/>
      <c r="EBU155" s="86"/>
      <c r="EBV155" s="86"/>
      <c r="EBW155" s="86"/>
      <c r="EBX155" s="86"/>
      <c r="EBY155" s="86"/>
      <c r="EBZ155" s="86"/>
      <c r="ECA155" s="86"/>
      <c r="ECB155" s="86"/>
      <c r="ECC155" s="86"/>
      <c r="ECD155" s="86"/>
      <c r="ECE155" s="86"/>
      <c r="ECF155" s="86"/>
      <c r="ECG155" s="86"/>
      <c r="ECH155" s="86"/>
      <c r="ECI155" s="86"/>
      <c r="ECJ155" s="86"/>
      <c r="ECK155" s="86"/>
      <c r="ECL155" s="86"/>
      <c r="ECM155" s="86"/>
      <c r="ECN155" s="86"/>
      <c r="ECO155" s="86"/>
      <c r="ECP155" s="86"/>
      <c r="ECQ155" s="86"/>
      <c r="ECR155" s="86"/>
      <c r="ECS155" s="86"/>
      <c r="ECT155" s="86"/>
      <c r="ECU155" s="86"/>
      <c r="ECV155" s="86"/>
      <c r="ECW155" s="86"/>
      <c r="ECX155" s="86"/>
      <c r="ECY155" s="86"/>
      <c r="ECZ155" s="86"/>
      <c r="EDA155" s="86"/>
      <c r="EDB155" s="86"/>
      <c r="EDC155" s="86"/>
      <c r="EDD155" s="86"/>
      <c r="EDE155" s="86"/>
      <c r="EDF155" s="86"/>
      <c r="EDG155" s="86"/>
      <c r="EDH155" s="86"/>
      <c r="EDI155" s="86"/>
      <c r="EDJ155" s="86"/>
      <c r="EDK155" s="86"/>
      <c r="EDL155" s="86"/>
      <c r="EDM155" s="86"/>
      <c r="EDN155" s="86"/>
      <c r="EDO155" s="86"/>
      <c r="EDP155" s="86"/>
      <c r="EDQ155" s="86"/>
      <c r="EDR155" s="86"/>
      <c r="EDS155" s="86"/>
      <c r="EDT155" s="86"/>
      <c r="EDU155" s="86"/>
      <c r="EDV155" s="86"/>
      <c r="EDW155" s="86"/>
      <c r="EDX155" s="86"/>
      <c r="EDY155" s="86"/>
      <c r="EDZ155" s="86"/>
      <c r="EEA155" s="86"/>
      <c r="EEB155" s="86"/>
      <c r="EEC155" s="86"/>
      <c r="EED155" s="86"/>
      <c r="EEE155" s="86"/>
      <c r="EEF155" s="86"/>
      <c r="EEG155" s="86"/>
      <c r="EEH155" s="86"/>
      <c r="EEI155" s="86"/>
      <c r="EEJ155" s="86"/>
      <c r="EEK155" s="86"/>
      <c r="EEL155" s="86"/>
      <c r="EEM155" s="86"/>
      <c r="EEN155" s="86"/>
      <c r="EEO155" s="86"/>
      <c r="EEP155" s="86"/>
      <c r="EEQ155" s="86"/>
      <c r="EER155" s="86"/>
      <c r="EES155" s="86"/>
      <c r="EET155" s="86"/>
      <c r="EEU155" s="86"/>
      <c r="EEV155" s="86"/>
      <c r="EEW155" s="86"/>
      <c r="EEX155" s="86"/>
      <c r="EEY155" s="86"/>
      <c r="EEZ155" s="86"/>
      <c r="EFA155" s="86"/>
      <c r="EFB155" s="86"/>
      <c r="EFC155" s="186"/>
      <c r="EFD155" s="186"/>
      <c r="EFE155" s="186"/>
      <c r="EFF155" s="186"/>
      <c r="EFG155" s="186"/>
      <c r="EFH155" s="186"/>
      <c r="EFI155" s="86"/>
      <c r="EFJ155" s="86"/>
      <c r="EFK155" s="86"/>
      <c r="EFL155" s="86"/>
      <c r="EFM155" s="86"/>
      <c r="EFN155" s="86"/>
      <c r="EFO155" s="86"/>
      <c r="EFP155" s="86"/>
      <c r="EFQ155" s="86"/>
      <c r="EFR155" s="86"/>
      <c r="EFS155" s="86"/>
      <c r="EFT155" s="86"/>
      <c r="EFU155" s="86"/>
      <c r="EFV155" s="86"/>
      <c r="EFW155" s="86"/>
      <c r="EFX155" s="86"/>
      <c r="EFY155" s="86"/>
      <c r="EFZ155" s="86"/>
      <c r="EGA155" s="86"/>
      <c r="EGB155" s="86"/>
      <c r="EGC155" s="86"/>
      <c r="EGD155" s="86"/>
      <c r="EGE155" s="86"/>
      <c r="EGF155" s="86"/>
      <c r="EGG155" s="86"/>
      <c r="EGH155" s="86"/>
      <c r="EGI155" s="86"/>
      <c r="EGJ155" s="86"/>
      <c r="EGK155" s="86"/>
      <c r="EGL155" s="86"/>
      <c r="EGM155" s="86"/>
      <c r="EGN155" s="86"/>
      <c r="EGO155" s="86"/>
      <c r="EGP155" s="86"/>
      <c r="EGQ155" s="86"/>
      <c r="EGR155" s="86"/>
      <c r="EGS155" s="86"/>
      <c r="EGT155" s="86"/>
      <c r="EGU155" s="86"/>
      <c r="EGV155" s="86"/>
      <c r="EGW155" s="86"/>
      <c r="EGX155" s="86"/>
      <c r="EGY155" s="86"/>
      <c r="EGZ155" s="86"/>
      <c r="EHA155" s="86"/>
      <c r="EHB155" s="86"/>
      <c r="EHC155" s="86"/>
      <c r="EHD155" s="86"/>
      <c r="EHE155" s="86"/>
      <c r="EHF155" s="86"/>
      <c r="EHG155" s="86"/>
      <c r="EHH155" s="86"/>
      <c r="EHI155" s="86"/>
      <c r="EHJ155" s="86"/>
      <c r="EHK155" s="86"/>
      <c r="EHL155" s="86"/>
      <c r="EHM155" s="86"/>
      <c r="EHN155" s="86"/>
      <c r="EHO155" s="86"/>
      <c r="EHP155" s="86"/>
      <c r="EHQ155" s="86"/>
      <c r="EHR155" s="86"/>
      <c r="EHS155" s="86"/>
      <c r="EHT155" s="86"/>
      <c r="EHU155" s="86"/>
      <c r="EHV155" s="86"/>
      <c r="EHW155" s="86"/>
      <c r="EHX155" s="86"/>
      <c r="EHY155" s="86"/>
      <c r="EHZ155" s="86"/>
      <c r="EIA155" s="86"/>
      <c r="EIB155" s="86"/>
      <c r="EIC155" s="86"/>
      <c r="EID155" s="86"/>
      <c r="EIE155" s="86"/>
      <c r="EIF155" s="86"/>
      <c r="EIG155" s="86"/>
      <c r="EIH155" s="86"/>
      <c r="EII155" s="86"/>
      <c r="EIJ155" s="86"/>
      <c r="EIK155" s="86"/>
      <c r="EIL155" s="86"/>
      <c r="EIM155" s="86"/>
      <c r="EIN155" s="86"/>
      <c r="EIO155" s="86"/>
      <c r="EIP155" s="86"/>
      <c r="EIQ155" s="86"/>
      <c r="EIR155" s="86"/>
      <c r="EIS155" s="86"/>
      <c r="EIT155" s="86"/>
      <c r="EIU155" s="86"/>
      <c r="EIV155" s="86"/>
      <c r="EIW155" s="86"/>
      <c r="EIX155" s="86"/>
      <c r="EIY155" s="86"/>
      <c r="EIZ155" s="86"/>
      <c r="EJA155" s="86"/>
      <c r="EJB155" s="86"/>
      <c r="EJC155" s="86"/>
      <c r="EJD155" s="86"/>
      <c r="EJE155" s="86"/>
      <c r="EJF155" s="86"/>
      <c r="EJG155" s="86"/>
      <c r="EJH155" s="86"/>
      <c r="EJI155" s="86"/>
      <c r="EJJ155" s="86"/>
      <c r="EJK155" s="86"/>
      <c r="EJL155" s="86"/>
      <c r="EJM155" s="86"/>
      <c r="EJN155" s="86"/>
      <c r="EJO155" s="86"/>
      <c r="EJP155" s="86"/>
      <c r="EJQ155" s="86"/>
      <c r="EJR155" s="86"/>
      <c r="EJS155" s="86"/>
      <c r="EJT155" s="86"/>
      <c r="EJU155" s="86"/>
      <c r="EJV155" s="86"/>
      <c r="EJW155" s="86"/>
      <c r="EJX155" s="86"/>
      <c r="EJY155" s="86"/>
      <c r="EJZ155" s="86"/>
      <c r="EKA155" s="86"/>
      <c r="EKB155" s="86"/>
      <c r="EKC155" s="86"/>
      <c r="EKD155" s="86"/>
      <c r="EKE155" s="86"/>
      <c r="EKF155" s="86"/>
      <c r="EKG155" s="86"/>
      <c r="EKH155" s="86"/>
      <c r="EKI155" s="86"/>
      <c r="EKJ155" s="86"/>
      <c r="EKK155" s="86"/>
      <c r="EKL155" s="86"/>
      <c r="EKM155" s="86"/>
      <c r="EKN155" s="86"/>
      <c r="EKO155" s="86"/>
      <c r="EKP155" s="86"/>
      <c r="EKQ155" s="86"/>
      <c r="EKR155" s="86"/>
      <c r="EKS155" s="86"/>
      <c r="EKT155" s="86"/>
      <c r="EKU155" s="86"/>
      <c r="EKV155" s="86"/>
      <c r="EKW155" s="86"/>
      <c r="EKX155" s="86"/>
      <c r="EKY155" s="86"/>
      <c r="EKZ155" s="86"/>
      <c r="ELA155" s="86"/>
      <c r="ELB155" s="86"/>
      <c r="ELC155" s="86"/>
      <c r="ELD155" s="86"/>
      <c r="ELE155" s="86"/>
      <c r="ELF155" s="86"/>
      <c r="ELG155" s="86"/>
      <c r="ELH155" s="86"/>
      <c r="ELI155" s="86"/>
      <c r="ELJ155" s="86"/>
      <c r="ELK155" s="86"/>
      <c r="ELL155" s="86"/>
      <c r="ELM155" s="86"/>
      <c r="ELN155" s="86"/>
      <c r="ELO155" s="86"/>
      <c r="ELP155" s="86"/>
      <c r="ELQ155" s="86"/>
      <c r="ELR155" s="86"/>
      <c r="ELS155" s="86"/>
      <c r="ELT155" s="86"/>
      <c r="ELU155" s="86"/>
      <c r="ELV155" s="86"/>
      <c r="ELW155" s="86"/>
      <c r="ELX155" s="86"/>
      <c r="ELY155" s="86"/>
      <c r="ELZ155" s="86"/>
      <c r="EMA155" s="86"/>
      <c r="EMB155" s="86"/>
      <c r="EMC155" s="86"/>
      <c r="EMD155" s="86"/>
      <c r="EME155" s="86"/>
      <c r="EMF155" s="86"/>
      <c r="EMG155" s="86"/>
      <c r="EMH155" s="86"/>
      <c r="EMI155" s="86"/>
      <c r="EMJ155" s="86"/>
      <c r="EMK155" s="86"/>
      <c r="EML155" s="86"/>
      <c r="EMM155" s="86"/>
      <c r="EMN155" s="86"/>
      <c r="EMO155" s="86"/>
      <c r="EMP155" s="86"/>
      <c r="EMQ155" s="86"/>
      <c r="EMR155" s="86"/>
      <c r="EMS155" s="86"/>
      <c r="EMT155" s="86"/>
      <c r="EMU155" s="86"/>
      <c r="EMV155" s="86"/>
      <c r="EMW155" s="86"/>
      <c r="EMX155" s="86"/>
      <c r="EMY155" s="86"/>
      <c r="EMZ155" s="86"/>
      <c r="ENA155" s="86"/>
      <c r="ENB155" s="86"/>
      <c r="ENC155" s="86"/>
      <c r="END155" s="86"/>
      <c r="ENE155" s="86"/>
      <c r="ENF155" s="86"/>
      <c r="ENG155" s="86"/>
      <c r="ENH155" s="86"/>
      <c r="ENI155" s="86"/>
      <c r="ENJ155" s="86"/>
      <c r="ENK155" s="86"/>
      <c r="ENL155" s="86"/>
      <c r="ENM155" s="86"/>
      <c r="ENN155" s="86"/>
      <c r="ENO155" s="86"/>
      <c r="ENP155" s="86"/>
      <c r="ENQ155" s="86"/>
      <c r="ENR155" s="86"/>
      <c r="ENS155" s="86"/>
      <c r="ENT155" s="86"/>
      <c r="ENU155" s="86"/>
      <c r="ENV155" s="86"/>
      <c r="ENW155" s="86"/>
      <c r="ENX155" s="86"/>
      <c r="ENY155" s="86"/>
      <c r="ENZ155" s="86"/>
      <c r="EOA155" s="86"/>
      <c r="EOB155" s="86"/>
      <c r="EOC155" s="86"/>
      <c r="EOD155" s="86"/>
      <c r="EOE155" s="86"/>
      <c r="EOF155" s="86"/>
      <c r="EOG155" s="86"/>
      <c r="EOH155" s="86"/>
      <c r="EOI155" s="86"/>
      <c r="EOJ155" s="86"/>
      <c r="EOK155" s="86"/>
      <c r="EOL155" s="86"/>
      <c r="EOM155" s="86"/>
      <c r="EON155" s="86"/>
      <c r="EOO155" s="86"/>
      <c r="EOP155" s="86"/>
      <c r="EOQ155" s="86"/>
      <c r="EOR155" s="86"/>
      <c r="EOS155" s="86"/>
      <c r="EOT155" s="86"/>
      <c r="EOU155" s="86"/>
      <c r="EOV155" s="86"/>
      <c r="EOW155" s="86"/>
      <c r="EOX155" s="86"/>
      <c r="EOY155" s="186"/>
      <c r="EOZ155" s="186"/>
      <c r="EPA155" s="186"/>
      <c r="EPB155" s="186"/>
      <c r="EPC155" s="186"/>
      <c r="EPD155" s="186"/>
      <c r="EPE155" s="86"/>
      <c r="EPF155" s="86"/>
      <c r="EPG155" s="86"/>
      <c r="EPH155" s="86"/>
      <c r="EPI155" s="86"/>
      <c r="EPJ155" s="86"/>
      <c r="EPK155" s="86"/>
      <c r="EPL155" s="86"/>
      <c r="EPM155" s="86"/>
      <c r="EPN155" s="86"/>
      <c r="EPO155" s="86"/>
      <c r="EPP155" s="86"/>
      <c r="EPQ155" s="86"/>
      <c r="EPR155" s="86"/>
      <c r="EPS155" s="86"/>
      <c r="EPT155" s="86"/>
      <c r="EPU155" s="86"/>
      <c r="EPV155" s="86"/>
      <c r="EPW155" s="86"/>
      <c r="EPX155" s="86"/>
      <c r="EPY155" s="86"/>
      <c r="EPZ155" s="86"/>
      <c r="EQA155" s="86"/>
      <c r="EQB155" s="86"/>
      <c r="EQC155" s="86"/>
      <c r="EQD155" s="86"/>
      <c r="EQE155" s="86"/>
      <c r="EQF155" s="86"/>
      <c r="EQG155" s="86"/>
      <c r="EQH155" s="86"/>
      <c r="EQI155" s="86"/>
      <c r="EQJ155" s="86"/>
      <c r="EQK155" s="86"/>
      <c r="EQL155" s="86"/>
      <c r="EQM155" s="86"/>
      <c r="EQN155" s="86"/>
      <c r="EQO155" s="86"/>
      <c r="EQP155" s="86"/>
      <c r="EQQ155" s="86"/>
      <c r="EQR155" s="86"/>
      <c r="EQS155" s="86"/>
      <c r="EQT155" s="86"/>
      <c r="EQU155" s="86"/>
      <c r="EQV155" s="86"/>
      <c r="EQW155" s="86"/>
      <c r="EQX155" s="86"/>
      <c r="EQY155" s="86"/>
      <c r="EQZ155" s="86"/>
      <c r="ERA155" s="86"/>
      <c r="ERB155" s="86"/>
      <c r="ERC155" s="86"/>
      <c r="ERD155" s="86"/>
      <c r="ERE155" s="86"/>
      <c r="ERF155" s="86"/>
      <c r="ERG155" s="86"/>
      <c r="ERH155" s="86"/>
      <c r="ERI155" s="86"/>
      <c r="ERJ155" s="86"/>
      <c r="ERK155" s="86"/>
      <c r="ERL155" s="86"/>
      <c r="ERM155" s="86"/>
      <c r="ERN155" s="86"/>
      <c r="ERO155" s="86"/>
      <c r="ERP155" s="86"/>
      <c r="ERQ155" s="86"/>
      <c r="ERR155" s="86"/>
      <c r="ERS155" s="86"/>
      <c r="ERT155" s="86"/>
      <c r="ERU155" s="86"/>
      <c r="ERV155" s="86"/>
      <c r="ERW155" s="86"/>
      <c r="ERX155" s="86"/>
      <c r="ERY155" s="86"/>
      <c r="ERZ155" s="86"/>
      <c r="ESA155" s="86"/>
      <c r="ESB155" s="86"/>
      <c r="ESC155" s="86"/>
      <c r="ESD155" s="86"/>
      <c r="ESE155" s="86"/>
      <c r="ESF155" s="86"/>
      <c r="ESG155" s="86"/>
      <c r="ESH155" s="86"/>
      <c r="ESI155" s="86"/>
      <c r="ESJ155" s="86"/>
      <c r="ESK155" s="86"/>
      <c r="ESL155" s="86"/>
      <c r="ESM155" s="86"/>
      <c r="ESN155" s="86"/>
      <c r="ESO155" s="86"/>
      <c r="ESP155" s="86"/>
      <c r="ESQ155" s="86"/>
      <c r="ESR155" s="86"/>
      <c r="ESS155" s="86"/>
      <c r="EST155" s="86"/>
      <c r="ESU155" s="86"/>
      <c r="ESV155" s="86"/>
      <c r="ESW155" s="86"/>
      <c r="ESX155" s="86"/>
      <c r="ESY155" s="86"/>
      <c r="ESZ155" s="86"/>
      <c r="ETA155" s="86"/>
      <c r="ETB155" s="86"/>
      <c r="ETC155" s="86"/>
      <c r="ETD155" s="86"/>
      <c r="ETE155" s="86"/>
      <c r="ETF155" s="86"/>
      <c r="ETG155" s="86"/>
      <c r="ETH155" s="86"/>
      <c r="ETI155" s="86"/>
      <c r="ETJ155" s="86"/>
      <c r="ETK155" s="86"/>
      <c r="ETL155" s="86"/>
      <c r="ETM155" s="86"/>
      <c r="ETN155" s="86"/>
      <c r="ETO155" s="86"/>
      <c r="ETP155" s="86"/>
      <c r="ETQ155" s="86"/>
      <c r="ETR155" s="86"/>
      <c r="ETS155" s="86"/>
      <c r="ETT155" s="86"/>
      <c r="ETU155" s="86"/>
      <c r="ETV155" s="86"/>
      <c r="ETW155" s="86"/>
      <c r="ETX155" s="86"/>
      <c r="ETY155" s="86"/>
      <c r="ETZ155" s="86"/>
      <c r="EUA155" s="86"/>
      <c r="EUB155" s="86"/>
      <c r="EUC155" s="86"/>
      <c r="EUD155" s="86"/>
      <c r="EUE155" s="86"/>
      <c r="EUF155" s="86"/>
      <c r="EUG155" s="86"/>
      <c r="EUH155" s="86"/>
      <c r="EUI155" s="86"/>
      <c r="EUJ155" s="86"/>
      <c r="EUK155" s="86"/>
      <c r="EUL155" s="86"/>
      <c r="EUM155" s="86"/>
      <c r="EUN155" s="86"/>
      <c r="EUO155" s="86"/>
      <c r="EUP155" s="86"/>
      <c r="EUQ155" s="86"/>
      <c r="EUR155" s="86"/>
      <c r="EUS155" s="86"/>
      <c r="EUT155" s="86"/>
      <c r="EUU155" s="86"/>
      <c r="EUV155" s="86"/>
      <c r="EUW155" s="86"/>
      <c r="EUX155" s="86"/>
      <c r="EUY155" s="86"/>
      <c r="EUZ155" s="86"/>
      <c r="EVA155" s="86"/>
      <c r="EVB155" s="86"/>
      <c r="EVC155" s="86"/>
      <c r="EVD155" s="86"/>
      <c r="EVE155" s="86"/>
      <c r="EVF155" s="86"/>
      <c r="EVG155" s="86"/>
      <c r="EVH155" s="86"/>
      <c r="EVI155" s="86"/>
      <c r="EVJ155" s="86"/>
      <c r="EVK155" s="86"/>
      <c r="EVL155" s="86"/>
      <c r="EVM155" s="86"/>
      <c r="EVN155" s="86"/>
      <c r="EVO155" s="86"/>
      <c r="EVP155" s="86"/>
      <c r="EVQ155" s="86"/>
      <c r="EVR155" s="86"/>
      <c r="EVS155" s="86"/>
      <c r="EVT155" s="86"/>
      <c r="EVU155" s="86"/>
      <c r="EVV155" s="86"/>
      <c r="EVW155" s="86"/>
      <c r="EVX155" s="86"/>
      <c r="EVY155" s="86"/>
      <c r="EVZ155" s="86"/>
      <c r="EWA155" s="86"/>
      <c r="EWB155" s="86"/>
      <c r="EWC155" s="86"/>
      <c r="EWD155" s="86"/>
      <c r="EWE155" s="86"/>
      <c r="EWF155" s="86"/>
      <c r="EWG155" s="86"/>
      <c r="EWH155" s="86"/>
      <c r="EWI155" s="86"/>
      <c r="EWJ155" s="86"/>
      <c r="EWK155" s="86"/>
      <c r="EWL155" s="86"/>
      <c r="EWM155" s="86"/>
      <c r="EWN155" s="86"/>
      <c r="EWO155" s="86"/>
      <c r="EWP155" s="86"/>
      <c r="EWQ155" s="86"/>
      <c r="EWR155" s="86"/>
      <c r="EWS155" s="86"/>
      <c r="EWT155" s="86"/>
      <c r="EWU155" s="86"/>
      <c r="EWV155" s="86"/>
      <c r="EWW155" s="86"/>
      <c r="EWX155" s="86"/>
      <c r="EWY155" s="86"/>
      <c r="EWZ155" s="86"/>
      <c r="EXA155" s="86"/>
      <c r="EXB155" s="86"/>
      <c r="EXC155" s="86"/>
      <c r="EXD155" s="86"/>
      <c r="EXE155" s="86"/>
      <c r="EXF155" s="86"/>
      <c r="EXG155" s="86"/>
      <c r="EXH155" s="86"/>
      <c r="EXI155" s="86"/>
      <c r="EXJ155" s="86"/>
      <c r="EXK155" s="86"/>
      <c r="EXL155" s="86"/>
      <c r="EXM155" s="86"/>
      <c r="EXN155" s="86"/>
      <c r="EXO155" s="86"/>
      <c r="EXP155" s="86"/>
      <c r="EXQ155" s="86"/>
      <c r="EXR155" s="86"/>
      <c r="EXS155" s="86"/>
      <c r="EXT155" s="86"/>
      <c r="EXU155" s="86"/>
      <c r="EXV155" s="86"/>
      <c r="EXW155" s="86"/>
      <c r="EXX155" s="86"/>
      <c r="EXY155" s="86"/>
      <c r="EXZ155" s="86"/>
      <c r="EYA155" s="86"/>
      <c r="EYB155" s="86"/>
      <c r="EYC155" s="86"/>
      <c r="EYD155" s="86"/>
      <c r="EYE155" s="86"/>
      <c r="EYF155" s="86"/>
      <c r="EYG155" s="86"/>
      <c r="EYH155" s="86"/>
      <c r="EYI155" s="86"/>
      <c r="EYJ155" s="86"/>
      <c r="EYK155" s="86"/>
      <c r="EYL155" s="86"/>
      <c r="EYM155" s="86"/>
      <c r="EYN155" s="86"/>
      <c r="EYO155" s="86"/>
      <c r="EYP155" s="86"/>
      <c r="EYQ155" s="86"/>
      <c r="EYR155" s="86"/>
      <c r="EYS155" s="86"/>
      <c r="EYT155" s="86"/>
      <c r="EYU155" s="186"/>
      <c r="EYV155" s="186"/>
      <c r="EYW155" s="186"/>
      <c r="EYX155" s="186"/>
      <c r="EYY155" s="186"/>
      <c r="EYZ155" s="186"/>
      <c r="EZA155" s="86"/>
      <c r="EZB155" s="86"/>
      <c r="EZC155" s="86"/>
      <c r="EZD155" s="86"/>
      <c r="EZE155" s="86"/>
      <c r="EZF155" s="86"/>
      <c r="EZG155" s="86"/>
      <c r="EZH155" s="86"/>
      <c r="EZI155" s="86"/>
      <c r="EZJ155" s="86"/>
      <c r="EZK155" s="86"/>
      <c r="EZL155" s="86"/>
      <c r="EZM155" s="86"/>
      <c r="EZN155" s="86"/>
      <c r="EZO155" s="86"/>
      <c r="EZP155" s="86"/>
      <c r="EZQ155" s="86"/>
      <c r="EZR155" s="86"/>
      <c r="EZS155" s="86"/>
      <c r="EZT155" s="86"/>
      <c r="EZU155" s="86"/>
      <c r="EZV155" s="86"/>
      <c r="EZW155" s="86"/>
      <c r="EZX155" s="86"/>
      <c r="EZY155" s="86"/>
      <c r="EZZ155" s="86"/>
      <c r="FAA155" s="86"/>
      <c r="FAB155" s="86"/>
      <c r="FAC155" s="86"/>
      <c r="FAD155" s="86"/>
      <c r="FAE155" s="86"/>
      <c r="FAF155" s="86"/>
      <c r="FAG155" s="86"/>
      <c r="FAH155" s="86"/>
      <c r="FAI155" s="86"/>
      <c r="FAJ155" s="86"/>
      <c r="FAK155" s="86"/>
      <c r="FAL155" s="86"/>
      <c r="FAM155" s="86"/>
      <c r="FAN155" s="86"/>
      <c r="FAO155" s="86"/>
      <c r="FAP155" s="86"/>
      <c r="FAQ155" s="86"/>
      <c r="FAR155" s="86"/>
      <c r="FAS155" s="86"/>
      <c r="FAT155" s="86"/>
      <c r="FAU155" s="86"/>
      <c r="FAV155" s="86"/>
      <c r="FAW155" s="86"/>
      <c r="FAX155" s="86"/>
      <c r="FAY155" s="86"/>
      <c r="FAZ155" s="86"/>
      <c r="FBA155" s="86"/>
      <c r="FBB155" s="86"/>
      <c r="FBC155" s="86"/>
      <c r="FBD155" s="86"/>
      <c r="FBE155" s="86"/>
      <c r="FBF155" s="86"/>
      <c r="FBG155" s="86"/>
      <c r="FBH155" s="86"/>
      <c r="FBI155" s="86"/>
      <c r="FBJ155" s="86"/>
      <c r="FBK155" s="86"/>
      <c r="FBL155" s="86"/>
      <c r="FBM155" s="86"/>
      <c r="FBN155" s="86"/>
      <c r="FBO155" s="86"/>
      <c r="FBP155" s="86"/>
      <c r="FBQ155" s="86"/>
      <c r="FBR155" s="86"/>
      <c r="FBS155" s="86"/>
      <c r="FBT155" s="86"/>
      <c r="FBU155" s="86"/>
      <c r="FBV155" s="86"/>
      <c r="FBW155" s="86"/>
      <c r="FBX155" s="86"/>
      <c r="FBY155" s="86"/>
      <c r="FBZ155" s="86"/>
      <c r="FCA155" s="86"/>
      <c r="FCB155" s="86"/>
      <c r="FCC155" s="86"/>
      <c r="FCD155" s="86"/>
      <c r="FCE155" s="86"/>
      <c r="FCF155" s="86"/>
      <c r="FCG155" s="86"/>
      <c r="FCH155" s="86"/>
      <c r="FCI155" s="86"/>
      <c r="FCJ155" s="86"/>
      <c r="FCK155" s="86"/>
      <c r="FCL155" s="86"/>
      <c r="FCM155" s="86"/>
      <c r="FCN155" s="86"/>
      <c r="FCO155" s="86"/>
      <c r="FCP155" s="86"/>
      <c r="FCQ155" s="86"/>
      <c r="FCR155" s="86"/>
      <c r="FCS155" s="86"/>
      <c r="FCT155" s="86"/>
      <c r="FCU155" s="86"/>
      <c r="FCV155" s="86"/>
      <c r="FCW155" s="86"/>
      <c r="FCX155" s="86"/>
      <c r="FCY155" s="86"/>
      <c r="FCZ155" s="86"/>
      <c r="FDA155" s="86"/>
      <c r="FDB155" s="86"/>
      <c r="FDC155" s="86"/>
      <c r="FDD155" s="86"/>
      <c r="FDE155" s="86"/>
      <c r="FDF155" s="86"/>
      <c r="FDG155" s="86"/>
      <c r="FDH155" s="86"/>
      <c r="FDI155" s="86"/>
      <c r="FDJ155" s="86"/>
      <c r="FDK155" s="86"/>
      <c r="FDL155" s="86"/>
      <c r="FDM155" s="86"/>
      <c r="FDN155" s="86"/>
      <c r="FDO155" s="86"/>
      <c r="FDP155" s="86"/>
      <c r="FDQ155" s="86"/>
      <c r="FDR155" s="86"/>
      <c r="FDS155" s="86"/>
      <c r="FDT155" s="86"/>
      <c r="FDU155" s="86"/>
      <c r="FDV155" s="86"/>
      <c r="FDW155" s="86"/>
      <c r="FDX155" s="86"/>
      <c r="FDY155" s="86"/>
      <c r="FDZ155" s="86"/>
      <c r="FEA155" s="86"/>
      <c r="FEB155" s="86"/>
      <c r="FEC155" s="86"/>
      <c r="FED155" s="86"/>
      <c r="FEE155" s="86"/>
      <c r="FEF155" s="86"/>
      <c r="FEG155" s="86"/>
      <c r="FEH155" s="86"/>
      <c r="FEI155" s="86"/>
      <c r="FEJ155" s="86"/>
      <c r="FEK155" s="86"/>
      <c r="FEL155" s="86"/>
      <c r="FEM155" s="86"/>
      <c r="FEN155" s="86"/>
      <c r="FEO155" s="86"/>
      <c r="FEP155" s="86"/>
      <c r="FEQ155" s="86"/>
      <c r="FER155" s="86"/>
      <c r="FES155" s="86"/>
      <c r="FET155" s="86"/>
      <c r="FEU155" s="86"/>
      <c r="FEV155" s="86"/>
      <c r="FEW155" s="86"/>
      <c r="FEX155" s="86"/>
      <c r="FEY155" s="86"/>
      <c r="FEZ155" s="86"/>
      <c r="FFA155" s="86"/>
      <c r="FFB155" s="86"/>
      <c r="FFC155" s="86"/>
      <c r="FFD155" s="86"/>
      <c r="FFE155" s="86"/>
      <c r="FFF155" s="86"/>
      <c r="FFG155" s="86"/>
      <c r="FFH155" s="86"/>
      <c r="FFI155" s="86"/>
      <c r="FFJ155" s="86"/>
      <c r="FFK155" s="86"/>
      <c r="FFL155" s="86"/>
      <c r="FFM155" s="86"/>
      <c r="FFN155" s="86"/>
      <c r="FFO155" s="86"/>
      <c r="FFP155" s="86"/>
      <c r="FFQ155" s="86"/>
      <c r="FFR155" s="86"/>
      <c r="FFS155" s="86"/>
      <c r="FFT155" s="86"/>
      <c r="FFU155" s="86"/>
      <c r="FFV155" s="86"/>
      <c r="FFW155" s="86"/>
      <c r="FFX155" s="86"/>
      <c r="FFY155" s="86"/>
      <c r="FFZ155" s="86"/>
      <c r="FGA155" s="86"/>
      <c r="FGB155" s="86"/>
      <c r="FGC155" s="86"/>
      <c r="FGD155" s="86"/>
      <c r="FGE155" s="86"/>
      <c r="FGF155" s="86"/>
      <c r="FGG155" s="86"/>
      <c r="FGH155" s="86"/>
      <c r="FGI155" s="86"/>
      <c r="FGJ155" s="86"/>
      <c r="FGK155" s="86"/>
      <c r="FGL155" s="86"/>
      <c r="FGM155" s="86"/>
      <c r="FGN155" s="86"/>
      <c r="FGO155" s="86"/>
      <c r="FGP155" s="86"/>
      <c r="FGQ155" s="86"/>
      <c r="FGR155" s="86"/>
      <c r="FGS155" s="86"/>
      <c r="FGT155" s="86"/>
      <c r="FGU155" s="86"/>
      <c r="FGV155" s="86"/>
      <c r="FGW155" s="86"/>
      <c r="FGX155" s="86"/>
      <c r="FGY155" s="86"/>
      <c r="FGZ155" s="86"/>
      <c r="FHA155" s="86"/>
      <c r="FHB155" s="86"/>
      <c r="FHC155" s="86"/>
      <c r="FHD155" s="86"/>
      <c r="FHE155" s="86"/>
      <c r="FHF155" s="86"/>
      <c r="FHG155" s="86"/>
      <c r="FHH155" s="86"/>
      <c r="FHI155" s="86"/>
      <c r="FHJ155" s="86"/>
      <c r="FHK155" s="86"/>
      <c r="FHL155" s="86"/>
      <c r="FHM155" s="86"/>
      <c r="FHN155" s="86"/>
      <c r="FHO155" s="86"/>
      <c r="FHP155" s="86"/>
      <c r="FHQ155" s="86"/>
      <c r="FHR155" s="86"/>
      <c r="FHS155" s="86"/>
      <c r="FHT155" s="86"/>
      <c r="FHU155" s="86"/>
      <c r="FHV155" s="86"/>
      <c r="FHW155" s="86"/>
      <c r="FHX155" s="86"/>
      <c r="FHY155" s="86"/>
      <c r="FHZ155" s="86"/>
      <c r="FIA155" s="86"/>
      <c r="FIB155" s="86"/>
      <c r="FIC155" s="86"/>
      <c r="FID155" s="86"/>
      <c r="FIE155" s="86"/>
      <c r="FIF155" s="86"/>
      <c r="FIG155" s="86"/>
      <c r="FIH155" s="86"/>
      <c r="FII155" s="86"/>
      <c r="FIJ155" s="86"/>
      <c r="FIK155" s="86"/>
      <c r="FIL155" s="86"/>
      <c r="FIM155" s="86"/>
      <c r="FIN155" s="86"/>
      <c r="FIO155" s="86"/>
      <c r="FIP155" s="86"/>
      <c r="FIQ155" s="186"/>
      <c r="FIR155" s="186"/>
      <c r="FIS155" s="186"/>
      <c r="FIT155" s="186"/>
      <c r="FIU155" s="186"/>
      <c r="FIV155" s="186"/>
      <c r="FIW155" s="86"/>
      <c r="FIX155" s="86"/>
      <c r="FIY155" s="86"/>
      <c r="FIZ155" s="86"/>
      <c r="FJA155" s="86"/>
      <c r="FJB155" s="86"/>
      <c r="FJC155" s="86"/>
      <c r="FJD155" s="86"/>
      <c r="FJE155" s="86"/>
      <c r="FJF155" s="86"/>
      <c r="FJG155" s="86"/>
      <c r="FJH155" s="86"/>
      <c r="FJI155" s="86"/>
      <c r="FJJ155" s="86"/>
      <c r="FJK155" s="86"/>
      <c r="FJL155" s="86"/>
      <c r="FJM155" s="86"/>
      <c r="FJN155" s="86"/>
      <c r="FJO155" s="86"/>
      <c r="FJP155" s="86"/>
      <c r="FJQ155" s="86"/>
      <c r="FJR155" s="86"/>
      <c r="FJS155" s="86"/>
      <c r="FJT155" s="86"/>
      <c r="FJU155" s="86"/>
      <c r="FJV155" s="86"/>
      <c r="FJW155" s="86"/>
      <c r="FJX155" s="86"/>
      <c r="FJY155" s="86"/>
      <c r="FJZ155" s="86"/>
      <c r="FKA155" s="86"/>
      <c r="FKB155" s="86"/>
      <c r="FKC155" s="86"/>
      <c r="FKD155" s="86"/>
      <c r="FKE155" s="86"/>
      <c r="FKF155" s="86"/>
      <c r="FKG155" s="86"/>
      <c r="FKH155" s="86"/>
      <c r="FKI155" s="86"/>
      <c r="FKJ155" s="86"/>
      <c r="FKK155" s="86"/>
      <c r="FKL155" s="86"/>
      <c r="FKM155" s="86"/>
      <c r="FKN155" s="86"/>
      <c r="FKO155" s="86"/>
      <c r="FKP155" s="86"/>
      <c r="FKQ155" s="86"/>
      <c r="FKR155" s="86"/>
      <c r="FKS155" s="86"/>
      <c r="FKT155" s="86"/>
      <c r="FKU155" s="86"/>
      <c r="FKV155" s="86"/>
      <c r="FKW155" s="86"/>
      <c r="FKX155" s="86"/>
      <c r="FKY155" s="86"/>
      <c r="FKZ155" s="86"/>
      <c r="FLA155" s="86"/>
      <c r="FLB155" s="86"/>
      <c r="FLC155" s="86"/>
      <c r="FLD155" s="86"/>
      <c r="FLE155" s="86"/>
      <c r="FLF155" s="86"/>
      <c r="FLG155" s="86"/>
      <c r="FLH155" s="86"/>
      <c r="FLI155" s="86"/>
      <c r="FLJ155" s="86"/>
      <c r="FLK155" s="86"/>
      <c r="FLL155" s="86"/>
      <c r="FLM155" s="86"/>
      <c r="FLN155" s="86"/>
      <c r="FLO155" s="86"/>
      <c r="FLP155" s="86"/>
      <c r="FLQ155" s="86"/>
      <c r="FLR155" s="86"/>
      <c r="FLS155" s="86"/>
      <c r="FLT155" s="86"/>
      <c r="FLU155" s="86"/>
      <c r="FLV155" s="86"/>
      <c r="FLW155" s="86"/>
      <c r="FLX155" s="86"/>
      <c r="FLY155" s="86"/>
      <c r="FLZ155" s="86"/>
      <c r="FMA155" s="86"/>
      <c r="FMB155" s="86"/>
      <c r="FMC155" s="86"/>
      <c r="FMD155" s="86"/>
      <c r="FME155" s="86"/>
      <c r="FMF155" s="86"/>
      <c r="FMG155" s="86"/>
      <c r="FMH155" s="86"/>
      <c r="FMI155" s="86"/>
      <c r="FMJ155" s="86"/>
      <c r="FMK155" s="86"/>
      <c r="FML155" s="86"/>
      <c r="FMM155" s="86"/>
      <c r="FMN155" s="86"/>
      <c r="FMO155" s="86"/>
      <c r="FMP155" s="86"/>
      <c r="FMQ155" s="86"/>
      <c r="FMR155" s="86"/>
      <c r="FMS155" s="86"/>
      <c r="FMT155" s="86"/>
      <c r="FMU155" s="86"/>
      <c r="FMV155" s="86"/>
      <c r="FMW155" s="86"/>
      <c r="FMX155" s="86"/>
      <c r="FMY155" s="86"/>
      <c r="FMZ155" s="86"/>
      <c r="FNA155" s="86"/>
      <c r="FNB155" s="86"/>
      <c r="FNC155" s="86"/>
      <c r="FND155" s="86"/>
      <c r="FNE155" s="86"/>
      <c r="FNF155" s="86"/>
      <c r="FNG155" s="86"/>
      <c r="FNH155" s="86"/>
      <c r="FNI155" s="86"/>
      <c r="FNJ155" s="86"/>
      <c r="FNK155" s="86"/>
      <c r="FNL155" s="86"/>
      <c r="FNM155" s="86"/>
      <c r="FNN155" s="86"/>
      <c r="FNO155" s="86"/>
      <c r="FNP155" s="86"/>
      <c r="FNQ155" s="86"/>
      <c r="FNR155" s="86"/>
      <c r="FNS155" s="86"/>
      <c r="FNT155" s="86"/>
      <c r="FNU155" s="86"/>
      <c r="FNV155" s="86"/>
      <c r="FNW155" s="86"/>
      <c r="FNX155" s="86"/>
      <c r="FNY155" s="86"/>
      <c r="FNZ155" s="86"/>
      <c r="FOA155" s="86"/>
      <c r="FOB155" s="86"/>
      <c r="FOC155" s="86"/>
      <c r="FOD155" s="86"/>
      <c r="FOE155" s="86"/>
      <c r="FOF155" s="86"/>
      <c r="FOG155" s="86"/>
      <c r="FOH155" s="86"/>
      <c r="FOI155" s="86"/>
      <c r="FOJ155" s="86"/>
      <c r="FOK155" s="86"/>
      <c r="FOL155" s="86"/>
      <c r="FOM155" s="86"/>
      <c r="FON155" s="86"/>
      <c r="FOO155" s="86"/>
      <c r="FOP155" s="86"/>
      <c r="FOQ155" s="86"/>
      <c r="FOR155" s="86"/>
      <c r="FOS155" s="86"/>
      <c r="FOT155" s="86"/>
      <c r="FOU155" s="86"/>
      <c r="FOV155" s="86"/>
      <c r="FOW155" s="86"/>
      <c r="FOX155" s="86"/>
      <c r="FOY155" s="86"/>
      <c r="FOZ155" s="86"/>
      <c r="FPA155" s="86"/>
      <c r="FPB155" s="86"/>
      <c r="FPC155" s="86"/>
      <c r="FPD155" s="86"/>
      <c r="FPE155" s="86"/>
      <c r="FPF155" s="86"/>
      <c r="FPG155" s="86"/>
      <c r="FPH155" s="86"/>
      <c r="FPI155" s="86"/>
      <c r="FPJ155" s="86"/>
      <c r="FPK155" s="86"/>
      <c r="FPL155" s="86"/>
      <c r="FPM155" s="86"/>
      <c r="FPN155" s="86"/>
      <c r="FPO155" s="86"/>
      <c r="FPP155" s="86"/>
      <c r="FPQ155" s="86"/>
      <c r="FPR155" s="86"/>
      <c r="FPS155" s="86"/>
      <c r="FPT155" s="86"/>
      <c r="FPU155" s="86"/>
      <c r="FPV155" s="86"/>
      <c r="FPW155" s="86"/>
      <c r="FPX155" s="86"/>
      <c r="FPY155" s="86"/>
      <c r="FPZ155" s="86"/>
      <c r="FQA155" s="86"/>
      <c r="FQB155" s="86"/>
      <c r="FQC155" s="86"/>
      <c r="FQD155" s="86"/>
      <c r="FQE155" s="86"/>
      <c r="FQF155" s="86"/>
      <c r="FQG155" s="86"/>
      <c r="FQH155" s="86"/>
      <c r="FQI155" s="86"/>
      <c r="FQJ155" s="86"/>
      <c r="FQK155" s="86"/>
      <c r="FQL155" s="86"/>
      <c r="FQM155" s="86"/>
      <c r="FQN155" s="86"/>
      <c r="FQO155" s="86"/>
      <c r="FQP155" s="86"/>
      <c r="FQQ155" s="86"/>
      <c r="FQR155" s="86"/>
      <c r="FQS155" s="86"/>
      <c r="FQT155" s="86"/>
      <c r="FQU155" s="86"/>
      <c r="FQV155" s="86"/>
      <c r="FQW155" s="86"/>
      <c r="FQX155" s="86"/>
      <c r="FQY155" s="86"/>
      <c r="FQZ155" s="86"/>
      <c r="FRA155" s="86"/>
      <c r="FRB155" s="86"/>
      <c r="FRC155" s="86"/>
      <c r="FRD155" s="86"/>
      <c r="FRE155" s="86"/>
      <c r="FRF155" s="86"/>
      <c r="FRG155" s="86"/>
      <c r="FRH155" s="86"/>
      <c r="FRI155" s="86"/>
      <c r="FRJ155" s="86"/>
      <c r="FRK155" s="86"/>
      <c r="FRL155" s="86"/>
      <c r="FRM155" s="86"/>
      <c r="FRN155" s="86"/>
      <c r="FRO155" s="86"/>
      <c r="FRP155" s="86"/>
      <c r="FRQ155" s="86"/>
      <c r="FRR155" s="86"/>
      <c r="FRS155" s="86"/>
      <c r="FRT155" s="86"/>
      <c r="FRU155" s="86"/>
      <c r="FRV155" s="86"/>
      <c r="FRW155" s="86"/>
      <c r="FRX155" s="86"/>
      <c r="FRY155" s="86"/>
      <c r="FRZ155" s="86"/>
      <c r="FSA155" s="86"/>
      <c r="FSB155" s="86"/>
      <c r="FSC155" s="86"/>
      <c r="FSD155" s="86"/>
      <c r="FSE155" s="86"/>
      <c r="FSF155" s="86"/>
      <c r="FSG155" s="86"/>
      <c r="FSH155" s="86"/>
      <c r="FSI155" s="86"/>
      <c r="FSJ155" s="86"/>
      <c r="FSK155" s="86"/>
      <c r="FSL155" s="86"/>
      <c r="FSM155" s="186"/>
      <c r="FSN155" s="186"/>
      <c r="FSO155" s="186"/>
      <c r="FSP155" s="186"/>
      <c r="FSQ155" s="186"/>
      <c r="FSR155" s="186"/>
      <c r="FSS155" s="86"/>
      <c r="FST155" s="86"/>
      <c r="FSU155" s="86"/>
      <c r="FSV155" s="86"/>
      <c r="FSW155" s="86"/>
      <c r="FSX155" s="86"/>
      <c r="FSY155" s="86"/>
      <c r="FSZ155" s="86"/>
      <c r="FTA155" s="86"/>
      <c r="FTB155" s="86"/>
      <c r="FTC155" s="86"/>
      <c r="FTD155" s="86"/>
      <c r="FTE155" s="86"/>
      <c r="FTF155" s="86"/>
      <c r="FTG155" s="86"/>
      <c r="FTH155" s="86"/>
      <c r="FTI155" s="86"/>
      <c r="FTJ155" s="86"/>
      <c r="FTK155" s="86"/>
      <c r="FTL155" s="86"/>
      <c r="FTM155" s="86"/>
      <c r="FTN155" s="86"/>
      <c r="FTO155" s="86"/>
      <c r="FTP155" s="86"/>
      <c r="FTQ155" s="86"/>
      <c r="FTR155" s="86"/>
      <c r="FTS155" s="86"/>
      <c r="FTT155" s="86"/>
      <c r="FTU155" s="86"/>
      <c r="FTV155" s="86"/>
      <c r="FTW155" s="86"/>
      <c r="FTX155" s="86"/>
      <c r="FTY155" s="86"/>
      <c r="FTZ155" s="86"/>
      <c r="FUA155" s="86"/>
      <c r="FUB155" s="86"/>
      <c r="FUC155" s="86"/>
      <c r="FUD155" s="86"/>
      <c r="FUE155" s="86"/>
      <c r="FUF155" s="86"/>
      <c r="FUG155" s="86"/>
      <c r="FUH155" s="86"/>
      <c r="FUI155" s="86"/>
      <c r="FUJ155" s="86"/>
      <c r="FUK155" s="86"/>
      <c r="FUL155" s="86"/>
      <c r="FUM155" s="86"/>
      <c r="FUN155" s="86"/>
      <c r="FUO155" s="86"/>
      <c r="FUP155" s="86"/>
      <c r="FUQ155" s="86"/>
      <c r="FUR155" s="86"/>
      <c r="FUS155" s="86"/>
      <c r="FUT155" s="86"/>
      <c r="FUU155" s="86"/>
      <c r="FUV155" s="86"/>
      <c r="FUW155" s="86"/>
      <c r="FUX155" s="86"/>
      <c r="FUY155" s="86"/>
      <c r="FUZ155" s="86"/>
      <c r="FVA155" s="86"/>
      <c r="FVB155" s="86"/>
      <c r="FVC155" s="86"/>
      <c r="FVD155" s="86"/>
      <c r="FVE155" s="86"/>
      <c r="FVF155" s="86"/>
      <c r="FVG155" s="86"/>
      <c r="FVH155" s="86"/>
      <c r="FVI155" s="86"/>
      <c r="FVJ155" s="86"/>
      <c r="FVK155" s="86"/>
      <c r="FVL155" s="86"/>
      <c r="FVM155" s="86"/>
      <c r="FVN155" s="86"/>
      <c r="FVO155" s="86"/>
      <c r="FVP155" s="86"/>
      <c r="FVQ155" s="86"/>
      <c r="FVR155" s="86"/>
      <c r="FVS155" s="86"/>
      <c r="FVT155" s="86"/>
      <c r="FVU155" s="86"/>
      <c r="FVV155" s="86"/>
      <c r="FVW155" s="86"/>
      <c r="FVX155" s="86"/>
      <c r="FVY155" s="86"/>
      <c r="FVZ155" s="86"/>
      <c r="FWA155" s="86"/>
      <c r="FWB155" s="86"/>
      <c r="FWC155" s="86"/>
      <c r="FWD155" s="86"/>
      <c r="FWE155" s="86"/>
      <c r="FWF155" s="86"/>
      <c r="FWG155" s="86"/>
      <c r="FWH155" s="86"/>
      <c r="FWI155" s="86"/>
      <c r="FWJ155" s="86"/>
      <c r="FWK155" s="86"/>
      <c r="FWL155" s="86"/>
      <c r="FWM155" s="86"/>
      <c r="FWN155" s="86"/>
      <c r="FWO155" s="86"/>
      <c r="FWP155" s="86"/>
      <c r="FWQ155" s="86"/>
      <c r="FWR155" s="86"/>
      <c r="FWS155" s="86"/>
      <c r="FWT155" s="86"/>
      <c r="FWU155" s="86"/>
      <c r="FWV155" s="86"/>
      <c r="FWW155" s="86"/>
      <c r="FWX155" s="86"/>
      <c r="FWY155" s="86"/>
      <c r="FWZ155" s="86"/>
      <c r="FXA155" s="86"/>
      <c r="FXB155" s="86"/>
      <c r="FXC155" s="86"/>
      <c r="FXD155" s="86"/>
      <c r="FXE155" s="86"/>
      <c r="FXF155" s="86"/>
      <c r="FXG155" s="86"/>
      <c r="FXH155" s="86"/>
      <c r="FXI155" s="86"/>
      <c r="FXJ155" s="86"/>
      <c r="FXK155" s="86"/>
      <c r="FXL155" s="86"/>
      <c r="FXM155" s="86"/>
      <c r="FXN155" s="86"/>
      <c r="FXO155" s="86"/>
      <c r="FXP155" s="86"/>
      <c r="FXQ155" s="86"/>
      <c r="FXR155" s="86"/>
      <c r="FXS155" s="86"/>
      <c r="FXT155" s="86"/>
      <c r="FXU155" s="86"/>
      <c r="FXV155" s="86"/>
      <c r="FXW155" s="86"/>
      <c r="FXX155" s="86"/>
      <c r="FXY155" s="86"/>
      <c r="FXZ155" s="86"/>
      <c r="FYA155" s="86"/>
      <c r="FYB155" s="86"/>
      <c r="FYC155" s="86"/>
      <c r="FYD155" s="86"/>
      <c r="FYE155" s="86"/>
      <c r="FYF155" s="86"/>
      <c r="FYG155" s="86"/>
      <c r="FYH155" s="86"/>
      <c r="FYI155" s="86"/>
      <c r="FYJ155" s="86"/>
      <c r="FYK155" s="86"/>
      <c r="FYL155" s="86"/>
      <c r="FYM155" s="86"/>
      <c r="FYN155" s="86"/>
      <c r="FYO155" s="86"/>
      <c r="FYP155" s="86"/>
      <c r="FYQ155" s="86"/>
      <c r="FYR155" s="86"/>
      <c r="FYS155" s="86"/>
      <c r="FYT155" s="86"/>
      <c r="FYU155" s="86"/>
      <c r="FYV155" s="86"/>
      <c r="FYW155" s="86"/>
      <c r="FYX155" s="86"/>
      <c r="FYY155" s="86"/>
      <c r="FYZ155" s="86"/>
      <c r="FZA155" s="86"/>
      <c r="FZB155" s="86"/>
      <c r="FZC155" s="86"/>
      <c r="FZD155" s="86"/>
      <c r="FZE155" s="86"/>
      <c r="FZF155" s="86"/>
      <c r="FZG155" s="86"/>
      <c r="FZH155" s="86"/>
      <c r="FZI155" s="86"/>
      <c r="FZJ155" s="86"/>
      <c r="FZK155" s="86"/>
      <c r="FZL155" s="86"/>
      <c r="FZM155" s="86"/>
      <c r="FZN155" s="86"/>
      <c r="FZO155" s="86"/>
      <c r="FZP155" s="86"/>
      <c r="FZQ155" s="86"/>
      <c r="FZR155" s="86"/>
      <c r="FZS155" s="86"/>
      <c r="FZT155" s="86"/>
      <c r="FZU155" s="86"/>
      <c r="FZV155" s="86"/>
      <c r="FZW155" s="86"/>
      <c r="FZX155" s="86"/>
      <c r="FZY155" s="86"/>
      <c r="FZZ155" s="86"/>
      <c r="GAA155" s="86"/>
      <c r="GAB155" s="86"/>
      <c r="GAC155" s="86"/>
      <c r="GAD155" s="86"/>
      <c r="GAE155" s="86"/>
      <c r="GAF155" s="86"/>
      <c r="GAG155" s="86"/>
      <c r="GAH155" s="86"/>
      <c r="GAI155" s="86"/>
      <c r="GAJ155" s="86"/>
      <c r="GAK155" s="86"/>
      <c r="GAL155" s="86"/>
      <c r="GAM155" s="86"/>
      <c r="GAN155" s="86"/>
      <c r="GAO155" s="86"/>
      <c r="GAP155" s="86"/>
      <c r="GAQ155" s="86"/>
      <c r="GAR155" s="86"/>
      <c r="GAS155" s="86"/>
      <c r="GAT155" s="86"/>
      <c r="GAU155" s="86"/>
      <c r="GAV155" s="86"/>
      <c r="GAW155" s="86"/>
      <c r="GAX155" s="86"/>
      <c r="GAY155" s="86"/>
      <c r="GAZ155" s="86"/>
      <c r="GBA155" s="86"/>
      <c r="GBB155" s="86"/>
      <c r="GBC155" s="86"/>
      <c r="GBD155" s="86"/>
      <c r="GBE155" s="86"/>
      <c r="GBF155" s="86"/>
      <c r="GBG155" s="86"/>
      <c r="GBH155" s="86"/>
      <c r="GBI155" s="86"/>
      <c r="GBJ155" s="86"/>
      <c r="GBK155" s="86"/>
      <c r="GBL155" s="86"/>
      <c r="GBM155" s="86"/>
      <c r="GBN155" s="86"/>
      <c r="GBO155" s="86"/>
      <c r="GBP155" s="86"/>
      <c r="GBQ155" s="86"/>
      <c r="GBR155" s="86"/>
      <c r="GBS155" s="86"/>
      <c r="GBT155" s="86"/>
      <c r="GBU155" s="86"/>
      <c r="GBV155" s="86"/>
      <c r="GBW155" s="86"/>
      <c r="GBX155" s="86"/>
      <c r="GBY155" s="86"/>
      <c r="GBZ155" s="86"/>
      <c r="GCA155" s="86"/>
      <c r="GCB155" s="86"/>
      <c r="GCC155" s="86"/>
      <c r="GCD155" s="86"/>
      <c r="GCE155" s="86"/>
      <c r="GCF155" s="86"/>
      <c r="GCG155" s="86"/>
      <c r="GCH155" s="86"/>
      <c r="GCI155" s="186"/>
      <c r="GCJ155" s="186"/>
      <c r="GCK155" s="186"/>
      <c r="GCL155" s="186"/>
      <c r="GCM155" s="186"/>
      <c r="GCN155" s="186"/>
      <c r="GCO155" s="86"/>
      <c r="GCP155" s="86"/>
      <c r="GCQ155" s="86"/>
      <c r="GCR155" s="86"/>
      <c r="GCS155" s="86"/>
      <c r="GCT155" s="86"/>
      <c r="GCU155" s="86"/>
      <c r="GCV155" s="86"/>
      <c r="GCW155" s="86"/>
      <c r="GCX155" s="86"/>
      <c r="GCY155" s="86"/>
      <c r="GCZ155" s="86"/>
      <c r="GDA155" s="86"/>
      <c r="GDB155" s="86"/>
      <c r="GDC155" s="86"/>
      <c r="GDD155" s="86"/>
      <c r="GDE155" s="86"/>
      <c r="GDF155" s="86"/>
      <c r="GDG155" s="86"/>
      <c r="GDH155" s="86"/>
      <c r="GDI155" s="86"/>
      <c r="GDJ155" s="86"/>
      <c r="GDK155" s="86"/>
      <c r="GDL155" s="86"/>
      <c r="GDM155" s="86"/>
      <c r="GDN155" s="86"/>
      <c r="GDO155" s="86"/>
      <c r="GDP155" s="86"/>
      <c r="GDQ155" s="86"/>
      <c r="GDR155" s="86"/>
      <c r="GDS155" s="86"/>
      <c r="GDT155" s="86"/>
      <c r="GDU155" s="86"/>
      <c r="GDV155" s="86"/>
      <c r="GDW155" s="86"/>
      <c r="GDX155" s="86"/>
      <c r="GDY155" s="86"/>
      <c r="GDZ155" s="86"/>
      <c r="GEA155" s="86"/>
      <c r="GEB155" s="86"/>
      <c r="GEC155" s="86"/>
      <c r="GED155" s="86"/>
      <c r="GEE155" s="86"/>
      <c r="GEF155" s="86"/>
      <c r="GEG155" s="86"/>
      <c r="GEH155" s="86"/>
      <c r="GEI155" s="86"/>
      <c r="GEJ155" s="86"/>
      <c r="GEK155" s="86"/>
      <c r="GEL155" s="86"/>
      <c r="GEM155" s="86"/>
      <c r="GEN155" s="86"/>
      <c r="GEO155" s="86"/>
      <c r="GEP155" s="86"/>
      <c r="GEQ155" s="86"/>
      <c r="GER155" s="86"/>
      <c r="GES155" s="86"/>
      <c r="GET155" s="86"/>
      <c r="GEU155" s="86"/>
      <c r="GEV155" s="86"/>
      <c r="GEW155" s="86"/>
      <c r="GEX155" s="86"/>
      <c r="GEY155" s="86"/>
      <c r="GEZ155" s="86"/>
      <c r="GFA155" s="86"/>
      <c r="GFB155" s="86"/>
      <c r="GFC155" s="86"/>
      <c r="GFD155" s="86"/>
      <c r="GFE155" s="86"/>
      <c r="GFF155" s="86"/>
      <c r="GFG155" s="86"/>
      <c r="GFH155" s="86"/>
      <c r="GFI155" s="86"/>
      <c r="GFJ155" s="86"/>
      <c r="GFK155" s="86"/>
      <c r="GFL155" s="86"/>
      <c r="GFM155" s="86"/>
      <c r="GFN155" s="86"/>
      <c r="GFO155" s="86"/>
      <c r="GFP155" s="86"/>
      <c r="GFQ155" s="86"/>
      <c r="GFR155" s="86"/>
      <c r="GFS155" s="86"/>
      <c r="GFT155" s="86"/>
      <c r="GFU155" s="86"/>
      <c r="GFV155" s="86"/>
      <c r="GFW155" s="86"/>
      <c r="GFX155" s="86"/>
      <c r="GFY155" s="86"/>
      <c r="GFZ155" s="86"/>
      <c r="GGA155" s="86"/>
      <c r="GGB155" s="86"/>
      <c r="GGC155" s="86"/>
      <c r="GGD155" s="86"/>
      <c r="GGE155" s="86"/>
      <c r="GGF155" s="86"/>
      <c r="GGG155" s="86"/>
      <c r="GGH155" s="86"/>
      <c r="GGI155" s="86"/>
      <c r="GGJ155" s="86"/>
      <c r="GGK155" s="86"/>
      <c r="GGL155" s="86"/>
      <c r="GGM155" s="86"/>
      <c r="GGN155" s="86"/>
      <c r="GGO155" s="86"/>
      <c r="GGP155" s="86"/>
      <c r="GGQ155" s="86"/>
      <c r="GGR155" s="86"/>
      <c r="GGS155" s="86"/>
      <c r="GGT155" s="86"/>
      <c r="GGU155" s="86"/>
      <c r="GGV155" s="86"/>
      <c r="GGW155" s="86"/>
      <c r="GGX155" s="86"/>
      <c r="GGY155" s="86"/>
      <c r="GGZ155" s="86"/>
      <c r="GHA155" s="86"/>
      <c r="GHB155" s="86"/>
      <c r="GHC155" s="86"/>
      <c r="GHD155" s="86"/>
      <c r="GHE155" s="86"/>
      <c r="GHF155" s="86"/>
      <c r="GHG155" s="86"/>
      <c r="GHH155" s="86"/>
      <c r="GHI155" s="86"/>
      <c r="GHJ155" s="86"/>
      <c r="GHK155" s="86"/>
      <c r="GHL155" s="86"/>
      <c r="GHM155" s="86"/>
      <c r="GHN155" s="86"/>
      <c r="GHO155" s="86"/>
      <c r="GHP155" s="86"/>
      <c r="GHQ155" s="86"/>
      <c r="GHR155" s="86"/>
      <c r="GHS155" s="86"/>
      <c r="GHT155" s="86"/>
      <c r="GHU155" s="86"/>
      <c r="GHV155" s="86"/>
      <c r="GHW155" s="86"/>
      <c r="GHX155" s="86"/>
      <c r="GHY155" s="86"/>
      <c r="GHZ155" s="86"/>
      <c r="GIA155" s="86"/>
      <c r="GIB155" s="86"/>
      <c r="GIC155" s="86"/>
      <c r="GID155" s="86"/>
      <c r="GIE155" s="86"/>
      <c r="GIF155" s="86"/>
      <c r="GIG155" s="86"/>
      <c r="GIH155" s="86"/>
      <c r="GII155" s="86"/>
      <c r="GIJ155" s="86"/>
      <c r="GIK155" s="86"/>
      <c r="GIL155" s="86"/>
      <c r="GIM155" s="86"/>
      <c r="GIN155" s="86"/>
      <c r="GIO155" s="86"/>
      <c r="GIP155" s="86"/>
      <c r="GIQ155" s="86"/>
      <c r="GIR155" s="86"/>
      <c r="GIS155" s="86"/>
      <c r="GIT155" s="86"/>
      <c r="GIU155" s="86"/>
      <c r="GIV155" s="86"/>
      <c r="GIW155" s="86"/>
      <c r="GIX155" s="86"/>
      <c r="GIY155" s="86"/>
      <c r="GIZ155" s="86"/>
      <c r="GJA155" s="86"/>
      <c r="GJB155" s="86"/>
      <c r="GJC155" s="86"/>
      <c r="GJD155" s="86"/>
      <c r="GJE155" s="86"/>
      <c r="GJF155" s="86"/>
      <c r="GJG155" s="86"/>
      <c r="GJH155" s="86"/>
      <c r="GJI155" s="86"/>
      <c r="GJJ155" s="86"/>
      <c r="GJK155" s="86"/>
      <c r="GJL155" s="86"/>
      <c r="GJM155" s="86"/>
      <c r="GJN155" s="86"/>
      <c r="GJO155" s="86"/>
      <c r="GJP155" s="86"/>
      <c r="GJQ155" s="86"/>
      <c r="GJR155" s="86"/>
      <c r="GJS155" s="86"/>
      <c r="GJT155" s="86"/>
      <c r="GJU155" s="86"/>
      <c r="GJV155" s="86"/>
      <c r="GJW155" s="86"/>
      <c r="GJX155" s="86"/>
      <c r="GJY155" s="86"/>
      <c r="GJZ155" s="86"/>
      <c r="GKA155" s="86"/>
      <c r="GKB155" s="86"/>
      <c r="GKC155" s="86"/>
      <c r="GKD155" s="86"/>
      <c r="GKE155" s="86"/>
      <c r="GKF155" s="86"/>
      <c r="GKG155" s="86"/>
      <c r="GKH155" s="86"/>
      <c r="GKI155" s="86"/>
      <c r="GKJ155" s="86"/>
      <c r="GKK155" s="86"/>
      <c r="GKL155" s="86"/>
      <c r="GKM155" s="86"/>
      <c r="GKN155" s="86"/>
      <c r="GKO155" s="86"/>
      <c r="GKP155" s="86"/>
      <c r="GKQ155" s="86"/>
      <c r="GKR155" s="86"/>
      <c r="GKS155" s="86"/>
      <c r="GKT155" s="86"/>
      <c r="GKU155" s="86"/>
      <c r="GKV155" s="86"/>
      <c r="GKW155" s="86"/>
      <c r="GKX155" s="86"/>
      <c r="GKY155" s="86"/>
      <c r="GKZ155" s="86"/>
      <c r="GLA155" s="86"/>
      <c r="GLB155" s="86"/>
      <c r="GLC155" s="86"/>
      <c r="GLD155" s="86"/>
      <c r="GLE155" s="86"/>
      <c r="GLF155" s="86"/>
      <c r="GLG155" s="86"/>
      <c r="GLH155" s="86"/>
      <c r="GLI155" s="86"/>
      <c r="GLJ155" s="86"/>
      <c r="GLK155" s="86"/>
      <c r="GLL155" s="86"/>
      <c r="GLM155" s="86"/>
      <c r="GLN155" s="86"/>
      <c r="GLO155" s="86"/>
      <c r="GLP155" s="86"/>
      <c r="GLQ155" s="86"/>
      <c r="GLR155" s="86"/>
      <c r="GLS155" s="86"/>
      <c r="GLT155" s="86"/>
      <c r="GLU155" s="86"/>
      <c r="GLV155" s="86"/>
      <c r="GLW155" s="86"/>
      <c r="GLX155" s="86"/>
      <c r="GLY155" s="86"/>
      <c r="GLZ155" s="86"/>
      <c r="GMA155" s="86"/>
      <c r="GMB155" s="86"/>
      <c r="GMC155" s="86"/>
      <c r="GMD155" s="86"/>
      <c r="GME155" s="186"/>
      <c r="GMF155" s="186"/>
      <c r="GMG155" s="186"/>
      <c r="GMH155" s="186"/>
      <c r="GMI155" s="186"/>
      <c r="GMJ155" s="186"/>
      <c r="GMK155" s="86"/>
      <c r="GML155" s="86"/>
      <c r="GMM155" s="86"/>
      <c r="GMN155" s="86"/>
      <c r="GMO155" s="86"/>
      <c r="GMP155" s="86"/>
      <c r="GMQ155" s="86"/>
      <c r="GMR155" s="86"/>
      <c r="GMS155" s="86"/>
      <c r="GMT155" s="86"/>
      <c r="GMU155" s="86"/>
      <c r="GMV155" s="86"/>
      <c r="GMW155" s="86"/>
      <c r="GMX155" s="86"/>
      <c r="GMY155" s="86"/>
      <c r="GMZ155" s="86"/>
      <c r="GNA155" s="86"/>
      <c r="GNB155" s="86"/>
      <c r="GNC155" s="86"/>
      <c r="GND155" s="86"/>
      <c r="GNE155" s="86"/>
      <c r="GNF155" s="86"/>
      <c r="GNG155" s="86"/>
      <c r="GNH155" s="86"/>
      <c r="GNI155" s="86"/>
      <c r="GNJ155" s="86"/>
      <c r="GNK155" s="86"/>
      <c r="GNL155" s="86"/>
      <c r="GNM155" s="86"/>
      <c r="GNN155" s="86"/>
      <c r="GNO155" s="86"/>
      <c r="GNP155" s="86"/>
      <c r="GNQ155" s="86"/>
      <c r="GNR155" s="86"/>
      <c r="GNS155" s="86"/>
      <c r="GNT155" s="86"/>
      <c r="GNU155" s="86"/>
      <c r="GNV155" s="86"/>
      <c r="GNW155" s="86"/>
      <c r="GNX155" s="86"/>
      <c r="GNY155" s="86"/>
      <c r="GNZ155" s="86"/>
      <c r="GOA155" s="86"/>
      <c r="GOB155" s="86"/>
      <c r="GOC155" s="86"/>
      <c r="GOD155" s="86"/>
      <c r="GOE155" s="86"/>
      <c r="GOF155" s="86"/>
      <c r="GOG155" s="86"/>
      <c r="GOH155" s="86"/>
      <c r="GOI155" s="86"/>
      <c r="GOJ155" s="86"/>
      <c r="GOK155" s="86"/>
      <c r="GOL155" s="86"/>
      <c r="GOM155" s="86"/>
      <c r="GON155" s="86"/>
      <c r="GOO155" s="86"/>
      <c r="GOP155" s="86"/>
      <c r="GOQ155" s="86"/>
      <c r="GOR155" s="86"/>
      <c r="GOS155" s="86"/>
      <c r="GOT155" s="86"/>
      <c r="GOU155" s="86"/>
      <c r="GOV155" s="86"/>
      <c r="GOW155" s="86"/>
      <c r="GOX155" s="86"/>
      <c r="GOY155" s="86"/>
      <c r="GOZ155" s="86"/>
      <c r="GPA155" s="86"/>
      <c r="GPB155" s="86"/>
      <c r="GPC155" s="86"/>
      <c r="GPD155" s="86"/>
      <c r="GPE155" s="86"/>
      <c r="GPF155" s="86"/>
      <c r="GPG155" s="86"/>
      <c r="GPH155" s="86"/>
      <c r="GPI155" s="86"/>
      <c r="GPJ155" s="86"/>
      <c r="GPK155" s="86"/>
      <c r="GPL155" s="86"/>
      <c r="GPM155" s="86"/>
      <c r="GPN155" s="86"/>
      <c r="GPO155" s="86"/>
      <c r="GPP155" s="86"/>
      <c r="GPQ155" s="86"/>
      <c r="GPR155" s="86"/>
      <c r="GPS155" s="86"/>
      <c r="GPT155" s="86"/>
      <c r="GPU155" s="86"/>
      <c r="GPV155" s="86"/>
      <c r="GPW155" s="86"/>
      <c r="GPX155" s="86"/>
      <c r="GPY155" s="86"/>
      <c r="GPZ155" s="86"/>
      <c r="GQA155" s="86"/>
      <c r="GQB155" s="86"/>
      <c r="GQC155" s="86"/>
      <c r="GQD155" s="86"/>
      <c r="GQE155" s="86"/>
      <c r="GQF155" s="86"/>
      <c r="GQG155" s="86"/>
      <c r="GQH155" s="86"/>
      <c r="GQI155" s="86"/>
      <c r="GQJ155" s="86"/>
      <c r="GQK155" s="86"/>
      <c r="GQL155" s="86"/>
      <c r="GQM155" s="86"/>
      <c r="GQN155" s="86"/>
      <c r="GQO155" s="86"/>
      <c r="GQP155" s="86"/>
      <c r="GQQ155" s="86"/>
      <c r="GQR155" s="86"/>
      <c r="GQS155" s="86"/>
      <c r="GQT155" s="86"/>
      <c r="GQU155" s="86"/>
      <c r="GQV155" s="86"/>
      <c r="GQW155" s="86"/>
      <c r="GQX155" s="86"/>
      <c r="GQY155" s="86"/>
      <c r="GQZ155" s="86"/>
      <c r="GRA155" s="86"/>
      <c r="GRB155" s="86"/>
      <c r="GRC155" s="86"/>
      <c r="GRD155" s="86"/>
      <c r="GRE155" s="86"/>
      <c r="GRF155" s="86"/>
      <c r="GRG155" s="86"/>
      <c r="GRH155" s="86"/>
      <c r="GRI155" s="86"/>
      <c r="GRJ155" s="86"/>
      <c r="GRK155" s="86"/>
      <c r="GRL155" s="86"/>
      <c r="GRM155" s="86"/>
      <c r="GRN155" s="86"/>
      <c r="GRO155" s="86"/>
      <c r="GRP155" s="86"/>
      <c r="GRQ155" s="86"/>
      <c r="GRR155" s="86"/>
      <c r="GRS155" s="86"/>
      <c r="GRT155" s="86"/>
      <c r="GRU155" s="86"/>
      <c r="GRV155" s="86"/>
      <c r="GRW155" s="86"/>
      <c r="GRX155" s="86"/>
      <c r="GRY155" s="86"/>
      <c r="GRZ155" s="86"/>
      <c r="GSA155" s="86"/>
      <c r="GSB155" s="86"/>
      <c r="GSC155" s="86"/>
      <c r="GSD155" s="86"/>
      <c r="GSE155" s="86"/>
      <c r="GSF155" s="86"/>
      <c r="GSG155" s="86"/>
      <c r="GSH155" s="86"/>
      <c r="GSI155" s="86"/>
      <c r="GSJ155" s="86"/>
      <c r="GSK155" s="86"/>
      <c r="GSL155" s="86"/>
      <c r="GSM155" s="86"/>
      <c r="GSN155" s="86"/>
      <c r="GSO155" s="86"/>
      <c r="GSP155" s="86"/>
      <c r="GSQ155" s="86"/>
      <c r="GSR155" s="86"/>
      <c r="GSS155" s="86"/>
      <c r="GST155" s="86"/>
      <c r="GSU155" s="86"/>
      <c r="GSV155" s="86"/>
      <c r="GSW155" s="86"/>
      <c r="GSX155" s="86"/>
      <c r="GSY155" s="86"/>
      <c r="GSZ155" s="86"/>
      <c r="GTA155" s="86"/>
      <c r="GTB155" s="86"/>
      <c r="GTC155" s="86"/>
      <c r="GTD155" s="86"/>
      <c r="GTE155" s="86"/>
      <c r="GTF155" s="86"/>
      <c r="GTG155" s="86"/>
      <c r="GTH155" s="86"/>
      <c r="GTI155" s="86"/>
      <c r="GTJ155" s="86"/>
      <c r="GTK155" s="86"/>
      <c r="GTL155" s="86"/>
      <c r="GTM155" s="86"/>
      <c r="GTN155" s="86"/>
      <c r="GTO155" s="86"/>
      <c r="GTP155" s="86"/>
      <c r="GTQ155" s="86"/>
      <c r="GTR155" s="86"/>
      <c r="GTS155" s="86"/>
      <c r="GTT155" s="86"/>
      <c r="GTU155" s="86"/>
      <c r="GTV155" s="86"/>
      <c r="GTW155" s="86"/>
      <c r="GTX155" s="86"/>
      <c r="GTY155" s="86"/>
      <c r="GTZ155" s="86"/>
      <c r="GUA155" s="86"/>
      <c r="GUB155" s="86"/>
      <c r="GUC155" s="86"/>
      <c r="GUD155" s="86"/>
      <c r="GUE155" s="86"/>
      <c r="GUF155" s="86"/>
      <c r="GUG155" s="86"/>
      <c r="GUH155" s="86"/>
      <c r="GUI155" s="86"/>
      <c r="GUJ155" s="86"/>
      <c r="GUK155" s="86"/>
      <c r="GUL155" s="86"/>
      <c r="GUM155" s="86"/>
      <c r="GUN155" s="86"/>
      <c r="GUO155" s="86"/>
      <c r="GUP155" s="86"/>
      <c r="GUQ155" s="86"/>
      <c r="GUR155" s="86"/>
      <c r="GUS155" s="86"/>
      <c r="GUT155" s="86"/>
      <c r="GUU155" s="86"/>
      <c r="GUV155" s="86"/>
      <c r="GUW155" s="86"/>
      <c r="GUX155" s="86"/>
      <c r="GUY155" s="86"/>
      <c r="GUZ155" s="86"/>
      <c r="GVA155" s="86"/>
      <c r="GVB155" s="86"/>
      <c r="GVC155" s="86"/>
      <c r="GVD155" s="86"/>
      <c r="GVE155" s="86"/>
      <c r="GVF155" s="86"/>
      <c r="GVG155" s="86"/>
      <c r="GVH155" s="86"/>
      <c r="GVI155" s="86"/>
      <c r="GVJ155" s="86"/>
      <c r="GVK155" s="86"/>
      <c r="GVL155" s="86"/>
      <c r="GVM155" s="86"/>
      <c r="GVN155" s="86"/>
      <c r="GVO155" s="86"/>
      <c r="GVP155" s="86"/>
      <c r="GVQ155" s="86"/>
      <c r="GVR155" s="86"/>
      <c r="GVS155" s="86"/>
      <c r="GVT155" s="86"/>
      <c r="GVU155" s="86"/>
      <c r="GVV155" s="86"/>
      <c r="GVW155" s="86"/>
      <c r="GVX155" s="86"/>
      <c r="GVY155" s="86"/>
      <c r="GVZ155" s="86"/>
      <c r="GWA155" s="186"/>
      <c r="GWB155" s="186"/>
      <c r="GWC155" s="186"/>
      <c r="GWD155" s="186"/>
      <c r="GWE155" s="186"/>
      <c r="GWF155" s="186"/>
      <c r="GWG155" s="86"/>
      <c r="GWH155" s="86"/>
      <c r="GWI155" s="86"/>
      <c r="GWJ155" s="86"/>
      <c r="GWK155" s="86"/>
      <c r="GWL155" s="86"/>
      <c r="GWM155" s="86"/>
      <c r="GWN155" s="86"/>
      <c r="GWO155" s="86"/>
      <c r="GWP155" s="86"/>
      <c r="GWQ155" s="86"/>
      <c r="GWR155" s="86"/>
      <c r="GWS155" s="86"/>
      <c r="GWT155" s="86"/>
      <c r="GWU155" s="86"/>
      <c r="GWV155" s="86"/>
      <c r="GWW155" s="86"/>
      <c r="GWX155" s="86"/>
      <c r="GWY155" s="86"/>
      <c r="GWZ155" s="86"/>
      <c r="GXA155" s="86"/>
      <c r="GXB155" s="86"/>
      <c r="GXC155" s="86"/>
      <c r="GXD155" s="86"/>
      <c r="GXE155" s="86"/>
      <c r="GXF155" s="86"/>
      <c r="GXG155" s="86"/>
      <c r="GXH155" s="86"/>
      <c r="GXI155" s="86"/>
      <c r="GXJ155" s="86"/>
      <c r="GXK155" s="86"/>
      <c r="GXL155" s="86"/>
      <c r="GXM155" s="86"/>
      <c r="GXN155" s="86"/>
      <c r="GXO155" s="86"/>
      <c r="GXP155" s="86"/>
      <c r="GXQ155" s="86"/>
      <c r="GXR155" s="86"/>
      <c r="GXS155" s="86"/>
      <c r="GXT155" s="86"/>
      <c r="GXU155" s="86"/>
      <c r="GXV155" s="86"/>
      <c r="GXW155" s="86"/>
      <c r="GXX155" s="86"/>
      <c r="GXY155" s="86"/>
      <c r="GXZ155" s="86"/>
      <c r="GYA155" s="86"/>
      <c r="GYB155" s="86"/>
      <c r="GYC155" s="86"/>
      <c r="GYD155" s="86"/>
      <c r="GYE155" s="86"/>
      <c r="GYF155" s="86"/>
      <c r="GYG155" s="86"/>
      <c r="GYH155" s="86"/>
      <c r="GYI155" s="86"/>
      <c r="GYJ155" s="86"/>
      <c r="GYK155" s="86"/>
      <c r="GYL155" s="86"/>
      <c r="GYM155" s="86"/>
      <c r="GYN155" s="86"/>
      <c r="GYO155" s="86"/>
      <c r="GYP155" s="86"/>
      <c r="GYQ155" s="86"/>
      <c r="GYR155" s="86"/>
      <c r="GYS155" s="86"/>
      <c r="GYT155" s="86"/>
      <c r="GYU155" s="86"/>
      <c r="GYV155" s="86"/>
      <c r="GYW155" s="86"/>
      <c r="GYX155" s="86"/>
      <c r="GYY155" s="86"/>
      <c r="GYZ155" s="86"/>
      <c r="GZA155" s="86"/>
      <c r="GZB155" s="86"/>
      <c r="GZC155" s="86"/>
      <c r="GZD155" s="86"/>
      <c r="GZE155" s="86"/>
      <c r="GZF155" s="86"/>
      <c r="GZG155" s="86"/>
      <c r="GZH155" s="86"/>
      <c r="GZI155" s="86"/>
      <c r="GZJ155" s="86"/>
      <c r="GZK155" s="86"/>
      <c r="GZL155" s="86"/>
      <c r="GZM155" s="86"/>
      <c r="GZN155" s="86"/>
      <c r="GZO155" s="86"/>
      <c r="GZP155" s="86"/>
      <c r="GZQ155" s="86"/>
      <c r="GZR155" s="86"/>
      <c r="GZS155" s="86"/>
      <c r="GZT155" s="86"/>
      <c r="GZU155" s="86"/>
      <c r="GZV155" s="86"/>
      <c r="GZW155" s="86"/>
      <c r="GZX155" s="86"/>
      <c r="GZY155" s="86"/>
      <c r="GZZ155" s="86"/>
      <c r="HAA155" s="86"/>
      <c r="HAB155" s="86"/>
      <c r="HAC155" s="86"/>
      <c r="HAD155" s="86"/>
      <c r="HAE155" s="86"/>
      <c r="HAF155" s="86"/>
      <c r="HAG155" s="86"/>
      <c r="HAH155" s="86"/>
      <c r="HAI155" s="86"/>
      <c r="HAJ155" s="86"/>
      <c r="HAK155" s="86"/>
      <c r="HAL155" s="86"/>
      <c r="HAM155" s="86"/>
      <c r="HAN155" s="86"/>
      <c r="HAO155" s="86"/>
      <c r="HAP155" s="86"/>
      <c r="HAQ155" s="86"/>
      <c r="HAR155" s="86"/>
      <c r="HAS155" s="86"/>
      <c r="HAT155" s="86"/>
      <c r="HAU155" s="86"/>
      <c r="HAV155" s="86"/>
      <c r="HAW155" s="86"/>
      <c r="HAX155" s="86"/>
      <c r="HAY155" s="86"/>
      <c r="HAZ155" s="86"/>
      <c r="HBA155" s="86"/>
      <c r="HBB155" s="86"/>
      <c r="HBC155" s="86"/>
      <c r="HBD155" s="86"/>
      <c r="HBE155" s="86"/>
      <c r="HBF155" s="86"/>
      <c r="HBG155" s="86"/>
      <c r="HBH155" s="86"/>
      <c r="HBI155" s="86"/>
      <c r="HBJ155" s="86"/>
      <c r="HBK155" s="86"/>
      <c r="HBL155" s="86"/>
      <c r="HBM155" s="86"/>
      <c r="HBN155" s="86"/>
      <c r="HBO155" s="86"/>
      <c r="HBP155" s="86"/>
      <c r="HBQ155" s="86"/>
      <c r="HBR155" s="86"/>
      <c r="HBS155" s="86"/>
      <c r="HBT155" s="86"/>
      <c r="HBU155" s="86"/>
      <c r="HBV155" s="86"/>
      <c r="HBW155" s="86"/>
      <c r="HBX155" s="86"/>
      <c r="HBY155" s="86"/>
      <c r="HBZ155" s="86"/>
      <c r="HCA155" s="86"/>
      <c r="HCB155" s="86"/>
      <c r="HCC155" s="86"/>
      <c r="HCD155" s="86"/>
      <c r="HCE155" s="86"/>
      <c r="HCF155" s="86"/>
      <c r="HCG155" s="86"/>
      <c r="HCH155" s="86"/>
      <c r="HCI155" s="86"/>
      <c r="HCJ155" s="86"/>
      <c r="HCK155" s="86"/>
      <c r="HCL155" s="86"/>
      <c r="HCM155" s="86"/>
      <c r="HCN155" s="86"/>
      <c r="HCO155" s="86"/>
      <c r="HCP155" s="86"/>
      <c r="HCQ155" s="86"/>
      <c r="HCR155" s="86"/>
      <c r="HCS155" s="86"/>
      <c r="HCT155" s="86"/>
      <c r="HCU155" s="86"/>
      <c r="HCV155" s="86"/>
      <c r="HCW155" s="86"/>
      <c r="HCX155" s="86"/>
      <c r="HCY155" s="86"/>
      <c r="HCZ155" s="86"/>
      <c r="HDA155" s="86"/>
      <c r="HDB155" s="86"/>
      <c r="HDC155" s="86"/>
      <c r="HDD155" s="86"/>
      <c r="HDE155" s="86"/>
      <c r="HDF155" s="86"/>
      <c r="HDG155" s="86"/>
      <c r="HDH155" s="86"/>
      <c r="HDI155" s="86"/>
      <c r="HDJ155" s="86"/>
      <c r="HDK155" s="86"/>
      <c r="HDL155" s="86"/>
      <c r="HDM155" s="86"/>
      <c r="HDN155" s="86"/>
      <c r="HDO155" s="86"/>
      <c r="HDP155" s="86"/>
      <c r="HDQ155" s="86"/>
      <c r="HDR155" s="86"/>
      <c r="HDS155" s="86"/>
      <c r="HDT155" s="86"/>
      <c r="HDU155" s="86"/>
      <c r="HDV155" s="86"/>
      <c r="HDW155" s="86"/>
      <c r="HDX155" s="86"/>
      <c r="HDY155" s="86"/>
      <c r="HDZ155" s="86"/>
      <c r="HEA155" s="86"/>
      <c r="HEB155" s="86"/>
      <c r="HEC155" s="86"/>
      <c r="HED155" s="86"/>
      <c r="HEE155" s="86"/>
      <c r="HEF155" s="86"/>
      <c r="HEG155" s="86"/>
      <c r="HEH155" s="86"/>
      <c r="HEI155" s="86"/>
      <c r="HEJ155" s="86"/>
      <c r="HEK155" s="86"/>
      <c r="HEL155" s="86"/>
      <c r="HEM155" s="86"/>
      <c r="HEN155" s="86"/>
      <c r="HEO155" s="86"/>
      <c r="HEP155" s="86"/>
      <c r="HEQ155" s="86"/>
      <c r="HER155" s="86"/>
      <c r="HES155" s="86"/>
      <c r="HET155" s="86"/>
      <c r="HEU155" s="86"/>
      <c r="HEV155" s="86"/>
      <c r="HEW155" s="86"/>
      <c r="HEX155" s="86"/>
      <c r="HEY155" s="86"/>
      <c r="HEZ155" s="86"/>
      <c r="HFA155" s="86"/>
      <c r="HFB155" s="86"/>
      <c r="HFC155" s="86"/>
      <c r="HFD155" s="86"/>
      <c r="HFE155" s="86"/>
      <c r="HFF155" s="86"/>
      <c r="HFG155" s="86"/>
      <c r="HFH155" s="86"/>
      <c r="HFI155" s="86"/>
      <c r="HFJ155" s="86"/>
      <c r="HFK155" s="86"/>
      <c r="HFL155" s="86"/>
      <c r="HFM155" s="86"/>
      <c r="HFN155" s="86"/>
      <c r="HFO155" s="86"/>
      <c r="HFP155" s="86"/>
      <c r="HFQ155" s="86"/>
      <c r="HFR155" s="86"/>
      <c r="HFS155" s="86"/>
      <c r="HFT155" s="86"/>
      <c r="HFU155" s="86"/>
      <c r="HFV155" s="86"/>
      <c r="HFW155" s="186"/>
      <c r="HFX155" s="186"/>
      <c r="HFY155" s="186"/>
      <c r="HFZ155" s="186"/>
      <c r="HGA155" s="186"/>
      <c r="HGB155" s="186"/>
      <c r="HGC155" s="86"/>
      <c r="HGD155" s="86"/>
      <c r="HGE155" s="86"/>
      <c r="HGF155" s="86"/>
      <c r="HGG155" s="86"/>
      <c r="HGH155" s="86"/>
      <c r="HGI155" s="86"/>
      <c r="HGJ155" s="86"/>
      <c r="HGK155" s="86"/>
      <c r="HGL155" s="86"/>
      <c r="HGM155" s="86"/>
      <c r="HGN155" s="86"/>
      <c r="HGO155" s="86"/>
      <c r="HGP155" s="86"/>
      <c r="HGQ155" s="86"/>
      <c r="HGR155" s="86"/>
      <c r="HGS155" s="86"/>
      <c r="HGT155" s="86"/>
      <c r="HGU155" s="86"/>
      <c r="HGV155" s="86"/>
      <c r="HGW155" s="86"/>
      <c r="HGX155" s="86"/>
      <c r="HGY155" s="86"/>
      <c r="HGZ155" s="86"/>
      <c r="HHA155" s="86"/>
      <c r="HHB155" s="86"/>
      <c r="HHC155" s="86"/>
      <c r="HHD155" s="86"/>
      <c r="HHE155" s="86"/>
      <c r="HHF155" s="86"/>
      <c r="HHG155" s="86"/>
      <c r="HHH155" s="86"/>
      <c r="HHI155" s="86"/>
      <c r="HHJ155" s="86"/>
      <c r="HHK155" s="86"/>
      <c r="HHL155" s="86"/>
      <c r="HHM155" s="86"/>
      <c r="HHN155" s="86"/>
      <c r="HHO155" s="86"/>
      <c r="HHP155" s="86"/>
      <c r="HHQ155" s="86"/>
      <c r="HHR155" s="86"/>
      <c r="HHS155" s="86"/>
      <c r="HHT155" s="86"/>
      <c r="HHU155" s="86"/>
      <c r="HHV155" s="86"/>
      <c r="HHW155" s="86"/>
      <c r="HHX155" s="86"/>
      <c r="HHY155" s="86"/>
      <c r="HHZ155" s="86"/>
      <c r="HIA155" s="86"/>
      <c r="HIB155" s="86"/>
      <c r="HIC155" s="86"/>
      <c r="HID155" s="86"/>
      <c r="HIE155" s="86"/>
      <c r="HIF155" s="86"/>
      <c r="HIG155" s="86"/>
      <c r="HIH155" s="86"/>
      <c r="HII155" s="86"/>
      <c r="HIJ155" s="86"/>
      <c r="HIK155" s="86"/>
      <c r="HIL155" s="86"/>
      <c r="HIM155" s="86"/>
      <c r="HIN155" s="86"/>
      <c r="HIO155" s="86"/>
      <c r="HIP155" s="86"/>
      <c r="HIQ155" s="86"/>
      <c r="HIR155" s="86"/>
      <c r="HIS155" s="86"/>
      <c r="HIT155" s="86"/>
      <c r="HIU155" s="86"/>
      <c r="HIV155" s="86"/>
      <c r="HIW155" s="86"/>
      <c r="HIX155" s="86"/>
      <c r="HIY155" s="86"/>
      <c r="HIZ155" s="86"/>
      <c r="HJA155" s="86"/>
      <c r="HJB155" s="86"/>
      <c r="HJC155" s="86"/>
      <c r="HJD155" s="86"/>
      <c r="HJE155" s="86"/>
      <c r="HJF155" s="86"/>
      <c r="HJG155" s="86"/>
      <c r="HJH155" s="86"/>
      <c r="HJI155" s="86"/>
      <c r="HJJ155" s="86"/>
      <c r="HJK155" s="86"/>
      <c r="HJL155" s="86"/>
      <c r="HJM155" s="86"/>
      <c r="HJN155" s="86"/>
      <c r="HJO155" s="86"/>
      <c r="HJP155" s="86"/>
      <c r="HJQ155" s="86"/>
      <c r="HJR155" s="86"/>
      <c r="HJS155" s="86"/>
      <c r="HJT155" s="86"/>
      <c r="HJU155" s="86"/>
      <c r="HJV155" s="86"/>
      <c r="HJW155" s="86"/>
      <c r="HJX155" s="86"/>
      <c r="HJY155" s="86"/>
      <c r="HJZ155" s="86"/>
      <c r="HKA155" s="86"/>
      <c r="HKB155" s="86"/>
      <c r="HKC155" s="86"/>
      <c r="HKD155" s="86"/>
      <c r="HKE155" s="86"/>
      <c r="HKF155" s="86"/>
      <c r="HKG155" s="86"/>
      <c r="HKH155" s="86"/>
      <c r="HKI155" s="86"/>
      <c r="HKJ155" s="86"/>
      <c r="HKK155" s="86"/>
      <c r="HKL155" s="86"/>
      <c r="HKM155" s="86"/>
      <c r="HKN155" s="86"/>
      <c r="HKO155" s="86"/>
      <c r="HKP155" s="86"/>
      <c r="HKQ155" s="86"/>
      <c r="HKR155" s="86"/>
      <c r="HKS155" s="86"/>
      <c r="HKT155" s="86"/>
      <c r="HKU155" s="86"/>
      <c r="HKV155" s="86"/>
      <c r="HKW155" s="86"/>
      <c r="HKX155" s="86"/>
      <c r="HKY155" s="86"/>
      <c r="HKZ155" s="86"/>
      <c r="HLA155" s="86"/>
      <c r="HLB155" s="86"/>
      <c r="HLC155" s="86"/>
      <c r="HLD155" s="86"/>
      <c r="HLE155" s="86"/>
      <c r="HLF155" s="86"/>
      <c r="HLG155" s="86"/>
      <c r="HLH155" s="86"/>
      <c r="HLI155" s="86"/>
      <c r="HLJ155" s="86"/>
      <c r="HLK155" s="86"/>
      <c r="HLL155" s="86"/>
      <c r="HLM155" s="86"/>
      <c r="HLN155" s="86"/>
      <c r="HLO155" s="86"/>
      <c r="HLP155" s="86"/>
      <c r="HLQ155" s="86"/>
      <c r="HLR155" s="86"/>
      <c r="HLS155" s="86"/>
      <c r="HLT155" s="86"/>
      <c r="HLU155" s="86"/>
      <c r="HLV155" s="86"/>
      <c r="HLW155" s="86"/>
      <c r="HLX155" s="86"/>
      <c r="HLY155" s="86"/>
      <c r="HLZ155" s="86"/>
      <c r="HMA155" s="86"/>
      <c r="HMB155" s="86"/>
      <c r="HMC155" s="86"/>
      <c r="HMD155" s="86"/>
      <c r="HME155" s="86"/>
      <c r="HMF155" s="86"/>
      <c r="HMG155" s="86"/>
      <c r="HMH155" s="86"/>
      <c r="HMI155" s="86"/>
      <c r="HMJ155" s="86"/>
      <c r="HMK155" s="86"/>
      <c r="HML155" s="86"/>
      <c r="HMM155" s="86"/>
      <c r="HMN155" s="86"/>
      <c r="HMO155" s="86"/>
      <c r="HMP155" s="86"/>
      <c r="HMQ155" s="86"/>
      <c r="HMR155" s="86"/>
      <c r="HMS155" s="86"/>
      <c r="HMT155" s="86"/>
      <c r="HMU155" s="86"/>
      <c r="HMV155" s="86"/>
      <c r="HMW155" s="86"/>
      <c r="HMX155" s="86"/>
      <c r="HMY155" s="86"/>
      <c r="HMZ155" s="86"/>
      <c r="HNA155" s="86"/>
      <c r="HNB155" s="86"/>
      <c r="HNC155" s="86"/>
      <c r="HND155" s="86"/>
      <c r="HNE155" s="86"/>
      <c r="HNF155" s="86"/>
      <c r="HNG155" s="86"/>
      <c r="HNH155" s="86"/>
      <c r="HNI155" s="86"/>
      <c r="HNJ155" s="86"/>
      <c r="HNK155" s="86"/>
      <c r="HNL155" s="86"/>
      <c r="HNM155" s="86"/>
      <c r="HNN155" s="86"/>
      <c r="HNO155" s="86"/>
      <c r="HNP155" s="86"/>
      <c r="HNQ155" s="86"/>
      <c r="HNR155" s="86"/>
      <c r="HNS155" s="86"/>
      <c r="HNT155" s="86"/>
      <c r="HNU155" s="86"/>
      <c r="HNV155" s="86"/>
      <c r="HNW155" s="86"/>
      <c r="HNX155" s="86"/>
      <c r="HNY155" s="86"/>
      <c r="HNZ155" s="86"/>
      <c r="HOA155" s="86"/>
      <c r="HOB155" s="86"/>
      <c r="HOC155" s="86"/>
      <c r="HOD155" s="86"/>
      <c r="HOE155" s="86"/>
      <c r="HOF155" s="86"/>
      <c r="HOG155" s="86"/>
      <c r="HOH155" s="86"/>
      <c r="HOI155" s="86"/>
      <c r="HOJ155" s="86"/>
      <c r="HOK155" s="86"/>
      <c r="HOL155" s="86"/>
      <c r="HOM155" s="86"/>
      <c r="HON155" s="86"/>
      <c r="HOO155" s="86"/>
      <c r="HOP155" s="86"/>
      <c r="HOQ155" s="86"/>
      <c r="HOR155" s="86"/>
      <c r="HOS155" s="86"/>
      <c r="HOT155" s="86"/>
      <c r="HOU155" s="86"/>
      <c r="HOV155" s="86"/>
      <c r="HOW155" s="86"/>
      <c r="HOX155" s="86"/>
      <c r="HOY155" s="86"/>
      <c r="HOZ155" s="86"/>
      <c r="HPA155" s="86"/>
      <c r="HPB155" s="86"/>
      <c r="HPC155" s="86"/>
      <c r="HPD155" s="86"/>
      <c r="HPE155" s="86"/>
      <c r="HPF155" s="86"/>
      <c r="HPG155" s="86"/>
      <c r="HPH155" s="86"/>
      <c r="HPI155" s="86"/>
      <c r="HPJ155" s="86"/>
      <c r="HPK155" s="86"/>
      <c r="HPL155" s="86"/>
      <c r="HPM155" s="86"/>
      <c r="HPN155" s="86"/>
      <c r="HPO155" s="86"/>
      <c r="HPP155" s="86"/>
      <c r="HPQ155" s="86"/>
      <c r="HPR155" s="86"/>
      <c r="HPS155" s="186"/>
      <c r="HPT155" s="186"/>
      <c r="HPU155" s="186"/>
      <c r="HPV155" s="186"/>
      <c r="HPW155" s="186"/>
      <c r="HPX155" s="186"/>
      <c r="HPY155" s="86"/>
      <c r="HPZ155" s="86"/>
      <c r="HQA155" s="86"/>
      <c r="HQB155" s="86"/>
      <c r="HQC155" s="86"/>
      <c r="HQD155" s="86"/>
      <c r="HQE155" s="86"/>
      <c r="HQF155" s="86"/>
      <c r="HQG155" s="86"/>
      <c r="HQH155" s="86"/>
      <c r="HQI155" s="86"/>
      <c r="HQJ155" s="86"/>
      <c r="HQK155" s="86"/>
      <c r="HQL155" s="86"/>
      <c r="HQM155" s="86"/>
      <c r="HQN155" s="86"/>
      <c r="HQO155" s="86"/>
      <c r="HQP155" s="86"/>
      <c r="HQQ155" s="86"/>
      <c r="HQR155" s="86"/>
      <c r="HQS155" s="86"/>
      <c r="HQT155" s="86"/>
      <c r="HQU155" s="86"/>
      <c r="HQV155" s="86"/>
      <c r="HQW155" s="86"/>
      <c r="HQX155" s="86"/>
      <c r="HQY155" s="86"/>
      <c r="HQZ155" s="86"/>
      <c r="HRA155" s="86"/>
      <c r="HRB155" s="86"/>
      <c r="HRC155" s="86"/>
      <c r="HRD155" s="86"/>
      <c r="HRE155" s="86"/>
      <c r="HRF155" s="86"/>
      <c r="HRG155" s="86"/>
      <c r="HRH155" s="86"/>
      <c r="HRI155" s="86"/>
      <c r="HRJ155" s="86"/>
      <c r="HRK155" s="86"/>
      <c r="HRL155" s="86"/>
      <c r="HRM155" s="86"/>
      <c r="HRN155" s="86"/>
      <c r="HRO155" s="86"/>
      <c r="HRP155" s="86"/>
      <c r="HRQ155" s="86"/>
      <c r="HRR155" s="86"/>
      <c r="HRS155" s="86"/>
      <c r="HRT155" s="86"/>
      <c r="HRU155" s="86"/>
      <c r="HRV155" s="86"/>
      <c r="HRW155" s="86"/>
      <c r="HRX155" s="86"/>
      <c r="HRY155" s="86"/>
      <c r="HRZ155" s="86"/>
      <c r="HSA155" s="86"/>
      <c r="HSB155" s="86"/>
      <c r="HSC155" s="86"/>
      <c r="HSD155" s="86"/>
      <c r="HSE155" s="86"/>
      <c r="HSF155" s="86"/>
      <c r="HSG155" s="86"/>
      <c r="HSH155" s="86"/>
      <c r="HSI155" s="86"/>
      <c r="HSJ155" s="86"/>
      <c r="HSK155" s="86"/>
      <c r="HSL155" s="86"/>
      <c r="HSM155" s="86"/>
      <c r="HSN155" s="86"/>
      <c r="HSO155" s="86"/>
      <c r="HSP155" s="86"/>
      <c r="HSQ155" s="86"/>
      <c r="HSR155" s="86"/>
      <c r="HSS155" s="86"/>
      <c r="HST155" s="86"/>
      <c r="HSU155" s="86"/>
      <c r="HSV155" s="86"/>
      <c r="HSW155" s="86"/>
      <c r="HSX155" s="86"/>
      <c r="HSY155" s="86"/>
      <c r="HSZ155" s="86"/>
      <c r="HTA155" s="86"/>
      <c r="HTB155" s="86"/>
      <c r="HTC155" s="86"/>
      <c r="HTD155" s="86"/>
      <c r="HTE155" s="86"/>
      <c r="HTF155" s="86"/>
      <c r="HTG155" s="86"/>
      <c r="HTH155" s="86"/>
      <c r="HTI155" s="86"/>
      <c r="HTJ155" s="86"/>
      <c r="HTK155" s="86"/>
      <c r="HTL155" s="86"/>
      <c r="HTM155" s="86"/>
      <c r="HTN155" s="86"/>
      <c r="HTO155" s="86"/>
      <c r="HTP155" s="86"/>
      <c r="HTQ155" s="86"/>
      <c r="HTR155" s="86"/>
      <c r="HTS155" s="86"/>
      <c r="HTT155" s="86"/>
      <c r="HTU155" s="86"/>
      <c r="HTV155" s="86"/>
      <c r="HTW155" s="86"/>
      <c r="HTX155" s="86"/>
      <c r="HTY155" s="86"/>
      <c r="HTZ155" s="86"/>
      <c r="HUA155" s="86"/>
      <c r="HUB155" s="86"/>
      <c r="HUC155" s="86"/>
      <c r="HUD155" s="86"/>
      <c r="HUE155" s="86"/>
      <c r="HUF155" s="86"/>
      <c r="HUG155" s="86"/>
      <c r="HUH155" s="86"/>
      <c r="HUI155" s="86"/>
      <c r="HUJ155" s="86"/>
      <c r="HUK155" s="86"/>
      <c r="HUL155" s="86"/>
      <c r="HUM155" s="86"/>
      <c r="HUN155" s="86"/>
      <c r="HUO155" s="86"/>
      <c r="HUP155" s="86"/>
      <c r="HUQ155" s="86"/>
      <c r="HUR155" s="86"/>
      <c r="HUS155" s="86"/>
      <c r="HUT155" s="86"/>
      <c r="HUU155" s="86"/>
      <c r="HUV155" s="86"/>
      <c r="HUW155" s="86"/>
      <c r="HUX155" s="86"/>
      <c r="HUY155" s="86"/>
      <c r="HUZ155" s="86"/>
      <c r="HVA155" s="86"/>
      <c r="HVB155" s="86"/>
      <c r="HVC155" s="86"/>
      <c r="HVD155" s="86"/>
      <c r="HVE155" s="86"/>
      <c r="HVF155" s="86"/>
      <c r="HVG155" s="86"/>
      <c r="HVH155" s="86"/>
      <c r="HVI155" s="86"/>
      <c r="HVJ155" s="86"/>
      <c r="HVK155" s="86"/>
      <c r="HVL155" s="86"/>
      <c r="HVM155" s="86"/>
      <c r="HVN155" s="86"/>
      <c r="HVO155" s="86"/>
      <c r="HVP155" s="86"/>
      <c r="HVQ155" s="86"/>
      <c r="HVR155" s="86"/>
      <c r="HVS155" s="86"/>
      <c r="HVT155" s="86"/>
      <c r="HVU155" s="86"/>
      <c r="HVV155" s="86"/>
      <c r="HVW155" s="86"/>
      <c r="HVX155" s="86"/>
      <c r="HVY155" s="86"/>
      <c r="HVZ155" s="86"/>
      <c r="HWA155" s="86"/>
      <c r="HWB155" s="86"/>
      <c r="HWC155" s="86"/>
      <c r="HWD155" s="86"/>
      <c r="HWE155" s="86"/>
      <c r="HWF155" s="86"/>
      <c r="HWG155" s="86"/>
      <c r="HWH155" s="86"/>
      <c r="HWI155" s="86"/>
      <c r="HWJ155" s="86"/>
      <c r="HWK155" s="86"/>
      <c r="HWL155" s="86"/>
      <c r="HWM155" s="86"/>
      <c r="HWN155" s="86"/>
      <c r="HWO155" s="86"/>
      <c r="HWP155" s="86"/>
      <c r="HWQ155" s="86"/>
      <c r="HWR155" s="86"/>
      <c r="HWS155" s="86"/>
      <c r="HWT155" s="86"/>
      <c r="HWU155" s="86"/>
      <c r="HWV155" s="86"/>
      <c r="HWW155" s="86"/>
      <c r="HWX155" s="86"/>
      <c r="HWY155" s="86"/>
      <c r="HWZ155" s="86"/>
      <c r="HXA155" s="86"/>
      <c r="HXB155" s="86"/>
      <c r="HXC155" s="86"/>
      <c r="HXD155" s="86"/>
      <c r="HXE155" s="86"/>
      <c r="HXF155" s="86"/>
      <c r="HXG155" s="86"/>
      <c r="HXH155" s="86"/>
      <c r="HXI155" s="86"/>
      <c r="HXJ155" s="86"/>
      <c r="HXK155" s="86"/>
      <c r="HXL155" s="86"/>
      <c r="HXM155" s="86"/>
      <c r="HXN155" s="86"/>
      <c r="HXO155" s="86"/>
      <c r="HXP155" s="86"/>
      <c r="HXQ155" s="86"/>
      <c r="HXR155" s="86"/>
      <c r="HXS155" s="86"/>
      <c r="HXT155" s="86"/>
      <c r="HXU155" s="86"/>
      <c r="HXV155" s="86"/>
      <c r="HXW155" s="86"/>
      <c r="HXX155" s="86"/>
      <c r="HXY155" s="86"/>
      <c r="HXZ155" s="86"/>
      <c r="HYA155" s="86"/>
      <c r="HYB155" s="86"/>
      <c r="HYC155" s="86"/>
      <c r="HYD155" s="86"/>
      <c r="HYE155" s="86"/>
      <c r="HYF155" s="86"/>
      <c r="HYG155" s="86"/>
      <c r="HYH155" s="86"/>
      <c r="HYI155" s="86"/>
      <c r="HYJ155" s="86"/>
      <c r="HYK155" s="86"/>
      <c r="HYL155" s="86"/>
      <c r="HYM155" s="86"/>
      <c r="HYN155" s="86"/>
      <c r="HYO155" s="86"/>
      <c r="HYP155" s="86"/>
      <c r="HYQ155" s="86"/>
      <c r="HYR155" s="86"/>
      <c r="HYS155" s="86"/>
      <c r="HYT155" s="86"/>
      <c r="HYU155" s="86"/>
      <c r="HYV155" s="86"/>
      <c r="HYW155" s="86"/>
      <c r="HYX155" s="86"/>
      <c r="HYY155" s="86"/>
      <c r="HYZ155" s="86"/>
      <c r="HZA155" s="86"/>
      <c r="HZB155" s="86"/>
      <c r="HZC155" s="86"/>
      <c r="HZD155" s="86"/>
      <c r="HZE155" s="86"/>
      <c r="HZF155" s="86"/>
      <c r="HZG155" s="86"/>
      <c r="HZH155" s="86"/>
      <c r="HZI155" s="86"/>
      <c r="HZJ155" s="86"/>
      <c r="HZK155" s="86"/>
      <c r="HZL155" s="86"/>
      <c r="HZM155" s="86"/>
      <c r="HZN155" s="86"/>
      <c r="HZO155" s="186"/>
      <c r="HZP155" s="186"/>
      <c r="HZQ155" s="186"/>
      <c r="HZR155" s="186"/>
      <c r="HZS155" s="186"/>
      <c r="HZT155" s="186"/>
      <c r="HZU155" s="86"/>
      <c r="HZV155" s="86"/>
      <c r="HZW155" s="86"/>
      <c r="HZX155" s="86"/>
      <c r="HZY155" s="86"/>
      <c r="HZZ155" s="86"/>
      <c r="IAA155" s="86"/>
      <c r="IAB155" s="86"/>
      <c r="IAC155" s="86"/>
      <c r="IAD155" s="86"/>
      <c r="IAE155" s="86"/>
      <c r="IAF155" s="86"/>
      <c r="IAG155" s="86"/>
      <c r="IAH155" s="86"/>
      <c r="IAI155" s="86"/>
      <c r="IAJ155" s="86"/>
      <c r="IAK155" s="86"/>
      <c r="IAL155" s="86"/>
      <c r="IAM155" s="86"/>
      <c r="IAN155" s="86"/>
      <c r="IAO155" s="86"/>
      <c r="IAP155" s="86"/>
      <c r="IAQ155" s="86"/>
      <c r="IAR155" s="86"/>
      <c r="IAS155" s="86"/>
      <c r="IAT155" s="86"/>
      <c r="IAU155" s="86"/>
      <c r="IAV155" s="86"/>
      <c r="IAW155" s="86"/>
      <c r="IAX155" s="86"/>
      <c r="IAY155" s="86"/>
      <c r="IAZ155" s="86"/>
      <c r="IBA155" s="86"/>
      <c r="IBB155" s="86"/>
      <c r="IBC155" s="86"/>
      <c r="IBD155" s="86"/>
      <c r="IBE155" s="86"/>
      <c r="IBF155" s="86"/>
      <c r="IBG155" s="86"/>
      <c r="IBH155" s="86"/>
      <c r="IBI155" s="86"/>
      <c r="IBJ155" s="86"/>
      <c r="IBK155" s="86"/>
      <c r="IBL155" s="86"/>
      <c r="IBM155" s="86"/>
      <c r="IBN155" s="86"/>
      <c r="IBO155" s="86"/>
      <c r="IBP155" s="86"/>
      <c r="IBQ155" s="86"/>
      <c r="IBR155" s="86"/>
      <c r="IBS155" s="86"/>
      <c r="IBT155" s="86"/>
      <c r="IBU155" s="86"/>
      <c r="IBV155" s="86"/>
      <c r="IBW155" s="86"/>
      <c r="IBX155" s="86"/>
      <c r="IBY155" s="86"/>
      <c r="IBZ155" s="86"/>
      <c r="ICA155" s="86"/>
      <c r="ICB155" s="86"/>
      <c r="ICC155" s="86"/>
      <c r="ICD155" s="86"/>
      <c r="ICE155" s="86"/>
      <c r="ICF155" s="86"/>
      <c r="ICG155" s="86"/>
      <c r="ICH155" s="86"/>
      <c r="ICI155" s="86"/>
      <c r="ICJ155" s="86"/>
      <c r="ICK155" s="86"/>
      <c r="ICL155" s="86"/>
      <c r="ICM155" s="86"/>
      <c r="ICN155" s="86"/>
      <c r="ICO155" s="86"/>
      <c r="ICP155" s="86"/>
      <c r="ICQ155" s="86"/>
      <c r="ICR155" s="86"/>
      <c r="ICS155" s="86"/>
      <c r="ICT155" s="86"/>
      <c r="ICU155" s="86"/>
      <c r="ICV155" s="86"/>
      <c r="ICW155" s="86"/>
      <c r="ICX155" s="86"/>
      <c r="ICY155" s="86"/>
      <c r="ICZ155" s="86"/>
      <c r="IDA155" s="86"/>
      <c r="IDB155" s="86"/>
      <c r="IDC155" s="86"/>
      <c r="IDD155" s="86"/>
      <c r="IDE155" s="86"/>
      <c r="IDF155" s="86"/>
      <c r="IDG155" s="86"/>
      <c r="IDH155" s="86"/>
      <c r="IDI155" s="86"/>
      <c r="IDJ155" s="86"/>
      <c r="IDK155" s="86"/>
      <c r="IDL155" s="86"/>
      <c r="IDM155" s="86"/>
      <c r="IDN155" s="86"/>
      <c r="IDO155" s="86"/>
      <c r="IDP155" s="86"/>
      <c r="IDQ155" s="86"/>
      <c r="IDR155" s="86"/>
      <c r="IDS155" s="86"/>
      <c r="IDT155" s="86"/>
      <c r="IDU155" s="86"/>
      <c r="IDV155" s="86"/>
      <c r="IDW155" s="86"/>
      <c r="IDX155" s="86"/>
      <c r="IDY155" s="86"/>
      <c r="IDZ155" s="86"/>
      <c r="IEA155" s="86"/>
      <c r="IEB155" s="86"/>
      <c r="IEC155" s="86"/>
      <c r="IED155" s="86"/>
      <c r="IEE155" s="86"/>
      <c r="IEF155" s="86"/>
      <c r="IEG155" s="86"/>
      <c r="IEH155" s="86"/>
      <c r="IEI155" s="86"/>
      <c r="IEJ155" s="86"/>
      <c r="IEK155" s="86"/>
      <c r="IEL155" s="86"/>
      <c r="IEM155" s="86"/>
      <c r="IEN155" s="86"/>
      <c r="IEO155" s="86"/>
      <c r="IEP155" s="86"/>
      <c r="IEQ155" s="86"/>
      <c r="IER155" s="86"/>
      <c r="IES155" s="86"/>
      <c r="IET155" s="86"/>
      <c r="IEU155" s="86"/>
      <c r="IEV155" s="86"/>
      <c r="IEW155" s="86"/>
      <c r="IEX155" s="86"/>
      <c r="IEY155" s="86"/>
      <c r="IEZ155" s="86"/>
      <c r="IFA155" s="86"/>
      <c r="IFB155" s="86"/>
      <c r="IFC155" s="86"/>
      <c r="IFD155" s="86"/>
      <c r="IFE155" s="86"/>
      <c r="IFF155" s="86"/>
      <c r="IFG155" s="86"/>
      <c r="IFH155" s="86"/>
      <c r="IFI155" s="86"/>
      <c r="IFJ155" s="86"/>
      <c r="IFK155" s="86"/>
      <c r="IFL155" s="86"/>
      <c r="IFM155" s="86"/>
      <c r="IFN155" s="86"/>
      <c r="IFO155" s="86"/>
      <c r="IFP155" s="86"/>
      <c r="IFQ155" s="86"/>
      <c r="IFR155" s="86"/>
      <c r="IFS155" s="86"/>
      <c r="IFT155" s="86"/>
      <c r="IFU155" s="86"/>
      <c r="IFV155" s="86"/>
      <c r="IFW155" s="86"/>
      <c r="IFX155" s="86"/>
      <c r="IFY155" s="86"/>
      <c r="IFZ155" s="86"/>
      <c r="IGA155" s="86"/>
      <c r="IGB155" s="86"/>
      <c r="IGC155" s="86"/>
      <c r="IGD155" s="86"/>
      <c r="IGE155" s="86"/>
      <c r="IGF155" s="86"/>
      <c r="IGG155" s="86"/>
      <c r="IGH155" s="86"/>
      <c r="IGI155" s="86"/>
      <c r="IGJ155" s="86"/>
      <c r="IGK155" s="86"/>
      <c r="IGL155" s="86"/>
      <c r="IGM155" s="86"/>
      <c r="IGN155" s="86"/>
      <c r="IGO155" s="86"/>
      <c r="IGP155" s="86"/>
      <c r="IGQ155" s="86"/>
      <c r="IGR155" s="86"/>
      <c r="IGS155" s="86"/>
      <c r="IGT155" s="86"/>
      <c r="IGU155" s="86"/>
      <c r="IGV155" s="86"/>
      <c r="IGW155" s="86"/>
      <c r="IGX155" s="86"/>
      <c r="IGY155" s="86"/>
      <c r="IGZ155" s="86"/>
      <c r="IHA155" s="86"/>
      <c r="IHB155" s="86"/>
      <c r="IHC155" s="86"/>
      <c r="IHD155" s="86"/>
      <c r="IHE155" s="86"/>
      <c r="IHF155" s="86"/>
      <c r="IHG155" s="86"/>
      <c r="IHH155" s="86"/>
      <c r="IHI155" s="86"/>
      <c r="IHJ155" s="86"/>
      <c r="IHK155" s="86"/>
      <c r="IHL155" s="86"/>
      <c r="IHM155" s="86"/>
      <c r="IHN155" s="86"/>
      <c r="IHO155" s="86"/>
      <c r="IHP155" s="86"/>
      <c r="IHQ155" s="86"/>
      <c r="IHR155" s="86"/>
      <c r="IHS155" s="86"/>
      <c r="IHT155" s="86"/>
      <c r="IHU155" s="86"/>
      <c r="IHV155" s="86"/>
      <c r="IHW155" s="86"/>
      <c r="IHX155" s="86"/>
      <c r="IHY155" s="86"/>
      <c r="IHZ155" s="86"/>
      <c r="IIA155" s="86"/>
      <c r="IIB155" s="86"/>
      <c r="IIC155" s="86"/>
      <c r="IID155" s="86"/>
      <c r="IIE155" s="86"/>
      <c r="IIF155" s="86"/>
      <c r="IIG155" s="86"/>
      <c r="IIH155" s="86"/>
      <c r="III155" s="86"/>
      <c r="IIJ155" s="86"/>
      <c r="IIK155" s="86"/>
      <c r="IIL155" s="86"/>
      <c r="IIM155" s="86"/>
      <c r="IIN155" s="86"/>
      <c r="IIO155" s="86"/>
      <c r="IIP155" s="86"/>
      <c r="IIQ155" s="86"/>
      <c r="IIR155" s="86"/>
      <c r="IIS155" s="86"/>
      <c r="IIT155" s="86"/>
      <c r="IIU155" s="86"/>
      <c r="IIV155" s="86"/>
      <c r="IIW155" s="86"/>
      <c r="IIX155" s="86"/>
      <c r="IIY155" s="86"/>
      <c r="IIZ155" s="86"/>
      <c r="IJA155" s="86"/>
      <c r="IJB155" s="86"/>
      <c r="IJC155" s="86"/>
      <c r="IJD155" s="86"/>
      <c r="IJE155" s="86"/>
      <c r="IJF155" s="86"/>
      <c r="IJG155" s="86"/>
      <c r="IJH155" s="86"/>
      <c r="IJI155" s="86"/>
      <c r="IJJ155" s="86"/>
      <c r="IJK155" s="186"/>
      <c r="IJL155" s="186"/>
      <c r="IJM155" s="186"/>
      <c r="IJN155" s="186"/>
      <c r="IJO155" s="186"/>
      <c r="IJP155" s="186"/>
      <c r="IJQ155" s="86"/>
      <c r="IJR155" s="86"/>
      <c r="IJS155" s="86"/>
      <c r="IJT155" s="86"/>
      <c r="IJU155" s="86"/>
      <c r="IJV155" s="86"/>
      <c r="IJW155" s="86"/>
      <c r="IJX155" s="86"/>
      <c r="IJY155" s="86"/>
      <c r="IJZ155" s="86"/>
      <c r="IKA155" s="86"/>
      <c r="IKB155" s="86"/>
      <c r="IKC155" s="86"/>
      <c r="IKD155" s="86"/>
      <c r="IKE155" s="86"/>
      <c r="IKF155" s="86"/>
      <c r="IKG155" s="86"/>
      <c r="IKH155" s="86"/>
      <c r="IKI155" s="86"/>
      <c r="IKJ155" s="86"/>
      <c r="IKK155" s="86"/>
      <c r="IKL155" s="86"/>
      <c r="IKM155" s="86"/>
      <c r="IKN155" s="86"/>
      <c r="IKO155" s="86"/>
      <c r="IKP155" s="86"/>
      <c r="IKQ155" s="86"/>
      <c r="IKR155" s="86"/>
      <c r="IKS155" s="86"/>
      <c r="IKT155" s="86"/>
      <c r="IKU155" s="86"/>
      <c r="IKV155" s="86"/>
      <c r="IKW155" s="86"/>
      <c r="IKX155" s="86"/>
      <c r="IKY155" s="86"/>
      <c r="IKZ155" s="86"/>
      <c r="ILA155" s="86"/>
      <c r="ILB155" s="86"/>
      <c r="ILC155" s="86"/>
      <c r="ILD155" s="86"/>
      <c r="ILE155" s="86"/>
      <c r="ILF155" s="86"/>
      <c r="ILG155" s="86"/>
      <c r="ILH155" s="86"/>
      <c r="ILI155" s="86"/>
      <c r="ILJ155" s="86"/>
      <c r="ILK155" s="86"/>
      <c r="ILL155" s="86"/>
      <c r="ILM155" s="86"/>
      <c r="ILN155" s="86"/>
      <c r="ILO155" s="86"/>
      <c r="ILP155" s="86"/>
      <c r="ILQ155" s="86"/>
      <c r="ILR155" s="86"/>
      <c r="ILS155" s="86"/>
      <c r="ILT155" s="86"/>
      <c r="ILU155" s="86"/>
      <c r="ILV155" s="86"/>
      <c r="ILW155" s="86"/>
      <c r="ILX155" s="86"/>
      <c r="ILY155" s="86"/>
      <c r="ILZ155" s="86"/>
      <c r="IMA155" s="86"/>
      <c r="IMB155" s="86"/>
      <c r="IMC155" s="86"/>
      <c r="IMD155" s="86"/>
      <c r="IME155" s="86"/>
      <c r="IMF155" s="86"/>
      <c r="IMG155" s="86"/>
      <c r="IMH155" s="86"/>
      <c r="IMI155" s="86"/>
      <c r="IMJ155" s="86"/>
      <c r="IMK155" s="86"/>
      <c r="IML155" s="86"/>
      <c r="IMM155" s="86"/>
      <c r="IMN155" s="86"/>
      <c r="IMO155" s="86"/>
      <c r="IMP155" s="86"/>
      <c r="IMQ155" s="86"/>
      <c r="IMR155" s="86"/>
      <c r="IMS155" s="86"/>
      <c r="IMT155" s="86"/>
      <c r="IMU155" s="86"/>
      <c r="IMV155" s="86"/>
      <c r="IMW155" s="86"/>
      <c r="IMX155" s="86"/>
      <c r="IMY155" s="86"/>
      <c r="IMZ155" s="86"/>
      <c r="INA155" s="86"/>
      <c r="INB155" s="86"/>
      <c r="INC155" s="86"/>
      <c r="IND155" s="86"/>
      <c r="INE155" s="86"/>
      <c r="INF155" s="86"/>
      <c r="ING155" s="86"/>
      <c r="INH155" s="86"/>
      <c r="INI155" s="86"/>
      <c r="INJ155" s="86"/>
      <c r="INK155" s="86"/>
      <c r="INL155" s="86"/>
      <c r="INM155" s="86"/>
      <c r="INN155" s="86"/>
      <c r="INO155" s="86"/>
      <c r="INP155" s="86"/>
      <c r="INQ155" s="86"/>
      <c r="INR155" s="86"/>
      <c r="INS155" s="86"/>
      <c r="INT155" s="86"/>
      <c r="INU155" s="86"/>
      <c r="INV155" s="86"/>
      <c r="INW155" s="86"/>
      <c r="INX155" s="86"/>
      <c r="INY155" s="86"/>
      <c r="INZ155" s="86"/>
      <c r="IOA155" s="86"/>
      <c r="IOB155" s="86"/>
      <c r="IOC155" s="86"/>
      <c r="IOD155" s="86"/>
      <c r="IOE155" s="86"/>
      <c r="IOF155" s="86"/>
      <c r="IOG155" s="86"/>
      <c r="IOH155" s="86"/>
      <c r="IOI155" s="86"/>
      <c r="IOJ155" s="86"/>
      <c r="IOK155" s="86"/>
      <c r="IOL155" s="86"/>
      <c r="IOM155" s="86"/>
      <c r="ION155" s="86"/>
      <c r="IOO155" s="86"/>
      <c r="IOP155" s="86"/>
      <c r="IOQ155" s="86"/>
      <c r="IOR155" s="86"/>
      <c r="IOS155" s="86"/>
      <c r="IOT155" s="86"/>
      <c r="IOU155" s="86"/>
      <c r="IOV155" s="86"/>
      <c r="IOW155" s="86"/>
      <c r="IOX155" s="86"/>
      <c r="IOY155" s="86"/>
      <c r="IOZ155" s="86"/>
      <c r="IPA155" s="86"/>
      <c r="IPB155" s="86"/>
      <c r="IPC155" s="86"/>
      <c r="IPD155" s="86"/>
      <c r="IPE155" s="86"/>
      <c r="IPF155" s="86"/>
      <c r="IPG155" s="86"/>
      <c r="IPH155" s="86"/>
      <c r="IPI155" s="86"/>
      <c r="IPJ155" s="86"/>
      <c r="IPK155" s="86"/>
      <c r="IPL155" s="86"/>
      <c r="IPM155" s="86"/>
      <c r="IPN155" s="86"/>
      <c r="IPO155" s="86"/>
      <c r="IPP155" s="86"/>
      <c r="IPQ155" s="86"/>
      <c r="IPR155" s="86"/>
      <c r="IPS155" s="86"/>
      <c r="IPT155" s="86"/>
      <c r="IPU155" s="86"/>
      <c r="IPV155" s="86"/>
      <c r="IPW155" s="86"/>
      <c r="IPX155" s="86"/>
      <c r="IPY155" s="86"/>
      <c r="IPZ155" s="86"/>
      <c r="IQA155" s="86"/>
      <c r="IQB155" s="86"/>
      <c r="IQC155" s="86"/>
      <c r="IQD155" s="86"/>
      <c r="IQE155" s="86"/>
      <c r="IQF155" s="86"/>
      <c r="IQG155" s="86"/>
      <c r="IQH155" s="86"/>
      <c r="IQI155" s="86"/>
      <c r="IQJ155" s="86"/>
      <c r="IQK155" s="86"/>
      <c r="IQL155" s="86"/>
      <c r="IQM155" s="86"/>
      <c r="IQN155" s="86"/>
      <c r="IQO155" s="86"/>
      <c r="IQP155" s="86"/>
      <c r="IQQ155" s="86"/>
      <c r="IQR155" s="86"/>
      <c r="IQS155" s="86"/>
      <c r="IQT155" s="86"/>
      <c r="IQU155" s="86"/>
      <c r="IQV155" s="86"/>
      <c r="IQW155" s="86"/>
      <c r="IQX155" s="86"/>
      <c r="IQY155" s="86"/>
      <c r="IQZ155" s="86"/>
      <c r="IRA155" s="86"/>
      <c r="IRB155" s="86"/>
      <c r="IRC155" s="86"/>
      <c r="IRD155" s="86"/>
      <c r="IRE155" s="86"/>
      <c r="IRF155" s="86"/>
      <c r="IRG155" s="86"/>
      <c r="IRH155" s="86"/>
      <c r="IRI155" s="86"/>
      <c r="IRJ155" s="86"/>
      <c r="IRK155" s="86"/>
      <c r="IRL155" s="86"/>
      <c r="IRM155" s="86"/>
      <c r="IRN155" s="86"/>
      <c r="IRO155" s="86"/>
      <c r="IRP155" s="86"/>
      <c r="IRQ155" s="86"/>
      <c r="IRR155" s="86"/>
      <c r="IRS155" s="86"/>
      <c r="IRT155" s="86"/>
      <c r="IRU155" s="86"/>
      <c r="IRV155" s="86"/>
      <c r="IRW155" s="86"/>
      <c r="IRX155" s="86"/>
      <c r="IRY155" s="86"/>
      <c r="IRZ155" s="86"/>
      <c r="ISA155" s="86"/>
      <c r="ISB155" s="86"/>
      <c r="ISC155" s="86"/>
      <c r="ISD155" s="86"/>
      <c r="ISE155" s="86"/>
      <c r="ISF155" s="86"/>
      <c r="ISG155" s="86"/>
      <c r="ISH155" s="86"/>
      <c r="ISI155" s="86"/>
      <c r="ISJ155" s="86"/>
      <c r="ISK155" s="86"/>
      <c r="ISL155" s="86"/>
      <c r="ISM155" s="86"/>
      <c r="ISN155" s="86"/>
      <c r="ISO155" s="86"/>
      <c r="ISP155" s="86"/>
      <c r="ISQ155" s="86"/>
      <c r="ISR155" s="86"/>
      <c r="ISS155" s="86"/>
      <c r="IST155" s="86"/>
      <c r="ISU155" s="86"/>
      <c r="ISV155" s="86"/>
      <c r="ISW155" s="86"/>
      <c r="ISX155" s="86"/>
      <c r="ISY155" s="86"/>
      <c r="ISZ155" s="86"/>
      <c r="ITA155" s="86"/>
      <c r="ITB155" s="86"/>
      <c r="ITC155" s="86"/>
      <c r="ITD155" s="86"/>
      <c r="ITE155" s="86"/>
      <c r="ITF155" s="86"/>
      <c r="ITG155" s="186"/>
      <c r="ITH155" s="186"/>
      <c r="ITI155" s="186"/>
      <c r="ITJ155" s="186"/>
      <c r="ITK155" s="186"/>
      <c r="ITL155" s="186"/>
      <c r="ITM155" s="86"/>
      <c r="ITN155" s="86"/>
      <c r="ITO155" s="86"/>
      <c r="ITP155" s="86"/>
      <c r="ITQ155" s="86"/>
      <c r="ITR155" s="86"/>
      <c r="ITS155" s="86"/>
      <c r="ITT155" s="86"/>
      <c r="ITU155" s="86"/>
      <c r="ITV155" s="86"/>
      <c r="ITW155" s="86"/>
      <c r="ITX155" s="86"/>
      <c r="ITY155" s="86"/>
      <c r="ITZ155" s="86"/>
      <c r="IUA155" s="86"/>
      <c r="IUB155" s="86"/>
      <c r="IUC155" s="86"/>
      <c r="IUD155" s="86"/>
      <c r="IUE155" s="86"/>
      <c r="IUF155" s="86"/>
      <c r="IUG155" s="86"/>
      <c r="IUH155" s="86"/>
      <c r="IUI155" s="86"/>
      <c r="IUJ155" s="86"/>
      <c r="IUK155" s="86"/>
      <c r="IUL155" s="86"/>
      <c r="IUM155" s="86"/>
      <c r="IUN155" s="86"/>
      <c r="IUO155" s="86"/>
      <c r="IUP155" s="86"/>
      <c r="IUQ155" s="86"/>
      <c r="IUR155" s="86"/>
      <c r="IUS155" s="86"/>
      <c r="IUT155" s="86"/>
      <c r="IUU155" s="86"/>
      <c r="IUV155" s="86"/>
      <c r="IUW155" s="86"/>
      <c r="IUX155" s="86"/>
      <c r="IUY155" s="86"/>
      <c r="IUZ155" s="86"/>
      <c r="IVA155" s="86"/>
      <c r="IVB155" s="86"/>
      <c r="IVC155" s="86"/>
      <c r="IVD155" s="86"/>
      <c r="IVE155" s="86"/>
      <c r="IVF155" s="86"/>
      <c r="IVG155" s="86"/>
      <c r="IVH155" s="86"/>
      <c r="IVI155" s="86"/>
      <c r="IVJ155" s="86"/>
      <c r="IVK155" s="86"/>
      <c r="IVL155" s="86"/>
      <c r="IVM155" s="86"/>
      <c r="IVN155" s="86"/>
      <c r="IVO155" s="86"/>
      <c r="IVP155" s="86"/>
      <c r="IVQ155" s="86"/>
      <c r="IVR155" s="86"/>
      <c r="IVS155" s="86"/>
      <c r="IVT155" s="86"/>
      <c r="IVU155" s="86"/>
      <c r="IVV155" s="86"/>
      <c r="IVW155" s="86"/>
      <c r="IVX155" s="86"/>
      <c r="IVY155" s="86"/>
      <c r="IVZ155" s="86"/>
      <c r="IWA155" s="86"/>
      <c r="IWB155" s="86"/>
      <c r="IWC155" s="86"/>
      <c r="IWD155" s="86"/>
      <c r="IWE155" s="86"/>
      <c r="IWF155" s="86"/>
      <c r="IWG155" s="86"/>
      <c r="IWH155" s="86"/>
      <c r="IWI155" s="86"/>
      <c r="IWJ155" s="86"/>
      <c r="IWK155" s="86"/>
      <c r="IWL155" s="86"/>
      <c r="IWM155" s="86"/>
      <c r="IWN155" s="86"/>
      <c r="IWO155" s="86"/>
      <c r="IWP155" s="86"/>
      <c r="IWQ155" s="86"/>
      <c r="IWR155" s="86"/>
      <c r="IWS155" s="86"/>
      <c r="IWT155" s="86"/>
      <c r="IWU155" s="86"/>
      <c r="IWV155" s="86"/>
      <c r="IWW155" s="86"/>
      <c r="IWX155" s="86"/>
      <c r="IWY155" s="86"/>
      <c r="IWZ155" s="86"/>
      <c r="IXA155" s="86"/>
      <c r="IXB155" s="86"/>
      <c r="IXC155" s="86"/>
      <c r="IXD155" s="86"/>
      <c r="IXE155" s="86"/>
      <c r="IXF155" s="86"/>
      <c r="IXG155" s="86"/>
      <c r="IXH155" s="86"/>
      <c r="IXI155" s="86"/>
      <c r="IXJ155" s="86"/>
      <c r="IXK155" s="86"/>
      <c r="IXL155" s="86"/>
      <c r="IXM155" s="86"/>
      <c r="IXN155" s="86"/>
      <c r="IXO155" s="86"/>
      <c r="IXP155" s="86"/>
      <c r="IXQ155" s="86"/>
      <c r="IXR155" s="86"/>
      <c r="IXS155" s="86"/>
      <c r="IXT155" s="86"/>
      <c r="IXU155" s="86"/>
      <c r="IXV155" s="86"/>
      <c r="IXW155" s="86"/>
      <c r="IXX155" s="86"/>
      <c r="IXY155" s="86"/>
      <c r="IXZ155" s="86"/>
      <c r="IYA155" s="86"/>
      <c r="IYB155" s="86"/>
      <c r="IYC155" s="86"/>
      <c r="IYD155" s="86"/>
      <c r="IYE155" s="86"/>
      <c r="IYF155" s="86"/>
      <c r="IYG155" s="86"/>
      <c r="IYH155" s="86"/>
      <c r="IYI155" s="86"/>
      <c r="IYJ155" s="86"/>
      <c r="IYK155" s="86"/>
      <c r="IYL155" s="86"/>
      <c r="IYM155" s="86"/>
      <c r="IYN155" s="86"/>
      <c r="IYO155" s="86"/>
      <c r="IYP155" s="86"/>
      <c r="IYQ155" s="86"/>
      <c r="IYR155" s="86"/>
      <c r="IYS155" s="86"/>
      <c r="IYT155" s="86"/>
      <c r="IYU155" s="86"/>
      <c r="IYV155" s="86"/>
      <c r="IYW155" s="86"/>
      <c r="IYX155" s="86"/>
      <c r="IYY155" s="86"/>
      <c r="IYZ155" s="86"/>
      <c r="IZA155" s="86"/>
      <c r="IZB155" s="86"/>
      <c r="IZC155" s="86"/>
      <c r="IZD155" s="86"/>
      <c r="IZE155" s="86"/>
      <c r="IZF155" s="86"/>
      <c r="IZG155" s="86"/>
      <c r="IZH155" s="86"/>
      <c r="IZI155" s="86"/>
      <c r="IZJ155" s="86"/>
      <c r="IZK155" s="86"/>
      <c r="IZL155" s="86"/>
      <c r="IZM155" s="86"/>
      <c r="IZN155" s="86"/>
      <c r="IZO155" s="86"/>
      <c r="IZP155" s="86"/>
      <c r="IZQ155" s="86"/>
      <c r="IZR155" s="86"/>
      <c r="IZS155" s="86"/>
      <c r="IZT155" s="86"/>
      <c r="IZU155" s="86"/>
      <c r="IZV155" s="86"/>
      <c r="IZW155" s="86"/>
      <c r="IZX155" s="86"/>
      <c r="IZY155" s="86"/>
      <c r="IZZ155" s="86"/>
      <c r="JAA155" s="86"/>
      <c r="JAB155" s="86"/>
      <c r="JAC155" s="86"/>
      <c r="JAD155" s="86"/>
      <c r="JAE155" s="86"/>
      <c r="JAF155" s="86"/>
      <c r="JAG155" s="86"/>
      <c r="JAH155" s="86"/>
      <c r="JAI155" s="86"/>
      <c r="JAJ155" s="86"/>
      <c r="JAK155" s="86"/>
      <c r="JAL155" s="86"/>
      <c r="JAM155" s="86"/>
      <c r="JAN155" s="86"/>
      <c r="JAO155" s="86"/>
      <c r="JAP155" s="86"/>
      <c r="JAQ155" s="86"/>
      <c r="JAR155" s="86"/>
      <c r="JAS155" s="86"/>
      <c r="JAT155" s="86"/>
      <c r="JAU155" s="86"/>
      <c r="JAV155" s="86"/>
      <c r="JAW155" s="86"/>
      <c r="JAX155" s="86"/>
      <c r="JAY155" s="86"/>
      <c r="JAZ155" s="86"/>
      <c r="JBA155" s="86"/>
      <c r="JBB155" s="86"/>
      <c r="JBC155" s="86"/>
      <c r="JBD155" s="86"/>
      <c r="JBE155" s="86"/>
      <c r="JBF155" s="86"/>
      <c r="JBG155" s="86"/>
      <c r="JBH155" s="86"/>
      <c r="JBI155" s="86"/>
      <c r="JBJ155" s="86"/>
      <c r="JBK155" s="86"/>
      <c r="JBL155" s="86"/>
      <c r="JBM155" s="86"/>
      <c r="JBN155" s="86"/>
      <c r="JBO155" s="86"/>
      <c r="JBP155" s="86"/>
      <c r="JBQ155" s="86"/>
      <c r="JBR155" s="86"/>
      <c r="JBS155" s="86"/>
      <c r="JBT155" s="86"/>
      <c r="JBU155" s="86"/>
      <c r="JBV155" s="86"/>
      <c r="JBW155" s="86"/>
      <c r="JBX155" s="86"/>
      <c r="JBY155" s="86"/>
      <c r="JBZ155" s="86"/>
      <c r="JCA155" s="86"/>
      <c r="JCB155" s="86"/>
      <c r="JCC155" s="86"/>
      <c r="JCD155" s="86"/>
      <c r="JCE155" s="86"/>
      <c r="JCF155" s="86"/>
      <c r="JCG155" s="86"/>
      <c r="JCH155" s="86"/>
      <c r="JCI155" s="86"/>
      <c r="JCJ155" s="86"/>
      <c r="JCK155" s="86"/>
      <c r="JCL155" s="86"/>
      <c r="JCM155" s="86"/>
      <c r="JCN155" s="86"/>
      <c r="JCO155" s="86"/>
      <c r="JCP155" s="86"/>
      <c r="JCQ155" s="86"/>
      <c r="JCR155" s="86"/>
      <c r="JCS155" s="86"/>
      <c r="JCT155" s="86"/>
      <c r="JCU155" s="86"/>
      <c r="JCV155" s="86"/>
      <c r="JCW155" s="86"/>
      <c r="JCX155" s="86"/>
      <c r="JCY155" s="86"/>
      <c r="JCZ155" s="86"/>
      <c r="JDA155" s="86"/>
      <c r="JDB155" s="86"/>
      <c r="JDC155" s="186"/>
      <c r="JDD155" s="186"/>
      <c r="JDE155" s="186"/>
      <c r="JDF155" s="186"/>
      <c r="JDG155" s="186"/>
      <c r="JDH155" s="186"/>
      <c r="JDI155" s="86"/>
      <c r="JDJ155" s="86"/>
      <c r="JDK155" s="86"/>
      <c r="JDL155" s="86"/>
      <c r="JDM155" s="86"/>
      <c r="JDN155" s="86"/>
      <c r="JDO155" s="86"/>
      <c r="JDP155" s="86"/>
      <c r="JDQ155" s="86"/>
      <c r="JDR155" s="86"/>
      <c r="JDS155" s="86"/>
      <c r="JDT155" s="86"/>
      <c r="JDU155" s="86"/>
      <c r="JDV155" s="86"/>
      <c r="JDW155" s="86"/>
      <c r="JDX155" s="86"/>
      <c r="JDY155" s="86"/>
      <c r="JDZ155" s="86"/>
      <c r="JEA155" s="86"/>
      <c r="JEB155" s="86"/>
      <c r="JEC155" s="86"/>
      <c r="JED155" s="86"/>
      <c r="JEE155" s="86"/>
      <c r="JEF155" s="86"/>
      <c r="JEG155" s="86"/>
      <c r="JEH155" s="86"/>
      <c r="JEI155" s="86"/>
      <c r="JEJ155" s="86"/>
      <c r="JEK155" s="86"/>
      <c r="JEL155" s="86"/>
      <c r="JEM155" s="86"/>
      <c r="JEN155" s="86"/>
      <c r="JEO155" s="86"/>
      <c r="JEP155" s="86"/>
      <c r="JEQ155" s="86"/>
      <c r="JER155" s="86"/>
      <c r="JES155" s="86"/>
      <c r="JET155" s="86"/>
      <c r="JEU155" s="86"/>
      <c r="JEV155" s="86"/>
      <c r="JEW155" s="86"/>
      <c r="JEX155" s="86"/>
      <c r="JEY155" s="86"/>
      <c r="JEZ155" s="86"/>
      <c r="JFA155" s="86"/>
      <c r="JFB155" s="86"/>
      <c r="JFC155" s="86"/>
      <c r="JFD155" s="86"/>
      <c r="JFE155" s="86"/>
      <c r="JFF155" s="86"/>
      <c r="JFG155" s="86"/>
      <c r="JFH155" s="86"/>
      <c r="JFI155" s="86"/>
      <c r="JFJ155" s="86"/>
      <c r="JFK155" s="86"/>
      <c r="JFL155" s="86"/>
      <c r="JFM155" s="86"/>
      <c r="JFN155" s="86"/>
      <c r="JFO155" s="86"/>
      <c r="JFP155" s="86"/>
      <c r="JFQ155" s="86"/>
      <c r="JFR155" s="86"/>
      <c r="JFS155" s="86"/>
      <c r="JFT155" s="86"/>
      <c r="JFU155" s="86"/>
      <c r="JFV155" s="86"/>
      <c r="JFW155" s="86"/>
      <c r="JFX155" s="86"/>
      <c r="JFY155" s="86"/>
      <c r="JFZ155" s="86"/>
      <c r="JGA155" s="86"/>
      <c r="JGB155" s="86"/>
      <c r="JGC155" s="86"/>
      <c r="JGD155" s="86"/>
      <c r="JGE155" s="86"/>
      <c r="JGF155" s="86"/>
      <c r="JGG155" s="86"/>
      <c r="JGH155" s="86"/>
      <c r="JGI155" s="86"/>
      <c r="JGJ155" s="86"/>
      <c r="JGK155" s="86"/>
      <c r="JGL155" s="86"/>
      <c r="JGM155" s="86"/>
      <c r="JGN155" s="86"/>
      <c r="JGO155" s="86"/>
      <c r="JGP155" s="86"/>
      <c r="JGQ155" s="86"/>
      <c r="JGR155" s="86"/>
      <c r="JGS155" s="86"/>
      <c r="JGT155" s="86"/>
      <c r="JGU155" s="86"/>
      <c r="JGV155" s="86"/>
      <c r="JGW155" s="86"/>
      <c r="JGX155" s="86"/>
      <c r="JGY155" s="86"/>
      <c r="JGZ155" s="86"/>
      <c r="JHA155" s="86"/>
      <c r="JHB155" s="86"/>
      <c r="JHC155" s="86"/>
      <c r="JHD155" s="86"/>
      <c r="JHE155" s="86"/>
      <c r="JHF155" s="86"/>
      <c r="JHG155" s="86"/>
      <c r="JHH155" s="86"/>
      <c r="JHI155" s="86"/>
      <c r="JHJ155" s="86"/>
      <c r="JHK155" s="86"/>
      <c r="JHL155" s="86"/>
      <c r="JHM155" s="86"/>
      <c r="JHN155" s="86"/>
      <c r="JHO155" s="86"/>
      <c r="JHP155" s="86"/>
      <c r="JHQ155" s="86"/>
      <c r="JHR155" s="86"/>
      <c r="JHS155" s="86"/>
      <c r="JHT155" s="86"/>
      <c r="JHU155" s="86"/>
      <c r="JHV155" s="86"/>
      <c r="JHW155" s="86"/>
      <c r="JHX155" s="86"/>
      <c r="JHY155" s="86"/>
      <c r="JHZ155" s="86"/>
      <c r="JIA155" s="86"/>
      <c r="JIB155" s="86"/>
      <c r="JIC155" s="86"/>
      <c r="JID155" s="86"/>
      <c r="JIE155" s="86"/>
      <c r="JIF155" s="86"/>
      <c r="JIG155" s="86"/>
      <c r="JIH155" s="86"/>
      <c r="JII155" s="86"/>
      <c r="JIJ155" s="86"/>
      <c r="JIK155" s="86"/>
      <c r="JIL155" s="86"/>
      <c r="JIM155" s="86"/>
      <c r="JIN155" s="86"/>
      <c r="JIO155" s="86"/>
      <c r="JIP155" s="86"/>
      <c r="JIQ155" s="86"/>
      <c r="JIR155" s="86"/>
      <c r="JIS155" s="86"/>
      <c r="JIT155" s="86"/>
      <c r="JIU155" s="86"/>
      <c r="JIV155" s="86"/>
      <c r="JIW155" s="86"/>
      <c r="JIX155" s="86"/>
      <c r="JIY155" s="86"/>
      <c r="JIZ155" s="86"/>
      <c r="JJA155" s="86"/>
      <c r="JJB155" s="86"/>
      <c r="JJC155" s="86"/>
      <c r="JJD155" s="86"/>
      <c r="JJE155" s="86"/>
      <c r="JJF155" s="86"/>
      <c r="JJG155" s="86"/>
      <c r="JJH155" s="86"/>
      <c r="JJI155" s="86"/>
      <c r="JJJ155" s="86"/>
      <c r="JJK155" s="86"/>
      <c r="JJL155" s="86"/>
      <c r="JJM155" s="86"/>
      <c r="JJN155" s="86"/>
      <c r="JJO155" s="86"/>
      <c r="JJP155" s="86"/>
      <c r="JJQ155" s="86"/>
      <c r="JJR155" s="86"/>
      <c r="JJS155" s="86"/>
      <c r="JJT155" s="86"/>
      <c r="JJU155" s="86"/>
      <c r="JJV155" s="86"/>
      <c r="JJW155" s="86"/>
      <c r="JJX155" s="86"/>
      <c r="JJY155" s="86"/>
      <c r="JJZ155" s="86"/>
      <c r="JKA155" s="86"/>
      <c r="JKB155" s="86"/>
      <c r="JKC155" s="86"/>
      <c r="JKD155" s="86"/>
      <c r="JKE155" s="86"/>
      <c r="JKF155" s="86"/>
      <c r="JKG155" s="86"/>
      <c r="JKH155" s="86"/>
      <c r="JKI155" s="86"/>
      <c r="JKJ155" s="86"/>
      <c r="JKK155" s="86"/>
      <c r="JKL155" s="86"/>
      <c r="JKM155" s="86"/>
      <c r="JKN155" s="86"/>
      <c r="JKO155" s="86"/>
      <c r="JKP155" s="86"/>
      <c r="JKQ155" s="86"/>
      <c r="JKR155" s="86"/>
      <c r="JKS155" s="86"/>
      <c r="JKT155" s="86"/>
      <c r="JKU155" s="86"/>
      <c r="JKV155" s="86"/>
      <c r="JKW155" s="86"/>
      <c r="JKX155" s="86"/>
      <c r="JKY155" s="86"/>
      <c r="JKZ155" s="86"/>
      <c r="JLA155" s="86"/>
      <c r="JLB155" s="86"/>
      <c r="JLC155" s="86"/>
      <c r="JLD155" s="86"/>
      <c r="JLE155" s="86"/>
      <c r="JLF155" s="86"/>
      <c r="JLG155" s="86"/>
      <c r="JLH155" s="86"/>
      <c r="JLI155" s="86"/>
      <c r="JLJ155" s="86"/>
      <c r="JLK155" s="86"/>
      <c r="JLL155" s="86"/>
      <c r="JLM155" s="86"/>
      <c r="JLN155" s="86"/>
      <c r="JLO155" s="86"/>
      <c r="JLP155" s="86"/>
      <c r="JLQ155" s="86"/>
      <c r="JLR155" s="86"/>
      <c r="JLS155" s="86"/>
      <c r="JLT155" s="86"/>
      <c r="JLU155" s="86"/>
      <c r="JLV155" s="86"/>
      <c r="JLW155" s="86"/>
      <c r="JLX155" s="86"/>
      <c r="JLY155" s="86"/>
      <c r="JLZ155" s="86"/>
      <c r="JMA155" s="86"/>
      <c r="JMB155" s="86"/>
      <c r="JMC155" s="86"/>
      <c r="JMD155" s="86"/>
      <c r="JME155" s="86"/>
      <c r="JMF155" s="86"/>
      <c r="JMG155" s="86"/>
      <c r="JMH155" s="86"/>
      <c r="JMI155" s="86"/>
      <c r="JMJ155" s="86"/>
      <c r="JMK155" s="86"/>
      <c r="JML155" s="86"/>
      <c r="JMM155" s="86"/>
      <c r="JMN155" s="86"/>
      <c r="JMO155" s="86"/>
      <c r="JMP155" s="86"/>
      <c r="JMQ155" s="86"/>
      <c r="JMR155" s="86"/>
      <c r="JMS155" s="86"/>
      <c r="JMT155" s="86"/>
      <c r="JMU155" s="86"/>
      <c r="JMV155" s="86"/>
      <c r="JMW155" s="86"/>
      <c r="JMX155" s="86"/>
      <c r="JMY155" s="186"/>
      <c r="JMZ155" s="186"/>
      <c r="JNA155" s="186"/>
      <c r="JNB155" s="186"/>
      <c r="JNC155" s="186"/>
      <c r="JND155" s="186"/>
      <c r="JNE155" s="86"/>
      <c r="JNF155" s="86"/>
      <c r="JNG155" s="86"/>
      <c r="JNH155" s="86"/>
      <c r="JNI155" s="86"/>
      <c r="JNJ155" s="86"/>
      <c r="JNK155" s="86"/>
      <c r="JNL155" s="86"/>
      <c r="JNM155" s="86"/>
      <c r="JNN155" s="86"/>
      <c r="JNO155" s="86"/>
      <c r="JNP155" s="86"/>
      <c r="JNQ155" s="86"/>
      <c r="JNR155" s="86"/>
      <c r="JNS155" s="86"/>
      <c r="JNT155" s="86"/>
      <c r="JNU155" s="86"/>
      <c r="JNV155" s="86"/>
      <c r="JNW155" s="86"/>
      <c r="JNX155" s="86"/>
      <c r="JNY155" s="86"/>
      <c r="JNZ155" s="86"/>
      <c r="JOA155" s="86"/>
      <c r="JOB155" s="86"/>
      <c r="JOC155" s="86"/>
      <c r="JOD155" s="86"/>
      <c r="JOE155" s="86"/>
      <c r="JOF155" s="86"/>
      <c r="JOG155" s="86"/>
      <c r="JOH155" s="86"/>
      <c r="JOI155" s="86"/>
      <c r="JOJ155" s="86"/>
      <c r="JOK155" s="86"/>
      <c r="JOL155" s="86"/>
      <c r="JOM155" s="86"/>
      <c r="JON155" s="86"/>
      <c r="JOO155" s="86"/>
      <c r="JOP155" s="86"/>
      <c r="JOQ155" s="86"/>
      <c r="JOR155" s="86"/>
      <c r="JOS155" s="86"/>
      <c r="JOT155" s="86"/>
      <c r="JOU155" s="86"/>
      <c r="JOV155" s="86"/>
      <c r="JOW155" s="86"/>
      <c r="JOX155" s="86"/>
      <c r="JOY155" s="86"/>
      <c r="JOZ155" s="86"/>
      <c r="JPA155" s="86"/>
      <c r="JPB155" s="86"/>
      <c r="JPC155" s="86"/>
      <c r="JPD155" s="86"/>
      <c r="JPE155" s="86"/>
      <c r="JPF155" s="86"/>
      <c r="JPG155" s="86"/>
      <c r="JPH155" s="86"/>
      <c r="JPI155" s="86"/>
      <c r="JPJ155" s="86"/>
      <c r="JPK155" s="86"/>
      <c r="JPL155" s="86"/>
      <c r="JPM155" s="86"/>
      <c r="JPN155" s="86"/>
      <c r="JPO155" s="86"/>
      <c r="JPP155" s="86"/>
      <c r="JPQ155" s="86"/>
      <c r="JPR155" s="86"/>
      <c r="JPS155" s="86"/>
      <c r="JPT155" s="86"/>
      <c r="JPU155" s="86"/>
      <c r="JPV155" s="86"/>
      <c r="JPW155" s="86"/>
      <c r="JPX155" s="86"/>
      <c r="JPY155" s="86"/>
      <c r="JPZ155" s="86"/>
      <c r="JQA155" s="86"/>
      <c r="JQB155" s="86"/>
      <c r="JQC155" s="86"/>
      <c r="JQD155" s="86"/>
      <c r="JQE155" s="86"/>
      <c r="JQF155" s="86"/>
      <c r="JQG155" s="86"/>
      <c r="JQH155" s="86"/>
      <c r="JQI155" s="86"/>
      <c r="JQJ155" s="86"/>
      <c r="JQK155" s="86"/>
      <c r="JQL155" s="86"/>
      <c r="JQM155" s="86"/>
      <c r="JQN155" s="86"/>
      <c r="JQO155" s="86"/>
      <c r="JQP155" s="86"/>
      <c r="JQQ155" s="86"/>
      <c r="JQR155" s="86"/>
      <c r="JQS155" s="86"/>
      <c r="JQT155" s="86"/>
      <c r="JQU155" s="86"/>
      <c r="JQV155" s="86"/>
      <c r="JQW155" s="86"/>
      <c r="JQX155" s="86"/>
      <c r="JQY155" s="86"/>
      <c r="JQZ155" s="86"/>
      <c r="JRA155" s="86"/>
      <c r="JRB155" s="86"/>
      <c r="JRC155" s="86"/>
      <c r="JRD155" s="86"/>
      <c r="JRE155" s="86"/>
      <c r="JRF155" s="86"/>
      <c r="JRG155" s="86"/>
      <c r="JRH155" s="86"/>
      <c r="JRI155" s="86"/>
      <c r="JRJ155" s="86"/>
      <c r="JRK155" s="86"/>
      <c r="JRL155" s="86"/>
      <c r="JRM155" s="86"/>
      <c r="JRN155" s="86"/>
      <c r="JRO155" s="86"/>
      <c r="JRP155" s="86"/>
      <c r="JRQ155" s="86"/>
      <c r="JRR155" s="86"/>
      <c r="JRS155" s="86"/>
      <c r="JRT155" s="86"/>
      <c r="JRU155" s="86"/>
      <c r="JRV155" s="86"/>
      <c r="JRW155" s="86"/>
      <c r="JRX155" s="86"/>
      <c r="JRY155" s="86"/>
      <c r="JRZ155" s="86"/>
      <c r="JSA155" s="86"/>
      <c r="JSB155" s="86"/>
      <c r="JSC155" s="86"/>
      <c r="JSD155" s="86"/>
      <c r="JSE155" s="86"/>
      <c r="JSF155" s="86"/>
      <c r="JSG155" s="86"/>
      <c r="JSH155" s="86"/>
      <c r="JSI155" s="86"/>
      <c r="JSJ155" s="86"/>
      <c r="JSK155" s="86"/>
      <c r="JSL155" s="86"/>
      <c r="JSM155" s="86"/>
      <c r="JSN155" s="86"/>
      <c r="JSO155" s="86"/>
      <c r="JSP155" s="86"/>
      <c r="JSQ155" s="86"/>
      <c r="JSR155" s="86"/>
      <c r="JSS155" s="86"/>
      <c r="JST155" s="86"/>
      <c r="JSU155" s="86"/>
      <c r="JSV155" s="86"/>
      <c r="JSW155" s="86"/>
      <c r="JSX155" s="86"/>
      <c r="JSY155" s="86"/>
      <c r="JSZ155" s="86"/>
      <c r="JTA155" s="86"/>
      <c r="JTB155" s="86"/>
      <c r="JTC155" s="86"/>
      <c r="JTD155" s="86"/>
      <c r="JTE155" s="86"/>
      <c r="JTF155" s="86"/>
      <c r="JTG155" s="86"/>
      <c r="JTH155" s="86"/>
      <c r="JTI155" s="86"/>
      <c r="JTJ155" s="86"/>
      <c r="JTK155" s="86"/>
      <c r="JTL155" s="86"/>
      <c r="JTM155" s="86"/>
      <c r="JTN155" s="86"/>
      <c r="JTO155" s="86"/>
      <c r="JTP155" s="86"/>
      <c r="JTQ155" s="86"/>
      <c r="JTR155" s="86"/>
      <c r="JTS155" s="86"/>
      <c r="JTT155" s="86"/>
      <c r="JTU155" s="86"/>
      <c r="JTV155" s="86"/>
      <c r="JTW155" s="86"/>
      <c r="JTX155" s="86"/>
      <c r="JTY155" s="86"/>
      <c r="JTZ155" s="86"/>
      <c r="JUA155" s="86"/>
      <c r="JUB155" s="86"/>
      <c r="JUC155" s="86"/>
      <c r="JUD155" s="86"/>
      <c r="JUE155" s="86"/>
      <c r="JUF155" s="86"/>
      <c r="JUG155" s="86"/>
      <c r="JUH155" s="86"/>
      <c r="JUI155" s="86"/>
      <c r="JUJ155" s="86"/>
      <c r="JUK155" s="86"/>
      <c r="JUL155" s="86"/>
      <c r="JUM155" s="86"/>
      <c r="JUN155" s="86"/>
      <c r="JUO155" s="86"/>
      <c r="JUP155" s="86"/>
      <c r="JUQ155" s="86"/>
      <c r="JUR155" s="86"/>
      <c r="JUS155" s="86"/>
      <c r="JUT155" s="86"/>
      <c r="JUU155" s="86"/>
      <c r="JUV155" s="86"/>
      <c r="JUW155" s="86"/>
      <c r="JUX155" s="86"/>
      <c r="JUY155" s="86"/>
      <c r="JUZ155" s="86"/>
      <c r="JVA155" s="86"/>
      <c r="JVB155" s="86"/>
      <c r="JVC155" s="86"/>
      <c r="JVD155" s="86"/>
      <c r="JVE155" s="86"/>
      <c r="JVF155" s="86"/>
      <c r="JVG155" s="86"/>
      <c r="JVH155" s="86"/>
      <c r="JVI155" s="86"/>
      <c r="JVJ155" s="86"/>
      <c r="JVK155" s="86"/>
      <c r="JVL155" s="86"/>
      <c r="JVM155" s="86"/>
      <c r="JVN155" s="86"/>
      <c r="JVO155" s="86"/>
      <c r="JVP155" s="86"/>
      <c r="JVQ155" s="86"/>
      <c r="JVR155" s="86"/>
      <c r="JVS155" s="86"/>
      <c r="JVT155" s="86"/>
      <c r="JVU155" s="86"/>
      <c r="JVV155" s="86"/>
      <c r="JVW155" s="86"/>
      <c r="JVX155" s="86"/>
      <c r="JVY155" s="86"/>
      <c r="JVZ155" s="86"/>
      <c r="JWA155" s="86"/>
      <c r="JWB155" s="86"/>
      <c r="JWC155" s="86"/>
      <c r="JWD155" s="86"/>
      <c r="JWE155" s="86"/>
      <c r="JWF155" s="86"/>
      <c r="JWG155" s="86"/>
      <c r="JWH155" s="86"/>
      <c r="JWI155" s="86"/>
      <c r="JWJ155" s="86"/>
      <c r="JWK155" s="86"/>
      <c r="JWL155" s="86"/>
      <c r="JWM155" s="86"/>
      <c r="JWN155" s="86"/>
      <c r="JWO155" s="86"/>
      <c r="JWP155" s="86"/>
      <c r="JWQ155" s="86"/>
      <c r="JWR155" s="86"/>
      <c r="JWS155" s="86"/>
      <c r="JWT155" s="86"/>
      <c r="JWU155" s="186"/>
      <c r="JWV155" s="186"/>
      <c r="JWW155" s="186"/>
      <c r="JWX155" s="186"/>
      <c r="JWY155" s="186"/>
      <c r="JWZ155" s="186"/>
      <c r="JXA155" s="86"/>
      <c r="JXB155" s="86"/>
      <c r="JXC155" s="86"/>
      <c r="JXD155" s="86"/>
      <c r="JXE155" s="86"/>
      <c r="JXF155" s="86"/>
      <c r="JXG155" s="86"/>
      <c r="JXH155" s="86"/>
      <c r="JXI155" s="86"/>
      <c r="JXJ155" s="86"/>
      <c r="JXK155" s="86"/>
      <c r="JXL155" s="86"/>
      <c r="JXM155" s="86"/>
      <c r="JXN155" s="86"/>
      <c r="JXO155" s="86"/>
      <c r="JXP155" s="86"/>
      <c r="JXQ155" s="86"/>
      <c r="JXR155" s="86"/>
      <c r="JXS155" s="86"/>
      <c r="JXT155" s="86"/>
      <c r="JXU155" s="86"/>
      <c r="JXV155" s="86"/>
      <c r="JXW155" s="86"/>
      <c r="JXX155" s="86"/>
      <c r="JXY155" s="86"/>
      <c r="JXZ155" s="86"/>
      <c r="JYA155" s="86"/>
      <c r="JYB155" s="86"/>
      <c r="JYC155" s="86"/>
      <c r="JYD155" s="86"/>
      <c r="JYE155" s="86"/>
      <c r="JYF155" s="86"/>
      <c r="JYG155" s="86"/>
      <c r="JYH155" s="86"/>
      <c r="JYI155" s="86"/>
      <c r="JYJ155" s="86"/>
      <c r="JYK155" s="86"/>
      <c r="JYL155" s="86"/>
      <c r="JYM155" s="86"/>
      <c r="JYN155" s="86"/>
      <c r="JYO155" s="86"/>
      <c r="JYP155" s="86"/>
      <c r="JYQ155" s="86"/>
      <c r="JYR155" s="86"/>
      <c r="JYS155" s="86"/>
      <c r="JYT155" s="86"/>
      <c r="JYU155" s="86"/>
      <c r="JYV155" s="86"/>
      <c r="JYW155" s="86"/>
      <c r="JYX155" s="86"/>
      <c r="JYY155" s="86"/>
      <c r="JYZ155" s="86"/>
      <c r="JZA155" s="86"/>
      <c r="JZB155" s="86"/>
      <c r="JZC155" s="86"/>
      <c r="JZD155" s="86"/>
      <c r="JZE155" s="86"/>
      <c r="JZF155" s="86"/>
      <c r="JZG155" s="86"/>
      <c r="JZH155" s="86"/>
      <c r="JZI155" s="86"/>
      <c r="JZJ155" s="86"/>
      <c r="JZK155" s="86"/>
      <c r="JZL155" s="86"/>
      <c r="JZM155" s="86"/>
      <c r="JZN155" s="86"/>
      <c r="JZO155" s="86"/>
      <c r="JZP155" s="86"/>
      <c r="JZQ155" s="86"/>
      <c r="JZR155" s="86"/>
      <c r="JZS155" s="86"/>
      <c r="JZT155" s="86"/>
      <c r="JZU155" s="86"/>
      <c r="JZV155" s="86"/>
      <c r="JZW155" s="86"/>
      <c r="JZX155" s="86"/>
      <c r="JZY155" s="86"/>
      <c r="JZZ155" s="86"/>
      <c r="KAA155" s="86"/>
      <c r="KAB155" s="86"/>
      <c r="KAC155" s="86"/>
      <c r="KAD155" s="86"/>
      <c r="KAE155" s="86"/>
      <c r="KAF155" s="86"/>
      <c r="KAG155" s="86"/>
      <c r="KAH155" s="86"/>
      <c r="KAI155" s="86"/>
      <c r="KAJ155" s="86"/>
      <c r="KAK155" s="86"/>
      <c r="KAL155" s="86"/>
      <c r="KAM155" s="86"/>
      <c r="KAN155" s="86"/>
      <c r="KAO155" s="86"/>
      <c r="KAP155" s="86"/>
      <c r="KAQ155" s="86"/>
      <c r="KAR155" s="86"/>
      <c r="KAS155" s="86"/>
      <c r="KAT155" s="86"/>
      <c r="KAU155" s="86"/>
      <c r="KAV155" s="86"/>
      <c r="KAW155" s="86"/>
      <c r="KAX155" s="86"/>
      <c r="KAY155" s="86"/>
      <c r="KAZ155" s="86"/>
      <c r="KBA155" s="86"/>
      <c r="KBB155" s="86"/>
      <c r="KBC155" s="86"/>
      <c r="KBD155" s="86"/>
      <c r="KBE155" s="86"/>
      <c r="KBF155" s="86"/>
      <c r="KBG155" s="86"/>
      <c r="KBH155" s="86"/>
      <c r="KBI155" s="86"/>
      <c r="KBJ155" s="86"/>
      <c r="KBK155" s="86"/>
      <c r="KBL155" s="86"/>
      <c r="KBM155" s="86"/>
      <c r="KBN155" s="86"/>
      <c r="KBO155" s="86"/>
      <c r="KBP155" s="86"/>
      <c r="KBQ155" s="86"/>
      <c r="KBR155" s="86"/>
      <c r="KBS155" s="86"/>
      <c r="KBT155" s="86"/>
      <c r="KBU155" s="86"/>
      <c r="KBV155" s="86"/>
      <c r="KBW155" s="86"/>
      <c r="KBX155" s="86"/>
      <c r="KBY155" s="86"/>
      <c r="KBZ155" s="86"/>
      <c r="KCA155" s="86"/>
      <c r="KCB155" s="86"/>
      <c r="KCC155" s="86"/>
      <c r="KCD155" s="86"/>
      <c r="KCE155" s="86"/>
      <c r="KCF155" s="86"/>
      <c r="KCG155" s="86"/>
      <c r="KCH155" s="86"/>
      <c r="KCI155" s="86"/>
      <c r="KCJ155" s="86"/>
      <c r="KCK155" s="86"/>
      <c r="KCL155" s="86"/>
      <c r="KCM155" s="86"/>
      <c r="KCN155" s="86"/>
      <c r="KCO155" s="86"/>
      <c r="KCP155" s="86"/>
      <c r="KCQ155" s="86"/>
      <c r="KCR155" s="86"/>
      <c r="KCS155" s="86"/>
      <c r="KCT155" s="86"/>
      <c r="KCU155" s="86"/>
      <c r="KCV155" s="86"/>
      <c r="KCW155" s="86"/>
      <c r="KCX155" s="86"/>
      <c r="KCY155" s="86"/>
      <c r="KCZ155" s="86"/>
      <c r="KDA155" s="86"/>
      <c r="KDB155" s="86"/>
      <c r="KDC155" s="86"/>
      <c r="KDD155" s="86"/>
      <c r="KDE155" s="86"/>
      <c r="KDF155" s="86"/>
      <c r="KDG155" s="86"/>
      <c r="KDH155" s="86"/>
      <c r="KDI155" s="86"/>
      <c r="KDJ155" s="86"/>
      <c r="KDK155" s="86"/>
      <c r="KDL155" s="86"/>
      <c r="KDM155" s="86"/>
      <c r="KDN155" s="86"/>
      <c r="KDO155" s="86"/>
      <c r="KDP155" s="86"/>
      <c r="KDQ155" s="86"/>
      <c r="KDR155" s="86"/>
      <c r="KDS155" s="86"/>
      <c r="KDT155" s="86"/>
      <c r="KDU155" s="86"/>
      <c r="KDV155" s="86"/>
      <c r="KDW155" s="86"/>
      <c r="KDX155" s="86"/>
      <c r="KDY155" s="86"/>
      <c r="KDZ155" s="86"/>
      <c r="KEA155" s="86"/>
      <c r="KEB155" s="86"/>
      <c r="KEC155" s="86"/>
      <c r="KED155" s="86"/>
      <c r="KEE155" s="86"/>
      <c r="KEF155" s="86"/>
      <c r="KEG155" s="86"/>
      <c r="KEH155" s="86"/>
      <c r="KEI155" s="86"/>
      <c r="KEJ155" s="86"/>
      <c r="KEK155" s="86"/>
      <c r="KEL155" s="86"/>
      <c r="KEM155" s="86"/>
      <c r="KEN155" s="86"/>
      <c r="KEO155" s="86"/>
      <c r="KEP155" s="86"/>
      <c r="KEQ155" s="86"/>
      <c r="KER155" s="86"/>
      <c r="KES155" s="86"/>
      <c r="KET155" s="86"/>
      <c r="KEU155" s="86"/>
      <c r="KEV155" s="86"/>
      <c r="KEW155" s="86"/>
      <c r="KEX155" s="86"/>
      <c r="KEY155" s="86"/>
      <c r="KEZ155" s="86"/>
      <c r="KFA155" s="86"/>
      <c r="KFB155" s="86"/>
      <c r="KFC155" s="86"/>
      <c r="KFD155" s="86"/>
      <c r="KFE155" s="86"/>
      <c r="KFF155" s="86"/>
      <c r="KFG155" s="86"/>
      <c r="KFH155" s="86"/>
      <c r="KFI155" s="86"/>
      <c r="KFJ155" s="86"/>
      <c r="KFK155" s="86"/>
      <c r="KFL155" s="86"/>
      <c r="KFM155" s="86"/>
      <c r="KFN155" s="86"/>
      <c r="KFO155" s="86"/>
      <c r="KFP155" s="86"/>
      <c r="KFQ155" s="86"/>
      <c r="KFR155" s="86"/>
      <c r="KFS155" s="86"/>
      <c r="KFT155" s="86"/>
      <c r="KFU155" s="86"/>
      <c r="KFV155" s="86"/>
      <c r="KFW155" s="86"/>
      <c r="KFX155" s="86"/>
      <c r="KFY155" s="86"/>
      <c r="KFZ155" s="86"/>
      <c r="KGA155" s="86"/>
      <c r="KGB155" s="86"/>
      <c r="KGC155" s="86"/>
      <c r="KGD155" s="86"/>
      <c r="KGE155" s="86"/>
      <c r="KGF155" s="86"/>
      <c r="KGG155" s="86"/>
      <c r="KGH155" s="86"/>
      <c r="KGI155" s="86"/>
      <c r="KGJ155" s="86"/>
      <c r="KGK155" s="86"/>
      <c r="KGL155" s="86"/>
      <c r="KGM155" s="86"/>
      <c r="KGN155" s="86"/>
      <c r="KGO155" s="86"/>
      <c r="KGP155" s="86"/>
      <c r="KGQ155" s="186"/>
      <c r="KGR155" s="186"/>
      <c r="KGS155" s="186"/>
      <c r="KGT155" s="186"/>
      <c r="KGU155" s="186"/>
      <c r="KGV155" s="186"/>
      <c r="KGW155" s="86"/>
      <c r="KGX155" s="86"/>
      <c r="KGY155" s="86"/>
      <c r="KGZ155" s="86"/>
      <c r="KHA155" s="86"/>
      <c r="KHB155" s="86"/>
      <c r="KHC155" s="86"/>
      <c r="KHD155" s="86"/>
      <c r="KHE155" s="86"/>
      <c r="KHF155" s="86"/>
      <c r="KHG155" s="86"/>
      <c r="KHH155" s="86"/>
      <c r="KHI155" s="86"/>
      <c r="KHJ155" s="86"/>
      <c r="KHK155" s="86"/>
      <c r="KHL155" s="86"/>
      <c r="KHM155" s="86"/>
      <c r="KHN155" s="86"/>
      <c r="KHO155" s="86"/>
      <c r="KHP155" s="86"/>
      <c r="KHQ155" s="86"/>
      <c r="KHR155" s="86"/>
      <c r="KHS155" s="86"/>
      <c r="KHT155" s="86"/>
      <c r="KHU155" s="86"/>
      <c r="KHV155" s="86"/>
      <c r="KHW155" s="86"/>
      <c r="KHX155" s="86"/>
      <c r="KHY155" s="86"/>
      <c r="KHZ155" s="86"/>
      <c r="KIA155" s="86"/>
      <c r="KIB155" s="86"/>
      <c r="KIC155" s="86"/>
      <c r="KID155" s="86"/>
      <c r="KIE155" s="86"/>
      <c r="KIF155" s="86"/>
      <c r="KIG155" s="86"/>
      <c r="KIH155" s="86"/>
      <c r="KII155" s="86"/>
      <c r="KIJ155" s="86"/>
      <c r="KIK155" s="86"/>
      <c r="KIL155" s="86"/>
      <c r="KIM155" s="86"/>
      <c r="KIN155" s="86"/>
      <c r="KIO155" s="86"/>
      <c r="KIP155" s="86"/>
      <c r="KIQ155" s="86"/>
      <c r="KIR155" s="86"/>
      <c r="KIS155" s="86"/>
      <c r="KIT155" s="86"/>
      <c r="KIU155" s="86"/>
      <c r="KIV155" s="86"/>
      <c r="KIW155" s="86"/>
      <c r="KIX155" s="86"/>
      <c r="KIY155" s="86"/>
      <c r="KIZ155" s="86"/>
      <c r="KJA155" s="86"/>
      <c r="KJB155" s="86"/>
      <c r="KJC155" s="86"/>
      <c r="KJD155" s="86"/>
      <c r="KJE155" s="86"/>
      <c r="KJF155" s="86"/>
      <c r="KJG155" s="86"/>
      <c r="KJH155" s="86"/>
      <c r="KJI155" s="86"/>
      <c r="KJJ155" s="86"/>
      <c r="KJK155" s="86"/>
      <c r="KJL155" s="86"/>
      <c r="KJM155" s="86"/>
      <c r="KJN155" s="86"/>
      <c r="KJO155" s="86"/>
      <c r="KJP155" s="86"/>
      <c r="KJQ155" s="86"/>
      <c r="KJR155" s="86"/>
      <c r="KJS155" s="86"/>
      <c r="KJT155" s="86"/>
      <c r="KJU155" s="86"/>
      <c r="KJV155" s="86"/>
      <c r="KJW155" s="86"/>
      <c r="KJX155" s="86"/>
      <c r="KJY155" s="86"/>
      <c r="KJZ155" s="86"/>
      <c r="KKA155" s="86"/>
      <c r="KKB155" s="86"/>
      <c r="KKC155" s="86"/>
      <c r="KKD155" s="86"/>
      <c r="KKE155" s="86"/>
      <c r="KKF155" s="86"/>
      <c r="KKG155" s="86"/>
      <c r="KKH155" s="86"/>
      <c r="KKI155" s="86"/>
      <c r="KKJ155" s="86"/>
      <c r="KKK155" s="86"/>
      <c r="KKL155" s="86"/>
      <c r="KKM155" s="86"/>
      <c r="KKN155" s="86"/>
      <c r="KKO155" s="86"/>
      <c r="KKP155" s="86"/>
      <c r="KKQ155" s="86"/>
      <c r="KKR155" s="86"/>
      <c r="KKS155" s="86"/>
      <c r="KKT155" s="86"/>
      <c r="KKU155" s="86"/>
      <c r="KKV155" s="86"/>
      <c r="KKW155" s="86"/>
      <c r="KKX155" s="86"/>
      <c r="KKY155" s="86"/>
      <c r="KKZ155" s="86"/>
      <c r="KLA155" s="86"/>
      <c r="KLB155" s="86"/>
      <c r="KLC155" s="86"/>
      <c r="KLD155" s="86"/>
      <c r="KLE155" s="86"/>
      <c r="KLF155" s="86"/>
      <c r="KLG155" s="86"/>
      <c r="KLH155" s="86"/>
      <c r="KLI155" s="86"/>
      <c r="KLJ155" s="86"/>
      <c r="KLK155" s="86"/>
      <c r="KLL155" s="86"/>
      <c r="KLM155" s="86"/>
      <c r="KLN155" s="86"/>
      <c r="KLO155" s="86"/>
      <c r="KLP155" s="86"/>
      <c r="KLQ155" s="86"/>
      <c r="KLR155" s="86"/>
      <c r="KLS155" s="86"/>
      <c r="KLT155" s="86"/>
      <c r="KLU155" s="86"/>
      <c r="KLV155" s="86"/>
      <c r="KLW155" s="86"/>
      <c r="KLX155" s="86"/>
      <c r="KLY155" s="86"/>
      <c r="KLZ155" s="86"/>
      <c r="KMA155" s="86"/>
      <c r="KMB155" s="86"/>
      <c r="KMC155" s="86"/>
      <c r="KMD155" s="86"/>
      <c r="KME155" s="86"/>
      <c r="KMF155" s="86"/>
      <c r="KMG155" s="86"/>
      <c r="KMH155" s="86"/>
      <c r="KMI155" s="86"/>
      <c r="KMJ155" s="86"/>
      <c r="KMK155" s="86"/>
      <c r="KML155" s="86"/>
      <c r="KMM155" s="86"/>
      <c r="KMN155" s="86"/>
      <c r="KMO155" s="86"/>
      <c r="KMP155" s="86"/>
      <c r="KMQ155" s="86"/>
      <c r="KMR155" s="86"/>
      <c r="KMS155" s="86"/>
      <c r="KMT155" s="86"/>
      <c r="KMU155" s="86"/>
      <c r="KMV155" s="86"/>
      <c r="KMW155" s="86"/>
      <c r="KMX155" s="86"/>
      <c r="KMY155" s="86"/>
      <c r="KMZ155" s="86"/>
      <c r="KNA155" s="86"/>
      <c r="KNB155" s="86"/>
      <c r="KNC155" s="86"/>
      <c r="KND155" s="86"/>
      <c r="KNE155" s="86"/>
      <c r="KNF155" s="86"/>
      <c r="KNG155" s="86"/>
      <c r="KNH155" s="86"/>
      <c r="KNI155" s="86"/>
      <c r="KNJ155" s="86"/>
      <c r="KNK155" s="86"/>
      <c r="KNL155" s="86"/>
      <c r="KNM155" s="86"/>
      <c r="KNN155" s="86"/>
      <c r="KNO155" s="86"/>
      <c r="KNP155" s="86"/>
      <c r="KNQ155" s="86"/>
      <c r="KNR155" s="86"/>
      <c r="KNS155" s="86"/>
      <c r="KNT155" s="86"/>
      <c r="KNU155" s="86"/>
      <c r="KNV155" s="86"/>
      <c r="KNW155" s="86"/>
      <c r="KNX155" s="86"/>
      <c r="KNY155" s="86"/>
      <c r="KNZ155" s="86"/>
      <c r="KOA155" s="86"/>
      <c r="KOB155" s="86"/>
      <c r="KOC155" s="86"/>
      <c r="KOD155" s="86"/>
      <c r="KOE155" s="86"/>
      <c r="KOF155" s="86"/>
      <c r="KOG155" s="86"/>
      <c r="KOH155" s="86"/>
      <c r="KOI155" s="86"/>
      <c r="KOJ155" s="86"/>
      <c r="KOK155" s="86"/>
      <c r="KOL155" s="86"/>
      <c r="KOM155" s="86"/>
      <c r="KON155" s="86"/>
      <c r="KOO155" s="86"/>
      <c r="KOP155" s="86"/>
      <c r="KOQ155" s="86"/>
      <c r="KOR155" s="86"/>
      <c r="KOS155" s="86"/>
      <c r="KOT155" s="86"/>
      <c r="KOU155" s="86"/>
      <c r="KOV155" s="86"/>
      <c r="KOW155" s="86"/>
      <c r="KOX155" s="86"/>
      <c r="KOY155" s="86"/>
      <c r="KOZ155" s="86"/>
      <c r="KPA155" s="86"/>
      <c r="KPB155" s="86"/>
      <c r="KPC155" s="86"/>
      <c r="KPD155" s="86"/>
      <c r="KPE155" s="86"/>
      <c r="KPF155" s="86"/>
      <c r="KPG155" s="86"/>
      <c r="KPH155" s="86"/>
      <c r="KPI155" s="86"/>
      <c r="KPJ155" s="86"/>
      <c r="KPK155" s="86"/>
      <c r="KPL155" s="86"/>
      <c r="KPM155" s="86"/>
      <c r="KPN155" s="86"/>
      <c r="KPO155" s="86"/>
      <c r="KPP155" s="86"/>
      <c r="KPQ155" s="86"/>
      <c r="KPR155" s="86"/>
      <c r="KPS155" s="86"/>
      <c r="KPT155" s="86"/>
      <c r="KPU155" s="86"/>
      <c r="KPV155" s="86"/>
      <c r="KPW155" s="86"/>
      <c r="KPX155" s="86"/>
      <c r="KPY155" s="86"/>
      <c r="KPZ155" s="86"/>
      <c r="KQA155" s="86"/>
      <c r="KQB155" s="86"/>
      <c r="KQC155" s="86"/>
      <c r="KQD155" s="86"/>
      <c r="KQE155" s="86"/>
      <c r="KQF155" s="86"/>
      <c r="KQG155" s="86"/>
      <c r="KQH155" s="86"/>
      <c r="KQI155" s="86"/>
      <c r="KQJ155" s="86"/>
      <c r="KQK155" s="86"/>
      <c r="KQL155" s="86"/>
      <c r="KQM155" s="186"/>
      <c r="KQN155" s="186"/>
      <c r="KQO155" s="186"/>
      <c r="KQP155" s="186"/>
      <c r="KQQ155" s="186"/>
      <c r="KQR155" s="186"/>
      <c r="KQS155" s="86"/>
      <c r="KQT155" s="86"/>
      <c r="KQU155" s="86"/>
      <c r="KQV155" s="86"/>
      <c r="KQW155" s="86"/>
      <c r="KQX155" s="86"/>
      <c r="KQY155" s="86"/>
      <c r="KQZ155" s="86"/>
      <c r="KRA155" s="86"/>
      <c r="KRB155" s="86"/>
      <c r="KRC155" s="86"/>
      <c r="KRD155" s="86"/>
      <c r="KRE155" s="86"/>
      <c r="KRF155" s="86"/>
      <c r="KRG155" s="86"/>
      <c r="KRH155" s="86"/>
      <c r="KRI155" s="86"/>
      <c r="KRJ155" s="86"/>
      <c r="KRK155" s="86"/>
      <c r="KRL155" s="86"/>
      <c r="KRM155" s="86"/>
      <c r="KRN155" s="86"/>
      <c r="KRO155" s="86"/>
      <c r="KRP155" s="86"/>
      <c r="KRQ155" s="86"/>
      <c r="KRR155" s="86"/>
      <c r="KRS155" s="86"/>
      <c r="KRT155" s="86"/>
      <c r="KRU155" s="86"/>
      <c r="KRV155" s="86"/>
      <c r="KRW155" s="86"/>
      <c r="KRX155" s="86"/>
      <c r="KRY155" s="86"/>
      <c r="KRZ155" s="86"/>
      <c r="KSA155" s="86"/>
      <c r="KSB155" s="86"/>
      <c r="KSC155" s="86"/>
      <c r="KSD155" s="86"/>
      <c r="KSE155" s="86"/>
      <c r="KSF155" s="86"/>
      <c r="KSG155" s="86"/>
      <c r="KSH155" s="86"/>
      <c r="KSI155" s="86"/>
      <c r="KSJ155" s="86"/>
      <c r="KSK155" s="86"/>
      <c r="KSL155" s="86"/>
      <c r="KSM155" s="86"/>
      <c r="KSN155" s="86"/>
      <c r="KSO155" s="86"/>
      <c r="KSP155" s="86"/>
      <c r="KSQ155" s="86"/>
      <c r="KSR155" s="86"/>
      <c r="KSS155" s="86"/>
      <c r="KST155" s="86"/>
      <c r="KSU155" s="86"/>
      <c r="KSV155" s="86"/>
      <c r="KSW155" s="86"/>
      <c r="KSX155" s="86"/>
      <c r="KSY155" s="86"/>
      <c r="KSZ155" s="86"/>
      <c r="KTA155" s="86"/>
      <c r="KTB155" s="86"/>
      <c r="KTC155" s="86"/>
      <c r="KTD155" s="86"/>
      <c r="KTE155" s="86"/>
      <c r="KTF155" s="86"/>
      <c r="KTG155" s="86"/>
      <c r="KTH155" s="86"/>
      <c r="KTI155" s="86"/>
      <c r="KTJ155" s="86"/>
      <c r="KTK155" s="86"/>
      <c r="KTL155" s="86"/>
      <c r="KTM155" s="86"/>
      <c r="KTN155" s="86"/>
      <c r="KTO155" s="86"/>
      <c r="KTP155" s="86"/>
      <c r="KTQ155" s="86"/>
      <c r="KTR155" s="86"/>
      <c r="KTS155" s="86"/>
      <c r="KTT155" s="86"/>
      <c r="KTU155" s="86"/>
      <c r="KTV155" s="86"/>
      <c r="KTW155" s="86"/>
      <c r="KTX155" s="86"/>
      <c r="KTY155" s="86"/>
      <c r="KTZ155" s="86"/>
      <c r="KUA155" s="86"/>
      <c r="KUB155" s="86"/>
      <c r="KUC155" s="86"/>
      <c r="KUD155" s="86"/>
      <c r="KUE155" s="86"/>
      <c r="KUF155" s="86"/>
      <c r="KUG155" s="86"/>
      <c r="KUH155" s="86"/>
      <c r="KUI155" s="86"/>
      <c r="KUJ155" s="86"/>
      <c r="KUK155" s="86"/>
      <c r="KUL155" s="86"/>
      <c r="KUM155" s="86"/>
      <c r="KUN155" s="86"/>
      <c r="KUO155" s="86"/>
      <c r="KUP155" s="86"/>
      <c r="KUQ155" s="86"/>
      <c r="KUR155" s="86"/>
      <c r="KUS155" s="86"/>
      <c r="KUT155" s="86"/>
      <c r="KUU155" s="86"/>
      <c r="KUV155" s="86"/>
      <c r="KUW155" s="86"/>
      <c r="KUX155" s="86"/>
      <c r="KUY155" s="86"/>
      <c r="KUZ155" s="86"/>
      <c r="KVA155" s="86"/>
      <c r="KVB155" s="86"/>
      <c r="KVC155" s="86"/>
      <c r="KVD155" s="86"/>
      <c r="KVE155" s="86"/>
      <c r="KVF155" s="86"/>
      <c r="KVG155" s="86"/>
      <c r="KVH155" s="86"/>
      <c r="KVI155" s="86"/>
      <c r="KVJ155" s="86"/>
      <c r="KVK155" s="86"/>
      <c r="KVL155" s="86"/>
      <c r="KVM155" s="86"/>
      <c r="KVN155" s="86"/>
      <c r="KVO155" s="86"/>
      <c r="KVP155" s="86"/>
      <c r="KVQ155" s="86"/>
      <c r="KVR155" s="86"/>
      <c r="KVS155" s="86"/>
      <c r="KVT155" s="86"/>
      <c r="KVU155" s="86"/>
      <c r="KVV155" s="86"/>
      <c r="KVW155" s="86"/>
      <c r="KVX155" s="86"/>
      <c r="KVY155" s="86"/>
      <c r="KVZ155" s="86"/>
      <c r="KWA155" s="86"/>
      <c r="KWB155" s="86"/>
      <c r="KWC155" s="86"/>
      <c r="KWD155" s="86"/>
      <c r="KWE155" s="86"/>
      <c r="KWF155" s="86"/>
      <c r="KWG155" s="86"/>
      <c r="KWH155" s="86"/>
      <c r="KWI155" s="86"/>
      <c r="KWJ155" s="86"/>
      <c r="KWK155" s="86"/>
      <c r="KWL155" s="86"/>
      <c r="KWM155" s="86"/>
      <c r="KWN155" s="86"/>
      <c r="KWO155" s="86"/>
      <c r="KWP155" s="86"/>
      <c r="KWQ155" s="86"/>
      <c r="KWR155" s="86"/>
      <c r="KWS155" s="86"/>
      <c r="KWT155" s="86"/>
      <c r="KWU155" s="86"/>
      <c r="KWV155" s="86"/>
      <c r="KWW155" s="86"/>
      <c r="KWX155" s="86"/>
      <c r="KWY155" s="86"/>
      <c r="KWZ155" s="86"/>
      <c r="KXA155" s="86"/>
      <c r="KXB155" s="86"/>
      <c r="KXC155" s="86"/>
      <c r="KXD155" s="86"/>
      <c r="KXE155" s="86"/>
      <c r="KXF155" s="86"/>
      <c r="KXG155" s="86"/>
      <c r="KXH155" s="86"/>
      <c r="KXI155" s="86"/>
      <c r="KXJ155" s="86"/>
      <c r="KXK155" s="86"/>
      <c r="KXL155" s="86"/>
      <c r="KXM155" s="86"/>
      <c r="KXN155" s="86"/>
      <c r="KXO155" s="86"/>
      <c r="KXP155" s="86"/>
      <c r="KXQ155" s="86"/>
      <c r="KXR155" s="86"/>
      <c r="KXS155" s="86"/>
      <c r="KXT155" s="86"/>
      <c r="KXU155" s="86"/>
      <c r="KXV155" s="86"/>
      <c r="KXW155" s="86"/>
      <c r="KXX155" s="86"/>
      <c r="KXY155" s="86"/>
      <c r="KXZ155" s="86"/>
      <c r="KYA155" s="86"/>
      <c r="KYB155" s="86"/>
      <c r="KYC155" s="86"/>
      <c r="KYD155" s="86"/>
      <c r="KYE155" s="86"/>
      <c r="KYF155" s="86"/>
      <c r="KYG155" s="86"/>
      <c r="KYH155" s="86"/>
      <c r="KYI155" s="86"/>
      <c r="KYJ155" s="86"/>
      <c r="KYK155" s="86"/>
      <c r="KYL155" s="86"/>
      <c r="KYM155" s="86"/>
      <c r="KYN155" s="86"/>
      <c r="KYO155" s="86"/>
      <c r="KYP155" s="86"/>
      <c r="KYQ155" s="86"/>
      <c r="KYR155" s="86"/>
      <c r="KYS155" s="86"/>
      <c r="KYT155" s="86"/>
      <c r="KYU155" s="86"/>
      <c r="KYV155" s="86"/>
      <c r="KYW155" s="86"/>
      <c r="KYX155" s="86"/>
      <c r="KYY155" s="86"/>
      <c r="KYZ155" s="86"/>
      <c r="KZA155" s="86"/>
      <c r="KZB155" s="86"/>
      <c r="KZC155" s="86"/>
      <c r="KZD155" s="86"/>
      <c r="KZE155" s="86"/>
      <c r="KZF155" s="86"/>
      <c r="KZG155" s="86"/>
      <c r="KZH155" s="86"/>
      <c r="KZI155" s="86"/>
      <c r="KZJ155" s="86"/>
      <c r="KZK155" s="86"/>
      <c r="KZL155" s="86"/>
      <c r="KZM155" s="86"/>
      <c r="KZN155" s="86"/>
      <c r="KZO155" s="86"/>
      <c r="KZP155" s="86"/>
      <c r="KZQ155" s="86"/>
      <c r="KZR155" s="86"/>
      <c r="KZS155" s="86"/>
      <c r="KZT155" s="86"/>
      <c r="KZU155" s="86"/>
      <c r="KZV155" s="86"/>
      <c r="KZW155" s="86"/>
      <c r="KZX155" s="86"/>
      <c r="KZY155" s="86"/>
      <c r="KZZ155" s="86"/>
      <c r="LAA155" s="86"/>
      <c r="LAB155" s="86"/>
      <c r="LAC155" s="86"/>
      <c r="LAD155" s="86"/>
      <c r="LAE155" s="86"/>
      <c r="LAF155" s="86"/>
      <c r="LAG155" s="86"/>
      <c r="LAH155" s="86"/>
      <c r="LAI155" s="186"/>
      <c r="LAJ155" s="186"/>
      <c r="LAK155" s="186"/>
      <c r="LAL155" s="186"/>
      <c r="LAM155" s="186"/>
      <c r="LAN155" s="186"/>
      <c r="LAO155" s="86"/>
      <c r="LAP155" s="86"/>
      <c r="LAQ155" s="86"/>
      <c r="LAR155" s="86"/>
      <c r="LAS155" s="86"/>
      <c r="LAT155" s="86"/>
      <c r="LAU155" s="86"/>
      <c r="LAV155" s="86"/>
      <c r="LAW155" s="86"/>
      <c r="LAX155" s="86"/>
      <c r="LAY155" s="86"/>
      <c r="LAZ155" s="86"/>
      <c r="LBA155" s="86"/>
      <c r="LBB155" s="86"/>
      <c r="LBC155" s="86"/>
      <c r="LBD155" s="86"/>
      <c r="LBE155" s="86"/>
      <c r="LBF155" s="86"/>
      <c r="LBG155" s="86"/>
      <c r="LBH155" s="86"/>
      <c r="LBI155" s="86"/>
      <c r="LBJ155" s="86"/>
      <c r="LBK155" s="86"/>
      <c r="LBL155" s="86"/>
      <c r="LBM155" s="86"/>
      <c r="LBN155" s="86"/>
      <c r="LBO155" s="86"/>
      <c r="LBP155" s="86"/>
      <c r="LBQ155" s="86"/>
      <c r="LBR155" s="86"/>
      <c r="LBS155" s="86"/>
      <c r="LBT155" s="86"/>
      <c r="LBU155" s="86"/>
      <c r="LBV155" s="86"/>
      <c r="LBW155" s="86"/>
      <c r="LBX155" s="86"/>
      <c r="LBY155" s="86"/>
      <c r="LBZ155" s="86"/>
      <c r="LCA155" s="86"/>
      <c r="LCB155" s="86"/>
      <c r="LCC155" s="86"/>
      <c r="LCD155" s="86"/>
      <c r="LCE155" s="86"/>
      <c r="LCF155" s="86"/>
      <c r="LCG155" s="86"/>
      <c r="LCH155" s="86"/>
      <c r="LCI155" s="86"/>
      <c r="LCJ155" s="86"/>
      <c r="LCK155" s="86"/>
      <c r="LCL155" s="86"/>
      <c r="LCM155" s="86"/>
      <c r="LCN155" s="86"/>
      <c r="LCO155" s="86"/>
      <c r="LCP155" s="86"/>
      <c r="LCQ155" s="86"/>
      <c r="LCR155" s="86"/>
      <c r="LCS155" s="86"/>
      <c r="LCT155" s="86"/>
      <c r="LCU155" s="86"/>
      <c r="LCV155" s="86"/>
      <c r="LCW155" s="86"/>
      <c r="LCX155" s="86"/>
      <c r="LCY155" s="86"/>
      <c r="LCZ155" s="86"/>
      <c r="LDA155" s="86"/>
      <c r="LDB155" s="86"/>
      <c r="LDC155" s="86"/>
      <c r="LDD155" s="86"/>
      <c r="LDE155" s="86"/>
      <c r="LDF155" s="86"/>
      <c r="LDG155" s="86"/>
      <c r="LDH155" s="86"/>
      <c r="LDI155" s="86"/>
      <c r="LDJ155" s="86"/>
      <c r="LDK155" s="86"/>
      <c r="LDL155" s="86"/>
      <c r="LDM155" s="86"/>
      <c r="LDN155" s="86"/>
      <c r="LDO155" s="86"/>
      <c r="LDP155" s="86"/>
      <c r="LDQ155" s="86"/>
      <c r="LDR155" s="86"/>
      <c r="LDS155" s="86"/>
      <c r="LDT155" s="86"/>
      <c r="LDU155" s="86"/>
      <c r="LDV155" s="86"/>
      <c r="LDW155" s="86"/>
      <c r="LDX155" s="86"/>
      <c r="LDY155" s="86"/>
      <c r="LDZ155" s="86"/>
      <c r="LEA155" s="86"/>
      <c r="LEB155" s="86"/>
      <c r="LEC155" s="86"/>
      <c r="LED155" s="86"/>
      <c r="LEE155" s="86"/>
      <c r="LEF155" s="86"/>
      <c r="LEG155" s="86"/>
      <c r="LEH155" s="86"/>
      <c r="LEI155" s="86"/>
      <c r="LEJ155" s="86"/>
      <c r="LEK155" s="86"/>
      <c r="LEL155" s="86"/>
      <c r="LEM155" s="86"/>
      <c r="LEN155" s="86"/>
      <c r="LEO155" s="86"/>
      <c r="LEP155" s="86"/>
      <c r="LEQ155" s="86"/>
      <c r="LER155" s="86"/>
      <c r="LES155" s="86"/>
      <c r="LET155" s="86"/>
      <c r="LEU155" s="86"/>
      <c r="LEV155" s="86"/>
      <c r="LEW155" s="86"/>
      <c r="LEX155" s="86"/>
      <c r="LEY155" s="86"/>
      <c r="LEZ155" s="86"/>
      <c r="LFA155" s="86"/>
      <c r="LFB155" s="86"/>
      <c r="LFC155" s="86"/>
      <c r="LFD155" s="86"/>
      <c r="LFE155" s="86"/>
      <c r="LFF155" s="86"/>
      <c r="LFG155" s="86"/>
      <c r="LFH155" s="86"/>
      <c r="LFI155" s="86"/>
      <c r="LFJ155" s="86"/>
      <c r="LFK155" s="86"/>
      <c r="LFL155" s="86"/>
      <c r="LFM155" s="86"/>
      <c r="LFN155" s="86"/>
      <c r="LFO155" s="86"/>
      <c r="LFP155" s="86"/>
      <c r="LFQ155" s="86"/>
      <c r="LFR155" s="86"/>
      <c r="LFS155" s="86"/>
      <c r="LFT155" s="86"/>
      <c r="LFU155" s="86"/>
      <c r="LFV155" s="86"/>
      <c r="LFW155" s="86"/>
      <c r="LFX155" s="86"/>
      <c r="LFY155" s="86"/>
      <c r="LFZ155" s="86"/>
      <c r="LGA155" s="86"/>
      <c r="LGB155" s="86"/>
      <c r="LGC155" s="86"/>
      <c r="LGD155" s="86"/>
      <c r="LGE155" s="86"/>
      <c r="LGF155" s="86"/>
      <c r="LGG155" s="86"/>
      <c r="LGH155" s="86"/>
      <c r="LGI155" s="86"/>
      <c r="LGJ155" s="86"/>
      <c r="LGK155" s="86"/>
      <c r="LGL155" s="86"/>
      <c r="LGM155" s="86"/>
      <c r="LGN155" s="86"/>
      <c r="LGO155" s="86"/>
      <c r="LGP155" s="86"/>
      <c r="LGQ155" s="86"/>
      <c r="LGR155" s="86"/>
      <c r="LGS155" s="86"/>
      <c r="LGT155" s="86"/>
      <c r="LGU155" s="86"/>
      <c r="LGV155" s="86"/>
      <c r="LGW155" s="86"/>
      <c r="LGX155" s="86"/>
      <c r="LGY155" s="86"/>
      <c r="LGZ155" s="86"/>
      <c r="LHA155" s="86"/>
      <c r="LHB155" s="86"/>
      <c r="LHC155" s="86"/>
      <c r="LHD155" s="86"/>
      <c r="LHE155" s="86"/>
      <c r="LHF155" s="86"/>
      <c r="LHG155" s="86"/>
      <c r="LHH155" s="86"/>
      <c r="LHI155" s="86"/>
      <c r="LHJ155" s="86"/>
      <c r="LHK155" s="86"/>
      <c r="LHL155" s="86"/>
      <c r="LHM155" s="86"/>
      <c r="LHN155" s="86"/>
      <c r="LHO155" s="86"/>
      <c r="LHP155" s="86"/>
      <c r="LHQ155" s="86"/>
      <c r="LHR155" s="86"/>
      <c r="LHS155" s="86"/>
      <c r="LHT155" s="86"/>
      <c r="LHU155" s="86"/>
      <c r="LHV155" s="86"/>
      <c r="LHW155" s="86"/>
      <c r="LHX155" s="86"/>
      <c r="LHY155" s="86"/>
      <c r="LHZ155" s="86"/>
      <c r="LIA155" s="86"/>
      <c r="LIB155" s="86"/>
      <c r="LIC155" s="86"/>
      <c r="LID155" s="86"/>
      <c r="LIE155" s="86"/>
      <c r="LIF155" s="86"/>
      <c r="LIG155" s="86"/>
      <c r="LIH155" s="86"/>
      <c r="LII155" s="86"/>
      <c r="LIJ155" s="86"/>
      <c r="LIK155" s="86"/>
      <c r="LIL155" s="86"/>
      <c r="LIM155" s="86"/>
      <c r="LIN155" s="86"/>
      <c r="LIO155" s="86"/>
      <c r="LIP155" s="86"/>
      <c r="LIQ155" s="86"/>
      <c r="LIR155" s="86"/>
      <c r="LIS155" s="86"/>
      <c r="LIT155" s="86"/>
      <c r="LIU155" s="86"/>
      <c r="LIV155" s="86"/>
      <c r="LIW155" s="86"/>
      <c r="LIX155" s="86"/>
      <c r="LIY155" s="86"/>
      <c r="LIZ155" s="86"/>
      <c r="LJA155" s="86"/>
      <c r="LJB155" s="86"/>
      <c r="LJC155" s="86"/>
      <c r="LJD155" s="86"/>
      <c r="LJE155" s="86"/>
      <c r="LJF155" s="86"/>
      <c r="LJG155" s="86"/>
      <c r="LJH155" s="86"/>
      <c r="LJI155" s="86"/>
      <c r="LJJ155" s="86"/>
      <c r="LJK155" s="86"/>
      <c r="LJL155" s="86"/>
      <c r="LJM155" s="86"/>
      <c r="LJN155" s="86"/>
      <c r="LJO155" s="86"/>
      <c r="LJP155" s="86"/>
      <c r="LJQ155" s="86"/>
      <c r="LJR155" s="86"/>
      <c r="LJS155" s="86"/>
      <c r="LJT155" s="86"/>
      <c r="LJU155" s="86"/>
      <c r="LJV155" s="86"/>
      <c r="LJW155" s="86"/>
      <c r="LJX155" s="86"/>
      <c r="LJY155" s="86"/>
      <c r="LJZ155" s="86"/>
      <c r="LKA155" s="86"/>
      <c r="LKB155" s="86"/>
      <c r="LKC155" s="86"/>
      <c r="LKD155" s="86"/>
      <c r="LKE155" s="186"/>
      <c r="LKF155" s="186"/>
      <c r="LKG155" s="186"/>
      <c r="LKH155" s="186"/>
      <c r="LKI155" s="186"/>
      <c r="LKJ155" s="186"/>
      <c r="LKK155" s="86"/>
      <c r="LKL155" s="86"/>
      <c r="LKM155" s="86"/>
      <c r="LKN155" s="86"/>
      <c r="LKO155" s="86"/>
      <c r="LKP155" s="86"/>
      <c r="LKQ155" s="86"/>
      <c r="LKR155" s="86"/>
      <c r="LKS155" s="86"/>
      <c r="LKT155" s="86"/>
      <c r="LKU155" s="86"/>
      <c r="LKV155" s="86"/>
      <c r="LKW155" s="86"/>
      <c r="LKX155" s="86"/>
      <c r="LKY155" s="86"/>
      <c r="LKZ155" s="86"/>
      <c r="LLA155" s="86"/>
      <c r="LLB155" s="86"/>
      <c r="LLC155" s="86"/>
      <c r="LLD155" s="86"/>
      <c r="LLE155" s="86"/>
      <c r="LLF155" s="86"/>
      <c r="LLG155" s="86"/>
      <c r="LLH155" s="86"/>
      <c r="LLI155" s="86"/>
      <c r="LLJ155" s="86"/>
      <c r="LLK155" s="86"/>
      <c r="LLL155" s="86"/>
      <c r="LLM155" s="86"/>
      <c r="LLN155" s="86"/>
      <c r="LLO155" s="86"/>
      <c r="LLP155" s="86"/>
      <c r="LLQ155" s="86"/>
      <c r="LLR155" s="86"/>
      <c r="LLS155" s="86"/>
      <c r="LLT155" s="86"/>
      <c r="LLU155" s="86"/>
      <c r="LLV155" s="86"/>
      <c r="LLW155" s="86"/>
      <c r="LLX155" s="86"/>
      <c r="LLY155" s="86"/>
      <c r="LLZ155" s="86"/>
      <c r="LMA155" s="86"/>
      <c r="LMB155" s="86"/>
      <c r="LMC155" s="86"/>
      <c r="LMD155" s="86"/>
      <c r="LME155" s="86"/>
      <c r="LMF155" s="86"/>
      <c r="LMG155" s="86"/>
      <c r="LMH155" s="86"/>
      <c r="LMI155" s="86"/>
      <c r="LMJ155" s="86"/>
      <c r="LMK155" s="86"/>
      <c r="LML155" s="86"/>
      <c r="LMM155" s="86"/>
      <c r="LMN155" s="86"/>
      <c r="LMO155" s="86"/>
      <c r="LMP155" s="86"/>
      <c r="LMQ155" s="86"/>
      <c r="LMR155" s="86"/>
      <c r="LMS155" s="86"/>
      <c r="LMT155" s="86"/>
      <c r="LMU155" s="86"/>
      <c r="LMV155" s="86"/>
      <c r="LMW155" s="86"/>
      <c r="LMX155" s="86"/>
      <c r="LMY155" s="86"/>
      <c r="LMZ155" s="86"/>
      <c r="LNA155" s="86"/>
      <c r="LNB155" s="86"/>
      <c r="LNC155" s="86"/>
      <c r="LND155" s="86"/>
      <c r="LNE155" s="86"/>
      <c r="LNF155" s="86"/>
      <c r="LNG155" s="86"/>
      <c r="LNH155" s="86"/>
      <c r="LNI155" s="86"/>
      <c r="LNJ155" s="86"/>
      <c r="LNK155" s="86"/>
      <c r="LNL155" s="86"/>
      <c r="LNM155" s="86"/>
      <c r="LNN155" s="86"/>
      <c r="LNO155" s="86"/>
      <c r="LNP155" s="86"/>
      <c r="LNQ155" s="86"/>
      <c r="LNR155" s="86"/>
      <c r="LNS155" s="86"/>
      <c r="LNT155" s="86"/>
      <c r="LNU155" s="86"/>
      <c r="LNV155" s="86"/>
      <c r="LNW155" s="86"/>
      <c r="LNX155" s="86"/>
      <c r="LNY155" s="86"/>
      <c r="LNZ155" s="86"/>
      <c r="LOA155" s="86"/>
      <c r="LOB155" s="86"/>
      <c r="LOC155" s="86"/>
      <c r="LOD155" s="86"/>
      <c r="LOE155" s="86"/>
      <c r="LOF155" s="86"/>
      <c r="LOG155" s="86"/>
      <c r="LOH155" s="86"/>
      <c r="LOI155" s="86"/>
      <c r="LOJ155" s="86"/>
      <c r="LOK155" s="86"/>
      <c r="LOL155" s="86"/>
      <c r="LOM155" s="86"/>
      <c r="LON155" s="86"/>
      <c r="LOO155" s="86"/>
      <c r="LOP155" s="86"/>
      <c r="LOQ155" s="86"/>
      <c r="LOR155" s="86"/>
      <c r="LOS155" s="86"/>
      <c r="LOT155" s="86"/>
      <c r="LOU155" s="86"/>
      <c r="LOV155" s="86"/>
      <c r="LOW155" s="86"/>
      <c r="LOX155" s="86"/>
      <c r="LOY155" s="86"/>
      <c r="LOZ155" s="86"/>
      <c r="LPA155" s="86"/>
      <c r="LPB155" s="86"/>
      <c r="LPC155" s="86"/>
      <c r="LPD155" s="86"/>
      <c r="LPE155" s="86"/>
      <c r="LPF155" s="86"/>
      <c r="LPG155" s="86"/>
      <c r="LPH155" s="86"/>
      <c r="LPI155" s="86"/>
      <c r="LPJ155" s="86"/>
      <c r="LPK155" s="86"/>
      <c r="LPL155" s="86"/>
      <c r="LPM155" s="86"/>
      <c r="LPN155" s="86"/>
      <c r="LPO155" s="86"/>
      <c r="LPP155" s="86"/>
      <c r="LPQ155" s="86"/>
      <c r="LPR155" s="86"/>
      <c r="LPS155" s="86"/>
      <c r="LPT155" s="86"/>
      <c r="LPU155" s="86"/>
      <c r="LPV155" s="86"/>
      <c r="LPW155" s="86"/>
      <c r="LPX155" s="86"/>
      <c r="LPY155" s="86"/>
      <c r="LPZ155" s="86"/>
      <c r="LQA155" s="86"/>
      <c r="LQB155" s="86"/>
      <c r="LQC155" s="86"/>
      <c r="LQD155" s="86"/>
      <c r="LQE155" s="86"/>
      <c r="LQF155" s="86"/>
      <c r="LQG155" s="86"/>
      <c r="LQH155" s="86"/>
      <c r="LQI155" s="86"/>
      <c r="LQJ155" s="86"/>
      <c r="LQK155" s="86"/>
      <c r="LQL155" s="86"/>
      <c r="LQM155" s="86"/>
      <c r="LQN155" s="86"/>
      <c r="LQO155" s="86"/>
      <c r="LQP155" s="86"/>
      <c r="LQQ155" s="86"/>
      <c r="LQR155" s="86"/>
      <c r="LQS155" s="86"/>
      <c r="LQT155" s="86"/>
      <c r="LQU155" s="86"/>
      <c r="LQV155" s="86"/>
      <c r="LQW155" s="86"/>
      <c r="LQX155" s="86"/>
      <c r="LQY155" s="86"/>
      <c r="LQZ155" s="86"/>
      <c r="LRA155" s="86"/>
      <c r="LRB155" s="86"/>
      <c r="LRC155" s="86"/>
      <c r="LRD155" s="86"/>
      <c r="LRE155" s="86"/>
      <c r="LRF155" s="86"/>
      <c r="LRG155" s="86"/>
      <c r="LRH155" s="86"/>
      <c r="LRI155" s="86"/>
      <c r="LRJ155" s="86"/>
      <c r="LRK155" s="86"/>
      <c r="LRL155" s="86"/>
      <c r="LRM155" s="86"/>
      <c r="LRN155" s="86"/>
      <c r="LRO155" s="86"/>
      <c r="LRP155" s="86"/>
      <c r="LRQ155" s="86"/>
      <c r="LRR155" s="86"/>
      <c r="LRS155" s="86"/>
      <c r="LRT155" s="86"/>
      <c r="LRU155" s="86"/>
      <c r="LRV155" s="86"/>
      <c r="LRW155" s="86"/>
      <c r="LRX155" s="86"/>
      <c r="LRY155" s="86"/>
      <c r="LRZ155" s="86"/>
      <c r="LSA155" s="86"/>
      <c r="LSB155" s="86"/>
      <c r="LSC155" s="86"/>
      <c r="LSD155" s="86"/>
      <c r="LSE155" s="86"/>
      <c r="LSF155" s="86"/>
      <c r="LSG155" s="86"/>
      <c r="LSH155" s="86"/>
      <c r="LSI155" s="86"/>
      <c r="LSJ155" s="86"/>
      <c r="LSK155" s="86"/>
      <c r="LSL155" s="86"/>
      <c r="LSM155" s="86"/>
      <c r="LSN155" s="86"/>
      <c r="LSO155" s="86"/>
      <c r="LSP155" s="86"/>
      <c r="LSQ155" s="86"/>
      <c r="LSR155" s="86"/>
      <c r="LSS155" s="86"/>
      <c r="LST155" s="86"/>
      <c r="LSU155" s="86"/>
      <c r="LSV155" s="86"/>
      <c r="LSW155" s="86"/>
      <c r="LSX155" s="86"/>
      <c r="LSY155" s="86"/>
      <c r="LSZ155" s="86"/>
      <c r="LTA155" s="86"/>
      <c r="LTB155" s="86"/>
      <c r="LTC155" s="86"/>
      <c r="LTD155" s="86"/>
      <c r="LTE155" s="86"/>
      <c r="LTF155" s="86"/>
      <c r="LTG155" s="86"/>
      <c r="LTH155" s="86"/>
      <c r="LTI155" s="86"/>
      <c r="LTJ155" s="86"/>
      <c r="LTK155" s="86"/>
      <c r="LTL155" s="86"/>
      <c r="LTM155" s="86"/>
      <c r="LTN155" s="86"/>
      <c r="LTO155" s="86"/>
      <c r="LTP155" s="86"/>
      <c r="LTQ155" s="86"/>
      <c r="LTR155" s="86"/>
      <c r="LTS155" s="86"/>
      <c r="LTT155" s="86"/>
      <c r="LTU155" s="86"/>
      <c r="LTV155" s="86"/>
      <c r="LTW155" s="86"/>
      <c r="LTX155" s="86"/>
      <c r="LTY155" s="86"/>
      <c r="LTZ155" s="86"/>
      <c r="LUA155" s="186"/>
      <c r="LUB155" s="186"/>
      <c r="LUC155" s="186"/>
      <c r="LUD155" s="186"/>
      <c r="LUE155" s="186"/>
      <c r="LUF155" s="186"/>
      <c r="LUG155" s="86"/>
      <c r="LUH155" s="86"/>
      <c r="LUI155" s="86"/>
      <c r="LUJ155" s="86"/>
      <c r="LUK155" s="86"/>
      <c r="LUL155" s="86"/>
      <c r="LUM155" s="86"/>
      <c r="LUN155" s="86"/>
      <c r="LUO155" s="86"/>
      <c r="LUP155" s="86"/>
      <c r="LUQ155" s="86"/>
      <c r="LUR155" s="86"/>
      <c r="LUS155" s="86"/>
      <c r="LUT155" s="86"/>
      <c r="LUU155" s="86"/>
      <c r="LUV155" s="86"/>
      <c r="LUW155" s="86"/>
      <c r="LUX155" s="86"/>
      <c r="LUY155" s="86"/>
      <c r="LUZ155" s="86"/>
      <c r="LVA155" s="86"/>
      <c r="LVB155" s="86"/>
      <c r="LVC155" s="86"/>
      <c r="LVD155" s="86"/>
      <c r="LVE155" s="86"/>
      <c r="LVF155" s="86"/>
      <c r="LVG155" s="86"/>
      <c r="LVH155" s="86"/>
      <c r="LVI155" s="86"/>
      <c r="LVJ155" s="86"/>
      <c r="LVK155" s="86"/>
      <c r="LVL155" s="86"/>
      <c r="LVM155" s="86"/>
      <c r="LVN155" s="86"/>
      <c r="LVO155" s="86"/>
      <c r="LVP155" s="86"/>
      <c r="LVQ155" s="86"/>
      <c r="LVR155" s="86"/>
      <c r="LVS155" s="86"/>
      <c r="LVT155" s="86"/>
      <c r="LVU155" s="86"/>
      <c r="LVV155" s="86"/>
      <c r="LVW155" s="86"/>
      <c r="LVX155" s="86"/>
      <c r="LVY155" s="86"/>
      <c r="LVZ155" s="86"/>
      <c r="LWA155" s="86"/>
      <c r="LWB155" s="86"/>
      <c r="LWC155" s="86"/>
      <c r="LWD155" s="86"/>
      <c r="LWE155" s="86"/>
      <c r="LWF155" s="86"/>
      <c r="LWG155" s="86"/>
      <c r="LWH155" s="86"/>
      <c r="LWI155" s="86"/>
      <c r="LWJ155" s="86"/>
      <c r="LWK155" s="86"/>
      <c r="LWL155" s="86"/>
      <c r="LWM155" s="86"/>
      <c r="LWN155" s="86"/>
      <c r="LWO155" s="86"/>
      <c r="LWP155" s="86"/>
      <c r="LWQ155" s="86"/>
      <c r="LWR155" s="86"/>
      <c r="LWS155" s="86"/>
      <c r="LWT155" s="86"/>
      <c r="LWU155" s="86"/>
      <c r="LWV155" s="86"/>
      <c r="LWW155" s="86"/>
      <c r="LWX155" s="86"/>
      <c r="LWY155" s="86"/>
      <c r="LWZ155" s="86"/>
      <c r="LXA155" s="86"/>
      <c r="LXB155" s="86"/>
      <c r="LXC155" s="86"/>
      <c r="LXD155" s="86"/>
      <c r="LXE155" s="86"/>
      <c r="LXF155" s="86"/>
      <c r="LXG155" s="86"/>
      <c r="LXH155" s="86"/>
      <c r="LXI155" s="86"/>
      <c r="LXJ155" s="86"/>
      <c r="LXK155" s="86"/>
      <c r="LXL155" s="86"/>
      <c r="LXM155" s="86"/>
      <c r="LXN155" s="86"/>
      <c r="LXO155" s="86"/>
      <c r="LXP155" s="86"/>
      <c r="LXQ155" s="86"/>
      <c r="LXR155" s="86"/>
      <c r="LXS155" s="86"/>
      <c r="LXT155" s="86"/>
      <c r="LXU155" s="86"/>
      <c r="LXV155" s="86"/>
      <c r="LXW155" s="86"/>
      <c r="LXX155" s="86"/>
      <c r="LXY155" s="86"/>
      <c r="LXZ155" s="86"/>
      <c r="LYA155" s="86"/>
      <c r="LYB155" s="86"/>
      <c r="LYC155" s="86"/>
      <c r="LYD155" s="86"/>
      <c r="LYE155" s="86"/>
      <c r="LYF155" s="86"/>
      <c r="LYG155" s="86"/>
      <c r="LYH155" s="86"/>
      <c r="LYI155" s="86"/>
      <c r="LYJ155" s="86"/>
      <c r="LYK155" s="86"/>
      <c r="LYL155" s="86"/>
      <c r="LYM155" s="86"/>
      <c r="LYN155" s="86"/>
      <c r="LYO155" s="86"/>
      <c r="LYP155" s="86"/>
      <c r="LYQ155" s="86"/>
      <c r="LYR155" s="86"/>
      <c r="LYS155" s="86"/>
      <c r="LYT155" s="86"/>
      <c r="LYU155" s="86"/>
      <c r="LYV155" s="86"/>
      <c r="LYW155" s="86"/>
      <c r="LYX155" s="86"/>
      <c r="LYY155" s="86"/>
      <c r="LYZ155" s="86"/>
      <c r="LZA155" s="86"/>
      <c r="LZB155" s="86"/>
      <c r="LZC155" s="86"/>
      <c r="LZD155" s="86"/>
      <c r="LZE155" s="86"/>
      <c r="LZF155" s="86"/>
      <c r="LZG155" s="86"/>
      <c r="LZH155" s="86"/>
      <c r="LZI155" s="86"/>
      <c r="LZJ155" s="86"/>
      <c r="LZK155" s="86"/>
      <c r="LZL155" s="86"/>
      <c r="LZM155" s="86"/>
      <c r="LZN155" s="86"/>
      <c r="LZO155" s="86"/>
      <c r="LZP155" s="86"/>
      <c r="LZQ155" s="86"/>
      <c r="LZR155" s="86"/>
      <c r="LZS155" s="86"/>
      <c r="LZT155" s="86"/>
      <c r="LZU155" s="86"/>
      <c r="LZV155" s="86"/>
      <c r="LZW155" s="86"/>
      <c r="LZX155" s="86"/>
      <c r="LZY155" s="86"/>
      <c r="LZZ155" s="86"/>
      <c r="MAA155" s="86"/>
      <c r="MAB155" s="86"/>
      <c r="MAC155" s="86"/>
      <c r="MAD155" s="86"/>
      <c r="MAE155" s="86"/>
      <c r="MAF155" s="86"/>
      <c r="MAG155" s="86"/>
      <c r="MAH155" s="86"/>
      <c r="MAI155" s="86"/>
      <c r="MAJ155" s="86"/>
      <c r="MAK155" s="86"/>
      <c r="MAL155" s="86"/>
      <c r="MAM155" s="86"/>
      <c r="MAN155" s="86"/>
      <c r="MAO155" s="86"/>
      <c r="MAP155" s="86"/>
      <c r="MAQ155" s="86"/>
      <c r="MAR155" s="86"/>
      <c r="MAS155" s="86"/>
      <c r="MAT155" s="86"/>
      <c r="MAU155" s="86"/>
      <c r="MAV155" s="86"/>
      <c r="MAW155" s="86"/>
      <c r="MAX155" s="86"/>
      <c r="MAY155" s="86"/>
      <c r="MAZ155" s="86"/>
      <c r="MBA155" s="86"/>
      <c r="MBB155" s="86"/>
      <c r="MBC155" s="86"/>
      <c r="MBD155" s="86"/>
      <c r="MBE155" s="86"/>
      <c r="MBF155" s="86"/>
      <c r="MBG155" s="86"/>
      <c r="MBH155" s="86"/>
      <c r="MBI155" s="86"/>
      <c r="MBJ155" s="86"/>
      <c r="MBK155" s="86"/>
      <c r="MBL155" s="86"/>
      <c r="MBM155" s="86"/>
      <c r="MBN155" s="86"/>
      <c r="MBO155" s="86"/>
      <c r="MBP155" s="86"/>
      <c r="MBQ155" s="86"/>
      <c r="MBR155" s="86"/>
      <c r="MBS155" s="86"/>
      <c r="MBT155" s="86"/>
      <c r="MBU155" s="86"/>
      <c r="MBV155" s="86"/>
      <c r="MBW155" s="86"/>
      <c r="MBX155" s="86"/>
      <c r="MBY155" s="86"/>
      <c r="MBZ155" s="86"/>
      <c r="MCA155" s="86"/>
      <c r="MCB155" s="86"/>
      <c r="MCC155" s="86"/>
      <c r="MCD155" s="86"/>
      <c r="MCE155" s="86"/>
      <c r="MCF155" s="86"/>
      <c r="MCG155" s="86"/>
      <c r="MCH155" s="86"/>
      <c r="MCI155" s="86"/>
      <c r="MCJ155" s="86"/>
      <c r="MCK155" s="86"/>
      <c r="MCL155" s="86"/>
      <c r="MCM155" s="86"/>
      <c r="MCN155" s="86"/>
      <c r="MCO155" s="86"/>
      <c r="MCP155" s="86"/>
      <c r="MCQ155" s="86"/>
      <c r="MCR155" s="86"/>
      <c r="MCS155" s="86"/>
      <c r="MCT155" s="86"/>
      <c r="MCU155" s="86"/>
      <c r="MCV155" s="86"/>
      <c r="MCW155" s="86"/>
      <c r="MCX155" s="86"/>
      <c r="MCY155" s="86"/>
      <c r="MCZ155" s="86"/>
      <c r="MDA155" s="86"/>
      <c r="MDB155" s="86"/>
      <c r="MDC155" s="86"/>
      <c r="MDD155" s="86"/>
      <c r="MDE155" s="86"/>
      <c r="MDF155" s="86"/>
      <c r="MDG155" s="86"/>
      <c r="MDH155" s="86"/>
      <c r="MDI155" s="86"/>
      <c r="MDJ155" s="86"/>
      <c r="MDK155" s="86"/>
      <c r="MDL155" s="86"/>
      <c r="MDM155" s="86"/>
      <c r="MDN155" s="86"/>
      <c r="MDO155" s="86"/>
      <c r="MDP155" s="86"/>
      <c r="MDQ155" s="86"/>
      <c r="MDR155" s="86"/>
      <c r="MDS155" s="86"/>
      <c r="MDT155" s="86"/>
      <c r="MDU155" s="86"/>
      <c r="MDV155" s="86"/>
      <c r="MDW155" s="186"/>
      <c r="MDX155" s="186"/>
      <c r="MDY155" s="186"/>
      <c r="MDZ155" s="186"/>
      <c r="MEA155" s="186"/>
      <c r="MEB155" s="186"/>
      <c r="MEC155" s="86"/>
      <c r="MED155" s="86"/>
      <c r="MEE155" s="86"/>
      <c r="MEF155" s="86"/>
      <c r="MEG155" s="86"/>
      <c r="MEH155" s="86"/>
      <c r="MEI155" s="86"/>
      <c r="MEJ155" s="86"/>
      <c r="MEK155" s="86"/>
      <c r="MEL155" s="86"/>
      <c r="MEM155" s="86"/>
      <c r="MEN155" s="86"/>
      <c r="MEO155" s="86"/>
      <c r="MEP155" s="86"/>
      <c r="MEQ155" s="86"/>
      <c r="MER155" s="86"/>
      <c r="MES155" s="86"/>
      <c r="MET155" s="86"/>
      <c r="MEU155" s="86"/>
      <c r="MEV155" s="86"/>
      <c r="MEW155" s="86"/>
      <c r="MEX155" s="86"/>
      <c r="MEY155" s="86"/>
      <c r="MEZ155" s="86"/>
      <c r="MFA155" s="86"/>
      <c r="MFB155" s="86"/>
      <c r="MFC155" s="86"/>
      <c r="MFD155" s="86"/>
      <c r="MFE155" s="86"/>
      <c r="MFF155" s="86"/>
      <c r="MFG155" s="86"/>
      <c r="MFH155" s="86"/>
      <c r="MFI155" s="86"/>
      <c r="MFJ155" s="86"/>
      <c r="MFK155" s="86"/>
      <c r="MFL155" s="86"/>
      <c r="MFM155" s="86"/>
      <c r="MFN155" s="86"/>
      <c r="MFO155" s="86"/>
      <c r="MFP155" s="86"/>
      <c r="MFQ155" s="86"/>
      <c r="MFR155" s="86"/>
      <c r="MFS155" s="86"/>
      <c r="MFT155" s="86"/>
      <c r="MFU155" s="86"/>
      <c r="MFV155" s="86"/>
      <c r="MFW155" s="86"/>
      <c r="MFX155" s="86"/>
      <c r="MFY155" s="86"/>
      <c r="MFZ155" s="86"/>
      <c r="MGA155" s="86"/>
      <c r="MGB155" s="86"/>
      <c r="MGC155" s="86"/>
      <c r="MGD155" s="86"/>
      <c r="MGE155" s="86"/>
      <c r="MGF155" s="86"/>
      <c r="MGG155" s="86"/>
      <c r="MGH155" s="86"/>
      <c r="MGI155" s="86"/>
      <c r="MGJ155" s="86"/>
      <c r="MGK155" s="86"/>
      <c r="MGL155" s="86"/>
      <c r="MGM155" s="86"/>
      <c r="MGN155" s="86"/>
      <c r="MGO155" s="86"/>
      <c r="MGP155" s="86"/>
      <c r="MGQ155" s="86"/>
      <c r="MGR155" s="86"/>
      <c r="MGS155" s="86"/>
      <c r="MGT155" s="86"/>
      <c r="MGU155" s="86"/>
      <c r="MGV155" s="86"/>
      <c r="MGW155" s="86"/>
      <c r="MGX155" s="86"/>
      <c r="MGY155" s="86"/>
      <c r="MGZ155" s="86"/>
      <c r="MHA155" s="86"/>
      <c r="MHB155" s="86"/>
      <c r="MHC155" s="86"/>
      <c r="MHD155" s="86"/>
      <c r="MHE155" s="86"/>
      <c r="MHF155" s="86"/>
      <c r="MHG155" s="86"/>
      <c r="MHH155" s="86"/>
      <c r="MHI155" s="86"/>
      <c r="MHJ155" s="86"/>
      <c r="MHK155" s="86"/>
      <c r="MHL155" s="86"/>
      <c r="MHM155" s="86"/>
      <c r="MHN155" s="86"/>
      <c r="MHO155" s="86"/>
      <c r="MHP155" s="86"/>
      <c r="MHQ155" s="86"/>
      <c r="MHR155" s="86"/>
      <c r="MHS155" s="86"/>
      <c r="MHT155" s="86"/>
      <c r="MHU155" s="86"/>
      <c r="MHV155" s="86"/>
      <c r="MHW155" s="86"/>
      <c r="MHX155" s="86"/>
      <c r="MHY155" s="86"/>
      <c r="MHZ155" s="86"/>
      <c r="MIA155" s="86"/>
      <c r="MIB155" s="86"/>
      <c r="MIC155" s="86"/>
      <c r="MID155" s="86"/>
      <c r="MIE155" s="86"/>
      <c r="MIF155" s="86"/>
      <c r="MIG155" s="86"/>
      <c r="MIH155" s="86"/>
      <c r="MII155" s="86"/>
      <c r="MIJ155" s="86"/>
      <c r="MIK155" s="86"/>
      <c r="MIL155" s="86"/>
      <c r="MIM155" s="86"/>
      <c r="MIN155" s="86"/>
      <c r="MIO155" s="86"/>
      <c r="MIP155" s="86"/>
      <c r="MIQ155" s="86"/>
      <c r="MIR155" s="86"/>
      <c r="MIS155" s="86"/>
      <c r="MIT155" s="86"/>
      <c r="MIU155" s="86"/>
      <c r="MIV155" s="86"/>
      <c r="MIW155" s="86"/>
      <c r="MIX155" s="86"/>
      <c r="MIY155" s="86"/>
      <c r="MIZ155" s="86"/>
      <c r="MJA155" s="86"/>
      <c r="MJB155" s="86"/>
      <c r="MJC155" s="86"/>
      <c r="MJD155" s="86"/>
      <c r="MJE155" s="86"/>
      <c r="MJF155" s="86"/>
      <c r="MJG155" s="86"/>
      <c r="MJH155" s="86"/>
      <c r="MJI155" s="86"/>
      <c r="MJJ155" s="86"/>
      <c r="MJK155" s="86"/>
      <c r="MJL155" s="86"/>
      <c r="MJM155" s="86"/>
      <c r="MJN155" s="86"/>
      <c r="MJO155" s="86"/>
      <c r="MJP155" s="86"/>
      <c r="MJQ155" s="86"/>
      <c r="MJR155" s="86"/>
      <c r="MJS155" s="86"/>
      <c r="MJT155" s="86"/>
      <c r="MJU155" s="86"/>
      <c r="MJV155" s="86"/>
      <c r="MJW155" s="86"/>
      <c r="MJX155" s="86"/>
      <c r="MJY155" s="86"/>
      <c r="MJZ155" s="86"/>
      <c r="MKA155" s="86"/>
      <c r="MKB155" s="86"/>
      <c r="MKC155" s="86"/>
      <c r="MKD155" s="86"/>
      <c r="MKE155" s="86"/>
      <c r="MKF155" s="86"/>
      <c r="MKG155" s="86"/>
      <c r="MKH155" s="86"/>
      <c r="MKI155" s="86"/>
      <c r="MKJ155" s="86"/>
      <c r="MKK155" s="86"/>
      <c r="MKL155" s="86"/>
      <c r="MKM155" s="86"/>
      <c r="MKN155" s="86"/>
      <c r="MKO155" s="86"/>
      <c r="MKP155" s="86"/>
      <c r="MKQ155" s="86"/>
      <c r="MKR155" s="86"/>
      <c r="MKS155" s="86"/>
      <c r="MKT155" s="86"/>
      <c r="MKU155" s="86"/>
      <c r="MKV155" s="86"/>
      <c r="MKW155" s="86"/>
      <c r="MKX155" s="86"/>
      <c r="MKY155" s="86"/>
      <c r="MKZ155" s="86"/>
      <c r="MLA155" s="86"/>
      <c r="MLB155" s="86"/>
      <c r="MLC155" s="86"/>
      <c r="MLD155" s="86"/>
      <c r="MLE155" s="86"/>
      <c r="MLF155" s="86"/>
      <c r="MLG155" s="86"/>
      <c r="MLH155" s="86"/>
      <c r="MLI155" s="86"/>
      <c r="MLJ155" s="86"/>
      <c r="MLK155" s="86"/>
      <c r="MLL155" s="86"/>
      <c r="MLM155" s="86"/>
      <c r="MLN155" s="86"/>
      <c r="MLO155" s="86"/>
      <c r="MLP155" s="86"/>
      <c r="MLQ155" s="86"/>
      <c r="MLR155" s="86"/>
      <c r="MLS155" s="86"/>
      <c r="MLT155" s="86"/>
      <c r="MLU155" s="86"/>
      <c r="MLV155" s="86"/>
      <c r="MLW155" s="86"/>
      <c r="MLX155" s="86"/>
      <c r="MLY155" s="86"/>
      <c r="MLZ155" s="86"/>
      <c r="MMA155" s="86"/>
      <c r="MMB155" s="86"/>
      <c r="MMC155" s="86"/>
      <c r="MMD155" s="86"/>
      <c r="MME155" s="86"/>
      <c r="MMF155" s="86"/>
      <c r="MMG155" s="86"/>
      <c r="MMH155" s="86"/>
      <c r="MMI155" s="86"/>
      <c r="MMJ155" s="86"/>
      <c r="MMK155" s="86"/>
      <c r="MML155" s="86"/>
      <c r="MMM155" s="86"/>
      <c r="MMN155" s="86"/>
      <c r="MMO155" s="86"/>
      <c r="MMP155" s="86"/>
      <c r="MMQ155" s="86"/>
      <c r="MMR155" s="86"/>
      <c r="MMS155" s="86"/>
      <c r="MMT155" s="86"/>
      <c r="MMU155" s="86"/>
      <c r="MMV155" s="86"/>
      <c r="MMW155" s="86"/>
      <c r="MMX155" s="86"/>
      <c r="MMY155" s="86"/>
      <c r="MMZ155" s="86"/>
      <c r="MNA155" s="86"/>
      <c r="MNB155" s="86"/>
      <c r="MNC155" s="86"/>
      <c r="MND155" s="86"/>
      <c r="MNE155" s="86"/>
      <c r="MNF155" s="86"/>
      <c r="MNG155" s="86"/>
      <c r="MNH155" s="86"/>
      <c r="MNI155" s="86"/>
      <c r="MNJ155" s="86"/>
      <c r="MNK155" s="86"/>
      <c r="MNL155" s="86"/>
      <c r="MNM155" s="86"/>
      <c r="MNN155" s="86"/>
      <c r="MNO155" s="86"/>
      <c r="MNP155" s="86"/>
      <c r="MNQ155" s="86"/>
      <c r="MNR155" s="86"/>
      <c r="MNS155" s="186"/>
      <c r="MNT155" s="186"/>
      <c r="MNU155" s="186"/>
      <c r="MNV155" s="186"/>
      <c r="MNW155" s="186"/>
      <c r="MNX155" s="186"/>
      <c r="MNY155" s="86"/>
      <c r="MNZ155" s="86"/>
      <c r="MOA155" s="86"/>
      <c r="MOB155" s="86"/>
      <c r="MOC155" s="86"/>
      <c r="MOD155" s="86"/>
      <c r="MOE155" s="86"/>
      <c r="MOF155" s="86"/>
      <c r="MOG155" s="86"/>
      <c r="MOH155" s="86"/>
      <c r="MOI155" s="86"/>
      <c r="MOJ155" s="86"/>
      <c r="MOK155" s="86"/>
      <c r="MOL155" s="86"/>
      <c r="MOM155" s="86"/>
      <c r="MON155" s="86"/>
      <c r="MOO155" s="86"/>
      <c r="MOP155" s="86"/>
      <c r="MOQ155" s="86"/>
      <c r="MOR155" s="86"/>
      <c r="MOS155" s="86"/>
      <c r="MOT155" s="86"/>
      <c r="MOU155" s="86"/>
      <c r="MOV155" s="86"/>
      <c r="MOW155" s="86"/>
      <c r="MOX155" s="86"/>
      <c r="MOY155" s="86"/>
      <c r="MOZ155" s="86"/>
      <c r="MPA155" s="86"/>
      <c r="MPB155" s="86"/>
      <c r="MPC155" s="86"/>
      <c r="MPD155" s="86"/>
      <c r="MPE155" s="86"/>
      <c r="MPF155" s="86"/>
      <c r="MPG155" s="86"/>
      <c r="MPH155" s="86"/>
      <c r="MPI155" s="86"/>
      <c r="MPJ155" s="86"/>
      <c r="MPK155" s="86"/>
      <c r="MPL155" s="86"/>
      <c r="MPM155" s="86"/>
      <c r="MPN155" s="86"/>
      <c r="MPO155" s="86"/>
      <c r="MPP155" s="86"/>
      <c r="MPQ155" s="86"/>
      <c r="MPR155" s="86"/>
      <c r="MPS155" s="86"/>
      <c r="MPT155" s="86"/>
      <c r="MPU155" s="86"/>
      <c r="MPV155" s="86"/>
      <c r="MPW155" s="86"/>
      <c r="MPX155" s="86"/>
      <c r="MPY155" s="86"/>
      <c r="MPZ155" s="86"/>
      <c r="MQA155" s="86"/>
      <c r="MQB155" s="86"/>
      <c r="MQC155" s="86"/>
      <c r="MQD155" s="86"/>
      <c r="MQE155" s="86"/>
      <c r="MQF155" s="86"/>
      <c r="MQG155" s="86"/>
      <c r="MQH155" s="86"/>
      <c r="MQI155" s="86"/>
      <c r="MQJ155" s="86"/>
      <c r="MQK155" s="86"/>
      <c r="MQL155" s="86"/>
      <c r="MQM155" s="86"/>
      <c r="MQN155" s="86"/>
      <c r="MQO155" s="86"/>
      <c r="MQP155" s="86"/>
      <c r="MQQ155" s="86"/>
      <c r="MQR155" s="86"/>
      <c r="MQS155" s="86"/>
      <c r="MQT155" s="86"/>
      <c r="MQU155" s="86"/>
      <c r="MQV155" s="86"/>
      <c r="MQW155" s="86"/>
      <c r="MQX155" s="86"/>
      <c r="MQY155" s="86"/>
      <c r="MQZ155" s="86"/>
      <c r="MRA155" s="86"/>
      <c r="MRB155" s="86"/>
      <c r="MRC155" s="86"/>
      <c r="MRD155" s="86"/>
      <c r="MRE155" s="86"/>
      <c r="MRF155" s="86"/>
      <c r="MRG155" s="86"/>
      <c r="MRH155" s="86"/>
      <c r="MRI155" s="86"/>
      <c r="MRJ155" s="86"/>
      <c r="MRK155" s="86"/>
      <c r="MRL155" s="86"/>
      <c r="MRM155" s="86"/>
      <c r="MRN155" s="86"/>
      <c r="MRO155" s="86"/>
      <c r="MRP155" s="86"/>
      <c r="MRQ155" s="86"/>
      <c r="MRR155" s="86"/>
      <c r="MRS155" s="86"/>
      <c r="MRT155" s="86"/>
      <c r="MRU155" s="86"/>
      <c r="MRV155" s="86"/>
      <c r="MRW155" s="86"/>
      <c r="MRX155" s="86"/>
      <c r="MRY155" s="86"/>
      <c r="MRZ155" s="86"/>
      <c r="MSA155" s="86"/>
      <c r="MSB155" s="86"/>
      <c r="MSC155" s="86"/>
      <c r="MSD155" s="86"/>
      <c r="MSE155" s="86"/>
      <c r="MSF155" s="86"/>
      <c r="MSG155" s="86"/>
      <c r="MSH155" s="86"/>
      <c r="MSI155" s="86"/>
      <c r="MSJ155" s="86"/>
      <c r="MSK155" s="86"/>
      <c r="MSL155" s="86"/>
      <c r="MSM155" s="86"/>
      <c r="MSN155" s="86"/>
      <c r="MSO155" s="86"/>
      <c r="MSP155" s="86"/>
      <c r="MSQ155" s="86"/>
      <c r="MSR155" s="86"/>
      <c r="MSS155" s="86"/>
      <c r="MST155" s="86"/>
      <c r="MSU155" s="86"/>
      <c r="MSV155" s="86"/>
      <c r="MSW155" s="86"/>
      <c r="MSX155" s="86"/>
      <c r="MSY155" s="86"/>
      <c r="MSZ155" s="86"/>
      <c r="MTA155" s="86"/>
      <c r="MTB155" s="86"/>
      <c r="MTC155" s="86"/>
      <c r="MTD155" s="86"/>
      <c r="MTE155" s="86"/>
      <c r="MTF155" s="86"/>
      <c r="MTG155" s="86"/>
      <c r="MTH155" s="86"/>
      <c r="MTI155" s="86"/>
      <c r="MTJ155" s="86"/>
      <c r="MTK155" s="86"/>
      <c r="MTL155" s="86"/>
      <c r="MTM155" s="86"/>
      <c r="MTN155" s="86"/>
      <c r="MTO155" s="86"/>
      <c r="MTP155" s="86"/>
      <c r="MTQ155" s="86"/>
      <c r="MTR155" s="86"/>
      <c r="MTS155" s="86"/>
      <c r="MTT155" s="86"/>
      <c r="MTU155" s="86"/>
      <c r="MTV155" s="86"/>
      <c r="MTW155" s="86"/>
      <c r="MTX155" s="86"/>
      <c r="MTY155" s="86"/>
      <c r="MTZ155" s="86"/>
      <c r="MUA155" s="86"/>
      <c r="MUB155" s="86"/>
      <c r="MUC155" s="86"/>
      <c r="MUD155" s="86"/>
      <c r="MUE155" s="86"/>
      <c r="MUF155" s="86"/>
      <c r="MUG155" s="86"/>
      <c r="MUH155" s="86"/>
      <c r="MUI155" s="86"/>
      <c r="MUJ155" s="86"/>
      <c r="MUK155" s="86"/>
      <c r="MUL155" s="86"/>
      <c r="MUM155" s="86"/>
      <c r="MUN155" s="86"/>
      <c r="MUO155" s="86"/>
      <c r="MUP155" s="86"/>
      <c r="MUQ155" s="86"/>
      <c r="MUR155" s="86"/>
      <c r="MUS155" s="86"/>
      <c r="MUT155" s="86"/>
      <c r="MUU155" s="86"/>
      <c r="MUV155" s="86"/>
      <c r="MUW155" s="86"/>
      <c r="MUX155" s="86"/>
      <c r="MUY155" s="86"/>
      <c r="MUZ155" s="86"/>
      <c r="MVA155" s="86"/>
      <c r="MVB155" s="86"/>
      <c r="MVC155" s="86"/>
      <c r="MVD155" s="86"/>
      <c r="MVE155" s="86"/>
      <c r="MVF155" s="86"/>
      <c r="MVG155" s="86"/>
      <c r="MVH155" s="86"/>
      <c r="MVI155" s="86"/>
      <c r="MVJ155" s="86"/>
      <c r="MVK155" s="86"/>
      <c r="MVL155" s="86"/>
      <c r="MVM155" s="86"/>
      <c r="MVN155" s="86"/>
      <c r="MVO155" s="86"/>
      <c r="MVP155" s="86"/>
      <c r="MVQ155" s="86"/>
      <c r="MVR155" s="86"/>
      <c r="MVS155" s="86"/>
      <c r="MVT155" s="86"/>
      <c r="MVU155" s="86"/>
      <c r="MVV155" s="86"/>
      <c r="MVW155" s="86"/>
      <c r="MVX155" s="86"/>
      <c r="MVY155" s="86"/>
      <c r="MVZ155" s="86"/>
      <c r="MWA155" s="86"/>
      <c r="MWB155" s="86"/>
      <c r="MWC155" s="86"/>
      <c r="MWD155" s="86"/>
      <c r="MWE155" s="86"/>
      <c r="MWF155" s="86"/>
      <c r="MWG155" s="86"/>
      <c r="MWH155" s="86"/>
      <c r="MWI155" s="86"/>
      <c r="MWJ155" s="86"/>
      <c r="MWK155" s="86"/>
      <c r="MWL155" s="86"/>
      <c r="MWM155" s="86"/>
      <c r="MWN155" s="86"/>
      <c r="MWO155" s="86"/>
      <c r="MWP155" s="86"/>
      <c r="MWQ155" s="86"/>
      <c r="MWR155" s="86"/>
      <c r="MWS155" s="86"/>
      <c r="MWT155" s="86"/>
      <c r="MWU155" s="86"/>
      <c r="MWV155" s="86"/>
      <c r="MWW155" s="86"/>
      <c r="MWX155" s="86"/>
      <c r="MWY155" s="86"/>
      <c r="MWZ155" s="86"/>
      <c r="MXA155" s="86"/>
      <c r="MXB155" s="86"/>
      <c r="MXC155" s="86"/>
      <c r="MXD155" s="86"/>
      <c r="MXE155" s="86"/>
      <c r="MXF155" s="86"/>
      <c r="MXG155" s="86"/>
      <c r="MXH155" s="86"/>
      <c r="MXI155" s="86"/>
      <c r="MXJ155" s="86"/>
      <c r="MXK155" s="86"/>
      <c r="MXL155" s="86"/>
      <c r="MXM155" s="86"/>
      <c r="MXN155" s="86"/>
      <c r="MXO155" s="186"/>
      <c r="MXP155" s="186"/>
      <c r="MXQ155" s="186"/>
      <c r="MXR155" s="186"/>
      <c r="MXS155" s="186"/>
      <c r="MXT155" s="186"/>
      <c r="MXU155" s="86"/>
      <c r="MXV155" s="86"/>
      <c r="MXW155" s="86"/>
      <c r="MXX155" s="86"/>
      <c r="MXY155" s="86"/>
      <c r="MXZ155" s="86"/>
      <c r="MYA155" s="86"/>
      <c r="MYB155" s="86"/>
      <c r="MYC155" s="86"/>
      <c r="MYD155" s="86"/>
      <c r="MYE155" s="86"/>
      <c r="MYF155" s="86"/>
      <c r="MYG155" s="86"/>
      <c r="MYH155" s="86"/>
      <c r="MYI155" s="86"/>
      <c r="MYJ155" s="86"/>
      <c r="MYK155" s="86"/>
      <c r="MYL155" s="86"/>
      <c r="MYM155" s="86"/>
      <c r="MYN155" s="86"/>
      <c r="MYO155" s="86"/>
      <c r="MYP155" s="86"/>
      <c r="MYQ155" s="86"/>
      <c r="MYR155" s="86"/>
      <c r="MYS155" s="86"/>
      <c r="MYT155" s="86"/>
      <c r="MYU155" s="86"/>
      <c r="MYV155" s="86"/>
      <c r="MYW155" s="86"/>
      <c r="MYX155" s="86"/>
      <c r="MYY155" s="86"/>
      <c r="MYZ155" s="86"/>
      <c r="MZA155" s="86"/>
      <c r="MZB155" s="86"/>
      <c r="MZC155" s="86"/>
      <c r="MZD155" s="86"/>
      <c r="MZE155" s="86"/>
      <c r="MZF155" s="86"/>
      <c r="MZG155" s="86"/>
      <c r="MZH155" s="86"/>
      <c r="MZI155" s="86"/>
      <c r="MZJ155" s="86"/>
      <c r="MZK155" s="86"/>
      <c r="MZL155" s="86"/>
      <c r="MZM155" s="86"/>
      <c r="MZN155" s="86"/>
      <c r="MZO155" s="86"/>
      <c r="MZP155" s="86"/>
      <c r="MZQ155" s="86"/>
      <c r="MZR155" s="86"/>
      <c r="MZS155" s="86"/>
      <c r="MZT155" s="86"/>
      <c r="MZU155" s="86"/>
      <c r="MZV155" s="86"/>
      <c r="MZW155" s="86"/>
      <c r="MZX155" s="86"/>
      <c r="MZY155" s="86"/>
      <c r="MZZ155" s="86"/>
      <c r="NAA155" s="86"/>
      <c r="NAB155" s="86"/>
      <c r="NAC155" s="86"/>
      <c r="NAD155" s="86"/>
      <c r="NAE155" s="86"/>
      <c r="NAF155" s="86"/>
      <c r="NAG155" s="86"/>
      <c r="NAH155" s="86"/>
      <c r="NAI155" s="86"/>
      <c r="NAJ155" s="86"/>
      <c r="NAK155" s="86"/>
      <c r="NAL155" s="86"/>
      <c r="NAM155" s="86"/>
      <c r="NAN155" s="86"/>
      <c r="NAO155" s="86"/>
      <c r="NAP155" s="86"/>
      <c r="NAQ155" s="86"/>
      <c r="NAR155" s="86"/>
      <c r="NAS155" s="86"/>
      <c r="NAT155" s="86"/>
      <c r="NAU155" s="86"/>
      <c r="NAV155" s="86"/>
      <c r="NAW155" s="86"/>
      <c r="NAX155" s="86"/>
      <c r="NAY155" s="86"/>
      <c r="NAZ155" s="86"/>
      <c r="NBA155" s="86"/>
      <c r="NBB155" s="86"/>
      <c r="NBC155" s="86"/>
      <c r="NBD155" s="86"/>
      <c r="NBE155" s="86"/>
      <c r="NBF155" s="86"/>
      <c r="NBG155" s="86"/>
      <c r="NBH155" s="86"/>
      <c r="NBI155" s="86"/>
      <c r="NBJ155" s="86"/>
      <c r="NBK155" s="86"/>
      <c r="NBL155" s="86"/>
      <c r="NBM155" s="86"/>
      <c r="NBN155" s="86"/>
      <c r="NBO155" s="86"/>
      <c r="NBP155" s="86"/>
      <c r="NBQ155" s="86"/>
      <c r="NBR155" s="86"/>
      <c r="NBS155" s="86"/>
      <c r="NBT155" s="86"/>
      <c r="NBU155" s="86"/>
      <c r="NBV155" s="86"/>
      <c r="NBW155" s="86"/>
      <c r="NBX155" s="86"/>
      <c r="NBY155" s="86"/>
      <c r="NBZ155" s="86"/>
      <c r="NCA155" s="86"/>
      <c r="NCB155" s="86"/>
      <c r="NCC155" s="86"/>
      <c r="NCD155" s="86"/>
      <c r="NCE155" s="86"/>
      <c r="NCF155" s="86"/>
      <c r="NCG155" s="86"/>
      <c r="NCH155" s="86"/>
      <c r="NCI155" s="86"/>
      <c r="NCJ155" s="86"/>
      <c r="NCK155" s="86"/>
      <c r="NCL155" s="86"/>
      <c r="NCM155" s="86"/>
      <c r="NCN155" s="86"/>
      <c r="NCO155" s="86"/>
      <c r="NCP155" s="86"/>
      <c r="NCQ155" s="86"/>
      <c r="NCR155" s="86"/>
      <c r="NCS155" s="86"/>
      <c r="NCT155" s="86"/>
      <c r="NCU155" s="86"/>
      <c r="NCV155" s="86"/>
      <c r="NCW155" s="86"/>
      <c r="NCX155" s="86"/>
      <c r="NCY155" s="86"/>
      <c r="NCZ155" s="86"/>
      <c r="NDA155" s="86"/>
      <c r="NDB155" s="86"/>
      <c r="NDC155" s="86"/>
      <c r="NDD155" s="86"/>
      <c r="NDE155" s="86"/>
      <c r="NDF155" s="86"/>
      <c r="NDG155" s="86"/>
      <c r="NDH155" s="86"/>
      <c r="NDI155" s="86"/>
      <c r="NDJ155" s="86"/>
      <c r="NDK155" s="86"/>
      <c r="NDL155" s="86"/>
      <c r="NDM155" s="86"/>
      <c r="NDN155" s="86"/>
      <c r="NDO155" s="86"/>
      <c r="NDP155" s="86"/>
      <c r="NDQ155" s="86"/>
      <c r="NDR155" s="86"/>
      <c r="NDS155" s="86"/>
      <c r="NDT155" s="86"/>
      <c r="NDU155" s="86"/>
      <c r="NDV155" s="86"/>
      <c r="NDW155" s="86"/>
      <c r="NDX155" s="86"/>
      <c r="NDY155" s="86"/>
      <c r="NDZ155" s="86"/>
      <c r="NEA155" s="86"/>
      <c r="NEB155" s="86"/>
      <c r="NEC155" s="86"/>
      <c r="NED155" s="86"/>
      <c r="NEE155" s="86"/>
      <c r="NEF155" s="86"/>
      <c r="NEG155" s="86"/>
      <c r="NEH155" s="86"/>
      <c r="NEI155" s="86"/>
      <c r="NEJ155" s="86"/>
      <c r="NEK155" s="86"/>
      <c r="NEL155" s="86"/>
      <c r="NEM155" s="86"/>
      <c r="NEN155" s="86"/>
      <c r="NEO155" s="86"/>
      <c r="NEP155" s="86"/>
      <c r="NEQ155" s="86"/>
      <c r="NER155" s="86"/>
      <c r="NES155" s="86"/>
      <c r="NET155" s="86"/>
      <c r="NEU155" s="86"/>
      <c r="NEV155" s="86"/>
      <c r="NEW155" s="86"/>
      <c r="NEX155" s="86"/>
      <c r="NEY155" s="86"/>
      <c r="NEZ155" s="86"/>
      <c r="NFA155" s="86"/>
      <c r="NFB155" s="86"/>
      <c r="NFC155" s="86"/>
      <c r="NFD155" s="86"/>
      <c r="NFE155" s="86"/>
      <c r="NFF155" s="86"/>
      <c r="NFG155" s="86"/>
      <c r="NFH155" s="86"/>
      <c r="NFI155" s="86"/>
      <c r="NFJ155" s="86"/>
      <c r="NFK155" s="86"/>
      <c r="NFL155" s="86"/>
      <c r="NFM155" s="86"/>
      <c r="NFN155" s="86"/>
      <c r="NFO155" s="86"/>
      <c r="NFP155" s="86"/>
      <c r="NFQ155" s="86"/>
      <c r="NFR155" s="86"/>
      <c r="NFS155" s="86"/>
      <c r="NFT155" s="86"/>
      <c r="NFU155" s="86"/>
      <c r="NFV155" s="86"/>
      <c r="NFW155" s="86"/>
      <c r="NFX155" s="86"/>
      <c r="NFY155" s="86"/>
      <c r="NFZ155" s="86"/>
      <c r="NGA155" s="86"/>
      <c r="NGB155" s="86"/>
      <c r="NGC155" s="86"/>
      <c r="NGD155" s="86"/>
      <c r="NGE155" s="86"/>
      <c r="NGF155" s="86"/>
      <c r="NGG155" s="86"/>
      <c r="NGH155" s="86"/>
      <c r="NGI155" s="86"/>
      <c r="NGJ155" s="86"/>
      <c r="NGK155" s="86"/>
      <c r="NGL155" s="86"/>
      <c r="NGM155" s="86"/>
      <c r="NGN155" s="86"/>
      <c r="NGO155" s="86"/>
      <c r="NGP155" s="86"/>
      <c r="NGQ155" s="86"/>
      <c r="NGR155" s="86"/>
      <c r="NGS155" s="86"/>
      <c r="NGT155" s="86"/>
      <c r="NGU155" s="86"/>
      <c r="NGV155" s="86"/>
      <c r="NGW155" s="86"/>
      <c r="NGX155" s="86"/>
      <c r="NGY155" s="86"/>
      <c r="NGZ155" s="86"/>
      <c r="NHA155" s="86"/>
      <c r="NHB155" s="86"/>
      <c r="NHC155" s="86"/>
      <c r="NHD155" s="86"/>
      <c r="NHE155" s="86"/>
      <c r="NHF155" s="86"/>
      <c r="NHG155" s="86"/>
      <c r="NHH155" s="86"/>
      <c r="NHI155" s="86"/>
      <c r="NHJ155" s="86"/>
      <c r="NHK155" s="186"/>
      <c r="NHL155" s="186"/>
      <c r="NHM155" s="186"/>
      <c r="NHN155" s="186"/>
      <c r="NHO155" s="186"/>
      <c r="NHP155" s="186"/>
      <c r="NHQ155" s="86"/>
      <c r="NHR155" s="86"/>
      <c r="NHS155" s="86"/>
      <c r="NHT155" s="86"/>
      <c r="NHU155" s="86"/>
      <c r="NHV155" s="86"/>
      <c r="NHW155" s="86"/>
      <c r="NHX155" s="86"/>
      <c r="NHY155" s="86"/>
      <c r="NHZ155" s="86"/>
      <c r="NIA155" s="86"/>
      <c r="NIB155" s="86"/>
      <c r="NIC155" s="86"/>
      <c r="NID155" s="86"/>
      <c r="NIE155" s="86"/>
      <c r="NIF155" s="86"/>
      <c r="NIG155" s="86"/>
      <c r="NIH155" s="86"/>
      <c r="NII155" s="86"/>
      <c r="NIJ155" s="86"/>
      <c r="NIK155" s="86"/>
      <c r="NIL155" s="86"/>
      <c r="NIM155" s="86"/>
      <c r="NIN155" s="86"/>
      <c r="NIO155" s="86"/>
      <c r="NIP155" s="86"/>
      <c r="NIQ155" s="86"/>
      <c r="NIR155" s="86"/>
      <c r="NIS155" s="86"/>
      <c r="NIT155" s="86"/>
      <c r="NIU155" s="86"/>
      <c r="NIV155" s="86"/>
      <c r="NIW155" s="86"/>
      <c r="NIX155" s="86"/>
      <c r="NIY155" s="86"/>
      <c r="NIZ155" s="86"/>
      <c r="NJA155" s="86"/>
      <c r="NJB155" s="86"/>
      <c r="NJC155" s="86"/>
      <c r="NJD155" s="86"/>
      <c r="NJE155" s="86"/>
      <c r="NJF155" s="86"/>
      <c r="NJG155" s="86"/>
      <c r="NJH155" s="86"/>
      <c r="NJI155" s="86"/>
      <c r="NJJ155" s="86"/>
      <c r="NJK155" s="86"/>
      <c r="NJL155" s="86"/>
      <c r="NJM155" s="86"/>
      <c r="NJN155" s="86"/>
      <c r="NJO155" s="86"/>
      <c r="NJP155" s="86"/>
      <c r="NJQ155" s="86"/>
      <c r="NJR155" s="86"/>
      <c r="NJS155" s="86"/>
      <c r="NJT155" s="86"/>
      <c r="NJU155" s="86"/>
      <c r="NJV155" s="86"/>
      <c r="NJW155" s="86"/>
      <c r="NJX155" s="86"/>
      <c r="NJY155" s="86"/>
      <c r="NJZ155" s="86"/>
      <c r="NKA155" s="86"/>
      <c r="NKB155" s="86"/>
      <c r="NKC155" s="86"/>
      <c r="NKD155" s="86"/>
      <c r="NKE155" s="86"/>
      <c r="NKF155" s="86"/>
      <c r="NKG155" s="86"/>
      <c r="NKH155" s="86"/>
      <c r="NKI155" s="86"/>
      <c r="NKJ155" s="86"/>
      <c r="NKK155" s="86"/>
      <c r="NKL155" s="86"/>
      <c r="NKM155" s="86"/>
      <c r="NKN155" s="86"/>
      <c r="NKO155" s="86"/>
      <c r="NKP155" s="86"/>
      <c r="NKQ155" s="86"/>
      <c r="NKR155" s="86"/>
      <c r="NKS155" s="86"/>
      <c r="NKT155" s="86"/>
      <c r="NKU155" s="86"/>
      <c r="NKV155" s="86"/>
      <c r="NKW155" s="86"/>
      <c r="NKX155" s="86"/>
      <c r="NKY155" s="86"/>
      <c r="NKZ155" s="86"/>
      <c r="NLA155" s="86"/>
      <c r="NLB155" s="86"/>
      <c r="NLC155" s="86"/>
      <c r="NLD155" s="86"/>
      <c r="NLE155" s="86"/>
      <c r="NLF155" s="86"/>
      <c r="NLG155" s="86"/>
      <c r="NLH155" s="86"/>
      <c r="NLI155" s="86"/>
      <c r="NLJ155" s="86"/>
      <c r="NLK155" s="86"/>
      <c r="NLL155" s="86"/>
      <c r="NLM155" s="86"/>
      <c r="NLN155" s="86"/>
      <c r="NLO155" s="86"/>
      <c r="NLP155" s="86"/>
      <c r="NLQ155" s="86"/>
      <c r="NLR155" s="86"/>
      <c r="NLS155" s="86"/>
      <c r="NLT155" s="86"/>
      <c r="NLU155" s="86"/>
      <c r="NLV155" s="86"/>
      <c r="NLW155" s="86"/>
      <c r="NLX155" s="86"/>
      <c r="NLY155" s="86"/>
      <c r="NLZ155" s="86"/>
      <c r="NMA155" s="86"/>
      <c r="NMB155" s="86"/>
      <c r="NMC155" s="86"/>
      <c r="NMD155" s="86"/>
      <c r="NME155" s="86"/>
      <c r="NMF155" s="86"/>
      <c r="NMG155" s="86"/>
      <c r="NMH155" s="86"/>
      <c r="NMI155" s="86"/>
      <c r="NMJ155" s="86"/>
      <c r="NMK155" s="86"/>
      <c r="NML155" s="86"/>
      <c r="NMM155" s="86"/>
      <c r="NMN155" s="86"/>
      <c r="NMO155" s="86"/>
      <c r="NMP155" s="86"/>
      <c r="NMQ155" s="86"/>
      <c r="NMR155" s="86"/>
      <c r="NMS155" s="86"/>
      <c r="NMT155" s="86"/>
      <c r="NMU155" s="86"/>
      <c r="NMV155" s="86"/>
      <c r="NMW155" s="86"/>
      <c r="NMX155" s="86"/>
      <c r="NMY155" s="86"/>
      <c r="NMZ155" s="86"/>
      <c r="NNA155" s="86"/>
      <c r="NNB155" s="86"/>
      <c r="NNC155" s="86"/>
      <c r="NND155" s="86"/>
      <c r="NNE155" s="86"/>
      <c r="NNF155" s="86"/>
      <c r="NNG155" s="86"/>
      <c r="NNH155" s="86"/>
      <c r="NNI155" s="86"/>
      <c r="NNJ155" s="86"/>
      <c r="NNK155" s="86"/>
      <c r="NNL155" s="86"/>
      <c r="NNM155" s="86"/>
      <c r="NNN155" s="86"/>
      <c r="NNO155" s="86"/>
      <c r="NNP155" s="86"/>
      <c r="NNQ155" s="86"/>
      <c r="NNR155" s="86"/>
      <c r="NNS155" s="86"/>
      <c r="NNT155" s="86"/>
      <c r="NNU155" s="86"/>
      <c r="NNV155" s="86"/>
      <c r="NNW155" s="86"/>
      <c r="NNX155" s="86"/>
      <c r="NNY155" s="86"/>
      <c r="NNZ155" s="86"/>
      <c r="NOA155" s="86"/>
      <c r="NOB155" s="86"/>
      <c r="NOC155" s="86"/>
      <c r="NOD155" s="86"/>
      <c r="NOE155" s="86"/>
      <c r="NOF155" s="86"/>
      <c r="NOG155" s="86"/>
      <c r="NOH155" s="86"/>
      <c r="NOI155" s="86"/>
      <c r="NOJ155" s="86"/>
      <c r="NOK155" s="86"/>
      <c r="NOL155" s="86"/>
      <c r="NOM155" s="86"/>
      <c r="NON155" s="86"/>
      <c r="NOO155" s="86"/>
      <c r="NOP155" s="86"/>
      <c r="NOQ155" s="86"/>
      <c r="NOR155" s="86"/>
      <c r="NOS155" s="86"/>
      <c r="NOT155" s="86"/>
      <c r="NOU155" s="86"/>
      <c r="NOV155" s="86"/>
      <c r="NOW155" s="86"/>
      <c r="NOX155" s="86"/>
      <c r="NOY155" s="86"/>
      <c r="NOZ155" s="86"/>
      <c r="NPA155" s="86"/>
      <c r="NPB155" s="86"/>
      <c r="NPC155" s="86"/>
      <c r="NPD155" s="86"/>
      <c r="NPE155" s="86"/>
      <c r="NPF155" s="86"/>
      <c r="NPG155" s="86"/>
      <c r="NPH155" s="86"/>
      <c r="NPI155" s="86"/>
      <c r="NPJ155" s="86"/>
      <c r="NPK155" s="86"/>
      <c r="NPL155" s="86"/>
      <c r="NPM155" s="86"/>
      <c r="NPN155" s="86"/>
      <c r="NPO155" s="86"/>
      <c r="NPP155" s="86"/>
      <c r="NPQ155" s="86"/>
      <c r="NPR155" s="86"/>
      <c r="NPS155" s="86"/>
      <c r="NPT155" s="86"/>
      <c r="NPU155" s="86"/>
      <c r="NPV155" s="86"/>
      <c r="NPW155" s="86"/>
      <c r="NPX155" s="86"/>
      <c r="NPY155" s="86"/>
      <c r="NPZ155" s="86"/>
      <c r="NQA155" s="86"/>
      <c r="NQB155" s="86"/>
      <c r="NQC155" s="86"/>
      <c r="NQD155" s="86"/>
      <c r="NQE155" s="86"/>
      <c r="NQF155" s="86"/>
      <c r="NQG155" s="86"/>
      <c r="NQH155" s="86"/>
      <c r="NQI155" s="86"/>
      <c r="NQJ155" s="86"/>
      <c r="NQK155" s="86"/>
      <c r="NQL155" s="86"/>
      <c r="NQM155" s="86"/>
      <c r="NQN155" s="86"/>
      <c r="NQO155" s="86"/>
      <c r="NQP155" s="86"/>
      <c r="NQQ155" s="86"/>
      <c r="NQR155" s="86"/>
      <c r="NQS155" s="86"/>
      <c r="NQT155" s="86"/>
      <c r="NQU155" s="86"/>
      <c r="NQV155" s="86"/>
      <c r="NQW155" s="86"/>
      <c r="NQX155" s="86"/>
      <c r="NQY155" s="86"/>
      <c r="NQZ155" s="86"/>
      <c r="NRA155" s="86"/>
      <c r="NRB155" s="86"/>
      <c r="NRC155" s="86"/>
      <c r="NRD155" s="86"/>
      <c r="NRE155" s="86"/>
      <c r="NRF155" s="86"/>
      <c r="NRG155" s="186"/>
      <c r="NRH155" s="186"/>
      <c r="NRI155" s="186"/>
      <c r="NRJ155" s="186"/>
      <c r="NRK155" s="186"/>
      <c r="NRL155" s="186"/>
      <c r="NRM155" s="86"/>
      <c r="NRN155" s="86"/>
      <c r="NRO155" s="86"/>
      <c r="NRP155" s="86"/>
      <c r="NRQ155" s="86"/>
      <c r="NRR155" s="86"/>
      <c r="NRS155" s="86"/>
      <c r="NRT155" s="86"/>
      <c r="NRU155" s="86"/>
      <c r="NRV155" s="86"/>
      <c r="NRW155" s="86"/>
      <c r="NRX155" s="86"/>
      <c r="NRY155" s="86"/>
      <c r="NRZ155" s="86"/>
      <c r="NSA155" s="86"/>
      <c r="NSB155" s="86"/>
      <c r="NSC155" s="86"/>
      <c r="NSD155" s="86"/>
      <c r="NSE155" s="86"/>
      <c r="NSF155" s="86"/>
      <c r="NSG155" s="86"/>
      <c r="NSH155" s="86"/>
      <c r="NSI155" s="86"/>
      <c r="NSJ155" s="86"/>
      <c r="NSK155" s="86"/>
      <c r="NSL155" s="86"/>
      <c r="NSM155" s="86"/>
      <c r="NSN155" s="86"/>
      <c r="NSO155" s="86"/>
      <c r="NSP155" s="86"/>
      <c r="NSQ155" s="86"/>
      <c r="NSR155" s="86"/>
      <c r="NSS155" s="86"/>
      <c r="NST155" s="86"/>
      <c r="NSU155" s="86"/>
      <c r="NSV155" s="86"/>
      <c r="NSW155" s="86"/>
      <c r="NSX155" s="86"/>
      <c r="NSY155" s="86"/>
      <c r="NSZ155" s="86"/>
      <c r="NTA155" s="86"/>
      <c r="NTB155" s="86"/>
      <c r="NTC155" s="86"/>
      <c r="NTD155" s="86"/>
      <c r="NTE155" s="86"/>
      <c r="NTF155" s="86"/>
      <c r="NTG155" s="86"/>
      <c r="NTH155" s="86"/>
      <c r="NTI155" s="86"/>
      <c r="NTJ155" s="86"/>
      <c r="NTK155" s="86"/>
      <c r="NTL155" s="86"/>
      <c r="NTM155" s="86"/>
      <c r="NTN155" s="86"/>
      <c r="NTO155" s="86"/>
      <c r="NTP155" s="86"/>
      <c r="NTQ155" s="86"/>
      <c r="NTR155" s="86"/>
      <c r="NTS155" s="86"/>
      <c r="NTT155" s="86"/>
      <c r="NTU155" s="86"/>
      <c r="NTV155" s="86"/>
      <c r="NTW155" s="86"/>
      <c r="NTX155" s="86"/>
      <c r="NTY155" s="86"/>
      <c r="NTZ155" s="86"/>
      <c r="NUA155" s="86"/>
      <c r="NUB155" s="86"/>
      <c r="NUC155" s="86"/>
      <c r="NUD155" s="86"/>
      <c r="NUE155" s="86"/>
      <c r="NUF155" s="86"/>
      <c r="NUG155" s="86"/>
      <c r="NUH155" s="86"/>
      <c r="NUI155" s="86"/>
      <c r="NUJ155" s="86"/>
      <c r="NUK155" s="86"/>
      <c r="NUL155" s="86"/>
      <c r="NUM155" s="86"/>
      <c r="NUN155" s="86"/>
      <c r="NUO155" s="86"/>
      <c r="NUP155" s="86"/>
      <c r="NUQ155" s="86"/>
      <c r="NUR155" s="86"/>
      <c r="NUS155" s="86"/>
      <c r="NUT155" s="86"/>
      <c r="NUU155" s="86"/>
      <c r="NUV155" s="86"/>
      <c r="NUW155" s="86"/>
      <c r="NUX155" s="86"/>
      <c r="NUY155" s="86"/>
      <c r="NUZ155" s="86"/>
      <c r="NVA155" s="86"/>
      <c r="NVB155" s="86"/>
      <c r="NVC155" s="86"/>
      <c r="NVD155" s="86"/>
      <c r="NVE155" s="86"/>
      <c r="NVF155" s="86"/>
      <c r="NVG155" s="86"/>
      <c r="NVH155" s="86"/>
      <c r="NVI155" s="86"/>
      <c r="NVJ155" s="86"/>
      <c r="NVK155" s="86"/>
      <c r="NVL155" s="86"/>
      <c r="NVM155" s="86"/>
      <c r="NVN155" s="86"/>
      <c r="NVO155" s="86"/>
      <c r="NVP155" s="86"/>
      <c r="NVQ155" s="86"/>
      <c r="NVR155" s="86"/>
      <c r="NVS155" s="86"/>
      <c r="NVT155" s="86"/>
      <c r="NVU155" s="86"/>
      <c r="NVV155" s="86"/>
      <c r="NVW155" s="86"/>
      <c r="NVX155" s="86"/>
      <c r="NVY155" s="86"/>
      <c r="NVZ155" s="86"/>
      <c r="NWA155" s="86"/>
      <c r="NWB155" s="86"/>
      <c r="NWC155" s="86"/>
      <c r="NWD155" s="86"/>
      <c r="NWE155" s="86"/>
      <c r="NWF155" s="86"/>
      <c r="NWG155" s="86"/>
      <c r="NWH155" s="86"/>
      <c r="NWI155" s="86"/>
      <c r="NWJ155" s="86"/>
      <c r="NWK155" s="86"/>
      <c r="NWL155" s="86"/>
      <c r="NWM155" s="86"/>
      <c r="NWN155" s="86"/>
      <c r="NWO155" s="86"/>
      <c r="NWP155" s="86"/>
      <c r="NWQ155" s="86"/>
      <c r="NWR155" s="86"/>
      <c r="NWS155" s="86"/>
      <c r="NWT155" s="86"/>
      <c r="NWU155" s="86"/>
      <c r="NWV155" s="86"/>
      <c r="NWW155" s="86"/>
      <c r="NWX155" s="86"/>
      <c r="NWY155" s="86"/>
      <c r="NWZ155" s="86"/>
      <c r="NXA155" s="86"/>
      <c r="NXB155" s="86"/>
      <c r="NXC155" s="86"/>
      <c r="NXD155" s="86"/>
      <c r="NXE155" s="86"/>
      <c r="NXF155" s="86"/>
      <c r="NXG155" s="86"/>
      <c r="NXH155" s="86"/>
      <c r="NXI155" s="86"/>
      <c r="NXJ155" s="86"/>
      <c r="NXK155" s="86"/>
      <c r="NXL155" s="86"/>
      <c r="NXM155" s="86"/>
      <c r="NXN155" s="86"/>
      <c r="NXO155" s="86"/>
      <c r="NXP155" s="86"/>
      <c r="NXQ155" s="86"/>
      <c r="NXR155" s="86"/>
      <c r="NXS155" s="86"/>
      <c r="NXT155" s="86"/>
      <c r="NXU155" s="86"/>
      <c r="NXV155" s="86"/>
      <c r="NXW155" s="86"/>
      <c r="NXX155" s="86"/>
      <c r="NXY155" s="86"/>
      <c r="NXZ155" s="86"/>
      <c r="NYA155" s="86"/>
      <c r="NYB155" s="86"/>
      <c r="NYC155" s="86"/>
      <c r="NYD155" s="86"/>
      <c r="NYE155" s="86"/>
      <c r="NYF155" s="86"/>
      <c r="NYG155" s="86"/>
      <c r="NYH155" s="86"/>
      <c r="NYI155" s="86"/>
      <c r="NYJ155" s="86"/>
      <c r="NYK155" s="86"/>
      <c r="NYL155" s="86"/>
      <c r="NYM155" s="86"/>
      <c r="NYN155" s="86"/>
      <c r="NYO155" s="86"/>
      <c r="NYP155" s="86"/>
      <c r="NYQ155" s="86"/>
      <c r="NYR155" s="86"/>
      <c r="NYS155" s="86"/>
      <c r="NYT155" s="86"/>
      <c r="NYU155" s="86"/>
      <c r="NYV155" s="86"/>
      <c r="NYW155" s="86"/>
      <c r="NYX155" s="86"/>
      <c r="NYY155" s="86"/>
      <c r="NYZ155" s="86"/>
      <c r="NZA155" s="86"/>
      <c r="NZB155" s="86"/>
      <c r="NZC155" s="86"/>
      <c r="NZD155" s="86"/>
      <c r="NZE155" s="86"/>
      <c r="NZF155" s="86"/>
      <c r="NZG155" s="86"/>
      <c r="NZH155" s="86"/>
      <c r="NZI155" s="86"/>
      <c r="NZJ155" s="86"/>
      <c r="NZK155" s="86"/>
      <c r="NZL155" s="86"/>
      <c r="NZM155" s="86"/>
      <c r="NZN155" s="86"/>
      <c r="NZO155" s="86"/>
      <c r="NZP155" s="86"/>
      <c r="NZQ155" s="86"/>
      <c r="NZR155" s="86"/>
      <c r="NZS155" s="86"/>
      <c r="NZT155" s="86"/>
      <c r="NZU155" s="86"/>
      <c r="NZV155" s="86"/>
      <c r="NZW155" s="86"/>
      <c r="NZX155" s="86"/>
      <c r="NZY155" s="86"/>
      <c r="NZZ155" s="86"/>
      <c r="OAA155" s="86"/>
      <c r="OAB155" s="86"/>
      <c r="OAC155" s="86"/>
      <c r="OAD155" s="86"/>
      <c r="OAE155" s="86"/>
      <c r="OAF155" s="86"/>
      <c r="OAG155" s="86"/>
      <c r="OAH155" s="86"/>
      <c r="OAI155" s="86"/>
      <c r="OAJ155" s="86"/>
      <c r="OAK155" s="86"/>
      <c r="OAL155" s="86"/>
      <c r="OAM155" s="86"/>
      <c r="OAN155" s="86"/>
      <c r="OAO155" s="86"/>
      <c r="OAP155" s="86"/>
      <c r="OAQ155" s="86"/>
      <c r="OAR155" s="86"/>
      <c r="OAS155" s="86"/>
      <c r="OAT155" s="86"/>
      <c r="OAU155" s="86"/>
      <c r="OAV155" s="86"/>
      <c r="OAW155" s="86"/>
      <c r="OAX155" s="86"/>
      <c r="OAY155" s="86"/>
      <c r="OAZ155" s="86"/>
      <c r="OBA155" s="86"/>
      <c r="OBB155" s="86"/>
      <c r="OBC155" s="186"/>
      <c r="OBD155" s="186"/>
      <c r="OBE155" s="186"/>
      <c r="OBF155" s="186"/>
      <c r="OBG155" s="186"/>
      <c r="OBH155" s="186"/>
      <c r="OBI155" s="86"/>
      <c r="OBJ155" s="86"/>
      <c r="OBK155" s="86"/>
      <c r="OBL155" s="86"/>
      <c r="OBM155" s="86"/>
      <c r="OBN155" s="86"/>
      <c r="OBO155" s="86"/>
      <c r="OBP155" s="86"/>
      <c r="OBQ155" s="86"/>
      <c r="OBR155" s="86"/>
      <c r="OBS155" s="86"/>
      <c r="OBT155" s="86"/>
      <c r="OBU155" s="86"/>
      <c r="OBV155" s="86"/>
      <c r="OBW155" s="86"/>
      <c r="OBX155" s="86"/>
      <c r="OBY155" s="86"/>
      <c r="OBZ155" s="86"/>
      <c r="OCA155" s="86"/>
      <c r="OCB155" s="86"/>
      <c r="OCC155" s="86"/>
      <c r="OCD155" s="86"/>
      <c r="OCE155" s="86"/>
      <c r="OCF155" s="86"/>
      <c r="OCG155" s="86"/>
      <c r="OCH155" s="86"/>
      <c r="OCI155" s="86"/>
      <c r="OCJ155" s="86"/>
      <c r="OCK155" s="86"/>
      <c r="OCL155" s="86"/>
      <c r="OCM155" s="86"/>
      <c r="OCN155" s="86"/>
      <c r="OCO155" s="86"/>
      <c r="OCP155" s="86"/>
      <c r="OCQ155" s="86"/>
      <c r="OCR155" s="86"/>
      <c r="OCS155" s="86"/>
      <c r="OCT155" s="86"/>
      <c r="OCU155" s="86"/>
      <c r="OCV155" s="86"/>
      <c r="OCW155" s="86"/>
      <c r="OCX155" s="86"/>
      <c r="OCY155" s="86"/>
      <c r="OCZ155" s="86"/>
      <c r="ODA155" s="86"/>
      <c r="ODB155" s="86"/>
      <c r="ODC155" s="86"/>
      <c r="ODD155" s="86"/>
      <c r="ODE155" s="86"/>
      <c r="ODF155" s="86"/>
      <c r="ODG155" s="86"/>
      <c r="ODH155" s="86"/>
      <c r="ODI155" s="86"/>
      <c r="ODJ155" s="86"/>
      <c r="ODK155" s="86"/>
      <c r="ODL155" s="86"/>
      <c r="ODM155" s="86"/>
      <c r="ODN155" s="86"/>
      <c r="ODO155" s="86"/>
      <c r="ODP155" s="86"/>
      <c r="ODQ155" s="86"/>
      <c r="ODR155" s="86"/>
      <c r="ODS155" s="86"/>
      <c r="ODT155" s="86"/>
      <c r="ODU155" s="86"/>
      <c r="ODV155" s="86"/>
      <c r="ODW155" s="86"/>
      <c r="ODX155" s="86"/>
      <c r="ODY155" s="86"/>
      <c r="ODZ155" s="86"/>
      <c r="OEA155" s="86"/>
      <c r="OEB155" s="86"/>
      <c r="OEC155" s="86"/>
      <c r="OED155" s="86"/>
      <c r="OEE155" s="86"/>
      <c r="OEF155" s="86"/>
      <c r="OEG155" s="86"/>
      <c r="OEH155" s="86"/>
      <c r="OEI155" s="86"/>
      <c r="OEJ155" s="86"/>
      <c r="OEK155" s="86"/>
      <c r="OEL155" s="86"/>
      <c r="OEM155" s="86"/>
      <c r="OEN155" s="86"/>
      <c r="OEO155" s="86"/>
      <c r="OEP155" s="86"/>
      <c r="OEQ155" s="86"/>
      <c r="OER155" s="86"/>
      <c r="OES155" s="86"/>
      <c r="OET155" s="86"/>
      <c r="OEU155" s="86"/>
      <c r="OEV155" s="86"/>
      <c r="OEW155" s="86"/>
      <c r="OEX155" s="86"/>
      <c r="OEY155" s="86"/>
      <c r="OEZ155" s="86"/>
      <c r="OFA155" s="86"/>
      <c r="OFB155" s="86"/>
      <c r="OFC155" s="86"/>
      <c r="OFD155" s="86"/>
      <c r="OFE155" s="86"/>
      <c r="OFF155" s="86"/>
      <c r="OFG155" s="86"/>
      <c r="OFH155" s="86"/>
      <c r="OFI155" s="86"/>
      <c r="OFJ155" s="86"/>
      <c r="OFK155" s="86"/>
      <c r="OFL155" s="86"/>
      <c r="OFM155" s="86"/>
      <c r="OFN155" s="86"/>
      <c r="OFO155" s="86"/>
      <c r="OFP155" s="86"/>
      <c r="OFQ155" s="86"/>
      <c r="OFR155" s="86"/>
      <c r="OFS155" s="86"/>
      <c r="OFT155" s="86"/>
      <c r="OFU155" s="86"/>
      <c r="OFV155" s="86"/>
      <c r="OFW155" s="86"/>
      <c r="OFX155" s="86"/>
      <c r="OFY155" s="86"/>
      <c r="OFZ155" s="86"/>
      <c r="OGA155" s="86"/>
      <c r="OGB155" s="86"/>
      <c r="OGC155" s="86"/>
      <c r="OGD155" s="86"/>
      <c r="OGE155" s="86"/>
      <c r="OGF155" s="86"/>
      <c r="OGG155" s="86"/>
      <c r="OGH155" s="86"/>
      <c r="OGI155" s="86"/>
      <c r="OGJ155" s="86"/>
      <c r="OGK155" s="86"/>
      <c r="OGL155" s="86"/>
      <c r="OGM155" s="86"/>
      <c r="OGN155" s="86"/>
      <c r="OGO155" s="86"/>
      <c r="OGP155" s="86"/>
      <c r="OGQ155" s="86"/>
      <c r="OGR155" s="86"/>
      <c r="OGS155" s="86"/>
      <c r="OGT155" s="86"/>
      <c r="OGU155" s="86"/>
      <c r="OGV155" s="86"/>
      <c r="OGW155" s="86"/>
      <c r="OGX155" s="86"/>
      <c r="OGY155" s="86"/>
      <c r="OGZ155" s="86"/>
      <c r="OHA155" s="86"/>
      <c r="OHB155" s="86"/>
      <c r="OHC155" s="86"/>
      <c r="OHD155" s="86"/>
      <c r="OHE155" s="86"/>
      <c r="OHF155" s="86"/>
      <c r="OHG155" s="86"/>
      <c r="OHH155" s="86"/>
      <c r="OHI155" s="86"/>
      <c r="OHJ155" s="86"/>
      <c r="OHK155" s="86"/>
      <c r="OHL155" s="86"/>
      <c r="OHM155" s="86"/>
      <c r="OHN155" s="86"/>
      <c r="OHO155" s="86"/>
      <c r="OHP155" s="86"/>
      <c r="OHQ155" s="86"/>
      <c r="OHR155" s="86"/>
      <c r="OHS155" s="86"/>
      <c r="OHT155" s="86"/>
      <c r="OHU155" s="86"/>
      <c r="OHV155" s="86"/>
      <c r="OHW155" s="86"/>
      <c r="OHX155" s="86"/>
      <c r="OHY155" s="86"/>
      <c r="OHZ155" s="86"/>
      <c r="OIA155" s="86"/>
      <c r="OIB155" s="86"/>
      <c r="OIC155" s="86"/>
      <c r="OID155" s="86"/>
      <c r="OIE155" s="86"/>
      <c r="OIF155" s="86"/>
      <c r="OIG155" s="86"/>
      <c r="OIH155" s="86"/>
      <c r="OII155" s="86"/>
      <c r="OIJ155" s="86"/>
      <c r="OIK155" s="86"/>
      <c r="OIL155" s="86"/>
      <c r="OIM155" s="86"/>
      <c r="OIN155" s="86"/>
      <c r="OIO155" s="86"/>
      <c r="OIP155" s="86"/>
      <c r="OIQ155" s="86"/>
      <c r="OIR155" s="86"/>
      <c r="OIS155" s="86"/>
      <c r="OIT155" s="86"/>
      <c r="OIU155" s="86"/>
      <c r="OIV155" s="86"/>
      <c r="OIW155" s="86"/>
      <c r="OIX155" s="86"/>
      <c r="OIY155" s="86"/>
      <c r="OIZ155" s="86"/>
      <c r="OJA155" s="86"/>
      <c r="OJB155" s="86"/>
      <c r="OJC155" s="86"/>
      <c r="OJD155" s="86"/>
      <c r="OJE155" s="86"/>
      <c r="OJF155" s="86"/>
      <c r="OJG155" s="86"/>
      <c r="OJH155" s="86"/>
      <c r="OJI155" s="86"/>
      <c r="OJJ155" s="86"/>
      <c r="OJK155" s="86"/>
      <c r="OJL155" s="86"/>
      <c r="OJM155" s="86"/>
      <c r="OJN155" s="86"/>
      <c r="OJO155" s="86"/>
      <c r="OJP155" s="86"/>
      <c r="OJQ155" s="86"/>
      <c r="OJR155" s="86"/>
      <c r="OJS155" s="86"/>
      <c r="OJT155" s="86"/>
      <c r="OJU155" s="86"/>
      <c r="OJV155" s="86"/>
      <c r="OJW155" s="86"/>
      <c r="OJX155" s="86"/>
      <c r="OJY155" s="86"/>
      <c r="OJZ155" s="86"/>
      <c r="OKA155" s="86"/>
      <c r="OKB155" s="86"/>
      <c r="OKC155" s="86"/>
      <c r="OKD155" s="86"/>
      <c r="OKE155" s="86"/>
      <c r="OKF155" s="86"/>
      <c r="OKG155" s="86"/>
      <c r="OKH155" s="86"/>
      <c r="OKI155" s="86"/>
      <c r="OKJ155" s="86"/>
      <c r="OKK155" s="86"/>
      <c r="OKL155" s="86"/>
      <c r="OKM155" s="86"/>
      <c r="OKN155" s="86"/>
      <c r="OKO155" s="86"/>
      <c r="OKP155" s="86"/>
      <c r="OKQ155" s="86"/>
      <c r="OKR155" s="86"/>
      <c r="OKS155" s="86"/>
      <c r="OKT155" s="86"/>
      <c r="OKU155" s="86"/>
      <c r="OKV155" s="86"/>
      <c r="OKW155" s="86"/>
      <c r="OKX155" s="86"/>
      <c r="OKY155" s="186"/>
      <c r="OKZ155" s="186"/>
      <c r="OLA155" s="186"/>
      <c r="OLB155" s="186"/>
      <c r="OLC155" s="186"/>
      <c r="OLD155" s="186"/>
      <c r="OLE155" s="86"/>
      <c r="OLF155" s="86"/>
      <c r="OLG155" s="86"/>
      <c r="OLH155" s="86"/>
      <c r="OLI155" s="86"/>
      <c r="OLJ155" s="86"/>
      <c r="OLK155" s="86"/>
      <c r="OLL155" s="86"/>
      <c r="OLM155" s="86"/>
      <c r="OLN155" s="86"/>
      <c r="OLO155" s="86"/>
      <c r="OLP155" s="86"/>
      <c r="OLQ155" s="86"/>
      <c r="OLR155" s="86"/>
      <c r="OLS155" s="86"/>
      <c r="OLT155" s="86"/>
      <c r="OLU155" s="86"/>
      <c r="OLV155" s="86"/>
      <c r="OLW155" s="86"/>
      <c r="OLX155" s="86"/>
      <c r="OLY155" s="86"/>
      <c r="OLZ155" s="86"/>
      <c r="OMA155" s="86"/>
      <c r="OMB155" s="86"/>
      <c r="OMC155" s="86"/>
      <c r="OMD155" s="86"/>
      <c r="OME155" s="86"/>
      <c r="OMF155" s="86"/>
      <c r="OMG155" s="86"/>
      <c r="OMH155" s="86"/>
      <c r="OMI155" s="86"/>
      <c r="OMJ155" s="86"/>
      <c r="OMK155" s="86"/>
      <c r="OML155" s="86"/>
      <c r="OMM155" s="86"/>
      <c r="OMN155" s="86"/>
      <c r="OMO155" s="86"/>
      <c r="OMP155" s="86"/>
      <c r="OMQ155" s="86"/>
      <c r="OMR155" s="86"/>
      <c r="OMS155" s="86"/>
      <c r="OMT155" s="86"/>
      <c r="OMU155" s="86"/>
      <c r="OMV155" s="86"/>
      <c r="OMW155" s="86"/>
      <c r="OMX155" s="86"/>
      <c r="OMY155" s="86"/>
      <c r="OMZ155" s="86"/>
      <c r="ONA155" s="86"/>
      <c r="ONB155" s="86"/>
      <c r="ONC155" s="86"/>
      <c r="OND155" s="86"/>
      <c r="ONE155" s="86"/>
      <c r="ONF155" s="86"/>
      <c r="ONG155" s="86"/>
      <c r="ONH155" s="86"/>
      <c r="ONI155" s="86"/>
      <c r="ONJ155" s="86"/>
      <c r="ONK155" s="86"/>
      <c r="ONL155" s="86"/>
      <c r="ONM155" s="86"/>
      <c r="ONN155" s="86"/>
      <c r="ONO155" s="86"/>
      <c r="ONP155" s="86"/>
      <c r="ONQ155" s="86"/>
      <c r="ONR155" s="86"/>
      <c r="ONS155" s="86"/>
      <c r="ONT155" s="86"/>
      <c r="ONU155" s="86"/>
      <c r="ONV155" s="86"/>
      <c r="ONW155" s="86"/>
      <c r="ONX155" s="86"/>
      <c r="ONY155" s="86"/>
      <c r="ONZ155" s="86"/>
      <c r="OOA155" s="86"/>
      <c r="OOB155" s="86"/>
      <c r="OOC155" s="86"/>
      <c r="OOD155" s="86"/>
      <c r="OOE155" s="86"/>
      <c r="OOF155" s="86"/>
      <c r="OOG155" s="86"/>
      <c r="OOH155" s="86"/>
      <c r="OOI155" s="86"/>
      <c r="OOJ155" s="86"/>
      <c r="OOK155" s="86"/>
      <c r="OOL155" s="86"/>
      <c r="OOM155" s="86"/>
      <c r="OON155" s="86"/>
      <c r="OOO155" s="86"/>
      <c r="OOP155" s="86"/>
      <c r="OOQ155" s="86"/>
      <c r="OOR155" s="86"/>
      <c r="OOS155" s="86"/>
      <c r="OOT155" s="86"/>
      <c r="OOU155" s="86"/>
      <c r="OOV155" s="86"/>
      <c r="OOW155" s="86"/>
      <c r="OOX155" s="86"/>
      <c r="OOY155" s="86"/>
      <c r="OOZ155" s="86"/>
      <c r="OPA155" s="86"/>
      <c r="OPB155" s="86"/>
      <c r="OPC155" s="86"/>
      <c r="OPD155" s="86"/>
      <c r="OPE155" s="86"/>
      <c r="OPF155" s="86"/>
      <c r="OPG155" s="86"/>
      <c r="OPH155" s="86"/>
      <c r="OPI155" s="86"/>
      <c r="OPJ155" s="86"/>
      <c r="OPK155" s="86"/>
      <c r="OPL155" s="86"/>
      <c r="OPM155" s="86"/>
      <c r="OPN155" s="86"/>
      <c r="OPO155" s="86"/>
      <c r="OPP155" s="86"/>
      <c r="OPQ155" s="86"/>
      <c r="OPR155" s="86"/>
      <c r="OPS155" s="86"/>
      <c r="OPT155" s="86"/>
      <c r="OPU155" s="86"/>
      <c r="OPV155" s="86"/>
      <c r="OPW155" s="86"/>
      <c r="OPX155" s="86"/>
      <c r="OPY155" s="86"/>
      <c r="OPZ155" s="86"/>
      <c r="OQA155" s="86"/>
      <c r="OQB155" s="86"/>
      <c r="OQC155" s="86"/>
      <c r="OQD155" s="86"/>
      <c r="OQE155" s="86"/>
      <c r="OQF155" s="86"/>
      <c r="OQG155" s="86"/>
      <c r="OQH155" s="86"/>
      <c r="OQI155" s="86"/>
      <c r="OQJ155" s="86"/>
      <c r="OQK155" s="86"/>
      <c r="OQL155" s="86"/>
      <c r="OQM155" s="86"/>
      <c r="OQN155" s="86"/>
      <c r="OQO155" s="86"/>
      <c r="OQP155" s="86"/>
      <c r="OQQ155" s="86"/>
      <c r="OQR155" s="86"/>
      <c r="OQS155" s="86"/>
      <c r="OQT155" s="86"/>
      <c r="OQU155" s="86"/>
      <c r="OQV155" s="86"/>
      <c r="OQW155" s="86"/>
      <c r="OQX155" s="86"/>
      <c r="OQY155" s="86"/>
      <c r="OQZ155" s="86"/>
      <c r="ORA155" s="86"/>
      <c r="ORB155" s="86"/>
      <c r="ORC155" s="86"/>
      <c r="ORD155" s="86"/>
      <c r="ORE155" s="86"/>
      <c r="ORF155" s="86"/>
      <c r="ORG155" s="86"/>
      <c r="ORH155" s="86"/>
      <c r="ORI155" s="86"/>
      <c r="ORJ155" s="86"/>
      <c r="ORK155" s="86"/>
      <c r="ORL155" s="86"/>
      <c r="ORM155" s="86"/>
      <c r="ORN155" s="86"/>
      <c r="ORO155" s="86"/>
      <c r="ORP155" s="86"/>
      <c r="ORQ155" s="86"/>
      <c r="ORR155" s="86"/>
      <c r="ORS155" s="86"/>
      <c r="ORT155" s="86"/>
      <c r="ORU155" s="86"/>
      <c r="ORV155" s="86"/>
      <c r="ORW155" s="86"/>
      <c r="ORX155" s="86"/>
      <c r="ORY155" s="86"/>
      <c r="ORZ155" s="86"/>
      <c r="OSA155" s="86"/>
      <c r="OSB155" s="86"/>
      <c r="OSC155" s="86"/>
      <c r="OSD155" s="86"/>
      <c r="OSE155" s="86"/>
      <c r="OSF155" s="86"/>
      <c r="OSG155" s="86"/>
      <c r="OSH155" s="86"/>
      <c r="OSI155" s="86"/>
      <c r="OSJ155" s="86"/>
      <c r="OSK155" s="86"/>
      <c r="OSL155" s="86"/>
      <c r="OSM155" s="86"/>
      <c r="OSN155" s="86"/>
      <c r="OSO155" s="86"/>
      <c r="OSP155" s="86"/>
      <c r="OSQ155" s="86"/>
      <c r="OSR155" s="86"/>
      <c r="OSS155" s="86"/>
      <c r="OST155" s="86"/>
      <c r="OSU155" s="86"/>
      <c r="OSV155" s="86"/>
      <c r="OSW155" s="86"/>
      <c r="OSX155" s="86"/>
      <c r="OSY155" s="86"/>
      <c r="OSZ155" s="86"/>
      <c r="OTA155" s="86"/>
      <c r="OTB155" s="86"/>
      <c r="OTC155" s="86"/>
      <c r="OTD155" s="86"/>
      <c r="OTE155" s="86"/>
      <c r="OTF155" s="86"/>
      <c r="OTG155" s="86"/>
      <c r="OTH155" s="86"/>
      <c r="OTI155" s="86"/>
      <c r="OTJ155" s="86"/>
      <c r="OTK155" s="86"/>
      <c r="OTL155" s="86"/>
      <c r="OTM155" s="86"/>
      <c r="OTN155" s="86"/>
      <c r="OTO155" s="86"/>
      <c r="OTP155" s="86"/>
      <c r="OTQ155" s="86"/>
      <c r="OTR155" s="86"/>
      <c r="OTS155" s="86"/>
      <c r="OTT155" s="86"/>
      <c r="OTU155" s="86"/>
      <c r="OTV155" s="86"/>
      <c r="OTW155" s="86"/>
      <c r="OTX155" s="86"/>
      <c r="OTY155" s="86"/>
      <c r="OTZ155" s="86"/>
      <c r="OUA155" s="86"/>
      <c r="OUB155" s="86"/>
      <c r="OUC155" s="86"/>
      <c r="OUD155" s="86"/>
      <c r="OUE155" s="86"/>
      <c r="OUF155" s="86"/>
      <c r="OUG155" s="86"/>
      <c r="OUH155" s="86"/>
      <c r="OUI155" s="86"/>
      <c r="OUJ155" s="86"/>
      <c r="OUK155" s="86"/>
      <c r="OUL155" s="86"/>
      <c r="OUM155" s="86"/>
      <c r="OUN155" s="86"/>
      <c r="OUO155" s="86"/>
      <c r="OUP155" s="86"/>
      <c r="OUQ155" s="86"/>
      <c r="OUR155" s="86"/>
      <c r="OUS155" s="86"/>
      <c r="OUT155" s="86"/>
      <c r="OUU155" s="186"/>
      <c r="OUV155" s="186"/>
      <c r="OUW155" s="186"/>
      <c r="OUX155" s="186"/>
      <c r="OUY155" s="186"/>
      <c r="OUZ155" s="186"/>
      <c r="OVA155" s="86"/>
      <c r="OVB155" s="86"/>
      <c r="OVC155" s="86"/>
      <c r="OVD155" s="86"/>
      <c r="OVE155" s="86"/>
      <c r="OVF155" s="86"/>
      <c r="OVG155" s="86"/>
      <c r="OVH155" s="86"/>
      <c r="OVI155" s="86"/>
      <c r="OVJ155" s="86"/>
      <c r="OVK155" s="86"/>
      <c r="OVL155" s="86"/>
      <c r="OVM155" s="86"/>
      <c r="OVN155" s="86"/>
      <c r="OVO155" s="86"/>
      <c r="OVP155" s="86"/>
      <c r="OVQ155" s="86"/>
      <c r="OVR155" s="86"/>
      <c r="OVS155" s="86"/>
      <c r="OVT155" s="86"/>
      <c r="OVU155" s="86"/>
      <c r="OVV155" s="86"/>
      <c r="OVW155" s="86"/>
      <c r="OVX155" s="86"/>
      <c r="OVY155" s="86"/>
      <c r="OVZ155" s="86"/>
      <c r="OWA155" s="86"/>
      <c r="OWB155" s="86"/>
      <c r="OWC155" s="86"/>
      <c r="OWD155" s="86"/>
      <c r="OWE155" s="86"/>
      <c r="OWF155" s="86"/>
      <c r="OWG155" s="86"/>
      <c r="OWH155" s="86"/>
      <c r="OWI155" s="86"/>
      <c r="OWJ155" s="86"/>
      <c r="OWK155" s="86"/>
      <c r="OWL155" s="86"/>
      <c r="OWM155" s="86"/>
      <c r="OWN155" s="86"/>
      <c r="OWO155" s="86"/>
      <c r="OWP155" s="86"/>
      <c r="OWQ155" s="86"/>
      <c r="OWR155" s="86"/>
      <c r="OWS155" s="86"/>
      <c r="OWT155" s="86"/>
      <c r="OWU155" s="86"/>
      <c r="OWV155" s="86"/>
      <c r="OWW155" s="86"/>
      <c r="OWX155" s="86"/>
      <c r="OWY155" s="86"/>
      <c r="OWZ155" s="86"/>
      <c r="OXA155" s="86"/>
      <c r="OXB155" s="86"/>
      <c r="OXC155" s="86"/>
      <c r="OXD155" s="86"/>
      <c r="OXE155" s="86"/>
      <c r="OXF155" s="86"/>
      <c r="OXG155" s="86"/>
      <c r="OXH155" s="86"/>
      <c r="OXI155" s="86"/>
      <c r="OXJ155" s="86"/>
      <c r="OXK155" s="86"/>
      <c r="OXL155" s="86"/>
      <c r="OXM155" s="86"/>
      <c r="OXN155" s="86"/>
      <c r="OXO155" s="86"/>
      <c r="OXP155" s="86"/>
      <c r="OXQ155" s="86"/>
      <c r="OXR155" s="86"/>
      <c r="OXS155" s="86"/>
      <c r="OXT155" s="86"/>
      <c r="OXU155" s="86"/>
      <c r="OXV155" s="86"/>
      <c r="OXW155" s="86"/>
      <c r="OXX155" s="86"/>
      <c r="OXY155" s="86"/>
      <c r="OXZ155" s="86"/>
      <c r="OYA155" s="86"/>
      <c r="OYB155" s="86"/>
      <c r="OYC155" s="86"/>
      <c r="OYD155" s="86"/>
      <c r="OYE155" s="86"/>
      <c r="OYF155" s="86"/>
      <c r="OYG155" s="86"/>
      <c r="OYH155" s="86"/>
      <c r="OYI155" s="86"/>
      <c r="OYJ155" s="86"/>
      <c r="OYK155" s="86"/>
      <c r="OYL155" s="86"/>
      <c r="OYM155" s="86"/>
      <c r="OYN155" s="86"/>
      <c r="OYO155" s="86"/>
      <c r="OYP155" s="86"/>
      <c r="OYQ155" s="86"/>
      <c r="OYR155" s="86"/>
      <c r="OYS155" s="86"/>
      <c r="OYT155" s="86"/>
      <c r="OYU155" s="86"/>
      <c r="OYV155" s="86"/>
      <c r="OYW155" s="86"/>
      <c r="OYX155" s="86"/>
      <c r="OYY155" s="86"/>
      <c r="OYZ155" s="86"/>
      <c r="OZA155" s="86"/>
      <c r="OZB155" s="86"/>
      <c r="OZC155" s="86"/>
      <c r="OZD155" s="86"/>
      <c r="OZE155" s="86"/>
      <c r="OZF155" s="86"/>
      <c r="OZG155" s="86"/>
      <c r="OZH155" s="86"/>
      <c r="OZI155" s="86"/>
      <c r="OZJ155" s="86"/>
      <c r="OZK155" s="86"/>
      <c r="OZL155" s="86"/>
      <c r="OZM155" s="86"/>
      <c r="OZN155" s="86"/>
      <c r="OZO155" s="86"/>
      <c r="OZP155" s="86"/>
      <c r="OZQ155" s="86"/>
      <c r="OZR155" s="86"/>
      <c r="OZS155" s="86"/>
      <c r="OZT155" s="86"/>
      <c r="OZU155" s="86"/>
      <c r="OZV155" s="86"/>
      <c r="OZW155" s="86"/>
      <c r="OZX155" s="86"/>
      <c r="OZY155" s="86"/>
      <c r="OZZ155" s="86"/>
      <c r="PAA155" s="86"/>
      <c r="PAB155" s="86"/>
      <c r="PAC155" s="86"/>
      <c r="PAD155" s="86"/>
      <c r="PAE155" s="86"/>
      <c r="PAF155" s="86"/>
      <c r="PAG155" s="86"/>
      <c r="PAH155" s="86"/>
      <c r="PAI155" s="86"/>
      <c r="PAJ155" s="86"/>
      <c r="PAK155" s="86"/>
      <c r="PAL155" s="86"/>
      <c r="PAM155" s="86"/>
      <c r="PAN155" s="86"/>
      <c r="PAO155" s="86"/>
      <c r="PAP155" s="86"/>
      <c r="PAQ155" s="86"/>
      <c r="PAR155" s="86"/>
      <c r="PAS155" s="86"/>
      <c r="PAT155" s="86"/>
      <c r="PAU155" s="86"/>
      <c r="PAV155" s="86"/>
      <c r="PAW155" s="86"/>
      <c r="PAX155" s="86"/>
      <c r="PAY155" s="86"/>
      <c r="PAZ155" s="86"/>
      <c r="PBA155" s="86"/>
      <c r="PBB155" s="86"/>
      <c r="PBC155" s="86"/>
      <c r="PBD155" s="86"/>
      <c r="PBE155" s="86"/>
      <c r="PBF155" s="86"/>
      <c r="PBG155" s="86"/>
      <c r="PBH155" s="86"/>
      <c r="PBI155" s="86"/>
      <c r="PBJ155" s="86"/>
      <c r="PBK155" s="86"/>
      <c r="PBL155" s="86"/>
      <c r="PBM155" s="86"/>
      <c r="PBN155" s="86"/>
      <c r="PBO155" s="86"/>
      <c r="PBP155" s="86"/>
      <c r="PBQ155" s="86"/>
      <c r="PBR155" s="86"/>
      <c r="PBS155" s="86"/>
      <c r="PBT155" s="86"/>
      <c r="PBU155" s="86"/>
      <c r="PBV155" s="86"/>
      <c r="PBW155" s="86"/>
      <c r="PBX155" s="86"/>
      <c r="PBY155" s="86"/>
      <c r="PBZ155" s="86"/>
      <c r="PCA155" s="86"/>
      <c r="PCB155" s="86"/>
      <c r="PCC155" s="86"/>
      <c r="PCD155" s="86"/>
      <c r="PCE155" s="86"/>
      <c r="PCF155" s="86"/>
      <c r="PCG155" s="86"/>
      <c r="PCH155" s="86"/>
      <c r="PCI155" s="86"/>
      <c r="PCJ155" s="86"/>
      <c r="PCK155" s="86"/>
      <c r="PCL155" s="86"/>
      <c r="PCM155" s="86"/>
      <c r="PCN155" s="86"/>
      <c r="PCO155" s="86"/>
      <c r="PCP155" s="86"/>
      <c r="PCQ155" s="86"/>
      <c r="PCR155" s="86"/>
      <c r="PCS155" s="86"/>
      <c r="PCT155" s="86"/>
      <c r="PCU155" s="86"/>
      <c r="PCV155" s="86"/>
      <c r="PCW155" s="86"/>
      <c r="PCX155" s="86"/>
      <c r="PCY155" s="86"/>
      <c r="PCZ155" s="86"/>
      <c r="PDA155" s="86"/>
      <c r="PDB155" s="86"/>
      <c r="PDC155" s="86"/>
      <c r="PDD155" s="86"/>
      <c r="PDE155" s="86"/>
      <c r="PDF155" s="86"/>
      <c r="PDG155" s="86"/>
      <c r="PDH155" s="86"/>
      <c r="PDI155" s="86"/>
      <c r="PDJ155" s="86"/>
      <c r="PDK155" s="86"/>
      <c r="PDL155" s="86"/>
      <c r="PDM155" s="86"/>
      <c r="PDN155" s="86"/>
      <c r="PDO155" s="86"/>
      <c r="PDP155" s="86"/>
      <c r="PDQ155" s="86"/>
      <c r="PDR155" s="86"/>
      <c r="PDS155" s="86"/>
      <c r="PDT155" s="86"/>
      <c r="PDU155" s="86"/>
      <c r="PDV155" s="86"/>
      <c r="PDW155" s="86"/>
      <c r="PDX155" s="86"/>
      <c r="PDY155" s="86"/>
      <c r="PDZ155" s="86"/>
      <c r="PEA155" s="86"/>
      <c r="PEB155" s="86"/>
      <c r="PEC155" s="86"/>
      <c r="PED155" s="86"/>
      <c r="PEE155" s="86"/>
      <c r="PEF155" s="86"/>
      <c r="PEG155" s="86"/>
      <c r="PEH155" s="86"/>
      <c r="PEI155" s="86"/>
      <c r="PEJ155" s="86"/>
      <c r="PEK155" s="86"/>
      <c r="PEL155" s="86"/>
      <c r="PEM155" s="86"/>
      <c r="PEN155" s="86"/>
      <c r="PEO155" s="86"/>
      <c r="PEP155" s="86"/>
      <c r="PEQ155" s="186"/>
      <c r="PER155" s="186"/>
      <c r="PES155" s="186"/>
      <c r="PET155" s="186"/>
      <c r="PEU155" s="186"/>
      <c r="PEV155" s="186"/>
      <c r="PEW155" s="86"/>
      <c r="PEX155" s="86"/>
      <c r="PEY155" s="86"/>
      <c r="PEZ155" s="86"/>
      <c r="PFA155" s="86"/>
      <c r="PFB155" s="86"/>
      <c r="PFC155" s="86"/>
      <c r="PFD155" s="86"/>
      <c r="PFE155" s="86"/>
      <c r="PFF155" s="86"/>
      <c r="PFG155" s="86"/>
      <c r="PFH155" s="86"/>
      <c r="PFI155" s="86"/>
      <c r="PFJ155" s="86"/>
      <c r="PFK155" s="86"/>
      <c r="PFL155" s="86"/>
      <c r="PFM155" s="86"/>
      <c r="PFN155" s="86"/>
      <c r="PFO155" s="86"/>
      <c r="PFP155" s="86"/>
      <c r="PFQ155" s="86"/>
      <c r="PFR155" s="86"/>
      <c r="PFS155" s="86"/>
      <c r="PFT155" s="86"/>
      <c r="PFU155" s="86"/>
      <c r="PFV155" s="86"/>
      <c r="PFW155" s="86"/>
      <c r="PFX155" s="86"/>
      <c r="PFY155" s="86"/>
      <c r="PFZ155" s="86"/>
      <c r="PGA155" s="86"/>
      <c r="PGB155" s="86"/>
      <c r="PGC155" s="86"/>
      <c r="PGD155" s="86"/>
      <c r="PGE155" s="86"/>
      <c r="PGF155" s="86"/>
      <c r="PGG155" s="86"/>
      <c r="PGH155" s="86"/>
      <c r="PGI155" s="86"/>
      <c r="PGJ155" s="86"/>
      <c r="PGK155" s="86"/>
      <c r="PGL155" s="86"/>
      <c r="PGM155" s="86"/>
      <c r="PGN155" s="86"/>
      <c r="PGO155" s="86"/>
      <c r="PGP155" s="86"/>
      <c r="PGQ155" s="86"/>
      <c r="PGR155" s="86"/>
      <c r="PGS155" s="86"/>
      <c r="PGT155" s="86"/>
      <c r="PGU155" s="86"/>
      <c r="PGV155" s="86"/>
      <c r="PGW155" s="86"/>
      <c r="PGX155" s="86"/>
      <c r="PGY155" s="86"/>
      <c r="PGZ155" s="86"/>
      <c r="PHA155" s="86"/>
      <c r="PHB155" s="86"/>
      <c r="PHC155" s="86"/>
      <c r="PHD155" s="86"/>
      <c r="PHE155" s="86"/>
      <c r="PHF155" s="86"/>
      <c r="PHG155" s="86"/>
      <c r="PHH155" s="86"/>
      <c r="PHI155" s="86"/>
      <c r="PHJ155" s="86"/>
      <c r="PHK155" s="86"/>
      <c r="PHL155" s="86"/>
      <c r="PHM155" s="86"/>
      <c r="PHN155" s="86"/>
      <c r="PHO155" s="86"/>
      <c r="PHP155" s="86"/>
      <c r="PHQ155" s="86"/>
      <c r="PHR155" s="86"/>
      <c r="PHS155" s="86"/>
      <c r="PHT155" s="86"/>
      <c r="PHU155" s="86"/>
      <c r="PHV155" s="86"/>
      <c r="PHW155" s="86"/>
      <c r="PHX155" s="86"/>
      <c r="PHY155" s="86"/>
      <c r="PHZ155" s="86"/>
      <c r="PIA155" s="86"/>
      <c r="PIB155" s="86"/>
      <c r="PIC155" s="86"/>
      <c r="PID155" s="86"/>
      <c r="PIE155" s="86"/>
      <c r="PIF155" s="86"/>
      <c r="PIG155" s="86"/>
      <c r="PIH155" s="86"/>
      <c r="PII155" s="86"/>
      <c r="PIJ155" s="86"/>
      <c r="PIK155" s="86"/>
      <c r="PIL155" s="86"/>
      <c r="PIM155" s="86"/>
      <c r="PIN155" s="86"/>
      <c r="PIO155" s="86"/>
      <c r="PIP155" s="86"/>
      <c r="PIQ155" s="86"/>
      <c r="PIR155" s="86"/>
      <c r="PIS155" s="86"/>
      <c r="PIT155" s="86"/>
      <c r="PIU155" s="86"/>
      <c r="PIV155" s="86"/>
      <c r="PIW155" s="86"/>
      <c r="PIX155" s="86"/>
      <c r="PIY155" s="86"/>
      <c r="PIZ155" s="86"/>
      <c r="PJA155" s="86"/>
      <c r="PJB155" s="86"/>
      <c r="PJC155" s="86"/>
      <c r="PJD155" s="86"/>
      <c r="PJE155" s="86"/>
      <c r="PJF155" s="86"/>
      <c r="PJG155" s="86"/>
      <c r="PJH155" s="86"/>
      <c r="PJI155" s="86"/>
      <c r="PJJ155" s="86"/>
      <c r="PJK155" s="86"/>
      <c r="PJL155" s="86"/>
      <c r="PJM155" s="86"/>
      <c r="PJN155" s="86"/>
      <c r="PJO155" s="86"/>
      <c r="PJP155" s="86"/>
      <c r="PJQ155" s="86"/>
      <c r="PJR155" s="86"/>
      <c r="PJS155" s="86"/>
      <c r="PJT155" s="86"/>
      <c r="PJU155" s="86"/>
      <c r="PJV155" s="86"/>
      <c r="PJW155" s="86"/>
      <c r="PJX155" s="86"/>
      <c r="PJY155" s="86"/>
      <c r="PJZ155" s="86"/>
      <c r="PKA155" s="86"/>
      <c r="PKB155" s="86"/>
      <c r="PKC155" s="86"/>
      <c r="PKD155" s="86"/>
      <c r="PKE155" s="86"/>
      <c r="PKF155" s="86"/>
      <c r="PKG155" s="86"/>
      <c r="PKH155" s="86"/>
      <c r="PKI155" s="86"/>
      <c r="PKJ155" s="86"/>
      <c r="PKK155" s="86"/>
      <c r="PKL155" s="86"/>
      <c r="PKM155" s="86"/>
      <c r="PKN155" s="86"/>
      <c r="PKO155" s="86"/>
      <c r="PKP155" s="86"/>
      <c r="PKQ155" s="86"/>
      <c r="PKR155" s="86"/>
      <c r="PKS155" s="86"/>
      <c r="PKT155" s="86"/>
      <c r="PKU155" s="86"/>
      <c r="PKV155" s="86"/>
      <c r="PKW155" s="86"/>
      <c r="PKX155" s="86"/>
      <c r="PKY155" s="86"/>
      <c r="PKZ155" s="86"/>
      <c r="PLA155" s="86"/>
      <c r="PLB155" s="86"/>
      <c r="PLC155" s="86"/>
      <c r="PLD155" s="86"/>
      <c r="PLE155" s="86"/>
      <c r="PLF155" s="86"/>
      <c r="PLG155" s="86"/>
      <c r="PLH155" s="86"/>
      <c r="PLI155" s="86"/>
      <c r="PLJ155" s="86"/>
      <c r="PLK155" s="86"/>
      <c r="PLL155" s="86"/>
      <c r="PLM155" s="86"/>
      <c r="PLN155" s="86"/>
      <c r="PLO155" s="86"/>
      <c r="PLP155" s="86"/>
      <c r="PLQ155" s="86"/>
      <c r="PLR155" s="86"/>
      <c r="PLS155" s="86"/>
      <c r="PLT155" s="86"/>
      <c r="PLU155" s="86"/>
      <c r="PLV155" s="86"/>
      <c r="PLW155" s="86"/>
      <c r="PLX155" s="86"/>
      <c r="PLY155" s="86"/>
      <c r="PLZ155" s="86"/>
      <c r="PMA155" s="86"/>
      <c r="PMB155" s="86"/>
      <c r="PMC155" s="86"/>
      <c r="PMD155" s="86"/>
      <c r="PME155" s="86"/>
      <c r="PMF155" s="86"/>
      <c r="PMG155" s="86"/>
      <c r="PMH155" s="86"/>
      <c r="PMI155" s="86"/>
      <c r="PMJ155" s="86"/>
      <c r="PMK155" s="86"/>
      <c r="PML155" s="86"/>
      <c r="PMM155" s="86"/>
      <c r="PMN155" s="86"/>
      <c r="PMO155" s="86"/>
      <c r="PMP155" s="86"/>
      <c r="PMQ155" s="86"/>
      <c r="PMR155" s="86"/>
      <c r="PMS155" s="86"/>
      <c r="PMT155" s="86"/>
      <c r="PMU155" s="86"/>
      <c r="PMV155" s="86"/>
      <c r="PMW155" s="86"/>
      <c r="PMX155" s="86"/>
      <c r="PMY155" s="86"/>
      <c r="PMZ155" s="86"/>
      <c r="PNA155" s="86"/>
      <c r="PNB155" s="86"/>
      <c r="PNC155" s="86"/>
      <c r="PND155" s="86"/>
      <c r="PNE155" s="86"/>
      <c r="PNF155" s="86"/>
      <c r="PNG155" s="86"/>
      <c r="PNH155" s="86"/>
      <c r="PNI155" s="86"/>
      <c r="PNJ155" s="86"/>
      <c r="PNK155" s="86"/>
      <c r="PNL155" s="86"/>
      <c r="PNM155" s="86"/>
      <c r="PNN155" s="86"/>
      <c r="PNO155" s="86"/>
      <c r="PNP155" s="86"/>
      <c r="PNQ155" s="86"/>
      <c r="PNR155" s="86"/>
      <c r="PNS155" s="86"/>
      <c r="PNT155" s="86"/>
      <c r="PNU155" s="86"/>
      <c r="PNV155" s="86"/>
      <c r="PNW155" s="86"/>
      <c r="PNX155" s="86"/>
      <c r="PNY155" s="86"/>
      <c r="PNZ155" s="86"/>
      <c r="POA155" s="86"/>
      <c r="POB155" s="86"/>
      <c r="POC155" s="86"/>
      <c r="POD155" s="86"/>
      <c r="POE155" s="86"/>
      <c r="POF155" s="86"/>
      <c r="POG155" s="86"/>
      <c r="POH155" s="86"/>
      <c r="POI155" s="86"/>
      <c r="POJ155" s="86"/>
      <c r="POK155" s="86"/>
      <c r="POL155" s="86"/>
      <c r="POM155" s="186"/>
      <c r="PON155" s="186"/>
      <c r="POO155" s="186"/>
      <c r="POP155" s="186"/>
      <c r="POQ155" s="186"/>
      <c r="POR155" s="186"/>
      <c r="POS155" s="86"/>
      <c r="POT155" s="86"/>
      <c r="POU155" s="86"/>
      <c r="POV155" s="86"/>
      <c r="POW155" s="86"/>
      <c r="POX155" s="86"/>
      <c r="POY155" s="86"/>
      <c r="POZ155" s="86"/>
      <c r="PPA155" s="86"/>
      <c r="PPB155" s="86"/>
      <c r="PPC155" s="86"/>
      <c r="PPD155" s="86"/>
      <c r="PPE155" s="86"/>
      <c r="PPF155" s="86"/>
      <c r="PPG155" s="86"/>
      <c r="PPH155" s="86"/>
      <c r="PPI155" s="86"/>
      <c r="PPJ155" s="86"/>
      <c r="PPK155" s="86"/>
      <c r="PPL155" s="86"/>
      <c r="PPM155" s="86"/>
      <c r="PPN155" s="86"/>
      <c r="PPO155" s="86"/>
      <c r="PPP155" s="86"/>
      <c r="PPQ155" s="86"/>
      <c r="PPR155" s="86"/>
      <c r="PPS155" s="86"/>
      <c r="PPT155" s="86"/>
      <c r="PPU155" s="86"/>
      <c r="PPV155" s="86"/>
      <c r="PPW155" s="86"/>
      <c r="PPX155" s="86"/>
      <c r="PPY155" s="86"/>
      <c r="PPZ155" s="86"/>
      <c r="PQA155" s="86"/>
      <c r="PQB155" s="86"/>
      <c r="PQC155" s="86"/>
      <c r="PQD155" s="86"/>
      <c r="PQE155" s="86"/>
      <c r="PQF155" s="86"/>
      <c r="PQG155" s="86"/>
      <c r="PQH155" s="86"/>
      <c r="PQI155" s="86"/>
      <c r="PQJ155" s="86"/>
      <c r="PQK155" s="86"/>
      <c r="PQL155" s="86"/>
      <c r="PQM155" s="86"/>
      <c r="PQN155" s="86"/>
      <c r="PQO155" s="86"/>
      <c r="PQP155" s="86"/>
      <c r="PQQ155" s="86"/>
      <c r="PQR155" s="86"/>
      <c r="PQS155" s="86"/>
      <c r="PQT155" s="86"/>
      <c r="PQU155" s="86"/>
      <c r="PQV155" s="86"/>
      <c r="PQW155" s="86"/>
      <c r="PQX155" s="86"/>
      <c r="PQY155" s="86"/>
      <c r="PQZ155" s="86"/>
      <c r="PRA155" s="86"/>
      <c r="PRB155" s="86"/>
      <c r="PRC155" s="86"/>
      <c r="PRD155" s="86"/>
      <c r="PRE155" s="86"/>
      <c r="PRF155" s="86"/>
      <c r="PRG155" s="86"/>
      <c r="PRH155" s="86"/>
      <c r="PRI155" s="86"/>
      <c r="PRJ155" s="86"/>
      <c r="PRK155" s="86"/>
      <c r="PRL155" s="86"/>
      <c r="PRM155" s="86"/>
      <c r="PRN155" s="86"/>
      <c r="PRO155" s="86"/>
      <c r="PRP155" s="86"/>
      <c r="PRQ155" s="86"/>
      <c r="PRR155" s="86"/>
      <c r="PRS155" s="86"/>
      <c r="PRT155" s="86"/>
      <c r="PRU155" s="86"/>
      <c r="PRV155" s="86"/>
      <c r="PRW155" s="86"/>
      <c r="PRX155" s="86"/>
      <c r="PRY155" s="86"/>
      <c r="PRZ155" s="86"/>
      <c r="PSA155" s="86"/>
      <c r="PSB155" s="86"/>
      <c r="PSC155" s="86"/>
      <c r="PSD155" s="86"/>
      <c r="PSE155" s="86"/>
      <c r="PSF155" s="86"/>
      <c r="PSG155" s="86"/>
      <c r="PSH155" s="86"/>
      <c r="PSI155" s="86"/>
      <c r="PSJ155" s="86"/>
      <c r="PSK155" s="86"/>
      <c r="PSL155" s="86"/>
      <c r="PSM155" s="86"/>
      <c r="PSN155" s="86"/>
      <c r="PSO155" s="86"/>
      <c r="PSP155" s="86"/>
      <c r="PSQ155" s="86"/>
      <c r="PSR155" s="86"/>
      <c r="PSS155" s="86"/>
      <c r="PST155" s="86"/>
      <c r="PSU155" s="86"/>
      <c r="PSV155" s="86"/>
      <c r="PSW155" s="86"/>
      <c r="PSX155" s="86"/>
      <c r="PSY155" s="86"/>
      <c r="PSZ155" s="86"/>
      <c r="PTA155" s="86"/>
      <c r="PTB155" s="86"/>
      <c r="PTC155" s="86"/>
      <c r="PTD155" s="86"/>
      <c r="PTE155" s="86"/>
      <c r="PTF155" s="86"/>
      <c r="PTG155" s="86"/>
      <c r="PTH155" s="86"/>
      <c r="PTI155" s="86"/>
      <c r="PTJ155" s="86"/>
      <c r="PTK155" s="86"/>
      <c r="PTL155" s="86"/>
      <c r="PTM155" s="86"/>
      <c r="PTN155" s="86"/>
      <c r="PTO155" s="86"/>
      <c r="PTP155" s="86"/>
      <c r="PTQ155" s="86"/>
      <c r="PTR155" s="86"/>
      <c r="PTS155" s="86"/>
      <c r="PTT155" s="86"/>
      <c r="PTU155" s="86"/>
      <c r="PTV155" s="86"/>
      <c r="PTW155" s="86"/>
      <c r="PTX155" s="86"/>
      <c r="PTY155" s="86"/>
      <c r="PTZ155" s="86"/>
      <c r="PUA155" s="86"/>
      <c r="PUB155" s="86"/>
      <c r="PUC155" s="86"/>
      <c r="PUD155" s="86"/>
      <c r="PUE155" s="86"/>
      <c r="PUF155" s="86"/>
      <c r="PUG155" s="86"/>
      <c r="PUH155" s="86"/>
      <c r="PUI155" s="86"/>
      <c r="PUJ155" s="86"/>
      <c r="PUK155" s="86"/>
      <c r="PUL155" s="86"/>
      <c r="PUM155" s="86"/>
      <c r="PUN155" s="86"/>
      <c r="PUO155" s="86"/>
      <c r="PUP155" s="86"/>
      <c r="PUQ155" s="86"/>
      <c r="PUR155" s="86"/>
      <c r="PUS155" s="86"/>
      <c r="PUT155" s="86"/>
      <c r="PUU155" s="86"/>
      <c r="PUV155" s="86"/>
      <c r="PUW155" s="86"/>
      <c r="PUX155" s="86"/>
      <c r="PUY155" s="86"/>
      <c r="PUZ155" s="86"/>
      <c r="PVA155" s="86"/>
      <c r="PVB155" s="86"/>
      <c r="PVC155" s="86"/>
      <c r="PVD155" s="86"/>
      <c r="PVE155" s="86"/>
      <c r="PVF155" s="86"/>
      <c r="PVG155" s="86"/>
      <c r="PVH155" s="86"/>
      <c r="PVI155" s="86"/>
      <c r="PVJ155" s="86"/>
      <c r="PVK155" s="86"/>
      <c r="PVL155" s="86"/>
      <c r="PVM155" s="86"/>
      <c r="PVN155" s="86"/>
      <c r="PVO155" s="86"/>
      <c r="PVP155" s="86"/>
      <c r="PVQ155" s="86"/>
      <c r="PVR155" s="86"/>
      <c r="PVS155" s="86"/>
      <c r="PVT155" s="86"/>
      <c r="PVU155" s="86"/>
      <c r="PVV155" s="86"/>
      <c r="PVW155" s="86"/>
      <c r="PVX155" s="86"/>
      <c r="PVY155" s="86"/>
      <c r="PVZ155" s="86"/>
      <c r="PWA155" s="86"/>
      <c r="PWB155" s="86"/>
      <c r="PWC155" s="86"/>
      <c r="PWD155" s="86"/>
      <c r="PWE155" s="86"/>
      <c r="PWF155" s="86"/>
      <c r="PWG155" s="86"/>
      <c r="PWH155" s="86"/>
      <c r="PWI155" s="86"/>
      <c r="PWJ155" s="86"/>
      <c r="PWK155" s="86"/>
      <c r="PWL155" s="86"/>
      <c r="PWM155" s="86"/>
      <c r="PWN155" s="86"/>
      <c r="PWO155" s="86"/>
      <c r="PWP155" s="86"/>
      <c r="PWQ155" s="86"/>
      <c r="PWR155" s="86"/>
      <c r="PWS155" s="86"/>
      <c r="PWT155" s="86"/>
      <c r="PWU155" s="86"/>
      <c r="PWV155" s="86"/>
      <c r="PWW155" s="86"/>
      <c r="PWX155" s="86"/>
      <c r="PWY155" s="86"/>
      <c r="PWZ155" s="86"/>
      <c r="PXA155" s="86"/>
      <c r="PXB155" s="86"/>
      <c r="PXC155" s="86"/>
      <c r="PXD155" s="86"/>
      <c r="PXE155" s="86"/>
      <c r="PXF155" s="86"/>
      <c r="PXG155" s="86"/>
      <c r="PXH155" s="86"/>
      <c r="PXI155" s="86"/>
      <c r="PXJ155" s="86"/>
      <c r="PXK155" s="86"/>
      <c r="PXL155" s="86"/>
      <c r="PXM155" s="86"/>
      <c r="PXN155" s="86"/>
      <c r="PXO155" s="86"/>
      <c r="PXP155" s="86"/>
      <c r="PXQ155" s="86"/>
      <c r="PXR155" s="86"/>
      <c r="PXS155" s="86"/>
      <c r="PXT155" s="86"/>
      <c r="PXU155" s="86"/>
      <c r="PXV155" s="86"/>
      <c r="PXW155" s="86"/>
      <c r="PXX155" s="86"/>
      <c r="PXY155" s="86"/>
      <c r="PXZ155" s="86"/>
      <c r="PYA155" s="86"/>
      <c r="PYB155" s="86"/>
      <c r="PYC155" s="86"/>
      <c r="PYD155" s="86"/>
      <c r="PYE155" s="86"/>
      <c r="PYF155" s="86"/>
      <c r="PYG155" s="86"/>
      <c r="PYH155" s="86"/>
      <c r="PYI155" s="186"/>
      <c r="PYJ155" s="186"/>
      <c r="PYK155" s="186"/>
      <c r="PYL155" s="186"/>
      <c r="PYM155" s="186"/>
      <c r="PYN155" s="186"/>
      <c r="PYO155" s="86"/>
      <c r="PYP155" s="86"/>
      <c r="PYQ155" s="86"/>
      <c r="PYR155" s="86"/>
      <c r="PYS155" s="86"/>
      <c r="PYT155" s="86"/>
      <c r="PYU155" s="86"/>
      <c r="PYV155" s="86"/>
      <c r="PYW155" s="86"/>
      <c r="PYX155" s="86"/>
      <c r="PYY155" s="86"/>
      <c r="PYZ155" s="86"/>
      <c r="PZA155" s="86"/>
      <c r="PZB155" s="86"/>
      <c r="PZC155" s="86"/>
      <c r="PZD155" s="86"/>
      <c r="PZE155" s="86"/>
      <c r="PZF155" s="86"/>
      <c r="PZG155" s="86"/>
      <c r="PZH155" s="86"/>
      <c r="PZI155" s="86"/>
      <c r="PZJ155" s="86"/>
      <c r="PZK155" s="86"/>
      <c r="PZL155" s="86"/>
      <c r="PZM155" s="86"/>
      <c r="PZN155" s="86"/>
      <c r="PZO155" s="86"/>
      <c r="PZP155" s="86"/>
      <c r="PZQ155" s="86"/>
      <c r="PZR155" s="86"/>
      <c r="PZS155" s="86"/>
      <c r="PZT155" s="86"/>
      <c r="PZU155" s="86"/>
      <c r="PZV155" s="86"/>
      <c r="PZW155" s="86"/>
      <c r="PZX155" s="86"/>
      <c r="PZY155" s="86"/>
      <c r="PZZ155" s="86"/>
      <c r="QAA155" s="86"/>
      <c r="QAB155" s="86"/>
      <c r="QAC155" s="86"/>
      <c r="QAD155" s="86"/>
      <c r="QAE155" s="86"/>
      <c r="QAF155" s="86"/>
      <c r="QAG155" s="86"/>
      <c r="QAH155" s="86"/>
      <c r="QAI155" s="86"/>
      <c r="QAJ155" s="86"/>
      <c r="QAK155" s="86"/>
      <c r="QAL155" s="86"/>
      <c r="QAM155" s="86"/>
      <c r="QAN155" s="86"/>
      <c r="QAO155" s="86"/>
      <c r="QAP155" s="86"/>
      <c r="QAQ155" s="86"/>
      <c r="QAR155" s="86"/>
      <c r="QAS155" s="86"/>
      <c r="QAT155" s="86"/>
      <c r="QAU155" s="86"/>
      <c r="QAV155" s="86"/>
      <c r="QAW155" s="86"/>
      <c r="QAX155" s="86"/>
      <c r="QAY155" s="86"/>
      <c r="QAZ155" s="86"/>
      <c r="QBA155" s="86"/>
      <c r="QBB155" s="86"/>
      <c r="QBC155" s="86"/>
      <c r="QBD155" s="86"/>
      <c r="QBE155" s="86"/>
      <c r="QBF155" s="86"/>
      <c r="QBG155" s="86"/>
      <c r="QBH155" s="86"/>
      <c r="QBI155" s="86"/>
      <c r="QBJ155" s="86"/>
      <c r="QBK155" s="86"/>
      <c r="QBL155" s="86"/>
      <c r="QBM155" s="86"/>
      <c r="QBN155" s="86"/>
      <c r="QBO155" s="86"/>
      <c r="QBP155" s="86"/>
      <c r="QBQ155" s="86"/>
      <c r="QBR155" s="86"/>
      <c r="QBS155" s="86"/>
      <c r="QBT155" s="86"/>
      <c r="QBU155" s="86"/>
      <c r="QBV155" s="86"/>
      <c r="QBW155" s="86"/>
      <c r="QBX155" s="86"/>
      <c r="QBY155" s="86"/>
      <c r="QBZ155" s="86"/>
      <c r="QCA155" s="86"/>
      <c r="QCB155" s="86"/>
      <c r="QCC155" s="86"/>
      <c r="QCD155" s="86"/>
      <c r="QCE155" s="86"/>
      <c r="QCF155" s="86"/>
      <c r="QCG155" s="86"/>
      <c r="QCH155" s="86"/>
      <c r="QCI155" s="86"/>
      <c r="QCJ155" s="86"/>
      <c r="QCK155" s="86"/>
      <c r="QCL155" s="86"/>
      <c r="QCM155" s="86"/>
      <c r="QCN155" s="86"/>
      <c r="QCO155" s="86"/>
      <c r="QCP155" s="86"/>
      <c r="QCQ155" s="86"/>
      <c r="QCR155" s="86"/>
      <c r="QCS155" s="86"/>
      <c r="QCT155" s="86"/>
      <c r="QCU155" s="86"/>
      <c r="QCV155" s="86"/>
      <c r="QCW155" s="86"/>
      <c r="QCX155" s="86"/>
      <c r="QCY155" s="86"/>
      <c r="QCZ155" s="86"/>
      <c r="QDA155" s="86"/>
      <c r="QDB155" s="86"/>
      <c r="QDC155" s="86"/>
      <c r="QDD155" s="86"/>
      <c r="QDE155" s="86"/>
      <c r="QDF155" s="86"/>
      <c r="QDG155" s="86"/>
      <c r="QDH155" s="86"/>
      <c r="QDI155" s="86"/>
      <c r="QDJ155" s="86"/>
      <c r="QDK155" s="86"/>
      <c r="QDL155" s="86"/>
      <c r="QDM155" s="86"/>
      <c r="QDN155" s="86"/>
      <c r="QDO155" s="86"/>
      <c r="QDP155" s="86"/>
      <c r="QDQ155" s="86"/>
      <c r="QDR155" s="86"/>
      <c r="QDS155" s="86"/>
      <c r="QDT155" s="86"/>
      <c r="QDU155" s="86"/>
      <c r="QDV155" s="86"/>
      <c r="QDW155" s="86"/>
      <c r="QDX155" s="86"/>
      <c r="QDY155" s="86"/>
      <c r="QDZ155" s="86"/>
      <c r="QEA155" s="86"/>
      <c r="QEB155" s="86"/>
      <c r="QEC155" s="86"/>
      <c r="QED155" s="86"/>
      <c r="QEE155" s="86"/>
      <c r="QEF155" s="86"/>
      <c r="QEG155" s="86"/>
      <c r="QEH155" s="86"/>
      <c r="QEI155" s="86"/>
      <c r="QEJ155" s="86"/>
      <c r="QEK155" s="86"/>
      <c r="QEL155" s="86"/>
      <c r="QEM155" s="86"/>
      <c r="QEN155" s="86"/>
      <c r="QEO155" s="86"/>
      <c r="QEP155" s="86"/>
      <c r="QEQ155" s="86"/>
      <c r="QER155" s="86"/>
      <c r="QES155" s="86"/>
      <c r="QET155" s="86"/>
      <c r="QEU155" s="86"/>
      <c r="QEV155" s="86"/>
      <c r="QEW155" s="86"/>
      <c r="QEX155" s="86"/>
      <c r="QEY155" s="86"/>
      <c r="QEZ155" s="86"/>
      <c r="QFA155" s="86"/>
      <c r="QFB155" s="86"/>
      <c r="QFC155" s="86"/>
      <c r="QFD155" s="86"/>
      <c r="QFE155" s="86"/>
      <c r="QFF155" s="86"/>
      <c r="QFG155" s="86"/>
      <c r="QFH155" s="86"/>
      <c r="QFI155" s="86"/>
      <c r="QFJ155" s="86"/>
      <c r="QFK155" s="86"/>
      <c r="QFL155" s="86"/>
      <c r="QFM155" s="86"/>
      <c r="QFN155" s="86"/>
      <c r="QFO155" s="86"/>
      <c r="QFP155" s="86"/>
      <c r="QFQ155" s="86"/>
      <c r="QFR155" s="86"/>
      <c r="QFS155" s="86"/>
      <c r="QFT155" s="86"/>
      <c r="QFU155" s="86"/>
      <c r="QFV155" s="86"/>
      <c r="QFW155" s="86"/>
      <c r="QFX155" s="86"/>
      <c r="QFY155" s="86"/>
      <c r="QFZ155" s="86"/>
      <c r="QGA155" s="86"/>
      <c r="QGB155" s="86"/>
      <c r="QGC155" s="86"/>
      <c r="QGD155" s="86"/>
      <c r="QGE155" s="86"/>
      <c r="QGF155" s="86"/>
      <c r="QGG155" s="86"/>
      <c r="QGH155" s="86"/>
      <c r="QGI155" s="86"/>
      <c r="QGJ155" s="86"/>
      <c r="QGK155" s="86"/>
      <c r="QGL155" s="86"/>
      <c r="QGM155" s="86"/>
      <c r="QGN155" s="86"/>
      <c r="QGO155" s="86"/>
      <c r="QGP155" s="86"/>
      <c r="QGQ155" s="86"/>
      <c r="QGR155" s="86"/>
      <c r="QGS155" s="86"/>
      <c r="QGT155" s="86"/>
      <c r="QGU155" s="86"/>
      <c r="QGV155" s="86"/>
      <c r="QGW155" s="86"/>
      <c r="QGX155" s="86"/>
      <c r="QGY155" s="86"/>
      <c r="QGZ155" s="86"/>
      <c r="QHA155" s="86"/>
      <c r="QHB155" s="86"/>
      <c r="QHC155" s="86"/>
      <c r="QHD155" s="86"/>
      <c r="QHE155" s="86"/>
      <c r="QHF155" s="86"/>
      <c r="QHG155" s="86"/>
      <c r="QHH155" s="86"/>
      <c r="QHI155" s="86"/>
      <c r="QHJ155" s="86"/>
      <c r="QHK155" s="86"/>
      <c r="QHL155" s="86"/>
      <c r="QHM155" s="86"/>
      <c r="QHN155" s="86"/>
      <c r="QHO155" s="86"/>
      <c r="QHP155" s="86"/>
      <c r="QHQ155" s="86"/>
      <c r="QHR155" s="86"/>
      <c r="QHS155" s="86"/>
      <c r="QHT155" s="86"/>
      <c r="QHU155" s="86"/>
      <c r="QHV155" s="86"/>
      <c r="QHW155" s="86"/>
      <c r="QHX155" s="86"/>
      <c r="QHY155" s="86"/>
      <c r="QHZ155" s="86"/>
      <c r="QIA155" s="86"/>
      <c r="QIB155" s="86"/>
      <c r="QIC155" s="86"/>
      <c r="QID155" s="86"/>
      <c r="QIE155" s="186"/>
      <c r="QIF155" s="186"/>
      <c r="QIG155" s="186"/>
      <c r="QIH155" s="186"/>
      <c r="QII155" s="186"/>
      <c r="QIJ155" s="186"/>
      <c r="QIK155" s="86"/>
      <c r="QIL155" s="86"/>
      <c r="QIM155" s="86"/>
      <c r="QIN155" s="86"/>
      <c r="QIO155" s="86"/>
      <c r="QIP155" s="86"/>
      <c r="QIQ155" s="86"/>
      <c r="QIR155" s="86"/>
      <c r="QIS155" s="86"/>
      <c r="QIT155" s="86"/>
      <c r="QIU155" s="86"/>
      <c r="QIV155" s="86"/>
      <c r="QIW155" s="86"/>
      <c r="QIX155" s="86"/>
      <c r="QIY155" s="86"/>
      <c r="QIZ155" s="86"/>
      <c r="QJA155" s="86"/>
      <c r="QJB155" s="86"/>
      <c r="QJC155" s="86"/>
      <c r="QJD155" s="86"/>
      <c r="QJE155" s="86"/>
      <c r="QJF155" s="86"/>
      <c r="QJG155" s="86"/>
      <c r="QJH155" s="86"/>
      <c r="QJI155" s="86"/>
      <c r="QJJ155" s="86"/>
      <c r="QJK155" s="86"/>
      <c r="QJL155" s="86"/>
      <c r="QJM155" s="86"/>
      <c r="QJN155" s="86"/>
      <c r="QJO155" s="86"/>
      <c r="QJP155" s="86"/>
      <c r="QJQ155" s="86"/>
      <c r="QJR155" s="86"/>
      <c r="QJS155" s="86"/>
      <c r="QJT155" s="86"/>
      <c r="QJU155" s="86"/>
      <c r="QJV155" s="86"/>
      <c r="QJW155" s="86"/>
      <c r="QJX155" s="86"/>
      <c r="QJY155" s="86"/>
      <c r="QJZ155" s="86"/>
      <c r="QKA155" s="86"/>
      <c r="QKB155" s="86"/>
      <c r="QKC155" s="86"/>
      <c r="QKD155" s="86"/>
      <c r="QKE155" s="86"/>
      <c r="QKF155" s="86"/>
      <c r="QKG155" s="86"/>
      <c r="QKH155" s="86"/>
      <c r="QKI155" s="86"/>
      <c r="QKJ155" s="86"/>
      <c r="QKK155" s="86"/>
      <c r="QKL155" s="86"/>
      <c r="QKM155" s="86"/>
      <c r="QKN155" s="86"/>
      <c r="QKO155" s="86"/>
      <c r="QKP155" s="86"/>
      <c r="QKQ155" s="86"/>
      <c r="QKR155" s="86"/>
      <c r="QKS155" s="86"/>
      <c r="QKT155" s="86"/>
      <c r="QKU155" s="86"/>
      <c r="QKV155" s="86"/>
      <c r="QKW155" s="86"/>
      <c r="QKX155" s="86"/>
      <c r="QKY155" s="86"/>
      <c r="QKZ155" s="86"/>
      <c r="QLA155" s="86"/>
      <c r="QLB155" s="86"/>
      <c r="QLC155" s="86"/>
      <c r="QLD155" s="86"/>
      <c r="QLE155" s="86"/>
      <c r="QLF155" s="86"/>
      <c r="QLG155" s="86"/>
      <c r="QLH155" s="86"/>
      <c r="QLI155" s="86"/>
      <c r="QLJ155" s="86"/>
      <c r="QLK155" s="86"/>
      <c r="QLL155" s="86"/>
      <c r="QLM155" s="86"/>
      <c r="QLN155" s="86"/>
      <c r="QLO155" s="86"/>
      <c r="QLP155" s="86"/>
      <c r="QLQ155" s="86"/>
      <c r="QLR155" s="86"/>
      <c r="QLS155" s="86"/>
      <c r="QLT155" s="86"/>
      <c r="QLU155" s="86"/>
      <c r="QLV155" s="86"/>
      <c r="QLW155" s="86"/>
      <c r="QLX155" s="86"/>
      <c r="QLY155" s="86"/>
      <c r="QLZ155" s="86"/>
      <c r="QMA155" s="86"/>
      <c r="QMB155" s="86"/>
      <c r="QMC155" s="86"/>
      <c r="QMD155" s="86"/>
      <c r="QME155" s="86"/>
      <c r="QMF155" s="86"/>
      <c r="QMG155" s="86"/>
      <c r="QMH155" s="86"/>
      <c r="QMI155" s="86"/>
      <c r="QMJ155" s="86"/>
      <c r="QMK155" s="86"/>
      <c r="QML155" s="86"/>
      <c r="QMM155" s="86"/>
      <c r="QMN155" s="86"/>
      <c r="QMO155" s="86"/>
      <c r="QMP155" s="86"/>
      <c r="QMQ155" s="86"/>
      <c r="QMR155" s="86"/>
      <c r="QMS155" s="86"/>
      <c r="QMT155" s="86"/>
      <c r="QMU155" s="86"/>
      <c r="QMV155" s="86"/>
      <c r="QMW155" s="86"/>
      <c r="QMX155" s="86"/>
      <c r="QMY155" s="86"/>
      <c r="QMZ155" s="86"/>
      <c r="QNA155" s="86"/>
      <c r="QNB155" s="86"/>
      <c r="QNC155" s="86"/>
      <c r="QND155" s="86"/>
      <c r="QNE155" s="86"/>
      <c r="QNF155" s="86"/>
      <c r="QNG155" s="86"/>
      <c r="QNH155" s="86"/>
      <c r="QNI155" s="86"/>
      <c r="QNJ155" s="86"/>
      <c r="QNK155" s="86"/>
      <c r="QNL155" s="86"/>
      <c r="QNM155" s="86"/>
      <c r="QNN155" s="86"/>
      <c r="QNO155" s="86"/>
      <c r="QNP155" s="86"/>
      <c r="QNQ155" s="86"/>
      <c r="QNR155" s="86"/>
      <c r="QNS155" s="86"/>
      <c r="QNT155" s="86"/>
      <c r="QNU155" s="86"/>
      <c r="QNV155" s="86"/>
      <c r="QNW155" s="86"/>
      <c r="QNX155" s="86"/>
      <c r="QNY155" s="86"/>
      <c r="QNZ155" s="86"/>
      <c r="QOA155" s="86"/>
      <c r="QOB155" s="86"/>
      <c r="QOC155" s="86"/>
      <c r="QOD155" s="86"/>
      <c r="QOE155" s="86"/>
      <c r="QOF155" s="86"/>
      <c r="QOG155" s="86"/>
      <c r="QOH155" s="86"/>
      <c r="QOI155" s="86"/>
      <c r="QOJ155" s="86"/>
      <c r="QOK155" s="86"/>
      <c r="QOL155" s="86"/>
      <c r="QOM155" s="86"/>
      <c r="QON155" s="86"/>
      <c r="QOO155" s="86"/>
      <c r="QOP155" s="86"/>
      <c r="QOQ155" s="86"/>
      <c r="QOR155" s="86"/>
      <c r="QOS155" s="86"/>
      <c r="QOT155" s="86"/>
      <c r="QOU155" s="86"/>
      <c r="QOV155" s="86"/>
      <c r="QOW155" s="86"/>
      <c r="QOX155" s="86"/>
      <c r="QOY155" s="86"/>
      <c r="QOZ155" s="86"/>
      <c r="QPA155" s="86"/>
      <c r="QPB155" s="86"/>
      <c r="QPC155" s="86"/>
      <c r="QPD155" s="86"/>
      <c r="QPE155" s="86"/>
      <c r="QPF155" s="86"/>
      <c r="QPG155" s="86"/>
      <c r="QPH155" s="86"/>
      <c r="QPI155" s="86"/>
      <c r="QPJ155" s="86"/>
      <c r="QPK155" s="86"/>
      <c r="QPL155" s="86"/>
      <c r="QPM155" s="86"/>
      <c r="QPN155" s="86"/>
      <c r="QPO155" s="86"/>
      <c r="QPP155" s="86"/>
      <c r="QPQ155" s="86"/>
      <c r="QPR155" s="86"/>
      <c r="QPS155" s="86"/>
      <c r="QPT155" s="86"/>
      <c r="QPU155" s="86"/>
      <c r="QPV155" s="86"/>
      <c r="QPW155" s="86"/>
      <c r="QPX155" s="86"/>
      <c r="QPY155" s="86"/>
      <c r="QPZ155" s="86"/>
      <c r="QQA155" s="86"/>
      <c r="QQB155" s="86"/>
      <c r="QQC155" s="86"/>
      <c r="QQD155" s="86"/>
      <c r="QQE155" s="86"/>
      <c r="QQF155" s="86"/>
      <c r="QQG155" s="86"/>
      <c r="QQH155" s="86"/>
      <c r="QQI155" s="86"/>
      <c r="QQJ155" s="86"/>
      <c r="QQK155" s="86"/>
      <c r="QQL155" s="86"/>
      <c r="QQM155" s="86"/>
      <c r="QQN155" s="86"/>
      <c r="QQO155" s="86"/>
      <c r="QQP155" s="86"/>
      <c r="QQQ155" s="86"/>
      <c r="QQR155" s="86"/>
      <c r="QQS155" s="86"/>
      <c r="QQT155" s="86"/>
      <c r="QQU155" s="86"/>
      <c r="QQV155" s="86"/>
      <c r="QQW155" s="86"/>
      <c r="QQX155" s="86"/>
      <c r="QQY155" s="86"/>
      <c r="QQZ155" s="86"/>
      <c r="QRA155" s="86"/>
      <c r="QRB155" s="86"/>
      <c r="QRC155" s="86"/>
      <c r="QRD155" s="86"/>
      <c r="QRE155" s="86"/>
      <c r="QRF155" s="86"/>
      <c r="QRG155" s="86"/>
      <c r="QRH155" s="86"/>
      <c r="QRI155" s="86"/>
      <c r="QRJ155" s="86"/>
      <c r="QRK155" s="86"/>
      <c r="QRL155" s="86"/>
      <c r="QRM155" s="86"/>
      <c r="QRN155" s="86"/>
      <c r="QRO155" s="86"/>
      <c r="QRP155" s="86"/>
      <c r="QRQ155" s="86"/>
      <c r="QRR155" s="86"/>
      <c r="QRS155" s="86"/>
      <c r="QRT155" s="86"/>
      <c r="QRU155" s="86"/>
      <c r="QRV155" s="86"/>
      <c r="QRW155" s="86"/>
      <c r="QRX155" s="86"/>
      <c r="QRY155" s="86"/>
      <c r="QRZ155" s="86"/>
      <c r="QSA155" s="186"/>
      <c r="QSB155" s="186"/>
      <c r="QSC155" s="186"/>
      <c r="QSD155" s="186"/>
      <c r="QSE155" s="186"/>
      <c r="QSF155" s="186"/>
      <c r="QSG155" s="86"/>
      <c r="QSH155" s="86"/>
      <c r="QSI155" s="86"/>
      <c r="QSJ155" s="86"/>
      <c r="QSK155" s="86"/>
      <c r="QSL155" s="86"/>
      <c r="QSM155" s="86"/>
      <c r="QSN155" s="86"/>
      <c r="QSO155" s="86"/>
      <c r="QSP155" s="86"/>
      <c r="QSQ155" s="86"/>
      <c r="QSR155" s="86"/>
      <c r="QSS155" s="86"/>
      <c r="QST155" s="86"/>
      <c r="QSU155" s="86"/>
      <c r="QSV155" s="86"/>
      <c r="QSW155" s="86"/>
      <c r="QSX155" s="86"/>
      <c r="QSY155" s="86"/>
      <c r="QSZ155" s="86"/>
      <c r="QTA155" s="86"/>
      <c r="QTB155" s="86"/>
      <c r="QTC155" s="86"/>
      <c r="QTD155" s="86"/>
      <c r="QTE155" s="86"/>
      <c r="QTF155" s="86"/>
      <c r="QTG155" s="86"/>
      <c r="QTH155" s="86"/>
      <c r="QTI155" s="86"/>
      <c r="QTJ155" s="86"/>
      <c r="QTK155" s="86"/>
      <c r="QTL155" s="86"/>
      <c r="QTM155" s="86"/>
      <c r="QTN155" s="86"/>
      <c r="QTO155" s="86"/>
      <c r="QTP155" s="86"/>
      <c r="QTQ155" s="86"/>
      <c r="QTR155" s="86"/>
      <c r="QTS155" s="86"/>
      <c r="QTT155" s="86"/>
      <c r="QTU155" s="86"/>
      <c r="QTV155" s="86"/>
      <c r="QTW155" s="86"/>
      <c r="QTX155" s="86"/>
      <c r="QTY155" s="86"/>
      <c r="QTZ155" s="86"/>
      <c r="QUA155" s="86"/>
      <c r="QUB155" s="86"/>
      <c r="QUC155" s="86"/>
      <c r="QUD155" s="86"/>
      <c r="QUE155" s="86"/>
      <c r="QUF155" s="86"/>
      <c r="QUG155" s="86"/>
      <c r="QUH155" s="86"/>
      <c r="QUI155" s="86"/>
      <c r="QUJ155" s="86"/>
      <c r="QUK155" s="86"/>
      <c r="QUL155" s="86"/>
      <c r="QUM155" s="86"/>
      <c r="QUN155" s="86"/>
      <c r="QUO155" s="86"/>
      <c r="QUP155" s="86"/>
      <c r="QUQ155" s="86"/>
      <c r="QUR155" s="86"/>
      <c r="QUS155" s="86"/>
      <c r="QUT155" s="86"/>
      <c r="QUU155" s="86"/>
      <c r="QUV155" s="86"/>
      <c r="QUW155" s="86"/>
      <c r="QUX155" s="86"/>
      <c r="QUY155" s="86"/>
      <c r="QUZ155" s="86"/>
      <c r="QVA155" s="86"/>
      <c r="QVB155" s="86"/>
      <c r="QVC155" s="86"/>
      <c r="QVD155" s="86"/>
      <c r="QVE155" s="86"/>
      <c r="QVF155" s="86"/>
      <c r="QVG155" s="86"/>
      <c r="QVH155" s="86"/>
      <c r="QVI155" s="86"/>
      <c r="QVJ155" s="86"/>
      <c r="QVK155" s="86"/>
      <c r="QVL155" s="86"/>
      <c r="QVM155" s="86"/>
      <c r="QVN155" s="86"/>
      <c r="QVO155" s="86"/>
      <c r="QVP155" s="86"/>
      <c r="QVQ155" s="86"/>
      <c r="QVR155" s="86"/>
      <c r="QVS155" s="86"/>
      <c r="QVT155" s="86"/>
      <c r="QVU155" s="86"/>
      <c r="QVV155" s="86"/>
      <c r="QVW155" s="86"/>
      <c r="QVX155" s="86"/>
      <c r="QVY155" s="86"/>
      <c r="QVZ155" s="86"/>
      <c r="QWA155" s="86"/>
      <c r="QWB155" s="86"/>
      <c r="QWC155" s="86"/>
      <c r="QWD155" s="86"/>
      <c r="QWE155" s="86"/>
      <c r="QWF155" s="86"/>
      <c r="QWG155" s="86"/>
      <c r="QWH155" s="86"/>
      <c r="QWI155" s="86"/>
      <c r="QWJ155" s="86"/>
      <c r="QWK155" s="86"/>
      <c r="QWL155" s="86"/>
      <c r="QWM155" s="86"/>
      <c r="QWN155" s="86"/>
      <c r="QWO155" s="86"/>
      <c r="QWP155" s="86"/>
      <c r="QWQ155" s="86"/>
      <c r="QWR155" s="86"/>
      <c r="QWS155" s="86"/>
      <c r="QWT155" s="86"/>
      <c r="QWU155" s="86"/>
      <c r="QWV155" s="86"/>
      <c r="QWW155" s="86"/>
      <c r="QWX155" s="86"/>
      <c r="QWY155" s="86"/>
      <c r="QWZ155" s="86"/>
      <c r="QXA155" s="86"/>
      <c r="QXB155" s="86"/>
      <c r="QXC155" s="86"/>
      <c r="QXD155" s="86"/>
      <c r="QXE155" s="86"/>
      <c r="QXF155" s="86"/>
      <c r="QXG155" s="86"/>
      <c r="QXH155" s="86"/>
      <c r="QXI155" s="86"/>
      <c r="QXJ155" s="86"/>
      <c r="QXK155" s="86"/>
      <c r="QXL155" s="86"/>
      <c r="QXM155" s="86"/>
      <c r="QXN155" s="86"/>
      <c r="QXO155" s="86"/>
      <c r="QXP155" s="86"/>
      <c r="QXQ155" s="86"/>
      <c r="QXR155" s="86"/>
      <c r="QXS155" s="86"/>
      <c r="QXT155" s="86"/>
      <c r="QXU155" s="86"/>
      <c r="QXV155" s="86"/>
      <c r="QXW155" s="86"/>
      <c r="QXX155" s="86"/>
      <c r="QXY155" s="86"/>
      <c r="QXZ155" s="86"/>
      <c r="QYA155" s="86"/>
      <c r="QYB155" s="86"/>
      <c r="QYC155" s="86"/>
      <c r="QYD155" s="86"/>
      <c r="QYE155" s="86"/>
      <c r="QYF155" s="86"/>
      <c r="QYG155" s="86"/>
      <c r="QYH155" s="86"/>
      <c r="QYI155" s="86"/>
      <c r="QYJ155" s="86"/>
      <c r="QYK155" s="86"/>
      <c r="QYL155" s="86"/>
      <c r="QYM155" s="86"/>
      <c r="QYN155" s="86"/>
      <c r="QYO155" s="86"/>
      <c r="QYP155" s="86"/>
      <c r="QYQ155" s="86"/>
      <c r="QYR155" s="86"/>
      <c r="QYS155" s="86"/>
      <c r="QYT155" s="86"/>
      <c r="QYU155" s="86"/>
      <c r="QYV155" s="86"/>
      <c r="QYW155" s="86"/>
      <c r="QYX155" s="86"/>
      <c r="QYY155" s="86"/>
      <c r="QYZ155" s="86"/>
      <c r="QZA155" s="86"/>
      <c r="QZB155" s="86"/>
      <c r="QZC155" s="86"/>
      <c r="QZD155" s="86"/>
      <c r="QZE155" s="86"/>
      <c r="QZF155" s="86"/>
      <c r="QZG155" s="86"/>
      <c r="QZH155" s="86"/>
      <c r="QZI155" s="86"/>
      <c r="QZJ155" s="86"/>
      <c r="QZK155" s="86"/>
      <c r="QZL155" s="86"/>
      <c r="QZM155" s="86"/>
      <c r="QZN155" s="86"/>
      <c r="QZO155" s="86"/>
      <c r="QZP155" s="86"/>
      <c r="QZQ155" s="86"/>
      <c r="QZR155" s="86"/>
      <c r="QZS155" s="86"/>
      <c r="QZT155" s="86"/>
      <c r="QZU155" s="86"/>
      <c r="QZV155" s="86"/>
      <c r="QZW155" s="86"/>
      <c r="QZX155" s="86"/>
      <c r="QZY155" s="86"/>
      <c r="QZZ155" s="86"/>
      <c r="RAA155" s="86"/>
      <c r="RAB155" s="86"/>
      <c r="RAC155" s="86"/>
      <c r="RAD155" s="86"/>
      <c r="RAE155" s="86"/>
      <c r="RAF155" s="86"/>
      <c r="RAG155" s="86"/>
      <c r="RAH155" s="86"/>
      <c r="RAI155" s="86"/>
      <c r="RAJ155" s="86"/>
      <c r="RAK155" s="86"/>
      <c r="RAL155" s="86"/>
      <c r="RAM155" s="86"/>
      <c r="RAN155" s="86"/>
      <c r="RAO155" s="86"/>
      <c r="RAP155" s="86"/>
      <c r="RAQ155" s="86"/>
      <c r="RAR155" s="86"/>
      <c r="RAS155" s="86"/>
      <c r="RAT155" s="86"/>
      <c r="RAU155" s="86"/>
      <c r="RAV155" s="86"/>
      <c r="RAW155" s="86"/>
      <c r="RAX155" s="86"/>
      <c r="RAY155" s="86"/>
      <c r="RAZ155" s="86"/>
      <c r="RBA155" s="86"/>
      <c r="RBB155" s="86"/>
      <c r="RBC155" s="86"/>
      <c r="RBD155" s="86"/>
      <c r="RBE155" s="86"/>
      <c r="RBF155" s="86"/>
      <c r="RBG155" s="86"/>
      <c r="RBH155" s="86"/>
      <c r="RBI155" s="86"/>
      <c r="RBJ155" s="86"/>
      <c r="RBK155" s="86"/>
      <c r="RBL155" s="86"/>
      <c r="RBM155" s="86"/>
      <c r="RBN155" s="86"/>
      <c r="RBO155" s="86"/>
      <c r="RBP155" s="86"/>
      <c r="RBQ155" s="86"/>
      <c r="RBR155" s="86"/>
      <c r="RBS155" s="86"/>
      <c r="RBT155" s="86"/>
      <c r="RBU155" s="86"/>
      <c r="RBV155" s="86"/>
      <c r="RBW155" s="186"/>
      <c r="RBX155" s="186"/>
      <c r="RBY155" s="186"/>
      <c r="RBZ155" s="186"/>
      <c r="RCA155" s="186"/>
      <c r="RCB155" s="186"/>
      <c r="RCC155" s="86"/>
      <c r="RCD155" s="86"/>
      <c r="RCE155" s="86"/>
      <c r="RCF155" s="86"/>
      <c r="RCG155" s="86"/>
      <c r="RCH155" s="86"/>
      <c r="RCI155" s="86"/>
      <c r="RCJ155" s="86"/>
      <c r="RCK155" s="86"/>
      <c r="RCL155" s="86"/>
      <c r="RCM155" s="86"/>
      <c r="RCN155" s="86"/>
      <c r="RCO155" s="86"/>
      <c r="RCP155" s="86"/>
      <c r="RCQ155" s="86"/>
      <c r="RCR155" s="86"/>
      <c r="RCS155" s="86"/>
      <c r="RCT155" s="86"/>
      <c r="RCU155" s="86"/>
      <c r="RCV155" s="86"/>
      <c r="RCW155" s="86"/>
      <c r="RCX155" s="86"/>
      <c r="RCY155" s="86"/>
      <c r="RCZ155" s="86"/>
      <c r="RDA155" s="86"/>
      <c r="RDB155" s="86"/>
      <c r="RDC155" s="86"/>
      <c r="RDD155" s="86"/>
      <c r="RDE155" s="86"/>
      <c r="RDF155" s="86"/>
      <c r="RDG155" s="86"/>
      <c r="RDH155" s="86"/>
      <c r="RDI155" s="86"/>
      <c r="RDJ155" s="86"/>
      <c r="RDK155" s="86"/>
      <c r="RDL155" s="86"/>
      <c r="RDM155" s="86"/>
      <c r="RDN155" s="86"/>
      <c r="RDO155" s="86"/>
      <c r="RDP155" s="86"/>
      <c r="RDQ155" s="86"/>
      <c r="RDR155" s="86"/>
      <c r="RDS155" s="86"/>
      <c r="RDT155" s="86"/>
      <c r="RDU155" s="86"/>
      <c r="RDV155" s="86"/>
      <c r="RDW155" s="86"/>
      <c r="RDX155" s="86"/>
      <c r="RDY155" s="86"/>
      <c r="RDZ155" s="86"/>
      <c r="REA155" s="86"/>
      <c r="REB155" s="86"/>
      <c r="REC155" s="86"/>
      <c r="RED155" s="86"/>
      <c r="REE155" s="86"/>
      <c r="REF155" s="86"/>
      <c r="REG155" s="86"/>
      <c r="REH155" s="86"/>
      <c r="REI155" s="86"/>
      <c r="REJ155" s="86"/>
      <c r="REK155" s="86"/>
      <c r="REL155" s="86"/>
      <c r="REM155" s="86"/>
      <c r="REN155" s="86"/>
      <c r="REO155" s="86"/>
      <c r="REP155" s="86"/>
      <c r="REQ155" s="86"/>
      <c r="RER155" s="86"/>
      <c r="RES155" s="86"/>
      <c r="RET155" s="86"/>
      <c r="REU155" s="86"/>
      <c r="REV155" s="86"/>
      <c r="REW155" s="86"/>
      <c r="REX155" s="86"/>
      <c r="REY155" s="86"/>
      <c r="REZ155" s="86"/>
      <c r="RFA155" s="86"/>
      <c r="RFB155" s="86"/>
      <c r="RFC155" s="86"/>
      <c r="RFD155" s="86"/>
      <c r="RFE155" s="86"/>
      <c r="RFF155" s="86"/>
      <c r="RFG155" s="86"/>
      <c r="RFH155" s="86"/>
      <c r="RFI155" s="86"/>
      <c r="RFJ155" s="86"/>
      <c r="RFK155" s="86"/>
      <c r="RFL155" s="86"/>
      <c r="RFM155" s="86"/>
      <c r="RFN155" s="86"/>
      <c r="RFO155" s="86"/>
      <c r="RFP155" s="86"/>
      <c r="RFQ155" s="86"/>
      <c r="RFR155" s="86"/>
      <c r="RFS155" s="86"/>
      <c r="RFT155" s="86"/>
      <c r="RFU155" s="86"/>
      <c r="RFV155" s="86"/>
      <c r="RFW155" s="86"/>
      <c r="RFX155" s="86"/>
      <c r="RFY155" s="86"/>
      <c r="RFZ155" s="86"/>
      <c r="RGA155" s="86"/>
      <c r="RGB155" s="86"/>
      <c r="RGC155" s="86"/>
      <c r="RGD155" s="86"/>
      <c r="RGE155" s="86"/>
      <c r="RGF155" s="86"/>
      <c r="RGG155" s="86"/>
      <c r="RGH155" s="86"/>
      <c r="RGI155" s="86"/>
      <c r="RGJ155" s="86"/>
      <c r="RGK155" s="86"/>
      <c r="RGL155" s="86"/>
      <c r="RGM155" s="86"/>
      <c r="RGN155" s="86"/>
      <c r="RGO155" s="86"/>
      <c r="RGP155" s="86"/>
      <c r="RGQ155" s="86"/>
      <c r="RGR155" s="86"/>
      <c r="RGS155" s="86"/>
      <c r="RGT155" s="86"/>
      <c r="RGU155" s="86"/>
      <c r="RGV155" s="86"/>
      <c r="RGW155" s="86"/>
      <c r="RGX155" s="86"/>
      <c r="RGY155" s="86"/>
      <c r="RGZ155" s="86"/>
      <c r="RHA155" s="86"/>
      <c r="RHB155" s="86"/>
      <c r="RHC155" s="86"/>
      <c r="RHD155" s="86"/>
      <c r="RHE155" s="86"/>
      <c r="RHF155" s="86"/>
      <c r="RHG155" s="86"/>
      <c r="RHH155" s="86"/>
      <c r="RHI155" s="86"/>
      <c r="RHJ155" s="86"/>
      <c r="RHK155" s="86"/>
      <c r="RHL155" s="86"/>
      <c r="RHM155" s="86"/>
      <c r="RHN155" s="86"/>
      <c r="RHO155" s="86"/>
      <c r="RHP155" s="86"/>
      <c r="RHQ155" s="86"/>
      <c r="RHR155" s="86"/>
      <c r="RHS155" s="86"/>
      <c r="RHT155" s="86"/>
      <c r="RHU155" s="86"/>
      <c r="RHV155" s="86"/>
      <c r="RHW155" s="86"/>
      <c r="RHX155" s="86"/>
      <c r="RHY155" s="86"/>
      <c r="RHZ155" s="86"/>
      <c r="RIA155" s="86"/>
      <c r="RIB155" s="86"/>
      <c r="RIC155" s="86"/>
      <c r="RID155" s="86"/>
      <c r="RIE155" s="86"/>
      <c r="RIF155" s="86"/>
      <c r="RIG155" s="86"/>
      <c r="RIH155" s="86"/>
      <c r="RII155" s="86"/>
      <c r="RIJ155" s="86"/>
      <c r="RIK155" s="86"/>
      <c r="RIL155" s="86"/>
      <c r="RIM155" s="86"/>
      <c r="RIN155" s="86"/>
      <c r="RIO155" s="86"/>
      <c r="RIP155" s="86"/>
      <c r="RIQ155" s="86"/>
      <c r="RIR155" s="86"/>
      <c r="RIS155" s="86"/>
      <c r="RIT155" s="86"/>
      <c r="RIU155" s="86"/>
      <c r="RIV155" s="86"/>
      <c r="RIW155" s="86"/>
      <c r="RIX155" s="86"/>
      <c r="RIY155" s="86"/>
      <c r="RIZ155" s="86"/>
      <c r="RJA155" s="86"/>
      <c r="RJB155" s="86"/>
      <c r="RJC155" s="86"/>
      <c r="RJD155" s="86"/>
      <c r="RJE155" s="86"/>
      <c r="RJF155" s="86"/>
      <c r="RJG155" s="86"/>
      <c r="RJH155" s="86"/>
      <c r="RJI155" s="86"/>
      <c r="RJJ155" s="86"/>
      <c r="RJK155" s="86"/>
      <c r="RJL155" s="86"/>
      <c r="RJM155" s="86"/>
      <c r="RJN155" s="86"/>
      <c r="RJO155" s="86"/>
      <c r="RJP155" s="86"/>
      <c r="RJQ155" s="86"/>
      <c r="RJR155" s="86"/>
      <c r="RJS155" s="86"/>
      <c r="RJT155" s="86"/>
      <c r="RJU155" s="86"/>
      <c r="RJV155" s="86"/>
      <c r="RJW155" s="86"/>
      <c r="RJX155" s="86"/>
      <c r="RJY155" s="86"/>
      <c r="RJZ155" s="86"/>
      <c r="RKA155" s="86"/>
      <c r="RKB155" s="86"/>
      <c r="RKC155" s="86"/>
      <c r="RKD155" s="86"/>
      <c r="RKE155" s="86"/>
      <c r="RKF155" s="86"/>
      <c r="RKG155" s="86"/>
      <c r="RKH155" s="86"/>
      <c r="RKI155" s="86"/>
      <c r="RKJ155" s="86"/>
      <c r="RKK155" s="86"/>
      <c r="RKL155" s="86"/>
      <c r="RKM155" s="86"/>
      <c r="RKN155" s="86"/>
      <c r="RKO155" s="86"/>
      <c r="RKP155" s="86"/>
      <c r="RKQ155" s="86"/>
      <c r="RKR155" s="86"/>
      <c r="RKS155" s="86"/>
      <c r="RKT155" s="86"/>
      <c r="RKU155" s="86"/>
      <c r="RKV155" s="86"/>
      <c r="RKW155" s="86"/>
      <c r="RKX155" s="86"/>
      <c r="RKY155" s="86"/>
      <c r="RKZ155" s="86"/>
      <c r="RLA155" s="86"/>
      <c r="RLB155" s="86"/>
      <c r="RLC155" s="86"/>
      <c r="RLD155" s="86"/>
      <c r="RLE155" s="86"/>
      <c r="RLF155" s="86"/>
      <c r="RLG155" s="86"/>
      <c r="RLH155" s="86"/>
      <c r="RLI155" s="86"/>
      <c r="RLJ155" s="86"/>
      <c r="RLK155" s="86"/>
      <c r="RLL155" s="86"/>
      <c r="RLM155" s="86"/>
      <c r="RLN155" s="86"/>
      <c r="RLO155" s="86"/>
      <c r="RLP155" s="86"/>
      <c r="RLQ155" s="86"/>
      <c r="RLR155" s="86"/>
      <c r="RLS155" s="186"/>
      <c r="RLT155" s="186"/>
      <c r="RLU155" s="186"/>
      <c r="RLV155" s="186"/>
      <c r="RLW155" s="186"/>
      <c r="RLX155" s="186"/>
      <c r="RLY155" s="86"/>
      <c r="RLZ155" s="86"/>
      <c r="RMA155" s="86"/>
      <c r="RMB155" s="86"/>
      <c r="RMC155" s="86"/>
      <c r="RMD155" s="86"/>
      <c r="RME155" s="86"/>
      <c r="RMF155" s="86"/>
      <c r="RMG155" s="86"/>
      <c r="RMH155" s="86"/>
      <c r="RMI155" s="86"/>
      <c r="RMJ155" s="86"/>
      <c r="RMK155" s="86"/>
      <c r="RML155" s="86"/>
      <c r="RMM155" s="86"/>
      <c r="RMN155" s="86"/>
      <c r="RMO155" s="86"/>
      <c r="RMP155" s="86"/>
      <c r="RMQ155" s="86"/>
      <c r="RMR155" s="86"/>
      <c r="RMS155" s="86"/>
      <c r="RMT155" s="86"/>
      <c r="RMU155" s="86"/>
      <c r="RMV155" s="86"/>
      <c r="RMW155" s="86"/>
      <c r="RMX155" s="86"/>
      <c r="RMY155" s="86"/>
      <c r="RMZ155" s="86"/>
      <c r="RNA155" s="86"/>
      <c r="RNB155" s="86"/>
      <c r="RNC155" s="86"/>
      <c r="RND155" s="86"/>
      <c r="RNE155" s="86"/>
      <c r="RNF155" s="86"/>
      <c r="RNG155" s="86"/>
      <c r="RNH155" s="86"/>
      <c r="RNI155" s="86"/>
      <c r="RNJ155" s="86"/>
      <c r="RNK155" s="86"/>
      <c r="RNL155" s="86"/>
      <c r="RNM155" s="86"/>
      <c r="RNN155" s="86"/>
      <c r="RNO155" s="86"/>
      <c r="RNP155" s="86"/>
      <c r="RNQ155" s="86"/>
      <c r="RNR155" s="86"/>
      <c r="RNS155" s="86"/>
      <c r="RNT155" s="86"/>
      <c r="RNU155" s="86"/>
      <c r="RNV155" s="86"/>
      <c r="RNW155" s="86"/>
      <c r="RNX155" s="86"/>
      <c r="RNY155" s="86"/>
      <c r="RNZ155" s="86"/>
      <c r="ROA155" s="86"/>
      <c r="ROB155" s="86"/>
      <c r="ROC155" s="86"/>
      <c r="ROD155" s="86"/>
      <c r="ROE155" s="86"/>
      <c r="ROF155" s="86"/>
      <c r="ROG155" s="86"/>
      <c r="ROH155" s="86"/>
      <c r="ROI155" s="86"/>
      <c r="ROJ155" s="86"/>
      <c r="ROK155" s="86"/>
      <c r="ROL155" s="86"/>
      <c r="ROM155" s="86"/>
      <c r="RON155" s="86"/>
      <c r="ROO155" s="86"/>
      <c r="ROP155" s="86"/>
      <c r="ROQ155" s="86"/>
      <c r="ROR155" s="86"/>
      <c r="ROS155" s="86"/>
      <c r="ROT155" s="86"/>
      <c r="ROU155" s="86"/>
      <c r="ROV155" s="86"/>
      <c r="ROW155" s="86"/>
      <c r="ROX155" s="86"/>
      <c r="ROY155" s="86"/>
      <c r="ROZ155" s="86"/>
      <c r="RPA155" s="86"/>
      <c r="RPB155" s="86"/>
      <c r="RPC155" s="86"/>
      <c r="RPD155" s="86"/>
      <c r="RPE155" s="86"/>
      <c r="RPF155" s="86"/>
      <c r="RPG155" s="86"/>
      <c r="RPH155" s="86"/>
      <c r="RPI155" s="86"/>
      <c r="RPJ155" s="86"/>
      <c r="RPK155" s="86"/>
      <c r="RPL155" s="86"/>
      <c r="RPM155" s="86"/>
      <c r="RPN155" s="86"/>
      <c r="RPO155" s="86"/>
      <c r="RPP155" s="86"/>
      <c r="RPQ155" s="86"/>
      <c r="RPR155" s="86"/>
      <c r="RPS155" s="86"/>
      <c r="RPT155" s="86"/>
      <c r="RPU155" s="86"/>
      <c r="RPV155" s="86"/>
      <c r="RPW155" s="86"/>
      <c r="RPX155" s="86"/>
      <c r="RPY155" s="86"/>
      <c r="RPZ155" s="86"/>
      <c r="RQA155" s="86"/>
      <c r="RQB155" s="86"/>
      <c r="RQC155" s="86"/>
      <c r="RQD155" s="86"/>
      <c r="RQE155" s="86"/>
      <c r="RQF155" s="86"/>
      <c r="RQG155" s="86"/>
      <c r="RQH155" s="86"/>
      <c r="RQI155" s="86"/>
      <c r="RQJ155" s="86"/>
      <c r="RQK155" s="86"/>
      <c r="RQL155" s="86"/>
      <c r="RQM155" s="86"/>
      <c r="RQN155" s="86"/>
      <c r="RQO155" s="86"/>
      <c r="RQP155" s="86"/>
      <c r="RQQ155" s="86"/>
      <c r="RQR155" s="86"/>
      <c r="RQS155" s="86"/>
      <c r="RQT155" s="86"/>
      <c r="RQU155" s="86"/>
      <c r="RQV155" s="86"/>
      <c r="RQW155" s="86"/>
      <c r="RQX155" s="86"/>
      <c r="RQY155" s="86"/>
      <c r="RQZ155" s="86"/>
      <c r="RRA155" s="86"/>
      <c r="RRB155" s="86"/>
      <c r="RRC155" s="86"/>
      <c r="RRD155" s="86"/>
      <c r="RRE155" s="86"/>
      <c r="RRF155" s="86"/>
      <c r="RRG155" s="86"/>
      <c r="RRH155" s="86"/>
      <c r="RRI155" s="86"/>
      <c r="RRJ155" s="86"/>
      <c r="RRK155" s="86"/>
      <c r="RRL155" s="86"/>
      <c r="RRM155" s="86"/>
      <c r="RRN155" s="86"/>
      <c r="RRO155" s="86"/>
      <c r="RRP155" s="86"/>
      <c r="RRQ155" s="86"/>
      <c r="RRR155" s="86"/>
      <c r="RRS155" s="86"/>
      <c r="RRT155" s="86"/>
      <c r="RRU155" s="86"/>
      <c r="RRV155" s="86"/>
      <c r="RRW155" s="86"/>
      <c r="RRX155" s="86"/>
      <c r="RRY155" s="86"/>
      <c r="RRZ155" s="86"/>
      <c r="RSA155" s="86"/>
      <c r="RSB155" s="86"/>
      <c r="RSC155" s="86"/>
      <c r="RSD155" s="86"/>
      <c r="RSE155" s="86"/>
      <c r="RSF155" s="86"/>
      <c r="RSG155" s="86"/>
      <c r="RSH155" s="86"/>
      <c r="RSI155" s="86"/>
      <c r="RSJ155" s="86"/>
      <c r="RSK155" s="86"/>
      <c r="RSL155" s="86"/>
      <c r="RSM155" s="86"/>
      <c r="RSN155" s="86"/>
      <c r="RSO155" s="86"/>
      <c r="RSP155" s="86"/>
      <c r="RSQ155" s="86"/>
      <c r="RSR155" s="86"/>
      <c r="RSS155" s="86"/>
      <c r="RST155" s="86"/>
      <c r="RSU155" s="86"/>
      <c r="RSV155" s="86"/>
      <c r="RSW155" s="86"/>
      <c r="RSX155" s="86"/>
      <c r="RSY155" s="86"/>
      <c r="RSZ155" s="86"/>
      <c r="RTA155" s="86"/>
      <c r="RTB155" s="86"/>
      <c r="RTC155" s="86"/>
      <c r="RTD155" s="86"/>
      <c r="RTE155" s="86"/>
      <c r="RTF155" s="86"/>
      <c r="RTG155" s="86"/>
      <c r="RTH155" s="86"/>
      <c r="RTI155" s="86"/>
      <c r="RTJ155" s="86"/>
      <c r="RTK155" s="86"/>
      <c r="RTL155" s="86"/>
      <c r="RTM155" s="86"/>
      <c r="RTN155" s="86"/>
      <c r="RTO155" s="86"/>
      <c r="RTP155" s="86"/>
      <c r="RTQ155" s="86"/>
      <c r="RTR155" s="86"/>
      <c r="RTS155" s="86"/>
      <c r="RTT155" s="86"/>
      <c r="RTU155" s="86"/>
      <c r="RTV155" s="86"/>
      <c r="RTW155" s="86"/>
      <c r="RTX155" s="86"/>
      <c r="RTY155" s="86"/>
      <c r="RTZ155" s="86"/>
      <c r="RUA155" s="86"/>
      <c r="RUB155" s="86"/>
      <c r="RUC155" s="86"/>
      <c r="RUD155" s="86"/>
      <c r="RUE155" s="86"/>
      <c r="RUF155" s="86"/>
      <c r="RUG155" s="86"/>
      <c r="RUH155" s="86"/>
      <c r="RUI155" s="86"/>
      <c r="RUJ155" s="86"/>
      <c r="RUK155" s="86"/>
      <c r="RUL155" s="86"/>
      <c r="RUM155" s="86"/>
      <c r="RUN155" s="86"/>
      <c r="RUO155" s="86"/>
      <c r="RUP155" s="86"/>
      <c r="RUQ155" s="86"/>
      <c r="RUR155" s="86"/>
      <c r="RUS155" s="86"/>
      <c r="RUT155" s="86"/>
      <c r="RUU155" s="86"/>
      <c r="RUV155" s="86"/>
      <c r="RUW155" s="86"/>
      <c r="RUX155" s="86"/>
      <c r="RUY155" s="86"/>
      <c r="RUZ155" s="86"/>
      <c r="RVA155" s="86"/>
      <c r="RVB155" s="86"/>
      <c r="RVC155" s="86"/>
      <c r="RVD155" s="86"/>
      <c r="RVE155" s="86"/>
      <c r="RVF155" s="86"/>
      <c r="RVG155" s="86"/>
      <c r="RVH155" s="86"/>
      <c r="RVI155" s="86"/>
      <c r="RVJ155" s="86"/>
      <c r="RVK155" s="86"/>
      <c r="RVL155" s="86"/>
      <c r="RVM155" s="86"/>
      <c r="RVN155" s="86"/>
      <c r="RVO155" s="186"/>
      <c r="RVP155" s="186"/>
      <c r="RVQ155" s="186"/>
      <c r="RVR155" s="186"/>
      <c r="RVS155" s="186"/>
      <c r="RVT155" s="186"/>
      <c r="RVU155" s="86"/>
      <c r="RVV155" s="86"/>
      <c r="RVW155" s="86"/>
      <c r="RVX155" s="86"/>
      <c r="RVY155" s="86"/>
      <c r="RVZ155" s="86"/>
      <c r="RWA155" s="86"/>
      <c r="RWB155" s="86"/>
      <c r="RWC155" s="86"/>
      <c r="RWD155" s="86"/>
      <c r="RWE155" s="86"/>
      <c r="RWF155" s="86"/>
      <c r="RWG155" s="86"/>
      <c r="RWH155" s="86"/>
      <c r="RWI155" s="86"/>
      <c r="RWJ155" s="86"/>
      <c r="RWK155" s="86"/>
      <c r="RWL155" s="86"/>
      <c r="RWM155" s="86"/>
      <c r="RWN155" s="86"/>
      <c r="RWO155" s="86"/>
      <c r="RWP155" s="86"/>
      <c r="RWQ155" s="86"/>
      <c r="RWR155" s="86"/>
      <c r="RWS155" s="86"/>
      <c r="RWT155" s="86"/>
      <c r="RWU155" s="86"/>
      <c r="RWV155" s="86"/>
      <c r="RWW155" s="86"/>
      <c r="RWX155" s="86"/>
      <c r="RWY155" s="86"/>
      <c r="RWZ155" s="86"/>
      <c r="RXA155" s="86"/>
      <c r="RXB155" s="86"/>
      <c r="RXC155" s="86"/>
      <c r="RXD155" s="86"/>
      <c r="RXE155" s="86"/>
      <c r="RXF155" s="86"/>
      <c r="RXG155" s="86"/>
      <c r="RXH155" s="86"/>
      <c r="RXI155" s="86"/>
      <c r="RXJ155" s="86"/>
      <c r="RXK155" s="86"/>
      <c r="RXL155" s="86"/>
      <c r="RXM155" s="86"/>
      <c r="RXN155" s="86"/>
      <c r="RXO155" s="86"/>
      <c r="RXP155" s="86"/>
      <c r="RXQ155" s="86"/>
      <c r="RXR155" s="86"/>
      <c r="RXS155" s="86"/>
      <c r="RXT155" s="86"/>
      <c r="RXU155" s="86"/>
      <c r="RXV155" s="86"/>
      <c r="RXW155" s="86"/>
      <c r="RXX155" s="86"/>
      <c r="RXY155" s="86"/>
      <c r="RXZ155" s="86"/>
      <c r="RYA155" s="86"/>
      <c r="RYB155" s="86"/>
      <c r="RYC155" s="86"/>
      <c r="RYD155" s="86"/>
      <c r="RYE155" s="86"/>
      <c r="RYF155" s="86"/>
      <c r="RYG155" s="86"/>
      <c r="RYH155" s="86"/>
      <c r="RYI155" s="86"/>
      <c r="RYJ155" s="86"/>
      <c r="RYK155" s="86"/>
      <c r="RYL155" s="86"/>
      <c r="RYM155" s="86"/>
      <c r="RYN155" s="86"/>
      <c r="RYO155" s="86"/>
      <c r="RYP155" s="86"/>
      <c r="RYQ155" s="86"/>
      <c r="RYR155" s="86"/>
      <c r="RYS155" s="86"/>
      <c r="RYT155" s="86"/>
      <c r="RYU155" s="86"/>
      <c r="RYV155" s="86"/>
      <c r="RYW155" s="86"/>
      <c r="RYX155" s="86"/>
      <c r="RYY155" s="86"/>
      <c r="RYZ155" s="86"/>
      <c r="RZA155" s="86"/>
      <c r="RZB155" s="86"/>
      <c r="RZC155" s="86"/>
      <c r="RZD155" s="86"/>
      <c r="RZE155" s="86"/>
      <c r="RZF155" s="86"/>
      <c r="RZG155" s="86"/>
      <c r="RZH155" s="86"/>
      <c r="RZI155" s="86"/>
      <c r="RZJ155" s="86"/>
      <c r="RZK155" s="86"/>
      <c r="RZL155" s="86"/>
      <c r="RZM155" s="86"/>
      <c r="RZN155" s="86"/>
      <c r="RZO155" s="86"/>
      <c r="RZP155" s="86"/>
      <c r="RZQ155" s="86"/>
      <c r="RZR155" s="86"/>
      <c r="RZS155" s="86"/>
      <c r="RZT155" s="86"/>
      <c r="RZU155" s="86"/>
      <c r="RZV155" s="86"/>
      <c r="RZW155" s="86"/>
      <c r="RZX155" s="86"/>
      <c r="RZY155" s="86"/>
      <c r="RZZ155" s="86"/>
      <c r="SAA155" s="86"/>
      <c r="SAB155" s="86"/>
      <c r="SAC155" s="86"/>
      <c r="SAD155" s="86"/>
      <c r="SAE155" s="86"/>
      <c r="SAF155" s="86"/>
      <c r="SAG155" s="86"/>
      <c r="SAH155" s="86"/>
      <c r="SAI155" s="86"/>
      <c r="SAJ155" s="86"/>
      <c r="SAK155" s="86"/>
      <c r="SAL155" s="86"/>
      <c r="SAM155" s="86"/>
      <c r="SAN155" s="86"/>
      <c r="SAO155" s="86"/>
      <c r="SAP155" s="86"/>
      <c r="SAQ155" s="86"/>
      <c r="SAR155" s="86"/>
      <c r="SAS155" s="86"/>
      <c r="SAT155" s="86"/>
      <c r="SAU155" s="86"/>
      <c r="SAV155" s="86"/>
      <c r="SAW155" s="86"/>
      <c r="SAX155" s="86"/>
      <c r="SAY155" s="86"/>
      <c r="SAZ155" s="86"/>
      <c r="SBA155" s="86"/>
      <c r="SBB155" s="86"/>
      <c r="SBC155" s="86"/>
      <c r="SBD155" s="86"/>
      <c r="SBE155" s="86"/>
      <c r="SBF155" s="86"/>
      <c r="SBG155" s="86"/>
      <c r="SBH155" s="86"/>
      <c r="SBI155" s="86"/>
      <c r="SBJ155" s="86"/>
      <c r="SBK155" s="86"/>
      <c r="SBL155" s="86"/>
      <c r="SBM155" s="86"/>
      <c r="SBN155" s="86"/>
      <c r="SBO155" s="86"/>
      <c r="SBP155" s="86"/>
      <c r="SBQ155" s="86"/>
      <c r="SBR155" s="86"/>
      <c r="SBS155" s="86"/>
      <c r="SBT155" s="86"/>
      <c r="SBU155" s="86"/>
      <c r="SBV155" s="86"/>
      <c r="SBW155" s="86"/>
      <c r="SBX155" s="86"/>
      <c r="SBY155" s="86"/>
      <c r="SBZ155" s="86"/>
      <c r="SCA155" s="86"/>
      <c r="SCB155" s="86"/>
      <c r="SCC155" s="86"/>
      <c r="SCD155" s="86"/>
      <c r="SCE155" s="86"/>
      <c r="SCF155" s="86"/>
      <c r="SCG155" s="86"/>
      <c r="SCH155" s="86"/>
      <c r="SCI155" s="86"/>
      <c r="SCJ155" s="86"/>
      <c r="SCK155" s="86"/>
      <c r="SCL155" s="86"/>
      <c r="SCM155" s="86"/>
      <c r="SCN155" s="86"/>
      <c r="SCO155" s="86"/>
      <c r="SCP155" s="86"/>
      <c r="SCQ155" s="86"/>
      <c r="SCR155" s="86"/>
      <c r="SCS155" s="86"/>
      <c r="SCT155" s="86"/>
      <c r="SCU155" s="86"/>
      <c r="SCV155" s="86"/>
      <c r="SCW155" s="86"/>
      <c r="SCX155" s="86"/>
      <c r="SCY155" s="86"/>
      <c r="SCZ155" s="86"/>
      <c r="SDA155" s="86"/>
      <c r="SDB155" s="86"/>
      <c r="SDC155" s="86"/>
      <c r="SDD155" s="86"/>
      <c r="SDE155" s="86"/>
      <c r="SDF155" s="86"/>
      <c r="SDG155" s="86"/>
      <c r="SDH155" s="86"/>
      <c r="SDI155" s="86"/>
      <c r="SDJ155" s="86"/>
      <c r="SDK155" s="86"/>
      <c r="SDL155" s="86"/>
      <c r="SDM155" s="86"/>
      <c r="SDN155" s="86"/>
      <c r="SDO155" s="86"/>
      <c r="SDP155" s="86"/>
      <c r="SDQ155" s="86"/>
      <c r="SDR155" s="86"/>
      <c r="SDS155" s="86"/>
      <c r="SDT155" s="86"/>
      <c r="SDU155" s="86"/>
      <c r="SDV155" s="86"/>
      <c r="SDW155" s="86"/>
      <c r="SDX155" s="86"/>
      <c r="SDY155" s="86"/>
      <c r="SDZ155" s="86"/>
      <c r="SEA155" s="86"/>
      <c r="SEB155" s="86"/>
      <c r="SEC155" s="86"/>
      <c r="SED155" s="86"/>
      <c r="SEE155" s="86"/>
      <c r="SEF155" s="86"/>
      <c r="SEG155" s="86"/>
      <c r="SEH155" s="86"/>
      <c r="SEI155" s="86"/>
      <c r="SEJ155" s="86"/>
      <c r="SEK155" s="86"/>
      <c r="SEL155" s="86"/>
      <c r="SEM155" s="86"/>
      <c r="SEN155" s="86"/>
      <c r="SEO155" s="86"/>
      <c r="SEP155" s="86"/>
      <c r="SEQ155" s="86"/>
      <c r="SER155" s="86"/>
      <c r="SES155" s="86"/>
      <c r="SET155" s="86"/>
      <c r="SEU155" s="86"/>
      <c r="SEV155" s="86"/>
      <c r="SEW155" s="86"/>
      <c r="SEX155" s="86"/>
      <c r="SEY155" s="86"/>
      <c r="SEZ155" s="86"/>
      <c r="SFA155" s="86"/>
      <c r="SFB155" s="86"/>
      <c r="SFC155" s="86"/>
      <c r="SFD155" s="86"/>
      <c r="SFE155" s="86"/>
      <c r="SFF155" s="86"/>
      <c r="SFG155" s="86"/>
      <c r="SFH155" s="86"/>
      <c r="SFI155" s="86"/>
      <c r="SFJ155" s="86"/>
      <c r="SFK155" s="186"/>
      <c r="SFL155" s="186"/>
      <c r="SFM155" s="186"/>
      <c r="SFN155" s="186"/>
      <c r="SFO155" s="186"/>
      <c r="SFP155" s="186"/>
      <c r="SFQ155" s="86"/>
      <c r="SFR155" s="86"/>
      <c r="SFS155" s="86"/>
      <c r="SFT155" s="86"/>
      <c r="SFU155" s="86"/>
      <c r="SFV155" s="86"/>
      <c r="SFW155" s="86"/>
      <c r="SFX155" s="86"/>
      <c r="SFY155" s="86"/>
      <c r="SFZ155" s="86"/>
      <c r="SGA155" s="86"/>
      <c r="SGB155" s="86"/>
      <c r="SGC155" s="86"/>
      <c r="SGD155" s="86"/>
      <c r="SGE155" s="86"/>
      <c r="SGF155" s="86"/>
      <c r="SGG155" s="86"/>
      <c r="SGH155" s="86"/>
      <c r="SGI155" s="86"/>
      <c r="SGJ155" s="86"/>
      <c r="SGK155" s="86"/>
      <c r="SGL155" s="86"/>
      <c r="SGM155" s="86"/>
      <c r="SGN155" s="86"/>
      <c r="SGO155" s="86"/>
      <c r="SGP155" s="86"/>
      <c r="SGQ155" s="86"/>
      <c r="SGR155" s="86"/>
      <c r="SGS155" s="86"/>
      <c r="SGT155" s="86"/>
      <c r="SGU155" s="86"/>
      <c r="SGV155" s="86"/>
      <c r="SGW155" s="86"/>
      <c r="SGX155" s="86"/>
      <c r="SGY155" s="86"/>
      <c r="SGZ155" s="86"/>
      <c r="SHA155" s="86"/>
      <c r="SHB155" s="86"/>
      <c r="SHC155" s="86"/>
      <c r="SHD155" s="86"/>
      <c r="SHE155" s="86"/>
      <c r="SHF155" s="86"/>
      <c r="SHG155" s="86"/>
      <c r="SHH155" s="86"/>
      <c r="SHI155" s="86"/>
      <c r="SHJ155" s="86"/>
      <c r="SHK155" s="86"/>
      <c r="SHL155" s="86"/>
      <c r="SHM155" s="86"/>
      <c r="SHN155" s="86"/>
      <c r="SHO155" s="86"/>
      <c r="SHP155" s="86"/>
      <c r="SHQ155" s="86"/>
      <c r="SHR155" s="86"/>
      <c r="SHS155" s="86"/>
      <c r="SHT155" s="86"/>
      <c r="SHU155" s="86"/>
      <c r="SHV155" s="86"/>
      <c r="SHW155" s="86"/>
      <c r="SHX155" s="86"/>
      <c r="SHY155" s="86"/>
      <c r="SHZ155" s="86"/>
      <c r="SIA155" s="86"/>
      <c r="SIB155" s="86"/>
      <c r="SIC155" s="86"/>
      <c r="SID155" s="86"/>
      <c r="SIE155" s="86"/>
      <c r="SIF155" s="86"/>
      <c r="SIG155" s="86"/>
      <c r="SIH155" s="86"/>
      <c r="SII155" s="86"/>
      <c r="SIJ155" s="86"/>
      <c r="SIK155" s="86"/>
      <c r="SIL155" s="86"/>
      <c r="SIM155" s="86"/>
      <c r="SIN155" s="86"/>
      <c r="SIO155" s="86"/>
      <c r="SIP155" s="86"/>
      <c r="SIQ155" s="86"/>
      <c r="SIR155" s="86"/>
      <c r="SIS155" s="86"/>
      <c r="SIT155" s="86"/>
      <c r="SIU155" s="86"/>
      <c r="SIV155" s="86"/>
      <c r="SIW155" s="86"/>
      <c r="SIX155" s="86"/>
      <c r="SIY155" s="86"/>
      <c r="SIZ155" s="86"/>
      <c r="SJA155" s="86"/>
      <c r="SJB155" s="86"/>
      <c r="SJC155" s="86"/>
      <c r="SJD155" s="86"/>
      <c r="SJE155" s="86"/>
      <c r="SJF155" s="86"/>
      <c r="SJG155" s="86"/>
      <c r="SJH155" s="86"/>
      <c r="SJI155" s="86"/>
      <c r="SJJ155" s="86"/>
      <c r="SJK155" s="86"/>
      <c r="SJL155" s="86"/>
      <c r="SJM155" s="86"/>
      <c r="SJN155" s="86"/>
      <c r="SJO155" s="86"/>
      <c r="SJP155" s="86"/>
      <c r="SJQ155" s="86"/>
      <c r="SJR155" s="86"/>
      <c r="SJS155" s="86"/>
      <c r="SJT155" s="86"/>
      <c r="SJU155" s="86"/>
      <c r="SJV155" s="86"/>
      <c r="SJW155" s="86"/>
      <c r="SJX155" s="86"/>
      <c r="SJY155" s="86"/>
      <c r="SJZ155" s="86"/>
      <c r="SKA155" s="86"/>
      <c r="SKB155" s="86"/>
      <c r="SKC155" s="86"/>
      <c r="SKD155" s="86"/>
      <c r="SKE155" s="86"/>
      <c r="SKF155" s="86"/>
      <c r="SKG155" s="86"/>
      <c r="SKH155" s="86"/>
      <c r="SKI155" s="86"/>
      <c r="SKJ155" s="86"/>
      <c r="SKK155" s="86"/>
      <c r="SKL155" s="86"/>
      <c r="SKM155" s="86"/>
      <c r="SKN155" s="86"/>
      <c r="SKO155" s="86"/>
      <c r="SKP155" s="86"/>
      <c r="SKQ155" s="86"/>
      <c r="SKR155" s="86"/>
      <c r="SKS155" s="86"/>
      <c r="SKT155" s="86"/>
      <c r="SKU155" s="86"/>
      <c r="SKV155" s="86"/>
      <c r="SKW155" s="86"/>
      <c r="SKX155" s="86"/>
      <c r="SKY155" s="86"/>
      <c r="SKZ155" s="86"/>
      <c r="SLA155" s="86"/>
      <c r="SLB155" s="86"/>
      <c r="SLC155" s="86"/>
      <c r="SLD155" s="86"/>
      <c r="SLE155" s="86"/>
      <c r="SLF155" s="86"/>
      <c r="SLG155" s="86"/>
      <c r="SLH155" s="86"/>
      <c r="SLI155" s="86"/>
      <c r="SLJ155" s="86"/>
      <c r="SLK155" s="86"/>
      <c r="SLL155" s="86"/>
      <c r="SLM155" s="86"/>
      <c r="SLN155" s="86"/>
      <c r="SLO155" s="86"/>
      <c r="SLP155" s="86"/>
      <c r="SLQ155" s="86"/>
      <c r="SLR155" s="86"/>
      <c r="SLS155" s="86"/>
      <c r="SLT155" s="86"/>
      <c r="SLU155" s="86"/>
      <c r="SLV155" s="86"/>
      <c r="SLW155" s="86"/>
      <c r="SLX155" s="86"/>
      <c r="SLY155" s="86"/>
      <c r="SLZ155" s="86"/>
      <c r="SMA155" s="86"/>
      <c r="SMB155" s="86"/>
      <c r="SMC155" s="86"/>
      <c r="SMD155" s="86"/>
      <c r="SME155" s="86"/>
      <c r="SMF155" s="86"/>
      <c r="SMG155" s="86"/>
      <c r="SMH155" s="86"/>
      <c r="SMI155" s="86"/>
      <c r="SMJ155" s="86"/>
      <c r="SMK155" s="86"/>
      <c r="SML155" s="86"/>
      <c r="SMM155" s="86"/>
      <c r="SMN155" s="86"/>
      <c r="SMO155" s="86"/>
      <c r="SMP155" s="86"/>
      <c r="SMQ155" s="86"/>
      <c r="SMR155" s="86"/>
      <c r="SMS155" s="86"/>
      <c r="SMT155" s="86"/>
      <c r="SMU155" s="86"/>
      <c r="SMV155" s="86"/>
      <c r="SMW155" s="86"/>
      <c r="SMX155" s="86"/>
      <c r="SMY155" s="86"/>
      <c r="SMZ155" s="86"/>
      <c r="SNA155" s="86"/>
      <c r="SNB155" s="86"/>
      <c r="SNC155" s="86"/>
      <c r="SND155" s="86"/>
      <c r="SNE155" s="86"/>
      <c r="SNF155" s="86"/>
      <c r="SNG155" s="86"/>
      <c r="SNH155" s="86"/>
      <c r="SNI155" s="86"/>
      <c r="SNJ155" s="86"/>
      <c r="SNK155" s="86"/>
      <c r="SNL155" s="86"/>
      <c r="SNM155" s="86"/>
      <c r="SNN155" s="86"/>
      <c r="SNO155" s="86"/>
      <c r="SNP155" s="86"/>
      <c r="SNQ155" s="86"/>
      <c r="SNR155" s="86"/>
      <c r="SNS155" s="86"/>
      <c r="SNT155" s="86"/>
      <c r="SNU155" s="86"/>
      <c r="SNV155" s="86"/>
      <c r="SNW155" s="86"/>
      <c r="SNX155" s="86"/>
      <c r="SNY155" s="86"/>
      <c r="SNZ155" s="86"/>
      <c r="SOA155" s="86"/>
      <c r="SOB155" s="86"/>
      <c r="SOC155" s="86"/>
      <c r="SOD155" s="86"/>
      <c r="SOE155" s="86"/>
      <c r="SOF155" s="86"/>
      <c r="SOG155" s="86"/>
      <c r="SOH155" s="86"/>
      <c r="SOI155" s="86"/>
      <c r="SOJ155" s="86"/>
      <c r="SOK155" s="86"/>
      <c r="SOL155" s="86"/>
      <c r="SOM155" s="86"/>
      <c r="SON155" s="86"/>
      <c r="SOO155" s="86"/>
      <c r="SOP155" s="86"/>
      <c r="SOQ155" s="86"/>
      <c r="SOR155" s="86"/>
      <c r="SOS155" s="86"/>
      <c r="SOT155" s="86"/>
      <c r="SOU155" s="86"/>
      <c r="SOV155" s="86"/>
      <c r="SOW155" s="86"/>
      <c r="SOX155" s="86"/>
      <c r="SOY155" s="86"/>
      <c r="SOZ155" s="86"/>
      <c r="SPA155" s="86"/>
      <c r="SPB155" s="86"/>
      <c r="SPC155" s="86"/>
      <c r="SPD155" s="86"/>
      <c r="SPE155" s="86"/>
      <c r="SPF155" s="86"/>
      <c r="SPG155" s="186"/>
      <c r="SPH155" s="186"/>
      <c r="SPI155" s="186"/>
      <c r="SPJ155" s="186"/>
      <c r="SPK155" s="186"/>
      <c r="SPL155" s="186"/>
      <c r="SPM155" s="86"/>
      <c r="SPN155" s="86"/>
      <c r="SPO155" s="86"/>
      <c r="SPP155" s="86"/>
      <c r="SPQ155" s="86"/>
      <c r="SPR155" s="86"/>
      <c r="SPS155" s="86"/>
      <c r="SPT155" s="86"/>
      <c r="SPU155" s="86"/>
      <c r="SPV155" s="86"/>
      <c r="SPW155" s="86"/>
      <c r="SPX155" s="86"/>
      <c r="SPY155" s="86"/>
      <c r="SPZ155" s="86"/>
      <c r="SQA155" s="86"/>
      <c r="SQB155" s="86"/>
      <c r="SQC155" s="86"/>
      <c r="SQD155" s="86"/>
      <c r="SQE155" s="86"/>
      <c r="SQF155" s="86"/>
      <c r="SQG155" s="86"/>
      <c r="SQH155" s="86"/>
      <c r="SQI155" s="86"/>
      <c r="SQJ155" s="86"/>
      <c r="SQK155" s="86"/>
      <c r="SQL155" s="86"/>
      <c r="SQM155" s="86"/>
      <c r="SQN155" s="86"/>
      <c r="SQO155" s="86"/>
      <c r="SQP155" s="86"/>
      <c r="SQQ155" s="86"/>
      <c r="SQR155" s="86"/>
      <c r="SQS155" s="86"/>
      <c r="SQT155" s="86"/>
      <c r="SQU155" s="86"/>
      <c r="SQV155" s="86"/>
      <c r="SQW155" s="86"/>
      <c r="SQX155" s="86"/>
      <c r="SQY155" s="86"/>
      <c r="SQZ155" s="86"/>
      <c r="SRA155" s="86"/>
      <c r="SRB155" s="86"/>
      <c r="SRC155" s="86"/>
      <c r="SRD155" s="86"/>
      <c r="SRE155" s="86"/>
      <c r="SRF155" s="86"/>
      <c r="SRG155" s="86"/>
      <c r="SRH155" s="86"/>
      <c r="SRI155" s="86"/>
      <c r="SRJ155" s="86"/>
      <c r="SRK155" s="86"/>
      <c r="SRL155" s="86"/>
      <c r="SRM155" s="86"/>
      <c r="SRN155" s="86"/>
      <c r="SRO155" s="86"/>
      <c r="SRP155" s="86"/>
      <c r="SRQ155" s="86"/>
      <c r="SRR155" s="86"/>
      <c r="SRS155" s="86"/>
      <c r="SRT155" s="86"/>
      <c r="SRU155" s="86"/>
      <c r="SRV155" s="86"/>
      <c r="SRW155" s="86"/>
      <c r="SRX155" s="86"/>
      <c r="SRY155" s="86"/>
      <c r="SRZ155" s="86"/>
      <c r="SSA155" s="86"/>
      <c r="SSB155" s="86"/>
      <c r="SSC155" s="86"/>
      <c r="SSD155" s="86"/>
      <c r="SSE155" s="86"/>
      <c r="SSF155" s="86"/>
      <c r="SSG155" s="86"/>
      <c r="SSH155" s="86"/>
      <c r="SSI155" s="86"/>
      <c r="SSJ155" s="86"/>
      <c r="SSK155" s="86"/>
      <c r="SSL155" s="86"/>
      <c r="SSM155" s="86"/>
      <c r="SSN155" s="86"/>
      <c r="SSO155" s="86"/>
      <c r="SSP155" s="86"/>
      <c r="SSQ155" s="86"/>
      <c r="SSR155" s="86"/>
      <c r="SSS155" s="86"/>
      <c r="SST155" s="86"/>
      <c r="SSU155" s="86"/>
      <c r="SSV155" s="86"/>
      <c r="SSW155" s="86"/>
      <c r="SSX155" s="86"/>
      <c r="SSY155" s="86"/>
      <c r="SSZ155" s="86"/>
      <c r="STA155" s="86"/>
      <c r="STB155" s="86"/>
      <c r="STC155" s="86"/>
      <c r="STD155" s="86"/>
      <c r="STE155" s="86"/>
      <c r="STF155" s="86"/>
      <c r="STG155" s="86"/>
      <c r="STH155" s="86"/>
      <c r="STI155" s="86"/>
      <c r="STJ155" s="86"/>
      <c r="STK155" s="86"/>
      <c r="STL155" s="86"/>
      <c r="STM155" s="86"/>
      <c r="STN155" s="86"/>
      <c r="STO155" s="86"/>
      <c r="STP155" s="86"/>
      <c r="STQ155" s="86"/>
      <c r="STR155" s="86"/>
      <c r="STS155" s="86"/>
      <c r="STT155" s="86"/>
      <c r="STU155" s="86"/>
      <c r="STV155" s="86"/>
      <c r="STW155" s="86"/>
      <c r="STX155" s="86"/>
      <c r="STY155" s="86"/>
      <c r="STZ155" s="86"/>
      <c r="SUA155" s="86"/>
      <c r="SUB155" s="86"/>
      <c r="SUC155" s="86"/>
      <c r="SUD155" s="86"/>
      <c r="SUE155" s="86"/>
      <c r="SUF155" s="86"/>
      <c r="SUG155" s="86"/>
      <c r="SUH155" s="86"/>
      <c r="SUI155" s="86"/>
      <c r="SUJ155" s="86"/>
      <c r="SUK155" s="86"/>
      <c r="SUL155" s="86"/>
      <c r="SUM155" s="86"/>
      <c r="SUN155" s="86"/>
      <c r="SUO155" s="86"/>
      <c r="SUP155" s="86"/>
      <c r="SUQ155" s="86"/>
      <c r="SUR155" s="86"/>
      <c r="SUS155" s="86"/>
      <c r="SUT155" s="86"/>
      <c r="SUU155" s="86"/>
      <c r="SUV155" s="86"/>
      <c r="SUW155" s="86"/>
      <c r="SUX155" s="86"/>
      <c r="SUY155" s="86"/>
      <c r="SUZ155" s="86"/>
      <c r="SVA155" s="86"/>
      <c r="SVB155" s="86"/>
      <c r="SVC155" s="86"/>
      <c r="SVD155" s="86"/>
      <c r="SVE155" s="86"/>
      <c r="SVF155" s="86"/>
      <c r="SVG155" s="86"/>
      <c r="SVH155" s="86"/>
      <c r="SVI155" s="86"/>
      <c r="SVJ155" s="86"/>
      <c r="SVK155" s="86"/>
      <c r="SVL155" s="86"/>
      <c r="SVM155" s="86"/>
      <c r="SVN155" s="86"/>
      <c r="SVO155" s="86"/>
      <c r="SVP155" s="86"/>
      <c r="SVQ155" s="86"/>
      <c r="SVR155" s="86"/>
      <c r="SVS155" s="86"/>
      <c r="SVT155" s="86"/>
      <c r="SVU155" s="86"/>
      <c r="SVV155" s="86"/>
      <c r="SVW155" s="86"/>
      <c r="SVX155" s="86"/>
      <c r="SVY155" s="86"/>
      <c r="SVZ155" s="86"/>
      <c r="SWA155" s="86"/>
      <c r="SWB155" s="86"/>
      <c r="SWC155" s="86"/>
      <c r="SWD155" s="86"/>
      <c r="SWE155" s="86"/>
      <c r="SWF155" s="86"/>
      <c r="SWG155" s="86"/>
      <c r="SWH155" s="86"/>
      <c r="SWI155" s="86"/>
      <c r="SWJ155" s="86"/>
      <c r="SWK155" s="86"/>
      <c r="SWL155" s="86"/>
      <c r="SWM155" s="86"/>
      <c r="SWN155" s="86"/>
      <c r="SWO155" s="86"/>
      <c r="SWP155" s="86"/>
      <c r="SWQ155" s="86"/>
      <c r="SWR155" s="86"/>
      <c r="SWS155" s="86"/>
      <c r="SWT155" s="86"/>
      <c r="SWU155" s="86"/>
      <c r="SWV155" s="86"/>
      <c r="SWW155" s="86"/>
      <c r="SWX155" s="86"/>
      <c r="SWY155" s="86"/>
      <c r="SWZ155" s="86"/>
      <c r="SXA155" s="86"/>
      <c r="SXB155" s="86"/>
      <c r="SXC155" s="86"/>
      <c r="SXD155" s="86"/>
      <c r="SXE155" s="86"/>
      <c r="SXF155" s="86"/>
      <c r="SXG155" s="86"/>
      <c r="SXH155" s="86"/>
      <c r="SXI155" s="86"/>
      <c r="SXJ155" s="86"/>
      <c r="SXK155" s="86"/>
      <c r="SXL155" s="86"/>
      <c r="SXM155" s="86"/>
      <c r="SXN155" s="86"/>
      <c r="SXO155" s="86"/>
      <c r="SXP155" s="86"/>
      <c r="SXQ155" s="86"/>
      <c r="SXR155" s="86"/>
      <c r="SXS155" s="86"/>
      <c r="SXT155" s="86"/>
      <c r="SXU155" s="86"/>
      <c r="SXV155" s="86"/>
      <c r="SXW155" s="86"/>
      <c r="SXX155" s="86"/>
      <c r="SXY155" s="86"/>
      <c r="SXZ155" s="86"/>
      <c r="SYA155" s="86"/>
      <c r="SYB155" s="86"/>
      <c r="SYC155" s="86"/>
      <c r="SYD155" s="86"/>
      <c r="SYE155" s="86"/>
      <c r="SYF155" s="86"/>
      <c r="SYG155" s="86"/>
      <c r="SYH155" s="86"/>
      <c r="SYI155" s="86"/>
      <c r="SYJ155" s="86"/>
      <c r="SYK155" s="86"/>
      <c r="SYL155" s="86"/>
      <c r="SYM155" s="86"/>
      <c r="SYN155" s="86"/>
      <c r="SYO155" s="86"/>
      <c r="SYP155" s="86"/>
      <c r="SYQ155" s="86"/>
      <c r="SYR155" s="86"/>
      <c r="SYS155" s="86"/>
      <c r="SYT155" s="86"/>
      <c r="SYU155" s="86"/>
      <c r="SYV155" s="86"/>
      <c r="SYW155" s="86"/>
      <c r="SYX155" s="86"/>
      <c r="SYY155" s="86"/>
      <c r="SYZ155" s="86"/>
      <c r="SZA155" s="86"/>
      <c r="SZB155" s="86"/>
      <c r="SZC155" s="186"/>
      <c r="SZD155" s="186"/>
      <c r="SZE155" s="186"/>
      <c r="SZF155" s="186"/>
      <c r="SZG155" s="186"/>
      <c r="SZH155" s="186"/>
      <c r="SZI155" s="86"/>
      <c r="SZJ155" s="86"/>
      <c r="SZK155" s="86"/>
      <c r="SZL155" s="86"/>
      <c r="SZM155" s="86"/>
      <c r="SZN155" s="86"/>
      <c r="SZO155" s="86"/>
      <c r="SZP155" s="86"/>
      <c r="SZQ155" s="86"/>
      <c r="SZR155" s="86"/>
      <c r="SZS155" s="86"/>
      <c r="SZT155" s="86"/>
      <c r="SZU155" s="86"/>
      <c r="SZV155" s="86"/>
      <c r="SZW155" s="86"/>
      <c r="SZX155" s="86"/>
      <c r="SZY155" s="86"/>
      <c r="SZZ155" s="86"/>
      <c r="TAA155" s="86"/>
      <c r="TAB155" s="86"/>
      <c r="TAC155" s="86"/>
      <c r="TAD155" s="86"/>
      <c r="TAE155" s="86"/>
      <c r="TAF155" s="86"/>
      <c r="TAG155" s="86"/>
      <c r="TAH155" s="86"/>
      <c r="TAI155" s="86"/>
      <c r="TAJ155" s="86"/>
      <c r="TAK155" s="86"/>
      <c r="TAL155" s="86"/>
      <c r="TAM155" s="86"/>
      <c r="TAN155" s="86"/>
      <c r="TAO155" s="86"/>
      <c r="TAP155" s="86"/>
      <c r="TAQ155" s="86"/>
      <c r="TAR155" s="86"/>
      <c r="TAS155" s="86"/>
      <c r="TAT155" s="86"/>
      <c r="TAU155" s="86"/>
      <c r="TAV155" s="86"/>
      <c r="TAW155" s="86"/>
      <c r="TAX155" s="86"/>
      <c r="TAY155" s="86"/>
      <c r="TAZ155" s="86"/>
      <c r="TBA155" s="86"/>
      <c r="TBB155" s="86"/>
      <c r="TBC155" s="86"/>
      <c r="TBD155" s="86"/>
      <c r="TBE155" s="86"/>
      <c r="TBF155" s="86"/>
      <c r="TBG155" s="86"/>
      <c r="TBH155" s="86"/>
      <c r="TBI155" s="86"/>
      <c r="TBJ155" s="86"/>
      <c r="TBK155" s="86"/>
      <c r="TBL155" s="86"/>
      <c r="TBM155" s="86"/>
      <c r="TBN155" s="86"/>
      <c r="TBO155" s="86"/>
      <c r="TBP155" s="86"/>
      <c r="TBQ155" s="86"/>
      <c r="TBR155" s="86"/>
      <c r="TBS155" s="86"/>
      <c r="TBT155" s="86"/>
      <c r="TBU155" s="86"/>
      <c r="TBV155" s="86"/>
      <c r="TBW155" s="86"/>
      <c r="TBX155" s="86"/>
      <c r="TBY155" s="86"/>
      <c r="TBZ155" s="86"/>
      <c r="TCA155" s="86"/>
      <c r="TCB155" s="86"/>
      <c r="TCC155" s="86"/>
      <c r="TCD155" s="86"/>
      <c r="TCE155" s="86"/>
      <c r="TCF155" s="86"/>
      <c r="TCG155" s="86"/>
      <c r="TCH155" s="86"/>
      <c r="TCI155" s="86"/>
      <c r="TCJ155" s="86"/>
      <c r="TCK155" s="86"/>
      <c r="TCL155" s="86"/>
      <c r="TCM155" s="86"/>
      <c r="TCN155" s="86"/>
      <c r="TCO155" s="86"/>
      <c r="TCP155" s="86"/>
      <c r="TCQ155" s="86"/>
      <c r="TCR155" s="86"/>
      <c r="TCS155" s="86"/>
      <c r="TCT155" s="86"/>
      <c r="TCU155" s="86"/>
      <c r="TCV155" s="86"/>
      <c r="TCW155" s="86"/>
      <c r="TCX155" s="86"/>
      <c r="TCY155" s="86"/>
      <c r="TCZ155" s="86"/>
      <c r="TDA155" s="86"/>
      <c r="TDB155" s="86"/>
      <c r="TDC155" s="86"/>
      <c r="TDD155" s="86"/>
      <c r="TDE155" s="86"/>
      <c r="TDF155" s="86"/>
      <c r="TDG155" s="86"/>
      <c r="TDH155" s="86"/>
      <c r="TDI155" s="86"/>
      <c r="TDJ155" s="86"/>
      <c r="TDK155" s="86"/>
      <c r="TDL155" s="86"/>
      <c r="TDM155" s="86"/>
      <c r="TDN155" s="86"/>
      <c r="TDO155" s="86"/>
      <c r="TDP155" s="86"/>
      <c r="TDQ155" s="86"/>
      <c r="TDR155" s="86"/>
      <c r="TDS155" s="86"/>
      <c r="TDT155" s="86"/>
      <c r="TDU155" s="86"/>
      <c r="TDV155" s="86"/>
      <c r="TDW155" s="86"/>
      <c r="TDX155" s="86"/>
      <c r="TDY155" s="86"/>
      <c r="TDZ155" s="86"/>
      <c r="TEA155" s="86"/>
      <c r="TEB155" s="86"/>
      <c r="TEC155" s="86"/>
      <c r="TED155" s="86"/>
      <c r="TEE155" s="86"/>
      <c r="TEF155" s="86"/>
      <c r="TEG155" s="86"/>
      <c r="TEH155" s="86"/>
      <c r="TEI155" s="86"/>
      <c r="TEJ155" s="86"/>
      <c r="TEK155" s="86"/>
      <c r="TEL155" s="86"/>
      <c r="TEM155" s="86"/>
      <c r="TEN155" s="86"/>
      <c r="TEO155" s="86"/>
      <c r="TEP155" s="86"/>
      <c r="TEQ155" s="86"/>
      <c r="TER155" s="86"/>
      <c r="TES155" s="86"/>
      <c r="TET155" s="86"/>
      <c r="TEU155" s="86"/>
      <c r="TEV155" s="86"/>
      <c r="TEW155" s="86"/>
      <c r="TEX155" s="86"/>
      <c r="TEY155" s="86"/>
      <c r="TEZ155" s="86"/>
      <c r="TFA155" s="86"/>
      <c r="TFB155" s="86"/>
      <c r="TFC155" s="86"/>
      <c r="TFD155" s="86"/>
      <c r="TFE155" s="86"/>
      <c r="TFF155" s="86"/>
      <c r="TFG155" s="86"/>
      <c r="TFH155" s="86"/>
      <c r="TFI155" s="86"/>
      <c r="TFJ155" s="86"/>
      <c r="TFK155" s="86"/>
      <c r="TFL155" s="86"/>
      <c r="TFM155" s="86"/>
      <c r="TFN155" s="86"/>
      <c r="TFO155" s="86"/>
      <c r="TFP155" s="86"/>
      <c r="TFQ155" s="86"/>
      <c r="TFR155" s="86"/>
      <c r="TFS155" s="86"/>
      <c r="TFT155" s="86"/>
      <c r="TFU155" s="86"/>
      <c r="TFV155" s="86"/>
      <c r="TFW155" s="86"/>
      <c r="TFX155" s="86"/>
      <c r="TFY155" s="86"/>
      <c r="TFZ155" s="86"/>
      <c r="TGA155" s="86"/>
      <c r="TGB155" s="86"/>
      <c r="TGC155" s="86"/>
      <c r="TGD155" s="86"/>
      <c r="TGE155" s="86"/>
      <c r="TGF155" s="86"/>
      <c r="TGG155" s="86"/>
      <c r="TGH155" s="86"/>
      <c r="TGI155" s="86"/>
      <c r="TGJ155" s="86"/>
      <c r="TGK155" s="86"/>
      <c r="TGL155" s="86"/>
      <c r="TGM155" s="86"/>
      <c r="TGN155" s="86"/>
      <c r="TGO155" s="86"/>
      <c r="TGP155" s="86"/>
      <c r="TGQ155" s="86"/>
      <c r="TGR155" s="86"/>
      <c r="TGS155" s="86"/>
      <c r="TGT155" s="86"/>
      <c r="TGU155" s="86"/>
      <c r="TGV155" s="86"/>
      <c r="TGW155" s="86"/>
      <c r="TGX155" s="86"/>
      <c r="TGY155" s="86"/>
      <c r="TGZ155" s="86"/>
      <c r="THA155" s="86"/>
      <c r="THB155" s="86"/>
      <c r="THC155" s="86"/>
      <c r="THD155" s="86"/>
      <c r="THE155" s="86"/>
      <c r="THF155" s="86"/>
      <c r="THG155" s="86"/>
      <c r="THH155" s="86"/>
      <c r="THI155" s="86"/>
      <c r="THJ155" s="86"/>
      <c r="THK155" s="86"/>
      <c r="THL155" s="86"/>
      <c r="THM155" s="86"/>
      <c r="THN155" s="86"/>
      <c r="THO155" s="86"/>
      <c r="THP155" s="86"/>
      <c r="THQ155" s="86"/>
      <c r="THR155" s="86"/>
      <c r="THS155" s="86"/>
      <c r="THT155" s="86"/>
      <c r="THU155" s="86"/>
      <c r="THV155" s="86"/>
      <c r="THW155" s="86"/>
      <c r="THX155" s="86"/>
      <c r="THY155" s="86"/>
      <c r="THZ155" s="86"/>
      <c r="TIA155" s="86"/>
      <c r="TIB155" s="86"/>
      <c r="TIC155" s="86"/>
      <c r="TID155" s="86"/>
      <c r="TIE155" s="86"/>
      <c r="TIF155" s="86"/>
      <c r="TIG155" s="86"/>
      <c r="TIH155" s="86"/>
      <c r="TII155" s="86"/>
      <c r="TIJ155" s="86"/>
      <c r="TIK155" s="86"/>
      <c r="TIL155" s="86"/>
      <c r="TIM155" s="86"/>
      <c r="TIN155" s="86"/>
      <c r="TIO155" s="86"/>
      <c r="TIP155" s="86"/>
      <c r="TIQ155" s="86"/>
      <c r="TIR155" s="86"/>
      <c r="TIS155" s="86"/>
      <c r="TIT155" s="86"/>
      <c r="TIU155" s="86"/>
      <c r="TIV155" s="86"/>
      <c r="TIW155" s="86"/>
      <c r="TIX155" s="86"/>
      <c r="TIY155" s="186"/>
      <c r="TIZ155" s="186"/>
      <c r="TJA155" s="186"/>
      <c r="TJB155" s="186"/>
      <c r="TJC155" s="186"/>
      <c r="TJD155" s="186"/>
      <c r="TJE155" s="86"/>
      <c r="TJF155" s="86"/>
      <c r="TJG155" s="86"/>
      <c r="TJH155" s="86"/>
      <c r="TJI155" s="86"/>
      <c r="TJJ155" s="86"/>
      <c r="TJK155" s="86"/>
      <c r="TJL155" s="86"/>
      <c r="TJM155" s="86"/>
      <c r="TJN155" s="86"/>
      <c r="TJO155" s="86"/>
      <c r="TJP155" s="86"/>
      <c r="TJQ155" s="86"/>
      <c r="TJR155" s="86"/>
      <c r="TJS155" s="86"/>
      <c r="TJT155" s="86"/>
      <c r="TJU155" s="86"/>
      <c r="TJV155" s="86"/>
      <c r="TJW155" s="86"/>
      <c r="TJX155" s="86"/>
      <c r="TJY155" s="86"/>
      <c r="TJZ155" s="86"/>
      <c r="TKA155" s="86"/>
      <c r="TKB155" s="86"/>
      <c r="TKC155" s="86"/>
      <c r="TKD155" s="86"/>
      <c r="TKE155" s="86"/>
      <c r="TKF155" s="86"/>
      <c r="TKG155" s="86"/>
      <c r="TKH155" s="86"/>
      <c r="TKI155" s="86"/>
      <c r="TKJ155" s="86"/>
      <c r="TKK155" s="86"/>
      <c r="TKL155" s="86"/>
      <c r="TKM155" s="86"/>
      <c r="TKN155" s="86"/>
      <c r="TKO155" s="86"/>
      <c r="TKP155" s="86"/>
      <c r="TKQ155" s="86"/>
      <c r="TKR155" s="86"/>
      <c r="TKS155" s="86"/>
      <c r="TKT155" s="86"/>
      <c r="TKU155" s="86"/>
      <c r="TKV155" s="86"/>
      <c r="TKW155" s="86"/>
      <c r="TKX155" s="86"/>
      <c r="TKY155" s="86"/>
      <c r="TKZ155" s="86"/>
      <c r="TLA155" s="86"/>
      <c r="TLB155" s="86"/>
      <c r="TLC155" s="86"/>
      <c r="TLD155" s="86"/>
      <c r="TLE155" s="86"/>
      <c r="TLF155" s="86"/>
      <c r="TLG155" s="86"/>
      <c r="TLH155" s="86"/>
      <c r="TLI155" s="86"/>
      <c r="TLJ155" s="86"/>
      <c r="TLK155" s="86"/>
      <c r="TLL155" s="86"/>
      <c r="TLM155" s="86"/>
      <c r="TLN155" s="86"/>
      <c r="TLO155" s="86"/>
      <c r="TLP155" s="86"/>
      <c r="TLQ155" s="86"/>
      <c r="TLR155" s="86"/>
      <c r="TLS155" s="86"/>
      <c r="TLT155" s="86"/>
      <c r="TLU155" s="86"/>
      <c r="TLV155" s="86"/>
      <c r="TLW155" s="86"/>
      <c r="TLX155" s="86"/>
      <c r="TLY155" s="86"/>
      <c r="TLZ155" s="86"/>
      <c r="TMA155" s="86"/>
      <c r="TMB155" s="86"/>
      <c r="TMC155" s="86"/>
      <c r="TMD155" s="86"/>
      <c r="TME155" s="86"/>
      <c r="TMF155" s="86"/>
      <c r="TMG155" s="86"/>
      <c r="TMH155" s="86"/>
      <c r="TMI155" s="86"/>
      <c r="TMJ155" s="86"/>
      <c r="TMK155" s="86"/>
      <c r="TML155" s="86"/>
      <c r="TMM155" s="86"/>
      <c r="TMN155" s="86"/>
      <c r="TMO155" s="86"/>
      <c r="TMP155" s="86"/>
      <c r="TMQ155" s="86"/>
      <c r="TMR155" s="86"/>
      <c r="TMS155" s="86"/>
      <c r="TMT155" s="86"/>
      <c r="TMU155" s="86"/>
      <c r="TMV155" s="86"/>
      <c r="TMW155" s="86"/>
      <c r="TMX155" s="86"/>
      <c r="TMY155" s="86"/>
      <c r="TMZ155" s="86"/>
      <c r="TNA155" s="86"/>
      <c r="TNB155" s="86"/>
      <c r="TNC155" s="86"/>
      <c r="TND155" s="86"/>
      <c r="TNE155" s="86"/>
      <c r="TNF155" s="86"/>
      <c r="TNG155" s="86"/>
      <c r="TNH155" s="86"/>
      <c r="TNI155" s="86"/>
      <c r="TNJ155" s="86"/>
      <c r="TNK155" s="86"/>
      <c r="TNL155" s="86"/>
      <c r="TNM155" s="86"/>
      <c r="TNN155" s="86"/>
      <c r="TNO155" s="86"/>
      <c r="TNP155" s="86"/>
      <c r="TNQ155" s="86"/>
      <c r="TNR155" s="86"/>
      <c r="TNS155" s="86"/>
      <c r="TNT155" s="86"/>
      <c r="TNU155" s="86"/>
      <c r="TNV155" s="86"/>
      <c r="TNW155" s="86"/>
      <c r="TNX155" s="86"/>
      <c r="TNY155" s="86"/>
      <c r="TNZ155" s="86"/>
      <c r="TOA155" s="86"/>
      <c r="TOB155" s="86"/>
      <c r="TOC155" s="86"/>
      <c r="TOD155" s="86"/>
      <c r="TOE155" s="86"/>
      <c r="TOF155" s="86"/>
      <c r="TOG155" s="86"/>
      <c r="TOH155" s="86"/>
      <c r="TOI155" s="86"/>
      <c r="TOJ155" s="86"/>
      <c r="TOK155" s="86"/>
      <c r="TOL155" s="86"/>
      <c r="TOM155" s="86"/>
      <c r="TON155" s="86"/>
      <c r="TOO155" s="86"/>
      <c r="TOP155" s="86"/>
      <c r="TOQ155" s="86"/>
      <c r="TOR155" s="86"/>
      <c r="TOS155" s="86"/>
      <c r="TOT155" s="86"/>
      <c r="TOU155" s="86"/>
      <c r="TOV155" s="86"/>
      <c r="TOW155" s="86"/>
      <c r="TOX155" s="86"/>
      <c r="TOY155" s="86"/>
      <c r="TOZ155" s="86"/>
      <c r="TPA155" s="86"/>
      <c r="TPB155" s="86"/>
      <c r="TPC155" s="86"/>
      <c r="TPD155" s="86"/>
      <c r="TPE155" s="86"/>
      <c r="TPF155" s="86"/>
      <c r="TPG155" s="86"/>
      <c r="TPH155" s="86"/>
      <c r="TPI155" s="86"/>
      <c r="TPJ155" s="86"/>
      <c r="TPK155" s="86"/>
      <c r="TPL155" s="86"/>
      <c r="TPM155" s="86"/>
      <c r="TPN155" s="86"/>
      <c r="TPO155" s="86"/>
      <c r="TPP155" s="86"/>
      <c r="TPQ155" s="86"/>
      <c r="TPR155" s="86"/>
      <c r="TPS155" s="86"/>
      <c r="TPT155" s="86"/>
      <c r="TPU155" s="86"/>
      <c r="TPV155" s="86"/>
      <c r="TPW155" s="86"/>
      <c r="TPX155" s="86"/>
      <c r="TPY155" s="86"/>
      <c r="TPZ155" s="86"/>
      <c r="TQA155" s="86"/>
      <c r="TQB155" s="86"/>
      <c r="TQC155" s="86"/>
      <c r="TQD155" s="86"/>
      <c r="TQE155" s="86"/>
      <c r="TQF155" s="86"/>
      <c r="TQG155" s="86"/>
      <c r="TQH155" s="86"/>
      <c r="TQI155" s="86"/>
      <c r="TQJ155" s="86"/>
      <c r="TQK155" s="86"/>
      <c r="TQL155" s="86"/>
      <c r="TQM155" s="86"/>
      <c r="TQN155" s="86"/>
      <c r="TQO155" s="86"/>
      <c r="TQP155" s="86"/>
      <c r="TQQ155" s="86"/>
      <c r="TQR155" s="86"/>
      <c r="TQS155" s="86"/>
      <c r="TQT155" s="86"/>
      <c r="TQU155" s="86"/>
      <c r="TQV155" s="86"/>
      <c r="TQW155" s="86"/>
      <c r="TQX155" s="86"/>
      <c r="TQY155" s="86"/>
      <c r="TQZ155" s="86"/>
      <c r="TRA155" s="86"/>
      <c r="TRB155" s="86"/>
      <c r="TRC155" s="86"/>
      <c r="TRD155" s="86"/>
      <c r="TRE155" s="86"/>
      <c r="TRF155" s="86"/>
      <c r="TRG155" s="86"/>
      <c r="TRH155" s="86"/>
      <c r="TRI155" s="86"/>
      <c r="TRJ155" s="86"/>
      <c r="TRK155" s="86"/>
      <c r="TRL155" s="86"/>
      <c r="TRM155" s="86"/>
      <c r="TRN155" s="86"/>
      <c r="TRO155" s="86"/>
      <c r="TRP155" s="86"/>
      <c r="TRQ155" s="86"/>
      <c r="TRR155" s="86"/>
      <c r="TRS155" s="86"/>
      <c r="TRT155" s="86"/>
      <c r="TRU155" s="86"/>
      <c r="TRV155" s="86"/>
      <c r="TRW155" s="86"/>
      <c r="TRX155" s="86"/>
      <c r="TRY155" s="86"/>
      <c r="TRZ155" s="86"/>
      <c r="TSA155" s="86"/>
      <c r="TSB155" s="86"/>
      <c r="TSC155" s="86"/>
      <c r="TSD155" s="86"/>
      <c r="TSE155" s="86"/>
      <c r="TSF155" s="86"/>
      <c r="TSG155" s="86"/>
      <c r="TSH155" s="86"/>
      <c r="TSI155" s="86"/>
      <c r="TSJ155" s="86"/>
      <c r="TSK155" s="86"/>
      <c r="TSL155" s="86"/>
      <c r="TSM155" s="86"/>
      <c r="TSN155" s="86"/>
      <c r="TSO155" s="86"/>
      <c r="TSP155" s="86"/>
      <c r="TSQ155" s="86"/>
      <c r="TSR155" s="86"/>
      <c r="TSS155" s="86"/>
      <c r="TST155" s="86"/>
      <c r="TSU155" s="186"/>
      <c r="TSV155" s="186"/>
      <c r="TSW155" s="186"/>
      <c r="TSX155" s="186"/>
      <c r="TSY155" s="186"/>
      <c r="TSZ155" s="186"/>
      <c r="TTA155" s="86"/>
      <c r="TTB155" s="86"/>
      <c r="TTC155" s="86"/>
      <c r="TTD155" s="86"/>
      <c r="TTE155" s="86"/>
      <c r="TTF155" s="86"/>
      <c r="TTG155" s="86"/>
      <c r="TTH155" s="86"/>
      <c r="TTI155" s="86"/>
      <c r="TTJ155" s="86"/>
      <c r="TTK155" s="86"/>
      <c r="TTL155" s="86"/>
      <c r="TTM155" s="86"/>
      <c r="TTN155" s="86"/>
      <c r="TTO155" s="86"/>
      <c r="TTP155" s="86"/>
      <c r="TTQ155" s="86"/>
      <c r="TTR155" s="86"/>
      <c r="TTS155" s="86"/>
      <c r="TTT155" s="86"/>
      <c r="TTU155" s="86"/>
      <c r="TTV155" s="86"/>
      <c r="TTW155" s="86"/>
      <c r="TTX155" s="86"/>
      <c r="TTY155" s="86"/>
      <c r="TTZ155" s="86"/>
      <c r="TUA155" s="86"/>
      <c r="TUB155" s="86"/>
      <c r="TUC155" s="86"/>
      <c r="TUD155" s="86"/>
      <c r="TUE155" s="86"/>
      <c r="TUF155" s="86"/>
      <c r="TUG155" s="86"/>
      <c r="TUH155" s="86"/>
      <c r="TUI155" s="86"/>
      <c r="TUJ155" s="86"/>
      <c r="TUK155" s="86"/>
      <c r="TUL155" s="86"/>
      <c r="TUM155" s="86"/>
      <c r="TUN155" s="86"/>
      <c r="TUO155" s="86"/>
      <c r="TUP155" s="86"/>
      <c r="TUQ155" s="86"/>
      <c r="TUR155" s="86"/>
      <c r="TUS155" s="86"/>
      <c r="TUT155" s="86"/>
      <c r="TUU155" s="86"/>
      <c r="TUV155" s="86"/>
      <c r="TUW155" s="86"/>
      <c r="TUX155" s="86"/>
      <c r="TUY155" s="86"/>
      <c r="TUZ155" s="86"/>
      <c r="TVA155" s="86"/>
      <c r="TVB155" s="86"/>
      <c r="TVC155" s="86"/>
      <c r="TVD155" s="86"/>
      <c r="TVE155" s="86"/>
      <c r="TVF155" s="86"/>
      <c r="TVG155" s="86"/>
      <c r="TVH155" s="86"/>
      <c r="TVI155" s="86"/>
      <c r="TVJ155" s="86"/>
      <c r="TVK155" s="86"/>
      <c r="TVL155" s="86"/>
      <c r="TVM155" s="86"/>
      <c r="TVN155" s="86"/>
      <c r="TVO155" s="86"/>
      <c r="TVP155" s="86"/>
      <c r="TVQ155" s="86"/>
      <c r="TVR155" s="86"/>
      <c r="TVS155" s="86"/>
      <c r="TVT155" s="86"/>
      <c r="TVU155" s="86"/>
      <c r="TVV155" s="86"/>
      <c r="TVW155" s="86"/>
      <c r="TVX155" s="86"/>
      <c r="TVY155" s="86"/>
      <c r="TVZ155" s="86"/>
      <c r="TWA155" s="86"/>
      <c r="TWB155" s="86"/>
      <c r="TWC155" s="86"/>
      <c r="TWD155" s="86"/>
      <c r="TWE155" s="86"/>
      <c r="TWF155" s="86"/>
      <c r="TWG155" s="86"/>
      <c r="TWH155" s="86"/>
      <c r="TWI155" s="86"/>
      <c r="TWJ155" s="86"/>
      <c r="TWK155" s="86"/>
      <c r="TWL155" s="86"/>
      <c r="TWM155" s="86"/>
      <c r="TWN155" s="86"/>
      <c r="TWO155" s="86"/>
      <c r="TWP155" s="86"/>
      <c r="TWQ155" s="86"/>
      <c r="TWR155" s="86"/>
      <c r="TWS155" s="86"/>
      <c r="TWT155" s="86"/>
      <c r="TWU155" s="86"/>
      <c r="TWV155" s="86"/>
      <c r="TWW155" s="86"/>
      <c r="TWX155" s="86"/>
      <c r="TWY155" s="86"/>
      <c r="TWZ155" s="86"/>
      <c r="TXA155" s="86"/>
      <c r="TXB155" s="86"/>
      <c r="TXC155" s="86"/>
      <c r="TXD155" s="86"/>
      <c r="TXE155" s="86"/>
      <c r="TXF155" s="86"/>
      <c r="TXG155" s="86"/>
      <c r="TXH155" s="86"/>
      <c r="TXI155" s="86"/>
      <c r="TXJ155" s="86"/>
      <c r="TXK155" s="86"/>
      <c r="TXL155" s="86"/>
      <c r="TXM155" s="86"/>
      <c r="TXN155" s="86"/>
      <c r="TXO155" s="86"/>
      <c r="TXP155" s="86"/>
      <c r="TXQ155" s="86"/>
      <c r="TXR155" s="86"/>
      <c r="TXS155" s="86"/>
      <c r="TXT155" s="86"/>
      <c r="TXU155" s="86"/>
      <c r="TXV155" s="86"/>
      <c r="TXW155" s="86"/>
      <c r="TXX155" s="86"/>
      <c r="TXY155" s="86"/>
      <c r="TXZ155" s="86"/>
      <c r="TYA155" s="86"/>
      <c r="TYB155" s="86"/>
      <c r="TYC155" s="86"/>
      <c r="TYD155" s="86"/>
      <c r="TYE155" s="86"/>
      <c r="TYF155" s="86"/>
      <c r="TYG155" s="86"/>
      <c r="TYH155" s="86"/>
      <c r="TYI155" s="86"/>
      <c r="TYJ155" s="86"/>
      <c r="TYK155" s="86"/>
      <c r="TYL155" s="86"/>
      <c r="TYM155" s="86"/>
      <c r="TYN155" s="86"/>
      <c r="TYO155" s="86"/>
      <c r="TYP155" s="86"/>
      <c r="TYQ155" s="86"/>
      <c r="TYR155" s="86"/>
      <c r="TYS155" s="86"/>
      <c r="TYT155" s="86"/>
      <c r="TYU155" s="86"/>
      <c r="TYV155" s="86"/>
      <c r="TYW155" s="86"/>
      <c r="TYX155" s="86"/>
      <c r="TYY155" s="86"/>
      <c r="TYZ155" s="86"/>
      <c r="TZA155" s="86"/>
      <c r="TZB155" s="86"/>
      <c r="TZC155" s="86"/>
      <c r="TZD155" s="86"/>
      <c r="TZE155" s="86"/>
      <c r="TZF155" s="86"/>
      <c r="TZG155" s="86"/>
      <c r="TZH155" s="86"/>
      <c r="TZI155" s="86"/>
      <c r="TZJ155" s="86"/>
      <c r="TZK155" s="86"/>
      <c r="TZL155" s="86"/>
      <c r="TZM155" s="86"/>
      <c r="TZN155" s="86"/>
      <c r="TZO155" s="86"/>
      <c r="TZP155" s="86"/>
      <c r="TZQ155" s="86"/>
      <c r="TZR155" s="86"/>
      <c r="TZS155" s="86"/>
      <c r="TZT155" s="86"/>
      <c r="TZU155" s="86"/>
      <c r="TZV155" s="86"/>
      <c r="TZW155" s="86"/>
      <c r="TZX155" s="86"/>
      <c r="TZY155" s="86"/>
      <c r="TZZ155" s="86"/>
      <c r="UAA155" s="86"/>
      <c r="UAB155" s="86"/>
      <c r="UAC155" s="86"/>
      <c r="UAD155" s="86"/>
      <c r="UAE155" s="86"/>
      <c r="UAF155" s="86"/>
      <c r="UAG155" s="86"/>
      <c r="UAH155" s="86"/>
      <c r="UAI155" s="86"/>
      <c r="UAJ155" s="86"/>
      <c r="UAK155" s="86"/>
      <c r="UAL155" s="86"/>
      <c r="UAM155" s="86"/>
      <c r="UAN155" s="86"/>
      <c r="UAO155" s="86"/>
      <c r="UAP155" s="86"/>
      <c r="UAQ155" s="86"/>
      <c r="UAR155" s="86"/>
      <c r="UAS155" s="86"/>
      <c r="UAT155" s="86"/>
      <c r="UAU155" s="86"/>
      <c r="UAV155" s="86"/>
      <c r="UAW155" s="86"/>
      <c r="UAX155" s="86"/>
      <c r="UAY155" s="86"/>
      <c r="UAZ155" s="86"/>
      <c r="UBA155" s="86"/>
      <c r="UBB155" s="86"/>
      <c r="UBC155" s="86"/>
      <c r="UBD155" s="86"/>
      <c r="UBE155" s="86"/>
      <c r="UBF155" s="86"/>
      <c r="UBG155" s="86"/>
      <c r="UBH155" s="86"/>
      <c r="UBI155" s="86"/>
      <c r="UBJ155" s="86"/>
      <c r="UBK155" s="86"/>
      <c r="UBL155" s="86"/>
      <c r="UBM155" s="86"/>
      <c r="UBN155" s="86"/>
      <c r="UBO155" s="86"/>
      <c r="UBP155" s="86"/>
      <c r="UBQ155" s="86"/>
      <c r="UBR155" s="86"/>
      <c r="UBS155" s="86"/>
      <c r="UBT155" s="86"/>
      <c r="UBU155" s="86"/>
      <c r="UBV155" s="86"/>
      <c r="UBW155" s="86"/>
      <c r="UBX155" s="86"/>
      <c r="UBY155" s="86"/>
      <c r="UBZ155" s="86"/>
      <c r="UCA155" s="86"/>
      <c r="UCB155" s="86"/>
      <c r="UCC155" s="86"/>
      <c r="UCD155" s="86"/>
      <c r="UCE155" s="86"/>
      <c r="UCF155" s="86"/>
      <c r="UCG155" s="86"/>
      <c r="UCH155" s="86"/>
      <c r="UCI155" s="86"/>
      <c r="UCJ155" s="86"/>
      <c r="UCK155" s="86"/>
      <c r="UCL155" s="86"/>
      <c r="UCM155" s="86"/>
      <c r="UCN155" s="86"/>
      <c r="UCO155" s="86"/>
      <c r="UCP155" s="86"/>
      <c r="UCQ155" s="186"/>
      <c r="UCR155" s="186"/>
      <c r="UCS155" s="186"/>
      <c r="UCT155" s="186"/>
      <c r="UCU155" s="186"/>
      <c r="UCV155" s="186"/>
      <c r="UCW155" s="86"/>
      <c r="UCX155" s="86"/>
      <c r="UCY155" s="86"/>
      <c r="UCZ155" s="86"/>
      <c r="UDA155" s="86"/>
      <c r="UDB155" s="86"/>
      <c r="UDC155" s="86"/>
      <c r="UDD155" s="86"/>
      <c r="UDE155" s="86"/>
      <c r="UDF155" s="86"/>
      <c r="UDG155" s="86"/>
      <c r="UDH155" s="86"/>
      <c r="UDI155" s="86"/>
      <c r="UDJ155" s="86"/>
      <c r="UDK155" s="86"/>
      <c r="UDL155" s="86"/>
      <c r="UDM155" s="86"/>
      <c r="UDN155" s="86"/>
      <c r="UDO155" s="86"/>
      <c r="UDP155" s="86"/>
      <c r="UDQ155" s="86"/>
      <c r="UDR155" s="86"/>
      <c r="UDS155" s="86"/>
      <c r="UDT155" s="86"/>
      <c r="UDU155" s="86"/>
      <c r="UDV155" s="86"/>
      <c r="UDW155" s="86"/>
      <c r="UDX155" s="86"/>
      <c r="UDY155" s="86"/>
      <c r="UDZ155" s="86"/>
      <c r="UEA155" s="86"/>
      <c r="UEB155" s="86"/>
      <c r="UEC155" s="86"/>
      <c r="UED155" s="86"/>
      <c r="UEE155" s="86"/>
      <c r="UEF155" s="86"/>
      <c r="UEG155" s="86"/>
      <c r="UEH155" s="86"/>
      <c r="UEI155" s="86"/>
      <c r="UEJ155" s="86"/>
      <c r="UEK155" s="86"/>
      <c r="UEL155" s="86"/>
      <c r="UEM155" s="86"/>
      <c r="UEN155" s="86"/>
      <c r="UEO155" s="86"/>
      <c r="UEP155" s="86"/>
      <c r="UEQ155" s="86"/>
      <c r="UER155" s="86"/>
      <c r="UES155" s="86"/>
      <c r="UET155" s="86"/>
      <c r="UEU155" s="86"/>
      <c r="UEV155" s="86"/>
      <c r="UEW155" s="86"/>
      <c r="UEX155" s="86"/>
      <c r="UEY155" s="86"/>
      <c r="UEZ155" s="86"/>
      <c r="UFA155" s="86"/>
      <c r="UFB155" s="86"/>
      <c r="UFC155" s="86"/>
      <c r="UFD155" s="86"/>
      <c r="UFE155" s="86"/>
      <c r="UFF155" s="86"/>
      <c r="UFG155" s="86"/>
      <c r="UFH155" s="86"/>
      <c r="UFI155" s="86"/>
      <c r="UFJ155" s="86"/>
      <c r="UFK155" s="86"/>
      <c r="UFL155" s="86"/>
      <c r="UFM155" s="86"/>
      <c r="UFN155" s="86"/>
      <c r="UFO155" s="86"/>
      <c r="UFP155" s="86"/>
      <c r="UFQ155" s="86"/>
      <c r="UFR155" s="86"/>
      <c r="UFS155" s="86"/>
      <c r="UFT155" s="86"/>
      <c r="UFU155" s="86"/>
      <c r="UFV155" s="86"/>
      <c r="UFW155" s="86"/>
      <c r="UFX155" s="86"/>
      <c r="UFY155" s="86"/>
      <c r="UFZ155" s="86"/>
      <c r="UGA155" s="86"/>
      <c r="UGB155" s="86"/>
      <c r="UGC155" s="86"/>
      <c r="UGD155" s="86"/>
      <c r="UGE155" s="86"/>
      <c r="UGF155" s="86"/>
      <c r="UGG155" s="86"/>
      <c r="UGH155" s="86"/>
      <c r="UGI155" s="86"/>
      <c r="UGJ155" s="86"/>
      <c r="UGK155" s="86"/>
      <c r="UGL155" s="86"/>
      <c r="UGM155" s="86"/>
      <c r="UGN155" s="86"/>
      <c r="UGO155" s="86"/>
      <c r="UGP155" s="86"/>
      <c r="UGQ155" s="86"/>
      <c r="UGR155" s="86"/>
      <c r="UGS155" s="86"/>
      <c r="UGT155" s="86"/>
      <c r="UGU155" s="86"/>
      <c r="UGV155" s="86"/>
      <c r="UGW155" s="86"/>
      <c r="UGX155" s="86"/>
      <c r="UGY155" s="86"/>
      <c r="UGZ155" s="86"/>
      <c r="UHA155" s="86"/>
      <c r="UHB155" s="86"/>
      <c r="UHC155" s="86"/>
      <c r="UHD155" s="86"/>
      <c r="UHE155" s="86"/>
      <c r="UHF155" s="86"/>
      <c r="UHG155" s="86"/>
      <c r="UHH155" s="86"/>
      <c r="UHI155" s="86"/>
      <c r="UHJ155" s="86"/>
      <c r="UHK155" s="86"/>
      <c r="UHL155" s="86"/>
      <c r="UHM155" s="86"/>
      <c r="UHN155" s="86"/>
      <c r="UHO155" s="86"/>
      <c r="UHP155" s="86"/>
      <c r="UHQ155" s="86"/>
      <c r="UHR155" s="86"/>
      <c r="UHS155" s="86"/>
      <c r="UHT155" s="86"/>
      <c r="UHU155" s="86"/>
      <c r="UHV155" s="86"/>
      <c r="UHW155" s="86"/>
      <c r="UHX155" s="86"/>
      <c r="UHY155" s="86"/>
      <c r="UHZ155" s="86"/>
      <c r="UIA155" s="86"/>
      <c r="UIB155" s="86"/>
      <c r="UIC155" s="86"/>
      <c r="UID155" s="86"/>
      <c r="UIE155" s="86"/>
      <c r="UIF155" s="86"/>
      <c r="UIG155" s="86"/>
      <c r="UIH155" s="86"/>
      <c r="UII155" s="86"/>
      <c r="UIJ155" s="86"/>
      <c r="UIK155" s="86"/>
      <c r="UIL155" s="86"/>
      <c r="UIM155" s="86"/>
      <c r="UIN155" s="86"/>
      <c r="UIO155" s="86"/>
      <c r="UIP155" s="86"/>
      <c r="UIQ155" s="86"/>
      <c r="UIR155" s="86"/>
      <c r="UIS155" s="86"/>
      <c r="UIT155" s="86"/>
      <c r="UIU155" s="86"/>
      <c r="UIV155" s="86"/>
      <c r="UIW155" s="86"/>
      <c r="UIX155" s="86"/>
      <c r="UIY155" s="86"/>
      <c r="UIZ155" s="86"/>
      <c r="UJA155" s="86"/>
      <c r="UJB155" s="86"/>
      <c r="UJC155" s="86"/>
      <c r="UJD155" s="86"/>
      <c r="UJE155" s="86"/>
      <c r="UJF155" s="86"/>
      <c r="UJG155" s="86"/>
      <c r="UJH155" s="86"/>
      <c r="UJI155" s="86"/>
      <c r="UJJ155" s="86"/>
      <c r="UJK155" s="86"/>
      <c r="UJL155" s="86"/>
      <c r="UJM155" s="86"/>
      <c r="UJN155" s="86"/>
      <c r="UJO155" s="86"/>
      <c r="UJP155" s="86"/>
      <c r="UJQ155" s="86"/>
      <c r="UJR155" s="86"/>
      <c r="UJS155" s="86"/>
      <c r="UJT155" s="86"/>
      <c r="UJU155" s="86"/>
      <c r="UJV155" s="86"/>
      <c r="UJW155" s="86"/>
      <c r="UJX155" s="86"/>
      <c r="UJY155" s="86"/>
      <c r="UJZ155" s="86"/>
      <c r="UKA155" s="86"/>
      <c r="UKB155" s="86"/>
      <c r="UKC155" s="86"/>
      <c r="UKD155" s="86"/>
      <c r="UKE155" s="86"/>
      <c r="UKF155" s="86"/>
      <c r="UKG155" s="86"/>
      <c r="UKH155" s="86"/>
      <c r="UKI155" s="86"/>
      <c r="UKJ155" s="86"/>
      <c r="UKK155" s="86"/>
      <c r="UKL155" s="86"/>
      <c r="UKM155" s="86"/>
      <c r="UKN155" s="86"/>
      <c r="UKO155" s="86"/>
      <c r="UKP155" s="86"/>
      <c r="UKQ155" s="86"/>
      <c r="UKR155" s="86"/>
      <c r="UKS155" s="86"/>
      <c r="UKT155" s="86"/>
      <c r="UKU155" s="86"/>
      <c r="UKV155" s="86"/>
      <c r="UKW155" s="86"/>
      <c r="UKX155" s="86"/>
      <c r="UKY155" s="86"/>
      <c r="UKZ155" s="86"/>
      <c r="ULA155" s="86"/>
      <c r="ULB155" s="86"/>
      <c r="ULC155" s="86"/>
      <c r="ULD155" s="86"/>
      <c r="ULE155" s="86"/>
      <c r="ULF155" s="86"/>
      <c r="ULG155" s="86"/>
      <c r="ULH155" s="86"/>
      <c r="ULI155" s="86"/>
      <c r="ULJ155" s="86"/>
      <c r="ULK155" s="86"/>
      <c r="ULL155" s="86"/>
      <c r="ULM155" s="86"/>
      <c r="ULN155" s="86"/>
      <c r="ULO155" s="86"/>
      <c r="ULP155" s="86"/>
      <c r="ULQ155" s="86"/>
      <c r="ULR155" s="86"/>
      <c r="ULS155" s="86"/>
      <c r="ULT155" s="86"/>
      <c r="ULU155" s="86"/>
      <c r="ULV155" s="86"/>
      <c r="ULW155" s="86"/>
      <c r="ULX155" s="86"/>
      <c r="ULY155" s="86"/>
      <c r="ULZ155" s="86"/>
      <c r="UMA155" s="86"/>
      <c r="UMB155" s="86"/>
      <c r="UMC155" s="86"/>
      <c r="UMD155" s="86"/>
      <c r="UME155" s="86"/>
      <c r="UMF155" s="86"/>
      <c r="UMG155" s="86"/>
      <c r="UMH155" s="86"/>
      <c r="UMI155" s="86"/>
      <c r="UMJ155" s="86"/>
      <c r="UMK155" s="86"/>
      <c r="UML155" s="86"/>
      <c r="UMM155" s="186"/>
      <c r="UMN155" s="186"/>
      <c r="UMO155" s="186"/>
      <c r="UMP155" s="186"/>
      <c r="UMQ155" s="186"/>
      <c r="UMR155" s="186"/>
      <c r="UMS155" s="86"/>
      <c r="UMT155" s="86"/>
      <c r="UMU155" s="86"/>
      <c r="UMV155" s="86"/>
      <c r="UMW155" s="86"/>
      <c r="UMX155" s="86"/>
      <c r="UMY155" s="86"/>
      <c r="UMZ155" s="86"/>
      <c r="UNA155" s="86"/>
      <c r="UNB155" s="86"/>
      <c r="UNC155" s="86"/>
      <c r="UND155" s="86"/>
      <c r="UNE155" s="86"/>
      <c r="UNF155" s="86"/>
      <c r="UNG155" s="86"/>
      <c r="UNH155" s="86"/>
      <c r="UNI155" s="86"/>
      <c r="UNJ155" s="86"/>
      <c r="UNK155" s="86"/>
      <c r="UNL155" s="86"/>
      <c r="UNM155" s="86"/>
      <c r="UNN155" s="86"/>
      <c r="UNO155" s="86"/>
      <c r="UNP155" s="86"/>
      <c r="UNQ155" s="86"/>
      <c r="UNR155" s="86"/>
      <c r="UNS155" s="86"/>
      <c r="UNT155" s="86"/>
      <c r="UNU155" s="86"/>
      <c r="UNV155" s="86"/>
      <c r="UNW155" s="86"/>
      <c r="UNX155" s="86"/>
      <c r="UNY155" s="86"/>
      <c r="UNZ155" s="86"/>
      <c r="UOA155" s="86"/>
      <c r="UOB155" s="86"/>
      <c r="UOC155" s="86"/>
      <c r="UOD155" s="86"/>
      <c r="UOE155" s="86"/>
      <c r="UOF155" s="86"/>
      <c r="UOG155" s="86"/>
      <c r="UOH155" s="86"/>
      <c r="UOI155" s="86"/>
      <c r="UOJ155" s="86"/>
      <c r="UOK155" s="86"/>
      <c r="UOL155" s="86"/>
      <c r="UOM155" s="86"/>
      <c r="UON155" s="86"/>
      <c r="UOO155" s="86"/>
      <c r="UOP155" s="86"/>
      <c r="UOQ155" s="86"/>
      <c r="UOR155" s="86"/>
      <c r="UOS155" s="86"/>
      <c r="UOT155" s="86"/>
      <c r="UOU155" s="86"/>
      <c r="UOV155" s="86"/>
      <c r="UOW155" s="86"/>
      <c r="UOX155" s="86"/>
      <c r="UOY155" s="86"/>
      <c r="UOZ155" s="86"/>
      <c r="UPA155" s="86"/>
      <c r="UPB155" s="86"/>
      <c r="UPC155" s="86"/>
      <c r="UPD155" s="86"/>
      <c r="UPE155" s="86"/>
      <c r="UPF155" s="86"/>
      <c r="UPG155" s="86"/>
      <c r="UPH155" s="86"/>
      <c r="UPI155" s="86"/>
      <c r="UPJ155" s="86"/>
      <c r="UPK155" s="86"/>
      <c r="UPL155" s="86"/>
      <c r="UPM155" s="86"/>
      <c r="UPN155" s="86"/>
      <c r="UPO155" s="86"/>
      <c r="UPP155" s="86"/>
      <c r="UPQ155" s="86"/>
      <c r="UPR155" s="86"/>
      <c r="UPS155" s="86"/>
      <c r="UPT155" s="86"/>
      <c r="UPU155" s="86"/>
      <c r="UPV155" s="86"/>
      <c r="UPW155" s="86"/>
      <c r="UPX155" s="86"/>
      <c r="UPY155" s="86"/>
      <c r="UPZ155" s="86"/>
      <c r="UQA155" s="86"/>
      <c r="UQB155" s="86"/>
      <c r="UQC155" s="86"/>
      <c r="UQD155" s="86"/>
      <c r="UQE155" s="86"/>
      <c r="UQF155" s="86"/>
      <c r="UQG155" s="86"/>
      <c r="UQH155" s="86"/>
      <c r="UQI155" s="86"/>
      <c r="UQJ155" s="86"/>
      <c r="UQK155" s="86"/>
      <c r="UQL155" s="86"/>
      <c r="UQM155" s="86"/>
      <c r="UQN155" s="86"/>
      <c r="UQO155" s="86"/>
      <c r="UQP155" s="86"/>
      <c r="UQQ155" s="86"/>
      <c r="UQR155" s="86"/>
      <c r="UQS155" s="86"/>
      <c r="UQT155" s="86"/>
      <c r="UQU155" s="86"/>
      <c r="UQV155" s="86"/>
      <c r="UQW155" s="86"/>
      <c r="UQX155" s="86"/>
      <c r="UQY155" s="86"/>
      <c r="UQZ155" s="86"/>
      <c r="URA155" s="86"/>
      <c r="URB155" s="86"/>
      <c r="URC155" s="86"/>
      <c r="URD155" s="86"/>
      <c r="URE155" s="86"/>
      <c r="URF155" s="86"/>
      <c r="URG155" s="86"/>
      <c r="URH155" s="86"/>
      <c r="URI155" s="86"/>
      <c r="URJ155" s="86"/>
      <c r="URK155" s="86"/>
      <c r="URL155" s="86"/>
      <c r="URM155" s="86"/>
      <c r="URN155" s="86"/>
      <c r="URO155" s="86"/>
      <c r="URP155" s="86"/>
      <c r="URQ155" s="86"/>
      <c r="URR155" s="86"/>
      <c r="URS155" s="86"/>
      <c r="URT155" s="86"/>
      <c r="URU155" s="86"/>
      <c r="URV155" s="86"/>
      <c r="URW155" s="86"/>
      <c r="URX155" s="86"/>
      <c r="URY155" s="86"/>
      <c r="URZ155" s="86"/>
      <c r="USA155" s="86"/>
      <c r="USB155" s="86"/>
      <c r="USC155" s="86"/>
      <c r="USD155" s="86"/>
      <c r="USE155" s="86"/>
      <c r="USF155" s="86"/>
      <c r="USG155" s="86"/>
      <c r="USH155" s="86"/>
      <c r="USI155" s="86"/>
      <c r="USJ155" s="86"/>
      <c r="USK155" s="86"/>
      <c r="USL155" s="86"/>
      <c r="USM155" s="86"/>
      <c r="USN155" s="86"/>
      <c r="USO155" s="86"/>
      <c r="USP155" s="86"/>
      <c r="USQ155" s="86"/>
      <c r="USR155" s="86"/>
      <c r="USS155" s="86"/>
      <c r="UST155" s="86"/>
      <c r="USU155" s="86"/>
      <c r="USV155" s="86"/>
      <c r="USW155" s="86"/>
      <c r="USX155" s="86"/>
      <c r="USY155" s="86"/>
      <c r="USZ155" s="86"/>
      <c r="UTA155" s="86"/>
      <c r="UTB155" s="86"/>
      <c r="UTC155" s="86"/>
      <c r="UTD155" s="86"/>
      <c r="UTE155" s="86"/>
      <c r="UTF155" s="86"/>
      <c r="UTG155" s="86"/>
      <c r="UTH155" s="86"/>
      <c r="UTI155" s="86"/>
      <c r="UTJ155" s="86"/>
      <c r="UTK155" s="86"/>
      <c r="UTL155" s="86"/>
      <c r="UTM155" s="86"/>
      <c r="UTN155" s="86"/>
      <c r="UTO155" s="86"/>
      <c r="UTP155" s="86"/>
      <c r="UTQ155" s="86"/>
      <c r="UTR155" s="86"/>
      <c r="UTS155" s="86"/>
      <c r="UTT155" s="86"/>
      <c r="UTU155" s="86"/>
      <c r="UTV155" s="86"/>
      <c r="UTW155" s="86"/>
      <c r="UTX155" s="86"/>
      <c r="UTY155" s="86"/>
      <c r="UTZ155" s="86"/>
      <c r="UUA155" s="86"/>
      <c r="UUB155" s="86"/>
      <c r="UUC155" s="86"/>
      <c r="UUD155" s="86"/>
      <c r="UUE155" s="86"/>
      <c r="UUF155" s="86"/>
      <c r="UUG155" s="86"/>
      <c r="UUH155" s="86"/>
      <c r="UUI155" s="86"/>
      <c r="UUJ155" s="86"/>
      <c r="UUK155" s="86"/>
      <c r="UUL155" s="86"/>
      <c r="UUM155" s="86"/>
      <c r="UUN155" s="86"/>
      <c r="UUO155" s="86"/>
      <c r="UUP155" s="86"/>
      <c r="UUQ155" s="86"/>
      <c r="UUR155" s="86"/>
      <c r="UUS155" s="86"/>
      <c r="UUT155" s="86"/>
      <c r="UUU155" s="86"/>
      <c r="UUV155" s="86"/>
      <c r="UUW155" s="86"/>
      <c r="UUX155" s="86"/>
      <c r="UUY155" s="86"/>
      <c r="UUZ155" s="86"/>
      <c r="UVA155" s="86"/>
      <c r="UVB155" s="86"/>
      <c r="UVC155" s="86"/>
      <c r="UVD155" s="86"/>
      <c r="UVE155" s="86"/>
      <c r="UVF155" s="86"/>
      <c r="UVG155" s="86"/>
      <c r="UVH155" s="86"/>
      <c r="UVI155" s="86"/>
      <c r="UVJ155" s="86"/>
      <c r="UVK155" s="86"/>
      <c r="UVL155" s="86"/>
      <c r="UVM155" s="86"/>
      <c r="UVN155" s="86"/>
      <c r="UVO155" s="86"/>
      <c r="UVP155" s="86"/>
      <c r="UVQ155" s="86"/>
      <c r="UVR155" s="86"/>
      <c r="UVS155" s="86"/>
      <c r="UVT155" s="86"/>
      <c r="UVU155" s="86"/>
      <c r="UVV155" s="86"/>
      <c r="UVW155" s="86"/>
      <c r="UVX155" s="86"/>
      <c r="UVY155" s="86"/>
      <c r="UVZ155" s="86"/>
      <c r="UWA155" s="86"/>
      <c r="UWB155" s="86"/>
      <c r="UWC155" s="86"/>
      <c r="UWD155" s="86"/>
      <c r="UWE155" s="86"/>
      <c r="UWF155" s="86"/>
      <c r="UWG155" s="86"/>
      <c r="UWH155" s="86"/>
      <c r="UWI155" s="186"/>
      <c r="UWJ155" s="186"/>
      <c r="UWK155" s="186"/>
      <c r="UWL155" s="186"/>
      <c r="UWM155" s="186"/>
      <c r="UWN155" s="186"/>
      <c r="UWO155" s="86"/>
      <c r="UWP155" s="86"/>
      <c r="UWQ155" s="86"/>
      <c r="UWR155" s="86"/>
      <c r="UWS155" s="86"/>
      <c r="UWT155" s="86"/>
      <c r="UWU155" s="86"/>
      <c r="UWV155" s="86"/>
      <c r="UWW155" s="86"/>
      <c r="UWX155" s="86"/>
      <c r="UWY155" s="86"/>
      <c r="UWZ155" s="86"/>
      <c r="UXA155" s="86"/>
      <c r="UXB155" s="86"/>
      <c r="UXC155" s="86"/>
      <c r="UXD155" s="86"/>
      <c r="UXE155" s="86"/>
      <c r="UXF155" s="86"/>
      <c r="UXG155" s="86"/>
      <c r="UXH155" s="86"/>
      <c r="UXI155" s="86"/>
      <c r="UXJ155" s="86"/>
      <c r="UXK155" s="86"/>
      <c r="UXL155" s="86"/>
      <c r="UXM155" s="86"/>
      <c r="UXN155" s="86"/>
      <c r="UXO155" s="86"/>
      <c r="UXP155" s="86"/>
      <c r="UXQ155" s="86"/>
      <c r="UXR155" s="86"/>
      <c r="UXS155" s="86"/>
      <c r="UXT155" s="86"/>
      <c r="UXU155" s="86"/>
      <c r="UXV155" s="86"/>
      <c r="UXW155" s="86"/>
      <c r="UXX155" s="86"/>
      <c r="UXY155" s="86"/>
      <c r="UXZ155" s="86"/>
      <c r="UYA155" s="86"/>
      <c r="UYB155" s="86"/>
      <c r="UYC155" s="86"/>
      <c r="UYD155" s="86"/>
      <c r="UYE155" s="86"/>
      <c r="UYF155" s="86"/>
      <c r="UYG155" s="86"/>
      <c r="UYH155" s="86"/>
      <c r="UYI155" s="86"/>
      <c r="UYJ155" s="86"/>
      <c r="UYK155" s="86"/>
      <c r="UYL155" s="86"/>
      <c r="UYM155" s="86"/>
      <c r="UYN155" s="86"/>
      <c r="UYO155" s="86"/>
      <c r="UYP155" s="86"/>
      <c r="UYQ155" s="86"/>
      <c r="UYR155" s="86"/>
      <c r="UYS155" s="86"/>
      <c r="UYT155" s="86"/>
      <c r="UYU155" s="86"/>
      <c r="UYV155" s="86"/>
      <c r="UYW155" s="86"/>
      <c r="UYX155" s="86"/>
      <c r="UYY155" s="86"/>
      <c r="UYZ155" s="86"/>
      <c r="UZA155" s="86"/>
      <c r="UZB155" s="86"/>
      <c r="UZC155" s="86"/>
      <c r="UZD155" s="86"/>
      <c r="UZE155" s="86"/>
      <c r="UZF155" s="86"/>
      <c r="UZG155" s="86"/>
      <c r="UZH155" s="86"/>
      <c r="UZI155" s="86"/>
      <c r="UZJ155" s="86"/>
      <c r="UZK155" s="86"/>
      <c r="UZL155" s="86"/>
      <c r="UZM155" s="86"/>
      <c r="UZN155" s="86"/>
      <c r="UZO155" s="86"/>
      <c r="UZP155" s="86"/>
      <c r="UZQ155" s="86"/>
      <c r="UZR155" s="86"/>
      <c r="UZS155" s="86"/>
      <c r="UZT155" s="86"/>
      <c r="UZU155" s="86"/>
      <c r="UZV155" s="86"/>
      <c r="UZW155" s="86"/>
      <c r="UZX155" s="86"/>
      <c r="UZY155" s="86"/>
      <c r="UZZ155" s="86"/>
      <c r="VAA155" s="86"/>
      <c r="VAB155" s="86"/>
      <c r="VAC155" s="86"/>
      <c r="VAD155" s="86"/>
      <c r="VAE155" s="86"/>
      <c r="VAF155" s="86"/>
      <c r="VAG155" s="86"/>
      <c r="VAH155" s="86"/>
      <c r="VAI155" s="86"/>
      <c r="VAJ155" s="86"/>
      <c r="VAK155" s="86"/>
      <c r="VAL155" s="86"/>
      <c r="VAM155" s="86"/>
      <c r="VAN155" s="86"/>
      <c r="VAO155" s="86"/>
      <c r="VAP155" s="86"/>
      <c r="VAQ155" s="86"/>
      <c r="VAR155" s="86"/>
      <c r="VAS155" s="86"/>
      <c r="VAT155" s="86"/>
      <c r="VAU155" s="86"/>
      <c r="VAV155" s="86"/>
      <c r="VAW155" s="86"/>
      <c r="VAX155" s="86"/>
      <c r="VAY155" s="86"/>
      <c r="VAZ155" s="86"/>
      <c r="VBA155" s="86"/>
      <c r="VBB155" s="86"/>
      <c r="VBC155" s="86"/>
      <c r="VBD155" s="86"/>
      <c r="VBE155" s="86"/>
      <c r="VBF155" s="86"/>
      <c r="VBG155" s="86"/>
      <c r="VBH155" s="86"/>
      <c r="VBI155" s="86"/>
      <c r="VBJ155" s="86"/>
      <c r="VBK155" s="86"/>
      <c r="VBL155" s="86"/>
      <c r="VBM155" s="86"/>
      <c r="VBN155" s="86"/>
      <c r="VBO155" s="86"/>
      <c r="VBP155" s="86"/>
      <c r="VBQ155" s="86"/>
      <c r="VBR155" s="86"/>
      <c r="VBS155" s="86"/>
      <c r="VBT155" s="86"/>
      <c r="VBU155" s="86"/>
      <c r="VBV155" s="86"/>
      <c r="VBW155" s="86"/>
      <c r="VBX155" s="86"/>
      <c r="VBY155" s="86"/>
      <c r="VBZ155" s="86"/>
      <c r="VCA155" s="86"/>
      <c r="VCB155" s="86"/>
      <c r="VCC155" s="86"/>
      <c r="VCD155" s="86"/>
      <c r="VCE155" s="86"/>
      <c r="VCF155" s="86"/>
      <c r="VCG155" s="86"/>
      <c r="VCH155" s="86"/>
      <c r="VCI155" s="86"/>
      <c r="VCJ155" s="86"/>
      <c r="VCK155" s="86"/>
      <c r="VCL155" s="86"/>
      <c r="VCM155" s="86"/>
      <c r="VCN155" s="86"/>
      <c r="VCO155" s="86"/>
      <c r="VCP155" s="86"/>
      <c r="VCQ155" s="86"/>
      <c r="VCR155" s="86"/>
      <c r="VCS155" s="86"/>
      <c r="VCT155" s="86"/>
      <c r="VCU155" s="86"/>
      <c r="VCV155" s="86"/>
      <c r="VCW155" s="86"/>
      <c r="VCX155" s="86"/>
      <c r="VCY155" s="86"/>
      <c r="VCZ155" s="86"/>
      <c r="VDA155" s="86"/>
      <c r="VDB155" s="86"/>
      <c r="VDC155" s="86"/>
      <c r="VDD155" s="86"/>
      <c r="VDE155" s="86"/>
      <c r="VDF155" s="86"/>
      <c r="VDG155" s="86"/>
      <c r="VDH155" s="86"/>
      <c r="VDI155" s="86"/>
      <c r="VDJ155" s="86"/>
      <c r="VDK155" s="86"/>
      <c r="VDL155" s="86"/>
      <c r="VDM155" s="86"/>
      <c r="VDN155" s="86"/>
      <c r="VDO155" s="86"/>
      <c r="VDP155" s="86"/>
      <c r="VDQ155" s="86"/>
      <c r="VDR155" s="86"/>
      <c r="VDS155" s="86"/>
      <c r="VDT155" s="86"/>
      <c r="VDU155" s="86"/>
      <c r="VDV155" s="86"/>
      <c r="VDW155" s="86"/>
      <c r="VDX155" s="86"/>
      <c r="VDY155" s="86"/>
      <c r="VDZ155" s="86"/>
      <c r="VEA155" s="86"/>
      <c r="VEB155" s="86"/>
      <c r="VEC155" s="86"/>
      <c r="VED155" s="86"/>
      <c r="VEE155" s="86"/>
      <c r="VEF155" s="86"/>
      <c r="VEG155" s="86"/>
      <c r="VEH155" s="86"/>
      <c r="VEI155" s="86"/>
      <c r="VEJ155" s="86"/>
      <c r="VEK155" s="86"/>
      <c r="VEL155" s="86"/>
      <c r="VEM155" s="86"/>
      <c r="VEN155" s="86"/>
      <c r="VEO155" s="86"/>
      <c r="VEP155" s="86"/>
      <c r="VEQ155" s="86"/>
      <c r="VER155" s="86"/>
      <c r="VES155" s="86"/>
      <c r="VET155" s="86"/>
      <c r="VEU155" s="86"/>
      <c r="VEV155" s="86"/>
      <c r="VEW155" s="86"/>
      <c r="VEX155" s="86"/>
      <c r="VEY155" s="86"/>
      <c r="VEZ155" s="86"/>
      <c r="VFA155" s="86"/>
      <c r="VFB155" s="86"/>
      <c r="VFC155" s="86"/>
      <c r="VFD155" s="86"/>
      <c r="VFE155" s="86"/>
      <c r="VFF155" s="86"/>
      <c r="VFG155" s="86"/>
      <c r="VFH155" s="86"/>
      <c r="VFI155" s="86"/>
      <c r="VFJ155" s="86"/>
      <c r="VFK155" s="86"/>
      <c r="VFL155" s="86"/>
      <c r="VFM155" s="86"/>
      <c r="VFN155" s="86"/>
      <c r="VFO155" s="86"/>
      <c r="VFP155" s="86"/>
      <c r="VFQ155" s="86"/>
      <c r="VFR155" s="86"/>
      <c r="VFS155" s="86"/>
      <c r="VFT155" s="86"/>
      <c r="VFU155" s="86"/>
      <c r="VFV155" s="86"/>
      <c r="VFW155" s="86"/>
      <c r="VFX155" s="86"/>
      <c r="VFY155" s="86"/>
      <c r="VFZ155" s="86"/>
      <c r="VGA155" s="86"/>
      <c r="VGB155" s="86"/>
      <c r="VGC155" s="86"/>
      <c r="VGD155" s="86"/>
      <c r="VGE155" s="186"/>
      <c r="VGF155" s="186"/>
      <c r="VGG155" s="186"/>
      <c r="VGH155" s="186"/>
      <c r="VGI155" s="186"/>
      <c r="VGJ155" s="186"/>
      <c r="VGK155" s="86"/>
      <c r="VGL155" s="86"/>
      <c r="VGM155" s="86"/>
      <c r="VGN155" s="86"/>
      <c r="VGO155" s="86"/>
      <c r="VGP155" s="86"/>
      <c r="VGQ155" s="86"/>
      <c r="VGR155" s="86"/>
      <c r="VGS155" s="86"/>
      <c r="VGT155" s="86"/>
      <c r="VGU155" s="86"/>
      <c r="VGV155" s="86"/>
      <c r="VGW155" s="86"/>
      <c r="VGX155" s="86"/>
      <c r="VGY155" s="86"/>
      <c r="VGZ155" s="86"/>
      <c r="VHA155" s="86"/>
      <c r="VHB155" s="86"/>
      <c r="VHC155" s="86"/>
      <c r="VHD155" s="86"/>
      <c r="VHE155" s="86"/>
      <c r="VHF155" s="86"/>
      <c r="VHG155" s="86"/>
      <c r="VHH155" s="86"/>
      <c r="VHI155" s="86"/>
      <c r="VHJ155" s="86"/>
      <c r="VHK155" s="86"/>
      <c r="VHL155" s="86"/>
      <c r="VHM155" s="86"/>
      <c r="VHN155" s="86"/>
      <c r="VHO155" s="86"/>
      <c r="VHP155" s="86"/>
      <c r="VHQ155" s="86"/>
      <c r="VHR155" s="86"/>
      <c r="VHS155" s="86"/>
      <c r="VHT155" s="86"/>
      <c r="VHU155" s="86"/>
      <c r="VHV155" s="86"/>
      <c r="VHW155" s="86"/>
      <c r="VHX155" s="86"/>
      <c r="VHY155" s="86"/>
      <c r="VHZ155" s="86"/>
      <c r="VIA155" s="86"/>
      <c r="VIB155" s="86"/>
      <c r="VIC155" s="86"/>
      <c r="VID155" s="86"/>
      <c r="VIE155" s="86"/>
      <c r="VIF155" s="86"/>
      <c r="VIG155" s="86"/>
      <c r="VIH155" s="86"/>
      <c r="VII155" s="86"/>
      <c r="VIJ155" s="86"/>
      <c r="VIK155" s="86"/>
      <c r="VIL155" s="86"/>
      <c r="VIM155" s="86"/>
      <c r="VIN155" s="86"/>
      <c r="VIO155" s="86"/>
      <c r="VIP155" s="86"/>
      <c r="VIQ155" s="86"/>
      <c r="VIR155" s="86"/>
      <c r="VIS155" s="86"/>
      <c r="VIT155" s="86"/>
      <c r="VIU155" s="86"/>
      <c r="VIV155" s="86"/>
      <c r="VIW155" s="86"/>
      <c r="VIX155" s="86"/>
      <c r="VIY155" s="86"/>
      <c r="VIZ155" s="86"/>
      <c r="VJA155" s="86"/>
      <c r="VJB155" s="86"/>
      <c r="VJC155" s="86"/>
      <c r="VJD155" s="86"/>
      <c r="VJE155" s="86"/>
      <c r="VJF155" s="86"/>
      <c r="VJG155" s="86"/>
      <c r="VJH155" s="86"/>
      <c r="VJI155" s="86"/>
      <c r="VJJ155" s="86"/>
      <c r="VJK155" s="86"/>
      <c r="VJL155" s="86"/>
      <c r="VJM155" s="86"/>
      <c r="VJN155" s="86"/>
      <c r="VJO155" s="86"/>
      <c r="VJP155" s="86"/>
      <c r="VJQ155" s="86"/>
      <c r="VJR155" s="86"/>
      <c r="VJS155" s="86"/>
      <c r="VJT155" s="86"/>
      <c r="VJU155" s="86"/>
      <c r="VJV155" s="86"/>
      <c r="VJW155" s="86"/>
      <c r="VJX155" s="86"/>
      <c r="VJY155" s="86"/>
      <c r="VJZ155" s="86"/>
      <c r="VKA155" s="86"/>
      <c r="VKB155" s="86"/>
      <c r="VKC155" s="86"/>
      <c r="VKD155" s="86"/>
      <c r="VKE155" s="86"/>
      <c r="VKF155" s="86"/>
      <c r="VKG155" s="86"/>
      <c r="VKH155" s="86"/>
      <c r="VKI155" s="86"/>
      <c r="VKJ155" s="86"/>
      <c r="VKK155" s="86"/>
      <c r="VKL155" s="86"/>
      <c r="VKM155" s="86"/>
      <c r="VKN155" s="86"/>
      <c r="VKO155" s="86"/>
      <c r="VKP155" s="86"/>
      <c r="VKQ155" s="86"/>
      <c r="VKR155" s="86"/>
      <c r="VKS155" s="86"/>
      <c r="VKT155" s="86"/>
      <c r="VKU155" s="86"/>
      <c r="VKV155" s="86"/>
      <c r="VKW155" s="86"/>
      <c r="VKX155" s="86"/>
      <c r="VKY155" s="86"/>
      <c r="VKZ155" s="86"/>
      <c r="VLA155" s="86"/>
      <c r="VLB155" s="86"/>
      <c r="VLC155" s="86"/>
      <c r="VLD155" s="86"/>
      <c r="VLE155" s="86"/>
      <c r="VLF155" s="86"/>
      <c r="VLG155" s="86"/>
      <c r="VLH155" s="86"/>
      <c r="VLI155" s="86"/>
      <c r="VLJ155" s="86"/>
      <c r="VLK155" s="86"/>
      <c r="VLL155" s="86"/>
      <c r="VLM155" s="86"/>
      <c r="VLN155" s="86"/>
      <c r="VLO155" s="86"/>
      <c r="VLP155" s="86"/>
      <c r="VLQ155" s="86"/>
      <c r="VLR155" s="86"/>
      <c r="VLS155" s="86"/>
      <c r="VLT155" s="86"/>
      <c r="VLU155" s="86"/>
      <c r="VLV155" s="86"/>
      <c r="VLW155" s="86"/>
      <c r="VLX155" s="86"/>
      <c r="VLY155" s="86"/>
      <c r="VLZ155" s="86"/>
      <c r="VMA155" s="86"/>
      <c r="VMB155" s="86"/>
      <c r="VMC155" s="86"/>
      <c r="VMD155" s="86"/>
      <c r="VME155" s="86"/>
      <c r="VMF155" s="86"/>
      <c r="VMG155" s="86"/>
      <c r="VMH155" s="86"/>
      <c r="VMI155" s="86"/>
      <c r="VMJ155" s="86"/>
      <c r="VMK155" s="86"/>
      <c r="VML155" s="86"/>
      <c r="VMM155" s="86"/>
      <c r="VMN155" s="86"/>
      <c r="VMO155" s="86"/>
      <c r="VMP155" s="86"/>
      <c r="VMQ155" s="86"/>
      <c r="VMR155" s="86"/>
      <c r="VMS155" s="86"/>
      <c r="VMT155" s="86"/>
      <c r="VMU155" s="86"/>
      <c r="VMV155" s="86"/>
      <c r="VMW155" s="86"/>
      <c r="VMX155" s="86"/>
      <c r="VMY155" s="86"/>
      <c r="VMZ155" s="86"/>
      <c r="VNA155" s="86"/>
      <c r="VNB155" s="86"/>
      <c r="VNC155" s="86"/>
      <c r="VND155" s="86"/>
      <c r="VNE155" s="86"/>
      <c r="VNF155" s="86"/>
      <c r="VNG155" s="86"/>
      <c r="VNH155" s="86"/>
      <c r="VNI155" s="86"/>
      <c r="VNJ155" s="86"/>
      <c r="VNK155" s="86"/>
      <c r="VNL155" s="86"/>
      <c r="VNM155" s="86"/>
      <c r="VNN155" s="86"/>
      <c r="VNO155" s="86"/>
      <c r="VNP155" s="86"/>
      <c r="VNQ155" s="86"/>
      <c r="VNR155" s="86"/>
      <c r="VNS155" s="86"/>
      <c r="VNT155" s="86"/>
      <c r="VNU155" s="86"/>
      <c r="VNV155" s="86"/>
      <c r="VNW155" s="86"/>
      <c r="VNX155" s="86"/>
      <c r="VNY155" s="86"/>
      <c r="VNZ155" s="86"/>
      <c r="VOA155" s="86"/>
      <c r="VOB155" s="86"/>
      <c r="VOC155" s="86"/>
      <c r="VOD155" s="86"/>
      <c r="VOE155" s="86"/>
      <c r="VOF155" s="86"/>
      <c r="VOG155" s="86"/>
      <c r="VOH155" s="86"/>
      <c r="VOI155" s="86"/>
      <c r="VOJ155" s="86"/>
      <c r="VOK155" s="86"/>
      <c r="VOL155" s="86"/>
      <c r="VOM155" s="86"/>
      <c r="VON155" s="86"/>
      <c r="VOO155" s="86"/>
      <c r="VOP155" s="86"/>
      <c r="VOQ155" s="86"/>
      <c r="VOR155" s="86"/>
      <c r="VOS155" s="86"/>
      <c r="VOT155" s="86"/>
      <c r="VOU155" s="86"/>
      <c r="VOV155" s="86"/>
      <c r="VOW155" s="86"/>
      <c r="VOX155" s="86"/>
      <c r="VOY155" s="86"/>
      <c r="VOZ155" s="86"/>
      <c r="VPA155" s="86"/>
      <c r="VPB155" s="86"/>
      <c r="VPC155" s="86"/>
      <c r="VPD155" s="86"/>
      <c r="VPE155" s="86"/>
      <c r="VPF155" s="86"/>
      <c r="VPG155" s="86"/>
      <c r="VPH155" s="86"/>
      <c r="VPI155" s="86"/>
      <c r="VPJ155" s="86"/>
      <c r="VPK155" s="86"/>
      <c r="VPL155" s="86"/>
      <c r="VPM155" s="86"/>
      <c r="VPN155" s="86"/>
      <c r="VPO155" s="86"/>
      <c r="VPP155" s="86"/>
      <c r="VPQ155" s="86"/>
      <c r="VPR155" s="86"/>
      <c r="VPS155" s="86"/>
      <c r="VPT155" s="86"/>
      <c r="VPU155" s="86"/>
      <c r="VPV155" s="86"/>
      <c r="VPW155" s="86"/>
      <c r="VPX155" s="86"/>
      <c r="VPY155" s="86"/>
      <c r="VPZ155" s="86"/>
      <c r="VQA155" s="186"/>
      <c r="VQB155" s="186"/>
      <c r="VQC155" s="186"/>
      <c r="VQD155" s="186"/>
      <c r="VQE155" s="186"/>
      <c r="VQF155" s="186"/>
      <c r="VQG155" s="86"/>
      <c r="VQH155" s="86"/>
      <c r="VQI155" s="86"/>
      <c r="VQJ155" s="86"/>
      <c r="VQK155" s="86"/>
      <c r="VQL155" s="86"/>
      <c r="VQM155" s="86"/>
      <c r="VQN155" s="86"/>
      <c r="VQO155" s="86"/>
      <c r="VQP155" s="86"/>
      <c r="VQQ155" s="86"/>
      <c r="VQR155" s="86"/>
      <c r="VQS155" s="86"/>
      <c r="VQT155" s="86"/>
      <c r="VQU155" s="86"/>
      <c r="VQV155" s="86"/>
      <c r="VQW155" s="86"/>
      <c r="VQX155" s="86"/>
      <c r="VQY155" s="86"/>
      <c r="VQZ155" s="86"/>
      <c r="VRA155" s="86"/>
      <c r="VRB155" s="86"/>
      <c r="VRC155" s="86"/>
      <c r="VRD155" s="86"/>
      <c r="VRE155" s="86"/>
      <c r="VRF155" s="86"/>
      <c r="VRG155" s="86"/>
      <c r="VRH155" s="86"/>
      <c r="VRI155" s="86"/>
      <c r="VRJ155" s="86"/>
      <c r="VRK155" s="86"/>
      <c r="VRL155" s="86"/>
      <c r="VRM155" s="86"/>
      <c r="VRN155" s="86"/>
      <c r="VRO155" s="86"/>
      <c r="VRP155" s="86"/>
      <c r="VRQ155" s="86"/>
      <c r="VRR155" s="86"/>
      <c r="VRS155" s="86"/>
      <c r="VRT155" s="86"/>
      <c r="VRU155" s="86"/>
      <c r="VRV155" s="86"/>
      <c r="VRW155" s="86"/>
      <c r="VRX155" s="86"/>
      <c r="VRY155" s="86"/>
      <c r="VRZ155" s="86"/>
      <c r="VSA155" s="86"/>
      <c r="VSB155" s="86"/>
      <c r="VSC155" s="86"/>
      <c r="VSD155" s="86"/>
      <c r="VSE155" s="86"/>
      <c r="VSF155" s="86"/>
      <c r="VSG155" s="86"/>
      <c r="VSH155" s="86"/>
      <c r="VSI155" s="86"/>
      <c r="VSJ155" s="86"/>
      <c r="VSK155" s="86"/>
      <c r="VSL155" s="86"/>
      <c r="VSM155" s="86"/>
      <c r="VSN155" s="86"/>
      <c r="VSO155" s="86"/>
      <c r="VSP155" s="86"/>
      <c r="VSQ155" s="86"/>
      <c r="VSR155" s="86"/>
      <c r="VSS155" s="86"/>
      <c r="VST155" s="86"/>
      <c r="VSU155" s="86"/>
      <c r="VSV155" s="86"/>
      <c r="VSW155" s="86"/>
      <c r="VSX155" s="86"/>
      <c r="VSY155" s="86"/>
      <c r="VSZ155" s="86"/>
      <c r="VTA155" s="86"/>
      <c r="VTB155" s="86"/>
      <c r="VTC155" s="86"/>
      <c r="VTD155" s="86"/>
      <c r="VTE155" s="86"/>
      <c r="VTF155" s="86"/>
      <c r="VTG155" s="86"/>
      <c r="VTH155" s="86"/>
      <c r="VTI155" s="86"/>
      <c r="VTJ155" s="86"/>
      <c r="VTK155" s="86"/>
      <c r="VTL155" s="86"/>
      <c r="VTM155" s="86"/>
      <c r="VTN155" s="86"/>
      <c r="VTO155" s="86"/>
      <c r="VTP155" s="86"/>
      <c r="VTQ155" s="86"/>
      <c r="VTR155" s="86"/>
      <c r="VTS155" s="86"/>
      <c r="VTT155" s="86"/>
      <c r="VTU155" s="86"/>
      <c r="VTV155" s="86"/>
      <c r="VTW155" s="86"/>
      <c r="VTX155" s="86"/>
      <c r="VTY155" s="86"/>
      <c r="VTZ155" s="86"/>
      <c r="VUA155" s="86"/>
      <c r="VUB155" s="86"/>
      <c r="VUC155" s="86"/>
      <c r="VUD155" s="86"/>
      <c r="VUE155" s="86"/>
      <c r="VUF155" s="86"/>
      <c r="VUG155" s="86"/>
      <c r="VUH155" s="86"/>
      <c r="VUI155" s="86"/>
      <c r="VUJ155" s="86"/>
      <c r="VUK155" s="86"/>
      <c r="VUL155" s="86"/>
      <c r="VUM155" s="86"/>
      <c r="VUN155" s="86"/>
      <c r="VUO155" s="86"/>
      <c r="VUP155" s="86"/>
      <c r="VUQ155" s="86"/>
      <c r="VUR155" s="86"/>
      <c r="VUS155" s="86"/>
      <c r="VUT155" s="86"/>
      <c r="VUU155" s="86"/>
      <c r="VUV155" s="86"/>
      <c r="VUW155" s="86"/>
      <c r="VUX155" s="86"/>
      <c r="VUY155" s="86"/>
      <c r="VUZ155" s="86"/>
      <c r="VVA155" s="86"/>
      <c r="VVB155" s="86"/>
      <c r="VVC155" s="86"/>
      <c r="VVD155" s="86"/>
      <c r="VVE155" s="86"/>
      <c r="VVF155" s="86"/>
      <c r="VVG155" s="86"/>
      <c r="VVH155" s="86"/>
      <c r="VVI155" s="86"/>
      <c r="VVJ155" s="86"/>
      <c r="VVK155" s="86"/>
      <c r="VVL155" s="86"/>
      <c r="VVM155" s="86"/>
      <c r="VVN155" s="86"/>
      <c r="VVO155" s="86"/>
      <c r="VVP155" s="86"/>
      <c r="VVQ155" s="86"/>
      <c r="VVR155" s="86"/>
      <c r="VVS155" s="86"/>
      <c r="VVT155" s="86"/>
      <c r="VVU155" s="86"/>
      <c r="VVV155" s="86"/>
      <c r="VVW155" s="86"/>
      <c r="VVX155" s="86"/>
      <c r="VVY155" s="86"/>
      <c r="VVZ155" s="86"/>
      <c r="VWA155" s="86"/>
      <c r="VWB155" s="86"/>
      <c r="VWC155" s="86"/>
      <c r="VWD155" s="86"/>
      <c r="VWE155" s="86"/>
      <c r="VWF155" s="86"/>
      <c r="VWG155" s="86"/>
      <c r="VWH155" s="86"/>
      <c r="VWI155" s="86"/>
      <c r="VWJ155" s="86"/>
      <c r="VWK155" s="86"/>
      <c r="VWL155" s="86"/>
      <c r="VWM155" s="86"/>
      <c r="VWN155" s="86"/>
      <c r="VWO155" s="86"/>
      <c r="VWP155" s="86"/>
      <c r="VWQ155" s="86"/>
      <c r="VWR155" s="86"/>
      <c r="VWS155" s="86"/>
      <c r="VWT155" s="86"/>
      <c r="VWU155" s="86"/>
      <c r="VWV155" s="86"/>
      <c r="VWW155" s="86"/>
      <c r="VWX155" s="86"/>
      <c r="VWY155" s="86"/>
      <c r="VWZ155" s="86"/>
      <c r="VXA155" s="86"/>
      <c r="VXB155" s="86"/>
      <c r="VXC155" s="86"/>
      <c r="VXD155" s="86"/>
      <c r="VXE155" s="86"/>
      <c r="VXF155" s="86"/>
      <c r="VXG155" s="86"/>
      <c r="VXH155" s="86"/>
      <c r="VXI155" s="86"/>
      <c r="VXJ155" s="86"/>
      <c r="VXK155" s="86"/>
      <c r="VXL155" s="86"/>
      <c r="VXM155" s="86"/>
      <c r="VXN155" s="86"/>
      <c r="VXO155" s="86"/>
      <c r="VXP155" s="86"/>
      <c r="VXQ155" s="86"/>
      <c r="VXR155" s="86"/>
      <c r="VXS155" s="86"/>
      <c r="VXT155" s="86"/>
      <c r="VXU155" s="86"/>
      <c r="VXV155" s="86"/>
      <c r="VXW155" s="86"/>
      <c r="VXX155" s="86"/>
      <c r="VXY155" s="86"/>
      <c r="VXZ155" s="86"/>
      <c r="VYA155" s="86"/>
      <c r="VYB155" s="86"/>
      <c r="VYC155" s="86"/>
      <c r="VYD155" s="86"/>
      <c r="VYE155" s="86"/>
      <c r="VYF155" s="86"/>
      <c r="VYG155" s="86"/>
      <c r="VYH155" s="86"/>
      <c r="VYI155" s="86"/>
      <c r="VYJ155" s="86"/>
      <c r="VYK155" s="86"/>
      <c r="VYL155" s="86"/>
      <c r="VYM155" s="86"/>
      <c r="VYN155" s="86"/>
      <c r="VYO155" s="86"/>
      <c r="VYP155" s="86"/>
      <c r="VYQ155" s="86"/>
      <c r="VYR155" s="86"/>
      <c r="VYS155" s="86"/>
      <c r="VYT155" s="86"/>
      <c r="VYU155" s="86"/>
      <c r="VYV155" s="86"/>
      <c r="VYW155" s="86"/>
      <c r="VYX155" s="86"/>
      <c r="VYY155" s="86"/>
      <c r="VYZ155" s="86"/>
      <c r="VZA155" s="86"/>
      <c r="VZB155" s="86"/>
      <c r="VZC155" s="86"/>
      <c r="VZD155" s="86"/>
      <c r="VZE155" s="86"/>
      <c r="VZF155" s="86"/>
      <c r="VZG155" s="86"/>
      <c r="VZH155" s="86"/>
      <c r="VZI155" s="86"/>
      <c r="VZJ155" s="86"/>
      <c r="VZK155" s="86"/>
      <c r="VZL155" s="86"/>
      <c r="VZM155" s="86"/>
      <c r="VZN155" s="86"/>
      <c r="VZO155" s="86"/>
      <c r="VZP155" s="86"/>
      <c r="VZQ155" s="86"/>
      <c r="VZR155" s="86"/>
      <c r="VZS155" s="86"/>
      <c r="VZT155" s="86"/>
      <c r="VZU155" s="86"/>
      <c r="VZV155" s="86"/>
      <c r="VZW155" s="186"/>
      <c r="VZX155" s="186"/>
      <c r="VZY155" s="186"/>
      <c r="VZZ155" s="186"/>
      <c r="WAA155" s="186"/>
      <c r="WAB155" s="186"/>
      <c r="WAC155" s="86"/>
      <c r="WAD155" s="86"/>
      <c r="WAE155" s="86"/>
      <c r="WAF155" s="86"/>
      <c r="WAG155" s="86"/>
      <c r="WAH155" s="86"/>
      <c r="WAI155" s="86"/>
      <c r="WAJ155" s="86"/>
      <c r="WAK155" s="86"/>
      <c r="WAL155" s="86"/>
      <c r="WAM155" s="86"/>
      <c r="WAN155" s="86"/>
      <c r="WAO155" s="86"/>
      <c r="WAP155" s="86"/>
      <c r="WAQ155" s="86"/>
      <c r="WAR155" s="86"/>
      <c r="WAS155" s="86"/>
      <c r="WAT155" s="86"/>
      <c r="WAU155" s="86"/>
      <c r="WAV155" s="86"/>
      <c r="WAW155" s="86"/>
      <c r="WAX155" s="86"/>
      <c r="WAY155" s="86"/>
      <c r="WAZ155" s="86"/>
      <c r="WBA155" s="86"/>
      <c r="WBB155" s="86"/>
      <c r="WBC155" s="86"/>
      <c r="WBD155" s="86"/>
      <c r="WBE155" s="86"/>
      <c r="WBF155" s="86"/>
      <c r="WBG155" s="86"/>
      <c r="WBH155" s="86"/>
      <c r="WBI155" s="86"/>
      <c r="WBJ155" s="86"/>
      <c r="WBK155" s="86"/>
      <c r="WBL155" s="86"/>
      <c r="WBM155" s="86"/>
      <c r="WBN155" s="86"/>
      <c r="WBO155" s="86"/>
      <c r="WBP155" s="86"/>
      <c r="WBQ155" s="86"/>
      <c r="WBR155" s="86"/>
      <c r="WBS155" s="86"/>
      <c r="WBT155" s="86"/>
      <c r="WBU155" s="86"/>
      <c r="WBV155" s="86"/>
      <c r="WBW155" s="86"/>
      <c r="WBX155" s="86"/>
      <c r="WBY155" s="86"/>
      <c r="WBZ155" s="86"/>
      <c r="WCA155" s="86"/>
      <c r="WCB155" s="86"/>
      <c r="WCC155" s="86"/>
      <c r="WCD155" s="86"/>
      <c r="WCE155" s="86"/>
      <c r="WCF155" s="86"/>
      <c r="WCG155" s="86"/>
      <c r="WCH155" s="86"/>
      <c r="WCI155" s="86"/>
      <c r="WCJ155" s="86"/>
      <c r="WCK155" s="86"/>
      <c r="WCL155" s="86"/>
      <c r="WCM155" s="86"/>
      <c r="WCN155" s="86"/>
      <c r="WCO155" s="86"/>
      <c r="WCP155" s="86"/>
      <c r="WCQ155" s="86"/>
      <c r="WCR155" s="86"/>
      <c r="WCS155" s="86"/>
      <c r="WCT155" s="86"/>
      <c r="WCU155" s="86"/>
      <c r="WCV155" s="86"/>
      <c r="WCW155" s="86"/>
      <c r="WCX155" s="86"/>
      <c r="WCY155" s="86"/>
      <c r="WCZ155" s="86"/>
      <c r="WDA155" s="86"/>
      <c r="WDB155" s="86"/>
      <c r="WDC155" s="86"/>
      <c r="WDD155" s="86"/>
      <c r="WDE155" s="86"/>
      <c r="WDF155" s="86"/>
      <c r="WDG155" s="86"/>
      <c r="WDH155" s="86"/>
      <c r="WDI155" s="86"/>
      <c r="WDJ155" s="86"/>
      <c r="WDK155" s="86"/>
      <c r="WDL155" s="86"/>
      <c r="WDM155" s="86"/>
      <c r="WDN155" s="86"/>
      <c r="WDO155" s="86"/>
      <c r="WDP155" s="86"/>
      <c r="WDQ155" s="86"/>
      <c r="WDR155" s="86"/>
      <c r="WDS155" s="86"/>
      <c r="WDT155" s="86"/>
      <c r="WDU155" s="86"/>
      <c r="WDV155" s="86"/>
      <c r="WDW155" s="86"/>
      <c r="WDX155" s="86"/>
      <c r="WDY155" s="86"/>
      <c r="WDZ155" s="86"/>
      <c r="WEA155" s="86"/>
      <c r="WEB155" s="86"/>
      <c r="WEC155" s="86"/>
      <c r="WED155" s="86"/>
      <c r="WEE155" s="86"/>
      <c r="WEF155" s="86"/>
      <c r="WEG155" s="86"/>
      <c r="WEH155" s="86"/>
      <c r="WEI155" s="86"/>
      <c r="WEJ155" s="86"/>
      <c r="WEK155" s="86"/>
      <c r="WEL155" s="86"/>
      <c r="WEM155" s="86"/>
      <c r="WEN155" s="86"/>
      <c r="WEO155" s="86"/>
      <c r="WEP155" s="86"/>
      <c r="WEQ155" s="86"/>
      <c r="WER155" s="86"/>
      <c r="WES155" s="86"/>
      <c r="WET155" s="86"/>
      <c r="WEU155" s="86"/>
      <c r="WEV155" s="86"/>
      <c r="WEW155" s="86"/>
      <c r="WEX155" s="86"/>
      <c r="WEY155" s="86"/>
      <c r="WEZ155" s="86"/>
      <c r="WFA155" s="86"/>
      <c r="WFB155" s="86"/>
      <c r="WFC155" s="86"/>
      <c r="WFD155" s="86"/>
      <c r="WFE155" s="86"/>
      <c r="WFF155" s="86"/>
      <c r="WFG155" s="86"/>
      <c r="WFH155" s="86"/>
      <c r="WFI155" s="86"/>
      <c r="WFJ155" s="86"/>
      <c r="WFK155" s="86"/>
      <c r="WFL155" s="86"/>
      <c r="WFM155" s="86"/>
      <c r="WFN155" s="86"/>
      <c r="WFO155" s="86"/>
      <c r="WFP155" s="86"/>
      <c r="WFQ155" s="86"/>
      <c r="WFR155" s="86"/>
      <c r="WFS155" s="86"/>
      <c r="WFT155" s="86"/>
      <c r="WFU155" s="86"/>
      <c r="WFV155" s="86"/>
      <c r="WFW155" s="86"/>
      <c r="WFX155" s="86"/>
      <c r="WFY155" s="86"/>
      <c r="WFZ155" s="86"/>
      <c r="WGA155" s="86"/>
      <c r="WGB155" s="86"/>
      <c r="WGC155" s="86"/>
      <c r="WGD155" s="86"/>
      <c r="WGE155" s="86"/>
      <c r="WGF155" s="86"/>
      <c r="WGG155" s="86"/>
      <c r="WGH155" s="86"/>
      <c r="WGI155" s="86"/>
      <c r="WGJ155" s="86"/>
      <c r="WGK155" s="86"/>
      <c r="WGL155" s="86"/>
      <c r="WGM155" s="86"/>
      <c r="WGN155" s="86"/>
      <c r="WGO155" s="86"/>
      <c r="WGP155" s="86"/>
      <c r="WGQ155" s="86"/>
      <c r="WGR155" s="86"/>
      <c r="WGS155" s="86"/>
      <c r="WGT155" s="86"/>
      <c r="WGU155" s="86"/>
      <c r="WGV155" s="86"/>
      <c r="WGW155" s="86"/>
      <c r="WGX155" s="86"/>
      <c r="WGY155" s="86"/>
      <c r="WGZ155" s="86"/>
      <c r="WHA155" s="86"/>
      <c r="WHB155" s="86"/>
      <c r="WHC155" s="86"/>
      <c r="WHD155" s="86"/>
      <c r="WHE155" s="86"/>
      <c r="WHF155" s="86"/>
      <c r="WHG155" s="86"/>
      <c r="WHH155" s="86"/>
      <c r="WHI155" s="86"/>
      <c r="WHJ155" s="86"/>
      <c r="WHK155" s="86"/>
      <c r="WHL155" s="86"/>
      <c r="WHM155" s="86"/>
      <c r="WHN155" s="86"/>
      <c r="WHO155" s="86"/>
      <c r="WHP155" s="86"/>
      <c r="WHQ155" s="86"/>
      <c r="WHR155" s="86"/>
      <c r="WHS155" s="86"/>
      <c r="WHT155" s="86"/>
      <c r="WHU155" s="86"/>
      <c r="WHV155" s="86"/>
      <c r="WHW155" s="86"/>
      <c r="WHX155" s="86"/>
      <c r="WHY155" s="86"/>
      <c r="WHZ155" s="86"/>
      <c r="WIA155" s="86"/>
      <c r="WIB155" s="86"/>
      <c r="WIC155" s="86"/>
      <c r="WID155" s="86"/>
      <c r="WIE155" s="86"/>
      <c r="WIF155" s="86"/>
      <c r="WIG155" s="86"/>
      <c r="WIH155" s="86"/>
      <c r="WII155" s="86"/>
      <c r="WIJ155" s="86"/>
      <c r="WIK155" s="86"/>
      <c r="WIL155" s="86"/>
      <c r="WIM155" s="86"/>
      <c r="WIN155" s="86"/>
      <c r="WIO155" s="86"/>
      <c r="WIP155" s="86"/>
      <c r="WIQ155" s="86"/>
      <c r="WIR155" s="86"/>
      <c r="WIS155" s="86"/>
      <c r="WIT155" s="86"/>
      <c r="WIU155" s="86"/>
      <c r="WIV155" s="86"/>
      <c r="WIW155" s="86"/>
      <c r="WIX155" s="86"/>
      <c r="WIY155" s="86"/>
      <c r="WIZ155" s="86"/>
      <c r="WJA155" s="86"/>
      <c r="WJB155" s="86"/>
      <c r="WJC155" s="86"/>
      <c r="WJD155" s="86"/>
      <c r="WJE155" s="86"/>
      <c r="WJF155" s="86"/>
      <c r="WJG155" s="86"/>
      <c r="WJH155" s="86"/>
      <c r="WJI155" s="86"/>
      <c r="WJJ155" s="86"/>
      <c r="WJK155" s="86"/>
      <c r="WJL155" s="86"/>
      <c r="WJM155" s="86"/>
      <c r="WJN155" s="86"/>
      <c r="WJO155" s="86"/>
      <c r="WJP155" s="86"/>
      <c r="WJQ155" s="86"/>
      <c r="WJR155" s="86"/>
      <c r="WJS155" s="186"/>
      <c r="WJT155" s="186"/>
      <c r="WJU155" s="186"/>
      <c r="WJV155" s="186"/>
      <c r="WJW155" s="186"/>
      <c r="WJX155" s="186"/>
      <c r="WJY155" s="86"/>
      <c r="WJZ155" s="86"/>
      <c r="WKA155" s="86"/>
      <c r="WKB155" s="86"/>
      <c r="WKC155" s="86"/>
      <c r="WKD155" s="86"/>
      <c r="WKE155" s="86"/>
      <c r="WKF155" s="86"/>
      <c r="WKG155" s="86"/>
      <c r="WKH155" s="86"/>
      <c r="WKI155" s="86"/>
      <c r="WKJ155" s="86"/>
      <c r="WKK155" s="86"/>
      <c r="WKL155" s="86"/>
      <c r="WKM155" s="86"/>
      <c r="WKN155" s="86"/>
      <c r="WKO155" s="86"/>
      <c r="WKP155" s="86"/>
      <c r="WKQ155" s="86"/>
      <c r="WKR155" s="86"/>
      <c r="WKS155" s="86"/>
      <c r="WKT155" s="86"/>
      <c r="WKU155" s="86"/>
      <c r="WKV155" s="86"/>
      <c r="WKW155" s="86"/>
      <c r="WKX155" s="86"/>
      <c r="WKY155" s="86"/>
      <c r="WKZ155" s="86"/>
      <c r="WLA155" s="86"/>
      <c r="WLB155" s="86"/>
      <c r="WLC155" s="86"/>
      <c r="WLD155" s="86"/>
      <c r="WLE155" s="86"/>
      <c r="WLF155" s="86"/>
      <c r="WLG155" s="86"/>
      <c r="WLH155" s="86"/>
      <c r="WLI155" s="86"/>
      <c r="WLJ155" s="86"/>
      <c r="WLK155" s="86"/>
      <c r="WLL155" s="86"/>
      <c r="WLM155" s="86"/>
      <c r="WLN155" s="86"/>
      <c r="WLO155" s="86"/>
      <c r="WLP155" s="86"/>
      <c r="WLQ155" s="86"/>
      <c r="WLR155" s="86"/>
      <c r="WLS155" s="86"/>
      <c r="WLT155" s="86"/>
      <c r="WLU155" s="86"/>
      <c r="WLV155" s="86"/>
      <c r="WLW155" s="86"/>
      <c r="WLX155" s="86"/>
      <c r="WLY155" s="86"/>
      <c r="WLZ155" s="86"/>
      <c r="WMA155" s="86"/>
      <c r="WMB155" s="86"/>
      <c r="WMC155" s="86"/>
      <c r="WMD155" s="86"/>
      <c r="WME155" s="86"/>
      <c r="WMF155" s="86"/>
      <c r="WMG155" s="86"/>
      <c r="WMH155" s="86"/>
      <c r="WMI155" s="86"/>
      <c r="WMJ155" s="86"/>
      <c r="WMK155" s="86"/>
      <c r="WML155" s="86"/>
      <c r="WMM155" s="86"/>
      <c r="WMN155" s="86"/>
      <c r="WMO155" s="86"/>
      <c r="WMP155" s="86"/>
      <c r="WMQ155" s="86"/>
      <c r="WMR155" s="86"/>
      <c r="WMS155" s="86"/>
      <c r="WMT155" s="86"/>
      <c r="WMU155" s="86"/>
      <c r="WMV155" s="86"/>
      <c r="WMW155" s="86"/>
      <c r="WMX155" s="86"/>
      <c r="WMY155" s="86"/>
      <c r="WMZ155" s="86"/>
      <c r="WNA155" s="86"/>
      <c r="WNB155" s="86"/>
      <c r="WNC155" s="86"/>
      <c r="WND155" s="86"/>
      <c r="WNE155" s="86"/>
      <c r="WNF155" s="86"/>
      <c r="WNG155" s="86"/>
      <c r="WNH155" s="86"/>
      <c r="WNI155" s="86"/>
      <c r="WNJ155" s="86"/>
      <c r="WNK155" s="86"/>
      <c r="WNL155" s="86"/>
      <c r="WNM155" s="86"/>
      <c r="WNN155" s="86"/>
      <c r="WNO155" s="86"/>
      <c r="WNP155" s="86"/>
      <c r="WNQ155" s="86"/>
      <c r="WNR155" s="86"/>
      <c r="WNS155" s="86"/>
      <c r="WNT155" s="86"/>
      <c r="WNU155" s="86"/>
      <c r="WNV155" s="86"/>
      <c r="WNW155" s="86"/>
      <c r="WNX155" s="86"/>
      <c r="WNY155" s="86"/>
      <c r="WNZ155" s="86"/>
      <c r="WOA155" s="86"/>
      <c r="WOB155" s="86"/>
      <c r="WOC155" s="86"/>
      <c r="WOD155" s="86"/>
      <c r="WOE155" s="86"/>
      <c r="WOF155" s="86"/>
      <c r="WOG155" s="86"/>
      <c r="WOH155" s="86"/>
      <c r="WOI155" s="86"/>
      <c r="WOJ155" s="86"/>
      <c r="WOK155" s="86"/>
      <c r="WOL155" s="86"/>
      <c r="WOM155" s="86"/>
      <c r="WON155" s="86"/>
      <c r="WOO155" s="86"/>
      <c r="WOP155" s="86"/>
      <c r="WOQ155" s="86"/>
      <c r="WOR155" s="86"/>
      <c r="WOS155" s="86"/>
      <c r="WOT155" s="86"/>
      <c r="WOU155" s="86"/>
      <c r="WOV155" s="86"/>
      <c r="WOW155" s="86"/>
      <c r="WOX155" s="86"/>
      <c r="WOY155" s="86"/>
      <c r="WOZ155" s="86"/>
      <c r="WPA155" s="86"/>
      <c r="WPB155" s="86"/>
      <c r="WPC155" s="86"/>
      <c r="WPD155" s="86"/>
      <c r="WPE155" s="86"/>
      <c r="WPF155" s="86"/>
      <c r="WPG155" s="86"/>
      <c r="WPH155" s="86"/>
      <c r="WPI155" s="86"/>
      <c r="WPJ155" s="86"/>
      <c r="WPK155" s="86"/>
      <c r="WPL155" s="86"/>
      <c r="WPM155" s="86"/>
      <c r="WPN155" s="86"/>
      <c r="WPO155" s="86"/>
      <c r="WPP155" s="86"/>
      <c r="WPQ155" s="86"/>
      <c r="WPR155" s="86"/>
      <c r="WPS155" s="86"/>
      <c r="WPT155" s="86"/>
      <c r="WPU155" s="86"/>
      <c r="WPV155" s="86"/>
      <c r="WPW155" s="86"/>
      <c r="WPX155" s="86"/>
      <c r="WPY155" s="86"/>
      <c r="WPZ155" s="86"/>
      <c r="WQA155" s="86"/>
      <c r="WQB155" s="86"/>
      <c r="WQC155" s="86"/>
      <c r="WQD155" s="86"/>
      <c r="WQE155" s="86"/>
      <c r="WQF155" s="86"/>
      <c r="WQG155" s="86"/>
      <c r="WQH155" s="86"/>
      <c r="WQI155" s="86"/>
      <c r="WQJ155" s="86"/>
      <c r="WQK155" s="86"/>
      <c r="WQL155" s="86"/>
      <c r="WQM155" s="86"/>
      <c r="WQN155" s="86"/>
      <c r="WQO155" s="86"/>
      <c r="WQP155" s="86"/>
      <c r="WQQ155" s="86"/>
      <c r="WQR155" s="86"/>
      <c r="WQS155" s="86"/>
      <c r="WQT155" s="86"/>
      <c r="WQU155" s="86"/>
      <c r="WQV155" s="86"/>
      <c r="WQW155" s="86"/>
      <c r="WQX155" s="86"/>
      <c r="WQY155" s="86"/>
      <c r="WQZ155" s="86"/>
      <c r="WRA155" s="86"/>
      <c r="WRB155" s="86"/>
      <c r="WRC155" s="86"/>
      <c r="WRD155" s="86"/>
      <c r="WRE155" s="86"/>
      <c r="WRF155" s="86"/>
      <c r="WRG155" s="86"/>
      <c r="WRH155" s="86"/>
      <c r="WRI155" s="86"/>
      <c r="WRJ155" s="86"/>
      <c r="WRK155" s="86"/>
      <c r="WRL155" s="86"/>
      <c r="WRM155" s="86"/>
      <c r="WRN155" s="86"/>
      <c r="WRO155" s="86"/>
      <c r="WRP155" s="86"/>
      <c r="WRQ155" s="86"/>
      <c r="WRR155" s="86"/>
      <c r="WRS155" s="86"/>
      <c r="WRT155" s="86"/>
      <c r="WRU155" s="86"/>
      <c r="WRV155" s="86"/>
      <c r="WRW155" s="86"/>
      <c r="WRX155" s="86"/>
      <c r="WRY155" s="86"/>
      <c r="WRZ155" s="86"/>
      <c r="WSA155" s="86"/>
      <c r="WSB155" s="86"/>
      <c r="WSC155" s="86"/>
      <c r="WSD155" s="86"/>
      <c r="WSE155" s="86"/>
      <c r="WSF155" s="86"/>
      <c r="WSG155" s="86"/>
      <c r="WSH155" s="86"/>
      <c r="WSI155" s="86"/>
      <c r="WSJ155" s="86"/>
      <c r="WSK155" s="86"/>
      <c r="WSL155" s="86"/>
      <c r="WSM155" s="86"/>
      <c r="WSN155" s="86"/>
      <c r="WSO155" s="86"/>
      <c r="WSP155" s="86"/>
      <c r="WSQ155" s="86"/>
      <c r="WSR155" s="86"/>
      <c r="WSS155" s="86"/>
      <c r="WST155" s="86"/>
      <c r="WSU155" s="86"/>
      <c r="WSV155" s="86"/>
      <c r="WSW155" s="86"/>
      <c r="WSX155" s="86"/>
      <c r="WSY155" s="86"/>
      <c r="WSZ155" s="86"/>
      <c r="WTA155" s="86"/>
      <c r="WTB155" s="86"/>
      <c r="WTC155" s="86"/>
      <c r="WTD155" s="86"/>
      <c r="WTE155" s="86"/>
      <c r="WTF155" s="86"/>
      <c r="WTG155" s="86"/>
      <c r="WTH155" s="86"/>
      <c r="WTI155" s="86"/>
      <c r="WTJ155" s="86"/>
      <c r="WTK155" s="86"/>
      <c r="WTL155" s="86"/>
      <c r="WTM155" s="86"/>
      <c r="WTN155" s="86"/>
      <c r="WTO155" s="186"/>
      <c r="WTP155" s="186"/>
      <c r="WTQ155" s="186"/>
      <c r="WTR155" s="186"/>
      <c r="WTS155" s="186"/>
      <c r="WTT155" s="186"/>
      <c r="WTU155" s="86"/>
      <c r="WTV155" s="86"/>
      <c r="WTW155" s="86"/>
      <c r="WTX155" s="86"/>
      <c r="WTY155" s="86"/>
      <c r="WTZ155" s="86"/>
      <c r="WUA155" s="86"/>
      <c r="WUB155" s="86"/>
      <c r="WUC155" s="86"/>
      <c r="WUD155" s="86"/>
      <c r="WUE155" s="86"/>
      <c r="WUF155" s="86"/>
      <c r="WUG155" s="86"/>
      <c r="WUH155" s="86"/>
      <c r="WUI155" s="86"/>
      <c r="WUJ155" s="86"/>
      <c r="WUK155" s="86"/>
      <c r="WUL155" s="86"/>
      <c r="WUM155" s="86"/>
      <c r="WUN155" s="86"/>
      <c r="WUO155" s="86"/>
      <c r="WUP155" s="86"/>
      <c r="WUQ155" s="86"/>
      <c r="WUR155" s="86"/>
      <c r="WUS155" s="86"/>
      <c r="WUT155" s="86"/>
      <c r="WUU155" s="86"/>
      <c r="WUV155" s="86"/>
      <c r="WUW155" s="86"/>
      <c r="WUX155" s="86"/>
      <c r="WUY155" s="86"/>
      <c r="WUZ155" s="86"/>
      <c r="WVA155" s="86"/>
      <c r="WVB155" s="86"/>
      <c r="WVC155" s="86"/>
      <c r="WVD155" s="86"/>
      <c r="WVE155" s="86"/>
      <c r="WVF155" s="86"/>
      <c r="WVG155" s="86"/>
      <c r="WVH155" s="86"/>
      <c r="WVI155" s="86"/>
      <c r="WVJ155" s="86"/>
      <c r="WVK155" s="86"/>
      <c r="WVL155" s="86"/>
      <c r="WVM155" s="86"/>
      <c r="WVN155" s="86"/>
      <c r="WVO155" s="86"/>
      <c r="WVP155" s="86"/>
      <c r="WVQ155" s="86"/>
      <c r="WVR155" s="86"/>
      <c r="WVS155" s="86"/>
      <c r="WVT155" s="86"/>
      <c r="WVU155" s="86"/>
      <c r="WVV155" s="86"/>
      <c r="WVW155" s="86"/>
      <c r="WVX155" s="86"/>
      <c r="WVY155" s="86"/>
      <c r="WVZ155" s="86"/>
      <c r="WWA155" s="86"/>
      <c r="WWB155" s="86"/>
      <c r="WWC155" s="86"/>
      <c r="WWD155" s="86"/>
      <c r="WWE155" s="86"/>
      <c r="WWF155" s="86"/>
      <c r="WWG155" s="86"/>
      <c r="WWH155" s="86"/>
      <c r="WWI155" s="86"/>
      <c r="WWJ155" s="86"/>
      <c r="WWK155" s="86"/>
      <c r="WWL155" s="86"/>
      <c r="WWM155" s="86"/>
      <c r="WWN155" s="86"/>
      <c r="WWO155" s="86"/>
      <c r="WWP155" s="86"/>
      <c r="WWQ155" s="86"/>
      <c r="WWR155" s="86"/>
      <c r="WWS155" s="86"/>
      <c r="WWT155" s="86"/>
      <c r="WWU155" s="86"/>
      <c r="WWV155" s="86"/>
      <c r="WWW155" s="86"/>
      <c r="WWX155" s="86"/>
      <c r="WWY155" s="86"/>
      <c r="WWZ155" s="86"/>
      <c r="WXA155" s="86"/>
      <c r="WXB155" s="86"/>
      <c r="WXC155" s="86"/>
      <c r="WXD155" s="86"/>
      <c r="WXE155" s="86"/>
      <c r="WXF155" s="86"/>
      <c r="WXG155" s="86"/>
      <c r="WXH155" s="86"/>
      <c r="WXI155" s="86"/>
      <c r="WXJ155" s="86"/>
      <c r="WXK155" s="86"/>
      <c r="WXL155" s="86"/>
      <c r="WXM155" s="86"/>
      <c r="WXN155" s="86"/>
      <c r="WXO155" s="86"/>
      <c r="WXP155" s="86"/>
      <c r="WXQ155" s="86"/>
      <c r="WXR155" s="86"/>
      <c r="WXS155" s="86"/>
      <c r="WXT155" s="86"/>
      <c r="WXU155" s="86"/>
      <c r="WXV155" s="86"/>
      <c r="WXW155" s="86"/>
      <c r="WXX155" s="86"/>
      <c r="WXY155" s="86"/>
      <c r="WXZ155" s="86"/>
      <c r="WYA155" s="86"/>
      <c r="WYB155" s="86"/>
      <c r="WYC155" s="86"/>
      <c r="WYD155" s="86"/>
      <c r="WYE155" s="86"/>
      <c r="WYF155" s="86"/>
      <c r="WYG155" s="86"/>
      <c r="WYH155" s="86"/>
      <c r="WYI155" s="86"/>
      <c r="WYJ155" s="86"/>
      <c r="WYK155" s="86"/>
      <c r="WYL155" s="86"/>
      <c r="WYM155" s="86"/>
      <c r="WYN155" s="86"/>
      <c r="WYO155" s="86"/>
      <c r="WYP155" s="86"/>
      <c r="WYQ155" s="86"/>
      <c r="WYR155" s="86"/>
      <c r="WYS155" s="86"/>
      <c r="WYT155" s="86"/>
      <c r="WYU155" s="86"/>
      <c r="WYV155" s="86"/>
      <c r="WYW155" s="86"/>
      <c r="WYX155" s="86"/>
      <c r="WYY155" s="86"/>
      <c r="WYZ155" s="86"/>
      <c r="WZA155" s="86"/>
      <c r="WZB155" s="86"/>
      <c r="WZC155" s="86"/>
      <c r="WZD155" s="86"/>
      <c r="WZE155" s="86"/>
      <c r="WZF155" s="86"/>
      <c r="WZG155" s="86"/>
      <c r="WZH155" s="86"/>
      <c r="WZI155" s="86"/>
      <c r="WZJ155" s="86"/>
      <c r="WZK155" s="86"/>
      <c r="WZL155" s="86"/>
      <c r="WZM155" s="86"/>
      <c r="WZN155" s="86"/>
      <c r="WZO155" s="86"/>
      <c r="WZP155" s="86"/>
      <c r="WZQ155" s="86"/>
      <c r="WZR155" s="86"/>
      <c r="WZS155" s="86"/>
      <c r="WZT155" s="86"/>
      <c r="WZU155" s="86"/>
      <c r="WZV155" s="86"/>
      <c r="WZW155" s="86"/>
      <c r="WZX155" s="86"/>
      <c r="WZY155" s="86"/>
      <c r="WZZ155" s="86"/>
      <c r="XAA155" s="86"/>
      <c r="XAB155" s="86"/>
      <c r="XAC155" s="86"/>
      <c r="XAD155" s="86"/>
      <c r="XAE155" s="86"/>
      <c r="XAF155" s="86"/>
      <c r="XAG155" s="86"/>
      <c r="XAH155" s="86"/>
      <c r="XAI155" s="86"/>
      <c r="XAJ155" s="86"/>
      <c r="XAK155" s="86"/>
      <c r="XAL155" s="86"/>
      <c r="XAM155" s="86"/>
      <c r="XAN155" s="86"/>
      <c r="XAO155" s="86"/>
      <c r="XAP155" s="86"/>
      <c r="XAQ155" s="86"/>
      <c r="XAR155" s="86"/>
      <c r="XAS155" s="86"/>
      <c r="XAT155" s="86"/>
      <c r="XAU155" s="86"/>
      <c r="XAV155" s="86"/>
      <c r="XAW155" s="86"/>
      <c r="XAX155" s="86"/>
      <c r="XAY155" s="86"/>
      <c r="XAZ155" s="86"/>
      <c r="XBA155" s="86"/>
      <c r="XBB155" s="86"/>
      <c r="XBC155" s="86"/>
      <c r="XBD155" s="86"/>
      <c r="XBE155" s="86"/>
      <c r="XBF155" s="86"/>
      <c r="XBG155" s="86"/>
      <c r="XBH155" s="86"/>
      <c r="XBI155" s="86"/>
      <c r="XBJ155" s="86"/>
      <c r="XBK155" s="86"/>
      <c r="XBL155" s="86"/>
      <c r="XBM155" s="86"/>
      <c r="XBN155" s="86"/>
      <c r="XBO155" s="86"/>
      <c r="XBP155" s="86"/>
      <c r="XBQ155" s="86"/>
      <c r="XBR155" s="86"/>
      <c r="XBS155" s="86"/>
      <c r="XBT155" s="86"/>
      <c r="XBU155" s="86"/>
      <c r="XBV155" s="86"/>
      <c r="XBW155" s="86"/>
      <c r="XBX155" s="86"/>
      <c r="XBY155" s="86"/>
      <c r="XBZ155" s="86"/>
      <c r="XCA155" s="86"/>
      <c r="XCB155" s="86"/>
      <c r="XCC155" s="86"/>
      <c r="XCD155" s="86"/>
      <c r="XCE155" s="86"/>
      <c r="XCF155" s="86"/>
      <c r="XCG155" s="86"/>
      <c r="XCH155" s="86"/>
      <c r="XCI155" s="86"/>
      <c r="XCJ155" s="86"/>
      <c r="XCK155" s="86"/>
      <c r="XCL155" s="86"/>
      <c r="XCM155" s="86"/>
      <c r="XCN155" s="86"/>
      <c r="XCO155" s="86"/>
      <c r="XCP155" s="86"/>
      <c r="XCQ155" s="86"/>
      <c r="XCR155" s="86"/>
      <c r="XCS155" s="86"/>
      <c r="XCT155" s="86"/>
      <c r="XCU155" s="86"/>
      <c r="XCV155" s="86"/>
      <c r="XCW155" s="86"/>
      <c r="XCX155" s="86"/>
      <c r="XCY155" s="86"/>
      <c r="XCZ155" s="86"/>
      <c r="XDA155" s="86"/>
      <c r="XDB155" s="86"/>
      <c r="XDC155" s="86"/>
      <c r="XDD155" s="86"/>
      <c r="XDE155" s="86"/>
    </row>
    <row r="156" spans="1:16333" s="32" customFormat="1" ht="15.75" x14ac:dyDescent="0.25">
      <c r="A156" s="222"/>
      <c r="B156" s="223"/>
      <c r="C156" s="223"/>
      <c r="D156" s="184"/>
      <c r="E156" s="184"/>
      <c r="F156" s="184"/>
      <c r="H156" s="33"/>
      <c r="I156" s="33"/>
      <c r="J156" s="33"/>
      <c r="K156" s="33"/>
      <c r="L156" s="54"/>
      <c r="M156" s="54"/>
      <c r="N156" s="54"/>
      <c r="O156" s="54"/>
      <c r="P156" s="54"/>
      <c r="Q156" s="54"/>
      <c r="R156" s="54"/>
      <c r="S156" s="54"/>
      <c r="T156" s="54"/>
      <c r="U156" s="54"/>
      <c r="V156" s="54"/>
      <c r="W156" s="54"/>
      <c r="X156" s="54"/>
      <c r="Y156" s="54"/>
      <c r="Z156" s="54"/>
      <c r="AA156" s="54"/>
      <c r="AB156" s="54"/>
      <c r="AC156" s="54"/>
      <c r="AD156" s="54"/>
      <c r="AE156" s="54"/>
      <c r="AF156" s="54"/>
      <c r="AG156" s="54"/>
      <c r="AH156" s="54"/>
      <c r="AI156" s="54"/>
      <c r="AJ156" s="54"/>
      <c r="AK156" s="54"/>
      <c r="AL156" s="54"/>
      <c r="AM156" s="54"/>
      <c r="AN156" s="86"/>
      <c r="AO156" s="86"/>
      <c r="AP156" s="86"/>
      <c r="AQ156" s="86"/>
      <c r="AR156" s="86"/>
      <c r="AS156" s="86"/>
      <c r="AT156" s="86"/>
      <c r="AU156" s="86"/>
      <c r="AV156" s="86"/>
      <c r="AW156" s="86"/>
      <c r="AX156" s="86"/>
      <c r="AY156" s="86"/>
      <c r="AZ156" s="86"/>
      <c r="BA156" s="86"/>
      <c r="BB156" s="86"/>
      <c r="BC156" s="86"/>
      <c r="BD156" s="86"/>
      <c r="BE156" s="86"/>
      <c r="BF156" s="86"/>
      <c r="BG156" s="86"/>
      <c r="BH156" s="86"/>
      <c r="BI156" s="86"/>
      <c r="BJ156" s="86"/>
      <c r="BK156" s="86"/>
      <c r="BL156" s="86"/>
      <c r="BM156" s="86"/>
      <c r="BN156" s="86"/>
      <c r="BO156" s="86"/>
      <c r="BP156" s="86"/>
      <c r="BQ156" s="86"/>
      <c r="BR156" s="86"/>
      <c r="BS156" s="86"/>
      <c r="BT156" s="86"/>
      <c r="BU156" s="86"/>
      <c r="BV156" s="86"/>
      <c r="BW156" s="86"/>
      <c r="BX156" s="86"/>
      <c r="BY156" s="86"/>
      <c r="BZ156" s="86"/>
      <c r="CA156" s="86"/>
      <c r="CB156" s="86"/>
      <c r="CC156" s="86"/>
      <c r="CD156" s="86"/>
      <c r="CE156" s="86"/>
      <c r="CF156" s="86"/>
      <c r="CG156" s="86"/>
      <c r="CH156" s="86"/>
      <c r="CI156" s="86"/>
      <c r="CJ156" s="86"/>
      <c r="CK156" s="86"/>
      <c r="CL156" s="86"/>
      <c r="CM156" s="86"/>
      <c r="CN156" s="86"/>
      <c r="CO156" s="86"/>
      <c r="CP156" s="86"/>
      <c r="CQ156" s="86"/>
      <c r="CR156" s="86"/>
      <c r="CS156" s="86"/>
      <c r="CT156" s="86"/>
      <c r="CU156" s="86"/>
      <c r="CV156" s="86"/>
      <c r="CW156" s="86"/>
      <c r="CX156" s="86"/>
      <c r="CY156" s="86"/>
      <c r="CZ156" s="86"/>
      <c r="DA156" s="86"/>
      <c r="DB156" s="86"/>
      <c r="DC156" s="86"/>
      <c r="DD156" s="86"/>
      <c r="DE156" s="86"/>
      <c r="DF156" s="86"/>
      <c r="DG156" s="86"/>
      <c r="DH156" s="86"/>
      <c r="DI156" s="86"/>
      <c r="DJ156" s="86"/>
      <c r="DK156" s="86"/>
      <c r="DL156" s="86"/>
      <c r="DM156" s="86"/>
      <c r="DN156" s="86"/>
      <c r="DO156" s="86"/>
      <c r="DP156" s="86"/>
      <c r="DQ156" s="86"/>
      <c r="DR156" s="86"/>
      <c r="DS156" s="86"/>
      <c r="DT156" s="86"/>
      <c r="DU156" s="86"/>
      <c r="DV156" s="86"/>
      <c r="DW156" s="86"/>
      <c r="DX156" s="86"/>
      <c r="DY156" s="86"/>
      <c r="DZ156" s="86"/>
      <c r="EA156" s="86"/>
      <c r="EB156" s="86"/>
      <c r="EC156" s="86"/>
      <c r="ED156" s="86"/>
      <c r="EE156" s="86"/>
      <c r="EF156" s="86"/>
      <c r="EG156" s="86"/>
      <c r="EH156" s="86"/>
      <c r="EI156" s="86"/>
      <c r="EJ156" s="86"/>
      <c r="EK156" s="86"/>
      <c r="EL156" s="86"/>
      <c r="EM156" s="86"/>
      <c r="EN156" s="86"/>
      <c r="EO156" s="86"/>
      <c r="EP156" s="86"/>
      <c r="EQ156" s="86"/>
      <c r="ER156" s="86"/>
      <c r="ES156" s="86"/>
      <c r="ET156" s="86"/>
      <c r="EU156" s="86"/>
      <c r="EV156" s="86"/>
      <c r="EW156" s="86"/>
      <c r="EX156" s="86"/>
      <c r="EY156" s="86"/>
      <c r="EZ156" s="86"/>
      <c r="FA156" s="86"/>
      <c r="FB156" s="86"/>
      <c r="FC156" s="86"/>
      <c r="FD156" s="86"/>
      <c r="FE156" s="86"/>
      <c r="FF156" s="86"/>
      <c r="FG156" s="86"/>
      <c r="FH156" s="86"/>
      <c r="FI156" s="86"/>
      <c r="FJ156" s="86"/>
      <c r="FK156" s="86"/>
      <c r="FL156" s="86"/>
      <c r="FM156" s="86"/>
      <c r="FN156" s="86"/>
      <c r="FO156" s="86"/>
      <c r="FP156" s="86"/>
      <c r="FQ156" s="86"/>
      <c r="FR156" s="86"/>
      <c r="FS156" s="86"/>
      <c r="FT156" s="86"/>
      <c r="FU156" s="86"/>
      <c r="FV156" s="86"/>
      <c r="FW156" s="86"/>
      <c r="FX156" s="86"/>
      <c r="FY156" s="86"/>
      <c r="FZ156" s="86"/>
      <c r="GA156" s="86"/>
      <c r="GB156" s="86"/>
      <c r="GC156" s="86"/>
      <c r="GD156" s="86"/>
      <c r="GE156" s="86"/>
      <c r="GF156" s="86"/>
      <c r="GG156" s="86"/>
      <c r="GH156" s="86"/>
      <c r="GI156" s="86"/>
      <c r="GJ156" s="86"/>
      <c r="GK156" s="86"/>
      <c r="GL156" s="86"/>
      <c r="GM156" s="86"/>
      <c r="GN156" s="86"/>
      <c r="GO156" s="86"/>
      <c r="GP156" s="86"/>
      <c r="GQ156" s="86"/>
      <c r="GR156" s="86"/>
      <c r="GS156" s="86"/>
      <c r="GT156" s="86"/>
      <c r="GU156" s="86"/>
      <c r="GV156" s="86"/>
      <c r="GW156" s="86"/>
      <c r="GX156" s="86"/>
      <c r="GY156" s="86"/>
      <c r="GZ156" s="86"/>
      <c r="HA156" s="86"/>
      <c r="HB156" s="86"/>
      <c r="HC156" s="186"/>
      <c r="HD156" s="186"/>
      <c r="HE156" s="186"/>
      <c r="HF156" s="186"/>
      <c r="HG156" s="186"/>
      <c r="HH156" s="186"/>
      <c r="HI156" s="86"/>
      <c r="HJ156" s="86"/>
      <c r="HK156" s="86"/>
      <c r="HL156" s="86"/>
      <c r="HM156" s="86"/>
      <c r="HN156" s="86"/>
      <c r="HO156" s="86"/>
      <c r="HP156" s="86"/>
      <c r="HQ156" s="86"/>
      <c r="HR156" s="86"/>
      <c r="HS156" s="86"/>
      <c r="HT156" s="86"/>
      <c r="HU156" s="86"/>
      <c r="HV156" s="86"/>
      <c r="HW156" s="86"/>
      <c r="HX156" s="86"/>
      <c r="HY156" s="86"/>
      <c r="HZ156" s="86"/>
      <c r="IA156" s="86"/>
      <c r="IB156" s="86"/>
      <c r="IC156" s="86"/>
      <c r="ID156" s="86"/>
      <c r="IE156" s="86"/>
      <c r="IF156" s="86"/>
      <c r="IG156" s="86"/>
      <c r="IH156" s="86"/>
      <c r="II156" s="86"/>
      <c r="IJ156" s="86"/>
      <c r="IK156" s="86"/>
      <c r="IL156" s="86"/>
      <c r="IM156" s="86"/>
      <c r="IN156" s="86"/>
      <c r="IO156" s="86"/>
      <c r="IP156" s="86"/>
      <c r="IQ156" s="86"/>
      <c r="IR156" s="86"/>
      <c r="IS156" s="86"/>
      <c r="IT156" s="86"/>
      <c r="IU156" s="86"/>
      <c r="IV156" s="86"/>
      <c r="IW156" s="86"/>
      <c r="IX156" s="86"/>
      <c r="IY156" s="86"/>
      <c r="IZ156" s="86"/>
      <c r="JA156" s="86"/>
      <c r="JB156" s="86"/>
      <c r="JC156" s="86"/>
      <c r="JD156" s="86"/>
      <c r="JE156" s="86"/>
      <c r="JF156" s="86"/>
      <c r="JG156" s="86"/>
      <c r="JH156" s="86"/>
      <c r="JI156" s="86"/>
      <c r="JJ156" s="86"/>
      <c r="JK156" s="86"/>
      <c r="JL156" s="86"/>
      <c r="JM156" s="86"/>
      <c r="JN156" s="86"/>
      <c r="JO156" s="86"/>
      <c r="JP156" s="86"/>
      <c r="JQ156" s="86"/>
      <c r="JR156" s="86"/>
      <c r="JS156" s="86"/>
      <c r="JT156" s="86"/>
      <c r="JU156" s="86"/>
      <c r="JV156" s="86"/>
      <c r="JW156" s="86"/>
      <c r="JX156" s="86"/>
      <c r="JY156" s="86"/>
      <c r="JZ156" s="86"/>
      <c r="KA156" s="86"/>
      <c r="KB156" s="86"/>
      <c r="KC156" s="86"/>
      <c r="KD156" s="86"/>
      <c r="KE156" s="86"/>
      <c r="KF156" s="86"/>
      <c r="KG156" s="86"/>
      <c r="KH156" s="86"/>
      <c r="KI156" s="86"/>
      <c r="KJ156" s="86"/>
      <c r="KK156" s="86"/>
      <c r="KL156" s="86"/>
      <c r="KM156" s="86"/>
      <c r="KN156" s="86"/>
      <c r="KO156" s="86"/>
      <c r="KP156" s="86"/>
      <c r="KQ156" s="86"/>
      <c r="KR156" s="86"/>
      <c r="KS156" s="86"/>
      <c r="KT156" s="86"/>
      <c r="KU156" s="86"/>
      <c r="KV156" s="86"/>
      <c r="KW156" s="86"/>
      <c r="KX156" s="86"/>
      <c r="KY156" s="86"/>
      <c r="KZ156" s="86"/>
      <c r="LA156" s="86"/>
      <c r="LB156" s="86"/>
      <c r="LC156" s="86"/>
      <c r="LD156" s="86"/>
      <c r="LE156" s="86"/>
      <c r="LF156" s="86"/>
      <c r="LG156" s="86"/>
      <c r="LH156" s="86"/>
      <c r="LI156" s="86"/>
      <c r="LJ156" s="86"/>
      <c r="LK156" s="86"/>
      <c r="LL156" s="86"/>
      <c r="LM156" s="86"/>
      <c r="LN156" s="86"/>
      <c r="LO156" s="86"/>
      <c r="LP156" s="86"/>
      <c r="LQ156" s="86"/>
      <c r="LR156" s="86"/>
      <c r="LS156" s="86"/>
      <c r="LT156" s="86"/>
      <c r="LU156" s="86"/>
      <c r="LV156" s="86"/>
      <c r="LW156" s="86"/>
      <c r="LX156" s="86"/>
      <c r="LY156" s="86"/>
      <c r="LZ156" s="86"/>
      <c r="MA156" s="86"/>
      <c r="MB156" s="86"/>
      <c r="MC156" s="86"/>
      <c r="MD156" s="86"/>
      <c r="ME156" s="86"/>
      <c r="MF156" s="86"/>
      <c r="MG156" s="86"/>
      <c r="MH156" s="86"/>
      <c r="MI156" s="86"/>
      <c r="MJ156" s="86"/>
      <c r="MK156" s="86"/>
      <c r="ML156" s="86"/>
      <c r="MM156" s="86"/>
      <c r="MN156" s="86"/>
      <c r="MO156" s="86"/>
      <c r="MP156" s="86"/>
      <c r="MQ156" s="86"/>
      <c r="MR156" s="86"/>
      <c r="MS156" s="86"/>
      <c r="MT156" s="86"/>
      <c r="MU156" s="86"/>
      <c r="MV156" s="86"/>
      <c r="MW156" s="86"/>
      <c r="MX156" s="86"/>
      <c r="MY156" s="86"/>
      <c r="MZ156" s="86"/>
      <c r="NA156" s="86"/>
      <c r="NB156" s="86"/>
      <c r="NC156" s="86"/>
      <c r="ND156" s="86"/>
      <c r="NE156" s="86"/>
      <c r="NF156" s="86"/>
      <c r="NG156" s="86"/>
      <c r="NH156" s="86"/>
      <c r="NI156" s="86"/>
      <c r="NJ156" s="86"/>
      <c r="NK156" s="86"/>
      <c r="NL156" s="86"/>
      <c r="NM156" s="86"/>
      <c r="NN156" s="86"/>
      <c r="NO156" s="86"/>
      <c r="NP156" s="86"/>
      <c r="NQ156" s="86"/>
      <c r="NR156" s="86"/>
      <c r="NS156" s="86"/>
      <c r="NT156" s="86"/>
      <c r="NU156" s="86"/>
      <c r="NV156" s="86"/>
      <c r="NW156" s="86"/>
      <c r="NX156" s="86"/>
      <c r="NY156" s="86"/>
      <c r="NZ156" s="86"/>
      <c r="OA156" s="86"/>
      <c r="OB156" s="86"/>
      <c r="OC156" s="86"/>
      <c r="OD156" s="86"/>
      <c r="OE156" s="86"/>
      <c r="OF156" s="86"/>
      <c r="OG156" s="86"/>
      <c r="OH156" s="86"/>
      <c r="OI156" s="86"/>
      <c r="OJ156" s="86"/>
      <c r="OK156" s="86"/>
      <c r="OL156" s="86"/>
      <c r="OM156" s="86"/>
      <c r="ON156" s="86"/>
      <c r="OO156" s="86"/>
      <c r="OP156" s="86"/>
      <c r="OQ156" s="86"/>
      <c r="OR156" s="86"/>
      <c r="OS156" s="86"/>
      <c r="OT156" s="86"/>
      <c r="OU156" s="86"/>
      <c r="OV156" s="86"/>
      <c r="OW156" s="86"/>
      <c r="OX156" s="86"/>
      <c r="OY156" s="86"/>
      <c r="OZ156" s="86"/>
      <c r="PA156" s="86"/>
      <c r="PB156" s="86"/>
      <c r="PC156" s="86"/>
      <c r="PD156" s="86"/>
      <c r="PE156" s="86"/>
      <c r="PF156" s="86"/>
      <c r="PG156" s="86"/>
      <c r="PH156" s="86"/>
      <c r="PI156" s="86"/>
      <c r="PJ156" s="86"/>
      <c r="PK156" s="86"/>
      <c r="PL156" s="86"/>
      <c r="PM156" s="86"/>
      <c r="PN156" s="86"/>
      <c r="PO156" s="86"/>
      <c r="PP156" s="86"/>
      <c r="PQ156" s="86"/>
      <c r="PR156" s="86"/>
      <c r="PS156" s="86"/>
      <c r="PT156" s="86"/>
      <c r="PU156" s="86"/>
      <c r="PV156" s="86"/>
      <c r="PW156" s="86"/>
      <c r="PX156" s="86"/>
      <c r="PY156" s="86"/>
      <c r="PZ156" s="86"/>
      <c r="QA156" s="86"/>
      <c r="QB156" s="86"/>
      <c r="QC156" s="86"/>
      <c r="QD156" s="86"/>
      <c r="QE156" s="86"/>
      <c r="QF156" s="86"/>
      <c r="QG156" s="86"/>
      <c r="QH156" s="86"/>
      <c r="QI156" s="86"/>
      <c r="QJ156" s="86"/>
      <c r="QK156" s="86"/>
      <c r="QL156" s="86"/>
      <c r="QM156" s="86"/>
      <c r="QN156" s="86"/>
      <c r="QO156" s="86"/>
      <c r="QP156" s="86"/>
      <c r="QQ156" s="86"/>
      <c r="QR156" s="86"/>
      <c r="QS156" s="86"/>
      <c r="QT156" s="86"/>
      <c r="QU156" s="86"/>
      <c r="QV156" s="86"/>
      <c r="QW156" s="86"/>
      <c r="QX156" s="86"/>
      <c r="QY156" s="186"/>
      <c r="QZ156" s="186"/>
      <c r="RA156" s="186"/>
      <c r="RB156" s="186"/>
      <c r="RC156" s="186"/>
      <c r="RD156" s="186"/>
      <c r="RE156" s="86"/>
      <c r="RF156" s="86"/>
      <c r="RG156" s="86"/>
      <c r="RH156" s="86"/>
      <c r="RI156" s="86"/>
      <c r="RJ156" s="86"/>
      <c r="RK156" s="86"/>
      <c r="RL156" s="86"/>
      <c r="RM156" s="86"/>
      <c r="RN156" s="86"/>
      <c r="RO156" s="86"/>
      <c r="RP156" s="86"/>
      <c r="RQ156" s="86"/>
      <c r="RR156" s="86"/>
      <c r="RS156" s="86"/>
      <c r="RT156" s="86"/>
      <c r="RU156" s="86"/>
      <c r="RV156" s="86"/>
      <c r="RW156" s="86"/>
      <c r="RX156" s="86"/>
      <c r="RY156" s="86"/>
      <c r="RZ156" s="86"/>
      <c r="SA156" s="86"/>
      <c r="SB156" s="86"/>
      <c r="SC156" s="86"/>
      <c r="SD156" s="86"/>
      <c r="SE156" s="86"/>
      <c r="SF156" s="86"/>
      <c r="SG156" s="86"/>
      <c r="SH156" s="86"/>
      <c r="SI156" s="86"/>
      <c r="SJ156" s="86"/>
      <c r="SK156" s="86"/>
      <c r="SL156" s="86"/>
      <c r="SM156" s="86"/>
      <c r="SN156" s="86"/>
      <c r="SO156" s="86"/>
      <c r="SP156" s="86"/>
      <c r="SQ156" s="86"/>
      <c r="SR156" s="86"/>
      <c r="SS156" s="86"/>
      <c r="ST156" s="86"/>
      <c r="SU156" s="86"/>
      <c r="SV156" s="86"/>
      <c r="SW156" s="86"/>
      <c r="SX156" s="86"/>
      <c r="SY156" s="86"/>
      <c r="SZ156" s="86"/>
      <c r="TA156" s="86"/>
      <c r="TB156" s="86"/>
      <c r="TC156" s="86"/>
      <c r="TD156" s="86"/>
      <c r="TE156" s="86"/>
      <c r="TF156" s="86"/>
      <c r="TG156" s="86"/>
      <c r="TH156" s="86"/>
      <c r="TI156" s="86"/>
      <c r="TJ156" s="86"/>
      <c r="TK156" s="86"/>
      <c r="TL156" s="86"/>
      <c r="TM156" s="86"/>
      <c r="TN156" s="86"/>
      <c r="TO156" s="86"/>
      <c r="TP156" s="86"/>
      <c r="TQ156" s="86"/>
      <c r="TR156" s="86"/>
      <c r="TS156" s="86"/>
      <c r="TT156" s="86"/>
      <c r="TU156" s="86"/>
      <c r="TV156" s="86"/>
      <c r="TW156" s="86"/>
      <c r="TX156" s="86"/>
      <c r="TY156" s="86"/>
      <c r="TZ156" s="86"/>
      <c r="UA156" s="86"/>
      <c r="UB156" s="86"/>
      <c r="UC156" s="86"/>
      <c r="UD156" s="86"/>
      <c r="UE156" s="86"/>
      <c r="UF156" s="86"/>
      <c r="UG156" s="86"/>
      <c r="UH156" s="86"/>
      <c r="UI156" s="86"/>
      <c r="UJ156" s="86"/>
      <c r="UK156" s="86"/>
      <c r="UL156" s="86"/>
      <c r="UM156" s="86"/>
      <c r="UN156" s="86"/>
      <c r="UO156" s="86"/>
      <c r="UP156" s="86"/>
      <c r="UQ156" s="86"/>
      <c r="UR156" s="86"/>
      <c r="US156" s="86"/>
      <c r="UT156" s="86"/>
      <c r="UU156" s="86"/>
      <c r="UV156" s="86"/>
      <c r="UW156" s="86"/>
      <c r="UX156" s="86"/>
      <c r="UY156" s="86"/>
      <c r="UZ156" s="86"/>
      <c r="VA156" s="86"/>
      <c r="VB156" s="86"/>
      <c r="VC156" s="86"/>
      <c r="VD156" s="86"/>
      <c r="VE156" s="86"/>
      <c r="VF156" s="86"/>
      <c r="VG156" s="86"/>
      <c r="VH156" s="86"/>
      <c r="VI156" s="86"/>
      <c r="VJ156" s="86"/>
      <c r="VK156" s="86"/>
      <c r="VL156" s="86"/>
      <c r="VM156" s="86"/>
      <c r="VN156" s="86"/>
      <c r="VO156" s="86"/>
      <c r="VP156" s="86"/>
      <c r="VQ156" s="86"/>
      <c r="VR156" s="86"/>
      <c r="VS156" s="86"/>
      <c r="VT156" s="86"/>
      <c r="VU156" s="86"/>
      <c r="VV156" s="86"/>
      <c r="VW156" s="86"/>
      <c r="VX156" s="86"/>
      <c r="VY156" s="86"/>
      <c r="VZ156" s="86"/>
      <c r="WA156" s="86"/>
      <c r="WB156" s="86"/>
      <c r="WC156" s="86"/>
      <c r="WD156" s="86"/>
      <c r="WE156" s="86"/>
      <c r="WF156" s="86"/>
      <c r="WG156" s="86"/>
      <c r="WH156" s="86"/>
      <c r="WI156" s="86"/>
      <c r="WJ156" s="86"/>
      <c r="WK156" s="86"/>
      <c r="WL156" s="86"/>
      <c r="WM156" s="86"/>
      <c r="WN156" s="86"/>
      <c r="WO156" s="86"/>
      <c r="WP156" s="86"/>
      <c r="WQ156" s="86"/>
      <c r="WR156" s="86"/>
      <c r="WS156" s="86"/>
      <c r="WT156" s="86"/>
      <c r="WU156" s="86"/>
      <c r="WV156" s="86"/>
      <c r="WW156" s="86"/>
      <c r="WX156" s="86"/>
      <c r="WY156" s="86"/>
      <c r="WZ156" s="86"/>
      <c r="XA156" s="86"/>
      <c r="XB156" s="86"/>
      <c r="XC156" s="86"/>
      <c r="XD156" s="86"/>
      <c r="XE156" s="86"/>
      <c r="XF156" s="86"/>
      <c r="XG156" s="86"/>
      <c r="XH156" s="86"/>
      <c r="XI156" s="86"/>
      <c r="XJ156" s="86"/>
      <c r="XK156" s="86"/>
      <c r="XL156" s="86"/>
      <c r="XM156" s="86"/>
      <c r="XN156" s="86"/>
      <c r="XO156" s="86"/>
      <c r="XP156" s="86"/>
      <c r="XQ156" s="86"/>
      <c r="XR156" s="86"/>
      <c r="XS156" s="86"/>
      <c r="XT156" s="86"/>
      <c r="XU156" s="86"/>
      <c r="XV156" s="86"/>
      <c r="XW156" s="86"/>
      <c r="XX156" s="86"/>
      <c r="XY156" s="86"/>
      <c r="XZ156" s="86"/>
      <c r="YA156" s="86"/>
      <c r="YB156" s="86"/>
      <c r="YC156" s="86"/>
      <c r="YD156" s="86"/>
      <c r="YE156" s="86"/>
      <c r="YF156" s="86"/>
      <c r="YG156" s="86"/>
      <c r="YH156" s="86"/>
      <c r="YI156" s="86"/>
      <c r="YJ156" s="86"/>
      <c r="YK156" s="86"/>
      <c r="YL156" s="86"/>
      <c r="YM156" s="86"/>
      <c r="YN156" s="86"/>
      <c r="YO156" s="86"/>
      <c r="YP156" s="86"/>
      <c r="YQ156" s="86"/>
      <c r="YR156" s="86"/>
      <c r="YS156" s="86"/>
      <c r="YT156" s="86"/>
      <c r="YU156" s="86"/>
      <c r="YV156" s="86"/>
      <c r="YW156" s="86"/>
      <c r="YX156" s="86"/>
      <c r="YY156" s="86"/>
      <c r="YZ156" s="86"/>
      <c r="ZA156" s="86"/>
      <c r="ZB156" s="86"/>
      <c r="ZC156" s="86"/>
      <c r="ZD156" s="86"/>
      <c r="ZE156" s="86"/>
      <c r="ZF156" s="86"/>
      <c r="ZG156" s="86"/>
      <c r="ZH156" s="86"/>
      <c r="ZI156" s="86"/>
      <c r="ZJ156" s="86"/>
      <c r="ZK156" s="86"/>
      <c r="ZL156" s="86"/>
      <c r="ZM156" s="86"/>
      <c r="ZN156" s="86"/>
      <c r="ZO156" s="86"/>
      <c r="ZP156" s="86"/>
      <c r="ZQ156" s="86"/>
      <c r="ZR156" s="86"/>
      <c r="ZS156" s="86"/>
      <c r="ZT156" s="86"/>
      <c r="ZU156" s="86"/>
      <c r="ZV156" s="86"/>
      <c r="ZW156" s="86"/>
      <c r="ZX156" s="86"/>
      <c r="ZY156" s="86"/>
      <c r="ZZ156" s="86"/>
      <c r="AAA156" s="86"/>
      <c r="AAB156" s="86"/>
      <c r="AAC156" s="86"/>
      <c r="AAD156" s="86"/>
      <c r="AAE156" s="86"/>
      <c r="AAF156" s="86"/>
      <c r="AAG156" s="86"/>
      <c r="AAH156" s="86"/>
      <c r="AAI156" s="86"/>
      <c r="AAJ156" s="86"/>
      <c r="AAK156" s="86"/>
      <c r="AAL156" s="86"/>
      <c r="AAM156" s="86"/>
      <c r="AAN156" s="86"/>
      <c r="AAO156" s="86"/>
      <c r="AAP156" s="86"/>
      <c r="AAQ156" s="86"/>
      <c r="AAR156" s="86"/>
      <c r="AAS156" s="86"/>
      <c r="AAT156" s="86"/>
      <c r="AAU156" s="186"/>
      <c r="AAV156" s="186"/>
      <c r="AAW156" s="186"/>
      <c r="AAX156" s="186"/>
      <c r="AAY156" s="186"/>
      <c r="AAZ156" s="186"/>
      <c r="ABA156" s="86"/>
      <c r="ABB156" s="86"/>
      <c r="ABC156" s="86"/>
      <c r="ABD156" s="86"/>
      <c r="ABE156" s="86"/>
      <c r="ABF156" s="86"/>
      <c r="ABG156" s="86"/>
      <c r="ABH156" s="86"/>
      <c r="ABI156" s="86"/>
      <c r="ABJ156" s="86"/>
      <c r="ABK156" s="86"/>
      <c r="ABL156" s="86"/>
      <c r="ABM156" s="86"/>
      <c r="ABN156" s="86"/>
      <c r="ABO156" s="86"/>
      <c r="ABP156" s="86"/>
      <c r="ABQ156" s="86"/>
      <c r="ABR156" s="86"/>
      <c r="ABS156" s="86"/>
      <c r="ABT156" s="86"/>
      <c r="ABU156" s="86"/>
      <c r="ABV156" s="86"/>
      <c r="ABW156" s="86"/>
      <c r="ABX156" s="86"/>
      <c r="ABY156" s="86"/>
      <c r="ABZ156" s="86"/>
      <c r="ACA156" s="86"/>
      <c r="ACB156" s="86"/>
      <c r="ACC156" s="86"/>
      <c r="ACD156" s="86"/>
      <c r="ACE156" s="86"/>
      <c r="ACF156" s="86"/>
      <c r="ACG156" s="86"/>
      <c r="ACH156" s="86"/>
      <c r="ACI156" s="86"/>
      <c r="ACJ156" s="86"/>
      <c r="ACK156" s="86"/>
      <c r="ACL156" s="86"/>
      <c r="ACM156" s="86"/>
      <c r="ACN156" s="86"/>
      <c r="ACO156" s="86"/>
      <c r="ACP156" s="86"/>
      <c r="ACQ156" s="86"/>
      <c r="ACR156" s="86"/>
      <c r="ACS156" s="86"/>
      <c r="ACT156" s="86"/>
      <c r="ACU156" s="86"/>
      <c r="ACV156" s="86"/>
      <c r="ACW156" s="86"/>
      <c r="ACX156" s="86"/>
      <c r="ACY156" s="86"/>
      <c r="ACZ156" s="86"/>
      <c r="ADA156" s="86"/>
      <c r="ADB156" s="86"/>
      <c r="ADC156" s="86"/>
      <c r="ADD156" s="86"/>
      <c r="ADE156" s="86"/>
      <c r="ADF156" s="86"/>
      <c r="ADG156" s="86"/>
      <c r="ADH156" s="86"/>
      <c r="ADI156" s="86"/>
      <c r="ADJ156" s="86"/>
      <c r="ADK156" s="86"/>
      <c r="ADL156" s="86"/>
      <c r="ADM156" s="86"/>
      <c r="ADN156" s="86"/>
      <c r="ADO156" s="86"/>
      <c r="ADP156" s="86"/>
      <c r="ADQ156" s="86"/>
      <c r="ADR156" s="86"/>
      <c r="ADS156" s="86"/>
      <c r="ADT156" s="86"/>
      <c r="ADU156" s="86"/>
      <c r="ADV156" s="86"/>
      <c r="ADW156" s="86"/>
      <c r="ADX156" s="86"/>
      <c r="ADY156" s="86"/>
      <c r="ADZ156" s="86"/>
      <c r="AEA156" s="86"/>
      <c r="AEB156" s="86"/>
      <c r="AEC156" s="86"/>
      <c r="AED156" s="86"/>
      <c r="AEE156" s="86"/>
      <c r="AEF156" s="86"/>
      <c r="AEG156" s="86"/>
      <c r="AEH156" s="86"/>
      <c r="AEI156" s="86"/>
      <c r="AEJ156" s="86"/>
      <c r="AEK156" s="86"/>
      <c r="AEL156" s="86"/>
      <c r="AEM156" s="86"/>
      <c r="AEN156" s="86"/>
      <c r="AEO156" s="86"/>
      <c r="AEP156" s="86"/>
      <c r="AEQ156" s="86"/>
      <c r="AER156" s="86"/>
      <c r="AES156" s="86"/>
      <c r="AET156" s="86"/>
      <c r="AEU156" s="86"/>
      <c r="AEV156" s="86"/>
      <c r="AEW156" s="86"/>
      <c r="AEX156" s="86"/>
      <c r="AEY156" s="86"/>
      <c r="AEZ156" s="86"/>
      <c r="AFA156" s="86"/>
      <c r="AFB156" s="86"/>
      <c r="AFC156" s="86"/>
      <c r="AFD156" s="86"/>
      <c r="AFE156" s="86"/>
      <c r="AFF156" s="86"/>
      <c r="AFG156" s="86"/>
      <c r="AFH156" s="86"/>
      <c r="AFI156" s="86"/>
      <c r="AFJ156" s="86"/>
      <c r="AFK156" s="86"/>
      <c r="AFL156" s="86"/>
      <c r="AFM156" s="86"/>
      <c r="AFN156" s="86"/>
      <c r="AFO156" s="86"/>
      <c r="AFP156" s="86"/>
      <c r="AFQ156" s="86"/>
      <c r="AFR156" s="86"/>
      <c r="AFS156" s="86"/>
      <c r="AFT156" s="86"/>
      <c r="AFU156" s="86"/>
      <c r="AFV156" s="86"/>
      <c r="AFW156" s="86"/>
      <c r="AFX156" s="86"/>
      <c r="AFY156" s="86"/>
      <c r="AFZ156" s="86"/>
      <c r="AGA156" s="86"/>
      <c r="AGB156" s="86"/>
      <c r="AGC156" s="86"/>
      <c r="AGD156" s="86"/>
      <c r="AGE156" s="86"/>
      <c r="AGF156" s="86"/>
      <c r="AGG156" s="86"/>
      <c r="AGH156" s="86"/>
      <c r="AGI156" s="86"/>
      <c r="AGJ156" s="86"/>
      <c r="AGK156" s="86"/>
      <c r="AGL156" s="86"/>
      <c r="AGM156" s="86"/>
      <c r="AGN156" s="86"/>
      <c r="AGO156" s="86"/>
      <c r="AGP156" s="86"/>
      <c r="AGQ156" s="86"/>
      <c r="AGR156" s="86"/>
      <c r="AGS156" s="86"/>
      <c r="AGT156" s="86"/>
      <c r="AGU156" s="86"/>
      <c r="AGV156" s="86"/>
      <c r="AGW156" s="86"/>
      <c r="AGX156" s="86"/>
      <c r="AGY156" s="86"/>
      <c r="AGZ156" s="86"/>
      <c r="AHA156" s="86"/>
      <c r="AHB156" s="86"/>
      <c r="AHC156" s="86"/>
      <c r="AHD156" s="86"/>
      <c r="AHE156" s="86"/>
      <c r="AHF156" s="86"/>
      <c r="AHG156" s="86"/>
      <c r="AHH156" s="86"/>
      <c r="AHI156" s="86"/>
      <c r="AHJ156" s="86"/>
      <c r="AHK156" s="86"/>
      <c r="AHL156" s="86"/>
      <c r="AHM156" s="86"/>
      <c r="AHN156" s="86"/>
      <c r="AHO156" s="86"/>
      <c r="AHP156" s="86"/>
      <c r="AHQ156" s="86"/>
      <c r="AHR156" s="86"/>
      <c r="AHS156" s="86"/>
      <c r="AHT156" s="86"/>
      <c r="AHU156" s="86"/>
      <c r="AHV156" s="86"/>
      <c r="AHW156" s="86"/>
      <c r="AHX156" s="86"/>
      <c r="AHY156" s="86"/>
      <c r="AHZ156" s="86"/>
      <c r="AIA156" s="86"/>
      <c r="AIB156" s="86"/>
      <c r="AIC156" s="86"/>
      <c r="AID156" s="86"/>
      <c r="AIE156" s="86"/>
      <c r="AIF156" s="86"/>
      <c r="AIG156" s="86"/>
      <c r="AIH156" s="86"/>
      <c r="AII156" s="86"/>
      <c r="AIJ156" s="86"/>
      <c r="AIK156" s="86"/>
      <c r="AIL156" s="86"/>
      <c r="AIM156" s="86"/>
      <c r="AIN156" s="86"/>
      <c r="AIO156" s="86"/>
      <c r="AIP156" s="86"/>
      <c r="AIQ156" s="86"/>
      <c r="AIR156" s="86"/>
      <c r="AIS156" s="86"/>
      <c r="AIT156" s="86"/>
      <c r="AIU156" s="86"/>
      <c r="AIV156" s="86"/>
      <c r="AIW156" s="86"/>
      <c r="AIX156" s="86"/>
      <c r="AIY156" s="86"/>
      <c r="AIZ156" s="86"/>
      <c r="AJA156" s="86"/>
      <c r="AJB156" s="86"/>
      <c r="AJC156" s="86"/>
      <c r="AJD156" s="86"/>
      <c r="AJE156" s="86"/>
      <c r="AJF156" s="86"/>
      <c r="AJG156" s="86"/>
      <c r="AJH156" s="86"/>
      <c r="AJI156" s="86"/>
      <c r="AJJ156" s="86"/>
      <c r="AJK156" s="86"/>
      <c r="AJL156" s="86"/>
      <c r="AJM156" s="86"/>
      <c r="AJN156" s="86"/>
      <c r="AJO156" s="86"/>
      <c r="AJP156" s="86"/>
      <c r="AJQ156" s="86"/>
      <c r="AJR156" s="86"/>
      <c r="AJS156" s="86"/>
      <c r="AJT156" s="86"/>
      <c r="AJU156" s="86"/>
      <c r="AJV156" s="86"/>
      <c r="AJW156" s="86"/>
      <c r="AJX156" s="86"/>
      <c r="AJY156" s="86"/>
      <c r="AJZ156" s="86"/>
      <c r="AKA156" s="86"/>
      <c r="AKB156" s="86"/>
      <c r="AKC156" s="86"/>
      <c r="AKD156" s="86"/>
      <c r="AKE156" s="86"/>
      <c r="AKF156" s="86"/>
      <c r="AKG156" s="86"/>
      <c r="AKH156" s="86"/>
      <c r="AKI156" s="86"/>
      <c r="AKJ156" s="86"/>
      <c r="AKK156" s="86"/>
      <c r="AKL156" s="86"/>
      <c r="AKM156" s="86"/>
      <c r="AKN156" s="86"/>
      <c r="AKO156" s="86"/>
      <c r="AKP156" s="86"/>
      <c r="AKQ156" s="186"/>
      <c r="AKR156" s="186"/>
      <c r="AKS156" s="186"/>
      <c r="AKT156" s="186"/>
      <c r="AKU156" s="186"/>
      <c r="AKV156" s="186"/>
      <c r="AKW156" s="86"/>
      <c r="AKX156" s="86"/>
      <c r="AKY156" s="86"/>
      <c r="AKZ156" s="86"/>
      <c r="ALA156" s="86"/>
      <c r="ALB156" s="86"/>
      <c r="ALC156" s="86"/>
      <c r="ALD156" s="86"/>
      <c r="ALE156" s="86"/>
      <c r="ALF156" s="86"/>
      <c r="ALG156" s="86"/>
      <c r="ALH156" s="86"/>
      <c r="ALI156" s="86"/>
      <c r="ALJ156" s="86"/>
      <c r="ALK156" s="86"/>
      <c r="ALL156" s="86"/>
      <c r="ALM156" s="86"/>
      <c r="ALN156" s="86"/>
      <c r="ALO156" s="86"/>
      <c r="ALP156" s="86"/>
      <c r="ALQ156" s="86"/>
      <c r="ALR156" s="86"/>
      <c r="ALS156" s="86"/>
      <c r="ALT156" s="86"/>
      <c r="ALU156" s="86"/>
      <c r="ALV156" s="86"/>
      <c r="ALW156" s="86"/>
      <c r="ALX156" s="86"/>
      <c r="ALY156" s="86"/>
      <c r="ALZ156" s="86"/>
      <c r="AMA156" s="86"/>
      <c r="AMB156" s="86"/>
      <c r="AMC156" s="86"/>
      <c r="AMD156" s="86"/>
      <c r="AME156" s="86"/>
      <c r="AMF156" s="86"/>
      <c r="AMG156" s="86"/>
      <c r="AMH156" s="86"/>
      <c r="AMI156" s="86"/>
      <c r="AMJ156" s="86"/>
      <c r="AMK156" s="86"/>
      <c r="AML156" s="86"/>
      <c r="AMM156" s="86"/>
      <c r="AMN156" s="86"/>
      <c r="AMO156" s="86"/>
      <c r="AMP156" s="86"/>
      <c r="AMQ156" s="86"/>
      <c r="AMR156" s="86"/>
      <c r="AMS156" s="86"/>
      <c r="AMT156" s="86"/>
      <c r="AMU156" s="86"/>
      <c r="AMV156" s="86"/>
      <c r="AMW156" s="86"/>
      <c r="AMX156" s="86"/>
      <c r="AMY156" s="86"/>
      <c r="AMZ156" s="86"/>
      <c r="ANA156" s="86"/>
      <c r="ANB156" s="86"/>
      <c r="ANC156" s="86"/>
      <c r="AND156" s="86"/>
      <c r="ANE156" s="86"/>
      <c r="ANF156" s="86"/>
      <c r="ANG156" s="86"/>
      <c r="ANH156" s="86"/>
      <c r="ANI156" s="86"/>
      <c r="ANJ156" s="86"/>
      <c r="ANK156" s="86"/>
      <c r="ANL156" s="86"/>
      <c r="ANM156" s="86"/>
      <c r="ANN156" s="86"/>
      <c r="ANO156" s="86"/>
      <c r="ANP156" s="86"/>
      <c r="ANQ156" s="86"/>
      <c r="ANR156" s="86"/>
      <c r="ANS156" s="86"/>
      <c r="ANT156" s="86"/>
      <c r="ANU156" s="86"/>
      <c r="ANV156" s="86"/>
      <c r="ANW156" s="86"/>
      <c r="ANX156" s="86"/>
      <c r="ANY156" s="86"/>
      <c r="ANZ156" s="86"/>
      <c r="AOA156" s="86"/>
      <c r="AOB156" s="86"/>
      <c r="AOC156" s="86"/>
      <c r="AOD156" s="86"/>
      <c r="AOE156" s="86"/>
      <c r="AOF156" s="86"/>
      <c r="AOG156" s="86"/>
      <c r="AOH156" s="86"/>
      <c r="AOI156" s="86"/>
      <c r="AOJ156" s="86"/>
      <c r="AOK156" s="86"/>
      <c r="AOL156" s="86"/>
      <c r="AOM156" s="86"/>
      <c r="AON156" s="86"/>
      <c r="AOO156" s="86"/>
      <c r="AOP156" s="86"/>
      <c r="AOQ156" s="86"/>
      <c r="AOR156" s="86"/>
      <c r="AOS156" s="86"/>
      <c r="AOT156" s="86"/>
      <c r="AOU156" s="86"/>
      <c r="AOV156" s="86"/>
      <c r="AOW156" s="86"/>
      <c r="AOX156" s="86"/>
      <c r="AOY156" s="86"/>
      <c r="AOZ156" s="86"/>
      <c r="APA156" s="86"/>
      <c r="APB156" s="86"/>
      <c r="APC156" s="86"/>
      <c r="APD156" s="86"/>
      <c r="APE156" s="86"/>
      <c r="APF156" s="86"/>
      <c r="APG156" s="86"/>
      <c r="APH156" s="86"/>
      <c r="API156" s="86"/>
      <c r="APJ156" s="86"/>
      <c r="APK156" s="86"/>
      <c r="APL156" s="86"/>
      <c r="APM156" s="86"/>
      <c r="APN156" s="86"/>
      <c r="APO156" s="86"/>
      <c r="APP156" s="86"/>
      <c r="APQ156" s="86"/>
      <c r="APR156" s="86"/>
      <c r="APS156" s="86"/>
      <c r="APT156" s="86"/>
      <c r="APU156" s="86"/>
      <c r="APV156" s="86"/>
      <c r="APW156" s="86"/>
      <c r="APX156" s="86"/>
      <c r="APY156" s="86"/>
      <c r="APZ156" s="86"/>
      <c r="AQA156" s="86"/>
      <c r="AQB156" s="86"/>
      <c r="AQC156" s="86"/>
      <c r="AQD156" s="86"/>
      <c r="AQE156" s="86"/>
      <c r="AQF156" s="86"/>
      <c r="AQG156" s="86"/>
      <c r="AQH156" s="86"/>
      <c r="AQI156" s="86"/>
      <c r="AQJ156" s="86"/>
      <c r="AQK156" s="86"/>
      <c r="AQL156" s="86"/>
      <c r="AQM156" s="86"/>
      <c r="AQN156" s="86"/>
      <c r="AQO156" s="86"/>
      <c r="AQP156" s="86"/>
      <c r="AQQ156" s="86"/>
      <c r="AQR156" s="86"/>
      <c r="AQS156" s="86"/>
      <c r="AQT156" s="86"/>
      <c r="AQU156" s="86"/>
      <c r="AQV156" s="86"/>
      <c r="AQW156" s="86"/>
      <c r="AQX156" s="86"/>
      <c r="AQY156" s="86"/>
      <c r="AQZ156" s="86"/>
      <c r="ARA156" s="86"/>
      <c r="ARB156" s="86"/>
      <c r="ARC156" s="86"/>
      <c r="ARD156" s="86"/>
      <c r="ARE156" s="86"/>
      <c r="ARF156" s="86"/>
      <c r="ARG156" s="86"/>
      <c r="ARH156" s="86"/>
      <c r="ARI156" s="86"/>
      <c r="ARJ156" s="86"/>
      <c r="ARK156" s="86"/>
      <c r="ARL156" s="86"/>
      <c r="ARM156" s="86"/>
      <c r="ARN156" s="86"/>
      <c r="ARO156" s="86"/>
      <c r="ARP156" s="86"/>
      <c r="ARQ156" s="86"/>
      <c r="ARR156" s="86"/>
      <c r="ARS156" s="86"/>
      <c r="ART156" s="86"/>
      <c r="ARU156" s="86"/>
      <c r="ARV156" s="86"/>
      <c r="ARW156" s="86"/>
      <c r="ARX156" s="86"/>
      <c r="ARY156" s="86"/>
      <c r="ARZ156" s="86"/>
      <c r="ASA156" s="86"/>
      <c r="ASB156" s="86"/>
      <c r="ASC156" s="86"/>
      <c r="ASD156" s="86"/>
      <c r="ASE156" s="86"/>
      <c r="ASF156" s="86"/>
      <c r="ASG156" s="86"/>
      <c r="ASH156" s="86"/>
      <c r="ASI156" s="86"/>
      <c r="ASJ156" s="86"/>
      <c r="ASK156" s="86"/>
      <c r="ASL156" s="86"/>
      <c r="ASM156" s="86"/>
      <c r="ASN156" s="86"/>
      <c r="ASO156" s="86"/>
      <c r="ASP156" s="86"/>
      <c r="ASQ156" s="86"/>
      <c r="ASR156" s="86"/>
      <c r="ASS156" s="86"/>
      <c r="AST156" s="86"/>
      <c r="ASU156" s="86"/>
      <c r="ASV156" s="86"/>
      <c r="ASW156" s="86"/>
      <c r="ASX156" s="86"/>
      <c r="ASY156" s="86"/>
      <c r="ASZ156" s="86"/>
      <c r="ATA156" s="86"/>
      <c r="ATB156" s="86"/>
      <c r="ATC156" s="86"/>
      <c r="ATD156" s="86"/>
      <c r="ATE156" s="86"/>
      <c r="ATF156" s="86"/>
      <c r="ATG156" s="86"/>
      <c r="ATH156" s="86"/>
      <c r="ATI156" s="86"/>
      <c r="ATJ156" s="86"/>
      <c r="ATK156" s="86"/>
      <c r="ATL156" s="86"/>
      <c r="ATM156" s="86"/>
      <c r="ATN156" s="86"/>
      <c r="ATO156" s="86"/>
      <c r="ATP156" s="86"/>
      <c r="ATQ156" s="86"/>
      <c r="ATR156" s="86"/>
      <c r="ATS156" s="86"/>
      <c r="ATT156" s="86"/>
      <c r="ATU156" s="86"/>
      <c r="ATV156" s="86"/>
      <c r="ATW156" s="86"/>
      <c r="ATX156" s="86"/>
      <c r="ATY156" s="86"/>
      <c r="ATZ156" s="86"/>
      <c r="AUA156" s="86"/>
      <c r="AUB156" s="86"/>
      <c r="AUC156" s="86"/>
      <c r="AUD156" s="86"/>
      <c r="AUE156" s="86"/>
      <c r="AUF156" s="86"/>
      <c r="AUG156" s="86"/>
      <c r="AUH156" s="86"/>
      <c r="AUI156" s="86"/>
      <c r="AUJ156" s="86"/>
      <c r="AUK156" s="86"/>
      <c r="AUL156" s="86"/>
      <c r="AUM156" s="186"/>
      <c r="AUN156" s="186"/>
      <c r="AUO156" s="186"/>
      <c r="AUP156" s="186"/>
      <c r="AUQ156" s="186"/>
      <c r="AUR156" s="186"/>
      <c r="AUS156" s="86"/>
      <c r="AUT156" s="86"/>
      <c r="AUU156" s="86"/>
      <c r="AUV156" s="86"/>
      <c r="AUW156" s="86"/>
      <c r="AUX156" s="86"/>
      <c r="AUY156" s="86"/>
      <c r="AUZ156" s="86"/>
      <c r="AVA156" s="86"/>
      <c r="AVB156" s="86"/>
      <c r="AVC156" s="86"/>
      <c r="AVD156" s="86"/>
      <c r="AVE156" s="86"/>
      <c r="AVF156" s="86"/>
      <c r="AVG156" s="86"/>
      <c r="AVH156" s="86"/>
      <c r="AVI156" s="86"/>
      <c r="AVJ156" s="86"/>
      <c r="AVK156" s="86"/>
      <c r="AVL156" s="86"/>
      <c r="AVM156" s="86"/>
      <c r="AVN156" s="86"/>
      <c r="AVO156" s="86"/>
      <c r="AVP156" s="86"/>
      <c r="AVQ156" s="86"/>
      <c r="AVR156" s="86"/>
      <c r="AVS156" s="86"/>
      <c r="AVT156" s="86"/>
      <c r="AVU156" s="86"/>
      <c r="AVV156" s="86"/>
      <c r="AVW156" s="86"/>
      <c r="AVX156" s="86"/>
      <c r="AVY156" s="86"/>
      <c r="AVZ156" s="86"/>
      <c r="AWA156" s="86"/>
      <c r="AWB156" s="86"/>
      <c r="AWC156" s="86"/>
      <c r="AWD156" s="86"/>
      <c r="AWE156" s="86"/>
      <c r="AWF156" s="86"/>
      <c r="AWG156" s="86"/>
      <c r="AWH156" s="86"/>
      <c r="AWI156" s="86"/>
      <c r="AWJ156" s="86"/>
      <c r="AWK156" s="86"/>
      <c r="AWL156" s="86"/>
      <c r="AWM156" s="86"/>
      <c r="AWN156" s="86"/>
      <c r="AWO156" s="86"/>
      <c r="AWP156" s="86"/>
      <c r="AWQ156" s="86"/>
      <c r="AWR156" s="86"/>
      <c r="AWS156" s="86"/>
      <c r="AWT156" s="86"/>
      <c r="AWU156" s="86"/>
      <c r="AWV156" s="86"/>
      <c r="AWW156" s="86"/>
      <c r="AWX156" s="86"/>
      <c r="AWY156" s="86"/>
      <c r="AWZ156" s="86"/>
      <c r="AXA156" s="86"/>
      <c r="AXB156" s="86"/>
      <c r="AXC156" s="86"/>
      <c r="AXD156" s="86"/>
      <c r="AXE156" s="86"/>
      <c r="AXF156" s="86"/>
      <c r="AXG156" s="86"/>
      <c r="AXH156" s="86"/>
      <c r="AXI156" s="86"/>
      <c r="AXJ156" s="86"/>
      <c r="AXK156" s="86"/>
      <c r="AXL156" s="86"/>
      <c r="AXM156" s="86"/>
      <c r="AXN156" s="86"/>
      <c r="AXO156" s="86"/>
      <c r="AXP156" s="86"/>
      <c r="AXQ156" s="86"/>
      <c r="AXR156" s="86"/>
      <c r="AXS156" s="86"/>
      <c r="AXT156" s="86"/>
      <c r="AXU156" s="86"/>
      <c r="AXV156" s="86"/>
      <c r="AXW156" s="86"/>
      <c r="AXX156" s="86"/>
      <c r="AXY156" s="86"/>
      <c r="AXZ156" s="86"/>
      <c r="AYA156" s="86"/>
      <c r="AYB156" s="86"/>
      <c r="AYC156" s="86"/>
      <c r="AYD156" s="86"/>
      <c r="AYE156" s="86"/>
      <c r="AYF156" s="86"/>
      <c r="AYG156" s="86"/>
      <c r="AYH156" s="86"/>
      <c r="AYI156" s="86"/>
      <c r="AYJ156" s="86"/>
      <c r="AYK156" s="86"/>
      <c r="AYL156" s="86"/>
      <c r="AYM156" s="86"/>
      <c r="AYN156" s="86"/>
      <c r="AYO156" s="86"/>
      <c r="AYP156" s="86"/>
      <c r="AYQ156" s="86"/>
      <c r="AYR156" s="86"/>
      <c r="AYS156" s="86"/>
      <c r="AYT156" s="86"/>
      <c r="AYU156" s="86"/>
      <c r="AYV156" s="86"/>
      <c r="AYW156" s="86"/>
      <c r="AYX156" s="86"/>
      <c r="AYY156" s="86"/>
      <c r="AYZ156" s="86"/>
      <c r="AZA156" s="86"/>
      <c r="AZB156" s="86"/>
      <c r="AZC156" s="86"/>
      <c r="AZD156" s="86"/>
      <c r="AZE156" s="86"/>
      <c r="AZF156" s="86"/>
      <c r="AZG156" s="86"/>
      <c r="AZH156" s="86"/>
      <c r="AZI156" s="86"/>
      <c r="AZJ156" s="86"/>
      <c r="AZK156" s="86"/>
      <c r="AZL156" s="86"/>
      <c r="AZM156" s="86"/>
      <c r="AZN156" s="86"/>
      <c r="AZO156" s="86"/>
      <c r="AZP156" s="86"/>
      <c r="AZQ156" s="86"/>
      <c r="AZR156" s="86"/>
      <c r="AZS156" s="86"/>
      <c r="AZT156" s="86"/>
      <c r="AZU156" s="86"/>
      <c r="AZV156" s="86"/>
      <c r="AZW156" s="86"/>
      <c r="AZX156" s="86"/>
      <c r="AZY156" s="86"/>
      <c r="AZZ156" s="86"/>
      <c r="BAA156" s="86"/>
      <c r="BAB156" s="86"/>
      <c r="BAC156" s="86"/>
      <c r="BAD156" s="86"/>
      <c r="BAE156" s="86"/>
      <c r="BAF156" s="86"/>
      <c r="BAG156" s="86"/>
      <c r="BAH156" s="86"/>
      <c r="BAI156" s="86"/>
      <c r="BAJ156" s="86"/>
      <c r="BAK156" s="86"/>
      <c r="BAL156" s="86"/>
      <c r="BAM156" s="86"/>
      <c r="BAN156" s="86"/>
      <c r="BAO156" s="86"/>
      <c r="BAP156" s="86"/>
      <c r="BAQ156" s="86"/>
      <c r="BAR156" s="86"/>
      <c r="BAS156" s="86"/>
      <c r="BAT156" s="86"/>
      <c r="BAU156" s="86"/>
      <c r="BAV156" s="86"/>
      <c r="BAW156" s="86"/>
      <c r="BAX156" s="86"/>
      <c r="BAY156" s="86"/>
      <c r="BAZ156" s="86"/>
      <c r="BBA156" s="86"/>
      <c r="BBB156" s="86"/>
      <c r="BBC156" s="86"/>
      <c r="BBD156" s="86"/>
      <c r="BBE156" s="86"/>
      <c r="BBF156" s="86"/>
      <c r="BBG156" s="86"/>
      <c r="BBH156" s="86"/>
      <c r="BBI156" s="86"/>
      <c r="BBJ156" s="86"/>
      <c r="BBK156" s="86"/>
      <c r="BBL156" s="86"/>
      <c r="BBM156" s="86"/>
      <c r="BBN156" s="86"/>
      <c r="BBO156" s="86"/>
      <c r="BBP156" s="86"/>
      <c r="BBQ156" s="86"/>
      <c r="BBR156" s="86"/>
      <c r="BBS156" s="86"/>
      <c r="BBT156" s="86"/>
      <c r="BBU156" s="86"/>
      <c r="BBV156" s="86"/>
      <c r="BBW156" s="86"/>
      <c r="BBX156" s="86"/>
      <c r="BBY156" s="86"/>
      <c r="BBZ156" s="86"/>
      <c r="BCA156" s="86"/>
      <c r="BCB156" s="86"/>
      <c r="BCC156" s="86"/>
      <c r="BCD156" s="86"/>
      <c r="BCE156" s="86"/>
      <c r="BCF156" s="86"/>
      <c r="BCG156" s="86"/>
      <c r="BCH156" s="86"/>
      <c r="BCI156" s="86"/>
      <c r="BCJ156" s="86"/>
      <c r="BCK156" s="86"/>
      <c r="BCL156" s="86"/>
      <c r="BCM156" s="86"/>
      <c r="BCN156" s="86"/>
      <c r="BCO156" s="86"/>
      <c r="BCP156" s="86"/>
      <c r="BCQ156" s="86"/>
      <c r="BCR156" s="86"/>
      <c r="BCS156" s="86"/>
      <c r="BCT156" s="86"/>
      <c r="BCU156" s="86"/>
      <c r="BCV156" s="86"/>
      <c r="BCW156" s="86"/>
      <c r="BCX156" s="86"/>
      <c r="BCY156" s="86"/>
      <c r="BCZ156" s="86"/>
      <c r="BDA156" s="86"/>
      <c r="BDB156" s="86"/>
      <c r="BDC156" s="86"/>
      <c r="BDD156" s="86"/>
      <c r="BDE156" s="86"/>
      <c r="BDF156" s="86"/>
      <c r="BDG156" s="86"/>
      <c r="BDH156" s="86"/>
      <c r="BDI156" s="86"/>
      <c r="BDJ156" s="86"/>
      <c r="BDK156" s="86"/>
      <c r="BDL156" s="86"/>
      <c r="BDM156" s="86"/>
      <c r="BDN156" s="86"/>
      <c r="BDO156" s="86"/>
      <c r="BDP156" s="86"/>
      <c r="BDQ156" s="86"/>
      <c r="BDR156" s="86"/>
      <c r="BDS156" s="86"/>
      <c r="BDT156" s="86"/>
      <c r="BDU156" s="86"/>
      <c r="BDV156" s="86"/>
      <c r="BDW156" s="86"/>
      <c r="BDX156" s="86"/>
      <c r="BDY156" s="86"/>
      <c r="BDZ156" s="86"/>
      <c r="BEA156" s="86"/>
      <c r="BEB156" s="86"/>
      <c r="BEC156" s="86"/>
      <c r="BED156" s="86"/>
      <c r="BEE156" s="86"/>
      <c r="BEF156" s="86"/>
      <c r="BEG156" s="86"/>
      <c r="BEH156" s="86"/>
      <c r="BEI156" s="186"/>
      <c r="BEJ156" s="186"/>
      <c r="BEK156" s="186"/>
      <c r="BEL156" s="186"/>
      <c r="BEM156" s="186"/>
      <c r="BEN156" s="186"/>
      <c r="BEO156" s="86"/>
      <c r="BEP156" s="86"/>
      <c r="BEQ156" s="86"/>
      <c r="BER156" s="86"/>
      <c r="BES156" s="86"/>
      <c r="BET156" s="86"/>
      <c r="BEU156" s="86"/>
      <c r="BEV156" s="86"/>
      <c r="BEW156" s="86"/>
      <c r="BEX156" s="86"/>
      <c r="BEY156" s="86"/>
      <c r="BEZ156" s="86"/>
      <c r="BFA156" s="86"/>
      <c r="BFB156" s="86"/>
      <c r="BFC156" s="86"/>
      <c r="BFD156" s="86"/>
      <c r="BFE156" s="86"/>
      <c r="BFF156" s="86"/>
      <c r="BFG156" s="86"/>
      <c r="BFH156" s="86"/>
      <c r="BFI156" s="86"/>
      <c r="BFJ156" s="86"/>
      <c r="BFK156" s="86"/>
      <c r="BFL156" s="86"/>
      <c r="BFM156" s="86"/>
      <c r="BFN156" s="86"/>
      <c r="BFO156" s="86"/>
      <c r="BFP156" s="86"/>
      <c r="BFQ156" s="86"/>
      <c r="BFR156" s="86"/>
      <c r="BFS156" s="86"/>
      <c r="BFT156" s="86"/>
      <c r="BFU156" s="86"/>
      <c r="BFV156" s="86"/>
      <c r="BFW156" s="86"/>
      <c r="BFX156" s="86"/>
      <c r="BFY156" s="86"/>
      <c r="BFZ156" s="86"/>
      <c r="BGA156" s="86"/>
      <c r="BGB156" s="86"/>
      <c r="BGC156" s="86"/>
      <c r="BGD156" s="86"/>
      <c r="BGE156" s="86"/>
      <c r="BGF156" s="86"/>
      <c r="BGG156" s="86"/>
      <c r="BGH156" s="86"/>
      <c r="BGI156" s="86"/>
      <c r="BGJ156" s="86"/>
      <c r="BGK156" s="86"/>
      <c r="BGL156" s="86"/>
      <c r="BGM156" s="86"/>
      <c r="BGN156" s="86"/>
      <c r="BGO156" s="86"/>
      <c r="BGP156" s="86"/>
      <c r="BGQ156" s="86"/>
      <c r="BGR156" s="86"/>
      <c r="BGS156" s="86"/>
      <c r="BGT156" s="86"/>
      <c r="BGU156" s="86"/>
      <c r="BGV156" s="86"/>
      <c r="BGW156" s="86"/>
      <c r="BGX156" s="86"/>
      <c r="BGY156" s="86"/>
      <c r="BGZ156" s="86"/>
      <c r="BHA156" s="86"/>
      <c r="BHB156" s="86"/>
      <c r="BHC156" s="86"/>
      <c r="BHD156" s="86"/>
      <c r="BHE156" s="86"/>
      <c r="BHF156" s="86"/>
      <c r="BHG156" s="86"/>
      <c r="BHH156" s="86"/>
      <c r="BHI156" s="86"/>
      <c r="BHJ156" s="86"/>
      <c r="BHK156" s="86"/>
      <c r="BHL156" s="86"/>
      <c r="BHM156" s="86"/>
      <c r="BHN156" s="86"/>
      <c r="BHO156" s="86"/>
      <c r="BHP156" s="86"/>
      <c r="BHQ156" s="86"/>
      <c r="BHR156" s="86"/>
      <c r="BHS156" s="86"/>
      <c r="BHT156" s="86"/>
      <c r="BHU156" s="86"/>
      <c r="BHV156" s="86"/>
      <c r="BHW156" s="86"/>
      <c r="BHX156" s="86"/>
      <c r="BHY156" s="86"/>
      <c r="BHZ156" s="86"/>
      <c r="BIA156" s="86"/>
      <c r="BIB156" s="86"/>
      <c r="BIC156" s="86"/>
      <c r="BID156" s="86"/>
      <c r="BIE156" s="86"/>
      <c r="BIF156" s="86"/>
      <c r="BIG156" s="86"/>
      <c r="BIH156" s="86"/>
      <c r="BII156" s="86"/>
      <c r="BIJ156" s="86"/>
      <c r="BIK156" s="86"/>
      <c r="BIL156" s="86"/>
      <c r="BIM156" s="86"/>
      <c r="BIN156" s="86"/>
      <c r="BIO156" s="86"/>
      <c r="BIP156" s="86"/>
      <c r="BIQ156" s="86"/>
      <c r="BIR156" s="86"/>
      <c r="BIS156" s="86"/>
      <c r="BIT156" s="86"/>
      <c r="BIU156" s="86"/>
      <c r="BIV156" s="86"/>
      <c r="BIW156" s="86"/>
      <c r="BIX156" s="86"/>
      <c r="BIY156" s="86"/>
      <c r="BIZ156" s="86"/>
      <c r="BJA156" s="86"/>
      <c r="BJB156" s="86"/>
      <c r="BJC156" s="86"/>
      <c r="BJD156" s="86"/>
      <c r="BJE156" s="86"/>
      <c r="BJF156" s="86"/>
      <c r="BJG156" s="86"/>
      <c r="BJH156" s="86"/>
      <c r="BJI156" s="86"/>
      <c r="BJJ156" s="86"/>
      <c r="BJK156" s="86"/>
      <c r="BJL156" s="86"/>
      <c r="BJM156" s="86"/>
      <c r="BJN156" s="86"/>
      <c r="BJO156" s="86"/>
      <c r="BJP156" s="86"/>
      <c r="BJQ156" s="86"/>
      <c r="BJR156" s="86"/>
      <c r="BJS156" s="86"/>
      <c r="BJT156" s="86"/>
      <c r="BJU156" s="86"/>
      <c r="BJV156" s="86"/>
      <c r="BJW156" s="86"/>
      <c r="BJX156" s="86"/>
      <c r="BJY156" s="86"/>
      <c r="BJZ156" s="86"/>
      <c r="BKA156" s="86"/>
      <c r="BKB156" s="86"/>
      <c r="BKC156" s="86"/>
      <c r="BKD156" s="86"/>
      <c r="BKE156" s="86"/>
      <c r="BKF156" s="86"/>
      <c r="BKG156" s="86"/>
      <c r="BKH156" s="86"/>
      <c r="BKI156" s="86"/>
      <c r="BKJ156" s="86"/>
      <c r="BKK156" s="86"/>
      <c r="BKL156" s="86"/>
      <c r="BKM156" s="86"/>
      <c r="BKN156" s="86"/>
      <c r="BKO156" s="86"/>
      <c r="BKP156" s="86"/>
      <c r="BKQ156" s="86"/>
      <c r="BKR156" s="86"/>
      <c r="BKS156" s="86"/>
      <c r="BKT156" s="86"/>
      <c r="BKU156" s="86"/>
      <c r="BKV156" s="86"/>
      <c r="BKW156" s="86"/>
      <c r="BKX156" s="86"/>
      <c r="BKY156" s="86"/>
      <c r="BKZ156" s="86"/>
      <c r="BLA156" s="86"/>
      <c r="BLB156" s="86"/>
      <c r="BLC156" s="86"/>
      <c r="BLD156" s="86"/>
      <c r="BLE156" s="86"/>
      <c r="BLF156" s="86"/>
      <c r="BLG156" s="86"/>
      <c r="BLH156" s="86"/>
      <c r="BLI156" s="86"/>
      <c r="BLJ156" s="86"/>
      <c r="BLK156" s="86"/>
      <c r="BLL156" s="86"/>
      <c r="BLM156" s="86"/>
      <c r="BLN156" s="86"/>
      <c r="BLO156" s="86"/>
      <c r="BLP156" s="86"/>
      <c r="BLQ156" s="86"/>
      <c r="BLR156" s="86"/>
      <c r="BLS156" s="86"/>
      <c r="BLT156" s="86"/>
      <c r="BLU156" s="86"/>
      <c r="BLV156" s="86"/>
      <c r="BLW156" s="86"/>
      <c r="BLX156" s="86"/>
      <c r="BLY156" s="86"/>
      <c r="BLZ156" s="86"/>
      <c r="BMA156" s="86"/>
      <c r="BMB156" s="86"/>
      <c r="BMC156" s="86"/>
      <c r="BMD156" s="86"/>
      <c r="BME156" s="86"/>
      <c r="BMF156" s="86"/>
      <c r="BMG156" s="86"/>
      <c r="BMH156" s="86"/>
      <c r="BMI156" s="86"/>
      <c r="BMJ156" s="86"/>
      <c r="BMK156" s="86"/>
      <c r="BML156" s="86"/>
      <c r="BMM156" s="86"/>
      <c r="BMN156" s="86"/>
      <c r="BMO156" s="86"/>
      <c r="BMP156" s="86"/>
      <c r="BMQ156" s="86"/>
      <c r="BMR156" s="86"/>
      <c r="BMS156" s="86"/>
      <c r="BMT156" s="86"/>
      <c r="BMU156" s="86"/>
      <c r="BMV156" s="86"/>
      <c r="BMW156" s="86"/>
      <c r="BMX156" s="86"/>
      <c r="BMY156" s="86"/>
      <c r="BMZ156" s="86"/>
      <c r="BNA156" s="86"/>
      <c r="BNB156" s="86"/>
      <c r="BNC156" s="86"/>
      <c r="BND156" s="86"/>
      <c r="BNE156" s="86"/>
      <c r="BNF156" s="86"/>
      <c r="BNG156" s="86"/>
      <c r="BNH156" s="86"/>
      <c r="BNI156" s="86"/>
      <c r="BNJ156" s="86"/>
      <c r="BNK156" s="86"/>
      <c r="BNL156" s="86"/>
      <c r="BNM156" s="86"/>
      <c r="BNN156" s="86"/>
      <c r="BNO156" s="86"/>
      <c r="BNP156" s="86"/>
      <c r="BNQ156" s="86"/>
      <c r="BNR156" s="86"/>
      <c r="BNS156" s="86"/>
      <c r="BNT156" s="86"/>
      <c r="BNU156" s="86"/>
      <c r="BNV156" s="86"/>
      <c r="BNW156" s="86"/>
      <c r="BNX156" s="86"/>
      <c r="BNY156" s="86"/>
      <c r="BNZ156" s="86"/>
      <c r="BOA156" s="86"/>
      <c r="BOB156" s="86"/>
      <c r="BOC156" s="86"/>
      <c r="BOD156" s="86"/>
      <c r="BOE156" s="186"/>
      <c r="BOF156" s="186"/>
      <c r="BOG156" s="186"/>
      <c r="BOH156" s="186"/>
      <c r="BOI156" s="186"/>
      <c r="BOJ156" s="186"/>
      <c r="BOK156" s="86"/>
      <c r="BOL156" s="86"/>
      <c r="BOM156" s="86"/>
      <c r="BON156" s="86"/>
      <c r="BOO156" s="86"/>
      <c r="BOP156" s="86"/>
      <c r="BOQ156" s="86"/>
      <c r="BOR156" s="86"/>
      <c r="BOS156" s="86"/>
      <c r="BOT156" s="86"/>
      <c r="BOU156" s="86"/>
      <c r="BOV156" s="86"/>
      <c r="BOW156" s="86"/>
      <c r="BOX156" s="86"/>
      <c r="BOY156" s="86"/>
      <c r="BOZ156" s="86"/>
      <c r="BPA156" s="86"/>
      <c r="BPB156" s="86"/>
      <c r="BPC156" s="86"/>
      <c r="BPD156" s="86"/>
      <c r="BPE156" s="86"/>
      <c r="BPF156" s="86"/>
      <c r="BPG156" s="86"/>
      <c r="BPH156" s="86"/>
      <c r="BPI156" s="86"/>
      <c r="BPJ156" s="86"/>
      <c r="BPK156" s="86"/>
      <c r="BPL156" s="86"/>
      <c r="BPM156" s="86"/>
      <c r="BPN156" s="86"/>
      <c r="BPO156" s="86"/>
      <c r="BPP156" s="86"/>
      <c r="BPQ156" s="86"/>
      <c r="BPR156" s="86"/>
      <c r="BPS156" s="86"/>
      <c r="BPT156" s="86"/>
      <c r="BPU156" s="86"/>
      <c r="BPV156" s="86"/>
      <c r="BPW156" s="86"/>
      <c r="BPX156" s="86"/>
      <c r="BPY156" s="86"/>
      <c r="BPZ156" s="86"/>
      <c r="BQA156" s="86"/>
      <c r="BQB156" s="86"/>
      <c r="BQC156" s="86"/>
      <c r="BQD156" s="86"/>
      <c r="BQE156" s="86"/>
      <c r="BQF156" s="86"/>
      <c r="BQG156" s="86"/>
      <c r="BQH156" s="86"/>
      <c r="BQI156" s="86"/>
      <c r="BQJ156" s="86"/>
      <c r="BQK156" s="86"/>
      <c r="BQL156" s="86"/>
      <c r="BQM156" s="86"/>
      <c r="BQN156" s="86"/>
      <c r="BQO156" s="86"/>
      <c r="BQP156" s="86"/>
      <c r="BQQ156" s="86"/>
      <c r="BQR156" s="86"/>
      <c r="BQS156" s="86"/>
      <c r="BQT156" s="86"/>
      <c r="BQU156" s="86"/>
      <c r="BQV156" s="86"/>
      <c r="BQW156" s="86"/>
      <c r="BQX156" s="86"/>
      <c r="BQY156" s="86"/>
      <c r="BQZ156" s="86"/>
      <c r="BRA156" s="86"/>
      <c r="BRB156" s="86"/>
      <c r="BRC156" s="86"/>
      <c r="BRD156" s="86"/>
      <c r="BRE156" s="86"/>
      <c r="BRF156" s="86"/>
      <c r="BRG156" s="86"/>
      <c r="BRH156" s="86"/>
      <c r="BRI156" s="86"/>
      <c r="BRJ156" s="86"/>
      <c r="BRK156" s="86"/>
      <c r="BRL156" s="86"/>
      <c r="BRM156" s="86"/>
      <c r="BRN156" s="86"/>
      <c r="BRO156" s="86"/>
      <c r="BRP156" s="86"/>
      <c r="BRQ156" s="86"/>
      <c r="BRR156" s="86"/>
      <c r="BRS156" s="86"/>
      <c r="BRT156" s="86"/>
      <c r="BRU156" s="86"/>
      <c r="BRV156" s="86"/>
      <c r="BRW156" s="86"/>
      <c r="BRX156" s="86"/>
      <c r="BRY156" s="86"/>
      <c r="BRZ156" s="86"/>
      <c r="BSA156" s="86"/>
      <c r="BSB156" s="86"/>
      <c r="BSC156" s="86"/>
      <c r="BSD156" s="86"/>
      <c r="BSE156" s="86"/>
      <c r="BSF156" s="86"/>
      <c r="BSG156" s="86"/>
      <c r="BSH156" s="86"/>
      <c r="BSI156" s="86"/>
      <c r="BSJ156" s="86"/>
      <c r="BSK156" s="86"/>
      <c r="BSL156" s="86"/>
      <c r="BSM156" s="86"/>
      <c r="BSN156" s="86"/>
      <c r="BSO156" s="86"/>
      <c r="BSP156" s="86"/>
      <c r="BSQ156" s="86"/>
      <c r="BSR156" s="86"/>
      <c r="BSS156" s="86"/>
      <c r="BST156" s="86"/>
      <c r="BSU156" s="86"/>
      <c r="BSV156" s="86"/>
      <c r="BSW156" s="86"/>
      <c r="BSX156" s="86"/>
      <c r="BSY156" s="86"/>
      <c r="BSZ156" s="86"/>
      <c r="BTA156" s="86"/>
      <c r="BTB156" s="86"/>
      <c r="BTC156" s="86"/>
      <c r="BTD156" s="86"/>
      <c r="BTE156" s="86"/>
      <c r="BTF156" s="86"/>
      <c r="BTG156" s="86"/>
      <c r="BTH156" s="86"/>
      <c r="BTI156" s="86"/>
      <c r="BTJ156" s="86"/>
      <c r="BTK156" s="86"/>
      <c r="BTL156" s="86"/>
      <c r="BTM156" s="86"/>
      <c r="BTN156" s="86"/>
      <c r="BTO156" s="86"/>
      <c r="BTP156" s="86"/>
      <c r="BTQ156" s="86"/>
      <c r="BTR156" s="86"/>
      <c r="BTS156" s="86"/>
      <c r="BTT156" s="86"/>
      <c r="BTU156" s="86"/>
      <c r="BTV156" s="86"/>
      <c r="BTW156" s="86"/>
      <c r="BTX156" s="86"/>
      <c r="BTY156" s="86"/>
      <c r="BTZ156" s="86"/>
      <c r="BUA156" s="86"/>
      <c r="BUB156" s="86"/>
      <c r="BUC156" s="86"/>
      <c r="BUD156" s="86"/>
      <c r="BUE156" s="86"/>
      <c r="BUF156" s="86"/>
      <c r="BUG156" s="86"/>
      <c r="BUH156" s="86"/>
      <c r="BUI156" s="86"/>
      <c r="BUJ156" s="86"/>
      <c r="BUK156" s="86"/>
      <c r="BUL156" s="86"/>
      <c r="BUM156" s="86"/>
      <c r="BUN156" s="86"/>
      <c r="BUO156" s="86"/>
      <c r="BUP156" s="86"/>
      <c r="BUQ156" s="86"/>
      <c r="BUR156" s="86"/>
      <c r="BUS156" s="86"/>
      <c r="BUT156" s="86"/>
      <c r="BUU156" s="86"/>
      <c r="BUV156" s="86"/>
      <c r="BUW156" s="86"/>
      <c r="BUX156" s="86"/>
      <c r="BUY156" s="86"/>
      <c r="BUZ156" s="86"/>
      <c r="BVA156" s="86"/>
      <c r="BVB156" s="86"/>
      <c r="BVC156" s="86"/>
      <c r="BVD156" s="86"/>
      <c r="BVE156" s="86"/>
      <c r="BVF156" s="86"/>
      <c r="BVG156" s="86"/>
      <c r="BVH156" s="86"/>
      <c r="BVI156" s="86"/>
      <c r="BVJ156" s="86"/>
      <c r="BVK156" s="86"/>
      <c r="BVL156" s="86"/>
      <c r="BVM156" s="86"/>
      <c r="BVN156" s="86"/>
      <c r="BVO156" s="86"/>
      <c r="BVP156" s="86"/>
      <c r="BVQ156" s="86"/>
      <c r="BVR156" s="86"/>
      <c r="BVS156" s="86"/>
      <c r="BVT156" s="86"/>
      <c r="BVU156" s="86"/>
      <c r="BVV156" s="86"/>
      <c r="BVW156" s="86"/>
      <c r="BVX156" s="86"/>
      <c r="BVY156" s="86"/>
      <c r="BVZ156" s="86"/>
      <c r="BWA156" s="86"/>
      <c r="BWB156" s="86"/>
      <c r="BWC156" s="86"/>
      <c r="BWD156" s="86"/>
      <c r="BWE156" s="86"/>
      <c r="BWF156" s="86"/>
      <c r="BWG156" s="86"/>
      <c r="BWH156" s="86"/>
      <c r="BWI156" s="86"/>
      <c r="BWJ156" s="86"/>
      <c r="BWK156" s="86"/>
      <c r="BWL156" s="86"/>
      <c r="BWM156" s="86"/>
      <c r="BWN156" s="86"/>
      <c r="BWO156" s="86"/>
      <c r="BWP156" s="86"/>
      <c r="BWQ156" s="86"/>
      <c r="BWR156" s="86"/>
      <c r="BWS156" s="86"/>
      <c r="BWT156" s="86"/>
      <c r="BWU156" s="86"/>
      <c r="BWV156" s="86"/>
      <c r="BWW156" s="86"/>
      <c r="BWX156" s="86"/>
      <c r="BWY156" s="86"/>
      <c r="BWZ156" s="86"/>
      <c r="BXA156" s="86"/>
      <c r="BXB156" s="86"/>
      <c r="BXC156" s="86"/>
      <c r="BXD156" s="86"/>
      <c r="BXE156" s="86"/>
      <c r="BXF156" s="86"/>
      <c r="BXG156" s="86"/>
      <c r="BXH156" s="86"/>
      <c r="BXI156" s="86"/>
      <c r="BXJ156" s="86"/>
      <c r="BXK156" s="86"/>
      <c r="BXL156" s="86"/>
      <c r="BXM156" s="86"/>
      <c r="BXN156" s="86"/>
      <c r="BXO156" s="86"/>
      <c r="BXP156" s="86"/>
      <c r="BXQ156" s="86"/>
      <c r="BXR156" s="86"/>
      <c r="BXS156" s="86"/>
      <c r="BXT156" s="86"/>
      <c r="BXU156" s="86"/>
      <c r="BXV156" s="86"/>
      <c r="BXW156" s="86"/>
      <c r="BXX156" s="86"/>
      <c r="BXY156" s="86"/>
      <c r="BXZ156" s="86"/>
      <c r="BYA156" s="186"/>
      <c r="BYB156" s="186"/>
      <c r="BYC156" s="186"/>
      <c r="BYD156" s="186"/>
      <c r="BYE156" s="186"/>
      <c r="BYF156" s="186"/>
      <c r="BYG156" s="86"/>
      <c r="BYH156" s="86"/>
      <c r="BYI156" s="86"/>
      <c r="BYJ156" s="86"/>
      <c r="BYK156" s="86"/>
      <c r="BYL156" s="86"/>
      <c r="BYM156" s="86"/>
      <c r="BYN156" s="86"/>
      <c r="BYO156" s="86"/>
      <c r="BYP156" s="86"/>
      <c r="BYQ156" s="86"/>
      <c r="BYR156" s="86"/>
      <c r="BYS156" s="86"/>
      <c r="BYT156" s="86"/>
      <c r="BYU156" s="86"/>
      <c r="BYV156" s="86"/>
      <c r="BYW156" s="86"/>
      <c r="BYX156" s="86"/>
      <c r="BYY156" s="86"/>
      <c r="BYZ156" s="86"/>
      <c r="BZA156" s="86"/>
      <c r="BZB156" s="86"/>
      <c r="BZC156" s="86"/>
      <c r="BZD156" s="86"/>
      <c r="BZE156" s="86"/>
      <c r="BZF156" s="86"/>
      <c r="BZG156" s="86"/>
      <c r="BZH156" s="86"/>
      <c r="BZI156" s="86"/>
      <c r="BZJ156" s="86"/>
      <c r="BZK156" s="86"/>
      <c r="BZL156" s="86"/>
      <c r="BZM156" s="86"/>
      <c r="BZN156" s="86"/>
      <c r="BZO156" s="86"/>
      <c r="BZP156" s="86"/>
      <c r="BZQ156" s="86"/>
      <c r="BZR156" s="86"/>
      <c r="BZS156" s="86"/>
      <c r="BZT156" s="86"/>
      <c r="BZU156" s="86"/>
      <c r="BZV156" s="86"/>
      <c r="BZW156" s="86"/>
      <c r="BZX156" s="86"/>
      <c r="BZY156" s="86"/>
      <c r="BZZ156" s="86"/>
      <c r="CAA156" s="86"/>
      <c r="CAB156" s="86"/>
      <c r="CAC156" s="86"/>
      <c r="CAD156" s="86"/>
      <c r="CAE156" s="86"/>
      <c r="CAF156" s="86"/>
      <c r="CAG156" s="86"/>
      <c r="CAH156" s="86"/>
      <c r="CAI156" s="86"/>
      <c r="CAJ156" s="86"/>
      <c r="CAK156" s="86"/>
      <c r="CAL156" s="86"/>
      <c r="CAM156" s="86"/>
      <c r="CAN156" s="86"/>
      <c r="CAO156" s="86"/>
      <c r="CAP156" s="86"/>
      <c r="CAQ156" s="86"/>
      <c r="CAR156" s="86"/>
      <c r="CAS156" s="86"/>
      <c r="CAT156" s="86"/>
      <c r="CAU156" s="86"/>
      <c r="CAV156" s="86"/>
      <c r="CAW156" s="86"/>
      <c r="CAX156" s="86"/>
      <c r="CAY156" s="86"/>
      <c r="CAZ156" s="86"/>
      <c r="CBA156" s="86"/>
      <c r="CBB156" s="86"/>
      <c r="CBC156" s="86"/>
      <c r="CBD156" s="86"/>
      <c r="CBE156" s="86"/>
      <c r="CBF156" s="86"/>
      <c r="CBG156" s="86"/>
      <c r="CBH156" s="86"/>
      <c r="CBI156" s="86"/>
      <c r="CBJ156" s="86"/>
      <c r="CBK156" s="86"/>
      <c r="CBL156" s="86"/>
      <c r="CBM156" s="86"/>
      <c r="CBN156" s="86"/>
      <c r="CBO156" s="86"/>
      <c r="CBP156" s="86"/>
      <c r="CBQ156" s="86"/>
      <c r="CBR156" s="86"/>
      <c r="CBS156" s="86"/>
      <c r="CBT156" s="86"/>
      <c r="CBU156" s="86"/>
      <c r="CBV156" s="86"/>
      <c r="CBW156" s="86"/>
      <c r="CBX156" s="86"/>
      <c r="CBY156" s="86"/>
      <c r="CBZ156" s="86"/>
      <c r="CCA156" s="86"/>
      <c r="CCB156" s="86"/>
      <c r="CCC156" s="86"/>
      <c r="CCD156" s="86"/>
      <c r="CCE156" s="86"/>
      <c r="CCF156" s="86"/>
      <c r="CCG156" s="86"/>
      <c r="CCH156" s="86"/>
      <c r="CCI156" s="86"/>
      <c r="CCJ156" s="86"/>
      <c r="CCK156" s="86"/>
      <c r="CCL156" s="86"/>
      <c r="CCM156" s="86"/>
      <c r="CCN156" s="86"/>
      <c r="CCO156" s="86"/>
      <c r="CCP156" s="86"/>
      <c r="CCQ156" s="86"/>
      <c r="CCR156" s="86"/>
      <c r="CCS156" s="86"/>
      <c r="CCT156" s="86"/>
      <c r="CCU156" s="86"/>
      <c r="CCV156" s="86"/>
      <c r="CCW156" s="86"/>
      <c r="CCX156" s="86"/>
      <c r="CCY156" s="86"/>
      <c r="CCZ156" s="86"/>
      <c r="CDA156" s="86"/>
      <c r="CDB156" s="86"/>
      <c r="CDC156" s="86"/>
      <c r="CDD156" s="86"/>
      <c r="CDE156" s="86"/>
      <c r="CDF156" s="86"/>
      <c r="CDG156" s="86"/>
      <c r="CDH156" s="86"/>
      <c r="CDI156" s="86"/>
      <c r="CDJ156" s="86"/>
      <c r="CDK156" s="86"/>
      <c r="CDL156" s="86"/>
      <c r="CDM156" s="86"/>
      <c r="CDN156" s="86"/>
      <c r="CDO156" s="86"/>
      <c r="CDP156" s="86"/>
      <c r="CDQ156" s="86"/>
      <c r="CDR156" s="86"/>
      <c r="CDS156" s="86"/>
      <c r="CDT156" s="86"/>
      <c r="CDU156" s="86"/>
      <c r="CDV156" s="86"/>
      <c r="CDW156" s="86"/>
      <c r="CDX156" s="86"/>
      <c r="CDY156" s="86"/>
      <c r="CDZ156" s="86"/>
      <c r="CEA156" s="86"/>
      <c r="CEB156" s="86"/>
      <c r="CEC156" s="86"/>
      <c r="CED156" s="86"/>
      <c r="CEE156" s="86"/>
      <c r="CEF156" s="86"/>
      <c r="CEG156" s="86"/>
      <c r="CEH156" s="86"/>
      <c r="CEI156" s="86"/>
      <c r="CEJ156" s="86"/>
      <c r="CEK156" s="86"/>
      <c r="CEL156" s="86"/>
      <c r="CEM156" s="86"/>
      <c r="CEN156" s="86"/>
      <c r="CEO156" s="86"/>
      <c r="CEP156" s="86"/>
      <c r="CEQ156" s="86"/>
      <c r="CER156" s="86"/>
      <c r="CES156" s="86"/>
      <c r="CET156" s="86"/>
      <c r="CEU156" s="86"/>
      <c r="CEV156" s="86"/>
      <c r="CEW156" s="86"/>
      <c r="CEX156" s="86"/>
      <c r="CEY156" s="86"/>
      <c r="CEZ156" s="86"/>
      <c r="CFA156" s="86"/>
      <c r="CFB156" s="86"/>
      <c r="CFC156" s="86"/>
      <c r="CFD156" s="86"/>
      <c r="CFE156" s="86"/>
      <c r="CFF156" s="86"/>
      <c r="CFG156" s="86"/>
      <c r="CFH156" s="86"/>
      <c r="CFI156" s="86"/>
      <c r="CFJ156" s="86"/>
      <c r="CFK156" s="86"/>
      <c r="CFL156" s="86"/>
      <c r="CFM156" s="86"/>
      <c r="CFN156" s="86"/>
      <c r="CFO156" s="86"/>
      <c r="CFP156" s="86"/>
      <c r="CFQ156" s="86"/>
      <c r="CFR156" s="86"/>
      <c r="CFS156" s="86"/>
      <c r="CFT156" s="86"/>
      <c r="CFU156" s="86"/>
      <c r="CFV156" s="86"/>
      <c r="CFW156" s="86"/>
      <c r="CFX156" s="86"/>
      <c r="CFY156" s="86"/>
      <c r="CFZ156" s="86"/>
      <c r="CGA156" s="86"/>
      <c r="CGB156" s="86"/>
      <c r="CGC156" s="86"/>
      <c r="CGD156" s="86"/>
      <c r="CGE156" s="86"/>
      <c r="CGF156" s="86"/>
      <c r="CGG156" s="86"/>
      <c r="CGH156" s="86"/>
      <c r="CGI156" s="86"/>
      <c r="CGJ156" s="86"/>
      <c r="CGK156" s="86"/>
      <c r="CGL156" s="86"/>
      <c r="CGM156" s="86"/>
      <c r="CGN156" s="86"/>
      <c r="CGO156" s="86"/>
      <c r="CGP156" s="86"/>
      <c r="CGQ156" s="86"/>
      <c r="CGR156" s="86"/>
      <c r="CGS156" s="86"/>
      <c r="CGT156" s="86"/>
      <c r="CGU156" s="86"/>
      <c r="CGV156" s="86"/>
      <c r="CGW156" s="86"/>
      <c r="CGX156" s="86"/>
      <c r="CGY156" s="86"/>
      <c r="CGZ156" s="86"/>
      <c r="CHA156" s="86"/>
      <c r="CHB156" s="86"/>
      <c r="CHC156" s="86"/>
      <c r="CHD156" s="86"/>
      <c r="CHE156" s="86"/>
      <c r="CHF156" s="86"/>
      <c r="CHG156" s="86"/>
      <c r="CHH156" s="86"/>
      <c r="CHI156" s="86"/>
      <c r="CHJ156" s="86"/>
      <c r="CHK156" s="86"/>
      <c r="CHL156" s="86"/>
      <c r="CHM156" s="86"/>
      <c r="CHN156" s="86"/>
      <c r="CHO156" s="86"/>
      <c r="CHP156" s="86"/>
      <c r="CHQ156" s="86"/>
      <c r="CHR156" s="86"/>
      <c r="CHS156" s="86"/>
      <c r="CHT156" s="86"/>
      <c r="CHU156" s="86"/>
      <c r="CHV156" s="86"/>
      <c r="CHW156" s="186"/>
      <c r="CHX156" s="186"/>
      <c r="CHY156" s="186"/>
      <c r="CHZ156" s="186"/>
      <c r="CIA156" s="186"/>
      <c r="CIB156" s="186"/>
      <c r="CIC156" s="86"/>
      <c r="CID156" s="86"/>
      <c r="CIE156" s="86"/>
      <c r="CIF156" s="86"/>
      <c r="CIG156" s="86"/>
      <c r="CIH156" s="86"/>
      <c r="CII156" s="86"/>
      <c r="CIJ156" s="86"/>
      <c r="CIK156" s="86"/>
      <c r="CIL156" s="86"/>
      <c r="CIM156" s="86"/>
      <c r="CIN156" s="86"/>
      <c r="CIO156" s="86"/>
      <c r="CIP156" s="86"/>
      <c r="CIQ156" s="86"/>
      <c r="CIR156" s="86"/>
      <c r="CIS156" s="86"/>
      <c r="CIT156" s="86"/>
      <c r="CIU156" s="86"/>
      <c r="CIV156" s="86"/>
      <c r="CIW156" s="86"/>
      <c r="CIX156" s="86"/>
      <c r="CIY156" s="86"/>
      <c r="CIZ156" s="86"/>
      <c r="CJA156" s="86"/>
      <c r="CJB156" s="86"/>
      <c r="CJC156" s="86"/>
      <c r="CJD156" s="86"/>
      <c r="CJE156" s="86"/>
      <c r="CJF156" s="86"/>
      <c r="CJG156" s="86"/>
      <c r="CJH156" s="86"/>
      <c r="CJI156" s="86"/>
      <c r="CJJ156" s="86"/>
      <c r="CJK156" s="86"/>
      <c r="CJL156" s="86"/>
      <c r="CJM156" s="86"/>
      <c r="CJN156" s="86"/>
      <c r="CJO156" s="86"/>
      <c r="CJP156" s="86"/>
      <c r="CJQ156" s="86"/>
      <c r="CJR156" s="86"/>
      <c r="CJS156" s="86"/>
      <c r="CJT156" s="86"/>
      <c r="CJU156" s="86"/>
      <c r="CJV156" s="86"/>
      <c r="CJW156" s="86"/>
      <c r="CJX156" s="86"/>
      <c r="CJY156" s="86"/>
      <c r="CJZ156" s="86"/>
      <c r="CKA156" s="86"/>
      <c r="CKB156" s="86"/>
      <c r="CKC156" s="86"/>
      <c r="CKD156" s="86"/>
      <c r="CKE156" s="86"/>
      <c r="CKF156" s="86"/>
      <c r="CKG156" s="86"/>
      <c r="CKH156" s="86"/>
      <c r="CKI156" s="86"/>
      <c r="CKJ156" s="86"/>
      <c r="CKK156" s="86"/>
      <c r="CKL156" s="86"/>
      <c r="CKM156" s="86"/>
      <c r="CKN156" s="86"/>
      <c r="CKO156" s="86"/>
      <c r="CKP156" s="86"/>
      <c r="CKQ156" s="86"/>
      <c r="CKR156" s="86"/>
      <c r="CKS156" s="86"/>
      <c r="CKT156" s="86"/>
      <c r="CKU156" s="86"/>
      <c r="CKV156" s="86"/>
      <c r="CKW156" s="86"/>
      <c r="CKX156" s="86"/>
      <c r="CKY156" s="86"/>
      <c r="CKZ156" s="86"/>
      <c r="CLA156" s="86"/>
      <c r="CLB156" s="86"/>
      <c r="CLC156" s="86"/>
      <c r="CLD156" s="86"/>
      <c r="CLE156" s="86"/>
      <c r="CLF156" s="86"/>
      <c r="CLG156" s="86"/>
      <c r="CLH156" s="86"/>
      <c r="CLI156" s="86"/>
      <c r="CLJ156" s="86"/>
      <c r="CLK156" s="86"/>
      <c r="CLL156" s="86"/>
      <c r="CLM156" s="86"/>
      <c r="CLN156" s="86"/>
      <c r="CLO156" s="86"/>
      <c r="CLP156" s="86"/>
      <c r="CLQ156" s="86"/>
      <c r="CLR156" s="86"/>
      <c r="CLS156" s="86"/>
      <c r="CLT156" s="86"/>
      <c r="CLU156" s="86"/>
      <c r="CLV156" s="86"/>
      <c r="CLW156" s="86"/>
      <c r="CLX156" s="86"/>
      <c r="CLY156" s="86"/>
      <c r="CLZ156" s="86"/>
      <c r="CMA156" s="86"/>
      <c r="CMB156" s="86"/>
      <c r="CMC156" s="86"/>
      <c r="CMD156" s="86"/>
      <c r="CME156" s="86"/>
      <c r="CMF156" s="86"/>
      <c r="CMG156" s="86"/>
      <c r="CMH156" s="86"/>
      <c r="CMI156" s="86"/>
      <c r="CMJ156" s="86"/>
      <c r="CMK156" s="86"/>
      <c r="CML156" s="86"/>
      <c r="CMM156" s="86"/>
      <c r="CMN156" s="86"/>
      <c r="CMO156" s="86"/>
      <c r="CMP156" s="86"/>
      <c r="CMQ156" s="86"/>
      <c r="CMR156" s="86"/>
      <c r="CMS156" s="86"/>
      <c r="CMT156" s="86"/>
      <c r="CMU156" s="86"/>
      <c r="CMV156" s="86"/>
      <c r="CMW156" s="86"/>
      <c r="CMX156" s="86"/>
      <c r="CMY156" s="86"/>
      <c r="CMZ156" s="86"/>
      <c r="CNA156" s="86"/>
      <c r="CNB156" s="86"/>
      <c r="CNC156" s="86"/>
      <c r="CND156" s="86"/>
      <c r="CNE156" s="86"/>
      <c r="CNF156" s="86"/>
      <c r="CNG156" s="86"/>
      <c r="CNH156" s="86"/>
      <c r="CNI156" s="86"/>
      <c r="CNJ156" s="86"/>
      <c r="CNK156" s="86"/>
      <c r="CNL156" s="86"/>
      <c r="CNM156" s="86"/>
      <c r="CNN156" s="86"/>
      <c r="CNO156" s="86"/>
      <c r="CNP156" s="86"/>
      <c r="CNQ156" s="86"/>
      <c r="CNR156" s="86"/>
      <c r="CNS156" s="86"/>
      <c r="CNT156" s="86"/>
      <c r="CNU156" s="86"/>
      <c r="CNV156" s="86"/>
      <c r="CNW156" s="86"/>
      <c r="CNX156" s="86"/>
      <c r="CNY156" s="86"/>
      <c r="CNZ156" s="86"/>
      <c r="COA156" s="86"/>
      <c r="COB156" s="86"/>
      <c r="COC156" s="86"/>
      <c r="COD156" s="86"/>
      <c r="COE156" s="86"/>
      <c r="COF156" s="86"/>
      <c r="COG156" s="86"/>
      <c r="COH156" s="86"/>
      <c r="COI156" s="86"/>
      <c r="COJ156" s="86"/>
      <c r="COK156" s="86"/>
      <c r="COL156" s="86"/>
      <c r="COM156" s="86"/>
      <c r="CON156" s="86"/>
      <c r="COO156" s="86"/>
      <c r="COP156" s="86"/>
      <c r="COQ156" s="86"/>
      <c r="COR156" s="86"/>
      <c r="COS156" s="86"/>
      <c r="COT156" s="86"/>
      <c r="COU156" s="86"/>
      <c r="COV156" s="86"/>
      <c r="COW156" s="86"/>
      <c r="COX156" s="86"/>
      <c r="COY156" s="86"/>
      <c r="COZ156" s="86"/>
      <c r="CPA156" s="86"/>
      <c r="CPB156" s="86"/>
      <c r="CPC156" s="86"/>
      <c r="CPD156" s="86"/>
      <c r="CPE156" s="86"/>
      <c r="CPF156" s="86"/>
      <c r="CPG156" s="86"/>
      <c r="CPH156" s="86"/>
      <c r="CPI156" s="86"/>
      <c r="CPJ156" s="86"/>
      <c r="CPK156" s="86"/>
      <c r="CPL156" s="86"/>
      <c r="CPM156" s="86"/>
      <c r="CPN156" s="86"/>
      <c r="CPO156" s="86"/>
      <c r="CPP156" s="86"/>
      <c r="CPQ156" s="86"/>
      <c r="CPR156" s="86"/>
      <c r="CPS156" s="86"/>
      <c r="CPT156" s="86"/>
      <c r="CPU156" s="86"/>
      <c r="CPV156" s="86"/>
      <c r="CPW156" s="86"/>
      <c r="CPX156" s="86"/>
      <c r="CPY156" s="86"/>
      <c r="CPZ156" s="86"/>
      <c r="CQA156" s="86"/>
      <c r="CQB156" s="86"/>
      <c r="CQC156" s="86"/>
      <c r="CQD156" s="86"/>
      <c r="CQE156" s="86"/>
      <c r="CQF156" s="86"/>
      <c r="CQG156" s="86"/>
      <c r="CQH156" s="86"/>
      <c r="CQI156" s="86"/>
      <c r="CQJ156" s="86"/>
      <c r="CQK156" s="86"/>
      <c r="CQL156" s="86"/>
      <c r="CQM156" s="86"/>
      <c r="CQN156" s="86"/>
      <c r="CQO156" s="86"/>
      <c r="CQP156" s="86"/>
      <c r="CQQ156" s="86"/>
      <c r="CQR156" s="86"/>
      <c r="CQS156" s="86"/>
      <c r="CQT156" s="86"/>
      <c r="CQU156" s="86"/>
      <c r="CQV156" s="86"/>
      <c r="CQW156" s="86"/>
      <c r="CQX156" s="86"/>
      <c r="CQY156" s="86"/>
      <c r="CQZ156" s="86"/>
      <c r="CRA156" s="86"/>
      <c r="CRB156" s="86"/>
      <c r="CRC156" s="86"/>
      <c r="CRD156" s="86"/>
      <c r="CRE156" s="86"/>
      <c r="CRF156" s="86"/>
      <c r="CRG156" s="86"/>
      <c r="CRH156" s="86"/>
      <c r="CRI156" s="86"/>
      <c r="CRJ156" s="86"/>
      <c r="CRK156" s="86"/>
      <c r="CRL156" s="86"/>
      <c r="CRM156" s="86"/>
      <c r="CRN156" s="86"/>
      <c r="CRO156" s="86"/>
      <c r="CRP156" s="86"/>
      <c r="CRQ156" s="86"/>
      <c r="CRR156" s="86"/>
      <c r="CRS156" s="186"/>
      <c r="CRT156" s="186"/>
      <c r="CRU156" s="186"/>
      <c r="CRV156" s="186"/>
      <c r="CRW156" s="186"/>
      <c r="CRX156" s="186"/>
      <c r="CRY156" s="86"/>
      <c r="CRZ156" s="86"/>
      <c r="CSA156" s="86"/>
      <c r="CSB156" s="86"/>
      <c r="CSC156" s="86"/>
      <c r="CSD156" s="86"/>
      <c r="CSE156" s="86"/>
      <c r="CSF156" s="86"/>
      <c r="CSG156" s="86"/>
      <c r="CSH156" s="86"/>
      <c r="CSI156" s="86"/>
      <c r="CSJ156" s="86"/>
      <c r="CSK156" s="86"/>
      <c r="CSL156" s="86"/>
      <c r="CSM156" s="86"/>
      <c r="CSN156" s="86"/>
      <c r="CSO156" s="86"/>
      <c r="CSP156" s="86"/>
      <c r="CSQ156" s="86"/>
      <c r="CSR156" s="86"/>
      <c r="CSS156" s="86"/>
      <c r="CST156" s="86"/>
      <c r="CSU156" s="86"/>
      <c r="CSV156" s="86"/>
      <c r="CSW156" s="86"/>
      <c r="CSX156" s="86"/>
      <c r="CSY156" s="86"/>
      <c r="CSZ156" s="86"/>
      <c r="CTA156" s="86"/>
      <c r="CTB156" s="86"/>
      <c r="CTC156" s="86"/>
      <c r="CTD156" s="86"/>
      <c r="CTE156" s="86"/>
      <c r="CTF156" s="86"/>
      <c r="CTG156" s="86"/>
      <c r="CTH156" s="86"/>
      <c r="CTI156" s="86"/>
      <c r="CTJ156" s="86"/>
      <c r="CTK156" s="86"/>
      <c r="CTL156" s="86"/>
      <c r="CTM156" s="86"/>
      <c r="CTN156" s="86"/>
      <c r="CTO156" s="86"/>
      <c r="CTP156" s="86"/>
      <c r="CTQ156" s="86"/>
      <c r="CTR156" s="86"/>
      <c r="CTS156" s="86"/>
      <c r="CTT156" s="86"/>
      <c r="CTU156" s="86"/>
      <c r="CTV156" s="86"/>
      <c r="CTW156" s="86"/>
      <c r="CTX156" s="86"/>
      <c r="CTY156" s="86"/>
      <c r="CTZ156" s="86"/>
      <c r="CUA156" s="86"/>
      <c r="CUB156" s="86"/>
      <c r="CUC156" s="86"/>
      <c r="CUD156" s="86"/>
      <c r="CUE156" s="86"/>
      <c r="CUF156" s="86"/>
      <c r="CUG156" s="86"/>
      <c r="CUH156" s="86"/>
      <c r="CUI156" s="86"/>
      <c r="CUJ156" s="86"/>
      <c r="CUK156" s="86"/>
      <c r="CUL156" s="86"/>
      <c r="CUM156" s="86"/>
      <c r="CUN156" s="86"/>
      <c r="CUO156" s="86"/>
      <c r="CUP156" s="86"/>
      <c r="CUQ156" s="86"/>
      <c r="CUR156" s="86"/>
      <c r="CUS156" s="86"/>
      <c r="CUT156" s="86"/>
      <c r="CUU156" s="86"/>
      <c r="CUV156" s="86"/>
      <c r="CUW156" s="86"/>
      <c r="CUX156" s="86"/>
      <c r="CUY156" s="86"/>
      <c r="CUZ156" s="86"/>
      <c r="CVA156" s="86"/>
      <c r="CVB156" s="86"/>
      <c r="CVC156" s="86"/>
      <c r="CVD156" s="86"/>
      <c r="CVE156" s="86"/>
      <c r="CVF156" s="86"/>
      <c r="CVG156" s="86"/>
      <c r="CVH156" s="86"/>
      <c r="CVI156" s="86"/>
      <c r="CVJ156" s="86"/>
      <c r="CVK156" s="86"/>
      <c r="CVL156" s="86"/>
      <c r="CVM156" s="86"/>
      <c r="CVN156" s="86"/>
      <c r="CVO156" s="86"/>
      <c r="CVP156" s="86"/>
      <c r="CVQ156" s="86"/>
      <c r="CVR156" s="86"/>
      <c r="CVS156" s="86"/>
      <c r="CVT156" s="86"/>
      <c r="CVU156" s="86"/>
      <c r="CVV156" s="86"/>
      <c r="CVW156" s="86"/>
      <c r="CVX156" s="86"/>
      <c r="CVY156" s="86"/>
      <c r="CVZ156" s="86"/>
      <c r="CWA156" s="86"/>
      <c r="CWB156" s="86"/>
      <c r="CWC156" s="86"/>
      <c r="CWD156" s="86"/>
      <c r="CWE156" s="86"/>
      <c r="CWF156" s="86"/>
      <c r="CWG156" s="86"/>
      <c r="CWH156" s="86"/>
      <c r="CWI156" s="86"/>
      <c r="CWJ156" s="86"/>
      <c r="CWK156" s="86"/>
      <c r="CWL156" s="86"/>
      <c r="CWM156" s="86"/>
      <c r="CWN156" s="86"/>
      <c r="CWO156" s="86"/>
      <c r="CWP156" s="86"/>
      <c r="CWQ156" s="86"/>
      <c r="CWR156" s="86"/>
      <c r="CWS156" s="86"/>
      <c r="CWT156" s="86"/>
      <c r="CWU156" s="86"/>
      <c r="CWV156" s="86"/>
      <c r="CWW156" s="86"/>
      <c r="CWX156" s="86"/>
      <c r="CWY156" s="86"/>
      <c r="CWZ156" s="86"/>
      <c r="CXA156" s="86"/>
      <c r="CXB156" s="86"/>
      <c r="CXC156" s="86"/>
      <c r="CXD156" s="86"/>
      <c r="CXE156" s="86"/>
      <c r="CXF156" s="86"/>
      <c r="CXG156" s="86"/>
      <c r="CXH156" s="86"/>
      <c r="CXI156" s="86"/>
      <c r="CXJ156" s="86"/>
      <c r="CXK156" s="86"/>
      <c r="CXL156" s="86"/>
      <c r="CXM156" s="86"/>
      <c r="CXN156" s="86"/>
      <c r="CXO156" s="86"/>
      <c r="CXP156" s="86"/>
      <c r="CXQ156" s="86"/>
      <c r="CXR156" s="86"/>
      <c r="CXS156" s="86"/>
      <c r="CXT156" s="86"/>
      <c r="CXU156" s="86"/>
      <c r="CXV156" s="86"/>
      <c r="CXW156" s="86"/>
      <c r="CXX156" s="86"/>
      <c r="CXY156" s="86"/>
      <c r="CXZ156" s="86"/>
      <c r="CYA156" s="86"/>
      <c r="CYB156" s="86"/>
      <c r="CYC156" s="86"/>
      <c r="CYD156" s="86"/>
      <c r="CYE156" s="86"/>
      <c r="CYF156" s="86"/>
      <c r="CYG156" s="86"/>
      <c r="CYH156" s="86"/>
      <c r="CYI156" s="86"/>
      <c r="CYJ156" s="86"/>
      <c r="CYK156" s="86"/>
      <c r="CYL156" s="86"/>
      <c r="CYM156" s="86"/>
      <c r="CYN156" s="86"/>
      <c r="CYO156" s="86"/>
      <c r="CYP156" s="86"/>
      <c r="CYQ156" s="86"/>
      <c r="CYR156" s="86"/>
      <c r="CYS156" s="86"/>
      <c r="CYT156" s="86"/>
      <c r="CYU156" s="86"/>
      <c r="CYV156" s="86"/>
      <c r="CYW156" s="86"/>
      <c r="CYX156" s="86"/>
      <c r="CYY156" s="86"/>
      <c r="CYZ156" s="86"/>
      <c r="CZA156" s="86"/>
      <c r="CZB156" s="86"/>
      <c r="CZC156" s="86"/>
      <c r="CZD156" s="86"/>
      <c r="CZE156" s="86"/>
      <c r="CZF156" s="86"/>
      <c r="CZG156" s="86"/>
      <c r="CZH156" s="86"/>
      <c r="CZI156" s="86"/>
      <c r="CZJ156" s="86"/>
      <c r="CZK156" s="86"/>
      <c r="CZL156" s="86"/>
      <c r="CZM156" s="86"/>
      <c r="CZN156" s="86"/>
      <c r="CZO156" s="86"/>
      <c r="CZP156" s="86"/>
      <c r="CZQ156" s="86"/>
      <c r="CZR156" s="86"/>
      <c r="CZS156" s="86"/>
      <c r="CZT156" s="86"/>
      <c r="CZU156" s="86"/>
      <c r="CZV156" s="86"/>
      <c r="CZW156" s="86"/>
      <c r="CZX156" s="86"/>
      <c r="CZY156" s="86"/>
      <c r="CZZ156" s="86"/>
      <c r="DAA156" s="86"/>
      <c r="DAB156" s="86"/>
      <c r="DAC156" s="86"/>
      <c r="DAD156" s="86"/>
      <c r="DAE156" s="86"/>
      <c r="DAF156" s="86"/>
      <c r="DAG156" s="86"/>
      <c r="DAH156" s="86"/>
      <c r="DAI156" s="86"/>
      <c r="DAJ156" s="86"/>
      <c r="DAK156" s="86"/>
      <c r="DAL156" s="86"/>
      <c r="DAM156" s="86"/>
      <c r="DAN156" s="86"/>
      <c r="DAO156" s="86"/>
      <c r="DAP156" s="86"/>
      <c r="DAQ156" s="86"/>
      <c r="DAR156" s="86"/>
      <c r="DAS156" s="86"/>
      <c r="DAT156" s="86"/>
      <c r="DAU156" s="86"/>
      <c r="DAV156" s="86"/>
      <c r="DAW156" s="86"/>
      <c r="DAX156" s="86"/>
      <c r="DAY156" s="86"/>
      <c r="DAZ156" s="86"/>
      <c r="DBA156" s="86"/>
      <c r="DBB156" s="86"/>
      <c r="DBC156" s="86"/>
      <c r="DBD156" s="86"/>
      <c r="DBE156" s="86"/>
      <c r="DBF156" s="86"/>
      <c r="DBG156" s="86"/>
      <c r="DBH156" s="86"/>
      <c r="DBI156" s="86"/>
      <c r="DBJ156" s="86"/>
      <c r="DBK156" s="86"/>
      <c r="DBL156" s="86"/>
      <c r="DBM156" s="86"/>
      <c r="DBN156" s="86"/>
      <c r="DBO156" s="186"/>
      <c r="DBP156" s="186"/>
      <c r="DBQ156" s="186"/>
      <c r="DBR156" s="186"/>
      <c r="DBS156" s="186"/>
      <c r="DBT156" s="186"/>
      <c r="DBU156" s="86"/>
      <c r="DBV156" s="86"/>
      <c r="DBW156" s="86"/>
      <c r="DBX156" s="86"/>
      <c r="DBY156" s="86"/>
      <c r="DBZ156" s="86"/>
      <c r="DCA156" s="86"/>
      <c r="DCB156" s="86"/>
      <c r="DCC156" s="86"/>
      <c r="DCD156" s="86"/>
      <c r="DCE156" s="86"/>
      <c r="DCF156" s="86"/>
      <c r="DCG156" s="86"/>
      <c r="DCH156" s="86"/>
      <c r="DCI156" s="86"/>
      <c r="DCJ156" s="86"/>
      <c r="DCK156" s="86"/>
      <c r="DCL156" s="86"/>
      <c r="DCM156" s="86"/>
      <c r="DCN156" s="86"/>
      <c r="DCO156" s="86"/>
      <c r="DCP156" s="86"/>
      <c r="DCQ156" s="86"/>
      <c r="DCR156" s="86"/>
      <c r="DCS156" s="86"/>
      <c r="DCT156" s="86"/>
      <c r="DCU156" s="86"/>
      <c r="DCV156" s="86"/>
      <c r="DCW156" s="86"/>
      <c r="DCX156" s="86"/>
      <c r="DCY156" s="86"/>
      <c r="DCZ156" s="86"/>
      <c r="DDA156" s="86"/>
      <c r="DDB156" s="86"/>
      <c r="DDC156" s="86"/>
      <c r="DDD156" s="86"/>
      <c r="DDE156" s="86"/>
      <c r="DDF156" s="86"/>
      <c r="DDG156" s="86"/>
      <c r="DDH156" s="86"/>
      <c r="DDI156" s="86"/>
      <c r="DDJ156" s="86"/>
      <c r="DDK156" s="86"/>
      <c r="DDL156" s="86"/>
      <c r="DDM156" s="86"/>
      <c r="DDN156" s="86"/>
      <c r="DDO156" s="86"/>
      <c r="DDP156" s="86"/>
      <c r="DDQ156" s="86"/>
      <c r="DDR156" s="86"/>
      <c r="DDS156" s="86"/>
      <c r="DDT156" s="86"/>
      <c r="DDU156" s="86"/>
      <c r="DDV156" s="86"/>
      <c r="DDW156" s="86"/>
      <c r="DDX156" s="86"/>
      <c r="DDY156" s="86"/>
      <c r="DDZ156" s="86"/>
      <c r="DEA156" s="86"/>
      <c r="DEB156" s="86"/>
      <c r="DEC156" s="86"/>
      <c r="DED156" s="86"/>
      <c r="DEE156" s="86"/>
      <c r="DEF156" s="86"/>
      <c r="DEG156" s="86"/>
      <c r="DEH156" s="86"/>
      <c r="DEI156" s="86"/>
      <c r="DEJ156" s="86"/>
      <c r="DEK156" s="86"/>
      <c r="DEL156" s="86"/>
      <c r="DEM156" s="86"/>
      <c r="DEN156" s="86"/>
      <c r="DEO156" s="86"/>
      <c r="DEP156" s="86"/>
      <c r="DEQ156" s="86"/>
      <c r="DER156" s="86"/>
      <c r="DES156" s="86"/>
      <c r="DET156" s="86"/>
      <c r="DEU156" s="86"/>
      <c r="DEV156" s="86"/>
      <c r="DEW156" s="86"/>
      <c r="DEX156" s="86"/>
      <c r="DEY156" s="86"/>
      <c r="DEZ156" s="86"/>
      <c r="DFA156" s="86"/>
      <c r="DFB156" s="86"/>
      <c r="DFC156" s="86"/>
      <c r="DFD156" s="86"/>
      <c r="DFE156" s="86"/>
      <c r="DFF156" s="86"/>
      <c r="DFG156" s="86"/>
      <c r="DFH156" s="86"/>
      <c r="DFI156" s="86"/>
      <c r="DFJ156" s="86"/>
      <c r="DFK156" s="86"/>
      <c r="DFL156" s="86"/>
      <c r="DFM156" s="86"/>
      <c r="DFN156" s="86"/>
      <c r="DFO156" s="86"/>
      <c r="DFP156" s="86"/>
      <c r="DFQ156" s="86"/>
      <c r="DFR156" s="86"/>
      <c r="DFS156" s="86"/>
      <c r="DFT156" s="86"/>
      <c r="DFU156" s="86"/>
      <c r="DFV156" s="86"/>
      <c r="DFW156" s="86"/>
      <c r="DFX156" s="86"/>
      <c r="DFY156" s="86"/>
      <c r="DFZ156" s="86"/>
      <c r="DGA156" s="86"/>
      <c r="DGB156" s="86"/>
      <c r="DGC156" s="86"/>
      <c r="DGD156" s="86"/>
      <c r="DGE156" s="86"/>
      <c r="DGF156" s="86"/>
      <c r="DGG156" s="86"/>
      <c r="DGH156" s="86"/>
      <c r="DGI156" s="86"/>
      <c r="DGJ156" s="86"/>
      <c r="DGK156" s="86"/>
      <c r="DGL156" s="86"/>
      <c r="DGM156" s="86"/>
      <c r="DGN156" s="86"/>
      <c r="DGO156" s="86"/>
      <c r="DGP156" s="86"/>
      <c r="DGQ156" s="86"/>
      <c r="DGR156" s="86"/>
      <c r="DGS156" s="86"/>
      <c r="DGT156" s="86"/>
      <c r="DGU156" s="86"/>
      <c r="DGV156" s="86"/>
      <c r="DGW156" s="86"/>
      <c r="DGX156" s="86"/>
      <c r="DGY156" s="86"/>
      <c r="DGZ156" s="86"/>
      <c r="DHA156" s="86"/>
      <c r="DHB156" s="86"/>
      <c r="DHC156" s="86"/>
      <c r="DHD156" s="86"/>
      <c r="DHE156" s="86"/>
      <c r="DHF156" s="86"/>
      <c r="DHG156" s="86"/>
      <c r="DHH156" s="86"/>
      <c r="DHI156" s="86"/>
      <c r="DHJ156" s="86"/>
      <c r="DHK156" s="86"/>
      <c r="DHL156" s="86"/>
      <c r="DHM156" s="86"/>
      <c r="DHN156" s="86"/>
      <c r="DHO156" s="86"/>
      <c r="DHP156" s="86"/>
      <c r="DHQ156" s="86"/>
      <c r="DHR156" s="86"/>
      <c r="DHS156" s="86"/>
      <c r="DHT156" s="86"/>
      <c r="DHU156" s="86"/>
      <c r="DHV156" s="86"/>
      <c r="DHW156" s="86"/>
      <c r="DHX156" s="86"/>
      <c r="DHY156" s="86"/>
      <c r="DHZ156" s="86"/>
      <c r="DIA156" s="86"/>
      <c r="DIB156" s="86"/>
      <c r="DIC156" s="86"/>
      <c r="DID156" s="86"/>
      <c r="DIE156" s="86"/>
      <c r="DIF156" s="86"/>
      <c r="DIG156" s="86"/>
      <c r="DIH156" s="86"/>
      <c r="DII156" s="86"/>
      <c r="DIJ156" s="86"/>
      <c r="DIK156" s="86"/>
      <c r="DIL156" s="86"/>
      <c r="DIM156" s="86"/>
      <c r="DIN156" s="86"/>
      <c r="DIO156" s="86"/>
      <c r="DIP156" s="86"/>
      <c r="DIQ156" s="86"/>
      <c r="DIR156" s="86"/>
      <c r="DIS156" s="86"/>
      <c r="DIT156" s="86"/>
      <c r="DIU156" s="86"/>
      <c r="DIV156" s="86"/>
      <c r="DIW156" s="86"/>
      <c r="DIX156" s="86"/>
      <c r="DIY156" s="86"/>
      <c r="DIZ156" s="86"/>
      <c r="DJA156" s="86"/>
      <c r="DJB156" s="86"/>
      <c r="DJC156" s="86"/>
      <c r="DJD156" s="86"/>
      <c r="DJE156" s="86"/>
      <c r="DJF156" s="86"/>
      <c r="DJG156" s="86"/>
      <c r="DJH156" s="86"/>
      <c r="DJI156" s="86"/>
      <c r="DJJ156" s="86"/>
      <c r="DJK156" s="86"/>
      <c r="DJL156" s="86"/>
      <c r="DJM156" s="86"/>
      <c r="DJN156" s="86"/>
      <c r="DJO156" s="86"/>
      <c r="DJP156" s="86"/>
      <c r="DJQ156" s="86"/>
      <c r="DJR156" s="86"/>
      <c r="DJS156" s="86"/>
      <c r="DJT156" s="86"/>
      <c r="DJU156" s="86"/>
      <c r="DJV156" s="86"/>
      <c r="DJW156" s="86"/>
      <c r="DJX156" s="86"/>
      <c r="DJY156" s="86"/>
      <c r="DJZ156" s="86"/>
      <c r="DKA156" s="86"/>
      <c r="DKB156" s="86"/>
      <c r="DKC156" s="86"/>
      <c r="DKD156" s="86"/>
      <c r="DKE156" s="86"/>
      <c r="DKF156" s="86"/>
      <c r="DKG156" s="86"/>
      <c r="DKH156" s="86"/>
      <c r="DKI156" s="86"/>
      <c r="DKJ156" s="86"/>
      <c r="DKK156" s="86"/>
      <c r="DKL156" s="86"/>
      <c r="DKM156" s="86"/>
      <c r="DKN156" s="86"/>
      <c r="DKO156" s="86"/>
      <c r="DKP156" s="86"/>
      <c r="DKQ156" s="86"/>
      <c r="DKR156" s="86"/>
      <c r="DKS156" s="86"/>
      <c r="DKT156" s="86"/>
      <c r="DKU156" s="86"/>
      <c r="DKV156" s="86"/>
      <c r="DKW156" s="86"/>
      <c r="DKX156" s="86"/>
      <c r="DKY156" s="86"/>
      <c r="DKZ156" s="86"/>
      <c r="DLA156" s="86"/>
      <c r="DLB156" s="86"/>
      <c r="DLC156" s="86"/>
      <c r="DLD156" s="86"/>
      <c r="DLE156" s="86"/>
      <c r="DLF156" s="86"/>
      <c r="DLG156" s="86"/>
      <c r="DLH156" s="86"/>
      <c r="DLI156" s="86"/>
      <c r="DLJ156" s="86"/>
      <c r="DLK156" s="186"/>
      <c r="DLL156" s="186"/>
      <c r="DLM156" s="186"/>
      <c r="DLN156" s="186"/>
      <c r="DLO156" s="186"/>
      <c r="DLP156" s="186"/>
      <c r="DLQ156" s="86"/>
      <c r="DLR156" s="86"/>
      <c r="DLS156" s="86"/>
      <c r="DLT156" s="86"/>
      <c r="DLU156" s="86"/>
      <c r="DLV156" s="86"/>
      <c r="DLW156" s="86"/>
      <c r="DLX156" s="86"/>
      <c r="DLY156" s="86"/>
      <c r="DLZ156" s="86"/>
      <c r="DMA156" s="86"/>
      <c r="DMB156" s="86"/>
      <c r="DMC156" s="86"/>
      <c r="DMD156" s="86"/>
      <c r="DME156" s="86"/>
      <c r="DMF156" s="86"/>
      <c r="DMG156" s="86"/>
      <c r="DMH156" s="86"/>
      <c r="DMI156" s="86"/>
      <c r="DMJ156" s="86"/>
      <c r="DMK156" s="86"/>
      <c r="DML156" s="86"/>
      <c r="DMM156" s="86"/>
      <c r="DMN156" s="86"/>
      <c r="DMO156" s="86"/>
      <c r="DMP156" s="86"/>
      <c r="DMQ156" s="86"/>
      <c r="DMR156" s="86"/>
      <c r="DMS156" s="86"/>
      <c r="DMT156" s="86"/>
      <c r="DMU156" s="86"/>
      <c r="DMV156" s="86"/>
      <c r="DMW156" s="86"/>
      <c r="DMX156" s="86"/>
      <c r="DMY156" s="86"/>
      <c r="DMZ156" s="86"/>
      <c r="DNA156" s="86"/>
      <c r="DNB156" s="86"/>
      <c r="DNC156" s="86"/>
      <c r="DND156" s="86"/>
      <c r="DNE156" s="86"/>
      <c r="DNF156" s="86"/>
      <c r="DNG156" s="86"/>
      <c r="DNH156" s="86"/>
      <c r="DNI156" s="86"/>
      <c r="DNJ156" s="86"/>
      <c r="DNK156" s="86"/>
      <c r="DNL156" s="86"/>
      <c r="DNM156" s="86"/>
      <c r="DNN156" s="86"/>
      <c r="DNO156" s="86"/>
      <c r="DNP156" s="86"/>
      <c r="DNQ156" s="86"/>
      <c r="DNR156" s="86"/>
      <c r="DNS156" s="86"/>
      <c r="DNT156" s="86"/>
      <c r="DNU156" s="86"/>
      <c r="DNV156" s="86"/>
      <c r="DNW156" s="86"/>
      <c r="DNX156" s="86"/>
      <c r="DNY156" s="86"/>
      <c r="DNZ156" s="86"/>
      <c r="DOA156" s="86"/>
      <c r="DOB156" s="86"/>
      <c r="DOC156" s="86"/>
      <c r="DOD156" s="86"/>
      <c r="DOE156" s="86"/>
      <c r="DOF156" s="86"/>
      <c r="DOG156" s="86"/>
      <c r="DOH156" s="86"/>
      <c r="DOI156" s="86"/>
      <c r="DOJ156" s="86"/>
      <c r="DOK156" s="86"/>
      <c r="DOL156" s="86"/>
      <c r="DOM156" s="86"/>
      <c r="DON156" s="86"/>
      <c r="DOO156" s="86"/>
      <c r="DOP156" s="86"/>
      <c r="DOQ156" s="86"/>
      <c r="DOR156" s="86"/>
      <c r="DOS156" s="86"/>
      <c r="DOT156" s="86"/>
      <c r="DOU156" s="86"/>
      <c r="DOV156" s="86"/>
      <c r="DOW156" s="86"/>
      <c r="DOX156" s="86"/>
      <c r="DOY156" s="86"/>
      <c r="DOZ156" s="86"/>
      <c r="DPA156" s="86"/>
      <c r="DPB156" s="86"/>
      <c r="DPC156" s="86"/>
      <c r="DPD156" s="86"/>
      <c r="DPE156" s="86"/>
      <c r="DPF156" s="86"/>
      <c r="DPG156" s="86"/>
      <c r="DPH156" s="86"/>
      <c r="DPI156" s="86"/>
      <c r="DPJ156" s="86"/>
      <c r="DPK156" s="86"/>
      <c r="DPL156" s="86"/>
      <c r="DPM156" s="86"/>
      <c r="DPN156" s="86"/>
      <c r="DPO156" s="86"/>
      <c r="DPP156" s="86"/>
      <c r="DPQ156" s="86"/>
      <c r="DPR156" s="86"/>
      <c r="DPS156" s="86"/>
      <c r="DPT156" s="86"/>
      <c r="DPU156" s="86"/>
      <c r="DPV156" s="86"/>
      <c r="DPW156" s="86"/>
      <c r="DPX156" s="86"/>
      <c r="DPY156" s="86"/>
      <c r="DPZ156" s="86"/>
      <c r="DQA156" s="86"/>
      <c r="DQB156" s="86"/>
      <c r="DQC156" s="86"/>
      <c r="DQD156" s="86"/>
      <c r="DQE156" s="86"/>
      <c r="DQF156" s="86"/>
      <c r="DQG156" s="86"/>
      <c r="DQH156" s="86"/>
      <c r="DQI156" s="86"/>
      <c r="DQJ156" s="86"/>
      <c r="DQK156" s="86"/>
      <c r="DQL156" s="86"/>
      <c r="DQM156" s="86"/>
      <c r="DQN156" s="86"/>
      <c r="DQO156" s="86"/>
      <c r="DQP156" s="86"/>
      <c r="DQQ156" s="86"/>
      <c r="DQR156" s="86"/>
      <c r="DQS156" s="86"/>
      <c r="DQT156" s="86"/>
      <c r="DQU156" s="86"/>
      <c r="DQV156" s="86"/>
      <c r="DQW156" s="86"/>
      <c r="DQX156" s="86"/>
      <c r="DQY156" s="86"/>
      <c r="DQZ156" s="86"/>
      <c r="DRA156" s="86"/>
      <c r="DRB156" s="86"/>
      <c r="DRC156" s="86"/>
      <c r="DRD156" s="86"/>
      <c r="DRE156" s="86"/>
      <c r="DRF156" s="86"/>
      <c r="DRG156" s="86"/>
      <c r="DRH156" s="86"/>
      <c r="DRI156" s="86"/>
      <c r="DRJ156" s="86"/>
      <c r="DRK156" s="86"/>
      <c r="DRL156" s="86"/>
      <c r="DRM156" s="86"/>
      <c r="DRN156" s="86"/>
      <c r="DRO156" s="86"/>
      <c r="DRP156" s="86"/>
      <c r="DRQ156" s="86"/>
      <c r="DRR156" s="86"/>
      <c r="DRS156" s="86"/>
      <c r="DRT156" s="86"/>
      <c r="DRU156" s="86"/>
      <c r="DRV156" s="86"/>
      <c r="DRW156" s="86"/>
      <c r="DRX156" s="86"/>
      <c r="DRY156" s="86"/>
      <c r="DRZ156" s="86"/>
      <c r="DSA156" s="86"/>
      <c r="DSB156" s="86"/>
      <c r="DSC156" s="86"/>
      <c r="DSD156" s="86"/>
      <c r="DSE156" s="86"/>
      <c r="DSF156" s="86"/>
      <c r="DSG156" s="86"/>
      <c r="DSH156" s="86"/>
      <c r="DSI156" s="86"/>
      <c r="DSJ156" s="86"/>
      <c r="DSK156" s="86"/>
      <c r="DSL156" s="86"/>
      <c r="DSM156" s="86"/>
      <c r="DSN156" s="86"/>
      <c r="DSO156" s="86"/>
      <c r="DSP156" s="86"/>
      <c r="DSQ156" s="86"/>
      <c r="DSR156" s="86"/>
      <c r="DSS156" s="86"/>
      <c r="DST156" s="86"/>
      <c r="DSU156" s="86"/>
      <c r="DSV156" s="86"/>
      <c r="DSW156" s="86"/>
      <c r="DSX156" s="86"/>
      <c r="DSY156" s="86"/>
      <c r="DSZ156" s="86"/>
      <c r="DTA156" s="86"/>
      <c r="DTB156" s="86"/>
      <c r="DTC156" s="86"/>
      <c r="DTD156" s="86"/>
      <c r="DTE156" s="86"/>
      <c r="DTF156" s="86"/>
      <c r="DTG156" s="86"/>
      <c r="DTH156" s="86"/>
      <c r="DTI156" s="86"/>
      <c r="DTJ156" s="86"/>
      <c r="DTK156" s="86"/>
      <c r="DTL156" s="86"/>
      <c r="DTM156" s="86"/>
      <c r="DTN156" s="86"/>
      <c r="DTO156" s="86"/>
      <c r="DTP156" s="86"/>
      <c r="DTQ156" s="86"/>
      <c r="DTR156" s="86"/>
      <c r="DTS156" s="86"/>
      <c r="DTT156" s="86"/>
      <c r="DTU156" s="86"/>
      <c r="DTV156" s="86"/>
      <c r="DTW156" s="86"/>
      <c r="DTX156" s="86"/>
      <c r="DTY156" s="86"/>
      <c r="DTZ156" s="86"/>
      <c r="DUA156" s="86"/>
      <c r="DUB156" s="86"/>
      <c r="DUC156" s="86"/>
      <c r="DUD156" s="86"/>
      <c r="DUE156" s="86"/>
      <c r="DUF156" s="86"/>
      <c r="DUG156" s="86"/>
      <c r="DUH156" s="86"/>
      <c r="DUI156" s="86"/>
      <c r="DUJ156" s="86"/>
      <c r="DUK156" s="86"/>
      <c r="DUL156" s="86"/>
      <c r="DUM156" s="86"/>
      <c r="DUN156" s="86"/>
      <c r="DUO156" s="86"/>
      <c r="DUP156" s="86"/>
      <c r="DUQ156" s="86"/>
      <c r="DUR156" s="86"/>
      <c r="DUS156" s="86"/>
      <c r="DUT156" s="86"/>
      <c r="DUU156" s="86"/>
      <c r="DUV156" s="86"/>
      <c r="DUW156" s="86"/>
      <c r="DUX156" s="86"/>
      <c r="DUY156" s="86"/>
      <c r="DUZ156" s="86"/>
      <c r="DVA156" s="86"/>
      <c r="DVB156" s="86"/>
      <c r="DVC156" s="86"/>
      <c r="DVD156" s="86"/>
      <c r="DVE156" s="86"/>
      <c r="DVF156" s="86"/>
      <c r="DVG156" s="186"/>
      <c r="DVH156" s="186"/>
      <c r="DVI156" s="186"/>
      <c r="DVJ156" s="186"/>
      <c r="DVK156" s="186"/>
      <c r="DVL156" s="186"/>
      <c r="DVM156" s="86"/>
      <c r="DVN156" s="86"/>
      <c r="DVO156" s="86"/>
      <c r="DVP156" s="86"/>
      <c r="DVQ156" s="86"/>
      <c r="DVR156" s="86"/>
      <c r="DVS156" s="86"/>
      <c r="DVT156" s="86"/>
      <c r="DVU156" s="86"/>
      <c r="DVV156" s="86"/>
      <c r="DVW156" s="86"/>
      <c r="DVX156" s="86"/>
      <c r="DVY156" s="86"/>
      <c r="DVZ156" s="86"/>
      <c r="DWA156" s="86"/>
      <c r="DWB156" s="86"/>
      <c r="DWC156" s="86"/>
      <c r="DWD156" s="86"/>
      <c r="DWE156" s="86"/>
      <c r="DWF156" s="86"/>
      <c r="DWG156" s="86"/>
      <c r="DWH156" s="86"/>
      <c r="DWI156" s="86"/>
      <c r="DWJ156" s="86"/>
      <c r="DWK156" s="86"/>
      <c r="DWL156" s="86"/>
      <c r="DWM156" s="86"/>
      <c r="DWN156" s="86"/>
      <c r="DWO156" s="86"/>
      <c r="DWP156" s="86"/>
      <c r="DWQ156" s="86"/>
      <c r="DWR156" s="86"/>
      <c r="DWS156" s="86"/>
      <c r="DWT156" s="86"/>
      <c r="DWU156" s="86"/>
      <c r="DWV156" s="86"/>
      <c r="DWW156" s="86"/>
      <c r="DWX156" s="86"/>
      <c r="DWY156" s="86"/>
      <c r="DWZ156" s="86"/>
      <c r="DXA156" s="86"/>
      <c r="DXB156" s="86"/>
      <c r="DXC156" s="86"/>
      <c r="DXD156" s="86"/>
      <c r="DXE156" s="86"/>
      <c r="DXF156" s="86"/>
      <c r="DXG156" s="86"/>
      <c r="DXH156" s="86"/>
      <c r="DXI156" s="86"/>
      <c r="DXJ156" s="86"/>
      <c r="DXK156" s="86"/>
      <c r="DXL156" s="86"/>
      <c r="DXM156" s="86"/>
      <c r="DXN156" s="86"/>
      <c r="DXO156" s="86"/>
      <c r="DXP156" s="86"/>
      <c r="DXQ156" s="86"/>
      <c r="DXR156" s="86"/>
      <c r="DXS156" s="86"/>
      <c r="DXT156" s="86"/>
      <c r="DXU156" s="86"/>
      <c r="DXV156" s="86"/>
      <c r="DXW156" s="86"/>
      <c r="DXX156" s="86"/>
      <c r="DXY156" s="86"/>
      <c r="DXZ156" s="86"/>
      <c r="DYA156" s="86"/>
      <c r="DYB156" s="86"/>
      <c r="DYC156" s="86"/>
      <c r="DYD156" s="86"/>
      <c r="DYE156" s="86"/>
      <c r="DYF156" s="86"/>
      <c r="DYG156" s="86"/>
      <c r="DYH156" s="86"/>
      <c r="DYI156" s="86"/>
      <c r="DYJ156" s="86"/>
      <c r="DYK156" s="86"/>
      <c r="DYL156" s="86"/>
      <c r="DYM156" s="86"/>
      <c r="DYN156" s="86"/>
      <c r="DYO156" s="86"/>
      <c r="DYP156" s="86"/>
      <c r="DYQ156" s="86"/>
      <c r="DYR156" s="86"/>
      <c r="DYS156" s="86"/>
      <c r="DYT156" s="86"/>
      <c r="DYU156" s="86"/>
      <c r="DYV156" s="86"/>
      <c r="DYW156" s="86"/>
      <c r="DYX156" s="86"/>
      <c r="DYY156" s="86"/>
      <c r="DYZ156" s="86"/>
      <c r="DZA156" s="86"/>
      <c r="DZB156" s="86"/>
      <c r="DZC156" s="86"/>
      <c r="DZD156" s="86"/>
      <c r="DZE156" s="86"/>
      <c r="DZF156" s="86"/>
      <c r="DZG156" s="86"/>
      <c r="DZH156" s="86"/>
      <c r="DZI156" s="86"/>
      <c r="DZJ156" s="86"/>
      <c r="DZK156" s="86"/>
      <c r="DZL156" s="86"/>
      <c r="DZM156" s="86"/>
      <c r="DZN156" s="86"/>
      <c r="DZO156" s="86"/>
      <c r="DZP156" s="86"/>
      <c r="DZQ156" s="86"/>
      <c r="DZR156" s="86"/>
      <c r="DZS156" s="86"/>
      <c r="DZT156" s="86"/>
      <c r="DZU156" s="86"/>
      <c r="DZV156" s="86"/>
      <c r="DZW156" s="86"/>
      <c r="DZX156" s="86"/>
      <c r="DZY156" s="86"/>
      <c r="DZZ156" s="86"/>
      <c r="EAA156" s="86"/>
      <c r="EAB156" s="86"/>
      <c r="EAC156" s="86"/>
      <c r="EAD156" s="86"/>
      <c r="EAE156" s="86"/>
      <c r="EAF156" s="86"/>
      <c r="EAG156" s="86"/>
      <c r="EAH156" s="86"/>
      <c r="EAI156" s="86"/>
      <c r="EAJ156" s="86"/>
      <c r="EAK156" s="86"/>
      <c r="EAL156" s="86"/>
      <c r="EAM156" s="86"/>
      <c r="EAN156" s="86"/>
      <c r="EAO156" s="86"/>
      <c r="EAP156" s="86"/>
      <c r="EAQ156" s="86"/>
      <c r="EAR156" s="86"/>
      <c r="EAS156" s="86"/>
      <c r="EAT156" s="86"/>
      <c r="EAU156" s="86"/>
      <c r="EAV156" s="86"/>
      <c r="EAW156" s="86"/>
      <c r="EAX156" s="86"/>
      <c r="EAY156" s="86"/>
      <c r="EAZ156" s="86"/>
      <c r="EBA156" s="86"/>
      <c r="EBB156" s="86"/>
      <c r="EBC156" s="86"/>
      <c r="EBD156" s="86"/>
      <c r="EBE156" s="86"/>
      <c r="EBF156" s="86"/>
      <c r="EBG156" s="86"/>
      <c r="EBH156" s="86"/>
      <c r="EBI156" s="86"/>
      <c r="EBJ156" s="86"/>
      <c r="EBK156" s="86"/>
      <c r="EBL156" s="86"/>
      <c r="EBM156" s="86"/>
      <c r="EBN156" s="86"/>
      <c r="EBO156" s="86"/>
      <c r="EBP156" s="86"/>
      <c r="EBQ156" s="86"/>
      <c r="EBR156" s="86"/>
      <c r="EBS156" s="86"/>
      <c r="EBT156" s="86"/>
      <c r="EBU156" s="86"/>
      <c r="EBV156" s="86"/>
      <c r="EBW156" s="86"/>
      <c r="EBX156" s="86"/>
      <c r="EBY156" s="86"/>
      <c r="EBZ156" s="86"/>
      <c r="ECA156" s="86"/>
      <c r="ECB156" s="86"/>
      <c r="ECC156" s="86"/>
      <c r="ECD156" s="86"/>
      <c r="ECE156" s="86"/>
      <c r="ECF156" s="86"/>
      <c r="ECG156" s="86"/>
      <c r="ECH156" s="86"/>
      <c r="ECI156" s="86"/>
      <c r="ECJ156" s="86"/>
      <c r="ECK156" s="86"/>
      <c r="ECL156" s="86"/>
      <c r="ECM156" s="86"/>
      <c r="ECN156" s="86"/>
      <c r="ECO156" s="86"/>
      <c r="ECP156" s="86"/>
      <c r="ECQ156" s="86"/>
      <c r="ECR156" s="86"/>
      <c r="ECS156" s="86"/>
      <c r="ECT156" s="86"/>
      <c r="ECU156" s="86"/>
      <c r="ECV156" s="86"/>
      <c r="ECW156" s="86"/>
      <c r="ECX156" s="86"/>
      <c r="ECY156" s="86"/>
      <c r="ECZ156" s="86"/>
      <c r="EDA156" s="86"/>
      <c r="EDB156" s="86"/>
      <c r="EDC156" s="86"/>
      <c r="EDD156" s="86"/>
      <c r="EDE156" s="86"/>
      <c r="EDF156" s="86"/>
      <c r="EDG156" s="86"/>
      <c r="EDH156" s="86"/>
      <c r="EDI156" s="86"/>
      <c r="EDJ156" s="86"/>
      <c r="EDK156" s="86"/>
      <c r="EDL156" s="86"/>
      <c r="EDM156" s="86"/>
      <c r="EDN156" s="86"/>
      <c r="EDO156" s="86"/>
      <c r="EDP156" s="86"/>
      <c r="EDQ156" s="86"/>
      <c r="EDR156" s="86"/>
      <c r="EDS156" s="86"/>
      <c r="EDT156" s="86"/>
      <c r="EDU156" s="86"/>
      <c r="EDV156" s="86"/>
      <c r="EDW156" s="86"/>
      <c r="EDX156" s="86"/>
      <c r="EDY156" s="86"/>
      <c r="EDZ156" s="86"/>
      <c r="EEA156" s="86"/>
      <c r="EEB156" s="86"/>
      <c r="EEC156" s="86"/>
      <c r="EED156" s="86"/>
      <c r="EEE156" s="86"/>
      <c r="EEF156" s="86"/>
      <c r="EEG156" s="86"/>
      <c r="EEH156" s="86"/>
      <c r="EEI156" s="86"/>
      <c r="EEJ156" s="86"/>
      <c r="EEK156" s="86"/>
      <c r="EEL156" s="86"/>
      <c r="EEM156" s="86"/>
      <c r="EEN156" s="86"/>
      <c r="EEO156" s="86"/>
      <c r="EEP156" s="86"/>
      <c r="EEQ156" s="86"/>
      <c r="EER156" s="86"/>
      <c r="EES156" s="86"/>
      <c r="EET156" s="86"/>
      <c r="EEU156" s="86"/>
      <c r="EEV156" s="86"/>
      <c r="EEW156" s="86"/>
      <c r="EEX156" s="86"/>
      <c r="EEY156" s="86"/>
      <c r="EEZ156" s="86"/>
      <c r="EFA156" s="86"/>
      <c r="EFB156" s="86"/>
      <c r="EFC156" s="186"/>
      <c r="EFD156" s="186"/>
      <c r="EFE156" s="186"/>
      <c r="EFF156" s="186"/>
      <c r="EFG156" s="186"/>
      <c r="EFH156" s="186"/>
      <c r="EFI156" s="86"/>
      <c r="EFJ156" s="86"/>
      <c r="EFK156" s="86"/>
      <c r="EFL156" s="86"/>
      <c r="EFM156" s="86"/>
      <c r="EFN156" s="86"/>
      <c r="EFO156" s="86"/>
      <c r="EFP156" s="86"/>
      <c r="EFQ156" s="86"/>
      <c r="EFR156" s="86"/>
      <c r="EFS156" s="86"/>
      <c r="EFT156" s="86"/>
      <c r="EFU156" s="86"/>
      <c r="EFV156" s="86"/>
      <c r="EFW156" s="86"/>
      <c r="EFX156" s="86"/>
      <c r="EFY156" s="86"/>
      <c r="EFZ156" s="86"/>
      <c r="EGA156" s="86"/>
      <c r="EGB156" s="86"/>
      <c r="EGC156" s="86"/>
      <c r="EGD156" s="86"/>
      <c r="EGE156" s="86"/>
      <c r="EGF156" s="86"/>
      <c r="EGG156" s="86"/>
      <c r="EGH156" s="86"/>
      <c r="EGI156" s="86"/>
      <c r="EGJ156" s="86"/>
      <c r="EGK156" s="86"/>
      <c r="EGL156" s="86"/>
      <c r="EGM156" s="86"/>
      <c r="EGN156" s="86"/>
      <c r="EGO156" s="86"/>
      <c r="EGP156" s="86"/>
      <c r="EGQ156" s="86"/>
      <c r="EGR156" s="86"/>
      <c r="EGS156" s="86"/>
      <c r="EGT156" s="86"/>
      <c r="EGU156" s="86"/>
      <c r="EGV156" s="86"/>
      <c r="EGW156" s="86"/>
      <c r="EGX156" s="86"/>
      <c r="EGY156" s="86"/>
      <c r="EGZ156" s="86"/>
      <c r="EHA156" s="86"/>
      <c r="EHB156" s="86"/>
      <c r="EHC156" s="86"/>
      <c r="EHD156" s="86"/>
      <c r="EHE156" s="86"/>
      <c r="EHF156" s="86"/>
      <c r="EHG156" s="86"/>
      <c r="EHH156" s="86"/>
      <c r="EHI156" s="86"/>
      <c r="EHJ156" s="86"/>
      <c r="EHK156" s="86"/>
      <c r="EHL156" s="86"/>
      <c r="EHM156" s="86"/>
      <c r="EHN156" s="86"/>
      <c r="EHO156" s="86"/>
      <c r="EHP156" s="86"/>
      <c r="EHQ156" s="86"/>
      <c r="EHR156" s="86"/>
      <c r="EHS156" s="86"/>
      <c r="EHT156" s="86"/>
      <c r="EHU156" s="86"/>
      <c r="EHV156" s="86"/>
      <c r="EHW156" s="86"/>
      <c r="EHX156" s="86"/>
      <c r="EHY156" s="86"/>
      <c r="EHZ156" s="86"/>
      <c r="EIA156" s="86"/>
      <c r="EIB156" s="86"/>
      <c r="EIC156" s="86"/>
      <c r="EID156" s="86"/>
      <c r="EIE156" s="86"/>
      <c r="EIF156" s="86"/>
      <c r="EIG156" s="86"/>
      <c r="EIH156" s="86"/>
      <c r="EII156" s="86"/>
      <c r="EIJ156" s="86"/>
      <c r="EIK156" s="86"/>
      <c r="EIL156" s="86"/>
      <c r="EIM156" s="86"/>
      <c r="EIN156" s="86"/>
      <c r="EIO156" s="86"/>
      <c r="EIP156" s="86"/>
      <c r="EIQ156" s="86"/>
      <c r="EIR156" s="86"/>
      <c r="EIS156" s="86"/>
      <c r="EIT156" s="86"/>
      <c r="EIU156" s="86"/>
      <c r="EIV156" s="86"/>
      <c r="EIW156" s="86"/>
      <c r="EIX156" s="86"/>
      <c r="EIY156" s="86"/>
      <c r="EIZ156" s="86"/>
      <c r="EJA156" s="86"/>
      <c r="EJB156" s="86"/>
      <c r="EJC156" s="86"/>
      <c r="EJD156" s="86"/>
      <c r="EJE156" s="86"/>
      <c r="EJF156" s="86"/>
      <c r="EJG156" s="86"/>
      <c r="EJH156" s="86"/>
      <c r="EJI156" s="86"/>
      <c r="EJJ156" s="86"/>
      <c r="EJK156" s="86"/>
      <c r="EJL156" s="86"/>
      <c r="EJM156" s="86"/>
      <c r="EJN156" s="86"/>
      <c r="EJO156" s="86"/>
      <c r="EJP156" s="86"/>
      <c r="EJQ156" s="86"/>
      <c r="EJR156" s="86"/>
      <c r="EJS156" s="86"/>
      <c r="EJT156" s="86"/>
      <c r="EJU156" s="86"/>
      <c r="EJV156" s="86"/>
      <c r="EJW156" s="86"/>
      <c r="EJX156" s="86"/>
      <c r="EJY156" s="86"/>
      <c r="EJZ156" s="86"/>
      <c r="EKA156" s="86"/>
      <c r="EKB156" s="86"/>
      <c r="EKC156" s="86"/>
      <c r="EKD156" s="86"/>
      <c r="EKE156" s="86"/>
      <c r="EKF156" s="86"/>
      <c r="EKG156" s="86"/>
      <c r="EKH156" s="86"/>
      <c r="EKI156" s="86"/>
      <c r="EKJ156" s="86"/>
      <c r="EKK156" s="86"/>
      <c r="EKL156" s="86"/>
      <c r="EKM156" s="86"/>
      <c r="EKN156" s="86"/>
      <c r="EKO156" s="86"/>
      <c r="EKP156" s="86"/>
      <c r="EKQ156" s="86"/>
      <c r="EKR156" s="86"/>
      <c r="EKS156" s="86"/>
      <c r="EKT156" s="86"/>
      <c r="EKU156" s="86"/>
      <c r="EKV156" s="86"/>
      <c r="EKW156" s="86"/>
      <c r="EKX156" s="86"/>
      <c r="EKY156" s="86"/>
      <c r="EKZ156" s="86"/>
      <c r="ELA156" s="86"/>
      <c r="ELB156" s="86"/>
      <c r="ELC156" s="86"/>
      <c r="ELD156" s="86"/>
      <c r="ELE156" s="86"/>
      <c r="ELF156" s="86"/>
      <c r="ELG156" s="86"/>
      <c r="ELH156" s="86"/>
      <c r="ELI156" s="86"/>
      <c r="ELJ156" s="86"/>
      <c r="ELK156" s="86"/>
      <c r="ELL156" s="86"/>
      <c r="ELM156" s="86"/>
      <c r="ELN156" s="86"/>
      <c r="ELO156" s="86"/>
      <c r="ELP156" s="86"/>
      <c r="ELQ156" s="86"/>
      <c r="ELR156" s="86"/>
      <c r="ELS156" s="86"/>
      <c r="ELT156" s="86"/>
      <c r="ELU156" s="86"/>
      <c r="ELV156" s="86"/>
      <c r="ELW156" s="86"/>
      <c r="ELX156" s="86"/>
      <c r="ELY156" s="86"/>
      <c r="ELZ156" s="86"/>
      <c r="EMA156" s="86"/>
      <c r="EMB156" s="86"/>
      <c r="EMC156" s="86"/>
      <c r="EMD156" s="86"/>
      <c r="EME156" s="86"/>
      <c r="EMF156" s="86"/>
      <c r="EMG156" s="86"/>
      <c r="EMH156" s="86"/>
      <c r="EMI156" s="86"/>
      <c r="EMJ156" s="86"/>
      <c r="EMK156" s="86"/>
      <c r="EML156" s="86"/>
      <c r="EMM156" s="86"/>
      <c r="EMN156" s="86"/>
      <c r="EMO156" s="86"/>
      <c r="EMP156" s="86"/>
      <c r="EMQ156" s="86"/>
      <c r="EMR156" s="86"/>
      <c r="EMS156" s="86"/>
      <c r="EMT156" s="86"/>
      <c r="EMU156" s="86"/>
      <c r="EMV156" s="86"/>
      <c r="EMW156" s="86"/>
      <c r="EMX156" s="86"/>
      <c r="EMY156" s="86"/>
      <c r="EMZ156" s="86"/>
      <c r="ENA156" s="86"/>
      <c r="ENB156" s="86"/>
      <c r="ENC156" s="86"/>
      <c r="END156" s="86"/>
      <c r="ENE156" s="86"/>
      <c r="ENF156" s="86"/>
      <c r="ENG156" s="86"/>
      <c r="ENH156" s="86"/>
      <c r="ENI156" s="86"/>
      <c r="ENJ156" s="86"/>
      <c r="ENK156" s="86"/>
      <c r="ENL156" s="86"/>
      <c r="ENM156" s="86"/>
      <c r="ENN156" s="86"/>
      <c r="ENO156" s="86"/>
      <c r="ENP156" s="86"/>
      <c r="ENQ156" s="86"/>
      <c r="ENR156" s="86"/>
      <c r="ENS156" s="86"/>
      <c r="ENT156" s="86"/>
      <c r="ENU156" s="86"/>
      <c r="ENV156" s="86"/>
      <c r="ENW156" s="86"/>
      <c r="ENX156" s="86"/>
      <c r="ENY156" s="86"/>
      <c r="ENZ156" s="86"/>
      <c r="EOA156" s="86"/>
      <c r="EOB156" s="86"/>
      <c r="EOC156" s="86"/>
      <c r="EOD156" s="86"/>
      <c r="EOE156" s="86"/>
      <c r="EOF156" s="86"/>
      <c r="EOG156" s="86"/>
      <c r="EOH156" s="86"/>
      <c r="EOI156" s="86"/>
      <c r="EOJ156" s="86"/>
      <c r="EOK156" s="86"/>
      <c r="EOL156" s="86"/>
      <c r="EOM156" s="86"/>
      <c r="EON156" s="86"/>
      <c r="EOO156" s="86"/>
      <c r="EOP156" s="86"/>
      <c r="EOQ156" s="86"/>
      <c r="EOR156" s="86"/>
      <c r="EOS156" s="86"/>
      <c r="EOT156" s="86"/>
      <c r="EOU156" s="86"/>
      <c r="EOV156" s="86"/>
      <c r="EOW156" s="86"/>
      <c r="EOX156" s="86"/>
      <c r="EOY156" s="186"/>
      <c r="EOZ156" s="186"/>
      <c r="EPA156" s="186"/>
      <c r="EPB156" s="186"/>
      <c r="EPC156" s="186"/>
      <c r="EPD156" s="186"/>
      <c r="EPE156" s="86"/>
      <c r="EPF156" s="86"/>
      <c r="EPG156" s="86"/>
      <c r="EPH156" s="86"/>
      <c r="EPI156" s="86"/>
      <c r="EPJ156" s="86"/>
      <c r="EPK156" s="86"/>
      <c r="EPL156" s="86"/>
      <c r="EPM156" s="86"/>
      <c r="EPN156" s="86"/>
      <c r="EPO156" s="86"/>
      <c r="EPP156" s="86"/>
      <c r="EPQ156" s="86"/>
      <c r="EPR156" s="86"/>
      <c r="EPS156" s="86"/>
      <c r="EPT156" s="86"/>
      <c r="EPU156" s="86"/>
      <c r="EPV156" s="86"/>
      <c r="EPW156" s="86"/>
      <c r="EPX156" s="86"/>
      <c r="EPY156" s="86"/>
      <c r="EPZ156" s="86"/>
      <c r="EQA156" s="86"/>
      <c r="EQB156" s="86"/>
      <c r="EQC156" s="86"/>
      <c r="EQD156" s="86"/>
      <c r="EQE156" s="86"/>
      <c r="EQF156" s="86"/>
      <c r="EQG156" s="86"/>
      <c r="EQH156" s="86"/>
      <c r="EQI156" s="86"/>
      <c r="EQJ156" s="86"/>
      <c r="EQK156" s="86"/>
      <c r="EQL156" s="86"/>
      <c r="EQM156" s="86"/>
      <c r="EQN156" s="86"/>
      <c r="EQO156" s="86"/>
      <c r="EQP156" s="86"/>
      <c r="EQQ156" s="86"/>
      <c r="EQR156" s="86"/>
      <c r="EQS156" s="86"/>
      <c r="EQT156" s="86"/>
      <c r="EQU156" s="86"/>
      <c r="EQV156" s="86"/>
      <c r="EQW156" s="86"/>
      <c r="EQX156" s="86"/>
      <c r="EQY156" s="86"/>
      <c r="EQZ156" s="86"/>
      <c r="ERA156" s="86"/>
      <c r="ERB156" s="86"/>
      <c r="ERC156" s="86"/>
      <c r="ERD156" s="86"/>
      <c r="ERE156" s="86"/>
      <c r="ERF156" s="86"/>
      <c r="ERG156" s="86"/>
      <c r="ERH156" s="86"/>
      <c r="ERI156" s="86"/>
      <c r="ERJ156" s="86"/>
      <c r="ERK156" s="86"/>
      <c r="ERL156" s="86"/>
      <c r="ERM156" s="86"/>
      <c r="ERN156" s="86"/>
      <c r="ERO156" s="86"/>
      <c r="ERP156" s="86"/>
      <c r="ERQ156" s="86"/>
      <c r="ERR156" s="86"/>
      <c r="ERS156" s="86"/>
      <c r="ERT156" s="86"/>
      <c r="ERU156" s="86"/>
      <c r="ERV156" s="86"/>
      <c r="ERW156" s="86"/>
      <c r="ERX156" s="86"/>
      <c r="ERY156" s="86"/>
      <c r="ERZ156" s="86"/>
      <c r="ESA156" s="86"/>
      <c r="ESB156" s="86"/>
      <c r="ESC156" s="86"/>
      <c r="ESD156" s="86"/>
      <c r="ESE156" s="86"/>
      <c r="ESF156" s="86"/>
      <c r="ESG156" s="86"/>
      <c r="ESH156" s="86"/>
      <c r="ESI156" s="86"/>
      <c r="ESJ156" s="86"/>
      <c r="ESK156" s="86"/>
      <c r="ESL156" s="86"/>
      <c r="ESM156" s="86"/>
      <c r="ESN156" s="86"/>
      <c r="ESO156" s="86"/>
      <c r="ESP156" s="86"/>
      <c r="ESQ156" s="86"/>
      <c r="ESR156" s="86"/>
      <c r="ESS156" s="86"/>
      <c r="EST156" s="86"/>
      <c r="ESU156" s="86"/>
      <c r="ESV156" s="86"/>
      <c r="ESW156" s="86"/>
      <c r="ESX156" s="86"/>
      <c r="ESY156" s="86"/>
      <c r="ESZ156" s="86"/>
      <c r="ETA156" s="86"/>
      <c r="ETB156" s="86"/>
      <c r="ETC156" s="86"/>
      <c r="ETD156" s="86"/>
      <c r="ETE156" s="86"/>
      <c r="ETF156" s="86"/>
      <c r="ETG156" s="86"/>
      <c r="ETH156" s="86"/>
      <c r="ETI156" s="86"/>
      <c r="ETJ156" s="86"/>
      <c r="ETK156" s="86"/>
      <c r="ETL156" s="86"/>
      <c r="ETM156" s="86"/>
      <c r="ETN156" s="86"/>
      <c r="ETO156" s="86"/>
      <c r="ETP156" s="86"/>
      <c r="ETQ156" s="86"/>
      <c r="ETR156" s="86"/>
      <c r="ETS156" s="86"/>
      <c r="ETT156" s="86"/>
      <c r="ETU156" s="86"/>
      <c r="ETV156" s="86"/>
      <c r="ETW156" s="86"/>
      <c r="ETX156" s="86"/>
      <c r="ETY156" s="86"/>
      <c r="ETZ156" s="86"/>
      <c r="EUA156" s="86"/>
      <c r="EUB156" s="86"/>
      <c r="EUC156" s="86"/>
      <c r="EUD156" s="86"/>
      <c r="EUE156" s="86"/>
      <c r="EUF156" s="86"/>
      <c r="EUG156" s="86"/>
      <c r="EUH156" s="86"/>
      <c r="EUI156" s="86"/>
      <c r="EUJ156" s="86"/>
      <c r="EUK156" s="86"/>
      <c r="EUL156" s="86"/>
      <c r="EUM156" s="86"/>
      <c r="EUN156" s="86"/>
      <c r="EUO156" s="86"/>
      <c r="EUP156" s="86"/>
      <c r="EUQ156" s="86"/>
      <c r="EUR156" s="86"/>
      <c r="EUS156" s="86"/>
      <c r="EUT156" s="86"/>
      <c r="EUU156" s="86"/>
      <c r="EUV156" s="86"/>
      <c r="EUW156" s="86"/>
      <c r="EUX156" s="86"/>
      <c r="EUY156" s="86"/>
      <c r="EUZ156" s="86"/>
      <c r="EVA156" s="86"/>
      <c r="EVB156" s="86"/>
      <c r="EVC156" s="86"/>
      <c r="EVD156" s="86"/>
      <c r="EVE156" s="86"/>
      <c r="EVF156" s="86"/>
      <c r="EVG156" s="86"/>
      <c r="EVH156" s="86"/>
      <c r="EVI156" s="86"/>
      <c r="EVJ156" s="86"/>
      <c r="EVK156" s="86"/>
      <c r="EVL156" s="86"/>
      <c r="EVM156" s="86"/>
      <c r="EVN156" s="86"/>
      <c r="EVO156" s="86"/>
      <c r="EVP156" s="86"/>
      <c r="EVQ156" s="86"/>
      <c r="EVR156" s="86"/>
      <c r="EVS156" s="86"/>
      <c r="EVT156" s="86"/>
      <c r="EVU156" s="86"/>
      <c r="EVV156" s="86"/>
      <c r="EVW156" s="86"/>
      <c r="EVX156" s="86"/>
      <c r="EVY156" s="86"/>
      <c r="EVZ156" s="86"/>
      <c r="EWA156" s="86"/>
      <c r="EWB156" s="86"/>
      <c r="EWC156" s="86"/>
      <c r="EWD156" s="86"/>
      <c r="EWE156" s="86"/>
      <c r="EWF156" s="86"/>
      <c r="EWG156" s="86"/>
      <c r="EWH156" s="86"/>
      <c r="EWI156" s="86"/>
      <c r="EWJ156" s="86"/>
      <c r="EWK156" s="86"/>
      <c r="EWL156" s="86"/>
      <c r="EWM156" s="86"/>
      <c r="EWN156" s="86"/>
      <c r="EWO156" s="86"/>
      <c r="EWP156" s="86"/>
      <c r="EWQ156" s="86"/>
      <c r="EWR156" s="86"/>
      <c r="EWS156" s="86"/>
      <c r="EWT156" s="86"/>
      <c r="EWU156" s="86"/>
      <c r="EWV156" s="86"/>
      <c r="EWW156" s="86"/>
      <c r="EWX156" s="86"/>
      <c r="EWY156" s="86"/>
      <c r="EWZ156" s="86"/>
      <c r="EXA156" s="86"/>
      <c r="EXB156" s="86"/>
      <c r="EXC156" s="86"/>
      <c r="EXD156" s="86"/>
      <c r="EXE156" s="86"/>
      <c r="EXF156" s="86"/>
      <c r="EXG156" s="86"/>
      <c r="EXH156" s="86"/>
      <c r="EXI156" s="86"/>
      <c r="EXJ156" s="86"/>
      <c r="EXK156" s="86"/>
      <c r="EXL156" s="86"/>
      <c r="EXM156" s="86"/>
      <c r="EXN156" s="86"/>
      <c r="EXO156" s="86"/>
      <c r="EXP156" s="86"/>
      <c r="EXQ156" s="86"/>
      <c r="EXR156" s="86"/>
      <c r="EXS156" s="86"/>
      <c r="EXT156" s="86"/>
      <c r="EXU156" s="86"/>
      <c r="EXV156" s="86"/>
      <c r="EXW156" s="86"/>
      <c r="EXX156" s="86"/>
      <c r="EXY156" s="86"/>
      <c r="EXZ156" s="86"/>
      <c r="EYA156" s="86"/>
      <c r="EYB156" s="86"/>
      <c r="EYC156" s="86"/>
      <c r="EYD156" s="86"/>
      <c r="EYE156" s="86"/>
      <c r="EYF156" s="86"/>
      <c r="EYG156" s="86"/>
      <c r="EYH156" s="86"/>
      <c r="EYI156" s="86"/>
      <c r="EYJ156" s="86"/>
      <c r="EYK156" s="86"/>
      <c r="EYL156" s="86"/>
      <c r="EYM156" s="86"/>
      <c r="EYN156" s="86"/>
      <c r="EYO156" s="86"/>
      <c r="EYP156" s="86"/>
      <c r="EYQ156" s="86"/>
      <c r="EYR156" s="86"/>
      <c r="EYS156" s="86"/>
      <c r="EYT156" s="86"/>
      <c r="EYU156" s="186"/>
      <c r="EYV156" s="186"/>
      <c r="EYW156" s="186"/>
      <c r="EYX156" s="186"/>
      <c r="EYY156" s="186"/>
      <c r="EYZ156" s="186"/>
      <c r="EZA156" s="86"/>
      <c r="EZB156" s="86"/>
      <c r="EZC156" s="86"/>
      <c r="EZD156" s="86"/>
      <c r="EZE156" s="86"/>
      <c r="EZF156" s="86"/>
      <c r="EZG156" s="86"/>
      <c r="EZH156" s="86"/>
      <c r="EZI156" s="86"/>
      <c r="EZJ156" s="86"/>
      <c r="EZK156" s="86"/>
      <c r="EZL156" s="86"/>
      <c r="EZM156" s="86"/>
      <c r="EZN156" s="86"/>
      <c r="EZO156" s="86"/>
      <c r="EZP156" s="86"/>
      <c r="EZQ156" s="86"/>
      <c r="EZR156" s="86"/>
      <c r="EZS156" s="86"/>
      <c r="EZT156" s="86"/>
      <c r="EZU156" s="86"/>
      <c r="EZV156" s="86"/>
      <c r="EZW156" s="86"/>
      <c r="EZX156" s="86"/>
      <c r="EZY156" s="86"/>
      <c r="EZZ156" s="86"/>
      <c r="FAA156" s="86"/>
      <c r="FAB156" s="86"/>
      <c r="FAC156" s="86"/>
      <c r="FAD156" s="86"/>
      <c r="FAE156" s="86"/>
      <c r="FAF156" s="86"/>
      <c r="FAG156" s="86"/>
      <c r="FAH156" s="86"/>
      <c r="FAI156" s="86"/>
      <c r="FAJ156" s="86"/>
      <c r="FAK156" s="86"/>
      <c r="FAL156" s="86"/>
      <c r="FAM156" s="86"/>
      <c r="FAN156" s="86"/>
      <c r="FAO156" s="86"/>
      <c r="FAP156" s="86"/>
      <c r="FAQ156" s="86"/>
      <c r="FAR156" s="86"/>
      <c r="FAS156" s="86"/>
      <c r="FAT156" s="86"/>
      <c r="FAU156" s="86"/>
      <c r="FAV156" s="86"/>
      <c r="FAW156" s="86"/>
      <c r="FAX156" s="86"/>
      <c r="FAY156" s="86"/>
      <c r="FAZ156" s="86"/>
      <c r="FBA156" s="86"/>
      <c r="FBB156" s="86"/>
      <c r="FBC156" s="86"/>
      <c r="FBD156" s="86"/>
      <c r="FBE156" s="86"/>
      <c r="FBF156" s="86"/>
      <c r="FBG156" s="86"/>
      <c r="FBH156" s="86"/>
      <c r="FBI156" s="86"/>
      <c r="FBJ156" s="86"/>
      <c r="FBK156" s="86"/>
      <c r="FBL156" s="86"/>
      <c r="FBM156" s="86"/>
      <c r="FBN156" s="86"/>
      <c r="FBO156" s="86"/>
      <c r="FBP156" s="86"/>
      <c r="FBQ156" s="86"/>
      <c r="FBR156" s="86"/>
      <c r="FBS156" s="86"/>
      <c r="FBT156" s="86"/>
      <c r="FBU156" s="86"/>
      <c r="FBV156" s="86"/>
      <c r="FBW156" s="86"/>
      <c r="FBX156" s="86"/>
      <c r="FBY156" s="86"/>
      <c r="FBZ156" s="86"/>
      <c r="FCA156" s="86"/>
      <c r="FCB156" s="86"/>
      <c r="FCC156" s="86"/>
      <c r="FCD156" s="86"/>
      <c r="FCE156" s="86"/>
      <c r="FCF156" s="86"/>
      <c r="FCG156" s="86"/>
      <c r="FCH156" s="86"/>
      <c r="FCI156" s="86"/>
      <c r="FCJ156" s="86"/>
      <c r="FCK156" s="86"/>
      <c r="FCL156" s="86"/>
      <c r="FCM156" s="86"/>
      <c r="FCN156" s="86"/>
      <c r="FCO156" s="86"/>
      <c r="FCP156" s="86"/>
      <c r="FCQ156" s="86"/>
      <c r="FCR156" s="86"/>
      <c r="FCS156" s="86"/>
      <c r="FCT156" s="86"/>
      <c r="FCU156" s="86"/>
      <c r="FCV156" s="86"/>
      <c r="FCW156" s="86"/>
      <c r="FCX156" s="86"/>
      <c r="FCY156" s="86"/>
      <c r="FCZ156" s="86"/>
      <c r="FDA156" s="86"/>
      <c r="FDB156" s="86"/>
      <c r="FDC156" s="86"/>
      <c r="FDD156" s="86"/>
      <c r="FDE156" s="86"/>
      <c r="FDF156" s="86"/>
      <c r="FDG156" s="86"/>
      <c r="FDH156" s="86"/>
      <c r="FDI156" s="86"/>
      <c r="FDJ156" s="86"/>
      <c r="FDK156" s="86"/>
      <c r="FDL156" s="86"/>
      <c r="FDM156" s="86"/>
      <c r="FDN156" s="86"/>
      <c r="FDO156" s="86"/>
      <c r="FDP156" s="86"/>
      <c r="FDQ156" s="86"/>
      <c r="FDR156" s="86"/>
      <c r="FDS156" s="86"/>
      <c r="FDT156" s="86"/>
      <c r="FDU156" s="86"/>
      <c r="FDV156" s="86"/>
      <c r="FDW156" s="86"/>
      <c r="FDX156" s="86"/>
      <c r="FDY156" s="86"/>
      <c r="FDZ156" s="86"/>
      <c r="FEA156" s="86"/>
      <c r="FEB156" s="86"/>
      <c r="FEC156" s="86"/>
      <c r="FED156" s="86"/>
      <c r="FEE156" s="86"/>
      <c r="FEF156" s="86"/>
      <c r="FEG156" s="86"/>
      <c r="FEH156" s="86"/>
      <c r="FEI156" s="86"/>
      <c r="FEJ156" s="86"/>
      <c r="FEK156" s="86"/>
      <c r="FEL156" s="86"/>
      <c r="FEM156" s="86"/>
      <c r="FEN156" s="86"/>
      <c r="FEO156" s="86"/>
      <c r="FEP156" s="86"/>
      <c r="FEQ156" s="86"/>
      <c r="FER156" s="86"/>
      <c r="FES156" s="86"/>
      <c r="FET156" s="86"/>
      <c r="FEU156" s="86"/>
      <c r="FEV156" s="86"/>
      <c r="FEW156" s="86"/>
      <c r="FEX156" s="86"/>
      <c r="FEY156" s="86"/>
      <c r="FEZ156" s="86"/>
      <c r="FFA156" s="86"/>
      <c r="FFB156" s="86"/>
      <c r="FFC156" s="86"/>
      <c r="FFD156" s="86"/>
      <c r="FFE156" s="86"/>
      <c r="FFF156" s="86"/>
      <c r="FFG156" s="86"/>
      <c r="FFH156" s="86"/>
      <c r="FFI156" s="86"/>
      <c r="FFJ156" s="86"/>
      <c r="FFK156" s="86"/>
      <c r="FFL156" s="86"/>
      <c r="FFM156" s="86"/>
      <c r="FFN156" s="86"/>
      <c r="FFO156" s="86"/>
      <c r="FFP156" s="86"/>
      <c r="FFQ156" s="86"/>
      <c r="FFR156" s="86"/>
      <c r="FFS156" s="86"/>
      <c r="FFT156" s="86"/>
      <c r="FFU156" s="86"/>
      <c r="FFV156" s="86"/>
      <c r="FFW156" s="86"/>
      <c r="FFX156" s="86"/>
      <c r="FFY156" s="86"/>
      <c r="FFZ156" s="86"/>
      <c r="FGA156" s="86"/>
      <c r="FGB156" s="86"/>
      <c r="FGC156" s="86"/>
      <c r="FGD156" s="86"/>
      <c r="FGE156" s="86"/>
      <c r="FGF156" s="86"/>
      <c r="FGG156" s="86"/>
      <c r="FGH156" s="86"/>
      <c r="FGI156" s="86"/>
      <c r="FGJ156" s="86"/>
      <c r="FGK156" s="86"/>
      <c r="FGL156" s="86"/>
      <c r="FGM156" s="86"/>
      <c r="FGN156" s="86"/>
      <c r="FGO156" s="86"/>
      <c r="FGP156" s="86"/>
      <c r="FGQ156" s="86"/>
      <c r="FGR156" s="86"/>
      <c r="FGS156" s="86"/>
      <c r="FGT156" s="86"/>
      <c r="FGU156" s="86"/>
      <c r="FGV156" s="86"/>
      <c r="FGW156" s="86"/>
      <c r="FGX156" s="86"/>
      <c r="FGY156" s="86"/>
      <c r="FGZ156" s="86"/>
      <c r="FHA156" s="86"/>
      <c r="FHB156" s="86"/>
      <c r="FHC156" s="86"/>
      <c r="FHD156" s="86"/>
      <c r="FHE156" s="86"/>
      <c r="FHF156" s="86"/>
      <c r="FHG156" s="86"/>
      <c r="FHH156" s="86"/>
      <c r="FHI156" s="86"/>
      <c r="FHJ156" s="86"/>
      <c r="FHK156" s="86"/>
      <c r="FHL156" s="86"/>
      <c r="FHM156" s="86"/>
      <c r="FHN156" s="86"/>
      <c r="FHO156" s="86"/>
      <c r="FHP156" s="86"/>
      <c r="FHQ156" s="86"/>
      <c r="FHR156" s="86"/>
      <c r="FHS156" s="86"/>
      <c r="FHT156" s="86"/>
      <c r="FHU156" s="86"/>
      <c r="FHV156" s="86"/>
      <c r="FHW156" s="86"/>
      <c r="FHX156" s="86"/>
      <c r="FHY156" s="86"/>
      <c r="FHZ156" s="86"/>
      <c r="FIA156" s="86"/>
      <c r="FIB156" s="86"/>
      <c r="FIC156" s="86"/>
      <c r="FID156" s="86"/>
      <c r="FIE156" s="86"/>
      <c r="FIF156" s="86"/>
      <c r="FIG156" s="86"/>
      <c r="FIH156" s="86"/>
      <c r="FII156" s="86"/>
      <c r="FIJ156" s="86"/>
      <c r="FIK156" s="86"/>
      <c r="FIL156" s="86"/>
      <c r="FIM156" s="86"/>
      <c r="FIN156" s="86"/>
      <c r="FIO156" s="86"/>
      <c r="FIP156" s="86"/>
      <c r="FIQ156" s="186"/>
      <c r="FIR156" s="186"/>
      <c r="FIS156" s="186"/>
      <c r="FIT156" s="186"/>
      <c r="FIU156" s="186"/>
      <c r="FIV156" s="186"/>
      <c r="FIW156" s="86"/>
      <c r="FIX156" s="86"/>
      <c r="FIY156" s="86"/>
      <c r="FIZ156" s="86"/>
      <c r="FJA156" s="86"/>
      <c r="FJB156" s="86"/>
      <c r="FJC156" s="86"/>
      <c r="FJD156" s="86"/>
      <c r="FJE156" s="86"/>
      <c r="FJF156" s="86"/>
      <c r="FJG156" s="86"/>
      <c r="FJH156" s="86"/>
      <c r="FJI156" s="86"/>
      <c r="FJJ156" s="86"/>
      <c r="FJK156" s="86"/>
      <c r="FJL156" s="86"/>
      <c r="FJM156" s="86"/>
      <c r="FJN156" s="86"/>
      <c r="FJO156" s="86"/>
      <c r="FJP156" s="86"/>
      <c r="FJQ156" s="86"/>
      <c r="FJR156" s="86"/>
      <c r="FJS156" s="86"/>
      <c r="FJT156" s="86"/>
      <c r="FJU156" s="86"/>
      <c r="FJV156" s="86"/>
      <c r="FJW156" s="86"/>
      <c r="FJX156" s="86"/>
      <c r="FJY156" s="86"/>
      <c r="FJZ156" s="86"/>
      <c r="FKA156" s="86"/>
      <c r="FKB156" s="86"/>
      <c r="FKC156" s="86"/>
      <c r="FKD156" s="86"/>
      <c r="FKE156" s="86"/>
      <c r="FKF156" s="86"/>
      <c r="FKG156" s="86"/>
      <c r="FKH156" s="86"/>
      <c r="FKI156" s="86"/>
      <c r="FKJ156" s="86"/>
      <c r="FKK156" s="86"/>
      <c r="FKL156" s="86"/>
      <c r="FKM156" s="86"/>
      <c r="FKN156" s="86"/>
      <c r="FKO156" s="86"/>
      <c r="FKP156" s="86"/>
      <c r="FKQ156" s="86"/>
      <c r="FKR156" s="86"/>
      <c r="FKS156" s="86"/>
      <c r="FKT156" s="86"/>
      <c r="FKU156" s="86"/>
      <c r="FKV156" s="86"/>
      <c r="FKW156" s="86"/>
      <c r="FKX156" s="86"/>
      <c r="FKY156" s="86"/>
      <c r="FKZ156" s="86"/>
      <c r="FLA156" s="86"/>
      <c r="FLB156" s="86"/>
      <c r="FLC156" s="86"/>
      <c r="FLD156" s="86"/>
      <c r="FLE156" s="86"/>
      <c r="FLF156" s="86"/>
      <c r="FLG156" s="86"/>
      <c r="FLH156" s="86"/>
      <c r="FLI156" s="86"/>
      <c r="FLJ156" s="86"/>
      <c r="FLK156" s="86"/>
      <c r="FLL156" s="86"/>
      <c r="FLM156" s="86"/>
      <c r="FLN156" s="86"/>
      <c r="FLO156" s="86"/>
      <c r="FLP156" s="86"/>
      <c r="FLQ156" s="86"/>
      <c r="FLR156" s="86"/>
      <c r="FLS156" s="86"/>
      <c r="FLT156" s="86"/>
      <c r="FLU156" s="86"/>
      <c r="FLV156" s="86"/>
      <c r="FLW156" s="86"/>
      <c r="FLX156" s="86"/>
      <c r="FLY156" s="86"/>
      <c r="FLZ156" s="86"/>
      <c r="FMA156" s="86"/>
      <c r="FMB156" s="86"/>
      <c r="FMC156" s="86"/>
      <c r="FMD156" s="86"/>
      <c r="FME156" s="86"/>
      <c r="FMF156" s="86"/>
      <c r="FMG156" s="86"/>
      <c r="FMH156" s="86"/>
      <c r="FMI156" s="86"/>
      <c r="FMJ156" s="86"/>
      <c r="FMK156" s="86"/>
      <c r="FML156" s="86"/>
      <c r="FMM156" s="86"/>
      <c r="FMN156" s="86"/>
      <c r="FMO156" s="86"/>
      <c r="FMP156" s="86"/>
      <c r="FMQ156" s="86"/>
      <c r="FMR156" s="86"/>
      <c r="FMS156" s="86"/>
      <c r="FMT156" s="86"/>
      <c r="FMU156" s="86"/>
      <c r="FMV156" s="86"/>
      <c r="FMW156" s="86"/>
      <c r="FMX156" s="86"/>
      <c r="FMY156" s="86"/>
      <c r="FMZ156" s="86"/>
      <c r="FNA156" s="86"/>
      <c r="FNB156" s="86"/>
      <c r="FNC156" s="86"/>
      <c r="FND156" s="86"/>
      <c r="FNE156" s="86"/>
      <c r="FNF156" s="86"/>
      <c r="FNG156" s="86"/>
      <c r="FNH156" s="86"/>
      <c r="FNI156" s="86"/>
      <c r="FNJ156" s="86"/>
      <c r="FNK156" s="86"/>
      <c r="FNL156" s="86"/>
      <c r="FNM156" s="86"/>
      <c r="FNN156" s="86"/>
      <c r="FNO156" s="86"/>
      <c r="FNP156" s="86"/>
      <c r="FNQ156" s="86"/>
      <c r="FNR156" s="86"/>
      <c r="FNS156" s="86"/>
      <c r="FNT156" s="86"/>
      <c r="FNU156" s="86"/>
      <c r="FNV156" s="86"/>
      <c r="FNW156" s="86"/>
      <c r="FNX156" s="86"/>
      <c r="FNY156" s="86"/>
      <c r="FNZ156" s="86"/>
      <c r="FOA156" s="86"/>
      <c r="FOB156" s="86"/>
      <c r="FOC156" s="86"/>
      <c r="FOD156" s="86"/>
      <c r="FOE156" s="86"/>
      <c r="FOF156" s="86"/>
      <c r="FOG156" s="86"/>
      <c r="FOH156" s="86"/>
      <c r="FOI156" s="86"/>
      <c r="FOJ156" s="86"/>
      <c r="FOK156" s="86"/>
      <c r="FOL156" s="86"/>
      <c r="FOM156" s="86"/>
      <c r="FON156" s="86"/>
      <c r="FOO156" s="86"/>
      <c r="FOP156" s="86"/>
      <c r="FOQ156" s="86"/>
      <c r="FOR156" s="86"/>
      <c r="FOS156" s="86"/>
      <c r="FOT156" s="86"/>
      <c r="FOU156" s="86"/>
      <c r="FOV156" s="86"/>
      <c r="FOW156" s="86"/>
      <c r="FOX156" s="86"/>
      <c r="FOY156" s="86"/>
      <c r="FOZ156" s="86"/>
      <c r="FPA156" s="86"/>
      <c r="FPB156" s="86"/>
      <c r="FPC156" s="86"/>
      <c r="FPD156" s="86"/>
      <c r="FPE156" s="86"/>
      <c r="FPF156" s="86"/>
      <c r="FPG156" s="86"/>
      <c r="FPH156" s="86"/>
      <c r="FPI156" s="86"/>
      <c r="FPJ156" s="86"/>
      <c r="FPK156" s="86"/>
      <c r="FPL156" s="86"/>
      <c r="FPM156" s="86"/>
      <c r="FPN156" s="86"/>
      <c r="FPO156" s="86"/>
      <c r="FPP156" s="86"/>
      <c r="FPQ156" s="86"/>
      <c r="FPR156" s="86"/>
      <c r="FPS156" s="86"/>
      <c r="FPT156" s="86"/>
      <c r="FPU156" s="86"/>
      <c r="FPV156" s="86"/>
      <c r="FPW156" s="86"/>
      <c r="FPX156" s="86"/>
      <c r="FPY156" s="86"/>
      <c r="FPZ156" s="86"/>
      <c r="FQA156" s="86"/>
      <c r="FQB156" s="86"/>
      <c r="FQC156" s="86"/>
      <c r="FQD156" s="86"/>
      <c r="FQE156" s="86"/>
      <c r="FQF156" s="86"/>
      <c r="FQG156" s="86"/>
      <c r="FQH156" s="86"/>
      <c r="FQI156" s="86"/>
      <c r="FQJ156" s="86"/>
      <c r="FQK156" s="86"/>
      <c r="FQL156" s="86"/>
      <c r="FQM156" s="86"/>
      <c r="FQN156" s="86"/>
      <c r="FQO156" s="86"/>
      <c r="FQP156" s="86"/>
      <c r="FQQ156" s="86"/>
      <c r="FQR156" s="86"/>
      <c r="FQS156" s="86"/>
      <c r="FQT156" s="86"/>
      <c r="FQU156" s="86"/>
      <c r="FQV156" s="86"/>
      <c r="FQW156" s="86"/>
      <c r="FQX156" s="86"/>
      <c r="FQY156" s="86"/>
      <c r="FQZ156" s="86"/>
      <c r="FRA156" s="86"/>
      <c r="FRB156" s="86"/>
      <c r="FRC156" s="86"/>
      <c r="FRD156" s="86"/>
      <c r="FRE156" s="86"/>
      <c r="FRF156" s="86"/>
      <c r="FRG156" s="86"/>
      <c r="FRH156" s="86"/>
      <c r="FRI156" s="86"/>
      <c r="FRJ156" s="86"/>
      <c r="FRK156" s="86"/>
      <c r="FRL156" s="86"/>
      <c r="FRM156" s="86"/>
      <c r="FRN156" s="86"/>
      <c r="FRO156" s="86"/>
      <c r="FRP156" s="86"/>
      <c r="FRQ156" s="86"/>
      <c r="FRR156" s="86"/>
      <c r="FRS156" s="86"/>
      <c r="FRT156" s="86"/>
      <c r="FRU156" s="86"/>
      <c r="FRV156" s="86"/>
      <c r="FRW156" s="86"/>
      <c r="FRX156" s="86"/>
      <c r="FRY156" s="86"/>
      <c r="FRZ156" s="86"/>
      <c r="FSA156" s="86"/>
      <c r="FSB156" s="86"/>
      <c r="FSC156" s="86"/>
      <c r="FSD156" s="86"/>
      <c r="FSE156" s="86"/>
      <c r="FSF156" s="86"/>
      <c r="FSG156" s="86"/>
      <c r="FSH156" s="86"/>
      <c r="FSI156" s="86"/>
      <c r="FSJ156" s="86"/>
      <c r="FSK156" s="86"/>
      <c r="FSL156" s="86"/>
      <c r="FSM156" s="186"/>
      <c r="FSN156" s="186"/>
      <c r="FSO156" s="186"/>
      <c r="FSP156" s="186"/>
      <c r="FSQ156" s="186"/>
      <c r="FSR156" s="186"/>
      <c r="FSS156" s="86"/>
      <c r="FST156" s="86"/>
      <c r="FSU156" s="86"/>
      <c r="FSV156" s="86"/>
      <c r="FSW156" s="86"/>
      <c r="FSX156" s="86"/>
      <c r="FSY156" s="86"/>
      <c r="FSZ156" s="86"/>
      <c r="FTA156" s="86"/>
      <c r="FTB156" s="86"/>
      <c r="FTC156" s="86"/>
      <c r="FTD156" s="86"/>
      <c r="FTE156" s="86"/>
      <c r="FTF156" s="86"/>
      <c r="FTG156" s="86"/>
      <c r="FTH156" s="86"/>
      <c r="FTI156" s="86"/>
      <c r="FTJ156" s="86"/>
      <c r="FTK156" s="86"/>
      <c r="FTL156" s="86"/>
      <c r="FTM156" s="86"/>
      <c r="FTN156" s="86"/>
      <c r="FTO156" s="86"/>
      <c r="FTP156" s="86"/>
      <c r="FTQ156" s="86"/>
      <c r="FTR156" s="86"/>
      <c r="FTS156" s="86"/>
      <c r="FTT156" s="86"/>
      <c r="FTU156" s="86"/>
      <c r="FTV156" s="86"/>
      <c r="FTW156" s="86"/>
      <c r="FTX156" s="86"/>
      <c r="FTY156" s="86"/>
      <c r="FTZ156" s="86"/>
      <c r="FUA156" s="86"/>
      <c r="FUB156" s="86"/>
      <c r="FUC156" s="86"/>
      <c r="FUD156" s="86"/>
      <c r="FUE156" s="86"/>
      <c r="FUF156" s="86"/>
      <c r="FUG156" s="86"/>
      <c r="FUH156" s="86"/>
      <c r="FUI156" s="86"/>
      <c r="FUJ156" s="86"/>
      <c r="FUK156" s="86"/>
      <c r="FUL156" s="86"/>
      <c r="FUM156" s="86"/>
      <c r="FUN156" s="86"/>
      <c r="FUO156" s="86"/>
      <c r="FUP156" s="86"/>
      <c r="FUQ156" s="86"/>
      <c r="FUR156" s="86"/>
      <c r="FUS156" s="86"/>
      <c r="FUT156" s="86"/>
      <c r="FUU156" s="86"/>
      <c r="FUV156" s="86"/>
      <c r="FUW156" s="86"/>
      <c r="FUX156" s="86"/>
      <c r="FUY156" s="86"/>
      <c r="FUZ156" s="86"/>
      <c r="FVA156" s="86"/>
      <c r="FVB156" s="86"/>
      <c r="FVC156" s="86"/>
      <c r="FVD156" s="86"/>
      <c r="FVE156" s="86"/>
      <c r="FVF156" s="86"/>
      <c r="FVG156" s="86"/>
      <c r="FVH156" s="86"/>
      <c r="FVI156" s="86"/>
      <c r="FVJ156" s="86"/>
      <c r="FVK156" s="86"/>
      <c r="FVL156" s="86"/>
      <c r="FVM156" s="86"/>
      <c r="FVN156" s="86"/>
      <c r="FVO156" s="86"/>
      <c r="FVP156" s="86"/>
      <c r="FVQ156" s="86"/>
      <c r="FVR156" s="86"/>
      <c r="FVS156" s="86"/>
      <c r="FVT156" s="86"/>
      <c r="FVU156" s="86"/>
      <c r="FVV156" s="86"/>
      <c r="FVW156" s="86"/>
      <c r="FVX156" s="86"/>
      <c r="FVY156" s="86"/>
      <c r="FVZ156" s="86"/>
      <c r="FWA156" s="86"/>
      <c r="FWB156" s="86"/>
      <c r="FWC156" s="86"/>
      <c r="FWD156" s="86"/>
      <c r="FWE156" s="86"/>
      <c r="FWF156" s="86"/>
      <c r="FWG156" s="86"/>
      <c r="FWH156" s="86"/>
      <c r="FWI156" s="86"/>
      <c r="FWJ156" s="86"/>
      <c r="FWK156" s="86"/>
      <c r="FWL156" s="86"/>
      <c r="FWM156" s="86"/>
      <c r="FWN156" s="86"/>
      <c r="FWO156" s="86"/>
      <c r="FWP156" s="86"/>
      <c r="FWQ156" s="86"/>
      <c r="FWR156" s="86"/>
      <c r="FWS156" s="86"/>
      <c r="FWT156" s="86"/>
      <c r="FWU156" s="86"/>
      <c r="FWV156" s="86"/>
      <c r="FWW156" s="86"/>
      <c r="FWX156" s="86"/>
      <c r="FWY156" s="86"/>
      <c r="FWZ156" s="86"/>
      <c r="FXA156" s="86"/>
      <c r="FXB156" s="86"/>
      <c r="FXC156" s="86"/>
      <c r="FXD156" s="86"/>
      <c r="FXE156" s="86"/>
      <c r="FXF156" s="86"/>
      <c r="FXG156" s="86"/>
      <c r="FXH156" s="86"/>
      <c r="FXI156" s="86"/>
      <c r="FXJ156" s="86"/>
      <c r="FXK156" s="86"/>
      <c r="FXL156" s="86"/>
      <c r="FXM156" s="86"/>
      <c r="FXN156" s="86"/>
      <c r="FXO156" s="86"/>
      <c r="FXP156" s="86"/>
      <c r="FXQ156" s="86"/>
      <c r="FXR156" s="86"/>
      <c r="FXS156" s="86"/>
      <c r="FXT156" s="86"/>
      <c r="FXU156" s="86"/>
      <c r="FXV156" s="86"/>
      <c r="FXW156" s="86"/>
      <c r="FXX156" s="86"/>
      <c r="FXY156" s="86"/>
      <c r="FXZ156" s="86"/>
      <c r="FYA156" s="86"/>
      <c r="FYB156" s="86"/>
      <c r="FYC156" s="86"/>
      <c r="FYD156" s="86"/>
      <c r="FYE156" s="86"/>
      <c r="FYF156" s="86"/>
      <c r="FYG156" s="86"/>
      <c r="FYH156" s="86"/>
      <c r="FYI156" s="86"/>
      <c r="FYJ156" s="86"/>
      <c r="FYK156" s="86"/>
      <c r="FYL156" s="86"/>
      <c r="FYM156" s="86"/>
      <c r="FYN156" s="86"/>
      <c r="FYO156" s="86"/>
      <c r="FYP156" s="86"/>
      <c r="FYQ156" s="86"/>
      <c r="FYR156" s="86"/>
      <c r="FYS156" s="86"/>
      <c r="FYT156" s="86"/>
      <c r="FYU156" s="86"/>
      <c r="FYV156" s="86"/>
      <c r="FYW156" s="86"/>
      <c r="FYX156" s="86"/>
      <c r="FYY156" s="86"/>
      <c r="FYZ156" s="86"/>
      <c r="FZA156" s="86"/>
      <c r="FZB156" s="86"/>
      <c r="FZC156" s="86"/>
      <c r="FZD156" s="86"/>
      <c r="FZE156" s="86"/>
      <c r="FZF156" s="86"/>
      <c r="FZG156" s="86"/>
      <c r="FZH156" s="86"/>
      <c r="FZI156" s="86"/>
      <c r="FZJ156" s="86"/>
      <c r="FZK156" s="86"/>
      <c r="FZL156" s="86"/>
      <c r="FZM156" s="86"/>
      <c r="FZN156" s="86"/>
      <c r="FZO156" s="86"/>
      <c r="FZP156" s="86"/>
      <c r="FZQ156" s="86"/>
      <c r="FZR156" s="86"/>
      <c r="FZS156" s="86"/>
      <c r="FZT156" s="86"/>
      <c r="FZU156" s="86"/>
      <c r="FZV156" s="86"/>
      <c r="FZW156" s="86"/>
      <c r="FZX156" s="86"/>
      <c r="FZY156" s="86"/>
      <c r="FZZ156" s="86"/>
      <c r="GAA156" s="86"/>
      <c r="GAB156" s="86"/>
      <c r="GAC156" s="86"/>
      <c r="GAD156" s="86"/>
      <c r="GAE156" s="86"/>
      <c r="GAF156" s="86"/>
      <c r="GAG156" s="86"/>
      <c r="GAH156" s="86"/>
      <c r="GAI156" s="86"/>
      <c r="GAJ156" s="86"/>
      <c r="GAK156" s="86"/>
      <c r="GAL156" s="86"/>
      <c r="GAM156" s="86"/>
      <c r="GAN156" s="86"/>
      <c r="GAO156" s="86"/>
      <c r="GAP156" s="86"/>
      <c r="GAQ156" s="86"/>
      <c r="GAR156" s="86"/>
      <c r="GAS156" s="86"/>
      <c r="GAT156" s="86"/>
      <c r="GAU156" s="86"/>
      <c r="GAV156" s="86"/>
      <c r="GAW156" s="86"/>
      <c r="GAX156" s="86"/>
      <c r="GAY156" s="86"/>
      <c r="GAZ156" s="86"/>
      <c r="GBA156" s="86"/>
      <c r="GBB156" s="86"/>
      <c r="GBC156" s="86"/>
      <c r="GBD156" s="86"/>
      <c r="GBE156" s="86"/>
      <c r="GBF156" s="86"/>
      <c r="GBG156" s="86"/>
      <c r="GBH156" s="86"/>
      <c r="GBI156" s="86"/>
      <c r="GBJ156" s="86"/>
      <c r="GBK156" s="86"/>
      <c r="GBL156" s="86"/>
      <c r="GBM156" s="86"/>
      <c r="GBN156" s="86"/>
      <c r="GBO156" s="86"/>
      <c r="GBP156" s="86"/>
      <c r="GBQ156" s="86"/>
      <c r="GBR156" s="86"/>
      <c r="GBS156" s="86"/>
      <c r="GBT156" s="86"/>
      <c r="GBU156" s="86"/>
      <c r="GBV156" s="86"/>
      <c r="GBW156" s="86"/>
      <c r="GBX156" s="86"/>
      <c r="GBY156" s="86"/>
      <c r="GBZ156" s="86"/>
      <c r="GCA156" s="86"/>
      <c r="GCB156" s="86"/>
      <c r="GCC156" s="86"/>
      <c r="GCD156" s="86"/>
      <c r="GCE156" s="86"/>
      <c r="GCF156" s="86"/>
      <c r="GCG156" s="86"/>
      <c r="GCH156" s="86"/>
      <c r="GCI156" s="186"/>
      <c r="GCJ156" s="186"/>
      <c r="GCK156" s="186"/>
      <c r="GCL156" s="186"/>
      <c r="GCM156" s="186"/>
      <c r="GCN156" s="186"/>
      <c r="GCO156" s="86"/>
      <c r="GCP156" s="86"/>
      <c r="GCQ156" s="86"/>
      <c r="GCR156" s="86"/>
      <c r="GCS156" s="86"/>
      <c r="GCT156" s="86"/>
      <c r="GCU156" s="86"/>
      <c r="GCV156" s="86"/>
      <c r="GCW156" s="86"/>
      <c r="GCX156" s="86"/>
      <c r="GCY156" s="86"/>
      <c r="GCZ156" s="86"/>
      <c r="GDA156" s="86"/>
      <c r="GDB156" s="86"/>
      <c r="GDC156" s="86"/>
      <c r="GDD156" s="86"/>
      <c r="GDE156" s="86"/>
      <c r="GDF156" s="86"/>
      <c r="GDG156" s="86"/>
      <c r="GDH156" s="86"/>
      <c r="GDI156" s="86"/>
      <c r="GDJ156" s="86"/>
      <c r="GDK156" s="86"/>
      <c r="GDL156" s="86"/>
      <c r="GDM156" s="86"/>
      <c r="GDN156" s="86"/>
      <c r="GDO156" s="86"/>
      <c r="GDP156" s="86"/>
      <c r="GDQ156" s="86"/>
      <c r="GDR156" s="86"/>
      <c r="GDS156" s="86"/>
      <c r="GDT156" s="86"/>
      <c r="GDU156" s="86"/>
      <c r="GDV156" s="86"/>
      <c r="GDW156" s="86"/>
      <c r="GDX156" s="86"/>
      <c r="GDY156" s="86"/>
      <c r="GDZ156" s="86"/>
      <c r="GEA156" s="86"/>
      <c r="GEB156" s="86"/>
      <c r="GEC156" s="86"/>
      <c r="GED156" s="86"/>
      <c r="GEE156" s="86"/>
      <c r="GEF156" s="86"/>
      <c r="GEG156" s="86"/>
      <c r="GEH156" s="86"/>
      <c r="GEI156" s="86"/>
      <c r="GEJ156" s="86"/>
      <c r="GEK156" s="86"/>
      <c r="GEL156" s="86"/>
      <c r="GEM156" s="86"/>
      <c r="GEN156" s="86"/>
      <c r="GEO156" s="86"/>
      <c r="GEP156" s="86"/>
      <c r="GEQ156" s="86"/>
      <c r="GER156" s="86"/>
      <c r="GES156" s="86"/>
      <c r="GET156" s="86"/>
      <c r="GEU156" s="86"/>
      <c r="GEV156" s="86"/>
      <c r="GEW156" s="86"/>
      <c r="GEX156" s="86"/>
      <c r="GEY156" s="86"/>
      <c r="GEZ156" s="86"/>
      <c r="GFA156" s="86"/>
      <c r="GFB156" s="86"/>
      <c r="GFC156" s="86"/>
      <c r="GFD156" s="86"/>
      <c r="GFE156" s="86"/>
      <c r="GFF156" s="86"/>
      <c r="GFG156" s="86"/>
      <c r="GFH156" s="86"/>
      <c r="GFI156" s="86"/>
      <c r="GFJ156" s="86"/>
      <c r="GFK156" s="86"/>
      <c r="GFL156" s="86"/>
      <c r="GFM156" s="86"/>
      <c r="GFN156" s="86"/>
      <c r="GFO156" s="86"/>
      <c r="GFP156" s="86"/>
      <c r="GFQ156" s="86"/>
      <c r="GFR156" s="86"/>
      <c r="GFS156" s="86"/>
      <c r="GFT156" s="86"/>
      <c r="GFU156" s="86"/>
      <c r="GFV156" s="86"/>
      <c r="GFW156" s="86"/>
      <c r="GFX156" s="86"/>
      <c r="GFY156" s="86"/>
      <c r="GFZ156" s="86"/>
      <c r="GGA156" s="86"/>
      <c r="GGB156" s="86"/>
      <c r="GGC156" s="86"/>
      <c r="GGD156" s="86"/>
      <c r="GGE156" s="86"/>
      <c r="GGF156" s="86"/>
      <c r="GGG156" s="86"/>
      <c r="GGH156" s="86"/>
      <c r="GGI156" s="86"/>
      <c r="GGJ156" s="86"/>
      <c r="GGK156" s="86"/>
      <c r="GGL156" s="86"/>
      <c r="GGM156" s="86"/>
      <c r="GGN156" s="86"/>
      <c r="GGO156" s="86"/>
      <c r="GGP156" s="86"/>
      <c r="GGQ156" s="86"/>
      <c r="GGR156" s="86"/>
      <c r="GGS156" s="86"/>
      <c r="GGT156" s="86"/>
      <c r="GGU156" s="86"/>
      <c r="GGV156" s="86"/>
      <c r="GGW156" s="86"/>
      <c r="GGX156" s="86"/>
      <c r="GGY156" s="86"/>
      <c r="GGZ156" s="86"/>
      <c r="GHA156" s="86"/>
      <c r="GHB156" s="86"/>
      <c r="GHC156" s="86"/>
      <c r="GHD156" s="86"/>
      <c r="GHE156" s="86"/>
      <c r="GHF156" s="86"/>
      <c r="GHG156" s="86"/>
      <c r="GHH156" s="86"/>
      <c r="GHI156" s="86"/>
      <c r="GHJ156" s="86"/>
      <c r="GHK156" s="86"/>
      <c r="GHL156" s="86"/>
      <c r="GHM156" s="86"/>
      <c r="GHN156" s="86"/>
      <c r="GHO156" s="86"/>
      <c r="GHP156" s="86"/>
      <c r="GHQ156" s="86"/>
      <c r="GHR156" s="86"/>
      <c r="GHS156" s="86"/>
      <c r="GHT156" s="86"/>
      <c r="GHU156" s="86"/>
      <c r="GHV156" s="86"/>
      <c r="GHW156" s="86"/>
      <c r="GHX156" s="86"/>
      <c r="GHY156" s="86"/>
      <c r="GHZ156" s="86"/>
      <c r="GIA156" s="86"/>
      <c r="GIB156" s="86"/>
      <c r="GIC156" s="86"/>
      <c r="GID156" s="86"/>
      <c r="GIE156" s="86"/>
      <c r="GIF156" s="86"/>
      <c r="GIG156" s="86"/>
      <c r="GIH156" s="86"/>
      <c r="GII156" s="86"/>
      <c r="GIJ156" s="86"/>
      <c r="GIK156" s="86"/>
      <c r="GIL156" s="86"/>
      <c r="GIM156" s="86"/>
      <c r="GIN156" s="86"/>
      <c r="GIO156" s="86"/>
      <c r="GIP156" s="86"/>
      <c r="GIQ156" s="86"/>
      <c r="GIR156" s="86"/>
      <c r="GIS156" s="86"/>
      <c r="GIT156" s="86"/>
      <c r="GIU156" s="86"/>
      <c r="GIV156" s="86"/>
      <c r="GIW156" s="86"/>
      <c r="GIX156" s="86"/>
      <c r="GIY156" s="86"/>
      <c r="GIZ156" s="86"/>
      <c r="GJA156" s="86"/>
      <c r="GJB156" s="86"/>
      <c r="GJC156" s="86"/>
      <c r="GJD156" s="86"/>
      <c r="GJE156" s="86"/>
      <c r="GJF156" s="86"/>
      <c r="GJG156" s="86"/>
      <c r="GJH156" s="86"/>
      <c r="GJI156" s="86"/>
      <c r="GJJ156" s="86"/>
      <c r="GJK156" s="86"/>
      <c r="GJL156" s="86"/>
      <c r="GJM156" s="86"/>
      <c r="GJN156" s="86"/>
      <c r="GJO156" s="86"/>
      <c r="GJP156" s="86"/>
      <c r="GJQ156" s="86"/>
      <c r="GJR156" s="86"/>
      <c r="GJS156" s="86"/>
      <c r="GJT156" s="86"/>
      <c r="GJU156" s="86"/>
      <c r="GJV156" s="86"/>
      <c r="GJW156" s="86"/>
      <c r="GJX156" s="86"/>
      <c r="GJY156" s="86"/>
      <c r="GJZ156" s="86"/>
      <c r="GKA156" s="86"/>
      <c r="GKB156" s="86"/>
      <c r="GKC156" s="86"/>
      <c r="GKD156" s="86"/>
      <c r="GKE156" s="86"/>
      <c r="GKF156" s="86"/>
      <c r="GKG156" s="86"/>
      <c r="GKH156" s="86"/>
      <c r="GKI156" s="86"/>
      <c r="GKJ156" s="86"/>
      <c r="GKK156" s="86"/>
      <c r="GKL156" s="86"/>
      <c r="GKM156" s="86"/>
      <c r="GKN156" s="86"/>
      <c r="GKO156" s="86"/>
      <c r="GKP156" s="86"/>
      <c r="GKQ156" s="86"/>
      <c r="GKR156" s="86"/>
      <c r="GKS156" s="86"/>
      <c r="GKT156" s="86"/>
      <c r="GKU156" s="86"/>
      <c r="GKV156" s="86"/>
      <c r="GKW156" s="86"/>
      <c r="GKX156" s="86"/>
      <c r="GKY156" s="86"/>
      <c r="GKZ156" s="86"/>
      <c r="GLA156" s="86"/>
      <c r="GLB156" s="86"/>
      <c r="GLC156" s="86"/>
      <c r="GLD156" s="86"/>
      <c r="GLE156" s="86"/>
      <c r="GLF156" s="86"/>
      <c r="GLG156" s="86"/>
      <c r="GLH156" s="86"/>
      <c r="GLI156" s="86"/>
      <c r="GLJ156" s="86"/>
      <c r="GLK156" s="86"/>
      <c r="GLL156" s="86"/>
      <c r="GLM156" s="86"/>
      <c r="GLN156" s="86"/>
      <c r="GLO156" s="86"/>
      <c r="GLP156" s="86"/>
      <c r="GLQ156" s="86"/>
      <c r="GLR156" s="86"/>
      <c r="GLS156" s="86"/>
      <c r="GLT156" s="86"/>
      <c r="GLU156" s="86"/>
      <c r="GLV156" s="86"/>
      <c r="GLW156" s="86"/>
      <c r="GLX156" s="86"/>
      <c r="GLY156" s="86"/>
      <c r="GLZ156" s="86"/>
      <c r="GMA156" s="86"/>
      <c r="GMB156" s="86"/>
      <c r="GMC156" s="86"/>
      <c r="GMD156" s="86"/>
      <c r="GME156" s="186"/>
      <c r="GMF156" s="186"/>
      <c r="GMG156" s="186"/>
      <c r="GMH156" s="186"/>
      <c r="GMI156" s="186"/>
      <c r="GMJ156" s="186"/>
      <c r="GMK156" s="86"/>
      <c r="GML156" s="86"/>
      <c r="GMM156" s="86"/>
      <c r="GMN156" s="86"/>
      <c r="GMO156" s="86"/>
      <c r="GMP156" s="86"/>
      <c r="GMQ156" s="86"/>
      <c r="GMR156" s="86"/>
      <c r="GMS156" s="86"/>
      <c r="GMT156" s="86"/>
      <c r="GMU156" s="86"/>
      <c r="GMV156" s="86"/>
      <c r="GMW156" s="86"/>
      <c r="GMX156" s="86"/>
      <c r="GMY156" s="86"/>
      <c r="GMZ156" s="86"/>
      <c r="GNA156" s="86"/>
      <c r="GNB156" s="86"/>
      <c r="GNC156" s="86"/>
      <c r="GND156" s="86"/>
      <c r="GNE156" s="86"/>
      <c r="GNF156" s="86"/>
      <c r="GNG156" s="86"/>
      <c r="GNH156" s="86"/>
      <c r="GNI156" s="86"/>
      <c r="GNJ156" s="86"/>
      <c r="GNK156" s="86"/>
      <c r="GNL156" s="86"/>
      <c r="GNM156" s="86"/>
      <c r="GNN156" s="86"/>
      <c r="GNO156" s="86"/>
      <c r="GNP156" s="86"/>
      <c r="GNQ156" s="86"/>
      <c r="GNR156" s="86"/>
      <c r="GNS156" s="86"/>
      <c r="GNT156" s="86"/>
      <c r="GNU156" s="86"/>
      <c r="GNV156" s="86"/>
      <c r="GNW156" s="86"/>
      <c r="GNX156" s="86"/>
      <c r="GNY156" s="86"/>
      <c r="GNZ156" s="86"/>
      <c r="GOA156" s="86"/>
      <c r="GOB156" s="86"/>
      <c r="GOC156" s="86"/>
      <c r="GOD156" s="86"/>
      <c r="GOE156" s="86"/>
      <c r="GOF156" s="86"/>
      <c r="GOG156" s="86"/>
      <c r="GOH156" s="86"/>
      <c r="GOI156" s="86"/>
      <c r="GOJ156" s="86"/>
      <c r="GOK156" s="86"/>
      <c r="GOL156" s="86"/>
      <c r="GOM156" s="86"/>
      <c r="GON156" s="86"/>
      <c r="GOO156" s="86"/>
      <c r="GOP156" s="86"/>
      <c r="GOQ156" s="86"/>
      <c r="GOR156" s="86"/>
      <c r="GOS156" s="86"/>
      <c r="GOT156" s="86"/>
      <c r="GOU156" s="86"/>
      <c r="GOV156" s="86"/>
      <c r="GOW156" s="86"/>
      <c r="GOX156" s="86"/>
      <c r="GOY156" s="86"/>
      <c r="GOZ156" s="86"/>
      <c r="GPA156" s="86"/>
      <c r="GPB156" s="86"/>
      <c r="GPC156" s="86"/>
      <c r="GPD156" s="86"/>
      <c r="GPE156" s="86"/>
      <c r="GPF156" s="86"/>
      <c r="GPG156" s="86"/>
      <c r="GPH156" s="86"/>
      <c r="GPI156" s="86"/>
      <c r="GPJ156" s="86"/>
      <c r="GPK156" s="86"/>
      <c r="GPL156" s="86"/>
      <c r="GPM156" s="86"/>
      <c r="GPN156" s="86"/>
      <c r="GPO156" s="86"/>
      <c r="GPP156" s="86"/>
      <c r="GPQ156" s="86"/>
      <c r="GPR156" s="86"/>
      <c r="GPS156" s="86"/>
      <c r="GPT156" s="86"/>
      <c r="GPU156" s="86"/>
      <c r="GPV156" s="86"/>
      <c r="GPW156" s="86"/>
      <c r="GPX156" s="86"/>
      <c r="GPY156" s="86"/>
      <c r="GPZ156" s="86"/>
      <c r="GQA156" s="86"/>
      <c r="GQB156" s="86"/>
      <c r="GQC156" s="86"/>
      <c r="GQD156" s="86"/>
      <c r="GQE156" s="86"/>
      <c r="GQF156" s="86"/>
      <c r="GQG156" s="86"/>
      <c r="GQH156" s="86"/>
      <c r="GQI156" s="86"/>
      <c r="GQJ156" s="86"/>
      <c r="GQK156" s="86"/>
      <c r="GQL156" s="86"/>
      <c r="GQM156" s="86"/>
      <c r="GQN156" s="86"/>
      <c r="GQO156" s="86"/>
      <c r="GQP156" s="86"/>
      <c r="GQQ156" s="86"/>
      <c r="GQR156" s="86"/>
      <c r="GQS156" s="86"/>
      <c r="GQT156" s="86"/>
      <c r="GQU156" s="86"/>
      <c r="GQV156" s="86"/>
      <c r="GQW156" s="86"/>
      <c r="GQX156" s="86"/>
      <c r="GQY156" s="86"/>
      <c r="GQZ156" s="86"/>
      <c r="GRA156" s="86"/>
      <c r="GRB156" s="86"/>
      <c r="GRC156" s="86"/>
      <c r="GRD156" s="86"/>
      <c r="GRE156" s="86"/>
      <c r="GRF156" s="86"/>
      <c r="GRG156" s="86"/>
      <c r="GRH156" s="86"/>
      <c r="GRI156" s="86"/>
      <c r="GRJ156" s="86"/>
      <c r="GRK156" s="86"/>
      <c r="GRL156" s="86"/>
      <c r="GRM156" s="86"/>
      <c r="GRN156" s="86"/>
      <c r="GRO156" s="86"/>
      <c r="GRP156" s="86"/>
      <c r="GRQ156" s="86"/>
      <c r="GRR156" s="86"/>
      <c r="GRS156" s="86"/>
      <c r="GRT156" s="86"/>
      <c r="GRU156" s="86"/>
      <c r="GRV156" s="86"/>
      <c r="GRW156" s="86"/>
      <c r="GRX156" s="86"/>
      <c r="GRY156" s="86"/>
      <c r="GRZ156" s="86"/>
      <c r="GSA156" s="86"/>
      <c r="GSB156" s="86"/>
      <c r="GSC156" s="86"/>
      <c r="GSD156" s="86"/>
      <c r="GSE156" s="86"/>
      <c r="GSF156" s="86"/>
      <c r="GSG156" s="86"/>
      <c r="GSH156" s="86"/>
      <c r="GSI156" s="86"/>
      <c r="GSJ156" s="86"/>
      <c r="GSK156" s="86"/>
      <c r="GSL156" s="86"/>
      <c r="GSM156" s="86"/>
      <c r="GSN156" s="86"/>
      <c r="GSO156" s="86"/>
      <c r="GSP156" s="86"/>
      <c r="GSQ156" s="86"/>
      <c r="GSR156" s="86"/>
      <c r="GSS156" s="86"/>
      <c r="GST156" s="86"/>
      <c r="GSU156" s="86"/>
      <c r="GSV156" s="86"/>
      <c r="GSW156" s="86"/>
      <c r="GSX156" s="86"/>
      <c r="GSY156" s="86"/>
      <c r="GSZ156" s="86"/>
      <c r="GTA156" s="86"/>
      <c r="GTB156" s="86"/>
      <c r="GTC156" s="86"/>
      <c r="GTD156" s="86"/>
      <c r="GTE156" s="86"/>
      <c r="GTF156" s="86"/>
      <c r="GTG156" s="86"/>
      <c r="GTH156" s="86"/>
      <c r="GTI156" s="86"/>
      <c r="GTJ156" s="86"/>
      <c r="GTK156" s="86"/>
      <c r="GTL156" s="86"/>
      <c r="GTM156" s="86"/>
      <c r="GTN156" s="86"/>
      <c r="GTO156" s="86"/>
      <c r="GTP156" s="86"/>
      <c r="GTQ156" s="86"/>
      <c r="GTR156" s="86"/>
      <c r="GTS156" s="86"/>
      <c r="GTT156" s="86"/>
      <c r="GTU156" s="86"/>
      <c r="GTV156" s="86"/>
      <c r="GTW156" s="86"/>
      <c r="GTX156" s="86"/>
      <c r="GTY156" s="86"/>
      <c r="GTZ156" s="86"/>
      <c r="GUA156" s="86"/>
      <c r="GUB156" s="86"/>
      <c r="GUC156" s="86"/>
      <c r="GUD156" s="86"/>
      <c r="GUE156" s="86"/>
      <c r="GUF156" s="86"/>
      <c r="GUG156" s="86"/>
      <c r="GUH156" s="86"/>
      <c r="GUI156" s="86"/>
      <c r="GUJ156" s="86"/>
      <c r="GUK156" s="86"/>
      <c r="GUL156" s="86"/>
      <c r="GUM156" s="86"/>
      <c r="GUN156" s="86"/>
      <c r="GUO156" s="86"/>
      <c r="GUP156" s="86"/>
      <c r="GUQ156" s="86"/>
      <c r="GUR156" s="86"/>
      <c r="GUS156" s="86"/>
      <c r="GUT156" s="86"/>
      <c r="GUU156" s="86"/>
      <c r="GUV156" s="86"/>
      <c r="GUW156" s="86"/>
      <c r="GUX156" s="86"/>
      <c r="GUY156" s="86"/>
      <c r="GUZ156" s="86"/>
      <c r="GVA156" s="86"/>
      <c r="GVB156" s="86"/>
      <c r="GVC156" s="86"/>
      <c r="GVD156" s="86"/>
      <c r="GVE156" s="86"/>
      <c r="GVF156" s="86"/>
      <c r="GVG156" s="86"/>
      <c r="GVH156" s="86"/>
      <c r="GVI156" s="86"/>
      <c r="GVJ156" s="86"/>
      <c r="GVK156" s="86"/>
      <c r="GVL156" s="86"/>
      <c r="GVM156" s="86"/>
      <c r="GVN156" s="86"/>
      <c r="GVO156" s="86"/>
      <c r="GVP156" s="86"/>
      <c r="GVQ156" s="86"/>
      <c r="GVR156" s="86"/>
      <c r="GVS156" s="86"/>
      <c r="GVT156" s="86"/>
      <c r="GVU156" s="86"/>
      <c r="GVV156" s="86"/>
      <c r="GVW156" s="86"/>
      <c r="GVX156" s="86"/>
      <c r="GVY156" s="86"/>
      <c r="GVZ156" s="86"/>
      <c r="GWA156" s="186"/>
      <c r="GWB156" s="186"/>
      <c r="GWC156" s="186"/>
      <c r="GWD156" s="186"/>
      <c r="GWE156" s="186"/>
      <c r="GWF156" s="186"/>
      <c r="GWG156" s="86"/>
      <c r="GWH156" s="86"/>
      <c r="GWI156" s="86"/>
      <c r="GWJ156" s="86"/>
      <c r="GWK156" s="86"/>
      <c r="GWL156" s="86"/>
      <c r="GWM156" s="86"/>
      <c r="GWN156" s="86"/>
      <c r="GWO156" s="86"/>
      <c r="GWP156" s="86"/>
      <c r="GWQ156" s="86"/>
      <c r="GWR156" s="86"/>
      <c r="GWS156" s="86"/>
      <c r="GWT156" s="86"/>
      <c r="GWU156" s="86"/>
      <c r="GWV156" s="86"/>
      <c r="GWW156" s="86"/>
      <c r="GWX156" s="86"/>
      <c r="GWY156" s="86"/>
      <c r="GWZ156" s="86"/>
      <c r="GXA156" s="86"/>
      <c r="GXB156" s="86"/>
      <c r="GXC156" s="86"/>
      <c r="GXD156" s="86"/>
      <c r="GXE156" s="86"/>
      <c r="GXF156" s="86"/>
      <c r="GXG156" s="86"/>
      <c r="GXH156" s="86"/>
      <c r="GXI156" s="86"/>
      <c r="GXJ156" s="86"/>
      <c r="GXK156" s="86"/>
      <c r="GXL156" s="86"/>
      <c r="GXM156" s="86"/>
      <c r="GXN156" s="86"/>
      <c r="GXO156" s="86"/>
      <c r="GXP156" s="86"/>
      <c r="GXQ156" s="86"/>
      <c r="GXR156" s="86"/>
      <c r="GXS156" s="86"/>
      <c r="GXT156" s="86"/>
      <c r="GXU156" s="86"/>
      <c r="GXV156" s="86"/>
      <c r="GXW156" s="86"/>
      <c r="GXX156" s="86"/>
      <c r="GXY156" s="86"/>
      <c r="GXZ156" s="86"/>
      <c r="GYA156" s="86"/>
      <c r="GYB156" s="86"/>
      <c r="GYC156" s="86"/>
      <c r="GYD156" s="86"/>
      <c r="GYE156" s="86"/>
      <c r="GYF156" s="86"/>
      <c r="GYG156" s="86"/>
      <c r="GYH156" s="86"/>
      <c r="GYI156" s="86"/>
      <c r="GYJ156" s="86"/>
      <c r="GYK156" s="86"/>
      <c r="GYL156" s="86"/>
      <c r="GYM156" s="86"/>
      <c r="GYN156" s="86"/>
      <c r="GYO156" s="86"/>
      <c r="GYP156" s="86"/>
      <c r="GYQ156" s="86"/>
      <c r="GYR156" s="86"/>
      <c r="GYS156" s="86"/>
      <c r="GYT156" s="86"/>
      <c r="GYU156" s="86"/>
      <c r="GYV156" s="86"/>
      <c r="GYW156" s="86"/>
      <c r="GYX156" s="86"/>
      <c r="GYY156" s="86"/>
      <c r="GYZ156" s="86"/>
      <c r="GZA156" s="86"/>
      <c r="GZB156" s="86"/>
      <c r="GZC156" s="86"/>
      <c r="GZD156" s="86"/>
      <c r="GZE156" s="86"/>
      <c r="GZF156" s="86"/>
      <c r="GZG156" s="86"/>
      <c r="GZH156" s="86"/>
      <c r="GZI156" s="86"/>
      <c r="GZJ156" s="86"/>
      <c r="GZK156" s="86"/>
      <c r="GZL156" s="86"/>
      <c r="GZM156" s="86"/>
      <c r="GZN156" s="86"/>
      <c r="GZO156" s="86"/>
      <c r="GZP156" s="86"/>
      <c r="GZQ156" s="86"/>
      <c r="GZR156" s="86"/>
      <c r="GZS156" s="86"/>
      <c r="GZT156" s="86"/>
      <c r="GZU156" s="86"/>
      <c r="GZV156" s="86"/>
      <c r="GZW156" s="86"/>
      <c r="GZX156" s="86"/>
      <c r="GZY156" s="86"/>
      <c r="GZZ156" s="86"/>
      <c r="HAA156" s="86"/>
      <c r="HAB156" s="86"/>
      <c r="HAC156" s="86"/>
      <c r="HAD156" s="86"/>
      <c r="HAE156" s="86"/>
      <c r="HAF156" s="86"/>
      <c r="HAG156" s="86"/>
      <c r="HAH156" s="86"/>
      <c r="HAI156" s="86"/>
      <c r="HAJ156" s="86"/>
      <c r="HAK156" s="86"/>
      <c r="HAL156" s="86"/>
      <c r="HAM156" s="86"/>
      <c r="HAN156" s="86"/>
      <c r="HAO156" s="86"/>
      <c r="HAP156" s="86"/>
      <c r="HAQ156" s="86"/>
      <c r="HAR156" s="86"/>
      <c r="HAS156" s="86"/>
      <c r="HAT156" s="86"/>
      <c r="HAU156" s="86"/>
      <c r="HAV156" s="86"/>
      <c r="HAW156" s="86"/>
      <c r="HAX156" s="86"/>
      <c r="HAY156" s="86"/>
      <c r="HAZ156" s="86"/>
      <c r="HBA156" s="86"/>
      <c r="HBB156" s="86"/>
      <c r="HBC156" s="86"/>
      <c r="HBD156" s="86"/>
      <c r="HBE156" s="86"/>
      <c r="HBF156" s="86"/>
      <c r="HBG156" s="86"/>
      <c r="HBH156" s="86"/>
      <c r="HBI156" s="86"/>
      <c r="HBJ156" s="86"/>
      <c r="HBK156" s="86"/>
      <c r="HBL156" s="86"/>
      <c r="HBM156" s="86"/>
      <c r="HBN156" s="86"/>
      <c r="HBO156" s="86"/>
      <c r="HBP156" s="86"/>
      <c r="HBQ156" s="86"/>
      <c r="HBR156" s="86"/>
      <c r="HBS156" s="86"/>
      <c r="HBT156" s="86"/>
      <c r="HBU156" s="86"/>
      <c r="HBV156" s="86"/>
      <c r="HBW156" s="86"/>
      <c r="HBX156" s="86"/>
      <c r="HBY156" s="86"/>
      <c r="HBZ156" s="86"/>
      <c r="HCA156" s="86"/>
      <c r="HCB156" s="86"/>
      <c r="HCC156" s="86"/>
      <c r="HCD156" s="86"/>
      <c r="HCE156" s="86"/>
      <c r="HCF156" s="86"/>
      <c r="HCG156" s="86"/>
      <c r="HCH156" s="86"/>
      <c r="HCI156" s="86"/>
      <c r="HCJ156" s="86"/>
      <c r="HCK156" s="86"/>
      <c r="HCL156" s="86"/>
      <c r="HCM156" s="86"/>
      <c r="HCN156" s="86"/>
      <c r="HCO156" s="86"/>
      <c r="HCP156" s="86"/>
      <c r="HCQ156" s="86"/>
      <c r="HCR156" s="86"/>
      <c r="HCS156" s="86"/>
      <c r="HCT156" s="86"/>
      <c r="HCU156" s="86"/>
      <c r="HCV156" s="86"/>
      <c r="HCW156" s="86"/>
      <c r="HCX156" s="86"/>
      <c r="HCY156" s="86"/>
      <c r="HCZ156" s="86"/>
      <c r="HDA156" s="86"/>
      <c r="HDB156" s="86"/>
      <c r="HDC156" s="86"/>
      <c r="HDD156" s="86"/>
      <c r="HDE156" s="86"/>
      <c r="HDF156" s="86"/>
      <c r="HDG156" s="86"/>
      <c r="HDH156" s="86"/>
      <c r="HDI156" s="86"/>
      <c r="HDJ156" s="86"/>
      <c r="HDK156" s="86"/>
      <c r="HDL156" s="86"/>
      <c r="HDM156" s="86"/>
      <c r="HDN156" s="86"/>
      <c r="HDO156" s="86"/>
      <c r="HDP156" s="86"/>
      <c r="HDQ156" s="86"/>
      <c r="HDR156" s="86"/>
      <c r="HDS156" s="86"/>
      <c r="HDT156" s="86"/>
      <c r="HDU156" s="86"/>
      <c r="HDV156" s="86"/>
      <c r="HDW156" s="86"/>
      <c r="HDX156" s="86"/>
      <c r="HDY156" s="86"/>
      <c r="HDZ156" s="86"/>
      <c r="HEA156" s="86"/>
      <c r="HEB156" s="86"/>
      <c r="HEC156" s="86"/>
      <c r="HED156" s="86"/>
      <c r="HEE156" s="86"/>
      <c r="HEF156" s="86"/>
      <c r="HEG156" s="86"/>
      <c r="HEH156" s="86"/>
      <c r="HEI156" s="86"/>
      <c r="HEJ156" s="86"/>
      <c r="HEK156" s="86"/>
      <c r="HEL156" s="86"/>
      <c r="HEM156" s="86"/>
      <c r="HEN156" s="86"/>
      <c r="HEO156" s="86"/>
      <c r="HEP156" s="86"/>
      <c r="HEQ156" s="86"/>
      <c r="HER156" s="86"/>
      <c r="HES156" s="86"/>
      <c r="HET156" s="86"/>
      <c r="HEU156" s="86"/>
      <c r="HEV156" s="86"/>
      <c r="HEW156" s="86"/>
      <c r="HEX156" s="86"/>
      <c r="HEY156" s="86"/>
      <c r="HEZ156" s="86"/>
      <c r="HFA156" s="86"/>
      <c r="HFB156" s="86"/>
      <c r="HFC156" s="86"/>
      <c r="HFD156" s="86"/>
      <c r="HFE156" s="86"/>
      <c r="HFF156" s="86"/>
      <c r="HFG156" s="86"/>
      <c r="HFH156" s="86"/>
      <c r="HFI156" s="86"/>
      <c r="HFJ156" s="86"/>
      <c r="HFK156" s="86"/>
      <c r="HFL156" s="86"/>
      <c r="HFM156" s="86"/>
      <c r="HFN156" s="86"/>
      <c r="HFO156" s="86"/>
      <c r="HFP156" s="86"/>
      <c r="HFQ156" s="86"/>
      <c r="HFR156" s="86"/>
      <c r="HFS156" s="86"/>
      <c r="HFT156" s="86"/>
      <c r="HFU156" s="86"/>
      <c r="HFV156" s="86"/>
      <c r="HFW156" s="186"/>
      <c r="HFX156" s="186"/>
      <c r="HFY156" s="186"/>
      <c r="HFZ156" s="186"/>
      <c r="HGA156" s="186"/>
      <c r="HGB156" s="186"/>
      <c r="HGC156" s="86"/>
      <c r="HGD156" s="86"/>
      <c r="HGE156" s="86"/>
      <c r="HGF156" s="86"/>
      <c r="HGG156" s="86"/>
      <c r="HGH156" s="86"/>
      <c r="HGI156" s="86"/>
      <c r="HGJ156" s="86"/>
      <c r="HGK156" s="86"/>
      <c r="HGL156" s="86"/>
      <c r="HGM156" s="86"/>
      <c r="HGN156" s="86"/>
      <c r="HGO156" s="86"/>
      <c r="HGP156" s="86"/>
      <c r="HGQ156" s="86"/>
      <c r="HGR156" s="86"/>
      <c r="HGS156" s="86"/>
      <c r="HGT156" s="86"/>
      <c r="HGU156" s="86"/>
      <c r="HGV156" s="86"/>
      <c r="HGW156" s="86"/>
      <c r="HGX156" s="86"/>
      <c r="HGY156" s="86"/>
      <c r="HGZ156" s="86"/>
      <c r="HHA156" s="86"/>
      <c r="HHB156" s="86"/>
      <c r="HHC156" s="86"/>
      <c r="HHD156" s="86"/>
      <c r="HHE156" s="86"/>
      <c r="HHF156" s="86"/>
      <c r="HHG156" s="86"/>
      <c r="HHH156" s="86"/>
      <c r="HHI156" s="86"/>
      <c r="HHJ156" s="86"/>
      <c r="HHK156" s="86"/>
      <c r="HHL156" s="86"/>
      <c r="HHM156" s="86"/>
      <c r="HHN156" s="86"/>
      <c r="HHO156" s="86"/>
      <c r="HHP156" s="86"/>
      <c r="HHQ156" s="86"/>
      <c r="HHR156" s="86"/>
      <c r="HHS156" s="86"/>
      <c r="HHT156" s="86"/>
      <c r="HHU156" s="86"/>
      <c r="HHV156" s="86"/>
      <c r="HHW156" s="86"/>
      <c r="HHX156" s="86"/>
      <c r="HHY156" s="86"/>
      <c r="HHZ156" s="86"/>
      <c r="HIA156" s="86"/>
      <c r="HIB156" s="86"/>
      <c r="HIC156" s="86"/>
      <c r="HID156" s="86"/>
      <c r="HIE156" s="86"/>
      <c r="HIF156" s="86"/>
      <c r="HIG156" s="86"/>
      <c r="HIH156" s="86"/>
      <c r="HII156" s="86"/>
      <c r="HIJ156" s="86"/>
      <c r="HIK156" s="86"/>
      <c r="HIL156" s="86"/>
      <c r="HIM156" s="86"/>
      <c r="HIN156" s="86"/>
      <c r="HIO156" s="86"/>
      <c r="HIP156" s="86"/>
      <c r="HIQ156" s="86"/>
      <c r="HIR156" s="86"/>
      <c r="HIS156" s="86"/>
      <c r="HIT156" s="86"/>
      <c r="HIU156" s="86"/>
      <c r="HIV156" s="86"/>
      <c r="HIW156" s="86"/>
      <c r="HIX156" s="86"/>
      <c r="HIY156" s="86"/>
      <c r="HIZ156" s="86"/>
      <c r="HJA156" s="86"/>
      <c r="HJB156" s="86"/>
      <c r="HJC156" s="86"/>
      <c r="HJD156" s="86"/>
      <c r="HJE156" s="86"/>
      <c r="HJF156" s="86"/>
      <c r="HJG156" s="86"/>
      <c r="HJH156" s="86"/>
      <c r="HJI156" s="86"/>
      <c r="HJJ156" s="86"/>
      <c r="HJK156" s="86"/>
      <c r="HJL156" s="86"/>
      <c r="HJM156" s="86"/>
      <c r="HJN156" s="86"/>
      <c r="HJO156" s="86"/>
      <c r="HJP156" s="86"/>
      <c r="HJQ156" s="86"/>
      <c r="HJR156" s="86"/>
      <c r="HJS156" s="86"/>
      <c r="HJT156" s="86"/>
      <c r="HJU156" s="86"/>
      <c r="HJV156" s="86"/>
      <c r="HJW156" s="86"/>
      <c r="HJX156" s="86"/>
      <c r="HJY156" s="86"/>
      <c r="HJZ156" s="86"/>
      <c r="HKA156" s="86"/>
      <c r="HKB156" s="86"/>
      <c r="HKC156" s="86"/>
      <c r="HKD156" s="86"/>
      <c r="HKE156" s="86"/>
      <c r="HKF156" s="86"/>
      <c r="HKG156" s="86"/>
      <c r="HKH156" s="86"/>
      <c r="HKI156" s="86"/>
      <c r="HKJ156" s="86"/>
      <c r="HKK156" s="86"/>
      <c r="HKL156" s="86"/>
      <c r="HKM156" s="86"/>
      <c r="HKN156" s="86"/>
      <c r="HKO156" s="86"/>
      <c r="HKP156" s="86"/>
      <c r="HKQ156" s="86"/>
      <c r="HKR156" s="86"/>
      <c r="HKS156" s="86"/>
      <c r="HKT156" s="86"/>
      <c r="HKU156" s="86"/>
      <c r="HKV156" s="86"/>
      <c r="HKW156" s="86"/>
      <c r="HKX156" s="86"/>
      <c r="HKY156" s="86"/>
      <c r="HKZ156" s="86"/>
      <c r="HLA156" s="86"/>
      <c r="HLB156" s="86"/>
      <c r="HLC156" s="86"/>
      <c r="HLD156" s="86"/>
      <c r="HLE156" s="86"/>
      <c r="HLF156" s="86"/>
      <c r="HLG156" s="86"/>
      <c r="HLH156" s="86"/>
      <c r="HLI156" s="86"/>
      <c r="HLJ156" s="86"/>
      <c r="HLK156" s="86"/>
      <c r="HLL156" s="86"/>
      <c r="HLM156" s="86"/>
      <c r="HLN156" s="86"/>
      <c r="HLO156" s="86"/>
      <c r="HLP156" s="86"/>
      <c r="HLQ156" s="86"/>
      <c r="HLR156" s="86"/>
      <c r="HLS156" s="86"/>
      <c r="HLT156" s="86"/>
      <c r="HLU156" s="86"/>
      <c r="HLV156" s="86"/>
      <c r="HLW156" s="86"/>
      <c r="HLX156" s="86"/>
      <c r="HLY156" s="86"/>
      <c r="HLZ156" s="86"/>
      <c r="HMA156" s="86"/>
      <c r="HMB156" s="86"/>
      <c r="HMC156" s="86"/>
      <c r="HMD156" s="86"/>
      <c r="HME156" s="86"/>
      <c r="HMF156" s="86"/>
      <c r="HMG156" s="86"/>
      <c r="HMH156" s="86"/>
      <c r="HMI156" s="86"/>
      <c r="HMJ156" s="86"/>
      <c r="HMK156" s="86"/>
      <c r="HML156" s="86"/>
      <c r="HMM156" s="86"/>
      <c r="HMN156" s="86"/>
      <c r="HMO156" s="86"/>
      <c r="HMP156" s="86"/>
      <c r="HMQ156" s="86"/>
      <c r="HMR156" s="86"/>
      <c r="HMS156" s="86"/>
      <c r="HMT156" s="86"/>
      <c r="HMU156" s="86"/>
      <c r="HMV156" s="86"/>
      <c r="HMW156" s="86"/>
      <c r="HMX156" s="86"/>
      <c r="HMY156" s="86"/>
      <c r="HMZ156" s="86"/>
      <c r="HNA156" s="86"/>
      <c r="HNB156" s="86"/>
      <c r="HNC156" s="86"/>
      <c r="HND156" s="86"/>
      <c r="HNE156" s="86"/>
      <c r="HNF156" s="86"/>
      <c r="HNG156" s="86"/>
      <c r="HNH156" s="86"/>
      <c r="HNI156" s="86"/>
      <c r="HNJ156" s="86"/>
      <c r="HNK156" s="86"/>
      <c r="HNL156" s="86"/>
      <c r="HNM156" s="86"/>
      <c r="HNN156" s="86"/>
      <c r="HNO156" s="86"/>
      <c r="HNP156" s="86"/>
      <c r="HNQ156" s="86"/>
      <c r="HNR156" s="86"/>
      <c r="HNS156" s="86"/>
      <c r="HNT156" s="86"/>
      <c r="HNU156" s="86"/>
      <c r="HNV156" s="86"/>
      <c r="HNW156" s="86"/>
      <c r="HNX156" s="86"/>
      <c r="HNY156" s="86"/>
      <c r="HNZ156" s="86"/>
      <c r="HOA156" s="86"/>
      <c r="HOB156" s="86"/>
      <c r="HOC156" s="86"/>
      <c r="HOD156" s="86"/>
      <c r="HOE156" s="86"/>
      <c r="HOF156" s="86"/>
      <c r="HOG156" s="86"/>
      <c r="HOH156" s="86"/>
      <c r="HOI156" s="86"/>
      <c r="HOJ156" s="86"/>
      <c r="HOK156" s="86"/>
      <c r="HOL156" s="86"/>
      <c r="HOM156" s="86"/>
      <c r="HON156" s="86"/>
      <c r="HOO156" s="86"/>
      <c r="HOP156" s="86"/>
      <c r="HOQ156" s="86"/>
      <c r="HOR156" s="86"/>
      <c r="HOS156" s="86"/>
      <c r="HOT156" s="86"/>
      <c r="HOU156" s="86"/>
      <c r="HOV156" s="86"/>
      <c r="HOW156" s="86"/>
      <c r="HOX156" s="86"/>
      <c r="HOY156" s="86"/>
      <c r="HOZ156" s="86"/>
      <c r="HPA156" s="86"/>
      <c r="HPB156" s="86"/>
      <c r="HPC156" s="86"/>
      <c r="HPD156" s="86"/>
      <c r="HPE156" s="86"/>
      <c r="HPF156" s="86"/>
      <c r="HPG156" s="86"/>
      <c r="HPH156" s="86"/>
      <c r="HPI156" s="86"/>
      <c r="HPJ156" s="86"/>
      <c r="HPK156" s="86"/>
      <c r="HPL156" s="86"/>
      <c r="HPM156" s="86"/>
      <c r="HPN156" s="86"/>
      <c r="HPO156" s="86"/>
      <c r="HPP156" s="86"/>
      <c r="HPQ156" s="86"/>
      <c r="HPR156" s="86"/>
      <c r="HPS156" s="186"/>
      <c r="HPT156" s="186"/>
      <c r="HPU156" s="186"/>
      <c r="HPV156" s="186"/>
      <c r="HPW156" s="186"/>
      <c r="HPX156" s="186"/>
      <c r="HPY156" s="86"/>
      <c r="HPZ156" s="86"/>
      <c r="HQA156" s="86"/>
      <c r="HQB156" s="86"/>
      <c r="HQC156" s="86"/>
      <c r="HQD156" s="86"/>
      <c r="HQE156" s="86"/>
      <c r="HQF156" s="86"/>
      <c r="HQG156" s="86"/>
      <c r="HQH156" s="86"/>
      <c r="HQI156" s="86"/>
      <c r="HQJ156" s="86"/>
      <c r="HQK156" s="86"/>
      <c r="HQL156" s="86"/>
      <c r="HQM156" s="86"/>
      <c r="HQN156" s="86"/>
      <c r="HQO156" s="86"/>
      <c r="HQP156" s="86"/>
      <c r="HQQ156" s="86"/>
      <c r="HQR156" s="86"/>
      <c r="HQS156" s="86"/>
      <c r="HQT156" s="86"/>
      <c r="HQU156" s="86"/>
      <c r="HQV156" s="86"/>
      <c r="HQW156" s="86"/>
      <c r="HQX156" s="86"/>
      <c r="HQY156" s="86"/>
      <c r="HQZ156" s="86"/>
      <c r="HRA156" s="86"/>
      <c r="HRB156" s="86"/>
      <c r="HRC156" s="86"/>
      <c r="HRD156" s="86"/>
      <c r="HRE156" s="86"/>
      <c r="HRF156" s="86"/>
      <c r="HRG156" s="86"/>
      <c r="HRH156" s="86"/>
      <c r="HRI156" s="86"/>
      <c r="HRJ156" s="86"/>
      <c r="HRK156" s="86"/>
      <c r="HRL156" s="86"/>
      <c r="HRM156" s="86"/>
      <c r="HRN156" s="86"/>
      <c r="HRO156" s="86"/>
      <c r="HRP156" s="86"/>
      <c r="HRQ156" s="86"/>
      <c r="HRR156" s="86"/>
      <c r="HRS156" s="86"/>
      <c r="HRT156" s="86"/>
      <c r="HRU156" s="86"/>
      <c r="HRV156" s="86"/>
      <c r="HRW156" s="86"/>
      <c r="HRX156" s="86"/>
      <c r="HRY156" s="86"/>
      <c r="HRZ156" s="86"/>
      <c r="HSA156" s="86"/>
      <c r="HSB156" s="86"/>
      <c r="HSC156" s="86"/>
      <c r="HSD156" s="86"/>
      <c r="HSE156" s="86"/>
      <c r="HSF156" s="86"/>
      <c r="HSG156" s="86"/>
      <c r="HSH156" s="86"/>
      <c r="HSI156" s="86"/>
      <c r="HSJ156" s="86"/>
      <c r="HSK156" s="86"/>
      <c r="HSL156" s="86"/>
      <c r="HSM156" s="86"/>
      <c r="HSN156" s="86"/>
      <c r="HSO156" s="86"/>
      <c r="HSP156" s="86"/>
      <c r="HSQ156" s="86"/>
      <c r="HSR156" s="86"/>
      <c r="HSS156" s="86"/>
      <c r="HST156" s="86"/>
      <c r="HSU156" s="86"/>
      <c r="HSV156" s="86"/>
      <c r="HSW156" s="86"/>
      <c r="HSX156" s="86"/>
      <c r="HSY156" s="86"/>
      <c r="HSZ156" s="86"/>
      <c r="HTA156" s="86"/>
      <c r="HTB156" s="86"/>
      <c r="HTC156" s="86"/>
      <c r="HTD156" s="86"/>
      <c r="HTE156" s="86"/>
      <c r="HTF156" s="86"/>
      <c r="HTG156" s="86"/>
      <c r="HTH156" s="86"/>
      <c r="HTI156" s="86"/>
      <c r="HTJ156" s="86"/>
      <c r="HTK156" s="86"/>
      <c r="HTL156" s="86"/>
      <c r="HTM156" s="86"/>
      <c r="HTN156" s="86"/>
      <c r="HTO156" s="86"/>
      <c r="HTP156" s="86"/>
      <c r="HTQ156" s="86"/>
      <c r="HTR156" s="86"/>
      <c r="HTS156" s="86"/>
      <c r="HTT156" s="86"/>
      <c r="HTU156" s="86"/>
      <c r="HTV156" s="86"/>
      <c r="HTW156" s="86"/>
      <c r="HTX156" s="86"/>
      <c r="HTY156" s="86"/>
      <c r="HTZ156" s="86"/>
      <c r="HUA156" s="86"/>
      <c r="HUB156" s="86"/>
      <c r="HUC156" s="86"/>
      <c r="HUD156" s="86"/>
      <c r="HUE156" s="86"/>
      <c r="HUF156" s="86"/>
      <c r="HUG156" s="86"/>
      <c r="HUH156" s="86"/>
      <c r="HUI156" s="86"/>
      <c r="HUJ156" s="86"/>
      <c r="HUK156" s="86"/>
      <c r="HUL156" s="86"/>
      <c r="HUM156" s="86"/>
      <c r="HUN156" s="86"/>
      <c r="HUO156" s="86"/>
      <c r="HUP156" s="86"/>
      <c r="HUQ156" s="86"/>
      <c r="HUR156" s="86"/>
      <c r="HUS156" s="86"/>
      <c r="HUT156" s="86"/>
      <c r="HUU156" s="86"/>
      <c r="HUV156" s="86"/>
      <c r="HUW156" s="86"/>
      <c r="HUX156" s="86"/>
      <c r="HUY156" s="86"/>
      <c r="HUZ156" s="86"/>
      <c r="HVA156" s="86"/>
      <c r="HVB156" s="86"/>
      <c r="HVC156" s="86"/>
      <c r="HVD156" s="86"/>
      <c r="HVE156" s="86"/>
      <c r="HVF156" s="86"/>
      <c r="HVG156" s="86"/>
      <c r="HVH156" s="86"/>
      <c r="HVI156" s="86"/>
      <c r="HVJ156" s="86"/>
      <c r="HVK156" s="86"/>
      <c r="HVL156" s="86"/>
      <c r="HVM156" s="86"/>
      <c r="HVN156" s="86"/>
      <c r="HVO156" s="86"/>
      <c r="HVP156" s="86"/>
      <c r="HVQ156" s="86"/>
      <c r="HVR156" s="86"/>
      <c r="HVS156" s="86"/>
      <c r="HVT156" s="86"/>
      <c r="HVU156" s="86"/>
      <c r="HVV156" s="86"/>
      <c r="HVW156" s="86"/>
      <c r="HVX156" s="86"/>
      <c r="HVY156" s="86"/>
      <c r="HVZ156" s="86"/>
      <c r="HWA156" s="86"/>
      <c r="HWB156" s="86"/>
      <c r="HWC156" s="86"/>
      <c r="HWD156" s="86"/>
      <c r="HWE156" s="86"/>
      <c r="HWF156" s="86"/>
      <c r="HWG156" s="86"/>
      <c r="HWH156" s="86"/>
      <c r="HWI156" s="86"/>
      <c r="HWJ156" s="86"/>
      <c r="HWK156" s="86"/>
      <c r="HWL156" s="86"/>
      <c r="HWM156" s="86"/>
      <c r="HWN156" s="86"/>
      <c r="HWO156" s="86"/>
      <c r="HWP156" s="86"/>
      <c r="HWQ156" s="86"/>
      <c r="HWR156" s="86"/>
      <c r="HWS156" s="86"/>
      <c r="HWT156" s="86"/>
      <c r="HWU156" s="86"/>
      <c r="HWV156" s="86"/>
      <c r="HWW156" s="86"/>
      <c r="HWX156" s="86"/>
      <c r="HWY156" s="86"/>
      <c r="HWZ156" s="86"/>
      <c r="HXA156" s="86"/>
      <c r="HXB156" s="86"/>
      <c r="HXC156" s="86"/>
      <c r="HXD156" s="86"/>
      <c r="HXE156" s="86"/>
      <c r="HXF156" s="86"/>
      <c r="HXG156" s="86"/>
      <c r="HXH156" s="86"/>
      <c r="HXI156" s="86"/>
      <c r="HXJ156" s="86"/>
      <c r="HXK156" s="86"/>
      <c r="HXL156" s="86"/>
      <c r="HXM156" s="86"/>
      <c r="HXN156" s="86"/>
      <c r="HXO156" s="86"/>
      <c r="HXP156" s="86"/>
      <c r="HXQ156" s="86"/>
      <c r="HXR156" s="86"/>
      <c r="HXS156" s="86"/>
      <c r="HXT156" s="86"/>
      <c r="HXU156" s="86"/>
      <c r="HXV156" s="86"/>
      <c r="HXW156" s="86"/>
      <c r="HXX156" s="86"/>
      <c r="HXY156" s="86"/>
      <c r="HXZ156" s="86"/>
      <c r="HYA156" s="86"/>
      <c r="HYB156" s="86"/>
      <c r="HYC156" s="86"/>
      <c r="HYD156" s="86"/>
      <c r="HYE156" s="86"/>
      <c r="HYF156" s="86"/>
      <c r="HYG156" s="86"/>
      <c r="HYH156" s="86"/>
      <c r="HYI156" s="86"/>
      <c r="HYJ156" s="86"/>
      <c r="HYK156" s="86"/>
      <c r="HYL156" s="86"/>
      <c r="HYM156" s="86"/>
      <c r="HYN156" s="86"/>
      <c r="HYO156" s="86"/>
      <c r="HYP156" s="86"/>
      <c r="HYQ156" s="86"/>
      <c r="HYR156" s="86"/>
      <c r="HYS156" s="86"/>
      <c r="HYT156" s="86"/>
      <c r="HYU156" s="86"/>
      <c r="HYV156" s="86"/>
      <c r="HYW156" s="86"/>
      <c r="HYX156" s="86"/>
      <c r="HYY156" s="86"/>
      <c r="HYZ156" s="86"/>
      <c r="HZA156" s="86"/>
      <c r="HZB156" s="86"/>
      <c r="HZC156" s="86"/>
      <c r="HZD156" s="86"/>
      <c r="HZE156" s="86"/>
      <c r="HZF156" s="86"/>
      <c r="HZG156" s="86"/>
      <c r="HZH156" s="86"/>
      <c r="HZI156" s="86"/>
      <c r="HZJ156" s="86"/>
      <c r="HZK156" s="86"/>
      <c r="HZL156" s="86"/>
      <c r="HZM156" s="86"/>
      <c r="HZN156" s="86"/>
      <c r="HZO156" s="186"/>
      <c r="HZP156" s="186"/>
      <c r="HZQ156" s="186"/>
      <c r="HZR156" s="186"/>
      <c r="HZS156" s="186"/>
      <c r="HZT156" s="186"/>
      <c r="HZU156" s="86"/>
      <c r="HZV156" s="86"/>
      <c r="HZW156" s="86"/>
      <c r="HZX156" s="86"/>
      <c r="HZY156" s="86"/>
      <c r="HZZ156" s="86"/>
      <c r="IAA156" s="86"/>
      <c r="IAB156" s="86"/>
      <c r="IAC156" s="86"/>
      <c r="IAD156" s="86"/>
      <c r="IAE156" s="86"/>
      <c r="IAF156" s="86"/>
      <c r="IAG156" s="86"/>
      <c r="IAH156" s="86"/>
      <c r="IAI156" s="86"/>
      <c r="IAJ156" s="86"/>
      <c r="IAK156" s="86"/>
      <c r="IAL156" s="86"/>
      <c r="IAM156" s="86"/>
      <c r="IAN156" s="86"/>
      <c r="IAO156" s="86"/>
      <c r="IAP156" s="86"/>
      <c r="IAQ156" s="86"/>
      <c r="IAR156" s="86"/>
      <c r="IAS156" s="86"/>
      <c r="IAT156" s="86"/>
      <c r="IAU156" s="86"/>
      <c r="IAV156" s="86"/>
      <c r="IAW156" s="86"/>
      <c r="IAX156" s="86"/>
      <c r="IAY156" s="86"/>
      <c r="IAZ156" s="86"/>
      <c r="IBA156" s="86"/>
      <c r="IBB156" s="86"/>
      <c r="IBC156" s="86"/>
      <c r="IBD156" s="86"/>
      <c r="IBE156" s="86"/>
      <c r="IBF156" s="86"/>
      <c r="IBG156" s="86"/>
      <c r="IBH156" s="86"/>
      <c r="IBI156" s="86"/>
      <c r="IBJ156" s="86"/>
      <c r="IBK156" s="86"/>
      <c r="IBL156" s="86"/>
      <c r="IBM156" s="86"/>
      <c r="IBN156" s="86"/>
      <c r="IBO156" s="86"/>
      <c r="IBP156" s="86"/>
      <c r="IBQ156" s="86"/>
      <c r="IBR156" s="86"/>
      <c r="IBS156" s="86"/>
      <c r="IBT156" s="86"/>
      <c r="IBU156" s="86"/>
      <c r="IBV156" s="86"/>
      <c r="IBW156" s="86"/>
      <c r="IBX156" s="86"/>
      <c r="IBY156" s="86"/>
      <c r="IBZ156" s="86"/>
      <c r="ICA156" s="86"/>
      <c r="ICB156" s="86"/>
      <c r="ICC156" s="86"/>
      <c r="ICD156" s="86"/>
      <c r="ICE156" s="86"/>
      <c r="ICF156" s="86"/>
      <c r="ICG156" s="86"/>
      <c r="ICH156" s="86"/>
      <c r="ICI156" s="86"/>
      <c r="ICJ156" s="86"/>
      <c r="ICK156" s="86"/>
      <c r="ICL156" s="86"/>
      <c r="ICM156" s="86"/>
      <c r="ICN156" s="86"/>
      <c r="ICO156" s="86"/>
      <c r="ICP156" s="86"/>
      <c r="ICQ156" s="86"/>
      <c r="ICR156" s="86"/>
      <c r="ICS156" s="86"/>
      <c r="ICT156" s="86"/>
      <c r="ICU156" s="86"/>
      <c r="ICV156" s="86"/>
      <c r="ICW156" s="86"/>
      <c r="ICX156" s="86"/>
      <c r="ICY156" s="86"/>
      <c r="ICZ156" s="86"/>
      <c r="IDA156" s="86"/>
      <c r="IDB156" s="86"/>
      <c r="IDC156" s="86"/>
      <c r="IDD156" s="86"/>
      <c r="IDE156" s="86"/>
      <c r="IDF156" s="86"/>
      <c r="IDG156" s="86"/>
      <c r="IDH156" s="86"/>
      <c r="IDI156" s="86"/>
      <c r="IDJ156" s="86"/>
      <c r="IDK156" s="86"/>
      <c r="IDL156" s="86"/>
      <c r="IDM156" s="86"/>
      <c r="IDN156" s="86"/>
      <c r="IDO156" s="86"/>
      <c r="IDP156" s="86"/>
      <c r="IDQ156" s="86"/>
      <c r="IDR156" s="86"/>
      <c r="IDS156" s="86"/>
      <c r="IDT156" s="86"/>
      <c r="IDU156" s="86"/>
      <c r="IDV156" s="86"/>
      <c r="IDW156" s="86"/>
      <c r="IDX156" s="86"/>
      <c r="IDY156" s="86"/>
      <c r="IDZ156" s="86"/>
      <c r="IEA156" s="86"/>
      <c r="IEB156" s="86"/>
      <c r="IEC156" s="86"/>
      <c r="IED156" s="86"/>
      <c r="IEE156" s="86"/>
      <c r="IEF156" s="86"/>
      <c r="IEG156" s="86"/>
      <c r="IEH156" s="86"/>
      <c r="IEI156" s="86"/>
      <c r="IEJ156" s="86"/>
      <c r="IEK156" s="86"/>
      <c r="IEL156" s="86"/>
      <c r="IEM156" s="86"/>
      <c r="IEN156" s="86"/>
      <c r="IEO156" s="86"/>
      <c r="IEP156" s="86"/>
      <c r="IEQ156" s="86"/>
      <c r="IER156" s="86"/>
      <c r="IES156" s="86"/>
      <c r="IET156" s="86"/>
      <c r="IEU156" s="86"/>
      <c r="IEV156" s="86"/>
      <c r="IEW156" s="86"/>
      <c r="IEX156" s="86"/>
      <c r="IEY156" s="86"/>
      <c r="IEZ156" s="86"/>
      <c r="IFA156" s="86"/>
      <c r="IFB156" s="86"/>
      <c r="IFC156" s="86"/>
      <c r="IFD156" s="86"/>
      <c r="IFE156" s="86"/>
      <c r="IFF156" s="86"/>
      <c r="IFG156" s="86"/>
      <c r="IFH156" s="86"/>
      <c r="IFI156" s="86"/>
      <c r="IFJ156" s="86"/>
      <c r="IFK156" s="86"/>
      <c r="IFL156" s="86"/>
      <c r="IFM156" s="86"/>
      <c r="IFN156" s="86"/>
      <c r="IFO156" s="86"/>
      <c r="IFP156" s="86"/>
      <c r="IFQ156" s="86"/>
      <c r="IFR156" s="86"/>
      <c r="IFS156" s="86"/>
      <c r="IFT156" s="86"/>
      <c r="IFU156" s="86"/>
      <c r="IFV156" s="86"/>
      <c r="IFW156" s="86"/>
      <c r="IFX156" s="86"/>
      <c r="IFY156" s="86"/>
      <c r="IFZ156" s="86"/>
      <c r="IGA156" s="86"/>
      <c r="IGB156" s="86"/>
      <c r="IGC156" s="86"/>
      <c r="IGD156" s="86"/>
      <c r="IGE156" s="86"/>
      <c r="IGF156" s="86"/>
      <c r="IGG156" s="86"/>
      <c r="IGH156" s="86"/>
      <c r="IGI156" s="86"/>
      <c r="IGJ156" s="86"/>
      <c r="IGK156" s="86"/>
      <c r="IGL156" s="86"/>
      <c r="IGM156" s="86"/>
      <c r="IGN156" s="86"/>
      <c r="IGO156" s="86"/>
      <c r="IGP156" s="86"/>
      <c r="IGQ156" s="86"/>
      <c r="IGR156" s="86"/>
      <c r="IGS156" s="86"/>
      <c r="IGT156" s="86"/>
      <c r="IGU156" s="86"/>
      <c r="IGV156" s="86"/>
      <c r="IGW156" s="86"/>
      <c r="IGX156" s="86"/>
      <c r="IGY156" s="86"/>
      <c r="IGZ156" s="86"/>
      <c r="IHA156" s="86"/>
      <c r="IHB156" s="86"/>
      <c r="IHC156" s="86"/>
      <c r="IHD156" s="86"/>
      <c r="IHE156" s="86"/>
      <c r="IHF156" s="86"/>
      <c r="IHG156" s="86"/>
      <c r="IHH156" s="86"/>
      <c r="IHI156" s="86"/>
      <c r="IHJ156" s="86"/>
      <c r="IHK156" s="86"/>
      <c r="IHL156" s="86"/>
      <c r="IHM156" s="86"/>
      <c r="IHN156" s="86"/>
      <c r="IHO156" s="86"/>
      <c r="IHP156" s="86"/>
      <c r="IHQ156" s="86"/>
      <c r="IHR156" s="86"/>
      <c r="IHS156" s="86"/>
      <c r="IHT156" s="86"/>
      <c r="IHU156" s="86"/>
      <c r="IHV156" s="86"/>
      <c r="IHW156" s="86"/>
      <c r="IHX156" s="86"/>
      <c r="IHY156" s="86"/>
      <c r="IHZ156" s="86"/>
      <c r="IIA156" s="86"/>
      <c r="IIB156" s="86"/>
      <c r="IIC156" s="86"/>
      <c r="IID156" s="86"/>
      <c r="IIE156" s="86"/>
      <c r="IIF156" s="86"/>
      <c r="IIG156" s="86"/>
      <c r="IIH156" s="86"/>
      <c r="III156" s="86"/>
      <c r="IIJ156" s="86"/>
      <c r="IIK156" s="86"/>
      <c r="IIL156" s="86"/>
      <c r="IIM156" s="86"/>
      <c r="IIN156" s="86"/>
      <c r="IIO156" s="86"/>
      <c r="IIP156" s="86"/>
      <c r="IIQ156" s="86"/>
      <c r="IIR156" s="86"/>
      <c r="IIS156" s="86"/>
      <c r="IIT156" s="86"/>
      <c r="IIU156" s="86"/>
      <c r="IIV156" s="86"/>
      <c r="IIW156" s="86"/>
      <c r="IIX156" s="86"/>
      <c r="IIY156" s="86"/>
      <c r="IIZ156" s="86"/>
      <c r="IJA156" s="86"/>
      <c r="IJB156" s="86"/>
      <c r="IJC156" s="86"/>
      <c r="IJD156" s="86"/>
      <c r="IJE156" s="86"/>
      <c r="IJF156" s="86"/>
      <c r="IJG156" s="86"/>
      <c r="IJH156" s="86"/>
      <c r="IJI156" s="86"/>
      <c r="IJJ156" s="86"/>
      <c r="IJK156" s="186"/>
      <c r="IJL156" s="186"/>
      <c r="IJM156" s="186"/>
      <c r="IJN156" s="186"/>
      <c r="IJO156" s="186"/>
      <c r="IJP156" s="186"/>
      <c r="IJQ156" s="86"/>
      <c r="IJR156" s="86"/>
      <c r="IJS156" s="86"/>
      <c r="IJT156" s="86"/>
      <c r="IJU156" s="86"/>
      <c r="IJV156" s="86"/>
      <c r="IJW156" s="86"/>
      <c r="IJX156" s="86"/>
      <c r="IJY156" s="86"/>
      <c r="IJZ156" s="86"/>
      <c r="IKA156" s="86"/>
      <c r="IKB156" s="86"/>
      <c r="IKC156" s="86"/>
      <c r="IKD156" s="86"/>
      <c r="IKE156" s="86"/>
      <c r="IKF156" s="86"/>
      <c r="IKG156" s="86"/>
      <c r="IKH156" s="86"/>
      <c r="IKI156" s="86"/>
      <c r="IKJ156" s="86"/>
      <c r="IKK156" s="86"/>
      <c r="IKL156" s="86"/>
      <c r="IKM156" s="86"/>
      <c r="IKN156" s="86"/>
      <c r="IKO156" s="86"/>
      <c r="IKP156" s="86"/>
      <c r="IKQ156" s="86"/>
      <c r="IKR156" s="86"/>
      <c r="IKS156" s="86"/>
      <c r="IKT156" s="86"/>
      <c r="IKU156" s="86"/>
      <c r="IKV156" s="86"/>
      <c r="IKW156" s="86"/>
      <c r="IKX156" s="86"/>
      <c r="IKY156" s="86"/>
      <c r="IKZ156" s="86"/>
      <c r="ILA156" s="86"/>
      <c r="ILB156" s="86"/>
      <c r="ILC156" s="86"/>
      <c r="ILD156" s="86"/>
      <c r="ILE156" s="86"/>
      <c r="ILF156" s="86"/>
      <c r="ILG156" s="86"/>
      <c r="ILH156" s="86"/>
      <c r="ILI156" s="86"/>
      <c r="ILJ156" s="86"/>
      <c r="ILK156" s="86"/>
      <c r="ILL156" s="86"/>
      <c r="ILM156" s="86"/>
      <c r="ILN156" s="86"/>
      <c r="ILO156" s="86"/>
      <c r="ILP156" s="86"/>
      <c r="ILQ156" s="86"/>
      <c r="ILR156" s="86"/>
      <c r="ILS156" s="86"/>
      <c r="ILT156" s="86"/>
      <c r="ILU156" s="86"/>
      <c r="ILV156" s="86"/>
      <c r="ILW156" s="86"/>
      <c r="ILX156" s="86"/>
      <c r="ILY156" s="86"/>
      <c r="ILZ156" s="86"/>
      <c r="IMA156" s="86"/>
      <c r="IMB156" s="86"/>
      <c r="IMC156" s="86"/>
      <c r="IMD156" s="86"/>
      <c r="IME156" s="86"/>
      <c r="IMF156" s="86"/>
      <c r="IMG156" s="86"/>
      <c r="IMH156" s="86"/>
      <c r="IMI156" s="86"/>
      <c r="IMJ156" s="86"/>
      <c r="IMK156" s="86"/>
      <c r="IML156" s="86"/>
      <c r="IMM156" s="86"/>
      <c r="IMN156" s="86"/>
      <c r="IMO156" s="86"/>
      <c r="IMP156" s="86"/>
      <c r="IMQ156" s="86"/>
      <c r="IMR156" s="86"/>
      <c r="IMS156" s="86"/>
      <c r="IMT156" s="86"/>
      <c r="IMU156" s="86"/>
      <c r="IMV156" s="86"/>
      <c r="IMW156" s="86"/>
      <c r="IMX156" s="86"/>
      <c r="IMY156" s="86"/>
      <c r="IMZ156" s="86"/>
      <c r="INA156" s="86"/>
      <c r="INB156" s="86"/>
      <c r="INC156" s="86"/>
      <c r="IND156" s="86"/>
      <c r="INE156" s="86"/>
      <c r="INF156" s="86"/>
      <c r="ING156" s="86"/>
      <c r="INH156" s="86"/>
      <c r="INI156" s="86"/>
      <c r="INJ156" s="86"/>
      <c r="INK156" s="86"/>
      <c r="INL156" s="86"/>
      <c r="INM156" s="86"/>
      <c r="INN156" s="86"/>
      <c r="INO156" s="86"/>
      <c r="INP156" s="86"/>
      <c r="INQ156" s="86"/>
      <c r="INR156" s="86"/>
      <c r="INS156" s="86"/>
      <c r="INT156" s="86"/>
      <c r="INU156" s="86"/>
      <c r="INV156" s="86"/>
      <c r="INW156" s="86"/>
      <c r="INX156" s="86"/>
      <c r="INY156" s="86"/>
      <c r="INZ156" s="86"/>
      <c r="IOA156" s="86"/>
      <c r="IOB156" s="86"/>
      <c r="IOC156" s="86"/>
      <c r="IOD156" s="86"/>
      <c r="IOE156" s="86"/>
      <c r="IOF156" s="86"/>
      <c r="IOG156" s="86"/>
      <c r="IOH156" s="86"/>
      <c r="IOI156" s="86"/>
      <c r="IOJ156" s="86"/>
      <c r="IOK156" s="86"/>
      <c r="IOL156" s="86"/>
      <c r="IOM156" s="86"/>
      <c r="ION156" s="86"/>
      <c r="IOO156" s="86"/>
      <c r="IOP156" s="86"/>
      <c r="IOQ156" s="86"/>
      <c r="IOR156" s="86"/>
      <c r="IOS156" s="86"/>
      <c r="IOT156" s="86"/>
      <c r="IOU156" s="86"/>
      <c r="IOV156" s="86"/>
      <c r="IOW156" s="86"/>
      <c r="IOX156" s="86"/>
      <c r="IOY156" s="86"/>
      <c r="IOZ156" s="86"/>
      <c r="IPA156" s="86"/>
      <c r="IPB156" s="86"/>
      <c r="IPC156" s="86"/>
      <c r="IPD156" s="86"/>
      <c r="IPE156" s="86"/>
      <c r="IPF156" s="86"/>
      <c r="IPG156" s="86"/>
      <c r="IPH156" s="86"/>
      <c r="IPI156" s="86"/>
      <c r="IPJ156" s="86"/>
      <c r="IPK156" s="86"/>
      <c r="IPL156" s="86"/>
      <c r="IPM156" s="86"/>
      <c r="IPN156" s="86"/>
      <c r="IPO156" s="86"/>
      <c r="IPP156" s="86"/>
      <c r="IPQ156" s="86"/>
      <c r="IPR156" s="86"/>
      <c r="IPS156" s="86"/>
      <c r="IPT156" s="86"/>
      <c r="IPU156" s="86"/>
      <c r="IPV156" s="86"/>
      <c r="IPW156" s="86"/>
      <c r="IPX156" s="86"/>
      <c r="IPY156" s="86"/>
      <c r="IPZ156" s="86"/>
      <c r="IQA156" s="86"/>
      <c r="IQB156" s="86"/>
      <c r="IQC156" s="86"/>
      <c r="IQD156" s="86"/>
      <c r="IQE156" s="86"/>
      <c r="IQF156" s="86"/>
      <c r="IQG156" s="86"/>
      <c r="IQH156" s="86"/>
      <c r="IQI156" s="86"/>
      <c r="IQJ156" s="86"/>
      <c r="IQK156" s="86"/>
      <c r="IQL156" s="86"/>
      <c r="IQM156" s="86"/>
      <c r="IQN156" s="86"/>
      <c r="IQO156" s="86"/>
      <c r="IQP156" s="86"/>
      <c r="IQQ156" s="86"/>
      <c r="IQR156" s="86"/>
      <c r="IQS156" s="86"/>
      <c r="IQT156" s="86"/>
      <c r="IQU156" s="86"/>
      <c r="IQV156" s="86"/>
      <c r="IQW156" s="86"/>
      <c r="IQX156" s="86"/>
      <c r="IQY156" s="86"/>
      <c r="IQZ156" s="86"/>
      <c r="IRA156" s="86"/>
      <c r="IRB156" s="86"/>
      <c r="IRC156" s="86"/>
      <c r="IRD156" s="86"/>
      <c r="IRE156" s="86"/>
      <c r="IRF156" s="86"/>
      <c r="IRG156" s="86"/>
      <c r="IRH156" s="86"/>
      <c r="IRI156" s="86"/>
      <c r="IRJ156" s="86"/>
      <c r="IRK156" s="86"/>
      <c r="IRL156" s="86"/>
      <c r="IRM156" s="86"/>
      <c r="IRN156" s="86"/>
      <c r="IRO156" s="86"/>
      <c r="IRP156" s="86"/>
      <c r="IRQ156" s="86"/>
      <c r="IRR156" s="86"/>
      <c r="IRS156" s="86"/>
      <c r="IRT156" s="86"/>
      <c r="IRU156" s="86"/>
      <c r="IRV156" s="86"/>
      <c r="IRW156" s="86"/>
      <c r="IRX156" s="86"/>
      <c r="IRY156" s="86"/>
      <c r="IRZ156" s="86"/>
      <c r="ISA156" s="86"/>
      <c r="ISB156" s="86"/>
      <c r="ISC156" s="86"/>
      <c r="ISD156" s="86"/>
      <c r="ISE156" s="86"/>
      <c r="ISF156" s="86"/>
      <c r="ISG156" s="86"/>
      <c r="ISH156" s="86"/>
      <c r="ISI156" s="86"/>
      <c r="ISJ156" s="86"/>
      <c r="ISK156" s="86"/>
      <c r="ISL156" s="86"/>
      <c r="ISM156" s="86"/>
      <c r="ISN156" s="86"/>
      <c r="ISO156" s="86"/>
      <c r="ISP156" s="86"/>
      <c r="ISQ156" s="86"/>
      <c r="ISR156" s="86"/>
      <c r="ISS156" s="86"/>
      <c r="IST156" s="86"/>
      <c r="ISU156" s="86"/>
      <c r="ISV156" s="86"/>
      <c r="ISW156" s="86"/>
      <c r="ISX156" s="86"/>
      <c r="ISY156" s="86"/>
      <c r="ISZ156" s="86"/>
      <c r="ITA156" s="86"/>
      <c r="ITB156" s="86"/>
      <c r="ITC156" s="86"/>
      <c r="ITD156" s="86"/>
      <c r="ITE156" s="86"/>
      <c r="ITF156" s="86"/>
      <c r="ITG156" s="186"/>
      <c r="ITH156" s="186"/>
      <c r="ITI156" s="186"/>
      <c r="ITJ156" s="186"/>
      <c r="ITK156" s="186"/>
      <c r="ITL156" s="186"/>
      <c r="ITM156" s="86"/>
      <c r="ITN156" s="86"/>
      <c r="ITO156" s="86"/>
      <c r="ITP156" s="86"/>
      <c r="ITQ156" s="86"/>
      <c r="ITR156" s="86"/>
      <c r="ITS156" s="86"/>
      <c r="ITT156" s="86"/>
      <c r="ITU156" s="86"/>
      <c r="ITV156" s="86"/>
      <c r="ITW156" s="86"/>
      <c r="ITX156" s="86"/>
      <c r="ITY156" s="86"/>
      <c r="ITZ156" s="86"/>
      <c r="IUA156" s="86"/>
      <c r="IUB156" s="86"/>
      <c r="IUC156" s="86"/>
      <c r="IUD156" s="86"/>
      <c r="IUE156" s="86"/>
      <c r="IUF156" s="86"/>
      <c r="IUG156" s="86"/>
      <c r="IUH156" s="86"/>
      <c r="IUI156" s="86"/>
      <c r="IUJ156" s="86"/>
      <c r="IUK156" s="86"/>
      <c r="IUL156" s="86"/>
      <c r="IUM156" s="86"/>
      <c r="IUN156" s="86"/>
      <c r="IUO156" s="86"/>
      <c r="IUP156" s="86"/>
      <c r="IUQ156" s="86"/>
      <c r="IUR156" s="86"/>
      <c r="IUS156" s="86"/>
      <c r="IUT156" s="86"/>
      <c r="IUU156" s="86"/>
      <c r="IUV156" s="86"/>
      <c r="IUW156" s="86"/>
      <c r="IUX156" s="86"/>
      <c r="IUY156" s="86"/>
      <c r="IUZ156" s="86"/>
      <c r="IVA156" s="86"/>
      <c r="IVB156" s="86"/>
      <c r="IVC156" s="86"/>
      <c r="IVD156" s="86"/>
      <c r="IVE156" s="86"/>
      <c r="IVF156" s="86"/>
      <c r="IVG156" s="86"/>
      <c r="IVH156" s="86"/>
      <c r="IVI156" s="86"/>
      <c r="IVJ156" s="86"/>
      <c r="IVK156" s="86"/>
      <c r="IVL156" s="86"/>
      <c r="IVM156" s="86"/>
      <c r="IVN156" s="86"/>
      <c r="IVO156" s="86"/>
      <c r="IVP156" s="86"/>
      <c r="IVQ156" s="86"/>
      <c r="IVR156" s="86"/>
      <c r="IVS156" s="86"/>
      <c r="IVT156" s="86"/>
      <c r="IVU156" s="86"/>
      <c r="IVV156" s="86"/>
      <c r="IVW156" s="86"/>
      <c r="IVX156" s="86"/>
      <c r="IVY156" s="86"/>
      <c r="IVZ156" s="86"/>
      <c r="IWA156" s="86"/>
      <c r="IWB156" s="86"/>
      <c r="IWC156" s="86"/>
      <c r="IWD156" s="86"/>
      <c r="IWE156" s="86"/>
      <c r="IWF156" s="86"/>
      <c r="IWG156" s="86"/>
      <c r="IWH156" s="86"/>
      <c r="IWI156" s="86"/>
      <c r="IWJ156" s="86"/>
      <c r="IWK156" s="86"/>
      <c r="IWL156" s="86"/>
      <c r="IWM156" s="86"/>
      <c r="IWN156" s="86"/>
      <c r="IWO156" s="86"/>
      <c r="IWP156" s="86"/>
      <c r="IWQ156" s="86"/>
      <c r="IWR156" s="86"/>
      <c r="IWS156" s="86"/>
      <c r="IWT156" s="86"/>
      <c r="IWU156" s="86"/>
      <c r="IWV156" s="86"/>
      <c r="IWW156" s="86"/>
      <c r="IWX156" s="86"/>
      <c r="IWY156" s="86"/>
      <c r="IWZ156" s="86"/>
      <c r="IXA156" s="86"/>
      <c r="IXB156" s="86"/>
      <c r="IXC156" s="86"/>
      <c r="IXD156" s="86"/>
      <c r="IXE156" s="86"/>
      <c r="IXF156" s="86"/>
      <c r="IXG156" s="86"/>
      <c r="IXH156" s="86"/>
      <c r="IXI156" s="86"/>
      <c r="IXJ156" s="86"/>
      <c r="IXK156" s="86"/>
      <c r="IXL156" s="86"/>
      <c r="IXM156" s="86"/>
      <c r="IXN156" s="86"/>
      <c r="IXO156" s="86"/>
      <c r="IXP156" s="86"/>
      <c r="IXQ156" s="86"/>
      <c r="IXR156" s="86"/>
      <c r="IXS156" s="86"/>
      <c r="IXT156" s="86"/>
      <c r="IXU156" s="86"/>
      <c r="IXV156" s="86"/>
      <c r="IXW156" s="86"/>
      <c r="IXX156" s="86"/>
      <c r="IXY156" s="86"/>
      <c r="IXZ156" s="86"/>
      <c r="IYA156" s="86"/>
      <c r="IYB156" s="86"/>
      <c r="IYC156" s="86"/>
      <c r="IYD156" s="86"/>
      <c r="IYE156" s="86"/>
      <c r="IYF156" s="86"/>
      <c r="IYG156" s="86"/>
      <c r="IYH156" s="86"/>
      <c r="IYI156" s="86"/>
      <c r="IYJ156" s="86"/>
      <c r="IYK156" s="86"/>
      <c r="IYL156" s="86"/>
      <c r="IYM156" s="86"/>
      <c r="IYN156" s="86"/>
      <c r="IYO156" s="86"/>
      <c r="IYP156" s="86"/>
      <c r="IYQ156" s="86"/>
      <c r="IYR156" s="86"/>
      <c r="IYS156" s="86"/>
      <c r="IYT156" s="86"/>
      <c r="IYU156" s="86"/>
      <c r="IYV156" s="86"/>
      <c r="IYW156" s="86"/>
      <c r="IYX156" s="86"/>
      <c r="IYY156" s="86"/>
      <c r="IYZ156" s="86"/>
      <c r="IZA156" s="86"/>
      <c r="IZB156" s="86"/>
      <c r="IZC156" s="86"/>
      <c r="IZD156" s="86"/>
      <c r="IZE156" s="86"/>
      <c r="IZF156" s="86"/>
      <c r="IZG156" s="86"/>
      <c r="IZH156" s="86"/>
      <c r="IZI156" s="86"/>
      <c r="IZJ156" s="86"/>
      <c r="IZK156" s="86"/>
      <c r="IZL156" s="86"/>
      <c r="IZM156" s="86"/>
      <c r="IZN156" s="86"/>
      <c r="IZO156" s="86"/>
      <c r="IZP156" s="86"/>
      <c r="IZQ156" s="86"/>
      <c r="IZR156" s="86"/>
      <c r="IZS156" s="86"/>
      <c r="IZT156" s="86"/>
      <c r="IZU156" s="86"/>
      <c r="IZV156" s="86"/>
      <c r="IZW156" s="86"/>
      <c r="IZX156" s="86"/>
      <c r="IZY156" s="86"/>
      <c r="IZZ156" s="86"/>
      <c r="JAA156" s="86"/>
      <c r="JAB156" s="86"/>
      <c r="JAC156" s="86"/>
      <c r="JAD156" s="86"/>
      <c r="JAE156" s="86"/>
      <c r="JAF156" s="86"/>
      <c r="JAG156" s="86"/>
      <c r="JAH156" s="86"/>
      <c r="JAI156" s="86"/>
      <c r="JAJ156" s="86"/>
      <c r="JAK156" s="86"/>
      <c r="JAL156" s="86"/>
      <c r="JAM156" s="86"/>
      <c r="JAN156" s="86"/>
      <c r="JAO156" s="86"/>
      <c r="JAP156" s="86"/>
      <c r="JAQ156" s="86"/>
      <c r="JAR156" s="86"/>
      <c r="JAS156" s="86"/>
      <c r="JAT156" s="86"/>
      <c r="JAU156" s="86"/>
      <c r="JAV156" s="86"/>
      <c r="JAW156" s="86"/>
      <c r="JAX156" s="86"/>
      <c r="JAY156" s="86"/>
      <c r="JAZ156" s="86"/>
      <c r="JBA156" s="86"/>
      <c r="JBB156" s="86"/>
      <c r="JBC156" s="86"/>
      <c r="JBD156" s="86"/>
      <c r="JBE156" s="86"/>
      <c r="JBF156" s="86"/>
      <c r="JBG156" s="86"/>
      <c r="JBH156" s="86"/>
      <c r="JBI156" s="86"/>
      <c r="JBJ156" s="86"/>
      <c r="JBK156" s="86"/>
      <c r="JBL156" s="86"/>
      <c r="JBM156" s="86"/>
      <c r="JBN156" s="86"/>
      <c r="JBO156" s="86"/>
      <c r="JBP156" s="86"/>
      <c r="JBQ156" s="86"/>
      <c r="JBR156" s="86"/>
      <c r="JBS156" s="86"/>
      <c r="JBT156" s="86"/>
      <c r="JBU156" s="86"/>
      <c r="JBV156" s="86"/>
      <c r="JBW156" s="86"/>
      <c r="JBX156" s="86"/>
      <c r="JBY156" s="86"/>
      <c r="JBZ156" s="86"/>
      <c r="JCA156" s="86"/>
      <c r="JCB156" s="86"/>
      <c r="JCC156" s="86"/>
      <c r="JCD156" s="86"/>
      <c r="JCE156" s="86"/>
      <c r="JCF156" s="86"/>
      <c r="JCG156" s="86"/>
      <c r="JCH156" s="86"/>
      <c r="JCI156" s="86"/>
      <c r="JCJ156" s="86"/>
      <c r="JCK156" s="86"/>
      <c r="JCL156" s="86"/>
      <c r="JCM156" s="86"/>
      <c r="JCN156" s="86"/>
      <c r="JCO156" s="86"/>
      <c r="JCP156" s="86"/>
      <c r="JCQ156" s="86"/>
      <c r="JCR156" s="86"/>
      <c r="JCS156" s="86"/>
      <c r="JCT156" s="86"/>
      <c r="JCU156" s="86"/>
      <c r="JCV156" s="86"/>
      <c r="JCW156" s="86"/>
      <c r="JCX156" s="86"/>
      <c r="JCY156" s="86"/>
      <c r="JCZ156" s="86"/>
      <c r="JDA156" s="86"/>
      <c r="JDB156" s="86"/>
      <c r="JDC156" s="186"/>
      <c r="JDD156" s="186"/>
      <c r="JDE156" s="186"/>
      <c r="JDF156" s="186"/>
      <c r="JDG156" s="186"/>
      <c r="JDH156" s="186"/>
      <c r="JDI156" s="86"/>
      <c r="JDJ156" s="86"/>
      <c r="JDK156" s="86"/>
      <c r="JDL156" s="86"/>
      <c r="JDM156" s="86"/>
      <c r="JDN156" s="86"/>
      <c r="JDO156" s="86"/>
      <c r="JDP156" s="86"/>
      <c r="JDQ156" s="86"/>
      <c r="JDR156" s="86"/>
      <c r="JDS156" s="86"/>
      <c r="JDT156" s="86"/>
      <c r="JDU156" s="86"/>
      <c r="JDV156" s="86"/>
      <c r="JDW156" s="86"/>
      <c r="JDX156" s="86"/>
      <c r="JDY156" s="86"/>
      <c r="JDZ156" s="86"/>
      <c r="JEA156" s="86"/>
      <c r="JEB156" s="86"/>
      <c r="JEC156" s="86"/>
      <c r="JED156" s="86"/>
      <c r="JEE156" s="86"/>
      <c r="JEF156" s="86"/>
      <c r="JEG156" s="86"/>
      <c r="JEH156" s="86"/>
      <c r="JEI156" s="86"/>
      <c r="JEJ156" s="86"/>
      <c r="JEK156" s="86"/>
      <c r="JEL156" s="86"/>
      <c r="JEM156" s="86"/>
      <c r="JEN156" s="86"/>
      <c r="JEO156" s="86"/>
      <c r="JEP156" s="86"/>
      <c r="JEQ156" s="86"/>
      <c r="JER156" s="86"/>
      <c r="JES156" s="86"/>
      <c r="JET156" s="86"/>
      <c r="JEU156" s="86"/>
      <c r="JEV156" s="86"/>
      <c r="JEW156" s="86"/>
      <c r="JEX156" s="86"/>
      <c r="JEY156" s="86"/>
      <c r="JEZ156" s="86"/>
      <c r="JFA156" s="86"/>
      <c r="JFB156" s="86"/>
      <c r="JFC156" s="86"/>
      <c r="JFD156" s="86"/>
      <c r="JFE156" s="86"/>
      <c r="JFF156" s="86"/>
      <c r="JFG156" s="86"/>
      <c r="JFH156" s="86"/>
      <c r="JFI156" s="86"/>
      <c r="JFJ156" s="86"/>
      <c r="JFK156" s="86"/>
      <c r="JFL156" s="86"/>
      <c r="JFM156" s="86"/>
      <c r="JFN156" s="86"/>
      <c r="JFO156" s="86"/>
      <c r="JFP156" s="86"/>
      <c r="JFQ156" s="86"/>
      <c r="JFR156" s="86"/>
      <c r="JFS156" s="86"/>
      <c r="JFT156" s="86"/>
      <c r="JFU156" s="86"/>
      <c r="JFV156" s="86"/>
      <c r="JFW156" s="86"/>
      <c r="JFX156" s="86"/>
      <c r="JFY156" s="86"/>
      <c r="JFZ156" s="86"/>
      <c r="JGA156" s="86"/>
      <c r="JGB156" s="86"/>
      <c r="JGC156" s="86"/>
      <c r="JGD156" s="86"/>
      <c r="JGE156" s="86"/>
      <c r="JGF156" s="86"/>
      <c r="JGG156" s="86"/>
      <c r="JGH156" s="86"/>
      <c r="JGI156" s="86"/>
      <c r="JGJ156" s="86"/>
      <c r="JGK156" s="86"/>
      <c r="JGL156" s="86"/>
      <c r="JGM156" s="86"/>
      <c r="JGN156" s="86"/>
      <c r="JGO156" s="86"/>
      <c r="JGP156" s="86"/>
      <c r="JGQ156" s="86"/>
      <c r="JGR156" s="86"/>
      <c r="JGS156" s="86"/>
      <c r="JGT156" s="86"/>
      <c r="JGU156" s="86"/>
      <c r="JGV156" s="86"/>
      <c r="JGW156" s="86"/>
      <c r="JGX156" s="86"/>
      <c r="JGY156" s="86"/>
      <c r="JGZ156" s="86"/>
      <c r="JHA156" s="86"/>
      <c r="JHB156" s="86"/>
      <c r="JHC156" s="86"/>
      <c r="JHD156" s="86"/>
      <c r="JHE156" s="86"/>
      <c r="JHF156" s="86"/>
      <c r="JHG156" s="86"/>
      <c r="JHH156" s="86"/>
      <c r="JHI156" s="86"/>
      <c r="JHJ156" s="86"/>
      <c r="JHK156" s="86"/>
      <c r="JHL156" s="86"/>
      <c r="JHM156" s="86"/>
      <c r="JHN156" s="86"/>
      <c r="JHO156" s="86"/>
      <c r="JHP156" s="86"/>
      <c r="JHQ156" s="86"/>
      <c r="JHR156" s="86"/>
      <c r="JHS156" s="86"/>
      <c r="JHT156" s="86"/>
      <c r="JHU156" s="86"/>
      <c r="JHV156" s="86"/>
      <c r="JHW156" s="86"/>
      <c r="JHX156" s="86"/>
      <c r="JHY156" s="86"/>
      <c r="JHZ156" s="86"/>
      <c r="JIA156" s="86"/>
      <c r="JIB156" s="86"/>
      <c r="JIC156" s="86"/>
      <c r="JID156" s="86"/>
      <c r="JIE156" s="86"/>
      <c r="JIF156" s="86"/>
      <c r="JIG156" s="86"/>
      <c r="JIH156" s="86"/>
      <c r="JII156" s="86"/>
      <c r="JIJ156" s="86"/>
      <c r="JIK156" s="86"/>
      <c r="JIL156" s="86"/>
      <c r="JIM156" s="86"/>
      <c r="JIN156" s="86"/>
      <c r="JIO156" s="86"/>
      <c r="JIP156" s="86"/>
      <c r="JIQ156" s="86"/>
      <c r="JIR156" s="86"/>
      <c r="JIS156" s="86"/>
      <c r="JIT156" s="86"/>
      <c r="JIU156" s="86"/>
      <c r="JIV156" s="86"/>
      <c r="JIW156" s="86"/>
      <c r="JIX156" s="86"/>
      <c r="JIY156" s="86"/>
      <c r="JIZ156" s="86"/>
      <c r="JJA156" s="86"/>
      <c r="JJB156" s="86"/>
      <c r="JJC156" s="86"/>
      <c r="JJD156" s="86"/>
      <c r="JJE156" s="86"/>
      <c r="JJF156" s="86"/>
      <c r="JJG156" s="86"/>
      <c r="JJH156" s="86"/>
      <c r="JJI156" s="86"/>
      <c r="JJJ156" s="86"/>
      <c r="JJK156" s="86"/>
      <c r="JJL156" s="86"/>
      <c r="JJM156" s="86"/>
      <c r="JJN156" s="86"/>
      <c r="JJO156" s="86"/>
      <c r="JJP156" s="86"/>
      <c r="JJQ156" s="86"/>
      <c r="JJR156" s="86"/>
      <c r="JJS156" s="86"/>
      <c r="JJT156" s="86"/>
      <c r="JJU156" s="86"/>
      <c r="JJV156" s="86"/>
      <c r="JJW156" s="86"/>
      <c r="JJX156" s="86"/>
      <c r="JJY156" s="86"/>
      <c r="JJZ156" s="86"/>
      <c r="JKA156" s="86"/>
      <c r="JKB156" s="86"/>
      <c r="JKC156" s="86"/>
      <c r="JKD156" s="86"/>
      <c r="JKE156" s="86"/>
      <c r="JKF156" s="86"/>
      <c r="JKG156" s="86"/>
      <c r="JKH156" s="86"/>
      <c r="JKI156" s="86"/>
      <c r="JKJ156" s="86"/>
      <c r="JKK156" s="86"/>
      <c r="JKL156" s="86"/>
      <c r="JKM156" s="86"/>
      <c r="JKN156" s="86"/>
      <c r="JKO156" s="86"/>
      <c r="JKP156" s="86"/>
      <c r="JKQ156" s="86"/>
      <c r="JKR156" s="86"/>
      <c r="JKS156" s="86"/>
      <c r="JKT156" s="86"/>
      <c r="JKU156" s="86"/>
      <c r="JKV156" s="86"/>
      <c r="JKW156" s="86"/>
      <c r="JKX156" s="86"/>
      <c r="JKY156" s="86"/>
      <c r="JKZ156" s="86"/>
      <c r="JLA156" s="86"/>
      <c r="JLB156" s="86"/>
      <c r="JLC156" s="86"/>
      <c r="JLD156" s="86"/>
      <c r="JLE156" s="86"/>
      <c r="JLF156" s="86"/>
      <c r="JLG156" s="86"/>
      <c r="JLH156" s="86"/>
      <c r="JLI156" s="86"/>
      <c r="JLJ156" s="86"/>
      <c r="JLK156" s="86"/>
      <c r="JLL156" s="86"/>
      <c r="JLM156" s="86"/>
      <c r="JLN156" s="86"/>
      <c r="JLO156" s="86"/>
      <c r="JLP156" s="86"/>
      <c r="JLQ156" s="86"/>
      <c r="JLR156" s="86"/>
      <c r="JLS156" s="86"/>
      <c r="JLT156" s="86"/>
      <c r="JLU156" s="86"/>
      <c r="JLV156" s="86"/>
      <c r="JLW156" s="86"/>
      <c r="JLX156" s="86"/>
      <c r="JLY156" s="86"/>
      <c r="JLZ156" s="86"/>
      <c r="JMA156" s="86"/>
      <c r="JMB156" s="86"/>
      <c r="JMC156" s="86"/>
      <c r="JMD156" s="86"/>
      <c r="JME156" s="86"/>
      <c r="JMF156" s="86"/>
      <c r="JMG156" s="86"/>
      <c r="JMH156" s="86"/>
      <c r="JMI156" s="86"/>
      <c r="JMJ156" s="86"/>
      <c r="JMK156" s="86"/>
      <c r="JML156" s="86"/>
      <c r="JMM156" s="86"/>
      <c r="JMN156" s="86"/>
      <c r="JMO156" s="86"/>
      <c r="JMP156" s="86"/>
      <c r="JMQ156" s="86"/>
      <c r="JMR156" s="86"/>
      <c r="JMS156" s="86"/>
      <c r="JMT156" s="86"/>
      <c r="JMU156" s="86"/>
      <c r="JMV156" s="86"/>
      <c r="JMW156" s="86"/>
      <c r="JMX156" s="86"/>
      <c r="JMY156" s="186"/>
      <c r="JMZ156" s="186"/>
      <c r="JNA156" s="186"/>
      <c r="JNB156" s="186"/>
      <c r="JNC156" s="186"/>
      <c r="JND156" s="186"/>
      <c r="JNE156" s="86"/>
      <c r="JNF156" s="86"/>
      <c r="JNG156" s="86"/>
      <c r="JNH156" s="86"/>
      <c r="JNI156" s="86"/>
      <c r="JNJ156" s="86"/>
      <c r="JNK156" s="86"/>
      <c r="JNL156" s="86"/>
      <c r="JNM156" s="86"/>
      <c r="JNN156" s="86"/>
      <c r="JNO156" s="86"/>
      <c r="JNP156" s="86"/>
      <c r="JNQ156" s="86"/>
      <c r="JNR156" s="86"/>
      <c r="JNS156" s="86"/>
      <c r="JNT156" s="86"/>
      <c r="JNU156" s="86"/>
      <c r="JNV156" s="86"/>
      <c r="JNW156" s="86"/>
      <c r="JNX156" s="86"/>
      <c r="JNY156" s="86"/>
      <c r="JNZ156" s="86"/>
      <c r="JOA156" s="86"/>
      <c r="JOB156" s="86"/>
      <c r="JOC156" s="86"/>
      <c r="JOD156" s="86"/>
      <c r="JOE156" s="86"/>
      <c r="JOF156" s="86"/>
      <c r="JOG156" s="86"/>
      <c r="JOH156" s="86"/>
      <c r="JOI156" s="86"/>
      <c r="JOJ156" s="86"/>
      <c r="JOK156" s="86"/>
      <c r="JOL156" s="86"/>
      <c r="JOM156" s="86"/>
      <c r="JON156" s="86"/>
      <c r="JOO156" s="86"/>
      <c r="JOP156" s="86"/>
      <c r="JOQ156" s="86"/>
      <c r="JOR156" s="86"/>
      <c r="JOS156" s="86"/>
      <c r="JOT156" s="86"/>
      <c r="JOU156" s="86"/>
      <c r="JOV156" s="86"/>
      <c r="JOW156" s="86"/>
      <c r="JOX156" s="86"/>
      <c r="JOY156" s="86"/>
      <c r="JOZ156" s="86"/>
      <c r="JPA156" s="86"/>
      <c r="JPB156" s="86"/>
      <c r="JPC156" s="86"/>
      <c r="JPD156" s="86"/>
      <c r="JPE156" s="86"/>
      <c r="JPF156" s="86"/>
      <c r="JPG156" s="86"/>
      <c r="JPH156" s="86"/>
      <c r="JPI156" s="86"/>
      <c r="JPJ156" s="86"/>
      <c r="JPK156" s="86"/>
      <c r="JPL156" s="86"/>
      <c r="JPM156" s="86"/>
      <c r="JPN156" s="86"/>
      <c r="JPO156" s="86"/>
      <c r="JPP156" s="86"/>
      <c r="JPQ156" s="86"/>
      <c r="JPR156" s="86"/>
      <c r="JPS156" s="86"/>
      <c r="JPT156" s="86"/>
      <c r="JPU156" s="86"/>
      <c r="JPV156" s="86"/>
      <c r="JPW156" s="86"/>
      <c r="JPX156" s="86"/>
      <c r="JPY156" s="86"/>
      <c r="JPZ156" s="86"/>
      <c r="JQA156" s="86"/>
      <c r="JQB156" s="86"/>
      <c r="JQC156" s="86"/>
      <c r="JQD156" s="86"/>
      <c r="JQE156" s="86"/>
      <c r="JQF156" s="86"/>
      <c r="JQG156" s="86"/>
      <c r="JQH156" s="86"/>
      <c r="JQI156" s="86"/>
      <c r="JQJ156" s="86"/>
      <c r="JQK156" s="86"/>
      <c r="JQL156" s="86"/>
      <c r="JQM156" s="86"/>
      <c r="JQN156" s="86"/>
      <c r="JQO156" s="86"/>
      <c r="JQP156" s="86"/>
      <c r="JQQ156" s="86"/>
      <c r="JQR156" s="86"/>
      <c r="JQS156" s="86"/>
      <c r="JQT156" s="86"/>
      <c r="JQU156" s="86"/>
      <c r="JQV156" s="86"/>
      <c r="JQW156" s="86"/>
      <c r="JQX156" s="86"/>
      <c r="JQY156" s="86"/>
      <c r="JQZ156" s="86"/>
      <c r="JRA156" s="86"/>
      <c r="JRB156" s="86"/>
      <c r="JRC156" s="86"/>
      <c r="JRD156" s="86"/>
      <c r="JRE156" s="86"/>
      <c r="JRF156" s="86"/>
      <c r="JRG156" s="86"/>
      <c r="JRH156" s="86"/>
      <c r="JRI156" s="86"/>
      <c r="JRJ156" s="86"/>
      <c r="JRK156" s="86"/>
      <c r="JRL156" s="86"/>
      <c r="JRM156" s="86"/>
      <c r="JRN156" s="86"/>
      <c r="JRO156" s="86"/>
      <c r="JRP156" s="86"/>
      <c r="JRQ156" s="86"/>
      <c r="JRR156" s="86"/>
      <c r="JRS156" s="86"/>
      <c r="JRT156" s="86"/>
      <c r="JRU156" s="86"/>
      <c r="JRV156" s="86"/>
      <c r="JRW156" s="86"/>
      <c r="JRX156" s="86"/>
      <c r="JRY156" s="86"/>
      <c r="JRZ156" s="86"/>
      <c r="JSA156" s="86"/>
      <c r="JSB156" s="86"/>
      <c r="JSC156" s="86"/>
      <c r="JSD156" s="86"/>
      <c r="JSE156" s="86"/>
      <c r="JSF156" s="86"/>
      <c r="JSG156" s="86"/>
      <c r="JSH156" s="86"/>
      <c r="JSI156" s="86"/>
      <c r="JSJ156" s="86"/>
      <c r="JSK156" s="86"/>
      <c r="JSL156" s="86"/>
      <c r="JSM156" s="86"/>
      <c r="JSN156" s="86"/>
      <c r="JSO156" s="86"/>
      <c r="JSP156" s="86"/>
      <c r="JSQ156" s="86"/>
      <c r="JSR156" s="86"/>
      <c r="JSS156" s="86"/>
      <c r="JST156" s="86"/>
      <c r="JSU156" s="86"/>
      <c r="JSV156" s="86"/>
      <c r="JSW156" s="86"/>
      <c r="JSX156" s="86"/>
      <c r="JSY156" s="86"/>
      <c r="JSZ156" s="86"/>
      <c r="JTA156" s="86"/>
      <c r="JTB156" s="86"/>
      <c r="JTC156" s="86"/>
      <c r="JTD156" s="86"/>
      <c r="JTE156" s="86"/>
      <c r="JTF156" s="86"/>
      <c r="JTG156" s="86"/>
      <c r="JTH156" s="86"/>
      <c r="JTI156" s="86"/>
      <c r="JTJ156" s="86"/>
      <c r="JTK156" s="86"/>
      <c r="JTL156" s="86"/>
      <c r="JTM156" s="86"/>
      <c r="JTN156" s="86"/>
      <c r="JTO156" s="86"/>
      <c r="JTP156" s="86"/>
      <c r="JTQ156" s="86"/>
      <c r="JTR156" s="86"/>
      <c r="JTS156" s="86"/>
      <c r="JTT156" s="86"/>
      <c r="JTU156" s="86"/>
      <c r="JTV156" s="86"/>
      <c r="JTW156" s="86"/>
      <c r="JTX156" s="86"/>
      <c r="JTY156" s="86"/>
      <c r="JTZ156" s="86"/>
      <c r="JUA156" s="86"/>
      <c r="JUB156" s="86"/>
      <c r="JUC156" s="86"/>
      <c r="JUD156" s="86"/>
      <c r="JUE156" s="86"/>
      <c r="JUF156" s="86"/>
      <c r="JUG156" s="86"/>
      <c r="JUH156" s="86"/>
      <c r="JUI156" s="86"/>
      <c r="JUJ156" s="86"/>
      <c r="JUK156" s="86"/>
      <c r="JUL156" s="86"/>
      <c r="JUM156" s="86"/>
      <c r="JUN156" s="86"/>
      <c r="JUO156" s="86"/>
      <c r="JUP156" s="86"/>
      <c r="JUQ156" s="86"/>
      <c r="JUR156" s="86"/>
      <c r="JUS156" s="86"/>
      <c r="JUT156" s="86"/>
      <c r="JUU156" s="86"/>
      <c r="JUV156" s="86"/>
      <c r="JUW156" s="86"/>
      <c r="JUX156" s="86"/>
      <c r="JUY156" s="86"/>
      <c r="JUZ156" s="86"/>
      <c r="JVA156" s="86"/>
      <c r="JVB156" s="86"/>
      <c r="JVC156" s="86"/>
      <c r="JVD156" s="86"/>
      <c r="JVE156" s="86"/>
      <c r="JVF156" s="86"/>
      <c r="JVG156" s="86"/>
      <c r="JVH156" s="86"/>
      <c r="JVI156" s="86"/>
      <c r="JVJ156" s="86"/>
      <c r="JVK156" s="86"/>
      <c r="JVL156" s="86"/>
      <c r="JVM156" s="86"/>
      <c r="JVN156" s="86"/>
      <c r="JVO156" s="86"/>
      <c r="JVP156" s="86"/>
      <c r="JVQ156" s="86"/>
      <c r="JVR156" s="86"/>
      <c r="JVS156" s="86"/>
      <c r="JVT156" s="86"/>
      <c r="JVU156" s="86"/>
      <c r="JVV156" s="86"/>
      <c r="JVW156" s="86"/>
      <c r="JVX156" s="86"/>
      <c r="JVY156" s="86"/>
      <c r="JVZ156" s="86"/>
      <c r="JWA156" s="86"/>
      <c r="JWB156" s="86"/>
      <c r="JWC156" s="86"/>
      <c r="JWD156" s="86"/>
      <c r="JWE156" s="86"/>
      <c r="JWF156" s="86"/>
      <c r="JWG156" s="86"/>
      <c r="JWH156" s="86"/>
      <c r="JWI156" s="86"/>
      <c r="JWJ156" s="86"/>
      <c r="JWK156" s="86"/>
      <c r="JWL156" s="86"/>
      <c r="JWM156" s="86"/>
      <c r="JWN156" s="86"/>
      <c r="JWO156" s="86"/>
      <c r="JWP156" s="86"/>
      <c r="JWQ156" s="86"/>
      <c r="JWR156" s="86"/>
      <c r="JWS156" s="86"/>
      <c r="JWT156" s="86"/>
      <c r="JWU156" s="186"/>
      <c r="JWV156" s="186"/>
      <c r="JWW156" s="186"/>
      <c r="JWX156" s="186"/>
      <c r="JWY156" s="186"/>
      <c r="JWZ156" s="186"/>
      <c r="JXA156" s="86"/>
      <c r="JXB156" s="86"/>
      <c r="JXC156" s="86"/>
      <c r="JXD156" s="86"/>
      <c r="JXE156" s="86"/>
      <c r="JXF156" s="86"/>
      <c r="JXG156" s="86"/>
      <c r="JXH156" s="86"/>
      <c r="JXI156" s="86"/>
      <c r="JXJ156" s="86"/>
      <c r="JXK156" s="86"/>
      <c r="JXL156" s="86"/>
      <c r="JXM156" s="86"/>
      <c r="JXN156" s="86"/>
      <c r="JXO156" s="86"/>
      <c r="JXP156" s="86"/>
      <c r="JXQ156" s="86"/>
      <c r="JXR156" s="86"/>
      <c r="JXS156" s="86"/>
      <c r="JXT156" s="86"/>
      <c r="JXU156" s="86"/>
      <c r="JXV156" s="86"/>
      <c r="JXW156" s="86"/>
      <c r="JXX156" s="86"/>
      <c r="JXY156" s="86"/>
      <c r="JXZ156" s="86"/>
      <c r="JYA156" s="86"/>
      <c r="JYB156" s="86"/>
      <c r="JYC156" s="86"/>
      <c r="JYD156" s="86"/>
      <c r="JYE156" s="86"/>
      <c r="JYF156" s="86"/>
      <c r="JYG156" s="86"/>
      <c r="JYH156" s="86"/>
      <c r="JYI156" s="86"/>
      <c r="JYJ156" s="86"/>
      <c r="JYK156" s="86"/>
      <c r="JYL156" s="86"/>
      <c r="JYM156" s="86"/>
      <c r="JYN156" s="86"/>
      <c r="JYO156" s="86"/>
      <c r="JYP156" s="86"/>
      <c r="JYQ156" s="86"/>
      <c r="JYR156" s="86"/>
      <c r="JYS156" s="86"/>
      <c r="JYT156" s="86"/>
      <c r="JYU156" s="86"/>
      <c r="JYV156" s="86"/>
      <c r="JYW156" s="86"/>
      <c r="JYX156" s="86"/>
      <c r="JYY156" s="86"/>
      <c r="JYZ156" s="86"/>
      <c r="JZA156" s="86"/>
      <c r="JZB156" s="86"/>
      <c r="JZC156" s="86"/>
      <c r="JZD156" s="86"/>
      <c r="JZE156" s="86"/>
      <c r="JZF156" s="86"/>
      <c r="JZG156" s="86"/>
      <c r="JZH156" s="86"/>
      <c r="JZI156" s="86"/>
      <c r="JZJ156" s="86"/>
      <c r="JZK156" s="86"/>
      <c r="JZL156" s="86"/>
      <c r="JZM156" s="86"/>
      <c r="JZN156" s="86"/>
      <c r="JZO156" s="86"/>
      <c r="JZP156" s="86"/>
      <c r="JZQ156" s="86"/>
      <c r="JZR156" s="86"/>
      <c r="JZS156" s="86"/>
      <c r="JZT156" s="86"/>
      <c r="JZU156" s="86"/>
      <c r="JZV156" s="86"/>
      <c r="JZW156" s="86"/>
      <c r="JZX156" s="86"/>
      <c r="JZY156" s="86"/>
      <c r="JZZ156" s="86"/>
      <c r="KAA156" s="86"/>
      <c r="KAB156" s="86"/>
      <c r="KAC156" s="86"/>
      <c r="KAD156" s="86"/>
      <c r="KAE156" s="86"/>
      <c r="KAF156" s="86"/>
      <c r="KAG156" s="86"/>
      <c r="KAH156" s="86"/>
      <c r="KAI156" s="86"/>
      <c r="KAJ156" s="86"/>
      <c r="KAK156" s="86"/>
      <c r="KAL156" s="86"/>
      <c r="KAM156" s="86"/>
      <c r="KAN156" s="86"/>
      <c r="KAO156" s="86"/>
      <c r="KAP156" s="86"/>
      <c r="KAQ156" s="86"/>
      <c r="KAR156" s="86"/>
      <c r="KAS156" s="86"/>
      <c r="KAT156" s="86"/>
      <c r="KAU156" s="86"/>
      <c r="KAV156" s="86"/>
      <c r="KAW156" s="86"/>
      <c r="KAX156" s="86"/>
      <c r="KAY156" s="86"/>
      <c r="KAZ156" s="86"/>
      <c r="KBA156" s="86"/>
      <c r="KBB156" s="86"/>
      <c r="KBC156" s="86"/>
      <c r="KBD156" s="86"/>
      <c r="KBE156" s="86"/>
      <c r="KBF156" s="86"/>
      <c r="KBG156" s="86"/>
      <c r="KBH156" s="86"/>
      <c r="KBI156" s="86"/>
      <c r="KBJ156" s="86"/>
      <c r="KBK156" s="86"/>
      <c r="KBL156" s="86"/>
      <c r="KBM156" s="86"/>
      <c r="KBN156" s="86"/>
      <c r="KBO156" s="86"/>
      <c r="KBP156" s="86"/>
      <c r="KBQ156" s="86"/>
      <c r="KBR156" s="86"/>
      <c r="KBS156" s="86"/>
      <c r="KBT156" s="86"/>
      <c r="KBU156" s="86"/>
      <c r="KBV156" s="86"/>
      <c r="KBW156" s="86"/>
      <c r="KBX156" s="86"/>
      <c r="KBY156" s="86"/>
      <c r="KBZ156" s="86"/>
      <c r="KCA156" s="86"/>
      <c r="KCB156" s="86"/>
      <c r="KCC156" s="86"/>
      <c r="KCD156" s="86"/>
      <c r="KCE156" s="86"/>
      <c r="KCF156" s="86"/>
      <c r="KCG156" s="86"/>
      <c r="KCH156" s="86"/>
      <c r="KCI156" s="86"/>
      <c r="KCJ156" s="86"/>
      <c r="KCK156" s="86"/>
      <c r="KCL156" s="86"/>
      <c r="KCM156" s="86"/>
      <c r="KCN156" s="86"/>
      <c r="KCO156" s="86"/>
      <c r="KCP156" s="86"/>
      <c r="KCQ156" s="86"/>
      <c r="KCR156" s="86"/>
      <c r="KCS156" s="86"/>
      <c r="KCT156" s="86"/>
      <c r="KCU156" s="86"/>
      <c r="KCV156" s="86"/>
      <c r="KCW156" s="86"/>
      <c r="KCX156" s="86"/>
      <c r="KCY156" s="86"/>
      <c r="KCZ156" s="86"/>
      <c r="KDA156" s="86"/>
      <c r="KDB156" s="86"/>
      <c r="KDC156" s="86"/>
      <c r="KDD156" s="86"/>
      <c r="KDE156" s="86"/>
      <c r="KDF156" s="86"/>
      <c r="KDG156" s="86"/>
      <c r="KDH156" s="86"/>
      <c r="KDI156" s="86"/>
      <c r="KDJ156" s="86"/>
      <c r="KDK156" s="86"/>
      <c r="KDL156" s="86"/>
      <c r="KDM156" s="86"/>
      <c r="KDN156" s="86"/>
      <c r="KDO156" s="86"/>
      <c r="KDP156" s="86"/>
      <c r="KDQ156" s="86"/>
      <c r="KDR156" s="86"/>
      <c r="KDS156" s="86"/>
      <c r="KDT156" s="86"/>
      <c r="KDU156" s="86"/>
      <c r="KDV156" s="86"/>
      <c r="KDW156" s="86"/>
      <c r="KDX156" s="86"/>
      <c r="KDY156" s="86"/>
      <c r="KDZ156" s="86"/>
      <c r="KEA156" s="86"/>
      <c r="KEB156" s="86"/>
      <c r="KEC156" s="86"/>
      <c r="KED156" s="86"/>
      <c r="KEE156" s="86"/>
      <c r="KEF156" s="86"/>
      <c r="KEG156" s="86"/>
      <c r="KEH156" s="86"/>
      <c r="KEI156" s="86"/>
      <c r="KEJ156" s="86"/>
      <c r="KEK156" s="86"/>
      <c r="KEL156" s="86"/>
      <c r="KEM156" s="86"/>
      <c r="KEN156" s="86"/>
      <c r="KEO156" s="86"/>
      <c r="KEP156" s="86"/>
      <c r="KEQ156" s="86"/>
      <c r="KER156" s="86"/>
      <c r="KES156" s="86"/>
      <c r="KET156" s="86"/>
      <c r="KEU156" s="86"/>
      <c r="KEV156" s="86"/>
      <c r="KEW156" s="86"/>
      <c r="KEX156" s="86"/>
      <c r="KEY156" s="86"/>
      <c r="KEZ156" s="86"/>
      <c r="KFA156" s="86"/>
      <c r="KFB156" s="86"/>
      <c r="KFC156" s="86"/>
      <c r="KFD156" s="86"/>
      <c r="KFE156" s="86"/>
      <c r="KFF156" s="86"/>
      <c r="KFG156" s="86"/>
      <c r="KFH156" s="86"/>
      <c r="KFI156" s="86"/>
      <c r="KFJ156" s="86"/>
      <c r="KFK156" s="86"/>
      <c r="KFL156" s="86"/>
      <c r="KFM156" s="86"/>
      <c r="KFN156" s="86"/>
      <c r="KFO156" s="86"/>
      <c r="KFP156" s="86"/>
      <c r="KFQ156" s="86"/>
      <c r="KFR156" s="86"/>
      <c r="KFS156" s="86"/>
      <c r="KFT156" s="86"/>
      <c r="KFU156" s="86"/>
      <c r="KFV156" s="86"/>
      <c r="KFW156" s="86"/>
      <c r="KFX156" s="86"/>
      <c r="KFY156" s="86"/>
      <c r="KFZ156" s="86"/>
      <c r="KGA156" s="86"/>
      <c r="KGB156" s="86"/>
      <c r="KGC156" s="86"/>
      <c r="KGD156" s="86"/>
      <c r="KGE156" s="86"/>
      <c r="KGF156" s="86"/>
      <c r="KGG156" s="86"/>
      <c r="KGH156" s="86"/>
      <c r="KGI156" s="86"/>
      <c r="KGJ156" s="86"/>
      <c r="KGK156" s="86"/>
      <c r="KGL156" s="86"/>
      <c r="KGM156" s="86"/>
      <c r="KGN156" s="86"/>
      <c r="KGO156" s="86"/>
      <c r="KGP156" s="86"/>
      <c r="KGQ156" s="186"/>
      <c r="KGR156" s="186"/>
      <c r="KGS156" s="186"/>
      <c r="KGT156" s="186"/>
      <c r="KGU156" s="186"/>
      <c r="KGV156" s="186"/>
      <c r="KGW156" s="86"/>
      <c r="KGX156" s="86"/>
      <c r="KGY156" s="86"/>
      <c r="KGZ156" s="86"/>
      <c r="KHA156" s="86"/>
      <c r="KHB156" s="86"/>
      <c r="KHC156" s="86"/>
      <c r="KHD156" s="86"/>
      <c r="KHE156" s="86"/>
      <c r="KHF156" s="86"/>
      <c r="KHG156" s="86"/>
      <c r="KHH156" s="86"/>
      <c r="KHI156" s="86"/>
      <c r="KHJ156" s="86"/>
      <c r="KHK156" s="86"/>
      <c r="KHL156" s="86"/>
      <c r="KHM156" s="86"/>
      <c r="KHN156" s="86"/>
      <c r="KHO156" s="86"/>
      <c r="KHP156" s="86"/>
      <c r="KHQ156" s="86"/>
      <c r="KHR156" s="86"/>
      <c r="KHS156" s="86"/>
      <c r="KHT156" s="86"/>
      <c r="KHU156" s="86"/>
      <c r="KHV156" s="86"/>
      <c r="KHW156" s="86"/>
      <c r="KHX156" s="86"/>
      <c r="KHY156" s="86"/>
      <c r="KHZ156" s="86"/>
      <c r="KIA156" s="86"/>
      <c r="KIB156" s="86"/>
      <c r="KIC156" s="86"/>
      <c r="KID156" s="86"/>
      <c r="KIE156" s="86"/>
      <c r="KIF156" s="86"/>
      <c r="KIG156" s="86"/>
      <c r="KIH156" s="86"/>
      <c r="KII156" s="86"/>
      <c r="KIJ156" s="86"/>
      <c r="KIK156" s="86"/>
      <c r="KIL156" s="86"/>
      <c r="KIM156" s="86"/>
      <c r="KIN156" s="86"/>
      <c r="KIO156" s="86"/>
      <c r="KIP156" s="86"/>
      <c r="KIQ156" s="86"/>
      <c r="KIR156" s="86"/>
      <c r="KIS156" s="86"/>
      <c r="KIT156" s="86"/>
      <c r="KIU156" s="86"/>
      <c r="KIV156" s="86"/>
      <c r="KIW156" s="86"/>
      <c r="KIX156" s="86"/>
      <c r="KIY156" s="86"/>
      <c r="KIZ156" s="86"/>
      <c r="KJA156" s="86"/>
      <c r="KJB156" s="86"/>
      <c r="KJC156" s="86"/>
      <c r="KJD156" s="86"/>
      <c r="KJE156" s="86"/>
      <c r="KJF156" s="86"/>
      <c r="KJG156" s="86"/>
      <c r="KJH156" s="86"/>
      <c r="KJI156" s="86"/>
      <c r="KJJ156" s="86"/>
      <c r="KJK156" s="86"/>
      <c r="KJL156" s="86"/>
      <c r="KJM156" s="86"/>
      <c r="KJN156" s="86"/>
      <c r="KJO156" s="86"/>
      <c r="KJP156" s="86"/>
      <c r="KJQ156" s="86"/>
      <c r="KJR156" s="86"/>
      <c r="KJS156" s="86"/>
      <c r="KJT156" s="86"/>
      <c r="KJU156" s="86"/>
      <c r="KJV156" s="86"/>
      <c r="KJW156" s="86"/>
      <c r="KJX156" s="86"/>
      <c r="KJY156" s="86"/>
      <c r="KJZ156" s="86"/>
      <c r="KKA156" s="86"/>
      <c r="KKB156" s="86"/>
      <c r="KKC156" s="86"/>
      <c r="KKD156" s="86"/>
      <c r="KKE156" s="86"/>
      <c r="KKF156" s="86"/>
      <c r="KKG156" s="86"/>
      <c r="KKH156" s="86"/>
      <c r="KKI156" s="86"/>
      <c r="KKJ156" s="86"/>
      <c r="KKK156" s="86"/>
      <c r="KKL156" s="86"/>
      <c r="KKM156" s="86"/>
      <c r="KKN156" s="86"/>
      <c r="KKO156" s="86"/>
      <c r="KKP156" s="86"/>
      <c r="KKQ156" s="86"/>
      <c r="KKR156" s="86"/>
      <c r="KKS156" s="86"/>
      <c r="KKT156" s="86"/>
      <c r="KKU156" s="86"/>
      <c r="KKV156" s="86"/>
      <c r="KKW156" s="86"/>
      <c r="KKX156" s="86"/>
      <c r="KKY156" s="86"/>
      <c r="KKZ156" s="86"/>
      <c r="KLA156" s="86"/>
      <c r="KLB156" s="86"/>
      <c r="KLC156" s="86"/>
      <c r="KLD156" s="86"/>
      <c r="KLE156" s="86"/>
      <c r="KLF156" s="86"/>
      <c r="KLG156" s="86"/>
      <c r="KLH156" s="86"/>
      <c r="KLI156" s="86"/>
      <c r="KLJ156" s="86"/>
      <c r="KLK156" s="86"/>
      <c r="KLL156" s="86"/>
      <c r="KLM156" s="86"/>
      <c r="KLN156" s="86"/>
      <c r="KLO156" s="86"/>
      <c r="KLP156" s="86"/>
      <c r="KLQ156" s="86"/>
      <c r="KLR156" s="86"/>
      <c r="KLS156" s="86"/>
      <c r="KLT156" s="86"/>
      <c r="KLU156" s="86"/>
      <c r="KLV156" s="86"/>
      <c r="KLW156" s="86"/>
      <c r="KLX156" s="86"/>
      <c r="KLY156" s="86"/>
      <c r="KLZ156" s="86"/>
      <c r="KMA156" s="86"/>
      <c r="KMB156" s="86"/>
      <c r="KMC156" s="86"/>
      <c r="KMD156" s="86"/>
      <c r="KME156" s="86"/>
      <c r="KMF156" s="86"/>
      <c r="KMG156" s="86"/>
      <c r="KMH156" s="86"/>
      <c r="KMI156" s="86"/>
      <c r="KMJ156" s="86"/>
      <c r="KMK156" s="86"/>
      <c r="KML156" s="86"/>
      <c r="KMM156" s="86"/>
      <c r="KMN156" s="86"/>
      <c r="KMO156" s="86"/>
      <c r="KMP156" s="86"/>
      <c r="KMQ156" s="86"/>
      <c r="KMR156" s="86"/>
      <c r="KMS156" s="86"/>
      <c r="KMT156" s="86"/>
      <c r="KMU156" s="86"/>
      <c r="KMV156" s="86"/>
      <c r="KMW156" s="86"/>
      <c r="KMX156" s="86"/>
      <c r="KMY156" s="86"/>
      <c r="KMZ156" s="86"/>
      <c r="KNA156" s="86"/>
      <c r="KNB156" s="86"/>
      <c r="KNC156" s="86"/>
      <c r="KND156" s="86"/>
      <c r="KNE156" s="86"/>
      <c r="KNF156" s="86"/>
      <c r="KNG156" s="86"/>
      <c r="KNH156" s="86"/>
      <c r="KNI156" s="86"/>
      <c r="KNJ156" s="86"/>
      <c r="KNK156" s="86"/>
      <c r="KNL156" s="86"/>
      <c r="KNM156" s="86"/>
      <c r="KNN156" s="86"/>
      <c r="KNO156" s="86"/>
      <c r="KNP156" s="86"/>
      <c r="KNQ156" s="86"/>
      <c r="KNR156" s="86"/>
      <c r="KNS156" s="86"/>
      <c r="KNT156" s="86"/>
      <c r="KNU156" s="86"/>
      <c r="KNV156" s="86"/>
      <c r="KNW156" s="86"/>
      <c r="KNX156" s="86"/>
      <c r="KNY156" s="86"/>
      <c r="KNZ156" s="86"/>
      <c r="KOA156" s="86"/>
      <c r="KOB156" s="86"/>
      <c r="KOC156" s="86"/>
      <c r="KOD156" s="86"/>
      <c r="KOE156" s="86"/>
      <c r="KOF156" s="86"/>
      <c r="KOG156" s="86"/>
      <c r="KOH156" s="86"/>
      <c r="KOI156" s="86"/>
      <c r="KOJ156" s="86"/>
      <c r="KOK156" s="86"/>
      <c r="KOL156" s="86"/>
      <c r="KOM156" s="86"/>
      <c r="KON156" s="86"/>
      <c r="KOO156" s="86"/>
      <c r="KOP156" s="86"/>
      <c r="KOQ156" s="86"/>
      <c r="KOR156" s="86"/>
      <c r="KOS156" s="86"/>
      <c r="KOT156" s="86"/>
      <c r="KOU156" s="86"/>
      <c r="KOV156" s="86"/>
      <c r="KOW156" s="86"/>
      <c r="KOX156" s="86"/>
      <c r="KOY156" s="86"/>
      <c r="KOZ156" s="86"/>
      <c r="KPA156" s="86"/>
      <c r="KPB156" s="86"/>
      <c r="KPC156" s="86"/>
      <c r="KPD156" s="86"/>
      <c r="KPE156" s="86"/>
      <c r="KPF156" s="86"/>
      <c r="KPG156" s="86"/>
      <c r="KPH156" s="86"/>
      <c r="KPI156" s="86"/>
      <c r="KPJ156" s="86"/>
      <c r="KPK156" s="86"/>
      <c r="KPL156" s="86"/>
      <c r="KPM156" s="86"/>
      <c r="KPN156" s="86"/>
      <c r="KPO156" s="86"/>
      <c r="KPP156" s="86"/>
      <c r="KPQ156" s="86"/>
      <c r="KPR156" s="86"/>
      <c r="KPS156" s="86"/>
      <c r="KPT156" s="86"/>
      <c r="KPU156" s="86"/>
      <c r="KPV156" s="86"/>
      <c r="KPW156" s="86"/>
      <c r="KPX156" s="86"/>
      <c r="KPY156" s="86"/>
      <c r="KPZ156" s="86"/>
      <c r="KQA156" s="86"/>
      <c r="KQB156" s="86"/>
      <c r="KQC156" s="86"/>
      <c r="KQD156" s="86"/>
      <c r="KQE156" s="86"/>
      <c r="KQF156" s="86"/>
      <c r="KQG156" s="86"/>
      <c r="KQH156" s="86"/>
      <c r="KQI156" s="86"/>
      <c r="KQJ156" s="86"/>
      <c r="KQK156" s="86"/>
      <c r="KQL156" s="86"/>
      <c r="KQM156" s="186"/>
      <c r="KQN156" s="186"/>
      <c r="KQO156" s="186"/>
      <c r="KQP156" s="186"/>
      <c r="KQQ156" s="186"/>
      <c r="KQR156" s="186"/>
      <c r="KQS156" s="86"/>
      <c r="KQT156" s="86"/>
      <c r="KQU156" s="86"/>
      <c r="KQV156" s="86"/>
      <c r="KQW156" s="86"/>
      <c r="KQX156" s="86"/>
      <c r="KQY156" s="86"/>
      <c r="KQZ156" s="86"/>
      <c r="KRA156" s="86"/>
      <c r="KRB156" s="86"/>
      <c r="KRC156" s="86"/>
      <c r="KRD156" s="86"/>
      <c r="KRE156" s="86"/>
      <c r="KRF156" s="86"/>
      <c r="KRG156" s="86"/>
      <c r="KRH156" s="86"/>
      <c r="KRI156" s="86"/>
      <c r="KRJ156" s="86"/>
      <c r="KRK156" s="86"/>
      <c r="KRL156" s="86"/>
      <c r="KRM156" s="86"/>
      <c r="KRN156" s="86"/>
      <c r="KRO156" s="86"/>
      <c r="KRP156" s="86"/>
      <c r="KRQ156" s="86"/>
      <c r="KRR156" s="86"/>
      <c r="KRS156" s="86"/>
      <c r="KRT156" s="86"/>
      <c r="KRU156" s="86"/>
      <c r="KRV156" s="86"/>
      <c r="KRW156" s="86"/>
      <c r="KRX156" s="86"/>
      <c r="KRY156" s="86"/>
      <c r="KRZ156" s="86"/>
      <c r="KSA156" s="86"/>
      <c r="KSB156" s="86"/>
      <c r="KSC156" s="86"/>
      <c r="KSD156" s="86"/>
      <c r="KSE156" s="86"/>
      <c r="KSF156" s="86"/>
      <c r="KSG156" s="86"/>
      <c r="KSH156" s="86"/>
      <c r="KSI156" s="86"/>
      <c r="KSJ156" s="86"/>
      <c r="KSK156" s="86"/>
      <c r="KSL156" s="86"/>
      <c r="KSM156" s="86"/>
      <c r="KSN156" s="86"/>
      <c r="KSO156" s="86"/>
      <c r="KSP156" s="86"/>
      <c r="KSQ156" s="86"/>
      <c r="KSR156" s="86"/>
      <c r="KSS156" s="86"/>
      <c r="KST156" s="86"/>
      <c r="KSU156" s="86"/>
      <c r="KSV156" s="86"/>
      <c r="KSW156" s="86"/>
      <c r="KSX156" s="86"/>
      <c r="KSY156" s="86"/>
      <c r="KSZ156" s="86"/>
      <c r="KTA156" s="86"/>
      <c r="KTB156" s="86"/>
      <c r="KTC156" s="86"/>
      <c r="KTD156" s="86"/>
      <c r="KTE156" s="86"/>
      <c r="KTF156" s="86"/>
      <c r="KTG156" s="86"/>
      <c r="KTH156" s="86"/>
      <c r="KTI156" s="86"/>
      <c r="KTJ156" s="86"/>
      <c r="KTK156" s="86"/>
      <c r="KTL156" s="86"/>
      <c r="KTM156" s="86"/>
      <c r="KTN156" s="86"/>
      <c r="KTO156" s="86"/>
      <c r="KTP156" s="86"/>
      <c r="KTQ156" s="86"/>
      <c r="KTR156" s="86"/>
      <c r="KTS156" s="86"/>
      <c r="KTT156" s="86"/>
      <c r="KTU156" s="86"/>
      <c r="KTV156" s="86"/>
      <c r="KTW156" s="86"/>
      <c r="KTX156" s="86"/>
      <c r="KTY156" s="86"/>
      <c r="KTZ156" s="86"/>
      <c r="KUA156" s="86"/>
      <c r="KUB156" s="86"/>
      <c r="KUC156" s="86"/>
      <c r="KUD156" s="86"/>
      <c r="KUE156" s="86"/>
      <c r="KUF156" s="86"/>
      <c r="KUG156" s="86"/>
      <c r="KUH156" s="86"/>
      <c r="KUI156" s="86"/>
      <c r="KUJ156" s="86"/>
      <c r="KUK156" s="86"/>
      <c r="KUL156" s="86"/>
      <c r="KUM156" s="86"/>
      <c r="KUN156" s="86"/>
      <c r="KUO156" s="86"/>
      <c r="KUP156" s="86"/>
      <c r="KUQ156" s="86"/>
      <c r="KUR156" s="86"/>
      <c r="KUS156" s="86"/>
      <c r="KUT156" s="86"/>
      <c r="KUU156" s="86"/>
      <c r="KUV156" s="86"/>
      <c r="KUW156" s="86"/>
      <c r="KUX156" s="86"/>
      <c r="KUY156" s="86"/>
      <c r="KUZ156" s="86"/>
      <c r="KVA156" s="86"/>
      <c r="KVB156" s="86"/>
      <c r="KVC156" s="86"/>
      <c r="KVD156" s="86"/>
      <c r="KVE156" s="86"/>
      <c r="KVF156" s="86"/>
      <c r="KVG156" s="86"/>
      <c r="KVH156" s="86"/>
      <c r="KVI156" s="86"/>
      <c r="KVJ156" s="86"/>
      <c r="KVK156" s="86"/>
      <c r="KVL156" s="86"/>
      <c r="KVM156" s="86"/>
      <c r="KVN156" s="86"/>
      <c r="KVO156" s="86"/>
      <c r="KVP156" s="86"/>
      <c r="KVQ156" s="86"/>
      <c r="KVR156" s="86"/>
      <c r="KVS156" s="86"/>
      <c r="KVT156" s="86"/>
      <c r="KVU156" s="86"/>
      <c r="KVV156" s="86"/>
      <c r="KVW156" s="86"/>
      <c r="KVX156" s="86"/>
      <c r="KVY156" s="86"/>
      <c r="KVZ156" s="86"/>
      <c r="KWA156" s="86"/>
      <c r="KWB156" s="86"/>
      <c r="KWC156" s="86"/>
      <c r="KWD156" s="86"/>
      <c r="KWE156" s="86"/>
      <c r="KWF156" s="86"/>
      <c r="KWG156" s="86"/>
      <c r="KWH156" s="86"/>
      <c r="KWI156" s="86"/>
      <c r="KWJ156" s="86"/>
      <c r="KWK156" s="86"/>
      <c r="KWL156" s="86"/>
      <c r="KWM156" s="86"/>
      <c r="KWN156" s="86"/>
      <c r="KWO156" s="86"/>
      <c r="KWP156" s="86"/>
      <c r="KWQ156" s="86"/>
      <c r="KWR156" s="86"/>
      <c r="KWS156" s="86"/>
      <c r="KWT156" s="86"/>
      <c r="KWU156" s="86"/>
      <c r="KWV156" s="86"/>
      <c r="KWW156" s="86"/>
      <c r="KWX156" s="86"/>
      <c r="KWY156" s="86"/>
      <c r="KWZ156" s="86"/>
      <c r="KXA156" s="86"/>
      <c r="KXB156" s="86"/>
      <c r="KXC156" s="86"/>
      <c r="KXD156" s="86"/>
      <c r="KXE156" s="86"/>
      <c r="KXF156" s="86"/>
      <c r="KXG156" s="86"/>
      <c r="KXH156" s="86"/>
      <c r="KXI156" s="86"/>
      <c r="KXJ156" s="86"/>
      <c r="KXK156" s="86"/>
      <c r="KXL156" s="86"/>
      <c r="KXM156" s="86"/>
      <c r="KXN156" s="86"/>
      <c r="KXO156" s="86"/>
      <c r="KXP156" s="86"/>
      <c r="KXQ156" s="86"/>
      <c r="KXR156" s="86"/>
      <c r="KXS156" s="86"/>
      <c r="KXT156" s="86"/>
      <c r="KXU156" s="86"/>
      <c r="KXV156" s="86"/>
      <c r="KXW156" s="86"/>
      <c r="KXX156" s="86"/>
      <c r="KXY156" s="86"/>
      <c r="KXZ156" s="86"/>
      <c r="KYA156" s="86"/>
      <c r="KYB156" s="86"/>
      <c r="KYC156" s="86"/>
      <c r="KYD156" s="86"/>
      <c r="KYE156" s="86"/>
      <c r="KYF156" s="86"/>
      <c r="KYG156" s="86"/>
      <c r="KYH156" s="86"/>
      <c r="KYI156" s="86"/>
      <c r="KYJ156" s="86"/>
      <c r="KYK156" s="86"/>
      <c r="KYL156" s="86"/>
      <c r="KYM156" s="86"/>
      <c r="KYN156" s="86"/>
      <c r="KYO156" s="86"/>
      <c r="KYP156" s="86"/>
      <c r="KYQ156" s="86"/>
      <c r="KYR156" s="86"/>
      <c r="KYS156" s="86"/>
      <c r="KYT156" s="86"/>
      <c r="KYU156" s="86"/>
      <c r="KYV156" s="86"/>
      <c r="KYW156" s="86"/>
      <c r="KYX156" s="86"/>
      <c r="KYY156" s="86"/>
      <c r="KYZ156" s="86"/>
      <c r="KZA156" s="86"/>
      <c r="KZB156" s="86"/>
      <c r="KZC156" s="86"/>
      <c r="KZD156" s="86"/>
      <c r="KZE156" s="86"/>
      <c r="KZF156" s="86"/>
      <c r="KZG156" s="86"/>
      <c r="KZH156" s="86"/>
      <c r="KZI156" s="86"/>
      <c r="KZJ156" s="86"/>
      <c r="KZK156" s="86"/>
      <c r="KZL156" s="86"/>
      <c r="KZM156" s="86"/>
      <c r="KZN156" s="86"/>
      <c r="KZO156" s="86"/>
      <c r="KZP156" s="86"/>
      <c r="KZQ156" s="86"/>
      <c r="KZR156" s="86"/>
      <c r="KZS156" s="86"/>
      <c r="KZT156" s="86"/>
      <c r="KZU156" s="86"/>
      <c r="KZV156" s="86"/>
      <c r="KZW156" s="86"/>
      <c r="KZX156" s="86"/>
      <c r="KZY156" s="86"/>
      <c r="KZZ156" s="86"/>
      <c r="LAA156" s="86"/>
      <c r="LAB156" s="86"/>
      <c r="LAC156" s="86"/>
      <c r="LAD156" s="86"/>
      <c r="LAE156" s="86"/>
      <c r="LAF156" s="86"/>
      <c r="LAG156" s="86"/>
      <c r="LAH156" s="86"/>
      <c r="LAI156" s="186"/>
      <c r="LAJ156" s="186"/>
      <c r="LAK156" s="186"/>
      <c r="LAL156" s="186"/>
      <c r="LAM156" s="186"/>
      <c r="LAN156" s="186"/>
      <c r="LAO156" s="86"/>
      <c r="LAP156" s="86"/>
      <c r="LAQ156" s="86"/>
      <c r="LAR156" s="86"/>
      <c r="LAS156" s="86"/>
      <c r="LAT156" s="86"/>
      <c r="LAU156" s="86"/>
      <c r="LAV156" s="86"/>
      <c r="LAW156" s="86"/>
      <c r="LAX156" s="86"/>
      <c r="LAY156" s="86"/>
      <c r="LAZ156" s="86"/>
      <c r="LBA156" s="86"/>
      <c r="LBB156" s="86"/>
      <c r="LBC156" s="86"/>
      <c r="LBD156" s="86"/>
      <c r="LBE156" s="86"/>
      <c r="LBF156" s="86"/>
      <c r="LBG156" s="86"/>
      <c r="LBH156" s="86"/>
      <c r="LBI156" s="86"/>
      <c r="LBJ156" s="86"/>
      <c r="LBK156" s="86"/>
      <c r="LBL156" s="86"/>
      <c r="LBM156" s="86"/>
      <c r="LBN156" s="86"/>
      <c r="LBO156" s="86"/>
      <c r="LBP156" s="86"/>
      <c r="LBQ156" s="86"/>
      <c r="LBR156" s="86"/>
      <c r="LBS156" s="86"/>
      <c r="LBT156" s="86"/>
      <c r="LBU156" s="86"/>
      <c r="LBV156" s="86"/>
      <c r="LBW156" s="86"/>
      <c r="LBX156" s="86"/>
      <c r="LBY156" s="86"/>
      <c r="LBZ156" s="86"/>
      <c r="LCA156" s="86"/>
      <c r="LCB156" s="86"/>
      <c r="LCC156" s="86"/>
      <c r="LCD156" s="86"/>
      <c r="LCE156" s="86"/>
      <c r="LCF156" s="86"/>
      <c r="LCG156" s="86"/>
      <c r="LCH156" s="86"/>
      <c r="LCI156" s="86"/>
      <c r="LCJ156" s="86"/>
      <c r="LCK156" s="86"/>
      <c r="LCL156" s="86"/>
      <c r="LCM156" s="86"/>
      <c r="LCN156" s="86"/>
      <c r="LCO156" s="86"/>
      <c r="LCP156" s="86"/>
      <c r="LCQ156" s="86"/>
      <c r="LCR156" s="86"/>
      <c r="LCS156" s="86"/>
      <c r="LCT156" s="86"/>
      <c r="LCU156" s="86"/>
      <c r="LCV156" s="86"/>
      <c r="LCW156" s="86"/>
      <c r="LCX156" s="86"/>
      <c r="LCY156" s="86"/>
      <c r="LCZ156" s="86"/>
      <c r="LDA156" s="86"/>
      <c r="LDB156" s="86"/>
      <c r="LDC156" s="86"/>
      <c r="LDD156" s="86"/>
      <c r="LDE156" s="86"/>
      <c r="LDF156" s="86"/>
      <c r="LDG156" s="86"/>
      <c r="LDH156" s="86"/>
      <c r="LDI156" s="86"/>
      <c r="LDJ156" s="86"/>
      <c r="LDK156" s="86"/>
      <c r="LDL156" s="86"/>
      <c r="LDM156" s="86"/>
      <c r="LDN156" s="86"/>
      <c r="LDO156" s="86"/>
      <c r="LDP156" s="86"/>
      <c r="LDQ156" s="86"/>
      <c r="LDR156" s="86"/>
      <c r="LDS156" s="86"/>
      <c r="LDT156" s="86"/>
      <c r="LDU156" s="86"/>
      <c r="LDV156" s="86"/>
      <c r="LDW156" s="86"/>
      <c r="LDX156" s="86"/>
      <c r="LDY156" s="86"/>
      <c r="LDZ156" s="86"/>
      <c r="LEA156" s="86"/>
      <c r="LEB156" s="86"/>
      <c r="LEC156" s="86"/>
      <c r="LED156" s="86"/>
      <c r="LEE156" s="86"/>
      <c r="LEF156" s="86"/>
      <c r="LEG156" s="86"/>
      <c r="LEH156" s="86"/>
      <c r="LEI156" s="86"/>
      <c r="LEJ156" s="86"/>
      <c r="LEK156" s="86"/>
      <c r="LEL156" s="86"/>
      <c r="LEM156" s="86"/>
      <c r="LEN156" s="86"/>
      <c r="LEO156" s="86"/>
      <c r="LEP156" s="86"/>
      <c r="LEQ156" s="86"/>
      <c r="LER156" s="86"/>
      <c r="LES156" s="86"/>
      <c r="LET156" s="86"/>
      <c r="LEU156" s="86"/>
      <c r="LEV156" s="86"/>
      <c r="LEW156" s="86"/>
      <c r="LEX156" s="86"/>
      <c r="LEY156" s="86"/>
      <c r="LEZ156" s="86"/>
      <c r="LFA156" s="86"/>
      <c r="LFB156" s="86"/>
      <c r="LFC156" s="86"/>
      <c r="LFD156" s="86"/>
      <c r="LFE156" s="86"/>
      <c r="LFF156" s="86"/>
      <c r="LFG156" s="86"/>
      <c r="LFH156" s="86"/>
      <c r="LFI156" s="86"/>
      <c r="LFJ156" s="86"/>
      <c r="LFK156" s="86"/>
      <c r="LFL156" s="86"/>
      <c r="LFM156" s="86"/>
      <c r="LFN156" s="86"/>
      <c r="LFO156" s="86"/>
      <c r="LFP156" s="86"/>
      <c r="LFQ156" s="86"/>
      <c r="LFR156" s="86"/>
      <c r="LFS156" s="86"/>
      <c r="LFT156" s="86"/>
      <c r="LFU156" s="86"/>
      <c r="LFV156" s="86"/>
      <c r="LFW156" s="86"/>
      <c r="LFX156" s="86"/>
      <c r="LFY156" s="86"/>
      <c r="LFZ156" s="86"/>
      <c r="LGA156" s="86"/>
      <c r="LGB156" s="86"/>
      <c r="LGC156" s="86"/>
      <c r="LGD156" s="86"/>
      <c r="LGE156" s="86"/>
      <c r="LGF156" s="86"/>
      <c r="LGG156" s="86"/>
      <c r="LGH156" s="86"/>
      <c r="LGI156" s="86"/>
      <c r="LGJ156" s="86"/>
      <c r="LGK156" s="86"/>
      <c r="LGL156" s="86"/>
      <c r="LGM156" s="86"/>
      <c r="LGN156" s="86"/>
      <c r="LGO156" s="86"/>
      <c r="LGP156" s="86"/>
      <c r="LGQ156" s="86"/>
      <c r="LGR156" s="86"/>
      <c r="LGS156" s="86"/>
      <c r="LGT156" s="86"/>
      <c r="LGU156" s="86"/>
      <c r="LGV156" s="86"/>
      <c r="LGW156" s="86"/>
      <c r="LGX156" s="86"/>
      <c r="LGY156" s="86"/>
      <c r="LGZ156" s="86"/>
      <c r="LHA156" s="86"/>
      <c r="LHB156" s="86"/>
      <c r="LHC156" s="86"/>
      <c r="LHD156" s="86"/>
      <c r="LHE156" s="86"/>
      <c r="LHF156" s="86"/>
      <c r="LHG156" s="86"/>
      <c r="LHH156" s="86"/>
      <c r="LHI156" s="86"/>
      <c r="LHJ156" s="86"/>
      <c r="LHK156" s="86"/>
      <c r="LHL156" s="86"/>
      <c r="LHM156" s="86"/>
      <c r="LHN156" s="86"/>
      <c r="LHO156" s="86"/>
      <c r="LHP156" s="86"/>
      <c r="LHQ156" s="86"/>
      <c r="LHR156" s="86"/>
      <c r="LHS156" s="86"/>
      <c r="LHT156" s="86"/>
      <c r="LHU156" s="86"/>
      <c r="LHV156" s="86"/>
      <c r="LHW156" s="86"/>
      <c r="LHX156" s="86"/>
      <c r="LHY156" s="86"/>
      <c r="LHZ156" s="86"/>
      <c r="LIA156" s="86"/>
      <c r="LIB156" s="86"/>
      <c r="LIC156" s="86"/>
      <c r="LID156" s="86"/>
      <c r="LIE156" s="86"/>
      <c r="LIF156" s="86"/>
      <c r="LIG156" s="86"/>
      <c r="LIH156" s="86"/>
      <c r="LII156" s="86"/>
      <c r="LIJ156" s="86"/>
      <c r="LIK156" s="86"/>
      <c r="LIL156" s="86"/>
      <c r="LIM156" s="86"/>
      <c r="LIN156" s="86"/>
      <c r="LIO156" s="86"/>
      <c r="LIP156" s="86"/>
      <c r="LIQ156" s="86"/>
      <c r="LIR156" s="86"/>
      <c r="LIS156" s="86"/>
      <c r="LIT156" s="86"/>
      <c r="LIU156" s="86"/>
      <c r="LIV156" s="86"/>
      <c r="LIW156" s="86"/>
      <c r="LIX156" s="86"/>
      <c r="LIY156" s="86"/>
      <c r="LIZ156" s="86"/>
      <c r="LJA156" s="86"/>
      <c r="LJB156" s="86"/>
      <c r="LJC156" s="86"/>
      <c r="LJD156" s="86"/>
      <c r="LJE156" s="86"/>
      <c r="LJF156" s="86"/>
      <c r="LJG156" s="86"/>
      <c r="LJH156" s="86"/>
      <c r="LJI156" s="86"/>
      <c r="LJJ156" s="86"/>
      <c r="LJK156" s="86"/>
      <c r="LJL156" s="86"/>
      <c r="LJM156" s="86"/>
      <c r="LJN156" s="86"/>
      <c r="LJO156" s="86"/>
      <c r="LJP156" s="86"/>
      <c r="LJQ156" s="86"/>
      <c r="LJR156" s="86"/>
      <c r="LJS156" s="86"/>
      <c r="LJT156" s="86"/>
      <c r="LJU156" s="86"/>
      <c r="LJV156" s="86"/>
      <c r="LJW156" s="86"/>
      <c r="LJX156" s="86"/>
      <c r="LJY156" s="86"/>
      <c r="LJZ156" s="86"/>
      <c r="LKA156" s="86"/>
      <c r="LKB156" s="86"/>
      <c r="LKC156" s="86"/>
      <c r="LKD156" s="86"/>
      <c r="LKE156" s="186"/>
      <c r="LKF156" s="186"/>
      <c r="LKG156" s="186"/>
      <c r="LKH156" s="186"/>
      <c r="LKI156" s="186"/>
      <c r="LKJ156" s="186"/>
      <c r="LKK156" s="86"/>
      <c r="LKL156" s="86"/>
      <c r="LKM156" s="86"/>
      <c r="LKN156" s="86"/>
      <c r="LKO156" s="86"/>
      <c r="LKP156" s="86"/>
      <c r="LKQ156" s="86"/>
      <c r="LKR156" s="86"/>
      <c r="LKS156" s="86"/>
      <c r="LKT156" s="86"/>
      <c r="LKU156" s="86"/>
      <c r="LKV156" s="86"/>
      <c r="LKW156" s="86"/>
      <c r="LKX156" s="86"/>
      <c r="LKY156" s="86"/>
      <c r="LKZ156" s="86"/>
      <c r="LLA156" s="86"/>
      <c r="LLB156" s="86"/>
      <c r="LLC156" s="86"/>
      <c r="LLD156" s="86"/>
      <c r="LLE156" s="86"/>
      <c r="LLF156" s="86"/>
      <c r="LLG156" s="86"/>
      <c r="LLH156" s="86"/>
      <c r="LLI156" s="86"/>
      <c r="LLJ156" s="86"/>
      <c r="LLK156" s="86"/>
      <c r="LLL156" s="86"/>
      <c r="LLM156" s="86"/>
      <c r="LLN156" s="86"/>
      <c r="LLO156" s="86"/>
      <c r="LLP156" s="86"/>
      <c r="LLQ156" s="86"/>
      <c r="LLR156" s="86"/>
      <c r="LLS156" s="86"/>
      <c r="LLT156" s="86"/>
      <c r="LLU156" s="86"/>
      <c r="LLV156" s="86"/>
      <c r="LLW156" s="86"/>
      <c r="LLX156" s="86"/>
      <c r="LLY156" s="86"/>
      <c r="LLZ156" s="86"/>
      <c r="LMA156" s="86"/>
      <c r="LMB156" s="86"/>
      <c r="LMC156" s="86"/>
      <c r="LMD156" s="86"/>
      <c r="LME156" s="86"/>
      <c r="LMF156" s="86"/>
      <c r="LMG156" s="86"/>
      <c r="LMH156" s="86"/>
      <c r="LMI156" s="86"/>
      <c r="LMJ156" s="86"/>
      <c r="LMK156" s="86"/>
      <c r="LML156" s="86"/>
      <c r="LMM156" s="86"/>
      <c r="LMN156" s="86"/>
      <c r="LMO156" s="86"/>
      <c r="LMP156" s="86"/>
      <c r="LMQ156" s="86"/>
      <c r="LMR156" s="86"/>
      <c r="LMS156" s="86"/>
      <c r="LMT156" s="86"/>
      <c r="LMU156" s="86"/>
      <c r="LMV156" s="86"/>
      <c r="LMW156" s="86"/>
      <c r="LMX156" s="86"/>
      <c r="LMY156" s="86"/>
      <c r="LMZ156" s="86"/>
      <c r="LNA156" s="86"/>
      <c r="LNB156" s="86"/>
      <c r="LNC156" s="86"/>
      <c r="LND156" s="86"/>
      <c r="LNE156" s="86"/>
      <c r="LNF156" s="86"/>
      <c r="LNG156" s="86"/>
      <c r="LNH156" s="86"/>
      <c r="LNI156" s="86"/>
      <c r="LNJ156" s="86"/>
      <c r="LNK156" s="86"/>
      <c r="LNL156" s="86"/>
      <c r="LNM156" s="86"/>
      <c r="LNN156" s="86"/>
      <c r="LNO156" s="86"/>
      <c r="LNP156" s="86"/>
      <c r="LNQ156" s="86"/>
      <c r="LNR156" s="86"/>
      <c r="LNS156" s="86"/>
      <c r="LNT156" s="86"/>
      <c r="LNU156" s="86"/>
      <c r="LNV156" s="86"/>
      <c r="LNW156" s="86"/>
      <c r="LNX156" s="86"/>
      <c r="LNY156" s="86"/>
      <c r="LNZ156" s="86"/>
      <c r="LOA156" s="86"/>
      <c r="LOB156" s="86"/>
      <c r="LOC156" s="86"/>
      <c r="LOD156" s="86"/>
      <c r="LOE156" s="86"/>
      <c r="LOF156" s="86"/>
      <c r="LOG156" s="86"/>
      <c r="LOH156" s="86"/>
      <c r="LOI156" s="86"/>
      <c r="LOJ156" s="86"/>
      <c r="LOK156" s="86"/>
      <c r="LOL156" s="86"/>
      <c r="LOM156" s="86"/>
      <c r="LON156" s="86"/>
      <c r="LOO156" s="86"/>
      <c r="LOP156" s="86"/>
      <c r="LOQ156" s="86"/>
      <c r="LOR156" s="86"/>
      <c r="LOS156" s="86"/>
      <c r="LOT156" s="86"/>
      <c r="LOU156" s="86"/>
      <c r="LOV156" s="86"/>
      <c r="LOW156" s="86"/>
      <c r="LOX156" s="86"/>
      <c r="LOY156" s="86"/>
      <c r="LOZ156" s="86"/>
      <c r="LPA156" s="86"/>
      <c r="LPB156" s="86"/>
      <c r="LPC156" s="86"/>
      <c r="LPD156" s="86"/>
      <c r="LPE156" s="86"/>
      <c r="LPF156" s="86"/>
      <c r="LPG156" s="86"/>
      <c r="LPH156" s="86"/>
      <c r="LPI156" s="86"/>
      <c r="LPJ156" s="86"/>
      <c r="LPK156" s="86"/>
      <c r="LPL156" s="86"/>
      <c r="LPM156" s="86"/>
      <c r="LPN156" s="86"/>
      <c r="LPO156" s="86"/>
      <c r="LPP156" s="86"/>
      <c r="LPQ156" s="86"/>
      <c r="LPR156" s="86"/>
      <c r="LPS156" s="86"/>
      <c r="LPT156" s="86"/>
      <c r="LPU156" s="86"/>
      <c r="LPV156" s="86"/>
      <c r="LPW156" s="86"/>
      <c r="LPX156" s="86"/>
      <c r="LPY156" s="86"/>
      <c r="LPZ156" s="86"/>
      <c r="LQA156" s="86"/>
      <c r="LQB156" s="86"/>
      <c r="LQC156" s="86"/>
      <c r="LQD156" s="86"/>
      <c r="LQE156" s="86"/>
      <c r="LQF156" s="86"/>
      <c r="LQG156" s="86"/>
      <c r="LQH156" s="86"/>
      <c r="LQI156" s="86"/>
      <c r="LQJ156" s="86"/>
      <c r="LQK156" s="86"/>
      <c r="LQL156" s="86"/>
      <c r="LQM156" s="86"/>
      <c r="LQN156" s="86"/>
      <c r="LQO156" s="86"/>
      <c r="LQP156" s="86"/>
      <c r="LQQ156" s="86"/>
      <c r="LQR156" s="86"/>
      <c r="LQS156" s="86"/>
      <c r="LQT156" s="86"/>
      <c r="LQU156" s="86"/>
      <c r="LQV156" s="86"/>
      <c r="LQW156" s="86"/>
      <c r="LQX156" s="86"/>
      <c r="LQY156" s="86"/>
      <c r="LQZ156" s="86"/>
      <c r="LRA156" s="86"/>
      <c r="LRB156" s="86"/>
      <c r="LRC156" s="86"/>
      <c r="LRD156" s="86"/>
      <c r="LRE156" s="86"/>
      <c r="LRF156" s="86"/>
      <c r="LRG156" s="86"/>
      <c r="LRH156" s="86"/>
      <c r="LRI156" s="86"/>
      <c r="LRJ156" s="86"/>
      <c r="LRK156" s="86"/>
      <c r="LRL156" s="86"/>
      <c r="LRM156" s="86"/>
      <c r="LRN156" s="86"/>
      <c r="LRO156" s="86"/>
      <c r="LRP156" s="86"/>
      <c r="LRQ156" s="86"/>
      <c r="LRR156" s="86"/>
      <c r="LRS156" s="86"/>
      <c r="LRT156" s="86"/>
      <c r="LRU156" s="86"/>
      <c r="LRV156" s="86"/>
      <c r="LRW156" s="86"/>
      <c r="LRX156" s="86"/>
      <c r="LRY156" s="86"/>
      <c r="LRZ156" s="86"/>
      <c r="LSA156" s="86"/>
      <c r="LSB156" s="86"/>
      <c r="LSC156" s="86"/>
      <c r="LSD156" s="86"/>
      <c r="LSE156" s="86"/>
      <c r="LSF156" s="86"/>
      <c r="LSG156" s="86"/>
      <c r="LSH156" s="86"/>
      <c r="LSI156" s="86"/>
      <c r="LSJ156" s="86"/>
      <c r="LSK156" s="86"/>
      <c r="LSL156" s="86"/>
      <c r="LSM156" s="86"/>
      <c r="LSN156" s="86"/>
      <c r="LSO156" s="86"/>
      <c r="LSP156" s="86"/>
      <c r="LSQ156" s="86"/>
      <c r="LSR156" s="86"/>
      <c r="LSS156" s="86"/>
      <c r="LST156" s="86"/>
      <c r="LSU156" s="86"/>
      <c r="LSV156" s="86"/>
      <c r="LSW156" s="86"/>
      <c r="LSX156" s="86"/>
      <c r="LSY156" s="86"/>
      <c r="LSZ156" s="86"/>
      <c r="LTA156" s="86"/>
      <c r="LTB156" s="86"/>
      <c r="LTC156" s="86"/>
      <c r="LTD156" s="86"/>
      <c r="LTE156" s="86"/>
      <c r="LTF156" s="86"/>
      <c r="LTG156" s="86"/>
      <c r="LTH156" s="86"/>
      <c r="LTI156" s="86"/>
      <c r="LTJ156" s="86"/>
      <c r="LTK156" s="86"/>
      <c r="LTL156" s="86"/>
      <c r="LTM156" s="86"/>
      <c r="LTN156" s="86"/>
      <c r="LTO156" s="86"/>
      <c r="LTP156" s="86"/>
      <c r="LTQ156" s="86"/>
      <c r="LTR156" s="86"/>
      <c r="LTS156" s="86"/>
      <c r="LTT156" s="86"/>
      <c r="LTU156" s="86"/>
      <c r="LTV156" s="86"/>
      <c r="LTW156" s="86"/>
      <c r="LTX156" s="86"/>
      <c r="LTY156" s="86"/>
      <c r="LTZ156" s="86"/>
      <c r="LUA156" s="186"/>
      <c r="LUB156" s="186"/>
      <c r="LUC156" s="186"/>
      <c r="LUD156" s="186"/>
      <c r="LUE156" s="186"/>
      <c r="LUF156" s="186"/>
      <c r="LUG156" s="86"/>
      <c r="LUH156" s="86"/>
      <c r="LUI156" s="86"/>
      <c r="LUJ156" s="86"/>
      <c r="LUK156" s="86"/>
      <c r="LUL156" s="86"/>
      <c r="LUM156" s="86"/>
      <c r="LUN156" s="86"/>
      <c r="LUO156" s="86"/>
      <c r="LUP156" s="86"/>
      <c r="LUQ156" s="86"/>
      <c r="LUR156" s="86"/>
      <c r="LUS156" s="86"/>
      <c r="LUT156" s="86"/>
      <c r="LUU156" s="86"/>
      <c r="LUV156" s="86"/>
      <c r="LUW156" s="86"/>
      <c r="LUX156" s="86"/>
      <c r="LUY156" s="86"/>
      <c r="LUZ156" s="86"/>
      <c r="LVA156" s="86"/>
      <c r="LVB156" s="86"/>
      <c r="LVC156" s="86"/>
      <c r="LVD156" s="86"/>
      <c r="LVE156" s="86"/>
      <c r="LVF156" s="86"/>
      <c r="LVG156" s="86"/>
      <c r="LVH156" s="86"/>
      <c r="LVI156" s="86"/>
      <c r="LVJ156" s="86"/>
      <c r="LVK156" s="86"/>
      <c r="LVL156" s="86"/>
      <c r="LVM156" s="86"/>
      <c r="LVN156" s="86"/>
      <c r="LVO156" s="86"/>
      <c r="LVP156" s="86"/>
      <c r="LVQ156" s="86"/>
      <c r="LVR156" s="86"/>
      <c r="LVS156" s="86"/>
      <c r="LVT156" s="86"/>
      <c r="LVU156" s="86"/>
      <c r="LVV156" s="86"/>
      <c r="LVW156" s="86"/>
      <c r="LVX156" s="86"/>
      <c r="LVY156" s="86"/>
      <c r="LVZ156" s="86"/>
      <c r="LWA156" s="86"/>
      <c r="LWB156" s="86"/>
      <c r="LWC156" s="86"/>
      <c r="LWD156" s="86"/>
      <c r="LWE156" s="86"/>
      <c r="LWF156" s="86"/>
      <c r="LWG156" s="86"/>
      <c r="LWH156" s="86"/>
      <c r="LWI156" s="86"/>
      <c r="LWJ156" s="86"/>
      <c r="LWK156" s="86"/>
      <c r="LWL156" s="86"/>
      <c r="LWM156" s="86"/>
      <c r="LWN156" s="86"/>
      <c r="LWO156" s="86"/>
      <c r="LWP156" s="86"/>
      <c r="LWQ156" s="86"/>
      <c r="LWR156" s="86"/>
      <c r="LWS156" s="86"/>
      <c r="LWT156" s="86"/>
      <c r="LWU156" s="86"/>
      <c r="LWV156" s="86"/>
      <c r="LWW156" s="86"/>
      <c r="LWX156" s="86"/>
      <c r="LWY156" s="86"/>
      <c r="LWZ156" s="86"/>
      <c r="LXA156" s="86"/>
      <c r="LXB156" s="86"/>
      <c r="LXC156" s="86"/>
      <c r="LXD156" s="86"/>
      <c r="LXE156" s="86"/>
      <c r="LXF156" s="86"/>
      <c r="LXG156" s="86"/>
      <c r="LXH156" s="86"/>
      <c r="LXI156" s="86"/>
      <c r="LXJ156" s="86"/>
      <c r="LXK156" s="86"/>
      <c r="LXL156" s="86"/>
      <c r="LXM156" s="86"/>
      <c r="LXN156" s="86"/>
      <c r="LXO156" s="86"/>
      <c r="LXP156" s="86"/>
      <c r="LXQ156" s="86"/>
      <c r="LXR156" s="86"/>
      <c r="LXS156" s="86"/>
      <c r="LXT156" s="86"/>
      <c r="LXU156" s="86"/>
      <c r="LXV156" s="86"/>
      <c r="LXW156" s="86"/>
      <c r="LXX156" s="86"/>
      <c r="LXY156" s="86"/>
      <c r="LXZ156" s="86"/>
      <c r="LYA156" s="86"/>
      <c r="LYB156" s="86"/>
      <c r="LYC156" s="86"/>
      <c r="LYD156" s="86"/>
      <c r="LYE156" s="86"/>
      <c r="LYF156" s="86"/>
      <c r="LYG156" s="86"/>
      <c r="LYH156" s="86"/>
      <c r="LYI156" s="86"/>
      <c r="LYJ156" s="86"/>
      <c r="LYK156" s="86"/>
      <c r="LYL156" s="86"/>
      <c r="LYM156" s="86"/>
      <c r="LYN156" s="86"/>
      <c r="LYO156" s="86"/>
      <c r="LYP156" s="86"/>
      <c r="LYQ156" s="86"/>
      <c r="LYR156" s="86"/>
      <c r="LYS156" s="86"/>
      <c r="LYT156" s="86"/>
      <c r="LYU156" s="86"/>
      <c r="LYV156" s="86"/>
      <c r="LYW156" s="86"/>
      <c r="LYX156" s="86"/>
      <c r="LYY156" s="86"/>
      <c r="LYZ156" s="86"/>
      <c r="LZA156" s="86"/>
      <c r="LZB156" s="86"/>
      <c r="LZC156" s="86"/>
      <c r="LZD156" s="86"/>
      <c r="LZE156" s="86"/>
      <c r="LZF156" s="86"/>
      <c r="LZG156" s="86"/>
      <c r="LZH156" s="86"/>
      <c r="LZI156" s="86"/>
      <c r="LZJ156" s="86"/>
      <c r="LZK156" s="86"/>
      <c r="LZL156" s="86"/>
      <c r="LZM156" s="86"/>
      <c r="LZN156" s="86"/>
      <c r="LZO156" s="86"/>
      <c r="LZP156" s="86"/>
      <c r="LZQ156" s="86"/>
      <c r="LZR156" s="86"/>
      <c r="LZS156" s="86"/>
      <c r="LZT156" s="86"/>
      <c r="LZU156" s="86"/>
      <c r="LZV156" s="86"/>
      <c r="LZW156" s="86"/>
      <c r="LZX156" s="86"/>
      <c r="LZY156" s="86"/>
      <c r="LZZ156" s="86"/>
      <c r="MAA156" s="86"/>
      <c r="MAB156" s="86"/>
      <c r="MAC156" s="86"/>
      <c r="MAD156" s="86"/>
      <c r="MAE156" s="86"/>
      <c r="MAF156" s="86"/>
      <c r="MAG156" s="86"/>
      <c r="MAH156" s="86"/>
      <c r="MAI156" s="86"/>
      <c r="MAJ156" s="86"/>
      <c r="MAK156" s="86"/>
      <c r="MAL156" s="86"/>
      <c r="MAM156" s="86"/>
      <c r="MAN156" s="86"/>
      <c r="MAO156" s="86"/>
      <c r="MAP156" s="86"/>
      <c r="MAQ156" s="86"/>
      <c r="MAR156" s="86"/>
      <c r="MAS156" s="86"/>
      <c r="MAT156" s="86"/>
      <c r="MAU156" s="86"/>
      <c r="MAV156" s="86"/>
      <c r="MAW156" s="86"/>
      <c r="MAX156" s="86"/>
      <c r="MAY156" s="86"/>
      <c r="MAZ156" s="86"/>
      <c r="MBA156" s="86"/>
      <c r="MBB156" s="86"/>
      <c r="MBC156" s="86"/>
      <c r="MBD156" s="86"/>
      <c r="MBE156" s="86"/>
      <c r="MBF156" s="86"/>
      <c r="MBG156" s="86"/>
      <c r="MBH156" s="86"/>
      <c r="MBI156" s="86"/>
      <c r="MBJ156" s="86"/>
      <c r="MBK156" s="86"/>
      <c r="MBL156" s="86"/>
      <c r="MBM156" s="86"/>
      <c r="MBN156" s="86"/>
      <c r="MBO156" s="86"/>
      <c r="MBP156" s="86"/>
      <c r="MBQ156" s="86"/>
      <c r="MBR156" s="86"/>
      <c r="MBS156" s="86"/>
      <c r="MBT156" s="86"/>
      <c r="MBU156" s="86"/>
      <c r="MBV156" s="86"/>
      <c r="MBW156" s="86"/>
      <c r="MBX156" s="86"/>
      <c r="MBY156" s="86"/>
      <c r="MBZ156" s="86"/>
      <c r="MCA156" s="86"/>
      <c r="MCB156" s="86"/>
      <c r="MCC156" s="86"/>
      <c r="MCD156" s="86"/>
      <c r="MCE156" s="86"/>
      <c r="MCF156" s="86"/>
      <c r="MCG156" s="86"/>
      <c r="MCH156" s="86"/>
      <c r="MCI156" s="86"/>
      <c r="MCJ156" s="86"/>
      <c r="MCK156" s="86"/>
      <c r="MCL156" s="86"/>
      <c r="MCM156" s="86"/>
      <c r="MCN156" s="86"/>
      <c r="MCO156" s="86"/>
      <c r="MCP156" s="86"/>
      <c r="MCQ156" s="86"/>
      <c r="MCR156" s="86"/>
      <c r="MCS156" s="86"/>
      <c r="MCT156" s="86"/>
      <c r="MCU156" s="86"/>
      <c r="MCV156" s="86"/>
      <c r="MCW156" s="86"/>
      <c r="MCX156" s="86"/>
      <c r="MCY156" s="86"/>
      <c r="MCZ156" s="86"/>
      <c r="MDA156" s="86"/>
      <c r="MDB156" s="86"/>
      <c r="MDC156" s="86"/>
      <c r="MDD156" s="86"/>
      <c r="MDE156" s="86"/>
      <c r="MDF156" s="86"/>
      <c r="MDG156" s="86"/>
      <c r="MDH156" s="86"/>
      <c r="MDI156" s="86"/>
      <c r="MDJ156" s="86"/>
      <c r="MDK156" s="86"/>
      <c r="MDL156" s="86"/>
      <c r="MDM156" s="86"/>
      <c r="MDN156" s="86"/>
      <c r="MDO156" s="86"/>
      <c r="MDP156" s="86"/>
      <c r="MDQ156" s="86"/>
      <c r="MDR156" s="86"/>
      <c r="MDS156" s="86"/>
      <c r="MDT156" s="86"/>
      <c r="MDU156" s="86"/>
      <c r="MDV156" s="86"/>
      <c r="MDW156" s="186"/>
      <c r="MDX156" s="186"/>
      <c r="MDY156" s="186"/>
      <c r="MDZ156" s="186"/>
      <c r="MEA156" s="186"/>
      <c r="MEB156" s="186"/>
      <c r="MEC156" s="86"/>
      <c r="MED156" s="86"/>
      <c r="MEE156" s="86"/>
      <c r="MEF156" s="86"/>
      <c r="MEG156" s="86"/>
      <c r="MEH156" s="86"/>
      <c r="MEI156" s="86"/>
      <c r="MEJ156" s="86"/>
      <c r="MEK156" s="86"/>
      <c r="MEL156" s="86"/>
      <c r="MEM156" s="86"/>
      <c r="MEN156" s="86"/>
      <c r="MEO156" s="86"/>
      <c r="MEP156" s="86"/>
      <c r="MEQ156" s="86"/>
      <c r="MER156" s="86"/>
      <c r="MES156" s="86"/>
      <c r="MET156" s="86"/>
      <c r="MEU156" s="86"/>
      <c r="MEV156" s="86"/>
      <c r="MEW156" s="86"/>
      <c r="MEX156" s="86"/>
      <c r="MEY156" s="86"/>
      <c r="MEZ156" s="86"/>
      <c r="MFA156" s="86"/>
      <c r="MFB156" s="86"/>
      <c r="MFC156" s="86"/>
      <c r="MFD156" s="86"/>
      <c r="MFE156" s="86"/>
      <c r="MFF156" s="86"/>
      <c r="MFG156" s="86"/>
      <c r="MFH156" s="86"/>
      <c r="MFI156" s="86"/>
      <c r="MFJ156" s="86"/>
      <c r="MFK156" s="86"/>
      <c r="MFL156" s="86"/>
      <c r="MFM156" s="86"/>
      <c r="MFN156" s="86"/>
      <c r="MFO156" s="86"/>
      <c r="MFP156" s="86"/>
      <c r="MFQ156" s="86"/>
      <c r="MFR156" s="86"/>
      <c r="MFS156" s="86"/>
      <c r="MFT156" s="86"/>
      <c r="MFU156" s="86"/>
      <c r="MFV156" s="86"/>
      <c r="MFW156" s="86"/>
      <c r="MFX156" s="86"/>
      <c r="MFY156" s="86"/>
      <c r="MFZ156" s="86"/>
      <c r="MGA156" s="86"/>
      <c r="MGB156" s="86"/>
      <c r="MGC156" s="86"/>
      <c r="MGD156" s="86"/>
      <c r="MGE156" s="86"/>
      <c r="MGF156" s="86"/>
      <c r="MGG156" s="86"/>
      <c r="MGH156" s="86"/>
      <c r="MGI156" s="86"/>
      <c r="MGJ156" s="86"/>
      <c r="MGK156" s="86"/>
      <c r="MGL156" s="86"/>
      <c r="MGM156" s="86"/>
      <c r="MGN156" s="86"/>
      <c r="MGO156" s="86"/>
      <c r="MGP156" s="86"/>
      <c r="MGQ156" s="86"/>
      <c r="MGR156" s="86"/>
      <c r="MGS156" s="86"/>
      <c r="MGT156" s="86"/>
      <c r="MGU156" s="86"/>
      <c r="MGV156" s="86"/>
      <c r="MGW156" s="86"/>
      <c r="MGX156" s="86"/>
      <c r="MGY156" s="86"/>
      <c r="MGZ156" s="86"/>
      <c r="MHA156" s="86"/>
      <c r="MHB156" s="86"/>
      <c r="MHC156" s="86"/>
      <c r="MHD156" s="86"/>
      <c r="MHE156" s="86"/>
      <c r="MHF156" s="86"/>
      <c r="MHG156" s="86"/>
      <c r="MHH156" s="86"/>
      <c r="MHI156" s="86"/>
      <c r="MHJ156" s="86"/>
      <c r="MHK156" s="86"/>
      <c r="MHL156" s="86"/>
      <c r="MHM156" s="86"/>
      <c r="MHN156" s="86"/>
      <c r="MHO156" s="86"/>
      <c r="MHP156" s="86"/>
      <c r="MHQ156" s="86"/>
      <c r="MHR156" s="86"/>
      <c r="MHS156" s="86"/>
      <c r="MHT156" s="86"/>
      <c r="MHU156" s="86"/>
      <c r="MHV156" s="86"/>
      <c r="MHW156" s="86"/>
      <c r="MHX156" s="86"/>
      <c r="MHY156" s="86"/>
      <c r="MHZ156" s="86"/>
      <c r="MIA156" s="86"/>
      <c r="MIB156" s="86"/>
      <c r="MIC156" s="86"/>
      <c r="MID156" s="86"/>
      <c r="MIE156" s="86"/>
      <c r="MIF156" s="86"/>
      <c r="MIG156" s="86"/>
      <c r="MIH156" s="86"/>
      <c r="MII156" s="86"/>
      <c r="MIJ156" s="86"/>
      <c r="MIK156" s="86"/>
      <c r="MIL156" s="86"/>
      <c r="MIM156" s="86"/>
      <c r="MIN156" s="86"/>
      <c r="MIO156" s="86"/>
      <c r="MIP156" s="86"/>
      <c r="MIQ156" s="86"/>
      <c r="MIR156" s="86"/>
      <c r="MIS156" s="86"/>
      <c r="MIT156" s="86"/>
      <c r="MIU156" s="86"/>
      <c r="MIV156" s="86"/>
      <c r="MIW156" s="86"/>
      <c r="MIX156" s="86"/>
      <c r="MIY156" s="86"/>
      <c r="MIZ156" s="86"/>
      <c r="MJA156" s="86"/>
      <c r="MJB156" s="86"/>
      <c r="MJC156" s="86"/>
      <c r="MJD156" s="86"/>
      <c r="MJE156" s="86"/>
      <c r="MJF156" s="86"/>
      <c r="MJG156" s="86"/>
      <c r="MJH156" s="86"/>
      <c r="MJI156" s="86"/>
      <c r="MJJ156" s="86"/>
      <c r="MJK156" s="86"/>
      <c r="MJL156" s="86"/>
      <c r="MJM156" s="86"/>
      <c r="MJN156" s="86"/>
      <c r="MJO156" s="86"/>
      <c r="MJP156" s="86"/>
      <c r="MJQ156" s="86"/>
      <c r="MJR156" s="86"/>
      <c r="MJS156" s="86"/>
      <c r="MJT156" s="86"/>
      <c r="MJU156" s="86"/>
      <c r="MJV156" s="86"/>
      <c r="MJW156" s="86"/>
      <c r="MJX156" s="86"/>
      <c r="MJY156" s="86"/>
      <c r="MJZ156" s="86"/>
      <c r="MKA156" s="86"/>
      <c r="MKB156" s="86"/>
      <c r="MKC156" s="86"/>
      <c r="MKD156" s="86"/>
      <c r="MKE156" s="86"/>
      <c r="MKF156" s="86"/>
      <c r="MKG156" s="86"/>
      <c r="MKH156" s="86"/>
      <c r="MKI156" s="86"/>
      <c r="MKJ156" s="86"/>
      <c r="MKK156" s="86"/>
      <c r="MKL156" s="86"/>
      <c r="MKM156" s="86"/>
      <c r="MKN156" s="86"/>
      <c r="MKO156" s="86"/>
      <c r="MKP156" s="86"/>
      <c r="MKQ156" s="86"/>
      <c r="MKR156" s="86"/>
      <c r="MKS156" s="86"/>
      <c r="MKT156" s="86"/>
      <c r="MKU156" s="86"/>
      <c r="MKV156" s="86"/>
      <c r="MKW156" s="86"/>
      <c r="MKX156" s="86"/>
      <c r="MKY156" s="86"/>
      <c r="MKZ156" s="86"/>
      <c r="MLA156" s="86"/>
      <c r="MLB156" s="86"/>
      <c r="MLC156" s="86"/>
      <c r="MLD156" s="86"/>
      <c r="MLE156" s="86"/>
      <c r="MLF156" s="86"/>
      <c r="MLG156" s="86"/>
      <c r="MLH156" s="86"/>
      <c r="MLI156" s="86"/>
      <c r="MLJ156" s="86"/>
      <c r="MLK156" s="86"/>
      <c r="MLL156" s="86"/>
      <c r="MLM156" s="86"/>
      <c r="MLN156" s="86"/>
      <c r="MLO156" s="86"/>
      <c r="MLP156" s="86"/>
      <c r="MLQ156" s="86"/>
      <c r="MLR156" s="86"/>
      <c r="MLS156" s="86"/>
      <c r="MLT156" s="86"/>
      <c r="MLU156" s="86"/>
      <c r="MLV156" s="86"/>
      <c r="MLW156" s="86"/>
      <c r="MLX156" s="86"/>
      <c r="MLY156" s="86"/>
      <c r="MLZ156" s="86"/>
      <c r="MMA156" s="86"/>
      <c r="MMB156" s="86"/>
      <c r="MMC156" s="86"/>
      <c r="MMD156" s="86"/>
      <c r="MME156" s="86"/>
      <c r="MMF156" s="86"/>
      <c r="MMG156" s="86"/>
      <c r="MMH156" s="86"/>
      <c r="MMI156" s="86"/>
      <c r="MMJ156" s="86"/>
      <c r="MMK156" s="86"/>
      <c r="MML156" s="86"/>
      <c r="MMM156" s="86"/>
      <c r="MMN156" s="86"/>
      <c r="MMO156" s="86"/>
      <c r="MMP156" s="86"/>
      <c r="MMQ156" s="86"/>
      <c r="MMR156" s="86"/>
      <c r="MMS156" s="86"/>
      <c r="MMT156" s="86"/>
      <c r="MMU156" s="86"/>
      <c r="MMV156" s="86"/>
      <c r="MMW156" s="86"/>
      <c r="MMX156" s="86"/>
      <c r="MMY156" s="86"/>
      <c r="MMZ156" s="86"/>
      <c r="MNA156" s="86"/>
      <c r="MNB156" s="86"/>
      <c r="MNC156" s="86"/>
      <c r="MND156" s="86"/>
      <c r="MNE156" s="86"/>
      <c r="MNF156" s="86"/>
      <c r="MNG156" s="86"/>
      <c r="MNH156" s="86"/>
      <c r="MNI156" s="86"/>
      <c r="MNJ156" s="86"/>
      <c r="MNK156" s="86"/>
      <c r="MNL156" s="86"/>
      <c r="MNM156" s="86"/>
      <c r="MNN156" s="86"/>
      <c r="MNO156" s="86"/>
      <c r="MNP156" s="86"/>
      <c r="MNQ156" s="86"/>
      <c r="MNR156" s="86"/>
      <c r="MNS156" s="186"/>
      <c r="MNT156" s="186"/>
      <c r="MNU156" s="186"/>
      <c r="MNV156" s="186"/>
      <c r="MNW156" s="186"/>
      <c r="MNX156" s="186"/>
      <c r="MNY156" s="86"/>
      <c r="MNZ156" s="86"/>
      <c r="MOA156" s="86"/>
      <c r="MOB156" s="86"/>
      <c r="MOC156" s="86"/>
      <c r="MOD156" s="86"/>
      <c r="MOE156" s="86"/>
      <c r="MOF156" s="86"/>
      <c r="MOG156" s="86"/>
      <c r="MOH156" s="86"/>
      <c r="MOI156" s="86"/>
      <c r="MOJ156" s="86"/>
      <c r="MOK156" s="86"/>
      <c r="MOL156" s="86"/>
      <c r="MOM156" s="86"/>
      <c r="MON156" s="86"/>
      <c r="MOO156" s="86"/>
      <c r="MOP156" s="86"/>
      <c r="MOQ156" s="86"/>
      <c r="MOR156" s="86"/>
      <c r="MOS156" s="86"/>
      <c r="MOT156" s="86"/>
      <c r="MOU156" s="86"/>
      <c r="MOV156" s="86"/>
      <c r="MOW156" s="86"/>
      <c r="MOX156" s="86"/>
      <c r="MOY156" s="86"/>
      <c r="MOZ156" s="86"/>
      <c r="MPA156" s="86"/>
      <c r="MPB156" s="86"/>
      <c r="MPC156" s="86"/>
      <c r="MPD156" s="86"/>
      <c r="MPE156" s="86"/>
      <c r="MPF156" s="86"/>
      <c r="MPG156" s="86"/>
      <c r="MPH156" s="86"/>
      <c r="MPI156" s="86"/>
      <c r="MPJ156" s="86"/>
      <c r="MPK156" s="86"/>
      <c r="MPL156" s="86"/>
      <c r="MPM156" s="86"/>
      <c r="MPN156" s="86"/>
      <c r="MPO156" s="86"/>
      <c r="MPP156" s="86"/>
      <c r="MPQ156" s="86"/>
      <c r="MPR156" s="86"/>
      <c r="MPS156" s="86"/>
      <c r="MPT156" s="86"/>
      <c r="MPU156" s="86"/>
      <c r="MPV156" s="86"/>
      <c r="MPW156" s="86"/>
      <c r="MPX156" s="86"/>
      <c r="MPY156" s="86"/>
      <c r="MPZ156" s="86"/>
      <c r="MQA156" s="86"/>
      <c r="MQB156" s="86"/>
      <c r="MQC156" s="86"/>
      <c r="MQD156" s="86"/>
      <c r="MQE156" s="86"/>
      <c r="MQF156" s="86"/>
      <c r="MQG156" s="86"/>
      <c r="MQH156" s="86"/>
      <c r="MQI156" s="86"/>
      <c r="MQJ156" s="86"/>
      <c r="MQK156" s="86"/>
      <c r="MQL156" s="86"/>
      <c r="MQM156" s="86"/>
      <c r="MQN156" s="86"/>
      <c r="MQO156" s="86"/>
      <c r="MQP156" s="86"/>
      <c r="MQQ156" s="86"/>
      <c r="MQR156" s="86"/>
      <c r="MQS156" s="86"/>
      <c r="MQT156" s="86"/>
      <c r="MQU156" s="86"/>
      <c r="MQV156" s="86"/>
      <c r="MQW156" s="86"/>
      <c r="MQX156" s="86"/>
      <c r="MQY156" s="86"/>
      <c r="MQZ156" s="86"/>
      <c r="MRA156" s="86"/>
      <c r="MRB156" s="86"/>
      <c r="MRC156" s="86"/>
      <c r="MRD156" s="86"/>
      <c r="MRE156" s="86"/>
      <c r="MRF156" s="86"/>
      <c r="MRG156" s="86"/>
      <c r="MRH156" s="86"/>
      <c r="MRI156" s="86"/>
      <c r="MRJ156" s="86"/>
      <c r="MRK156" s="86"/>
      <c r="MRL156" s="86"/>
      <c r="MRM156" s="86"/>
      <c r="MRN156" s="86"/>
      <c r="MRO156" s="86"/>
      <c r="MRP156" s="86"/>
      <c r="MRQ156" s="86"/>
      <c r="MRR156" s="86"/>
      <c r="MRS156" s="86"/>
      <c r="MRT156" s="86"/>
      <c r="MRU156" s="86"/>
      <c r="MRV156" s="86"/>
      <c r="MRW156" s="86"/>
      <c r="MRX156" s="86"/>
      <c r="MRY156" s="86"/>
      <c r="MRZ156" s="86"/>
      <c r="MSA156" s="86"/>
      <c r="MSB156" s="86"/>
      <c r="MSC156" s="86"/>
      <c r="MSD156" s="86"/>
      <c r="MSE156" s="86"/>
      <c r="MSF156" s="86"/>
      <c r="MSG156" s="86"/>
      <c r="MSH156" s="86"/>
      <c r="MSI156" s="86"/>
      <c r="MSJ156" s="86"/>
      <c r="MSK156" s="86"/>
      <c r="MSL156" s="86"/>
      <c r="MSM156" s="86"/>
      <c r="MSN156" s="86"/>
      <c r="MSO156" s="86"/>
      <c r="MSP156" s="86"/>
      <c r="MSQ156" s="86"/>
      <c r="MSR156" s="86"/>
      <c r="MSS156" s="86"/>
      <c r="MST156" s="86"/>
      <c r="MSU156" s="86"/>
      <c r="MSV156" s="86"/>
      <c r="MSW156" s="86"/>
      <c r="MSX156" s="86"/>
      <c r="MSY156" s="86"/>
      <c r="MSZ156" s="86"/>
      <c r="MTA156" s="86"/>
      <c r="MTB156" s="86"/>
      <c r="MTC156" s="86"/>
      <c r="MTD156" s="86"/>
      <c r="MTE156" s="86"/>
      <c r="MTF156" s="86"/>
      <c r="MTG156" s="86"/>
      <c r="MTH156" s="86"/>
      <c r="MTI156" s="86"/>
      <c r="MTJ156" s="86"/>
      <c r="MTK156" s="86"/>
      <c r="MTL156" s="86"/>
      <c r="MTM156" s="86"/>
      <c r="MTN156" s="86"/>
      <c r="MTO156" s="86"/>
      <c r="MTP156" s="86"/>
      <c r="MTQ156" s="86"/>
      <c r="MTR156" s="86"/>
      <c r="MTS156" s="86"/>
      <c r="MTT156" s="86"/>
      <c r="MTU156" s="86"/>
      <c r="MTV156" s="86"/>
      <c r="MTW156" s="86"/>
      <c r="MTX156" s="86"/>
      <c r="MTY156" s="86"/>
      <c r="MTZ156" s="86"/>
      <c r="MUA156" s="86"/>
      <c r="MUB156" s="86"/>
      <c r="MUC156" s="86"/>
      <c r="MUD156" s="86"/>
      <c r="MUE156" s="86"/>
      <c r="MUF156" s="86"/>
      <c r="MUG156" s="86"/>
      <c r="MUH156" s="86"/>
      <c r="MUI156" s="86"/>
      <c r="MUJ156" s="86"/>
      <c r="MUK156" s="86"/>
      <c r="MUL156" s="86"/>
      <c r="MUM156" s="86"/>
      <c r="MUN156" s="86"/>
      <c r="MUO156" s="86"/>
      <c r="MUP156" s="86"/>
      <c r="MUQ156" s="86"/>
      <c r="MUR156" s="86"/>
      <c r="MUS156" s="86"/>
      <c r="MUT156" s="86"/>
      <c r="MUU156" s="86"/>
      <c r="MUV156" s="86"/>
      <c r="MUW156" s="86"/>
      <c r="MUX156" s="86"/>
      <c r="MUY156" s="86"/>
      <c r="MUZ156" s="86"/>
      <c r="MVA156" s="86"/>
      <c r="MVB156" s="86"/>
      <c r="MVC156" s="86"/>
      <c r="MVD156" s="86"/>
      <c r="MVE156" s="86"/>
      <c r="MVF156" s="86"/>
      <c r="MVG156" s="86"/>
      <c r="MVH156" s="86"/>
      <c r="MVI156" s="86"/>
      <c r="MVJ156" s="86"/>
      <c r="MVK156" s="86"/>
      <c r="MVL156" s="86"/>
      <c r="MVM156" s="86"/>
      <c r="MVN156" s="86"/>
      <c r="MVO156" s="86"/>
      <c r="MVP156" s="86"/>
      <c r="MVQ156" s="86"/>
      <c r="MVR156" s="86"/>
      <c r="MVS156" s="86"/>
      <c r="MVT156" s="86"/>
      <c r="MVU156" s="86"/>
      <c r="MVV156" s="86"/>
      <c r="MVW156" s="86"/>
      <c r="MVX156" s="86"/>
      <c r="MVY156" s="86"/>
      <c r="MVZ156" s="86"/>
      <c r="MWA156" s="86"/>
      <c r="MWB156" s="86"/>
      <c r="MWC156" s="86"/>
      <c r="MWD156" s="86"/>
      <c r="MWE156" s="86"/>
      <c r="MWF156" s="86"/>
      <c r="MWG156" s="86"/>
      <c r="MWH156" s="86"/>
      <c r="MWI156" s="86"/>
      <c r="MWJ156" s="86"/>
      <c r="MWK156" s="86"/>
      <c r="MWL156" s="86"/>
      <c r="MWM156" s="86"/>
      <c r="MWN156" s="86"/>
      <c r="MWO156" s="86"/>
      <c r="MWP156" s="86"/>
      <c r="MWQ156" s="86"/>
      <c r="MWR156" s="86"/>
      <c r="MWS156" s="86"/>
      <c r="MWT156" s="86"/>
      <c r="MWU156" s="86"/>
      <c r="MWV156" s="86"/>
      <c r="MWW156" s="86"/>
      <c r="MWX156" s="86"/>
      <c r="MWY156" s="86"/>
      <c r="MWZ156" s="86"/>
      <c r="MXA156" s="86"/>
      <c r="MXB156" s="86"/>
      <c r="MXC156" s="86"/>
      <c r="MXD156" s="86"/>
      <c r="MXE156" s="86"/>
      <c r="MXF156" s="86"/>
      <c r="MXG156" s="86"/>
      <c r="MXH156" s="86"/>
      <c r="MXI156" s="86"/>
      <c r="MXJ156" s="86"/>
      <c r="MXK156" s="86"/>
      <c r="MXL156" s="86"/>
      <c r="MXM156" s="86"/>
      <c r="MXN156" s="86"/>
      <c r="MXO156" s="186"/>
      <c r="MXP156" s="186"/>
      <c r="MXQ156" s="186"/>
      <c r="MXR156" s="186"/>
      <c r="MXS156" s="186"/>
      <c r="MXT156" s="186"/>
      <c r="MXU156" s="86"/>
      <c r="MXV156" s="86"/>
      <c r="MXW156" s="86"/>
      <c r="MXX156" s="86"/>
      <c r="MXY156" s="86"/>
      <c r="MXZ156" s="86"/>
      <c r="MYA156" s="86"/>
      <c r="MYB156" s="86"/>
      <c r="MYC156" s="86"/>
      <c r="MYD156" s="86"/>
      <c r="MYE156" s="86"/>
      <c r="MYF156" s="86"/>
      <c r="MYG156" s="86"/>
      <c r="MYH156" s="86"/>
      <c r="MYI156" s="86"/>
      <c r="MYJ156" s="86"/>
      <c r="MYK156" s="86"/>
      <c r="MYL156" s="86"/>
      <c r="MYM156" s="86"/>
      <c r="MYN156" s="86"/>
      <c r="MYO156" s="86"/>
      <c r="MYP156" s="86"/>
      <c r="MYQ156" s="86"/>
      <c r="MYR156" s="86"/>
      <c r="MYS156" s="86"/>
      <c r="MYT156" s="86"/>
      <c r="MYU156" s="86"/>
      <c r="MYV156" s="86"/>
      <c r="MYW156" s="86"/>
      <c r="MYX156" s="86"/>
      <c r="MYY156" s="86"/>
      <c r="MYZ156" s="86"/>
      <c r="MZA156" s="86"/>
      <c r="MZB156" s="86"/>
      <c r="MZC156" s="86"/>
      <c r="MZD156" s="86"/>
      <c r="MZE156" s="86"/>
      <c r="MZF156" s="86"/>
      <c r="MZG156" s="86"/>
      <c r="MZH156" s="86"/>
      <c r="MZI156" s="86"/>
      <c r="MZJ156" s="86"/>
      <c r="MZK156" s="86"/>
      <c r="MZL156" s="86"/>
      <c r="MZM156" s="86"/>
      <c r="MZN156" s="86"/>
      <c r="MZO156" s="86"/>
      <c r="MZP156" s="86"/>
      <c r="MZQ156" s="86"/>
      <c r="MZR156" s="86"/>
      <c r="MZS156" s="86"/>
      <c r="MZT156" s="86"/>
      <c r="MZU156" s="86"/>
      <c r="MZV156" s="86"/>
      <c r="MZW156" s="86"/>
      <c r="MZX156" s="86"/>
      <c r="MZY156" s="86"/>
      <c r="MZZ156" s="86"/>
      <c r="NAA156" s="86"/>
      <c r="NAB156" s="86"/>
      <c r="NAC156" s="86"/>
      <c r="NAD156" s="86"/>
      <c r="NAE156" s="86"/>
      <c r="NAF156" s="86"/>
      <c r="NAG156" s="86"/>
      <c r="NAH156" s="86"/>
      <c r="NAI156" s="86"/>
      <c r="NAJ156" s="86"/>
      <c r="NAK156" s="86"/>
      <c r="NAL156" s="86"/>
      <c r="NAM156" s="86"/>
      <c r="NAN156" s="86"/>
      <c r="NAO156" s="86"/>
      <c r="NAP156" s="86"/>
      <c r="NAQ156" s="86"/>
      <c r="NAR156" s="86"/>
      <c r="NAS156" s="86"/>
      <c r="NAT156" s="86"/>
      <c r="NAU156" s="86"/>
      <c r="NAV156" s="86"/>
      <c r="NAW156" s="86"/>
      <c r="NAX156" s="86"/>
      <c r="NAY156" s="86"/>
      <c r="NAZ156" s="86"/>
      <c r="NBA156" s="86"/>
      <c r="NBB156" s="86"/>
      <c r="NBC156" s="86"/>
      <c r="NBD156" s="86"/>
      <c r="NBE156" s="86"/>
      <c r="NBF156" s="86"/>
      <c r="NBG156" s="86"/>
      <c r="NBH156" s="86"/>
      <c r="NBI156" s="86"/>
      <c r="NBJ156" s="86"/>
      <c r="NBK156" s="86"/>
      <c r="NBL156" s="86"/>
      <c r="NBM156" s="86"/>
      <c r="NBN156" s="86"/>
      <c r="NBO156" s="86"/>
      <c r="NBP156" s="86"/>
      <c r="NBQ156" s="86"/>
      <c r="NBR156" s="86"/>
      <c r="NBS156" s="86"/>
      <c r="NBT156" s="86"/>
      <c r="NBU156" s="86"/>
      <c r="NBV156" s="86"/>
      <c r="NBW156" s="86"/>
      <c r="NBX156" s="86"/>
      <c r="NBY156" s="86"/>
      <c r="NBZ156" s="86"/>
      <c r="NCA156" s="86"/>
      <c r="NCB156" s="86"/>
      <c r="NCC156" s="86"/>
      <c r="NCD156" s="86"/>
      <c r="NCE156" s="86"/>
      <c r="NCF156" s="86"/>
      <c r="NCG156" s="86"/>
      <c r="NCH156" s="86"/>
      <c r="NCI156" s="86"/>
      <c r="NCJ156" s="86"/>
      <c r="NCK156" s="86"/>
      <c r="NCL156" s="86"/>
      <c r="NCM156" s="86"/>
      <c r="NCN156" s="86"/>
      <c r="NCO156" s="86"/>
      <c r="NCP156" s="86"/>
      <c r="NCQ156" s="86"/>
      <c r="NCR156" s="86"/>
      <c r="NCS156" s="86"/>
      <c r="NCT156" s="86"/>
      <c r="NCU156" s="86"/>
      <c r="NCV156" s="86"/>
      <c r="NCW156" s="86"/>
      <c r="NCX156" s="86"/>
      <c r="NCY156" s="86"/>
      <c r="NCZ156" s="86"/>
      <c r="NDA156" s="86"/>
      <c r="NDB156" s="86"/>
      <c r="NDC156" s="86"/>
      <c r="NDD156" s="86"/>
      <c r="NDE156" s="86"/>
      <c r="NDF156" s="86"/>
      <c r="NDG156" s="86"/>
      <c r="NDH156" s="86"/>
      <c r="NDI156" s="86"/>
      <c r="NDJ156" s="86"/>
      <c r="NDK156" s="86"/>
      <c r="NDL156" s="86"/>
      <c r="NDM156" s="86"/>
      <c r="NDN156" s="86"/>
      <c r="NDO156" s="86"/>
      <c r="NDP156" s="86"/>
      <c r="NDQ156" s="86"/>
      <c r="NDR156" s="86"/>
      <c r="NDS156" s="86"/>
      <c r="NDT156" s="86"/>
      <c r="NDU156" s="86"/>
      <c r="NDV156" s="86"/>
      <c r="NDW156" s="86"/>
      <c r="NDX156" s="86"/>
      <c r="NDY156" s="86"/>
      <c r="NDZ156" s="86"/>
      <c r="NEA156" s="86"/>
      <c r="NEB156" s="86"/>
      <c r="NEC156" s="86"/>
      <c r="NED156" s="86"/>
      <c r="NEE156" s="86"/>
      <c r="NEF156" s="86"/>
      <c r="NEG156" s="86"/>
      <c r="NEH156" s="86"/>
      <c r="NEI156" s="86"/>
      <c r="NEJ156" s="86"/>
      <c r="NEK156" s="86"/>
      <c r="NEL156" s="86"/>
      <c r="NEM156" s="86"/>
      <c r="NEN156" s="86"/>
      <c r="NEO156" s="86"/>
      <c r="NEP156" s="86"/>
      <c r="NEQ156" s="86"/>
      <c r="NER156" s="86"/>
      <c r="NES156" s="86"/>
      <c r="NET156" s="86"/>
      <c r="NEU156" s="86"/>
      <c r="NEV156" s="86"/>
      <c r="NEW156" s="86"/>
      <c r="NEX156" s="86"/>
      <c r="NEY156" s="86"/>
      <c r="NEZ156" s="86"/>
      <c r="NFA156" s="86"/>
      <c r="NFB156" s="86"/>
      <c r="NFC156" s="86"/>
      <c r="NFD156" s="86"/>
      <c r="NFE156" s="86"/>
      <c r="NFF156" s="86"/>
      <c r="NFG156" s="86"/>
      <c r="NFH156" s="86"/>
      <c r="NFI156" s="86"/>
      <c r="NFJ156" s="86"/>
      <c r="NFK156" s="86"/>
      <c r="NFL156" s="86"/>
      <c r="NFM156" s="86"/>
      <c r="NFN156" s="86"/>
      <c r="NFO156" s="86"/>
      <c r="NFP156" s="86"/>
      <c r="NFQ156" s="86"/>
      <c r="NFR156" s="86"/>
      <c r="NFS156" s="86"/>
      <c r="NFT156" s="86"/>
      <c r="NFU156" s="86"/>
      <c r="NFV156" s="86"/>
      <c r="NFW156" s="86"/>
      <c r="NFX156" s="86"/>
      <c r="NFY156" s="86"/>
      <c r="NFZ156" s="86"/>
      <c r="NGA156" s="86"/>
      <c r="NGB156" s="86"/>
      <c r="NGC156" s="86"/>
      <c r="NGD156" s="86"/>
      <c r="NGE156" s="86"/>
      <c r="NGF156" s="86"/>
      <c r="NGG156" s="86"/>
      <c r="NGH156" s="86"/>
      <c r="NGI156" s="86"/>
      <c r="NGJ156" s="86"/>
      <c r="NGK156" s="86"/>
      <c r="NGL156" s="86"/>
      <c r="NGM156" s="86"/>
      <c r="NGN156" s="86"/>
      <c r="NGO156" s="86"/>
      <c r="NGP156" s="86"/>
      <c r="NGQ156" s="86"/>
      <c r="NGR156" s="86"/>
      <c r="NGS156" s="86"/>
      <c r="NGT156" s="86"/>
      <c r="NGU156" s="86"/>
      <c r="NGV156" s="86"/>
      <c r="NGW156" s="86"/>
      <c r="NGX156" s="86"/>
      <c r="NGY156" s="86"/>
      <c r="NGZ156" s="86"/>
      <c r="NHA156" s="86"/>
      <c r="NHB156" s="86"/>
      <c r="NHC156" s="86"/>
      <c r="NHD156" s="86"/>
      <c r="NHE156" s="86"/>
      <c r="NHF156" s="86"/>
      <c r="NHG156" s="86"/>
      <c r="NHH156" s="86"/>
      <c r="NHI156" s="86"/>
      <c r="NHJ156" s="86"/>
      <c r="NHK156" s="186"/>
      <c r="NHL156" s="186"/>
      <c r="NHM156" s="186"/>
      <c r="NHN156" s="186"/>
      <c r="NHO156" s="186"/>
      <c r="NHP156" s="186"/>
      <c r="NHQ156" s="86"/>
      <c r="NHR156" s="86"/>
      <c r="NHS156" s="86"/>
      <c r="NHT156" s="86"/>
      <c r="NHU156" s="86"/>
      <c r="NHV156" s="86"/>
      <c r="NHW156" s="86"/>
      <c r="NHX156" s="86"/>
      <c r="NHY156" s="86"/>
      <c r="NHZ156" s="86"/>
      <c r="NIA156" s="86"/>
      <c r="NIB156" s="86"/>
      <c r="NIC156" s="86"/>
      <c r="NID156" s="86"/>
      <c r="NIE156" s="86"/>
      <c r="NIF156" s="86"/>
      <c r="NIG156" s="86"/>
      <c r="NIH156" s="86"/>
      <c r="NII156" s="86"/>
      <c r="NIJ156" s="86"/>
      <c r="NIK156" s="86"/>
      <c r="NIL156" s="86"/>
      <c r="NIM156" s="86"/>
      <c r="NIN156" s="86"/>
      <c r="NIO156" s="86"/>
      <c r="NIP156" s="86"/>
      <c r="NIQ156" s="86"/>
      <c r="NIR156" s="86"/>
      <c r="NIS156" s="86"/>
      <c r="NIT156" s="86"/>
      <c r="NIU156" s="86"/>
      <c r="NIV156" s="86"/>
      <c r="NIW156" s="86"/>
      <c r="NIX156" s="86"/>
      <c r="NIY156" s="86"/>
      <c r="NIZ156" s="86"/>
      <c r="NJA156" s="86"/>
      <c r="NJB156" s="86"/>
      <c r="NJC156" s="86"/>
      <c r="NJD156" s="86"/>
      <c r="NJE156" s="86"/>
      <c r="NJF156" s="86"/>
      <c r="NJG156" s="86"/>
      <c r="NJH156" s="86"/>
      <c r="NJI156" s="86"/>
      <c r="NJJ156" s="86"/>
      <c r="NJK156" s="86"/>
      <c r="NJL156" s="86"/>
      <c r="NJM156" s="86"/>
      <c r="NJN156" s="86"/>
      <c r="NJO156" s="86"/>
      <c r="NJP156" s="86"/>
      <c r="NJQ156" s="86"/>
      <c r="NJR156" s="86"/>
      <c r="NJS156" s="86"/>
      <c r="NJT156" s="86"/>
      <c r="NJU156" s="86"/>
      <c r="NJV156" s="86"/>
      <c r="NJW156" s="86"/>
      <c r="NJX156" s="86"/>
      <c r="NJY156" s="86"/>
      <c r="NJZ156" s="86"/>
      <c r="NKA156" s="86"/>
      <c r="NKB156" s="86"/>
      <c r="NKC156" s="86"/>
      <c r="NKD156" s="86"/>
      <c r="NKE156" s="86"/>
      <c r="NKF156" s="86"/>
      <c r="NKG156" s="86"/>
      <c r="NKH156" s="86"/>
      <c r="NKI156" s="86"/>
      <c r="NKJ156" s="86"/>
      <c r="NKK156" s="86"/>
      <c r="NKL156" s="86"/>
      <c r="NKM156" s="86"/>
      <c r="NKN156" s="86"/>
      <c r="NKO156" s="86"/>
      <c r="NKP156" s="86"/>
      <c r="NKQ156" s="86"/>
      <c r="NKR156" s="86"/>
      <c r="NKS156" s="86"/>
      <c r="NKT156" s="86"/>
      <c r="NKU156" s="86"/>
      <c r="NKV156" s="86"/>
      <c r="NKW156" s="86"/>
      <c r="NKX156" s="86"/>
      <c r="NKY156" s="86"/>
      <c r="NKZ156" s="86"/>
      <c r="NLA156" s="86"/>
      <c r="NLB156" s="86"/>
      <c r="NLC156" s="86"/>
      <c r="NLD156" s="86"/>
      <c r="NLE156" s="86"/>
      <c r="NLF156" s="86"/>
      <c r="NLG156" s="86"/>
      <c r="NLH156" s="86"/>
      <c r="NLI156" s="86"/>
      <c r="NLJ156" s="86"/>
      <c r="NLK156" s="86"/>
      <c r="NLL156" s="86"/>
      <c r="NLM156" s="86"/>
      <c r="NLN156" s="86"/>
      <c r="NLO156" s="86"/>
      <c r="NLP156" s="86"/>
      <c r="NLQ156" s="86"/>
      <c r="NLR156" s="86"/>
      <c r="NLS156" s="86"/>
      <c r="NLT156" s="86"/>
      <c r="NLU156" s="86"/>
      <c r="NLV156" s="86"/>
      <c r="NLW156" s="86"/>
      <c r="NLX156" s="86"/>
      <c r="NLY156" s="86"/>
      <c r="NLZ156" s="86"/>
      <c r="NMA156" s="86"/>
      <c r="NMB156" s="86"/>
      <c r="NMC156" s="86"/>
      <c r="NMD156" s="86"/>
      <c r="NME156" s="86"/>
      <c r="NMF156" s="86"/>
      <c r="NMG156" s="86"/>
      <c r="NMH156" s="86"/>
      <c r="NMI156" s="86"/>
      <c r="NMJ156" s="86"/>
      <c r="NMK156" s="86"/>
      <c r="NML156" s="86"/>
      <c r="NMM156" s="86"/>
      <c r="NMN156" s="86"/>
      <c r="NMO156" s="86"/>
      <c r="NMP156" s="86"/>
      <c r="NMQ156" s="86"/>
      <c r="NMR156" s="86"/>
      <c r="NMS156" s="86"/>
      <c r="NMT156" s="86"/>
      <c r="NMU156" s="86"/>
      <c r="NMV156" s="86"/>
      <c r="NMW156" s="86"/>
      <c r="NMX156" s="86"/>
      <c r="NMY156" s="86"/>
      <c r="NMZ156" s="86"/>
      <c r="NNA156" s="86"/>
      <c r="NNB156" s="86"/>
      <c r="NNC156" s="86"/>
      <c r="NND156" s="86"/>
      <c r="NNE156" s="86"/>
      <c r="NNF156" s="86"/>
      <c r="NNG156" s="86"/>
      <c r="NNH156" s="86"/>
      <c r="NNI156" s="86"/>
      <c r="NNJ156" s="86"/>
      <c r="NNK156" s="86"/>
      <c r="NNL156" s="86"/>
      <c r="NNM156" s="86"/>
      <c r="NNN156" s="86"/>
      <c r="NNO156" s="86"/>
      <c r="NNP156" s="86"/>
      <c r="NNQ156" s="86"/>
      <c r="NNR156" s="86"/>
      <c r="NNS156" s="86"/>
      <c r="NNT156" s="86"/>
      <c r="NNU156" s="86"/>
      <c r="NNV156" s="86"/>
      <c r="NNW156" s="86"/>
      <c r="NNX156" s="86"/>
      <c r="NNY156" s="86"/>
      <c r="NNZ156" s="86"/>
      <c r="NOA156" s="86"/>
      <c r="NOB156" s="86"/>
      <c r="NOC156" s="86"/>
      <c r="NOD156" s="86"/>
      <c r="NOE156" s="86"/>
      <c r="NOF156" s="86"/>
      <c r="NOG156" s="86"/>
      <c r="NOH156" s="86"/>
      <c r="NOI156" s="86"/>
      <c r="NOJ156" s="86"/>
      <c r="NOK156" s="86"/>
      <c r="NOL156" s="86"/>
      <c r="NOM156" s="86"/>
      <c r="NON156" s="86"/>
      <c r="NOO156" s="86"/>
      <c r="NOP156" s="86"/>
      <c r="NOQ156" s="86"/>
      <c r="NOR156" s="86"/>
      <c r="NOS156" s="86"/>
      <c r="NOT156" s="86"/>
      <c r="NOU156" s="86"/>
      <c r="NOV156" s="86"/>
      <c r="NOW156" s="86"/>
      <c r="NOX156" s="86"/>
      <c r="NOY156" s="86"/>
      <c r="NOZ156" s="86"/>
      <c r="NPA156" s="86"/>
      <c r="NPB156" s="86"/>
      <c r="NPC156" s="86"/>
      <c r="NPD156" s="86"/>
      <c r="NPE156" s="86"/>
      <c r="NPF156" s="86"/>
      <c r="NPG156" s="86"/>
      <c r="NPH156" s="86"/>
      <c r="NPI156" s="86"/>
      <c r="NPJ156" s="86"/>
      <c r="NPK156" s="86"/>
      <c r="NPL156" s="86"/>
      <c r="NPM156" s="86"/>
      <c r="NPN156" s="86"/>
      <c r="NPO156" s="86"/>
      <c r="NPP156" s="86"/>
      <c r="NPQ156" s="86"/>
      <c r="NPR156" s="86"/>
      <c r="NPS156" s="86"/>
      <c r="NPT156" s="86"/>
      <c r="NPU156" s="86"/>
      <c r="NPV156" s="86"/>
      <c r="NPW156" s="86"/>
      <c r="NPX156" s="86"/>
      <c r="NPY156" s="86"/>
      <c r="NPZ156" s="86"/>
      <c r="NQA156" s="86"/>
      <c r="NQB156" s="86"/>
      <c r="NQC156" s="86"/>
      <c r="NQD156" s="86"/>
      <c r="NQE156" s="86"/>
      <c r="NQF156" s="86"/>
      <c r="NQG156" s="86"/>
      <c r="NQH156" s="86"/>
      <c r="NQI156" s="86"/>
      <c r="NQJ156" s="86"/>
      <c r="NQK156" s="86"/>
      <c r="NQL156" s="86"/>
      <c r="NQM156" s="86"/>
      <c r="NQN156" s="86"/>
      <c r="NQO156" s="86"/>
      <c r="NQP156" s="86"/>
      <c r="NQQ156" s="86"/>
      <c r="NQR156" s="86"/>
      <c r="NQS156" s="86"/>
      <c r="NQT156" s="86"/>
      <c r="NQU156" s="86"/>
      <c r="NQV156" s="86"/>
      <c r="NQW156" s="86"/>
      <c r="NQX156" s="86"/>
      <c r="NQY156" s="86"/>
      <c r="NQZ156" s="86"/>
      <c r="NRA156" s="86"/>
      <c r="NRB156" s="86"/>
      <c r="NRC156" s="86"/>
      <c r="NRD156" s="86"/>
      <c r="NRE156" s="86"/>
      <c r="NRF156" s="86"/>
      <c r="NRG156" s="186"/>
      <c r="NRH156" s="186"/>
      <c r="NRI156" s="186"/>
      <c r="NRJ156" s="186"/>
      <c r="NRK156" s="186"/>
      <c r="NRL156" s="186"/>
      <c r="NRM156" s="86"/>
      <c r="NRN156" s="86"/>
      <c r="NRO156" s="86"/>
      <c r="NRP156" s="86"/>
      <c r="NRQ156" s="86"/>
      <c r="NRR156" s="86"/>
      <c r="NRS156" s="86"/>
      <c r="NRT156" s="86"/>
      <c r="NRU156" s="86"/>
      <c r="NRV156" s="86"/>
      <c r="NRW156" s="86"/>
      <c r="NRX156" s="86"/>
      <c r="NRY156" s="86"/>
      <c r="NRZ156" s="86"/>
      <c r="NSA156" s="86"/>
      <c r="NSB156" s="86"/>
      <c r="NSC156" s="86"/>
      <c r="NSD156" s="86"/>
      <c r="NSE156" s="86"/>
      <c r="NSF156" s="86"/>
      <c r="NSG156" s="86"/>
      <c r="NSH156" s="86"/>
      <c r="NSI156" s="86"/>
      <c r="NSJ156" s="86"/>
      <c r="NSK156" s="86"/>
      <c r="NSL156" s="86"/>
      <c r="NSM156" s="86"/>
      <c r="NSN156" s="86"/>
      <c r="NSO156" s="86"/>
      <c r="NSP156" s="86"/>
      <c r="NSQ156" s="86"/>
      <c r="NSR156" s="86"/>
      <c r="NSS156" s="86"/>
      <c r="NST156" s="86"/>
      <c r="NSU156" s="86"/>
      <c r="NSV156" s="86"/>
      <c r="NSW156" s="86"/>
      <c r="NSX156" s="86"/>
      <c r="NSY156" s="86"/>
      <c r="NSZ156" s="86"/>
      <c r="NTA156" s="86"/>
      <c r="NTB156" s="86"/>
      <c r="NTC156" s="86"/>
      <c r="NTD156" s="86"/>
      <c r="NTE156" s="86"/>
      <c r="NTF156" s="86"/>
      <c r="NTG156" s="86"/>
      <c r="NTH156" s="86"/>
      <c r="NTI156" s="86"/>
      <c r="NTJ156" s="86"/>
      <c r="NTK156" s="86"/>
      <c r="NTL156" s="86"/>
      <c r="NTM156" s="86"/>
      <c r="NTN156" s="86"/>
      <c r="NTO156" s="86"/>
      <c r="NTP156" s="86"/>
      <c r="NTQ156" s="86"/>
      <c r="NTR156" s="86"/>
      <c r="NTS156" s="86"/>
      <c r="NTT156" s="86"/>
      <c r="NTU156" s="86"/>
      <c r="NTV156" s="86"/>
      <c r="NTW156" s="86"/>
      <c r="NTX156" s="86"/>
      <c r="NTY156" s="86"/>
      <c r="NTZ156" s="86"/>
      <c r="NUA156" s="86"/>
      <c r="NUB156" s="86"/>
      <c r="NUC156" s="86"/>
      <c r="NUD156" s="86"/>
      <c r="NUE156" s="86"/>
      <c r="NUF156" s="86"/>
      <c r="NUG156" s="86"/>
      <c r="NUH156" s="86"/>
      <c r="NUI156" s="86"/>
      <c r="NUJ156" s="86"/>
      <c r="NUK156" s="86"/>
      <c r="NUL156" s="86"/>
      <c r="NUM156" s="86"/>
      <c r="NUN156" s="86"/>
      <c r="NUO156" s="86"/>
      <c r="NUP156" s="86"/>
      <c r="NUQ156" s="86"/>
      <c r="NUR156" s="86"/>
      <c r="NUS156" s="86"/>
      <c r="NUT156" s="86"/>
      <c r="NUU156" s="86"/>
      <c r="NUV156" s="86"/>
      <c r="NUW156" s="86"/>
      <c r="NUX156" s="86"/>
      <c r="NUY156" s="86"/>
      <c r="NUZ156" s="86"/>
      <c r="NVA156" s="86"/>
      <c r="NVB156" s="86"/>
      <c r="NVC156" s="86"/>
      <c r="NVD156" s="86"/>
      <c r="NVE156" s="86"/>
      <c r="NVF156" s="86"/>
      <c r="NVG156" s="86"/>
      <c r="NVH156" s="86"/>
      <c r="NVI156" s="86"/>
      <c r="NVJ156" s="86"/>
      <c r="NVK156" s="86"/>
      <c r="NVL156" s="86"/>
      <c r="NVM156" s="86"/>
      <c r="NVN156" s="86"/>
      <c r="NVO156" s="86"/>
      <c r="NVP156" s="86"/>
      <c r="NVQ156" s="86"/>
      <c r="NVR156" s="86"/>
      <c r="NVS156" s="86"/>
      <c r="NVT156" s="86"/>
      <c r="NVU156" s="86"/>
      <c r="NVV156" s="86"/>
      <c r="NVW156" s="86"/>
      <c r="NVX156" s="86"/>
      <c r="NVY156" s="86"/>
      <c r="NVZ156" s="86"/>
      <c r="NWA156" s="86"/>
      <c r="NWB156" s="86"/>
      <c r="NWC156" s="86"/>
      <c r="NWD156" s="86"/>
      <c r="NWE156" s="86"/>
      <c r="NWF156" s="86"/>
      <c r="NWG156" s="86"/>
      <c r="NWH156" s="86"/>
      <c r="NWI156" s="86"/>
      <c r="NWJ156" s="86"/>
      <c r="NWK156" s="86"/>
      <c r="NWL156" s="86"/>
      <c r="NWM156" s="86"/>
      <c r="NWN156" s="86"/>
      <c r="NWO156" s="86"/>
      <c r="NWP156" s="86"/>
      <c r="NWQ156" s="86"/>
      <c r="NWR156" s="86"/>
      <c r="NWS156" s="86"/>
      <c r="NWT156" s="86"/>
      <c r="NWU156" s="86"/>
      <c r="NWV156" s="86"/>
      <c r="NWW156" s="86"/>
      <c r="NWX156" s="86"/>
      <c r="NWY156" s="86"/>
      <c r="NWZ156" s="86"/>
      <c r="NXA156" s="86"/>
      <c r="NXB156" s="86"/>
      <c r="NXC156" s="86"/>
      <c r="NXD156" s="86"/>
      <c r="NXE156" s="86"/>
      <c r="NXF156" s="86"/>
      <c r="NXG156" s="86"/>
      <c r="NXH156" s="86"/>
      <c r="NXI156" s="86"/>
      <c r="NXJ156" s="86"/>
      <c r="NXK156" s="86"/>
      <c r="NXL156" s="86"/>
      <c r="NXM156" s="86"/>
      <c r="NXN156" s="86"/>
      <c r="NXO156" s="86"/>
      <c r="NXP156" s="86"/>
      <c r="NXQ156" s="86"/>
      <c r="NXR156" s="86"/>
      <c r="NXS156" s="86"/>
      <c r="NXT156" s="86"/>
      <c r="NXU156" s="86"/>
      <c r="NXV156" s="86"/>
      <c r="NXW156" s="86"/>
      <c r="NXX156" s="86"/>
      <c r="NXY156" s="86"/>
      <c r="NXZ156" s="86"/>
      <c r="NYA156" s="86"/>
      <c r="NYB156" s="86"/>
      <c r="NYC156" s="86"/>
      <c r="NYD156" s="86"/>
      <c r="NYE156" s="86"/>
      <c r="NYF156" s="86"/>
      <c r="NYG156" s="86"/>
      <c r="NYH156" s="86"/>
      <c r="NYI156" s="86"/>
      <c r="NYJ156" s="86"/>
      <c r="NYK156" s="86"/>
      <c r="NYL156" s="86"/>
      <c r="NYM156" s="86"/>
      <c r="NYN156" s="86"/>
      <c r="NYO156" s="86"/>
      <c r="NYP156" s="86"/>
      <c r="NYQ156" s="86"/>
      <c r="NYR156" s="86"/>
      <c r="NYS156" s="86"/>
      <c r="NYT156" s="86"/>
      <c r="NYU156" s="86"/>
      <c r="NYV156" s="86"/>
      <c r="NYW156" s="86"/>
      <c r="NYX156" s="86"/>
      <c r="NYY156" s="86"/>
      <c r="NYZ156" s="86"/>
      <c r="NZA156" s="86"/>
      <c r="NZB156" s="86"/>
      <c r="NZC156" s="86"/>
      <c r="NZD156" s="86"/>
      <c r="NZE156" s="86"/>
      <c r="NZF156" s="86"/>
      <c r="NZG156" s="86"/>
      <c r="NZH156" s="86"/>
      <c r="NZI156" s="86"/>
      <c r="NZJ156" s="86"/>
      <c r="NZK156" s="86"/>
      <c r="NZL156" s="86"/>
      <c r="NZM156" s="86"/>
      <c r="NZN156" s="86"/>
      <c r="NZO156" s="86"/>
      <c r="NZP156" s="86"/>
      <c r="NZQ156" s="86"/>
      <c r="NZR156" s="86"/>
      <c r="NZS156" s="86"/>
      <c r="NZT156" s="86"/>
      <c r="NZU156" s="86"/>
      <c r="NZV156" s="86"/>
      <c r="NZW156" s="86"/>
      <c r="NZX156" s="86"/>
      <c r="NZY156" s="86"/>
      <c r="NZZ156" s="86"/>
      <c r="OAA156" s="86"/>
      <c r="OAB156" s="86"/>
      <c r="OAC156" s="86"/>
      <c r="OAD156" s="86"/>
      <c r="OAE156" s="86"/>
      <c r="OAF156" s="86"/>
      <c r="OAG156" s="86"/>
      <c r="OAH156" s="86"/>
      <c r="OAI156" s="86"/>
      <c r="OAJ156" s="86"/>
      <c r="OAK156" s="86"/>
      <c r="OAL156" s="86"/>
      <c r="OAM156" s="86"/>
      <c r="OAN156" s="86"/>
      <c r="OAO156" s="86"/>
      <c r="OAP156" s="86"/>
      <c r="OAQ156" s="86"/>
      <c r="OAR156" s="86"/>
      <c r="OAS156" s="86"/>
      <c r="OAT156" s="86"/>
      <c r="OAU156" s="86"/>
      <c r="OAV156" s="86"/>
      <c r="OAW156" s="86"/>
      <c r="OAX156" s="86"/>
      <c r="OAY156" s="86"/>
      <c r="OAZ156" s="86"/>
      <c r="OBA156" s="86"/>
      <c r="OBB156" s="86"/>
      <c r="OBC156" s="186"/>
      <c r="OBD156" s="186"/>
      <c r="OBE156" s="186"/>
      <c r="OBF156" s="186"/>
      <c r="OBG156" s="186"/>
      <c r="OBH156" s="186"/>
      <c r="OBI156" s="86"/>
      <c r="OBJ156" s="86"/>
      <c r="OBK156" s="86"/>
      <c r="OBL156" s="86"/>
      <c r="OBM156" s="86"/>
      <c r="OBN156" s="86"/>
      <c r="OBO156" s="86"/>
      <c r="OBP156" s="86"/>
      <c r="OBQ156" s="86"/>
      <c r="OBR156" s="86"/>
      <c r="OBS156" s="86"/>
      <c r="OBT156" s="86"/>
      <c r="OBU156" s="86"/>
      <c r="OBV156" s="86"/>
      <c r="OBW156" s="86"/>
      <c r="OBX156" s="86"/>
      <c r="OBY156" s="86"/>
      <c r="OBZ156" s="86"/>
      <c r="OCA156" s="86"/>
      <c r="OCB156" s="86"/>
      <c r="OCC156" s="86"/>
      <c r="OCD156" s="86"/>
      <c r="OCE156" s="86"/>
      <c r="OCF156" s="86"/>
      <c r="OCG156" s="86"/>
      <c r="OCH156" s="86"/>
      <c r="OCI156" s="86"/>
      <c r="OCJ156" s="86"/>
      <c r="OCK156" s="86"/>
      <c r="OCL156" s="86"/>
      <c r="OCM156" s="86"/>
      <c r="OCN156" s="86"/>
      <c r="OCO156" s="86"/>
      <c r="OCP156" s="86"/>
      <c r="OCQ156" s="86"/>
      <c r="OCR156" s="86"/>
      <c r="OCS156" s="86"/>
      <c r="OCT156" s="86"/>
      <c r="OCU156" s="86"/>
      <c r="OCV156" s="86"/>
      <c r="OCW156" s="86"/>
      <c r="OCX156" s="86"/>
      <c r="OCY156" s="86"/>
      <c r="OCZ156" s="86"/>
      <c r="ODA156" s="86"/>
      <c r="ODB156" s="86"/>
      <c r="ODC156" s="86"/>
      <c r="ODD156" s="86"/>
      <c r="ODE156" s="86"/>
      <c r="ODF156" s="86"/>
      <c r="ODG156" s="86"/>
      <c r="ODH156" s="86"/>
      <c r="ODI156" s="86"/>
      <c r="ODJ156" s="86"/>
      <c r="ODK156" s="86"/>
      <c r="ODL156" s="86"/>
      <c r="ODM156" s="86"/>
      <c r="ODN156" s="86"/>
      <c r="ODO156" s="86"/>
      <c r="ODP156" s="86"/>
      <c r="ODQ156" s="86"/>
      <c r="ODR156" s="86"/>
      <c r="ODS156" s="86"/>
      <c r="ODT156" s="86"/>
      <c r="ODU156" s="86"/>
      <c r="ODV156" s="86"/>
      <c r="ODW156" s="86"/>
      <c r="ODX156" s="86"/>
      <c r="ODY156" s="86"/>
      <c r="ODZ156" s="86"/>
      <c r="OEA156" s="86"/>
      <c r="OEB156" s="86"/>
      <c r="OEC156" s="86"/>
      <c r="OED156" s="86"/>
      <c r="OEE156" s="86"/>
      <c r="OEF156" s="86"/>
      <c r="OEG156" s="86"/>
      <c r="OEH156" s="86"/>
      <c r="OEI156" s="86"/>
      <c r="OEJ156" s="86"/>
      <c r="OEK156" s="86"/>
      <c r="OEL156" s="86"/>
      <c r="OEM156" s="86"/>
      <c r="OEN156" s="86"/>
      <c r="OEO156" s="86"/>
      <c r="OEP156" s="86"/>
      <c r="OEQ156" s="86"/>
      <c r="OER156" s="86"/>
      <c r="OES156" s="86"/>
      <c r="OET156" s="86"/>
      <c r="OEU156" s="86"/>
      <c r="OEV156" s="86"/>
      <c r="OEW156" s="86"/>
      <c r="OEX156" s="86"/>
      <c r="OEY156" s="86"/>
      <c r="OEZ156" s="86"/>
      <c r="OFA156" s="86"/>
      <c r="OFB156" s="86"/>
      <c r="OFC156" s="86"/>
      <c r="OFD156" s="86"/>
      <c r="OFE156" s="86"/>
      <c r="OFF156" s="86"/>
      <c r="OFG156" s="86"/>
      <c r="OFH156" s="86"/>
      <c r="OFI156" s="86"/>
      <c r="OFJ156" s="86"/>
      <c r="OFK156" s="86"/>
      <c r="OFL156" s="86"/>
      <c r="OFM156" s="86"/>
      <c r="OFN156" s="86"/>
      <c r="OFO156" s="86"/>
      <c r="OFP156" s="86"/>
      <c r="OFQ156" s="86"/>
      <c r="OFR156" s="86"/>
      <c r="OFS156" s="86"/>
      <c r="OFT156" s="86"/>
      <c r="OFU156" s="86"/>
      <c r="OFV156" s="86"/>
      <c r="OFW156" s="86"/>
      <c r="OFX156" s="86"/>
      <c r="OFY156" s="86"/>
      <c r="OFZ156" s="86"/>
      <c r="OGA156" s="86"/>
      <c r="OGB156" s="86"/>
      <c r="OGC156" s="86"/>
      <c r="OGD156" s="86"/>
      <c r="OGE156" s="86"/>
      <c r="OGF156" s="86"/>
      <c r="OGG156" s="86"/>
      <c r="OGH156" s="86"/>
      <c r="OGI156" s="86"/>
      <c r="OGJ156" s="86"/>
      <c r="OGK156" s="86"/>
      <c r="OGL156" s="86"/>
      <c r="OGM156" s="86"/>
      <c r="OGN156" s="86"/>
      <c r="OGO156" s="86"/>
      <c r="OGP156" s="86"/>
      <c r="OGQ156" s="86"/>
      <c r="OGR156" s="86"/>
      <c r="OGS156" s="86"/>
      <c r="OGT156" s="86"/>
      <c r="OGU156" s="86"/>
      <c r="OGV156" s="86"/>
      <c r="OGW156" s="86"/>
      <c r="OGX156" s="86"/>
      <c r="OGY156" s="86"/>
      <c r="OGZ156" s="86"/>
      <c r="OHA156" s="86"/>
      <c r="OHB156" s="86"/>
      <c r="OHC156" s="86"/>
      <c r="OHD156" s="86"/>
      <c r="OHE156" s="86"/>
      <c r="OHF156" s="86"/>
      <c r="OHG156" s="86"/>
      <c r="OHH156" s="86"/>
      <c r="OHI156" s="86"/>
      <c r="OHJ156" s="86"/>
      <c r="OHK156" s="86"/>
      <c r="OHL156" s="86"/>
      <c r="OHM156" s="86"/>
      <c r="OHN156" s="86"/>
      <c r="OHO156" s="86"/>
      <c r="OHP156" s="86"/>
      <c r="OHQ156" s="86"/>
      <c r="OHR156" s="86"/>
      <c r="OHS156" s="86"/>
      <c r="OHT156" s="86"/>
      <c r="OHU156" s="86"/>
      <c r="OHV156" s="86"/>
      <c r="OHW156" s="86"/>
      <c r="OHX156" s="86"/>
      <c r="OHY156" s="86"/>
      <c r="OHZ156" s="86"/>
      <c r="OIA156" s="86"/>
      <c r="OIB156" s="86"/>
      <c r="OIC156" s="86"/>
      <c r="OID156" s="86"/>
      <c r="OIE156" s="86"/>
      <c r="OIF156" s="86"/>
      <c r="OIG156" s="86"/>
      <c r="OIH156" s="86"/>
      <c r="OII156" s="86"/>
      <c r="OIJ156" s="86"/>
      <c r="OIK156" s="86"/>
      <c r="OIL156" s="86"/>
      <c r="OIM156" s="86"/>
      <c r="OIN156" s="86"/>
      <c r="OIO156" s="86"/>
      <c r="OIP156" s="86"/>
      <c r="OIQ156" s="86"/>
      <c r="OIR156" s="86"/>
      <c r="OIS156" s="86"/>
      <c r="OIT156" s="86"/>
      <c r="OIU156" s="86"/>
      <c r="OIV156" s="86"/>
      <c r="OIW156" s="86"/>
      <c r="OIX156" s="86"/>
      <c r="OIY156" s="86"/>
      <c r="OIZ156" s="86"/>
      <c r="OJA156" s="86"/>
      <c r="OJB156" s="86"/>
      <c r="OJC156" s="86"/>
      <c r="OJD156" s="86"/>
      <c r="OJE156" s="86"/>
      <c r="OJF156" s="86"/>
      <c r="OJG156" s="86"/>
      <c r="OJH156" s="86"/>
      <c r="OJI156" s="86"/>
      <c r="OJJ156" s="86"/>
      <c r="OJK156" s="86"/>
      <c r="OJL156" s="86"/>
      <c r="OJM156" s="86"/>
      <c r="OJN156" s="86"/>
      <c r="OJO156" s="86"/>
      <c r="OJP156" s="86"/>
      <c r="OJQ156" s="86"/>
      <c r="OJR156" s="86"/>
      <c r="OJS156" s="86"/>
      <c r="OJT156" s="86"/>
      <c r="OJU156" s="86"/>
      <c r="OJV156" s="86"/>
      <c r="OJW156" s="86"/>
      <c r="OJX156" s="86"/>
      <c r="OJY156" s="86"/>
      <c r="OJZ156" s="86"/>
      <c r="OKA156" s="86"/>
      <c r="OKB156" s="86"/>
      <c r="OKC156" s="86"/>
      <c r="OKD156" s="86"/>
      <c r="OKE156" s="86"/>
      <c r="OKF156" s="86"/>
      <c r="OKG156" s="86"/>
      <c r="OKH156" s="86"/>
      <c r="OKI156" s="86"/>
      <c r="OKJ156" s="86"/>
      <c r="OKK156" s="86"/>
      <c r="OKL156" s="86"/>
      <c r="OKM156" s="86"/>
      <c r="OKN156" s="86"/>
      <c r="OKO156" s="86"/>
      <c r="OKP156" s="86"/>
      <c r="OKQ156" s="86"/>
      <c r="OKR156" s="86"/>
      <c r="OKS156" s="86"/>
      <c r="OKT156" s="86"/>
      <c r="OKU156" s="86"/>
      <c r="OKV156" s="86"/>
      <c r="OKW156" s="86"/>
      <c r="OKX156" s="86"/>
      <c r="OKY156" s="186"/>
      <c r="OKZ156" s="186"/>
      <c r="OLA156" s="186"/>
      <c r="OLB156" s="186"/>
      <c r="OLC156" s="186"/>
      <c r="OLD156" s="186"/>
      <c r="OLE156" s="86"/>
      <c r="OLF156" s="86"/>
      <c r="OLG156" s="86"/>
      <c r="OLH156" s="86"/>
      <c r="OLI156" s="86"/>
      <c r="OLJ156" s="86"/>
      <c r="OLK156" s="86"/>
      <c r="OLL156" s="86"/>
      <c r="OLM156" s="86"/>
      <c r="OLN156" s="86"/>
      <c r="OLO156" s="86"/>
      <c r="OLP156" s="86"/>
      <c r="OLQ156" s="86"/>
      <c r="OLR156" s="86"/>
      <c r="OLS156" s="86"/>
      <c r="OLT156" s="86"/>
      <c r="OLU156" s="86"/>
      <c r="OLV156" s="86"/>
      <c r="OLW156" s="86"/>
      <c r="OLX156" s="86"/>
      <c r="OLY156" s="86"/>
      <c r="OLZ156" s="86"/>
      <c r="OMA156" s="86"/>
      <c r="OMB156" s="86"/>
      <c r="OMC156" s="86"/>
      <c r="OMD156" s="86"/>
      <c r="OME156" s="86"/>
      <c r="OMF156" s="86"/>
      <c r="OMG156" s="86"/>
      <c r="OMH156" s="86"/>
      <c r="OMI156" s="86"/>
      <c r="OMJ156" s="86"/>
      <c r="OMK156" s="86"/>
      <c r="OML156" s="86"/>
      <c r="OMM156" s="86"/>
      <c r="OMN156" s="86"/>
      <c r="OMO156" s="86"/>
      <c r="OMP156" s="86"/>
      <c r="OMQ156" s="86"/>
      <c r="OMR156" s="86"/>
      <c r="OMS156" s="86"/>
      <c r="OMT156" s="86"/>
      <c r="OMU156" s="86"/>
      <c r="OMV156" s="86"/>
      <c r="OMW156" s="86"/>
      <c r="OMX156" s="86"/>
      <c r="OMY156" s="86"/>
      <c r="OMZ156" s="86"/>
      <c r="ONA156" s="86"/>
      <c r="ONB156" s="86"/>
      <c r="ONC156" s="86"/>
      <c r="OND156" s="86"/>
      <c r="ONE156" s="86"/>
      <c r="ONF156" s="86"/>
      <c r="ONG156" s="86"/>
      <c r="ONH156" s="86"/>
      <c r="ONI156" s="86"/>
      <c r="ONJ156" s="86"/>
      <c r="ONK156" s="86"/>
      <c r="ONL156" s="86"/>
      <c r="ONM156" s="86"/>
      <c r="ONN156" s="86"/>
      <c r="ONO156" s="86"/>
      <c r="ONP156" s="86"/>
      <c r="ONQ156" s="86"/>
      <c r="ONR156" s="86"/>
      <c r="ONS156" s="86"/>
      <c r="ONT156" s="86"/>
      <c r="ONU156" s="86"/>
      <c r="ONV156" s="86"/>
      <c r="ONW156" s="86"/>
      <c r="ONX156" s="86"/>
      <c r="ONY156" s="86"/>
      <c r="ONZ156" s="86"/>
      <c r="OOA156" s="86"/>
      <c r="OOB156" s="86"/>
      <c r="OOC156" s="86"/>
      <c r="OOD156" s="86"/>
      <c r="OOE156" s="86"/>
      <c r="OOF156" s="86"/>
      <c r="OOG156" s="86"/>
      <c r="OOH156" s="86"/>
      <c r="OOI156" s="86"/>
      <c r="OOJ156" s="86"/>
      <c r="OOK156" s="86"/>
      <c r="OOL156" s="86"/>
      <c r="OOM156" s="86"/>
      <c r="OON156" s="86"/>
      <c r="OOO156" s="86"/>
      <c r="OOP156" s="86"/>
      <c r="OOQ156" s="86"/>
      <c r="OOR156" s="86"/>
      <c r="OOS156" s="86"/>
      <c r="OOT156" s="86"/>
      <c r="OOU156" s="86"/>
      <c r="OOV156" s="86"/>
      <c r="OOW156" s="86"/>
      <c r="OOX156" s="86"/>
      <c r="OOY156" s="86"/>
      <c r="OOZ156" s="86"/>
      <c r="OPA156" s="86"/>
      <c r="OPB156" s="86"/>
      <c r="OPC156" s="86"/>
      <c r="OPD156" s="86"/>
      <c r="OPE156" s="86"/>
      <c r="OPF156" s="86"/>
      <c r="OPG156" s="86"/>
      <c r="OPH156" s="86"/>
      <c r="OPI156" s="86"/>
      <c r="OPJ156" s="86"/>
      <c r="OPK156" s="86"/>
      <c r="OPL156" s="86"/>
      <c r="OPM156" s="86"/>
      <c r="OPN156" s="86"/>
      <c r="OPO156" s="86"/>
      <c r="OPP156" s="86"/>
      <c r="OPQ156" s="86"/>
      <c r="OPR156" s="86"/>
      <c r="OPS156" s="86"/>
      <c r="OPT156" s="86"/>
      <c r="OPU156" s="86"/>
      <c r="OPV156" s="86"/>
      <c r="OPW156" s="86"/>
      <c r="OPX156" s="86"/>
      <c r="OPY156" s="86"/>
      <c r="OPZ156" s="86"/>
      <c r="OQA156" s="86"/>
      <c r="OQB156" s="86"/>
      <c r="OQC156" s="86"/>
      <c r="OQD156" s="86"/>
      <c r="OQE156" s="86"/>
      <c r="OQF156" s="86"/>
      <c r="OQG156" s="86"/>
      <c r="OQH156" s="86"/>
      <c r="OQI156" s="86"/>
      <c r="OQJ156" s="86"/>
      <c r="OQK156" s="86"/>
      <c r="OQL156" s="86"/>
      <c r="OQM156" s="86"/>
      <c r="OQN156" s="86"/>
      <c r="OQO156" s="86"/>
      <c r="OQP156" s="86"/>
      <c r="OQQ156" s="86"/>
      <c r="OQR156" s="86"/>
      <c r="OQS156" s="86"/>
      <c r="OQT156" s="86"/>
      <c r="OQU156" s="86"/>
      <c r="OQV156" s="86"/>
      <c r="OQW156" s="86"/>
      <c r="OQX156" s="86"/>
      <c r="OQY156" s="86"/>
      <c r="OQZ156" s="86"/>
      <c r="ORA156" s="86"/>
      <c r="ORB156" s="86"/>
      <c r="ORC156" s="86"/>
      <c r="ORD156" s="86"/>
      <c r="ORE156" s="86"/>
      <c r="ORF156" s="86"/>
      <c r="ORG156" s="86"/>
      <c r="ORH156" s="86"/>
      <c r="ORI156" s="86"/>
      <c r="ORJ156" s="86"/>
      <c r="ORK156" s="86"/>
      <c r="ORL156" s="86"/>
      <c r="ORM156" s="86"/>
      <c r="ORN156" s="86"/>
      <c r="ORO156" s="86"/>
      <c r="ORP156" s="86"/>
      <c r="ORQ156" s="86"/>
      <c r="ORR156" s="86"/>
      <c r="ORS156" s="86"/>
      <c r="ORT156" s="86"/>
      <c r="ORU156" s="86"/>
      <c r="ORV156" s="86"/>
      <c r="ORW156" s="86"/>
      <c r="ORX156" s="86"/>
      <c r="ORY156" s="86"/>
      <c r="ORZ156" s="86"/>
      <c r="OSA156" s="86"/>
      <c r="OSB156" s="86"/>
      <c r="OSC156" s="86"/>
      <c r="OSD156" s="86"/>
      <c r="OSE156" s="86"/>
      <c r="OSF156" s="86"/>
      <c r="OSG156" s="86"/>
      <c r="OSH156" s="86"/>
      <c r="OSI156" s="86"/>
      <c r="OSJ156" s="86"/>
      <c r="OSK156" s="86"/>
      <c r="OSL156" s="86"/>
      <c r="OSM156" s="86"/>
      <c r="OSN156" s="86"/>
      <c r="OSO156" s="86"/>
      <c r="OSP156" s="86"/>
      <c r="OSQ156" s="86"/>
      <c r="OSR156" s="86"/>
      <c r="OSS156" s="86"/>
      <c r="OST156" s="86"/>
      <c r="OSU156" s="86"/>
      <c r="OSV156" s="86"/>
      <c r="OSW156" s="86"/>
      <c r="OSX156" s="86"/>
      <c r="OSY156" s="86"/>
      <c r="OSZ156" s="86"/>
      <c r="OTA156" s="86"/>
      <c r="OTB156" s="86"/>
      <c r="OTC156" s="86"/>
      <c r="OTD156" s="86"/>
      <c r="OTE156" s="86"/>
      <c r="OTF156" s="86"/>
      <c r="OTG156" s="86"/>
      <c r="OTH156" s="86"/>
      <c r="OTI156" s="86"/>
      <c r="OTJ156" s="86"/>
      <c r="OTK156" s="86"/>
      <c r="OTL156" s="86"/>
      <c r="OTM156" s="86"/>
      <c r="OTN156" s="86"/>
      <c r="OTO156" s="86"/>
      <c r="OTP156" s="86"/>
      <c r="OTQ156" s="86"/>
      <c r="OTR156" s="86"/>
      <c r="OTS156" s="86"/>
      <c r="OTT156" s="86"/>
      <c r="OTU156" s="86"/>
      <c r="OTV156" s="86"/>
      <c r="OTW156" s="86"/>
      <c r="OTX156" s="86"/>
      <c r="OTY156" s="86"/>
      <c r="OTZ156" s="86"/>
      <c r="OUA156" s="86"/>
      <c r="OUB156" s="86"/>
      <c r="OUC156" s="86"/>
      <c r="OUD156" s="86"/>
      <c r="OUE156" s="86"/>
      <c r="OUF156" s="86"/>
      <c r="OUG156" s="86"/>
      <c r="OUH156" s="86"/>
      <c r="OUI156" s="86"/>
      <c r="OUJ156" s="86"/>
      <c r="OUK156" s="86"/>
      <c r="OUL156" s="86"/>
      <c r="OUM156" s="86"/>
      <c r="OUN156" s="86"/>
      <c r="OUO156" s="86"/>
      <c r="OUP156" s="86"/>
      <c r="OUQ156" s="86"/>
      <c r="OUR156" s="86"/>
      <c r="OUS156" s="86"/>
      <c r="OUT156" s="86"/>
      <c r="OUU156" s="186"/>
      <c r="OUV156" s="186"/>
      <c r="OUW156" s="186"/>
      <c r="OUX156" s="186"/>
      <c r="OUY156" s="186"/>
      <c r="OUZ156" s="186"/>
      <c r="OVA156" s="86"/>
      <c r="OVB156" s="86"/>
      <c r="OVC156" s="86"/>
      <c r="OVD156" s="86"/>
      <c r="OVE156" s="86"/>
      <c r="OVF156" s="86"/>
      <c r="OVG156" s="86"/>
      <c r="OVH156" s="86"/>
      <c r="OVI156" s="86"/>
      <c r="OVJ156" s="86"/>
      <c r="OVK156" s="86"/>
      <c r="OVL156" s="86"/>
      <c r="OVM156" s="86"/>
      <c r="OVN156" s="86"/>
      <c r="OVO156" s="86"/>
      <c r="OVP156" s="86"/>
      <c r="OVQ156" s="86"/>
      <c r="OVR156" s="86"/>
      <c r="OVS156" s="86"/>
      <c r="OVT156" s="86"/>
      <c r="OVU156" s="86"/>
      <c r="OVV156" s="86"/>
      <c r="OVW156" s="86"/>
      <c r="OVX156" s="86"/>
      <c r="OVY156" s="86"/>
      <c r="OVZ156" s="86"/>
      <c r="OWA156" s="86"/>
      <c r="OWB156" s="86"/>
      <c r="OWC156" s="86"/>
      <c r="OWD156" s="86"/>
      <c r="OWE156" s="86"/>
      <c r="OWF156" s="86"/>
      <c r="OWG156" s="86"/>
      <c r="OWH156" s="86"/>
      <c r="OWI156" s="86"/>
      <c r="OWJ156" s="86"/>
      <c r="OWK156" s="86"/>
      <c r="OWL156" s="86"/>
      <c r="OWM156" s="86"/>
      <c r="OWN156" s="86"/>
      <c r="OWO156" s="86"/>
      <c r="OWP156" s="86"/>
      <c r="OWQ156" s="86"/>
      <c r="OWR156" s="86"/>
      <c r="OWS156" s="86"/>
      <c r="OWT156" s="86"/>
      <c r="OWU156" s="86"/>
      <c r="OWV156" s="86"/>
      <c r="OWW156" s="86"/>
      <c r="OWX156" s="86"/>
      <c r="OWY156" s="86"/>
      <c r="OWZ156" s="86"/>
      <c r="OXA156" s="86"/>
      <c r="OXB156" s="86"/>
      <c r="OXC156" s="86"/>
      <c r="OXD156" s="86"/>
      <c r="OXE156" s="86"/>
      <c r="OXF156" s="86"/>
      <c r="OXG156" s="86"/>
      <c r="OXH156" s="86"/>
      <c r="OXI156" s="86"/>
      <c r="OXJ156" s="86"/>
      <c r="OXK156" s="86"/>
      <c r="OXL156" s="86"/>
      <c r="OXM156" s="86"/>
      <c r="OXN156" s="86"/>
      <c r="OXO156" s="86"/>
      <c r="OXP156" s="86"/>
      <c r="OXQ156" s="86"/>
      <c r="OXR156" s="86"/>
      <c r="OXS156" s="86"/>
      <c r="OXT156" s="86"/>
      <c r="OXU156" s="86"/>
      <c r="OXV156" s="86"/>
      <c r="OXW156" s="86"/>
      <c r="OXX156" s="86"/>
      <c r="OXY156" s="86"/>
      <c r="OXZ156" s="86"/>
      <c r="OYA156" s="86"/>
      <c r="OYB156" s="86"/>
      <c r="OYC156" s="86"/>
      <c r="OYD156" s="86"/>
      <c r="OYE156" s="86"/>
      <c r="OYF156" s="86"/>
      <c r="OYG156" s="86"/>
      <c r="OYH156" s="86"/>
      <c r="OYI156" s="86"/>
      <c r="OYJ156" s="86"/>
      <c r="OYK156" s="86"/>
      <c r="OYL156" s="86"/>
      <c r="OYM156" s="86"/>
      <c r="OYN156" s="86"/>
      <c r="OYO156" s="86"/>
      <c r="OYP156" s="86"/>
      <c r="OYQ156" s="86"/>
      <c r="OYR156" s="86"/>
      <c r="OYS156" s="86"/>
      <c r="OYT156" s="86"/>
      <c r="OYU156" s="86"/>
      <c r="OYV156" s="86"/>
      <c r="OYW156" s="86"/>
      <c r="OYX156" s="86"/>
      <c r="OYY156" s="86"/>
      <c r="OYZ156" s="86"/>
      <c r="OZA156" s="86"/>
      <c r="OZB156" s="86"/>
      <c r="OZC156" s="86"/>
      <c r="OZD156" s="86"/>
      <c r="OZE156" s="86"/>
      <c r="OZF156" s="86"/>
      <c r="OZG156" s="86"/>
      <c r="OZH156" s="86"/>
      <c r="OZI156" s="86"/>
      <c r="OZJ156" s="86"/>
      <c r="OZK156" s="86"/>
      <c r="OZL156" s="86"/>
      <c r="OZM156" s="86"/>
      <c r="OZN156" s="86"/>
      <c r="OZO156" s="86"/>
      <c r="OZP156" s="86"/>
      <c r="OZQ156" s="86"/>
      <c r="OZR156" s="86"/>
      <c r="OZS156" s="86"/>
      <c r="OZT156" s="86"/>
      <c r="OZU156" s="86"/>
      <c r="OZV156" s="86"/>
      <c r="OZW156" s="86"/>
      <c r="OZX156" s="86"/>
      <c r="OZY156" s="86"/>
      <c r="OZZ156" s="86"/>
      <c r="PAA156" s="86"/>
      <c r="PAB156" s="86"/>
      <c r="PAC156" s="86"/>
      <c r="PAD156" s="86"/>
      <c r="PAE156" s="86"/>
      <c r="PAF156" s="86"/>
      <c r="PAG156" s="86"/>
      <c r="PAH156" s="86"/>
      <c r="PAI156" s="86"/>
      <c r="PAJ156" s="86"/>
      <c r="PAK156" s="86"/>
      <c r="PAL156" s="86"/>
      <c r="PAM156" s="86"/>
      <c r="PAN156" s="86"/>
      <c r="PAO156" s="86"/>
      <c r="PAP156" s="86"/>
      <c r="PAQ156" s="86"/>
      <c r="PAR156" s="86"/>
      <c r="PAS156" s="86"/>
      <c r="PAT156" s="86"/>
      <c r="PAU156" s="86"/>
      <c r="PAV156" s="86"/>
      <c r="PAW156" s="86"/>
      <c r="PAX156" s="86"/>
      <c r="PAY156" s="86"/>
      <c r="PAZ156" s="86"/>
      <c r="PBA156" s="86"/>
      <c r="PBB156" s="86"/>
      <c r="PBC156" s="86"/>
      <c r="PBD156" s="86"/>
      <c r="PBE156" s="86"/>
      <c r="PBF156" s="86"/>
      <c r="PBG156" s="86"/>
      <c r="PBH156" s="86"/>
      <c r="PBI156" s="86"/>
      <c r="PBJ156" s="86"/>
      <c r="PBK156" s="86"/>
      <c r="PBL156" s="86"/>
      <c r="PBM156" s="86"/>
      <c r="PBN156" s="86"/>
      <c r="PBO156" s="86"/>
      <c r="PBP156" s="86"/>
      <c r="PBQ156" s="86"/>
      <c r="PBR156" s="86"/>
      <c r="PBS156" s="86"/>
      <c r="PBT156" s="86"/>
      <c r="PBU156" s="86"/>
      <c r="PBV156" s="86"/>
      <c r="PBW156" s="86"/>
      <c r="PBX156" s="86"/>
      <c r="PBY156" s="86"/>
      <c r="PBZ156" s="86"/>
      <c r="PCA156" s="86"/>
      <c r="PCB156" s="86"/>
      <c r="PCC156" s="86"/>
      <c r="PCD156" s="86"/>
      <c r="PCE156" s="86"/>
      <c r="PCF156" s="86"/>
      <c r="PCG156" s="86"/>
      <c r="PCH156" s="86"/>
      <c r="PCI156" s="86"/>
      <c r="PCJ156" s="86"/>
      <c r="PCK156" s="86"/>
      <c r="PCL156" s="86"/>
      <c r="PCM156" s="86"/>
      <c r="PCN156" s="86"/>
      <c r="PCO156" s="86"/>
      <c r="PCP156" s="86"/>
      <c r="PCQ156" s="86"/>
      <c r="PCR156" s="86"/>
      <c r="PCS156" s="86"/>
      <c r="PCT156" s="86"/>
      <c r="PCU156" s="86"/>
      <c r="PCV156" s="86"/>
      <c r="PCW156" s="86"/>
      <c r="PCX156" s="86"/>
      <c r="PCY156" s="86"/>
      <c r="PCZ156" s="86"/>
      <c r="PDA156" s="86"/>
      <c r="PDB156" s="86"/>
      <c r="PDC156" s="86"/>
      <c r="PDD156" s="86"/>
      <c r="PDE156" s="86"/>
      <c r="PDF156" s="86"/>
      <c r="PDG156" s="86"/>
      <c r="PDH156" s="86"/>
      <c r="PDI156" s="86"/>
      <c r="PDJ156" s="86"/>
      <c r="PDK156" s="86"/>
      <c r="PDL156" s="86"/>
      <c r="PDM156" s="86"/>
      <c r="PDN156" s="86"/>
      <c r="PDO156" s="86"/>
      <c r="PDP156" s="86"/>
      <c r="PDQ156" s="86"/>
      <c r="PDR156" s="86"/>
      <c r="PDS156" s="86"/>
      <c r="PDT156" s="86"/>
      <c r="PDU156" s="86"/>
      <c r="PDV156" s="86"/>
      <c r="PDW156" s="86"/>
      <c r="PDX156" s="86"/>
      <c r="PDY156" s="86"/>
      <c r="PDZ156" s="86"/>
      <c r="PEA156" s="86"/>
      <c r="PEB156" s="86"/>
      <c r="PEC156" s="86"/>
      <c r="PED156" s="86"/>
      <c r="PEE156" s="86"/>
      <c r="PEF156" s="86"/>
      <c r="PEG156" s="86"/>
      <c r="PEH156" s="86"/>
      <c r="PEI156" s="86"/>
      <c r="PEJ156" s="86"/>
      <c r="PEK156" s="86"/>
      <c r="PEL156" s="86"/>
      <c r="PEM156" s="86"/>
      <c r="PEN156" s="86"/>
      <c r="PEO156" s="86"/>
      <c r="PEP156" s="86"/>
      <c r="PEQ156" s="186"/>
      <c r="PER156" s="186"/>
      <c r="PES156" s="186"/>
      <c r="PET156" s="186"/>
      <c r="PEU156" s="186"/>
      <c r="PEV156" s="186"/>
      <c r="PEW156" s="86"/>
      <c r="PEX156" s="86"/>
      <c r="PEY156" s="86"/>
      <c r="PEZ156" s="86"/>
      <c r="PFA156" s="86"/>
      <c r="PFB156" s="86"/>
      <c r="PFC156" s="86"/>
      <c r="PFD156" s="86"/>
      <c r="PFE156" s="86"/>
      <c r="PFF156" s="86"/>
      <c r="PFG156" s="86"/>
      <c r="PFH156" s="86"/>
      <c r="PFI156" s="86"/>
      <c r="PFJ156" s="86"/>
      <c r="PFK156" s="86"/>
      <c r="PFL156" s="86"/>
      <c r="PFM156" s="86"/>
      <c r="PFN156" s="86"/>
      <c r="PFO156" s="86"/>
      <c r="PFP156" s="86"/>
      <c r="PFQ156" s="86"/>
      <c r="PFR156" s="86"/>
      <c r="PFS156" s="86"/>
      <c r="PFT156" s="86"/>
      <c r="PFU156" s="86"/>
      <c r="PFV156" s="86"/>
      <c r="PFW156" s="86"/>
      <c r="PFX156" s="86"/>
      <c r="PFY156" s="86"/>
      <c r="PFZ156" s="86"/>
      <c r="PGA156" s="86"/>
      <c r="PGB156" s="86"/>
      <c r="PGC156" s="86"/>
      <c r="PGD156" s="86"/>
      <c r="PGE156" s="86"/>
      <c r="PGF156" s="86"/>
      <c r="PGG156" s="86"/>
      <c r="PGH156" s="86"/>
      <c r="PGI156" s="86"/>
      <c r="PGJ156" s="86"/>
      <c r="PGK156" s="86"/>
      <c r="PGL156" s="86"/>
      <c r="PGM156" s="86"/>
      <c r="PGN156" s="86"/>
      <c r="PGO156" s="86"/>
      <c r="PGP156" s="86"/>
      <c r="PGQ156" s="86"/>
      <c r="PGR156" s="86"/>
      <c r="PGS156" s="86"/>
      <c r="PGT156" s="86"/>
      <c r="PGU156" s="86"/>
      <c r="PGV156" s="86"/>
      <c r="PGW156" s="86"/>
      <c r="PGX156" s="86"/>
      <c r="PGY156" s="86"/>
      <c r="PGZ156" s="86"/>
      <c r="PHA156" s="86"/>
      <c r="PHB156" s="86"/>
      <c r="PHC156" s="86"/>
      <c r="PHD156" s="86"/>
      <c r="PHE156" s="86"/>
      <c r="PHF156" s="86"/>
      <c r="PHG156" s="86"/>
      <c r="PHH156" s="86"/>
      <c r="PHI156" s="86"/>
      <c r="PHJ156" s="86"/>
      <c r="PHK156" s="86"/>
      <c r="PHL156" s="86"/>
      <c r="PHM156" s="86"/>
      <c r="PHN156" s="86"/>
      <c r="PHO156" s="86"/>
      <c r="PHP156" s="86"/>
      <c r="PHQ156" s="86"/>
      <c r="PHR156" s="86"/>
      <c r="PHS156" s="86"/>
      <c r="PHT156" s="86"/>
      <c r="PHU156" s="86"/>
      <c r="PHV156" s="86"/>
      <c r="PHW156" s="86"/>
      <c r="PHX156" s="86"/>
      <c r="PHY156" s="86"/>
      <c r="PHZ156" s="86"/>
      <c r="PIA156" s="86"/>
      <c r="PIB156" s="86"/>
      <c r="PIC156" s="86"/>
      <c r="PID156" s="86"/>
      <c r="PIE156" s="86"/>
      <c r="PIF156" s="86"/>
      <c r="PIG156" s="86"/>
      <c r="PIH156" s="86"/>
      <c r="PII156" s="86"/>
      <c r="PIJ156" s="86"/>
      <c r="PIK156" s="86"/>
      <c r="PIL156" s="86"/>
      <c r="PIM156" s="86"/>
      <c r="PIN156" s="86"/>
      <c r="PIO156" s="86"/>
      <c r="PIP156" s="86"/>
      <c r="PIQ156" s="86"/>
      <c r="PIR156" s="86"/>
      <c r="PIS156" s="86"/>
      <c r="PIT156" s="86"/>
      <c r="PIU156" s="86"/>
      <c r="PIV156" s="86"/>
      <c r="PIW156" s="86"/>
      <c r="PIX156" s="86"/>
      <c r="PIY156" s="86"/>
      <c r="PIZ156" s="86"/>
      <c r="PJA156" s="86"/>
      <c r="PJB156" s="86"/>
      <c r="PJC156" s="86"/>
      <c r="PJD156" s="86"/>
      <c r="PJE156" s="86"/>
      <c r="PJF156" s="86"/>
      <c r="PJG156" s="86"/>
      <c r="PJH156" s="86"/>
      <c r="PJI156" s="86"/>
      <c r="PJJ156" s="86"/>
      <c r="PJK156" s="86"/>
      <c r="PJL156" s="86"/>
      <c r="PJM156" s="86"/>
      <c r="PJN156" s="86"/>
      <c r="PJO156" s="86"/>
      <c r="PJP156" s="86"/>
      <c r="PJQ156" s="86"/>
      <c r="PJR156" s="86"/>
      <c r="PJS156" s="86"/>
      <c r="PJT156" s="86"/>
      <c r="PJU156" s="86"/>
      <c r="PJV156" s="86"/>
      <c r="PJW156" s="86"/>
      <c r="PJX156" s="86"/>
      <c r="PJY156" s="86"/>
      <c r="PJZ156" s="86"/>
      <c r="PKA156" s="86"/>
      <c r="PKB156" s="86"/>
      <c r="PKC156" s="86"/>
      <c r="PKD156" s="86"/>
      <c r="PKE156" s="86"/>
      <c r="PKF156" s="86"/>
      <c r="PKG156" s="86"/>
      <c r="PKH156" s="86"/>
      <c r="PKI156" s="86"/>
      <c r="PKJ156" s="86"/>
      <c r="PKK156" s="86"/>
      <c r="PKL156" s="86"/>
      <c r="PKM156" s="86"/>
      <c r="PKN156" s="86"/>
      <c r="PKO156" s="86"/>
      <c r="PKP156" s="86"/>
      <c r="PKQ156" s="86"/>
      <c r="PKR156" s="86"/>
      <c r="PKS156" s="86"/>
      <c r="PKT156" s="86"/>
      <c r="PKU156" s="86"/>
      <c r="PKV156" s="86"/>
      <c r="PKW156" s="86"/>
      <c r="PKX156" s="86"/>
      <c r="PKY156" s="86"/>
      <c r="PKZ156" s="86"/>
      <c r="PLA156" s="86"/>
      <c r="PLB156" s="86"/>
      <c r="PLC156" s="86"/>
      <c r="PLD156" s="86"/>
      <c r="PLE156" s="86"/>
      <c r="PLF156" s="86"/>
      <c r="PLG156" s="86"/>
      <c r="PLH156" s="86"/>
      <c r="PLI156" s="86"/>
      <c r="PLJ156" s="86"/>
      <c r="PLK156" s="86"/>
      <c r="PLL156" s="86"/>
      <c r="PLM156" s="86"/>
      <c r="PLN156" s="86"/>
      <c r="PLO156" s="86"/>
      <c r="PLP156" s="86"/>
      <c r="PLQ156" s="86"/>
      <c r="PLR156" s="86"/>
      <c r="PLS156" s="86"/>
      <c r="PLT156" s="86"/>
      <c r="PLU156" s="86"/>
      <c r="PLV156" s="86"/>
      <c r="PLW156" s="86"/>
      <c r="PLX156" s="86"/>
      <c r="PLY156" s="86"/>
      <c r="PLZ156" s="86"/>
      <c r="PMA156" s="86"/>
      <c r="PMB156" s="86"/>
      <c r="PMC156" s="86"/>
      <c r="PMD156" s="86"/>
      <c r="PME156" s="86"/>
      <c r="PMF156" s="86"/>
      <c r="PMG156" s="86"/>
      <c r="PMH156" s="86"/>
      <c r="PMI156" s="86"/>
      <c r="PMJ156" s="86"/>
      <c r="PMK156" s="86"/>
      <c r="PML156" s="86"/>
      <c r="PMM156" s="86"/>
      <c r="PMN156" s="86"/>
      <c r="PMO156" s="86"/>
      <c r="PMP156" s="86"/>
      <c r="PMQ156" s="86"/>
      <c r="PMR156" s="86"/>
      <c r="PMS156" s="86"/>
      <c r="PMT156" s="86"/>
      <c r="PMU156" s="86"/>
      <c r="PMV156" s="86"/>
      <c r="PMW156" s="86"/>
      <c r="PMX156" s="86"/>
      <c r="PMY156" s="86"/>
      <c r="PMZ156" s="86"/>
      <c r="PNA156" s="86"/>
      <c r="PNB156" s="86"/>
      <c r="PNC156" s="86"/>
      <c r="PND156" s="86"/>
      <c r="PNE156" s="86"/>
      <c r="PNF156" s="86"/>
      <c r="PNG156" s="86"/>
      <c r="PNH156" s="86"/>
      <c r="PNI156" s="86"/>
      <c r="PNJ156" s="86"/>
      <c r="PNK156" s="86"/>
      <c r="PNL156" s="86"/>
      <c r="PNM156" s="86"/>
      <c r="PNN156" s="86"/>
      <c r="PNO156" s="86"/>
      <c r="PNP156" s="86"/>
      <c r="PNQ156" s="86"/>
      <c r="PNR156" s="86"/>
      <c r="PNS156" s="86"/>
      <c r="PNT156" s="86"/>
      <c r="PNU156" s="86"/>
      <c r="PNV156" s="86"/>
      <c r="PNW156" s="86"/>
      <c r="PNX156" s="86"/>
      <c r="PNY156" s="86"/>
      <c r="PNZ156" s="86"/>
      <c r="POA156" s="86"/>
      <c r="POB156" s="86"/>
      <c r="POC156" s="86"/>
      <c r="POD156" s="86"/>
      <c r="POE156" s="86"/>
      <c r="POF156" s="86"/>
      <c r="POG156" s="86"/>
      <c r="POH156" s="86"/>
      <c r="POI156" s="86"/>
      <c r="POJ156" s="86"/>
      <c r="POK156" s="86"/>
      <c r="POL156" s="86"/>
      <c r="POM156" s="186"/>
      <c r="PON156" s="186"/>
      <c r="POO156" s="186"/>
      <c r="POP156" s="186"/>
      <c r="POQ156" s="186"/>
      <c r="POR156" s="186"/>
      <c r="POS156" s="86"/>
      <c r="POT156" s="86"/>
      <c r="POU156" s="86"/>
      <c r="POV156" s="86"/>
      <c r="POW156" s="86"/>
      <c r="POX156" s="86"/>
      <c r="POY156" s="86"/>
      <c r="POZ156" s="86"/>
      <c r="PPA156" s="86"/>
      <c r="PPB156" s="86"/>
      <c r="PPC156" s="86"/>
      <c r="PPD156" s="86"/>
      <c r="PPE156" s="86"/>
      <c r="PPF156" s="86"/>
      <c r="PPG156" s="86"/>
      <c r="PPH156" s="86"/>
      <c r="PPI156" s="86"/>
      <c r="PPJ156" s="86"/>
      <c r="PPK156" s="86"/>
      <c r="PPL156" s="86"/>
      <c r="PPM156" s="86"/>
      <c r="PPN156" s="86"/>
      <c r="PPO156" s="86"/>
      <c r="PPP156" s="86"/>
      <c r="PPQ156" s="86"/>
      <c r="PPR156" s="86"/>
      <c r="PPS156" s="86"/>
      <c r="PPT156" s="86"/>
      <c r="PPU156" s="86"/>
      <c r="PPV156" s="86"/>
      <c r="PPW156" s="86"/>
      <c r="PPX156" s="86"/>
      <c r="PPY156" s="86"/>
      <c r="PPZ156" s="86"/>
      <c r="PQA156" s="86"/>
      <c r="PQB156" s="86"/>
      <c r="PQC156" s="86"/>
      <c r="PQD156" s="86"/>
      <c r="PQE156" s="86"/>
      <c r="PQF156" s="86"/>
      <c r="PQG156" s="86"/>
      <c r="PQH156" s="86"/>
      <c r="PQI156" s="86"/>
      <c r="PQJ156" s="86"/>
      <c r="PQK156" s="86"/>
      <c r="PQL156" s="86"/>
      <c r="PQM156" s="86"/>
      <c r="PQN156" s="86"/>
      <c r="PQO156" s="86"/>
      <c r="PQP156" s="86"/>
      <c r="PQQ156" s="86"/>
      <c r="PQR156" s="86"/>
      <c r="PQS156" s="86"/>
      <c r="PQT156" s="86"/>
      <c r="PQU156" s="86"/>
      <c r="PQV156" s="86"/>
      <c r="PQW156" s="86"/>
      <c r="PQX156" s="86"/>
      <c r="PQY156" s="86"/>
      <c r="PQZ156" s="86"/>
      <c r="PRA156" s="86"/>
      <c r="PRB156" s="86"/>
      <c r="PRC156" s="86"/>
      <c r="PRD156" s="86"/>
      <c r="PRE156" s="86"/>
      <c r="PRF156" s="86"/>
      <c r="PRG156" s="86"/>
      <c r="PRH156" s="86"/>
      <c r="PRI156" s="86"/>
      <c r="PRJ156" s="86"/>
      <c r="PRK156" s="86"/>
      <c r="PRL156" s="86"/>
      <c r="PRM156" s="86"/>
      <c r="PRN156" s="86"/>
      <c r="PRO156" s="86"/>
      <c r="PRP156" s="86"/>
      <c r="PRQ156" s="86"/>
      <c r="PRR156" s="86"/>
      <c r="PRS156" s="86"/>
      <c r="PRT156" s="86"/>
      <c r="PRU156" s="86"/>
      <c r="PRV156" s="86"/>
      <c r="PRW156" s="86"/>
      <c r="PRX156" s="86"/>
      <c r="PRY156" s="86"/>
      <c r="PRZ156" s="86"/>
      <c r="PSA156" s="86"/>
      <c r="PSB156" s="86"/>
      <c r="PSC156" s="86"/>
      <c r="PSD156" s="86"/>
      <c r="PSE156" s="86"/>
      <c r="PSF156" s="86"/>
      <c r="PSG156" s="86"/>
      <c r="PSH156" s="86"/>
      <c r="PSI156" s="86"/>
      <c r="PSJ156" s="86"/>
      <c r="PSK156" s="86"/>
      <c r="PSL156" s="86"/>
      <c r="PSM156" s="86"/>
      <c r="PSN156" s="86"/>
      <c r="PSO156" s="86"/>
      <c r="PSP156" s="86"/>
      <c r="PSQ156" s="86"/>
      <c r="PSR156" s="86"/>
      <c r="PSS156" s="86"/>
      <c r="PST156" s="86"/>
      <c r="PSU156" s="86"/>
      <c r="PSV156" s="86"/>
      <c r="PSW156" s="86"/>
      <c r="PSX156" s="86"/>
      <c r="PSY156" s="86"/>
      <c r="PSZ156" s="86"/>
      <c r="PTA156" s="86"/>
      <c r="PTB156" s="86"/>
      <c r="PTC156" s="86"/>
      <c r="PTD156" s="86"/>
      <c r="PTE156" s="86"/>
      <c r="PTF156" s="86"/>
      <c r="PTG156" s="86"/>
      <c r="PTH156" s="86"/>
      <c r="PTI156" s="86"/>
      <c r="PTJ156" s="86"/>
      <c r="PTK156" s="86"/>
      <c r="PTL156" s="86"/>
      <c r="PTM156" s="86"/>
      <c r="PTN156" s="86"/>
      <c r="PTO156" s="86"/>
      <c r="PTP156" s="86"/>
      <c r="PTQ156" s="86"/>
      <c r="PTR156" s="86"/>
      <c r="PTS156" s="86"/>
      <c r="PTT156" s="86"/>
      <c r="PTU156" s="86"/>
      <c r="PTV156" s="86"/>
      <c r="PTW156" s="86"/>
      <c r="PTX156" s="86"/>
      <c r="PTY156" s="86"/>
      <c r="PTZ156" s="86"/>
      <c r="PUA156" s="86"/>
      <c r="PUB156" s="86"/>
      <c r="PUC156" s="86"/>
      <c r="PUD156" s="86"/>
      <c r="PUE156" s="86"/>
      <c r="PUF156" s="86"/>
      <c r="PUG156" s="86"/>
      <c r="PUH156" s="86"/>
      <c r="PUI156" s="86"/>
      <c r="PUJ156" s="86"/>
      <c r="PUK156" s="86"/>
      <c r="PUL156" s="86"/>
      <c r="PUM156" s="86"/>
      <c r="PUN156" s="86"/>
      <c r="PUO156" s="86"/>
      <c r="PUP156" s="86"/>
      <c r="PUQ156" s="86"/>
      <c r="PUR156" s="86"/>
      <c r="PUS156" s="86"/>
      <c r="PUT156" s="86"/>
      <c r="PUU156" s="86"/>
      <c r="PUV156" s="86"/>
      <c r="PUW156" s="86"/>
      <c r="PUX156" s="86"/>
      <c r="PUY156" s="86"/>
      <c r="PUZ156" s="86"/>
      <c r="PVA156" s="86"/>
      <c r="PVB156" s="86"/>
      <c r="PVC156" s="86"/>
      <c r="PVD156" s="86"/>
      <c r="PVE156" s="86"/>
      <c r="PVF156" s="86"/>
      <c r="PVG156" s="86"/>
      <c r="PVH156" s="86"/>
      <c r="PVI156" s="86"/>
      <c r="PVJ156" s="86"/>
      <c r="PVK156" s="86"/>
      <c r="PVL156" s="86"/>
      <c r="PVM156" s="86"/>
      <c r="PVN156" s="86"/>
      <c r="PVO156" s="86"/>
      <c r="PVP156" s="86"/>
      <c r="PVQ156" s="86"/>
      <c r="PVR156" s="86"/>
      <c r="PVS156" s="86"/>
      <c r="PVT156" s="86"/>
      <c r="PVU156" s="86"/>
      <c r="PVV156" s="86"/>
      <c r="PVW156" s="86"/>
      <c r="PVX156" s="86"/>
      <c r="PVY156" s="86"/>
      <c r="PVZ156" s="86"/>
      <c r="PWA156" s="86"/>
      <c r="PWB156" s="86"/>
      <c r="PWC156" s="86"/>
      <c r="PWD156" s="86"/>
      <c r="PWE156" s="86"/>
      <c r="PWF156" s="86"/>
      <c r="PWG156" s="86"/>
      <c r="PWH156" s="86"/>
      <c r="PWI156" s="86"/>
      <c r="PWJ156" s="86"/>
      <c r="PWK156" s="86"/>
      <c r="PWL156" s="86"/>
      <c r="PWM156" s="86"/>
      <c r="PWN156" s="86"/>
      <c r="PWO156" s="86"/>
      <c r="PWP156" s="86"/>
      <c r="PWQ156" s="86"/>
      <c r="PWR156" s="86"/>
      <c r="PWS156" s="86"/>
      <c r="PWT156" s="86"/>
      <c r="PWU156" s="86"/>
      <c r="PWV156" s="86"/>
      <c r="PWW156" s="86"/>
      <c r="PWX156" s="86"/>
      <c r="PWY156" s="86"/>
      <c r="PWZ156" s="86"/>
      <c r="PXA156" s="86"/>
      <c r="PXB156" s="86"/>
      <c r="PXC156" s="86"/>
      <c r="PXD156" s="86"/>
      <c r="PXE156" s="86"/>
      <c r="PXF156" s="86"/>
      <c r="PXG156" s="86"/>
      <c r="PXH156" s="86"/>
      <c r="PXI156" s="86"/>
      <c r="PXJ156" s="86"/>
      <c r="PXK156" s="86"/>
      <c r="PXL156" s="86"/>
      <c r="PXM156" s="86"/>
      <c r="PXN156" s="86"/>
      <c r="PXO156" s="86"/>
      <c r="PXP156" s="86"/>
      <c r="PXQ156" s="86"/>
      <c r="PXR156" s="86"/>
      <c r="PXS156" s="86"/>
      <c r="PXT156" s="86"/>
      <c r="PXU156" s="86"/>
      <c r="PXV156" s="86"/>
      <c r="PXW156" s="86"/>
      <c r="PXX156" s="86"/>
      <c r="PXY156" s="86"/>
      <c r="PXZ156" s="86"/>
      <c r="PYA156" s="86"/>
      <c r="PYB156" s="86"/>
      <c r="PYC156" s="86"/>
      <c r="PYD156" s="86"/>
      <c r="PYE156" s="86"/>
      <c r="PYF156" s="86"/>
      <c r="PYG156" s="86"/>
      <c r="PYH156" s="86"/>
      <c r="PYI156" s="186"/>
      <c r="PYJ156" s="186"/>
      <c r="PYK156" s="186"/>
      <c r="PYL156" s="186"/>
      <c r="PYM156" s="186"/>
      <c r="PYN156" s="186"/>
      <c r="PYO156" s="86"/>
      <c r="PYP156" s="86"/>
      <c r="PYQ156" s="86"/>
      <c r="PYR156" s="86"/>
      <c r="PYS156" s="86"/>
      <c r="PYT156" s="86"/>
      <c r="PYU156" s="86"/>
      <c r="PYV156" s="86"/>
      <c r="PYW156" s="86"/>
      <c r="PYX156" s="86"/>
      <c r="PYY156" s="86"/>
      <c r="PYZ156" s="86"/>
      <c r="PZA156" s="86"/>
      <c r="PZB156" s="86"/>
      <c r="PZC156" s="86"/>
      <c r="PZD156" s="86"/>
      <c r="PZE156" s="86"/>
      <c r="PZF156" s="86"/>
      <c r="PZG156" s="86"/>
      <c r="PZH156" s="86"/>
      <c r="PZI156" s="86"/>
      <c r="PZJ156" s="86"/>
      <c r="PZK156" s="86"/>
      <c r="PZL156" s="86"/>
      <c r="PZM156" s="86"/>
      <c r="PZN156" s="86"/>
      <c r="PZO156" s="86"/>
      <c r="PZP156" s="86"/>
      <c r="PZQ156" s="86"/>
      <c r="PZR156" s="86"/>
      <c r="PZS156" s="86"/>
      <c r="PZT156" s="86"/>
      <c r="PZU156" s="86"/>
      <c r="PZV156" s="86"/>
      <c r="PZW156" s="86"/>
      <c r="PZX156" s="86"/>
      <c r="PZY156" s="86"/>
      <c r="PZZ156" s="86"/>
      <c r="QAA156" s="86"/>
      <c r="QAB156" s="86"/>
      <c r="QAC156" s="86"/>
      <c r="QAD156" s="86"/>
      <c r="QAE156" s="86"/>
      <c r="QAF156" s="86"/>
      <c r="QAG156" s="86"/>
      <c r="QAH156" s="86"/>
      <c r="QAI156" s="86"/>
      <c r="QAJ156" s="86"/>
      <c r="QAK156" s="86"/>
      <c r="QAL156" s="86"/>
      <c r="QAM156" s="86"/>
      <c r="QAN156" s="86"/>
      <c r="QAO156" s="86"/>
      <c r="QAP156" s="86"/>
      <c r="QAQ156" s="86"/>
      <c r="QAR156" s="86"/>
      <c r="QAS156" s="86"/>
      <c r="QAT156" s="86"/>
      <c r="QAU156" s="86"/>
      <c r="QAV156" s="86"/>
      <c r="QAW156" s="86"/>
      <c r="QAX156" s="86"/>
      <c r="QAY156" s="86"/>
      <c r="QAZ156" s="86"/>
      <c r="QBA156" s="86"/>
      <c r="QBB156" s="86"/>
      <c r="QBC156" s="86"/>
      <c r="QBD156" s="86"/>
      <c r="QBE156" s="86"/>
      <c r="QBF156" s="86"/>
      <c r="QBG156" s="86"/>
      <c r="QBH156" s="86"/>
      <c r="QBI156" s="86"/>
      <c r="QBJ156" s="86"/>
      <c r="QBK156" s="86"/>
      <c r="QBL156" s="86"/>
      <c r="QBM156" s="86"/>
      <c r="QBN156" s="86"/>
      <c r="QBO156" s="86"/>
      <c r="QBP156" s="86"/>
      <c r="QBQ156" s="86"/>
      <c r="QBR156" s="86"/>
      <c r="QBS156" s="86"/>
      <c r="QBT156" s="86"/>
      <c r="QBU156" s="86"/>
      <c r="QBV156" s="86"/>
      <c r="QBW156" s="86"/>
      <c r="QBX156" s="86"/>
      <c r="QBY156" s="86"/>
      <c r="QBZ156" s="86"/>
      <c r="QCA156" s="86"/>
      <c r="QCB156" s="86"/>
      <c r="QCC156" s="86"/>
      <c r="QCD156" s="86"/>
      <c r="QCE156" s="86"/>
      <c r="QCF156" s="86"/>
      <c r="QCG156" s="86"/>
      <c r="QCH156" s="86"/>
      <c r="QCI156" s="86"/>
      <c r="QCJ156" s="86"/>
      <c r="QCK156" s="86"/>
      <c r="QCL156" s="86"/>
      <c r="QCM156" s="86"/>
      <c r="QCN156" s="86"/>
      <c r="QCO156" s="86"/>
      <c r="QCP156" s="86"/>
      <c r="QCQ156" s="86"/>
      <c r="QCR156" s="86"/>
      <c r="QCS156" s="86"/>
      <c r="QCT156" s="86"/>
      <c r="QCU156" s="86"/>
      <c r="QCV156" s="86"/>
      <c r="QCW156" s="86"/>
      <c r="QCX156" s="86"/>
      <c r="QCY156" s="86"/>
      <c r="QCZ156" s="86"/>
      <c r="QDA156" s="86"/>
      <c r="QDB156" s="86"/>
      <c r="QDC156" s="86"/>
      <c r="QDD156" s="86"/>
      <c r="QDE156" s="86"/>
      <c r="QDF156" s="86"/>
      <c r="QDG156" s="86"/>
      <c r="QDH156" s="86"/>
      <c r="QDI156" s="86"/>
      <c r="QDJ156" s="86"/>
      <c r="QDK156" s="86"/>
      <c r="QDL156" s="86"/>
      <c r="QDM156" s="86"/>
      <c r="QDN156" s="86"/>
      <c r="QDO156" s="86"/>
      <c r="QDP156" s="86"/>
      <c r="QDQ156" s="86"/>
      <c r="QDR156" s="86"/>
      <c r="QDS156" s="86"/>
      <c r="QDT156" s="86"/>
      <c r="QDU156" s="86"/>
      <c r="QDV156" s="86"/>
      <c r="QDW156" s="86"/>
      <c r="QDX156" s="86"/>
      <c r="QDY156" s="86"/>
      <c r="QDZ156" s="86"/>
      <c r="QEA156" s="86"/>
      <c r="QEB156" s="86"/>
      <c r="QEC156" s="86"/>
      <c r="QED156" s="86"/>
      <c r="QEE156" s="86"/>
      <c r="QEF156" s="86"/>
      <c r="QEG156" s="86"/>
      <c r="QEH156" s="86"/>
      <c r="QEI156" s="86"/>
      <c r="QEJ156" s="86"/>
      <c r="QEK156" s="86"/>
      <c r="QEL156" s="86"/>
      <c r="QEM156" s="86"/>
      <c r="QEN156" s="86"/>
      <c r="QEO156" s="86"/>
      <c r="QEP156" s="86"/>
      <c r="QEQ156" s="86"/>
      <c r="QER156" s="86"/>
      <c r="QES156" s="86"/>
      <c r="QET156" s="86"/>
      <c r="QEU156" s="86"/>
      <c r="QEV156" s="86"/>
      <c r="QEW156" s="86"/>
      <c r="QEX156" s="86"/>
      <c r="QEY156" s="86"/>
      <c r="QEZ156" s="86"/>
      <c r="QFA156" s="86"/>
      <c r="QFB156" s="86"/>
      <c r="QFC156" s="86"/>
      <c r="QFD156" s="86"/>
      <c r="QFE156" s="86"/>
      <c r="QFF156" s="86"/>
      <c r="QFG156" s="86"/>
      <c r="QFH156" s="86"/>
      <c r="QFI156" s="86"/>
      <c r="QFJ156" s="86"/>
      <c r="QFK156" s="86"/>
      <c r="QFL156" s="86"/>
      <c r="QFM156" s="86"/>
      <c r="QFN156" s="86"/>
      <c r="QFO156" s="86"/>
      <c r="QFP156" s="86"/>
      <c r="QFQ156" s="86"/>
      <c r="QFR156" s="86"/>
      <c r="QFS156" s="86"/>
      <c r="QFT156" s="86"/>
      <c r="QFU156" s="86"/>
      <c r="QFV156" s="86"/>
      <c r="QFW156" s="86"/>
      <c r="QFX156" s="86"/>
      <c r="QFY156" s="86"/>
      <c r="QFZ156" s="86"/>
      <c r="QGA156" s="86"/>
      <c r="QGB156" s="86"/>
      <c r="QGC156" s="86"/>
      <c r="QGD156" s="86"/>
      <c r="QGE156" s="86"/>
      <c r="QGF156" s="86"/>
      <c r="QGG156" s="86"/>
      <c r="QGH156" s="86"/>
      <c r="QGI156" s="86"/>
      <c r="QGJ156" s="86"/>
      <c r="QGK156" s="86"/>
      <c r="QGL156" s="86"/>
      <c r="QGM156" s="86"/>
      <c r="QGN156" s="86"/>
      <c r="QGO156" s="86"/>
      <c r="QGP156" s="86"/>
      <c r="QGQ156" s="86"/>
      <c r="QGR156" s="86"/>
      <c r="QGS156" s="86"/>
      <c r="QGT156" s="86"/>
      <c r="QGU156" s="86"/>
      <c r="QGV156" s="86"/>
      <c r="QGW156" s="86"/>
      <c r="QGX156" s="86"/>
      <c r="QGY156" s="86"/>
      <c r="QGZ156" s="86"/>
      <c r="QHA156" s="86"/>
      <c r="QHB156" s="86"/>
      <c r="QHC156" s="86"/>
      <c r="QHD156" s="86"/>
      <c r="QHE156" s="86"/>
      <c r="QHF156" s="86"/>
      <c r="QHG156" s="86"/>
      <c r="QHH156" s="86"/>
      <c r="QHI156" s="86"/>
      <c r="QHJ156" s="86"/>
      <c r="QHK156" s="86"/>
      <c r="QHL156" s="86"/>
      <c r="QHM156" s="86"/>
      <c r="QHN156" s="86"/>
      <c r="QHO156" s="86"/>
      <c r="QHP156" s="86"/>
      <c r="QHQ156" s="86"/>
      <c r="QHR156" s="86"/>
      <c r="QHS156" s="86"/>
      <c r="QHT156" s="86"/>
      <c r="QHU156" s="86"/>
      <c r="QHV156" s="86"/>
      <c r="QHW156" s="86"/>
      <c r="QHX156" s="86"/>
      <c r="QHY156" s="86"/>
      <c r="QHZ156" s="86"/>
      <c r="QIA156" s="86"/>
      <c r="QIB156" s="86"/>
      <c r="QIC156" s="86"/>
      <c r="QID156" s="86"/>
      <c r="QIE156" s="186"/>
      <c r="QIF156" s="186"/>
      <c r="QIG156" s="186"/>
      <c r="QIH156" s="186"/>
      <c r="QII156" s="186"/>
      <c r="QIJ156" s="186"/>
      <c r="QIK156" s="86"/>
      <c r="QIL156" s="86"/>
      <c r="QIM156" s="86"/>
      <c r="QIN156" s="86"/>
      <c r="QIO156" s="86"/>
      <c r="QIP156" s="86"/>
      <c r="QIQ156" s="86"/>
      <c r="QIR156" s="86"/>
      <c r="QIS156" s="86"/>
      <c r="QIT156" s="86"/>
      <c r="QIU156" s="86"/>
      <c r="QIV156" s="86"/>
      <c r="QIW156" s="86"/>
      <c r="QIX156" s="86"/>
      <c r="QIY156" s="86"/>
      <c r="QIZ156" s="86"/>
      <c r="QJA156" s="86"/>
      <c r="QJB156" s="86"/>
      <c r="QJC156" s="86"/>
      <c r="QJD156" s="86"/>
      <c r="QJE156" s="86"/>
      <c r="QJF156" s="86"/>
      <c r="QJG156" s="86"/>
      <c r="QJH156" s="86"/>
      <c r="QJI156" s="86"/>
      <c r="QJJ156" s="86"/>
      <c r="QJK156" s="86"/>
      <c r="QJL156" s="86"/>
      <c r="QJM156" s="86"/>
      <c r="QJN156" s="86"/>
      <c r="QJO156" s="86"/>
      <c r="QJP156" s="86"/>
      <c r="QJQ156" s="86"/>
      <c r="QJR156" s="86"/>
      <c r="QJS156" s="86"/>
      <c r="QJT156" s="86"/>
      <c r="QJU156" s="86"/>
      <c r="QJV156" s="86"/>
      <c r="QJW156" s="86"/>
      <c r="QJX156" s="86"/>
      <c r="QJY156" s="86"/>
      <c r="QJZ156" s="86"/>
      <c r="QKA156" s="86"/>
      <c r="QKB156" s="86"/>
      <c r="QKC156" s="86"/>
      <c r="QKD156" s="86"/>
      <c r="QKE156" s="86"/>
      <c r="QKF156" s="86"/>
      <c r="QKG156" s="86"/>
      <c r="QKH156" s="86"/>
      <c r="QKI156" s="86"/>
      <c r="QKJ156" s="86"/>
      <c r="QKK156" s="86"/>
      <c r="QKL156" s="86"/>
      <c r="QKM156" s="86"/>
      <c r="QKN156" s="86"/>
      <c r="QKO156" s="86"/>
      <c r="QKP156" s="86"/>
      <c r="QKQ156" s="86"/>
      <c r="QKR156" s="86"/>
      <c r="QKS156" s="86"/>
      <c r="QKT156" s="86"/>
      <c r="QKU156" s="86"/>
      <c r="QKV156" s="86"/>
      <c r="QKW156" s="86"/>
      <c r="QKX156" s="86"/>
      <c r="QKY156" s="86"/>
      <c r="QKZ156" s="86"/>
      <c r="QLA156" s="86"/>
      <c r="QLB156" s="86"/>
      <c r="QLC156" s="86"/>
      <c r="QLD156" s="86"/>
      <c r="QLE156" s="86"/>
      <c r="QLF156" s="86"/>
      <c r="QLG156" s="86"/>
      <c r="QLH156" s="86"/>
      <c r="QLI156" s="86"/>
      <c r="QLJ156" s="86"/>
      <c r="QLK156" s="86"/>
      <c r="QLL156" s="86"/>
      <c r="QLM156" s="86"/>
      <c r="QLN156" s="86"/>
      <c r="QLO156" s="86"/>
      <c r="QLP156" s="86"/>
      <c r="QLQ156" s="86"/>
      <c r="QLR156" s="86"/>
      <c r="QLS156" s="86"/>
      <c r="QLT156" s="86"/>
      <c r="QLU156" s="86"/>
      <c r="QLV156" s="86"/>
      <c r="QLW156" s="86"/>
      <c r="QLX156" s="86"/>
      <c r="QLY156" s="86"/>
      <c r="QLZ156" s="86"/>
      <c r="QMA156" s="86"/>
      <c r="QMB156" s="86"/>
      <c r="QMC156" s="86"/>
      <c r="QMD156" s="86"/>
      <c r="QME156" s="86"/>
      <c r="QMF156" s="86"/>
      <c r="QMG156" s="86"/>
      <c r="QMH156" s="86"/>
      <c r="QMI156" s="86"/>
      <c r="QMJ156" s="86"/>
      <c r="QMK156" s="86"/>
      <c r="QML156" s="86"/>
      <c r="QMM156" s="86"/>
      <c r="QMN156" s="86"/>
      <c r="QMO156" s="86"/>
      <c r="QMP156" s="86"/>
      <c r="QMQ156" s="86"/>
      <c r="QMR156" s="86"/>
      <c r="QMS156" s="86"/>
      <c r="QMT156" s="86"/>
      <c r="QMU156" s="86"/>
      <c r="QMV156" s="86"/>
      <c r="QMW156" s="86"/>
      <c r="QMX156" s="86"/>
      <c r="QMY156" s="86"/>
      <c r="QMZ156" s="86"/>
      <c r="QNA156" s="86"/>
      <c r="QNB156" s="86"/>
      <c r="QNC156" s="86"/>
      <c r="QND156" s="86"/>
      <c r="QNE156" s="86"/>
      <c r="QNF156" s="86"/>
      <c r="QNG156" s="86"/>
      <c r="QNH156" s="86"/>
      <c r="QNI156" s="86"/>
      <c r="QNJ156" s="86"/>
      <c r="QNK156" s="86"/>
      <c r="QNL156" s="86"/>
      <c r="QNM156" s="86"/>
      <c r="QNN156" s="86"/>
      <c r="QNO156" s="86"/>
      <c r="QNP156" s="86"/>
      <c r="QNQ156" s="86"/>
      <c r="QNR156" s="86"/>
      <c r="QNS156" s="86"/>
      <c r="QNT156" s="86"/>
      <c r="QNU156" s="86"/>
      <c r="QNV156" s="86"/>
      <c r="QNW156" s="86"/>
      <c r="QNX156" s="86"/>
      <c r="QNY156" s="86"/>
      <c r="QNZ156" s="86"/>
      <c r="QOA156" s="86"/>
      <c r="QOB156" s="86"/>
      <c r="QOC156" s="86"/>
      <c r="QOD156" s="86"/>
      <c r="QOE156" s="86"/>
      <c r="QOF156" s="86"/>
      <c r="QOG156" s="86"/>
      <c r="QOH156" s="86"/>
      <c r="QOI156" s="86"/>
      <c r="QOJ156" s="86"/>
      <c r="QOK156" s="86"/>
      <c r="QOL156" s="86"/>
      <c r="QOM156" s="86"/>
      <c r="QON156" s="86"/>
      <c r="QOO156" s="86"/>
      <c r="QOP156" s="86"/>
      <c r="QOQ156" s="86"/>
      <c r="QOR156" s="86"/>
      <c r="QOS156" s="86"/>
      <c r="QOT156" s="86"/>
      <c r="QOU156" s="86"/>
      <c r="QOV156" s="86"/>
      <c r="QOW156" s="86"/>
      <c r="QOX156" s="86"/>
      <c r="QOY156" s="86"/>
      <c r="QOZ156" s="86"/>
      <c r="QPA156" s="86"/>
      <c r="QPB156" s="86"/>
      <c r="QPC156" s="86"/>
      <c r="QPD156" s="86"/>
      <c r="QPE156" s="86"/>
      <c r="QPF156" s="86"/>
      <c r="QPG156" s="86"/>
      <c r="QPH156" s="86"/>
      <c r="QPI156" s="86"/>
      <c r="QPJ156" s="86"/>
      <c r="QPK156" s="86"/>
      <c r="QPL156" s="86"/>
      <c r="QPM156" s="86"/>
      <c r="QPN156" s="86"/>
      <c r="QPO156" s="86"/>
      <c r="QPP156" s="86"/>
      <c r="QPQ156" s="86"/>
      <c r="QPR156" s="86"/>
      <c r="QPS156" s="86"/>
      <c r="QPT156" s="86"/>
      <c r="QPU156" s="86"/>
      <c r="QPV156" s="86"/>
      <c r="QPW156" s="86"/>
      <c r="QPX156" s="86"/>
      <c r="QPY156" s="86"/>
      <c r="QPZ156" s="86"/>
      <c r="QQA156" s="86"/>
      <c r="QQB156" s="86"/>
      <c r="QQC156" s="86"/>
      <c r="QQD156" s="86"/>
      <c r="QQE156" s="86"/>
      <c r="QQF156" s="86"/>
      <c r="QQG156" s="86"/>
      <c r="QQH156" s="86"/>
      <c r="QQI156" s="86"/>
      <c r="QQJ156" s="86"/>
      <c r="QQK156" s="86"/>
      <c r="QQL156" s="86"/>
      <c r="QQM156" s="86"/>
      <c r="QQN156" s="86"/>
      <c r="QQO156" s="86"/>
      <c r="QQP156" s="86"/>
      <c r="QQQ156" s="86"/>
      <c r="QQR156" s="86"/>
      <c r="QQS156" s="86"/>
      <c r="QQT156" s="86"/>
      <c r="QQU156" s="86"/>
      <c r="QQV156" s="86"/>
      <c r="QQW156" s="86"/>
      <c r="QQX156" s="86"/>
      <c r="QQY156" s="86"/>
      <c r="QQZ156" s="86"/>
      <c r="QRA156" s="86"/>
      <c r="QRB156" s="86"/>
      <c r="QRC156" s="86"/>
      <c r="QRD156" s="86"/>
      <c r="QRE156" s="86"/>
      <c r="QRF156" s="86"/>
      <c r="QRG156" s="86"/>
      <c r="QRH156" s="86"/>
      <c r="QRI156" s="86"/>
      <c r="QRJ156" s="86"/>
      <c r="QRK156" s="86"/>
      <c r="QRL156" s="86"/>
      <c r="QRM156" s="86"/>
      <c r="QRN156" s="86"/>
      <c r="QRO156" s="86"/>
      <c r="QRP156" s="86"/>
      <c r="QRQ156" s="86"/>
      <c r="QRR156" s="86"/>
      <c r="QRS156" s="86"/>
      <c r="QRT156" s="86"/>
      <c r="QRU156" s="86"/>
      <c r="QRV156" s="86"/>
      <c r="QRW156" s="86"/>
      <c r="QRX156" s="86"/>
      <c r="QRY156" s="86"/>
      <c r="QRZ156" s="86"/>
      <c r="QSA156" s="186"/>
      <c r="QSB156" s="186"/>
      <c r="QSC156" s="186"/>
      <c r="QSD156" s="186"/>
      <c r="QSE156" s="186"/>
      <c r="QSF156" s="186"/>
      <c r="QSG156" s="86"/>
      <c r="QSH156" s="86"/>
      <c r="QSI156" s="86"/>
      <c r="QSJ156" s="86"/>
      <c r="QSK156" s="86"/>
      <c r="QSL156" s="86"/>
      <c r="QSM156" s="86"/>
      <c r="QSN156" s="86"/>
      <c r="QSO156" s="86"/>
      <c r="QSP156" s="86"/>
      <c r="QSQ156" s="86"/>
      <c r="QSR156" s="86"/>
      <c r="QSS156" s="86"/>
      <c r="QST156" s="86"/>
      <c r="QSU156" s="86"/>
      <c r="QSV156" s="86"/>
      <c r="QSW156" s="86"/>
      <c r="QSX156" s="86"/>
      <c r="QSY156" s="86"/>
      <c r="QSZ156" s="86"/>
      <c r="QTA156" s="86"/>
      <c r="QTB156" s="86"/>
      <c r="QTC156" s="86"/>
      <c r="QTD156" s="86"/>
      <c r="QTE156" s="86"/>
      <c r="QTF156" s="86"/>
      <c r="QTG156" s="86"/>
      <c r="QTH156" s="86"/>
      <c r="QTI156" s="86"/>
      <c r="QTJ156" s="86"/>
      <c r="QTK156" s="86"/>
      <c r="QTL156" s="86"/>
      <c r="QTM156" s="86"/>
      <c r="QTN156" s="86"/>
      <c r="QTO156" s="86"/>
      <c r="QTP156" s="86"/>
      <c r="QTQ156" s="86"/>
      <c r="QTR156" s="86"/>
      <c r="QTS156" s="86"/>
      <c r="QTT156" s="86"/>
      <c r="QTU156" s="86"/>
      <c r="QTV156" s="86"/>
      <c r="QTW156" s="86"/>
      <c r="QTX156" s="86"/>
      <c r="QTY156" s="86"/>
      <c r="QTZ156" s="86"/>
      <c r="QUA156" s="86"/>
      <c r="QUB156" s="86"/>
      <c r="QUC156" s="86"/>
      <c r="QUD156" s="86"/>
      <c r="QUE156" s="86"/>
      <c r="QUF156" s="86"/>
      <c r="QUG156" s="86"/>
      <c r="QUH156" s="86"/>
      <c r="QUI156" s="86"/>
      <c r="QUJ156" s="86"/>
      <c r="QUK156" s="86"/>
      <c r="QUL156" s="86"/>
      <c r="QUM156" s="86"/>
      <c r="QUN156" s="86"/>
      <c r="QUO156" s="86"/>
      <c r="QUP156" s="86"/>
      <c r="QUQ156" s="86"/>
      <c r="QUR156" s="86"/>
      <c r="QUS156" s="86"/>
      <c r="QUT156" s="86"/>
      <c r="QUU156" s="86"/>
      <c r="QUV156" s="86"/>
      <c r="QUW156" s="86"/>
      <c r="QUX156" s="86"/>
      <c r="QUY156" s="86"/>
      <c r="QUZ156" s="86"/>
      <c r="QVA156" s="86"/>
      <c r="QVB156" s="86"/>
      <c r="QVC156" s="86"/>
      <c r="QVD156" s="86"/>
      <c r="QVE156" s="86"/>
      <c r="QVF156" s="86"/>
      <c r="QVG156" s="86"/>
      <c r="QVH156" s="86"/>
      <c r="QVI156" s="86"/>
      <c r="QVJ156" s="86"/>
      <c r="QVK156" s="86"/>
      <c r="QVL156" s="86"/>
      <c r="QVM156" s="86"/>
      <c r="QVN156" s="86"/>
      <c r="QVO156" s="86"/>
      <c r="QVP156" s="86"/>
      <c r="QVQ156" s="86"/>
      <c r="QVR156" s="86"/>
      <c r="QVS156" s="86"/>
      <c r="QVT156" s="86"/>
      <c r="QVU156" s="86"/>
      <c r="QVV156" s="86"/>
      <c r="QVW156" s="86"/>
      <c r="QVX156" s="86"/>
      <c r="QVY156" s="86"/>
      <c r="QVZ156" s="86"/>
      <c r="QWA156" s="86"/>
      <c r="QWB156" s="86"/>
      <c r="QWC156" s="86"/>
      <c r="QWD156" s="86"/>
      <c r="QWE156" s="86"/>
      <c r="QWF156" s="86"/>
      <c r="QWG156" s="86"/>
      <c r="QWH156" s="86"/>
      <c r="QWI156" s="86"/>
      <c r="QWJ156" s="86"/>
      <c r="QWK156" s="86"/>
      <c r="QWL156" s="86"/>
      <c r="QWM156" s="86"/>
      <c r="QWN156" s="86"/>
      <c r="QWO156" s="86"/>
      <c r="QWP156" s="86"/>
      <c r="QWQ156" s="86"/>
      <c r="QWR156" s="86"/>
      <c r="QWS156" s="86"/>
      <c r="QWT156" s="86"/>
      <c r="QWU156" s="86"/>
      <c r="QWV156" s="86"/>
      <c r="QWW156" s="86"/>
      <c r="QWX156" s="86"/>
      <c r="QWY156" s="86"/>
      <c r="QWZ156" s="86"/>
      <c r="QXA156" s="86"/>
      <c r="QXB156" s="86"/>
      <c r="QXC156" s="86"/>
      <c r="QXD156" s="86"/>
      <c r="QXE156" s="86"/>
      <c r="QXF156" s="86"/>
      <c r="QXG156" s="86"/>
      <c r="QXH156" s="86"/>
      <c r="QXI156" s="86"/>
      <c r="QXJ156" s="86"/>
      <c r="QXK156" s="86"/>
      <c r="QXL156" s="86"/>
      <c r="QXM156" s="86"/>
      <c r="QXN156" s="86"/>
      <c r="QXO156" s="86"/>
      <c r="QXP156" s="86"/>
      <c r="QXQ156" s="86"/>
      <c r="QXR156" s="86"/>
      <c r="QXS156" s="86"/>
      <c r="QXT156" s="86"/>
      <c r="QXU156" s="86"/>
      <c r="QXV156" s="86"/>
      <c r="QXW156" s="86"/>
      <c r="QXX156" s="86"/>
      <c r="QXY156" s="86"/>
      <c r="QXZ156" s="86"/>
      <c r="QYA156" s="86"/>
      <c r="QYB156" s="86"/>
      <c r="QYC156" s="86"/>
      <c r="QYD156" s="86"/>
      <c r="QYE156" s="86"/>
      <c r="QYF156" s="86"/>
      <c r="QYG156" s="86"/>
      <c r="QYH156" s="86"/>
      <c r="QYI156" s="86"/>
      <c r="QYJ156" s="86"/>
      <c r="QYK156" s="86"/>
      <c r="QYL156" s="86"/>
      <c r="QYM156" s="86"/>
      <c r="QYN156" s="86"/>
      <c r="QYO156" s="86"/>
      <c r="QYP156" s="86"/>
      <c r="QYQ156" s="86"/>
      <c r="QYR156" s="86"/>
      <c r="QYS156" s="86"/>
      <c r="QYT156" s="86"/>
      <c r="QYU156" s="86"/>
      <c r="QYV156" s="86"/>
      <c r="QYW156" s="86"/>
      <c r="QYX156" s="86"/>
      <c r="QYY156" s="86"/>
      <c r="QYZ156" s="86"/>
      <c r="QZA156" s="86"/>
      <c r="QZB156" s="86"/>
      <c r="QZC156" s="86"/>
      <c r="QZD156" s="86"/>
      <c r="QZE156" s="86"/>
      <c r="QZF156" s="86"/>
      <c r="QZG156" s="86"/>
      <c r="QZH156" s="86"/>
      <c r="QZI156" s="86"/>
      <c r="QZJ156" s="86"/>
      <c r="QZK156" s="86"/>
      <c r="QZL156" s="86"/>
      <c r="QZM156" s="86"/>
      <c r="QZN156" s="86"/>
      <c r="QZO156" s="86"/>
      <c r="QZP156" s="86"/>
      <c r="QZQ156" s="86"/>
      <c r="QZR156" s="86"/>
      <c r="QZS156" s="86"/>
      <c r="QZT156" s="86"/>
      <c r="QZU156" s="86"/>
      <c r="QZV156" s="86"/>
      <c r="QZW156" s="86"/>
      <c r="QZX156" s="86"/>
      <c r="QZY156" s="86"/>
      <c r="QZZ156" s="86"/>
      <c r="RAA156" s="86"/>
      <c r="RAB156" s="86"/>
      <c r="RAC156" s="86"/>
      <c r="RAD156" s="86"/>
      <c r="RAE156" s="86"/>
      <c r="RAF156" s="86"/>
      <c r="RAG156" s="86"/>
      <c r="RAH156" s="86"/>
      <c r="RAI156" s="86"/>
      <c r="RAJ156" s="86"/>
      <c r="RAK156" s="86"/>
      <c r="RAL156" s="86"/>
      <c r="RAM156" s="86"/>
      <c r="RAN156" s="86"/>
      <c r="RAO156" s="86"/>
      <c r="RAP156" s="86"/>
      <c r="RAQ156" s="86"/>
      <c r="RAR156" s="86"/>
      <c r="RAS156" s="86"/>
      <c r="RAT156" s="86"/>
      <c r="RAU156" s="86"/>
      <c r="RAV156" s="86"/>
      <c r="RAW156" s="86"/>
      <c r="RAX156" s="86"/>
      <c r="RAY156" s="86"/>
      <c r="RAZ156" s="86"/>
      <c r="RBA156" s="86"/>
      <c r="RBB156" s="86"/>
      <c r="RBC156" s="86"/>
      <c r="RBD156" s="86"/>
      <c r="RBE156" s="86"/>
      <c r="RBF156" s="86"/>
      <c r="RBG156" s="86"/>
      <c r="RBH156" s="86"/>
      <c r="RBI156" s="86"/>
      <c r="RBJ156" s="86"/>
      <c r="RBK156" s="86"/>
      <c r="RBL156" s="86"/>
      <c r="RBM156" s="86"/>
      <c r="RBN156" s="86"/>
      <c r="RBO156" s="86"/>
      <c r="RBP156" s="86"/>
      <c r="RBQ156" s="86"/>
      <c r="RBR156" s="86"/>
      <c r="RBS156" s="86"/>
      <c r="RBT156" s="86"/>
      <c r="RBU156" s="86"/>
      <c r="RBV156" s="86"/>
      <c r="RBW156" s="186"/>
      <c r="RBX156" s="186"/>
      <c r="RBY156" s="186"/>
      <c r="RBZ156" s="186"/>
      <c r="RCA156" s="186"/>
      <c r="RCB156" s="186"/>
      <c r="RCC156" s="86"/>
      <c r="RCD156" s="86"/>
      <c r="RCE156" s="86"/>
      <c r="RCF156" s="86"/>
      <c r="RCG156" s="86"/>
      <c r="RCH156" s="86"/>
      <c r="RCI156" s="86"/>
      <c r="RCJ156" s="86"/>
      <c r="RCK156" s="86"/>
      <c r="RCL156" s="86"/>
      <c r="RCM156" s="86"/>
      <c r="RCN156" s="86"/>
      <c r="RCO156" s="86"/>
      <c r="RCP156" s="86"/>
      <c r="RCQ156" s="86"/>
      <c r="RCR156" s="86"/>
      <c r="RCS156" s="86"/>
      <c r="RCT156" s="86"/>
      <c r="RCU156" s="86"/>
      <c r="RCV156" s="86"/>
      <c r="RCW156" s="86"/>
      <c r="RCX156" s="86"/>
      <c r="RCY156" s="86"/>
      <c r="RCZ156" s="86"/>
      <c r="RDA156" s="86"/>
      <c r="RDB156" s="86"/>
      <c r="RDC156" s="86"/>
      <c r="RDD156" s="86"/>
      <c r="RDE156" s="86"/>
      <c r="RDF156" s="86"/>
      <c r="RDG156" s="86"/>
      <c r="RDH156" s="86"/>
      <c r="RDI156" s="86"/>
      <c r="RDJ156" s="86"/>
      <c r="RDK156" s="86"/>
      <c r="RDL156" s="86"/>
      <c r="RDM156" s="86"/>
      <c r="RDN156" s="86"/>
      <c r="RDO156" s="86"/>
      <c r="RDP156" s="86"/>
      <c r="RDQ156" s="86"/>
      <c r="RDR156" s="86"/>
      <c r="RDS156" s="86"/>
      <c r="RDT156" s="86"/>
      <c r="RDU156" s="86"/>
      <c r="RDV156" s="86"/>
      <c r="RDW156" s="86"/>
      <c r="RDX156" s="86"/>
      <c r="RDY156" s="86"/>
      <c r="RDZ156" s="86"/>
      <c r="REA156" s="86"/>
      <c r="REB156" s="86"/>
      <c r="REC156" s="86"/>
      <c r="RED156" s="86"/>
      <c r="REE156" s="86"/>
      <c r="REF156" s="86"/>
      <c r="REG156" s="86"/>
      <c r="REH156" s="86"/>
      <c r="REI156" s="86"/>
      <c r="REJ156" s="86"/>
      <c r="REK156" s="86"/>
      <c r="REL156" s="86"/>
      <c r="REM156" s="86"/>
      <c r="REN156" s="86"/>
      <c r="REO156" s="86"/>
      <c r="REP156" s="86"/>
      <c r="REQ156" s="86"/>
      <c r="RER156" s="86"/>
      <c r="RES156" s="86"/>
      <c r="RET156" s="86"/>
      <c r="REU156" s="86"/>
      <c r="REV156" s="86"/>
      <c r="REW156" s="86"/>
      <c r="REX156" s="86"/>
      <c r="REY156" s="86"/>
      <c r="REZ156" s="86"/>
      <c r="RFA156" s="86"/>
      <c r="RFB156" s="86"/>
      <c r="RFC156" s="86"/>
      <c r="RFD156" s="86"/>
      <c r="RFE156" s="86"/>
      <c r="RFF156" s="86"/>
      <c r="RFG156" s="86"/>
      <c r="RFH156" s="86"/>
      <c r="RFI156" s="86"/>
      <c r="RFJ156" s="86"/>
      <c r="RFK156" s="86"/>
      <c r="RFL156" s="86"/>
      <c r="RFM156" s="86"/>
      <c r="RFN156" s="86"/>
      <c r="RFO156" s="86"/>
      <c r="RFP156" s="86"/>
      <c r="RFQ156" s="86"/>
      <c r="RFR156" s="86"/>
      <c r="RFS156" s="86"/>
      <c r="RFT156" s="86"/>
      <c r="RFU156" s="86"/>
      <c r="RFV156" s="86"/>
      <c r="RFW156" s="86"/>
      <c r="RFX156" s="86"/>
      <c r="RFY156" s="86"/>
      <c r="RFZ156" s="86"/>
      <c r="RGA156" s="86"/>
      <c r="RGB156" s="86"/>
      <c r="RGC156" s="86"/>
      <c r="RGD156" s="86"/>
      <c r="RGE156" s="86"/>
      <c r="RGF156" s="86"/>
      <c r="RGG156" s="86"/>
      <c r="RGH156" s="86"/>
      <c r="RGI156" s="86"/>
      <c r="RGJ156" s="86"/>
      <c r="RGK156" s="86"/>
      <c r="RGL156" s="86"/>
      <c r="RGM156" s="86"/>
      <c r="RGN156" s="86"/>
      <c r="RGO156" s="86"/>
      <c r="RGP156" s="86"/>
      <c r="RGQ156" s="86"/>
      <c r="RGR156" s="86"/>
      <c r="RGS156" s="86"/>
      <c r="RGT156" s="86"/>
      <c r="RGU156" s="86"/>
      <c r="RGV156" s="86"/>
      <c r="RGW156" s="86"/>
      <c r="RGX156" s="86"/>
      <c r="RGY156" s="86"/>
      <c r="RGZ156" s="86"/>
      <c r="RHA156" s="86"/>
      <c r="RHB156" s="86"/>
      <c r="RHC156" s="86"/>
      <c r="RHD156" s="86"/>
      <c r="RHE156" s="86"/>
      <c r="RHF156" s="86"/>
      <c r="RHG156" s="86"/>
      <c r="RHH156" s="86"/>
      <c r="RHI156" s="86"/>
      <c r="RHJ156" s="86"/>
      <c r="RHK156" s="86"/>
      <c r="RHL156" s="86"/>
      <c r="RHM156" s="86"/>
      <c r="RHN156" s="86"/>
      <c r="RHO156" s="86"/>
      <c r="RHP156" s="86"/>
      <c r="RHQ156" s="86"/>
      <c r="RHR156" s="86"/>
      <c r="RHS156" s="86"/>
      <c r="RHT156" s="86"/>
      <c r="RHU156" s="86"/>
      <c r="RHV156" s="86"/>
      <c r="RHW156" s="86"/>
      <c r="RHX156" s="86"/>
      <c r="RHY156" s="86"/>
      <c r="RHZ156" s="86"/>
      <c r="RIA156" s="86"/>
      <c r="RIB156" s="86"/>
      <c r="RIC156" s="86"/>
      <c r="RID156" s="86"/>
      <c r="RIE156" s="86"/>
      <c r="RIF156" s="86"/>
      <c r="RIG156" s="86"/>
      <c r="RIH156" s="86"/>
      <c r="RII156" s="86"/>
      <c r="RIJ156" s="86"/>
      <c r="RIK156" s="86"/>
      <c r="RIL156" s="86"/>
      <c r="RIM156" s="86"/>
      <c r="RIN156" s="86"/>
      <c r="RIO156" s="86"/>
      <c r="RIP156" s="86"/>
      <c r="RIQ156" s="86"/>
      <c r="RIR156" s="86"/>
      <c r="RIS156" s="86"/>
      <c r="RIT156" s="86"/>
      <c r="RIU156" s="86"/>
      <c r="RIV156" s="86"/>
      <c r="RIW156" s="86"/>
      <c r="RIX156" s="86"/>
      <c r="RIY156" s="86"/>
      <c r="RIZ156" s="86"/>
      <c r="RJA156" s="86"/>
      <c r="RJB156" s="86"/>
      <c r="RJC156" s="86"/>
      <c r="RJD156" s="86"/>
      <c r="RJE156" s="86"/>
      <c r="RJF156" s="86"/>
      <c r="RJG156" s="86"/>
      <c r="RJH156" s="86"/>
      <c r="RJI156" s="86"/>
      <c r="RJJ156" s="86"/>
      <c r="RJK156" s="86"/>
      <c r="RJL156" s="86"/>
      <c r="RJM156" s="86"/>
      <c r="RJN156" s="86"/>
      <c r="RJO156" s="86"/>
      <c r="RJP156" s="86"/>
      <c r="RJQ156" s="86"/>
      <c r="RJR156" s="86"/>
      <c r="RJS156" s="86"/>
      <c r="RJT156" s="86"/>
      <c r="RJU156" s="86"/>
      <c r="RJV156" s="86"/>
      <c r="RJW156" s="86"/>
      <c r="RJX156" s="86"/>
      <c r="RJY156" s="86"/>
      <c r="RJZ156" s="86"/>
      <c r="RKA156" s="86"/>
      <c r="RKB156" s="86"/>
      <c r="RKC156" s="86"/>
      <c r="RKD156" s="86"/>
      <c r="RKE156" s="86"/>
      <c r="RKF156" s="86"/>
      <c r="RKG156" s="86"/>
      <c r="RKH156" s="86"/>
      <c r="RKI156" s="86"/>
      <c r="RKJ156" s="86"/>
      <c r="RKK156" s="86"/>
      <c r="RKL156" s="86"/>
      <c r="RKM156" s="86"/>
      <c r="RKN156" s="86"/>
      <c r="RKO156" s="86"/>
      <c r="RKP156" s="86"/>
      <c r="RKQ156" s="86"/>
      <c r="RKR156" s="86"/>
      <c r="RKS156" s="86"/>
      <c r="RKT156" s="86"/>
      <c r="RKU156" s="86"/>
      <c r="RKV156" s="86"/>
      <c r="RKW156" s="86"/>
      <c r="RKX156" s="86"/>
      <c r="RKY156" s="86"/>
      <c r="RKZ156" s="86"/>
      <c r="RLA156" s="86"/>
      <c r="RLB156" s="86"/>
      <c r="RLC156" s="86"/>
      <c r="RLD156" s="86"/>
      <c r="RLE156" s="86"/>
      <c r="RLF156" s="86"/>
      <c r="RLG156" s="86"/>
      <c r="RLH156" s="86"/>
      <c r="RLI156" s="86"/>
      <c r="RLJ156" s="86"/>
      <c r="RLK156" s="86"/>
      <c r="RLL156" s="86"/>
      <c r="RLM156" s="86"/>
      <c r="RLN156" s="86"/>
      <c r="RLO156" s="86"/>
      <c r="RLP156" s="86"/>
      <c r="RLQ156" s="86"/>
      <c r="RLR156" s="86"/>
      <c r="RLS156" s="186"/>
      <c r="RLT156" s="186"/>
      <c r="RLU156" s="186"/>
      <c r="RLV156" s="186"/>
      <c r="RLW156" s="186"/>
      <c r="RLX156" s="186"/>
      <c r="RLY156" s="86"/>
      <c r="RLZ156" s="86"/>
      <c r="RMA156" s="86"/>
      <c r="RMB156" s="86"/>
      <c r="RMC156" s="86"/>
      <c r="RMD156" s="86"/>
      <c r="RME156" s="86"/>
      <c r="RMF156" s="86"/>
      <c r="RMG156" s="86"/>
      <c r="RMH156" s="86"/>
      <c r="RMI156" s="86"/>
      <c r="RMJ156" s="86"/>
      <c r="RMK156" s="86"/>
      <c r="RML156" s="86"/>
      <c r="RMM156" s="86"/>
      <c r="RMN156" s="86"/>
      <c r="RMO156" s="86"/>
      <c r="RMP156" s="86"/>
      <c r="RMQ156" s="86"/>
      <c r="RMR156" s="86"/>
      <c r="RMS156" s="86"/>
      <c r="RMT156" s="86"/>
      <c r="RMU156" s="86"/>
      <c r="RMV156" s="86"/>
      <c r="RMW156" s="86"/>
      <c r="RMX156" s="86"/>
      <c r="RMY156" s="86"/>
      <c r="RMZ156" s="86"/>
      <c r="RNA156" s="86"/>
      <c r="RNB156" s="86"/>
      <c r="RNC156" s="86"/>
      <c r="RND156" s="86"/>
      <c r="RNE156" s="86"/>
      <c r="RNF156" s="86"/>
      <c r="RNG156" s="86"/>
      <c r="RNH156" s="86"/>
      <c r="RNI156" s="86"/>
      <c r="RNJ156" s="86"/>
      <c r="RNK156" s="86"/>
      <c r="RNL156" s="86"/>
      <c r="RNM156" s="86"/>
      <c r="RNN156" s="86"/>
      <c r="RNO156" s="86"/>
      <c r="RNP156" s="86"/>
      <c r="RNQ156" s="86"/>
      <c r="RNR156" s="86"/>
      <c r="RNS156" s="86"/>
      <c r="RNT156" s="86"/>
      <c r="RNU156" s="86"/>
      <c r="RNV156" s="86"/>
      <c r="RNW156" s="86"/>
      <c r="RNX156" s="86"/>
      <c r="RNY156" s="86"/>
      <c r="RNZ156" s="86"/>
      <c r="ROA156" s="86"/>
      <c r="ROB156" s="86"/>
      <c r="ROC156" s="86"/>
      <c r="ROD156" s="86"/>
      <c r="ROE156" s="86"/>
      <c r="ROF156" s="86"/>
      <c r="ROG156" s="86"/>
      <c r="ROH156" s="86"/>
      <c r="ROI156" s="86"/>
      <c r="ROJ156" s="86"/>
      <c r="ROK156" s="86"/>
      <c r="ROL156" s="86"/>
      <c r="ROM156" s="86"/>
      <c r="RON156" s="86"/>
      <c r="ROO156" s="86"/>
      <c r="ROP156" s="86"/>
      <c r="ROQ156" s="86"/>
      <c r="ROR156" s="86"/>
      <c r="ROS156" s="86"/>
      <c r="ROT156" s="86"/>
      <c r="ROU156" s="86"/>
      <c r="ROV156" s="86"/>
      <c r="ROW156" s="86"/>
      <c r="ROX156" s="86"/>
      <c r="ROY156" s="86"/>
      <c r="ROZ156" s="86"/>
      <c r="RPA156" s="86"/>
      <c r="RPB156" s="86"/>
      <c r="RPC156" s="86"/>
      <c r="RPD156" s="86"/>
      <c r="RPE156" s="86"/>
      <c r="RPF156" s="86"/>
      <c r="RPG156" s="86"/>
      <c r="RPH156" s="86"/>
      <c r="RPI156" s="86"/>
      <c r="RPJ156" s="86"/>
      <c r="RPK156" s="86"/>
      <c r="RPL156" s="86"/>
      <c r="RPM156" s="86"/>
      <c r="RPN156" s="86"/>
      <c r="RPO156" s="86"/>
      <c r="RPP156" s="86"/>
      <c r="RPQ156" s="86"/>
      <c r="RPR156" s="86"/>
      <c r="RPS156" s="86"/>
      <c r="RPT156" s="86"/>
      <c r="RPU156" s="86"/>
      <c r="RPV156" s="86"/>
      <c r="RPW156" s="86"/>
      <c r="RPX156" s="86"/>
      <c r="RPY156" s="86"/>
      <c r="RPZ156" s="86"/>
      <c r="RQA156" s="86"/>
      <c r="RQB156" s="86"/>
      <c r="RQC156" s="86"/>
      <c r="RQD156" s="86"/>
      <c r="RQE156" s="86"/>
      <c r="RQF156" s="86"/>
      <c r="RQG156" s="86"/>
      <c r="RQH156" s="86"/>
      <c r="RQI156" s="86"/>
      <c r="RQJ156" s="86"/>
      <c r="RQK156" s="86"/>
      <c r="RQL156" s="86"/>
      <c r="RQM156" s="86"/>
      <c r="RQN156" s="86"/>
      <c r="RQO156" s="86"/>
      <c r="RQP156" s="86"/>
      <c r="RQQ156" s="86"/>
      <c r="RQR156" s="86"/>
      <c r="RQS156" s="86"/>
      <c r="RQT156" s="86"/>
      <c r="RQU156" s="86"/>
      <c r="RQV156" s="86"/>
      <c r="RQW156" s="86"/>
      <c r="RQX156" s="86"/>
      <c r="RQY156" s="86"/>
      <c r="RQZ156" s="86"/>
      <c r="RRA156" s="86"/>
      <c r="RRB156" s="86"/>
      <c r="RRC156" s="86"/>
      <c r="RRD156" s="86"/>
      <c r="RRE156" s="86"/>
      <c r="RRF156" s="86"/>
      <c r="RRG156" s="86"/>
      <c r="RRH156" s="86"/>
      <c r="RRI156" s="86"/>
      <c r="RRJ156" s="86"/>
      <c r="RRK156" s="86"/>
      <c r="RRL156" s="86"/>
      <c r="RRM156" s="86"/>
      <c r="RRN156" s="86"/>
      <c r="RRO156" s="86"/>
      <c r="RRP156" s="86"/>
      <c r="RRQ156" s="86"/>
      <c r="RRR156" s="86"/>
      <c r="RRS156" s="86"/>
      <c r="RRT156" s="86"/>
      <c r="RRU156" s="86"/>
      <c r="RRV156" s="86"/>
      <c r="RRW156" s="86"/>
      <c r="RRX156" s="86"/>
      <c r="RRY156" s="86"/>
      <c r="RRZ156" s="86"/>
      <c r="RSA156" s="86"/>
      <c r="RSB156" s="86"/>
      <c r="RSC156" s="86"/>
      <c r="RSD156" s="86"/>
      <c r="RSE156" s="86"/>
      <c r="RSF156" s="86"/>
      <c r="RSG156" s="86"/>
      <c r="RSH156" s="86"/>
      <c r="RSI156" s="86"/>
      <c r="RSJ156" s="86"/>
      <c r="RSK156" s="86"/>
      <c r="RSL156" s="86"/>
      <c r="RSM156" s="86"/>
      <c r="RSN156" s="86"/>
      <c r="RSO156" s="86"/>
      <c r="RSP156" s="86"/>
      <c r="RSQ156" s="86"/>
      <c r="RSR156" s="86"/>
      <c r="RSS156" s="86"/>
      <c r="RST156" s="86"/>
      <c r="RSU156" s="86"/>
      <c r="RSV156" s="86"/>
      <c r="RSW156" s="86"/>
      <c r="RSX156" s="86"/>
      <c r="RSY156" s="86"/>
      <c r="RSZ156" s="86"/>
      <c r="RTA156" s="86"/>
      <c r="RTB156" s="86"/>
      <c r="RTC156" s="86"/>
      <c r="RTD156" s="86"/>
      <c r="RTE156" s="86"/>
      <c r="RTF156" s="86"/>
      <c r="RTG156" s="86"/>
      <c r="RTH156" s="86"/>
      <c r="RTI156" s="86"/>
      <c r="RTJ156" s="86"/>
      <c r="RTK156" s="86"/>
      <c r="RTL156" s="86"/>
      <c r="RTM156" s="86"/>
      <c r="RTN156" s="86"/>
      <c r="RTO156" s="86"/>
      <c r="RTP156" s="86"/>
      <c r="RTQ156" s="86"/>
      <c r="RTR156" s="86"/>
      <c r="RTS156" s="86"/>
      <c r="RTT156" s="86"/>
      <c r="RTU156" s="86"/>
      <c r="RTV156" s="86"/>
      <c r="RTW156" s="86"/>
      <c r="RTX156" s="86"/>
      <c r="RTY156" s="86"/>
      <c r="RTZ156" s="86"/>
      <c r="RUA156" s="86"/>
      <c r="RUB156" s="86"/>
      <c r="RUC156" s="86"/>
      <c r="RUD156" s="86"/>
      <c r="RUE156" s="86"/>
      <c r="RUF156" s="86"/>
      <c r="RUG156" s="86"/>
      <c r="RUH156" s="86"/>
      <c r="RUI156" s="86"/>
      <c r="RUJ156" s="86"/>
      <c r="RUK156" s="86"/>
      <c r="RUL156" s="86"/>
      <c r="RUM156" s="86"/>
      <c r="RUN156" s="86"/>
      <c r="RUO156" s="86"/>
      <c r="RUP156" s="86"/>
      <c r="RUQ156" s="86"/>
      <c r="RUR156" s="86"/>
      <c r="RUS156" s="86"/>
      <c r="RUT156" s="86"/>
      <c r="RUU156" s="86"/>
      <c r="RUV156" s="86"/>
      <c r="RUW156" s="86"/>
      <c r="RUX156" s="86"/>
      <c r="RUY156" s="86"/>
      <c r="RUZ156" s="86"/>
      <c r="RVA156" s="86"/>
      <c r="RVB156" s="86"/>
      <c r="RVC156" s="86"/>
      <c r="RVD156" s="86"/>
      <c r="RVE156" s="86"/>
      <c r="RVF156" s="86"/>
      <c r="RVG156" s="86"/>
      <c r="RVH156" s="86"/>
      <c r="RVI156" s="86"/>
      <c r="RVJ156" s="86"/>
      <c r="RVK156" s="86"/>
      <c r="RVL156" s="86"/>
      <c r="RVM156" s="86"/>
      <c r="RVN156" s="86"/>
      <c r="RVO156" s="186"/>
      <c r="RVP156" s="186"/>
      <c r="RVQ156" s="186"/>
      <c r="RVR156" s="186"/>
      <c r="RVS156" s="186"/>
      <c r="RVT156" s="186"/>
      <c r="RVU156" s="86"/>
      <c r="RVV156" s="86"/>
      <c r="RVW156" s="86"/>
      <c r="RVX156" s="86"/>
      <c r="RVY156" s="86"/>
      <c r="RVZ156" s="86"/>
      <c r="RWA156" s="86"/>
      <c r="RWB156" s="86"/>
      <c r="RWC156" s="86"/>
      <c r="RWD156" s="86"/>
      <c r="RWE156" s="86"/>
      <c r="RWF156" s="86"/>
      <c r="RWG156" s="86"/>
      <c r="RWH156" s="86"/>
      <c r="RWI156" s="86"/>
      <c r="RWJ156" s="86"/>
      <c r="RWK156" s="86"/>
      <c r="RWL156" s="86"/>
      <c r="RWM156" s="86"/>
      <c r="RWN156" s="86"/>
      <c r="RWO156" s="86"/>
      <c r="RWP156" s="86"/>
      <c r="RWQ156" s="86"/>
      <c r="RWR156" s="86"/>
      <c r="RWS156" s="86"/>
      <c r="RWT156" s="86"/>
      <c r="RWU156" s="86"/>
      <c r="RWV156" s="86"/>
      <c r="RWW156" s="86"/>
      <c r="RWX156" s="86"/>
      <c r="RWY156" s="86"/>
      <c r="RWZ156" s="86"/>
      <c r="RXA156" s="86"/>
      <c r="RXB156" s="86"/>
      <c r="RXC156" s="86"/>
      <c r="RXD156" s="86"/>
      <c r="RXE156" s="86"/>
      <c r="RXF156" s="86"/>
      <c r="RXG156" s="86"/>
      <c r="RXH156" s="86"/>
      <c r="RXI156" s="86"/>
      <c r="RXJ156" s="86"/>
      <c r="RXK156" s="86"/>
      <c r="RXL156" s="86"/>
      <c r="RXM156" s="86"/>
      <c r="RXN156" s="86"/>
      <c r="RXO156" s="86"/>
      <c r="RXP156" s="86"/>
      <c r="RXQ156" s="86"/>
      <c r="RXR156" s="86"/>
      <c r="RXS156" s="86"/>
      <c r="RXT156" s="86"/>
      <c r="RXU156" s="86"/>
      <c r="RXV156" s="86"/>
      <c r="RXW156" s="86"/>
      <c r="RXX156" s="86"/>
      <c r="RXY156" s="86"/>
      <c r="RXZ156" s="86"/>
      <c r="RYA156" s="86"/>
      <c r="RYB156" s="86"/>
      <c r="RYC156" s="86"/>
      <c r="RYD156" s="86"/>
      <c r="RYE156" s="86"/>
      <c r="RYF156" s="86"/>
      <c r="RYG156" s="86"/>
      <c r="RYH156" s="86"/>
      <c r="RYI156" s="86"/>
      <c r="RYJ156" s="86"/>
      <c r="RYK156" s="86"/>
      <c r="RYL156" s="86"/>
      <c r="RYM156" s="86"/>
      <c r="RYN156" s="86"/>
      <c r="RYO156" s="86"/>
      <c r="RYP156" s="86"/>
      <c r="RYQ156" s="86"/>
      <c r="RYR156" s="86"/>
      <c r="RYS156" s="86"/>
      <c r="RYT156" s="86"/>
      <c r="RYU156" s="86"/>
      <c r="RYV156" s="86"/>
      <c r="RYW156" s="86"/>
      <c r="RYX156" s="86"/>
      <c r="RYY156" s="86"/>
      <c r="RYZ156" s="86"/>
      <c r="RZA156" s="86"/>
      <c r="RZB156" s="86"/>
      <c r="RZC156" s="86"/>
      <c r="RZD156" s="86"/>
      <c r="RZE156" s="86"/>
      <c r="RZF156" s="86"/>
      <c r="RZG156" s="86"/>
      <c r="RZH156" s="86"/>
      <c r="RZI156" s="86"/>
      <c r="RZJ156" s="86"/>
      <c r="RZK156" s="86"/>
      <c r="RZL156" s="86"/>
      <c r="RZM156" s="86"/>
      <c r="RZN156" s="86"/>
      <c r="RZO156" s="86"/>
      <c r="RZP156" s="86"/>
      <c r="RZQ156" s="86"/>
      <c r="RZR156" s="86"/>
      <c r="RZS156" s="86"/>
      <c r="RZT156" s="86"/>
      <c r="RZU156" s="86"/>
      <c r="RZV156" s="86"/>
      <c r="RZW156" s="86"/>
      <c r="RZX156" s="86"/>
      <c r="RZY156" s="86"/>
      <c r="RZZ156" s="86"/>
      <c r="SAA156" s="86"/>
      <c r="SAB156" s="86"/>
      <c r="SAC156" s="86"/>
      <c r="SAD156" s="86"/>
      <c r="SAE156" s="86"/>
      <c r="SAF156" s="86"/>
      <c r="SAG156" s="86"/>
      <c r="SAH156" s="86"/>
      <c r="SAI156" s="86"/>
      <c r="SAJ156" s="86"/>
      <c r="SAK156" s="86"/>
      <c r="SAL156" s="86"/>
      <c r="SAM156" s="86"/>
      <c r="SAN156" s="86"/>
      <c r="SAO156" s="86"/>
      <c r="SAP156" s="86"/>
      <c r="SAQ156" s="86"/>
      <c r="SAR156" s="86"/>
      <c r="SAS156" s="86"/>
      <c r="SAT156" s="86"/>
      <c r="SAU156" s="86"/>
      <c r="SAV156" s="86"/>
      <c r="SAW156" s="86"/>
      <c r="SAX156" s="86"/>
      <c r="SAY156" s="86"/>
      <c r="SAZ156" s="86"/>
      <c r="SBA156" s="86"/>
      <c r="SBB156" s="86"/>
      <c r="SBC156" s="86"/>
      <c r="SBD156" s="86"/>
      <c r="SBE156" s="86"/>
      <c r="SBF156" s="86"/>
      <c r="SBG156" s="86"/>
      <c r="SBH156" s="86"/>
      <c r="SBI156" s="86"/>
      <c r="SBJ156" s="86"/>
      <c r="SBK156" s="86"/>
      <c r="SBL156" s="86"/>
      <c r="SBM156" s="86"/>
      <c r="SBN156" s="86"/>
      <c r="SBO156" s="86"/>
      <c r="SBP156" s="86"/>
      <c r="SBQ156" s="86"/>
      <c r="SBR156" s="86"/>
      <c r="SBS156" s="86"/>
      <c r="SBT156" s="86"/>
      <c r="SBU156" s="86"/>
      <c r="SBV156" s="86"/>
      <c r="SBW156" s="86"/>
      <c r="SBX156" s="86"/>
      <c r="SBY156" s="86"/>
      <c r="SBZ156" s="86"/>
      <c r="SCA156" s="86"/>
      <c r="SCB156" s="86"/>
      <c r="SCC156" s="86"/>
      <c r="SCD156" s="86"/>
      <c r="SCE156" s="86"/>
      <c r="SCF156" s="86"/>
      <c r="SCG156" s="86"/>
      <c r="SCH156" s="86"/>
      <c r="SCI156" s="86"/>
      <c r="SCJ156" s="86"/>
      <c r="SCK156" s="86"/>
      <c r="SCL156" s="86"/>
      <c r="SCM156" s="86"/>
      <c r="SCN156" s="86"/>
      <c r="SCO156" s="86"/>
      <c r="SCP156" s="86"/>
      <c r="SCQ156" s="86"/>
      <c r="SCR156" s="86"/>
      <c r="SCS156" s="86"/>
      <c r="SCT156" s="86"/>
      <c r="SCU156" s="86"/>
      <c r="SCV156" s="86"/>
      <c r="SCW156" s="86"/>
      <c r="SCX156" s="86"/>
      <c r="SCY156" s="86"/>
      <c r="SCZ156" s="86"/>
      <c r="SDA156" s="86"/>
      <c r="SDB156" s="86"/>
      <c r="SDC156" s="86"/>
      <c r="SDD156" s="86"/>
      <c r="SDE156" s="86"/>
      <c r="SDF156" s="86"/>
      <c r="SDG156" s="86"/>
      <c r="SDH156" s="86"/>
      <c r="SDI156" s="86"/>
      <c r="SDJ156" s="86"/>
      <c r="SDK156" s="86"/>
      <c r="SDL156" s="86"/>
      <c r="SDM156" s="86"/>
      <c r="SDN156" s="86"/>
      <c r="SDO156" s="86"/>
      <c r="SDP156" s="86"/>
      <c r="SDQ156" s="86"/>
      <c r="SDR156" s="86"/>
      <c r="SDS156" s="86"/>
      <c r="SDT156" s="86"/>
      <c r="SDU156" s="86"/>
      <c r="SDV156" s="86"/>
      <c r="SDW156" s="86"/>
      <c r="SDX156" s="86"/>
      <c r="SDY156" s="86"/>
      <c r="SDZ156" s="86"/>
      <c r="SEA156" s="86"/>
      <c r="SEB156" s="86"/>
      <c r="SEC156" s="86"/>
      <c r="SED156" s="86"/>
      <c r="SEE156" s="86"/>
      <c r="SEF156" s="86"/>
      <c r="SEG156" s="86"/>
      <c r="SEH156" s="86"/>
      <c r="SEI156" s="86"/>
      <c r="SEJ156" s="86"/>
      <c r="SEK156" s="86"/>
      <c r="SEL156" s="86"/>
      <c r="SEM156" s="86"/>
      <c r="SEN156" s="86"/>
      <c r="SEO156" s="86"/>
      <c r="SEP156" s="86"/>
      <c r="SEQ156" s="86"/>
      <c r="SER156" s="86"/>
      <c r="SES156" s="86"/>
      <c r="SET156" s="86"/>
      <c r="SEU156" s="86"/>
      <c r="SEV156" s="86"/>
      <c r="SEW156" s="86"/>
      <c r="SEX156" s="86"/>
      <c r="SEY156" s="86"/>
      <c r="SEZ156" s="86"/>
      <c r="SFA156" s="86"/>
      <c r="SFB156" s="86"/>
      <c r="SFC156" s="86"/>
      <c r="SFD156" s="86"/>
      <c r="SFE156" s="86"/>
      <c r="SFF156" s="86"/>
      <c r="SFG156" s="86"/>
      <c r="SFH156" s="86"/>
      <c r="SFI156" s="86"/>
      <c r="SFJ156" s="86"/>
      <c r="SFK156" s="186"/>
      <c r="SFL156" s="186"/>
      <c r="SFM156" s="186"/>
      <c r="SFN156" s="186"/>
      <c r="SFO156" s="186"/>
      <c r="SFP156" s="186"/>
      <c r="SFQ156" s="86"/>
      <c r="SFR156" s="86"/>
      <c r="SFS156" s="86"/>
      <c r="SFT156" s="86"/>
      <c r="SFU156" s="86"/>
      <c r="SFV156" s="86"/>
      <c r="SFW156" s="86"/>
      <c r="SFX156" s="86"/>
      <c r="SFY156" s="86"/>
      <c r="SFZ156" s="86"/>
      <c r="SGA156" s="86"/>
      <c r="SGB156" s="86"/>
      <c r="SGC156" s="86"/>
      <c r="SGD156" s="86"/>
      <c r="SGE156" s="86"/>
      <c r="SGF156" s="86"/>
      <c r="SGG156" s="86"/>
      <c r="SGH156" s="86"/>
      <c r="SGI156" s="86"/>
      <c r="SGJ156" s="86"/>
      <c r="SGK156" s="86"/>
      <c r="SGL156" s="86"/>
      <c r="SGM156" s="86"/>
      <c r="SGN156" s="86"/>
      <c r="SGO156" s="86"/>
      <c r="SGP156" s="86"/>
      <c r="SGQ156" s="86"/>
      <c r="SGR156" s="86"/>
      <c r="SGS156" s="86"/>
      <c r="SGT156" s="86"/>
      <c r="SGU156" s="86"/>
      <c r="SGV156" s="86"/>
      <c r="SGW156" s="86"/>
      <c r="SGX156" s="86"/>
      <c r="SGY156" s="86"/>
      <c r="SGZ156" s="86"/>
      <c r="SHA156" s="86"/>
      <c r="SHB156" s="86"/>
      <c r="SHC156" s="86"/>
      <c r="SHD156" s="86"/>
      <c r="SHE156" s="86"/>
      <c r="SHF156" s="86"/>
      <c r="SHG156" s="86"/>
      <c r="SHH156" s="86"/>
      <c r="SHI156" s="86"/>
      <c r="SHJ156" s="86"/>
      <c r="SHK156" s="86"/>
      <c r="SHL156" s="86"/>
      <c r="SHM156" s="86"/>
      <c r="SHN156" s="86"/>
      <c r="SHO156" s="86"/>
      <c r="SHP156" s="86"/>
      <c r="SHQ156" s="86"/>
      <c r="SHR156" s="86"/>
      <c r="SHS156" s="86"/>
      <c r="SHT156" s="86"/>
      <c r="SHU156" s="86"/>
      <c r="SHV156" s="86"/>
      <c r="SHW156" s="86"/>
      <c r="SHX156" s="86"/>
      <c r="SHY156" s="86"/>
      <c r="SHZ156" s="86"/>
      <c r="SIA156" s="86"/>
      <c r="SIB156" s="86"/>
      <c r="SIC156" s="86"/>
      <c r="SID156" s="86"/>
      <c r="SIE156" s="86"/>
      <c r="SIF156" s="86"/>
      <c r="SIG156" s="86"/>
      <c r="SIH156" s="86"/>
      <c r="SII156" s="86"/>
      <c r="SIJ156" s="86"/>
      <c r="SIK156" s="86"/>
      <c r="SIL156" s="86"/>
      <c r="SIM156" s="86"/>
      <c r="SIN156" s="86"/>
      <c r="SIO156" s="86"/>
      <c r="SIP156" s="86"/>
      <c r="SIQ156" s="86"/>
      <c r="SIR156" s="86"/>
      <c r="SIS156" s="86"/>
      <c r="SIT156" s="86"/>
      <c r="SIU156" s="86"/>
      <c r="SIV156" s="86"/>
      <c r="SIW156" s="86"/>
      <c r="SIX156" s="86"/>
      <c r="SIY156" s="86"/>
      <c r="SIZ156" s="86"/>
      <c r="SJA156" s="86"/>
      <c r="SJB156" s="86"/>
      <c r="SJC156" s="86"/>
      <c r="SJD156" s="86"/>
      <c r="SJE156" s="86"/>
      <c r="SJF156" s="86"/>
      <c r="SJG156" s="86"/>
      <c r="SJH156" s="86"/>
      <c r="SJI156" s="86"/>
      <c r="SJJ156" s="86"/>
      <c r="SJK156" s="86"/>
      <c r="SJL156" s="86"/>
      <c r="SJM156" s="86"/>
      <c r="SJN156" s="86"/>
      <c r="SJO156" s="86"/>
      <c r="SJP156" s="86"/>
      <c r="SJQ156" s="86"/>
      <c r="SJR156" s="86"/>
      <c r="SJS156" s="86"/>
      <c r="SJT156" s="86"/>
      <c r="SJU156" s="86"/>
      <c r="SJV156" s="86"/>
      <c r="SJW156" s="86"/>
      <c r="SJX156" s="86"/>
      <c r="SJY156" s="86"/>
      <c r="SJZ156" s="86"/>
      <c r="SKA156" s="86"/>
      <c r="SKB156" s="86"/>
      <c r="SKC156" s="86"/>
      <c r="SKD156" s="86"/>
      <c r="SKE156" s="86"/>
      <c r="SKF156" s="86"/>
      <c r="SKG156" s="86"/>
      <c r="SKH156" s="86"/>
      <c r="SKI156" s="86"/>
      <c r="SKJ156" s="86"/>
      <c r="SKK156" s="86"/>
      <c r="SKL156" s="86"/>
      <c r="SKM156" s="86"/>
      <c r="SKN156" s="86"/>
      <c r="SKO156" s="86"/>
      <c r="SKP156" s="86"/>
      <c r="SKQ156" s="86"/>
      <c r="SKR156" s="86"/>
      <c r="SKS156" s="86"/>
      <c r="SKT156" s="86"/>
      <c r="SKU156" s="86"/>
      <c r="SKV156" s="86"/>
      <c r="SKW156" s="86"/>
      <c r="SKX156" s="86"/>
      <c r="SKY156" s="86"/>
      <c r="SKZ156" s="86"/>
      <c r="SLA156" s="86"/>
      <c r="SLB156" s="86"/>
      <c r="SLC156" s="86"/>
      <c r="SLD156" s="86"/>
      <c r="SLE156" s="86"/>
      <c r="SLF156" s="86"/>
      <c r="SLG156" s="86"/>
      <c r="SLH156" s="86"/>
      <c r="SLI156" s="86"/>
      <c r="SLJ156" s="86"/>
      <c r="SLK156" s="86"/>
      <c r="SLL156" s="86"/>
      <c r="SLM156" s="86"/>
      <c r="SLN156" s="86"/>
      <c r="SLO156" s="86"/>
      <c r="SLP156" s="86"/>
      <c r="SLQ156" s="86"/>
      <c r="SLR156" s="86"/>
      <c r="SLS156" s="86"/>
      <c r="SLT156" s="86"/>
      <c r="SLU156" s="86"/>
      <c r="SLV156" s="86"/>
      <c r="SLW156" s="86"/>
      <c r="SLX156" s="86"/>
      <c r="SLY156" s="86"/>
      <c r="SLZ156" s="86"/>
      <c r="SMA156" s="86"/>
      <c r="SMB156" s="86"/>
      <c r="SMC156" s="86"/>
      <c r="SMD156" s="86"/>
      <c r="SME156" s="86"/>
      <c r="SMF156" s="86"/>
      <c r="SMG156" s="86"/>
      <c r="SMH156" s="86"/>
      <c r="SMI156" s="86"/>
      <c r="SMJ156" s="86"/>
      <c r="SMK156" s="86"/>
      <c r="SML156" s="86"/>
      <c r="SMM156" s="86"/>
      <c r="SMN156" s="86"/>
      <c r="SMO156" s="86"/>
      <c r="SMP156" s="86"/>
      <c r="SMQ156" s="86"/>
      <c r="SMR156" s="86"/>
      <c r="SMS156" s="86"/>
      <c r="SMT156" s="86"/>
      <c r="SMU156" s="86"/>
      <c r="SMV156" s="86"/>
      <c r="SMW156" s="86"/>
      <c r="SMX156" s="86"/>
      <c r="SMY156" s="86"/>
      <c r="SMZ156" s="86"/>
      <c r="SNA156" s="86"/>
      <c r="SNB156" s="86"/>
      <c r="SNC156" s="86"/>
      <c r="SND156" s="86"/>
      <c r="SNE156" s="86"/>
      <c r="SNF156" s="86"/>
      <c r="SNG156" s="86"/>
      <c r="SNH156" s="86"/>
      <c r="SNI156" s="86"/>
      <c r="SNJ156" s="86"/>
      <c r="SNK156" s="86"/>
      <c r="SNL156" s="86"/>
      <c r="SNM156" s="86"/>
      <c r="SNN156" s="86"/>
      <c r="SNO156" s="86"/>
      <c r="SNP156" s="86"/>
      <c r="SNQ156" s="86"/>
      <c r="SNR156" s="86"/>
      <c r="SNS156" s="86"/>
      <c r="SNT156" s="86"/>
      <c r="SNU156" s="86"/>
      <c r="SNV156" s="86"/>
      <c r="SNW156" s="86"/>
      <c r="SNX156" s="86"/>
      <c r="SNY156" s="86"/>
      <c r="SNZ156" s="86"/>
      <c r="SOA156" s="86"/>
      <c r="SOB156" s="86"/>
      <c r="SOC156" s="86"/>
      <c r="SOD156" s="86"/>
      <c r="SOE156" s="86"/>
      <c r="SOF156" s="86"/>
      <c r="SOG156" s="86"/>
      <c r="SOH156" s="86"/>
      <c r="SOI156" s="86"/>
      <c r="SOJ156" s="86"/>
      <c r="SOK156" s="86"/>
      <c r="SOL156" s="86"/>
      <c r="SOM156" s="86"/>
      <c r="SON156" s="86"/>
      <c r="SOO156" s="86"/>
      <c r="SOP156" s="86"/>
      <c r="SOQ156" s="86"/>
      <c r="SOR156" s="86"/>
      <c r="SOS156" s="86"/>
      <c r="SOT156" s="86"/>
      <c r="SOU156" s="86"/>
      <c r="SOV156" s="86"/>
      <c r="SOW156" s="86"/>
      <c r="SOX156" s="86"/>
      <c r="SOY156" s="86"/>
      <c r="SOZ156" s="86"/>
      <c r="SPA156" s="86"/>
      <c r="SPB156" s="86"/>
      <c r="SPC156" s="86"/>
      <c r="SPD156" s="86"/>
      <c r="SPE156" s="86"/>
      <c r="SPF156" s="86"/>
      <c r="SPG156" s="186"/>
      <c r="SPH156" s="186"/>
      <c r="SPI156" s="186"/>
      <c r="SPJ156" s="186"/>
      <c r="SPK156" s="186"/>
      <c r="SPL156" s="186"/>
      <c r="SPM156" s="86"/>
      <c r="SPN156" s="86"/>
      <c r="SPO156" s="86"/>
      <c r="SPP156" s="86"/>
      <c r="SPQ156" s="86"/>
      <c r="SPR156" s="86"/>
      <c r="SPS156" s="86"/>
      <c r="SPT156" s="86"/>
      <c r="SPU156" s="86"/>
      <c r="SPV156" s="86"/>
      <c r="SPW156" s="86"/>
      <c r="SPX156" s="86"/>
      <c r="SPY156" s="86"/>
      <c r="SPZ156" s="86"/>
      <c r="SQA156" s="86"/>
      <c r="SQB156" s="86"/>
      <c r="SQC156" s="86"/>
      <c r="SQD156" s="86"/>
      <c r="SQE156" s="86"/>
      <c r="SQF156" s="86"/>
      <c r="SQG156" s="86"/>
      <c r="SQH156" s="86"/>
      <c r="SQI156" s="86"/>
      <c r="SQJ156" s="86"/>
      <c r="SQK156" s="86"/>
      <c r="SQL156" s="86"/>
      <c r="SQM156" s="86"/>
      <c r="SQN156" s="86"/>
      <c r="SQO156" s="86"/>
      <c r="SQP156" s="86"/>
      <c r="SQQ156" s="86"/>
      <c r="SQR156" s="86"/>
      <c r="SQS156" s="86"/>
      <c r="SQT156" s="86"/>
      <c r="SQU156" s="86"/>
      <c r="SQV156" s="86"/>
      <c r="SQW156" s="86"/>
      <c r="SQX156" s="86"/>
      <c r="SQY156" s="86"/>
      <c r="SQZ156" s="86"/>
      <c r="SRA156" s="86"/>
      <c r="SRB156" s="86"/>
      <c r="SRC156" s="86"/>
      <c r="SRD156" s="86"/>
      <c r="SRE156" s="86"/>
      <c r="SRF156" s="86"/>
      <c r="SRG156" s="86"/>
      <c r="SRH156" s="86"/>
      <c r="SRI156" s="86"/>
      <c r="SRJ156" s="86"/>
      <c r="SRK156" s="86"/>
      <c r="SRL156" s="86"/>
      <c r="SRM156" s="86"/>
      <c r="SRN156" s="86"/>
      <c r="SRO156" s="86"/>
      <c r="SRP156" s="86"/>
      <c r="SRQ156" s="86"/>
      <c r="SRR156" s="86"/>
      <c r="SRS156" s="86"/>
      <c r="SRT156" s="86"/>
      <c r="SRU156" s="86"/>
      <c r="SRV156" s="86"/>
      <c r="SRW156" s="86"/>
      <c r="SRX156" s="86"/>
      <c r="SRY156" s="86"/>
      <c r="SRZ156" s="86"/>
      <c r="SSA156" s="86"/>
      <c r="SSB156" s="86"/>
      <c r="SSC156" s="86"/>
      <c r="SSD156" s="86"/>
      <c r="SSE156" s="86"/>
      <c r="SSF156" s="86"/>
      <c r="SSG156" s="86"/>
      <c r="SSH156" s="86"/>
      <c r="SSI156" s="86"/>
      <c r="SSJ156" s="86"/>
      <c r="SSK156" s="86"/>
      <c r="SSL156" s="86"/>
      <c r="SSM156" s="86"/>
      <c r="SSN156" s="86"/>
      <c r="SSO156" s="86"/>
      <c r="SSP156" s="86"/>
      <c r="SSQ156" s="86"/>
      <c r="SSR156" s="86"/>
      <c r="SSS156" s="86"/>
      <c r="SST156" s="86"/>
      <c r="SSU156" s="86"/>
      <c r="SSV156" s="86"/>
      <c r="SSW156" s="86"/>
      <c r="SSX156" s="86"/>
      <c r="SSY156" s="86"/>
      <c r="SSZ156" s="86"/>
      <c r="STA156" s="86"/>
      <c r="STB156" s="86"/>
      <c r="STC156" s="86"/>
      <c r="STD156" s="86"/>
      <c r="STE156" s="86"/>
      <c r="STF156" s="86"/>
      <c r="STG156" s="86"/>
      <c r="STH156" s="86"/>
      <c r="STI156" s="86"/>
      <c r="STJ156" s="86"/>
      <c r="STK156" s="86"/>
      <c r="STL156" s="86"/>
      <c r="STM156" s="86"/>
      <c r="STN156" s="86"/>
      <c r="STO156" s="86"/>
      <c r="STP156" s="86"/>
      <c r="STQ156" s="86"/>
      <c r="STR156" s="86"/>
      <c r="STS156" s="86"/>
      <c r="STT156" s="86"/>
      <c r="STU156" s="86"/>
      <c r="STV156" s="86"/>
      <c r="STW156" s="86"/>
      <c r="STX156" s="86"/>
      <c r="STY156" s="86"/>
      <c r="STZ156" s="86"/>
      <c r="SUA156" s="86"/>
      <c r="SUB156" s="86"/>
      <c r="SUC156" s="86"/>
      <c r="SUD156" s="86"/>
      <c r="SUE156" s="86"/>
      <c r="SUF156" s="86"/>
      <c r="SUG156" s="86"/>
      <c r="SUH156" s="86"/>
      <c r="SUI156" s="86"/>
      <c r="SUJ156" s="86"/>
      <c r="SUK156" s="86"/>
      <c r="SUL156" s="86"/>
      <c r="SUM156" s="86"/>
      <c r="SUN156" s="86"/>
      <c r="SUO156" s="86"/>
      <c r="SUP156" s="86"/>
      <c r="SUQ156" s="86"/>
      <c r="SUR156" s="86"/>
      <c r="SUS156" s="86"/>
      <c r="SUT156" s="86"/>
      <c r="SUU156" s="86"/>
      <c r="SUV156" s="86"/>
      <c r="SUW156" s="86"/>
      <c r="SUX156" s="86"/>
      <c r="SUY156" s="86"/>
      <c r="SUZ156" s="86"/>
      <c r="SVA156" s="86"/>
      <c r="SVB156" s="86"/>
      <c r="SVC156" s="86"/>
      <c r="SVD156" s="86"/>
      <c r="SVE156" s="86"/>
      <c r="SVF156" s="86"/>
      <c r="SVG156" s="86"/>
      <c r="SVH156" s="86"/>
      <c r="SVI156" s="86"/>
      <c r="SVJ156" s="86"/>
      <c r="SVK156" s="86"/>
      <c r="SVL156" s="86"/>
      <c r="SVM156" s="86"/>
      <c r="SVN156" s="86"/>
      <c r="SVO156" s="86"/>
      <c r="SVP156" s="86"/>
      <c r="SVQ156" s="86"/>
      <c r="SVR156" s="86"/>
      <c r="SVS156" s="86"/>
      <c r="SVT156" s="86"/>
      <c r="SVU156" s="86"/>
      <c r="SVV156" s="86"/>
      <c r="SVW156" s="86"/>
      <c r="SVX156" s="86"/>
      <c r="SVY156" s="86"/>
      <c r="SVZ156" s="86"/>
      <c r="SWA156" s="86"/>
      <c r="SWB156" s="86"/>
      <c r="SWC156" s="86"/>
      <c r="SWD156" s="86"/>
      <c r="SWE156" s="86"/>
      <c r="SWF156" s="86"/>
      <c r="SWG156" s="86"/>
      <c r="SWH156" s="86"/>
      <c r="SWI156" s="86"/>
      <c r="SWJ156" s="86"/>
      <c r="SWK156" s="86"/>
      <c r="SWL156" s="86"/>
      <c r="SWM156" s="86"/>
      <c r="SWN156" s="86"/>
      <c r="SWO156" s="86"/>
      <c r="SWP156" s="86"/>
      <c r="SWQ156" s="86"/>
      <c r="SWR156" s="86"/>
      <c r="SWS156" s="86"/>
      <c r="SWT156" s="86"/>
      <c r="SWU156" s="86"/>
      <c r="SWV156" s="86"/>
      <c r="SWW156" s="86"/>
      <c r="SWX156" s="86"/>
      <c r="SWY156" s="86"/>
      <c r="SWZ156" s="86"/>
      <c r="SXA156" s="86"/>
      <c r="SXB156" s="86"/>
      <c r="SXC156" s="86"/>
      <c r="SXD156" s="86"/>
      <c r="SXE156" s="86"/>
      <c r="SXF156" s="86"/>
      <c r="SXG156" s="86"/>
      <c r="SXH156" s="86"/>
      <c r="SXI156" s="86"/>
      <c r="SXJ156" s="86"/>
      <c r="SXK156" s="86"/>
      <c r="SXL156" s="86"/>
      <c r="SXM156" s="86"/>
      <c r="SXN156" s="86"/>
      <c r="SXO156" s="86"/>
      <c r="SXP156" s="86"/>
      <c r="SXQ156" s="86"/>
      <c r="SXR156" s="86"/>
      <c r="SXS156" s="86"/>
      <c r="SXT156" s="86"/>
      <c r="SXU156" s="86"/>
      <c r="SXV156" s="86"/>
      <c r="SXW156" s="86"/>
      <c r="SXX156" s="86"/>
      <c r="SXY156" s="86"/>
      <c r="SXZ156" s="86"/>
      <c r="SYA156" s="86"/>
      <c r="SYB156" s="86"/>
      <c r="SYC156" s="86"/>
      <c r="SYD156" s="86"/>
      <c r="SYE156" s="86"/>
      <c r="SYF156" s="86"/>
      <c r="SYG156" s="86"/>
      <c r="SYH156" s="86"/>
      <c r="SYI156" s="86"/>
      <c r="SYJ156" s="86"/>
      <c r="SYK156" s="86"/>
      <c r="SYL156" s="86"/>
      <c r="SYM156" s="86"/>
      <c r="SYN156" s="86"/>
      <c r="SYO156" s="86"/>
      <c r="SYP156" s="86"/>
      <c r="SYQ156" s="86"/>
      <c r="SYR156" s="86"/>
      <c r="SYS156" s="86"/>
      <c r="SYT156" s="86"/>
      <c r="SYU156" s="86"/>
      <c r="SYV156" s="86"/>
      <c r="SYW156" s="86"/>
      <c r="SYX156" s="86"/>
      <c r="SYY156" s="86"/>
      <c r="SYZ156" s="86"/>
      <c r="SZA156" s="86"/>
      <c r="SZB156" s="86"/>
      <c r="SZC156" s="186"/>
      <c r="SZD156" s="186"/>
      <c r="SZE156" s="186"/>
      <c r="SZF156" s="186"/>
      <c r="SZG156" s="186"/>
      <c r="SZH156" s="186"/>
      <c r="SZI156" s="86"/>
      <c r="SZJ156" s="86"/>
      <c r="SZK156" s="86"/>
      <c r="SZL156" s="86"/>
      <c r="SZM156" s="86"/>
      <c r="SZN156" s="86"/>
      <c r="SZO156" s="86"/>
      <c r="SZP156" s="86"/>
      <c r="SZQ156" s="86"/>
      <c r="SZR156" s="86"/>
      <c r="SZS156" s="86"/>
      <c r="SZT156" s="86"/>
      <c r="SZU156" s="86"/>
      <c r="SZV156" s="86"/>
      <c r="SZW156" s="86"/>
      <c r="SZX156" s="86"/>
      <c r="SZY156" s="86"/>
      <c r="SZZ156" s="86"/>
      <c r="TAA156" s="86"/>
      <c r="TAB156" s="86"/>
      <c r="TAC156" s="86"/>
      <c r="TAD156" s="86"/>
      <c r="TAE156" s="86"/>
      <c r="TAF156" s="86"/>
      <c r="TAG156" s="86"/>
      <c r="TAH156" s="86"/>
      <c r="TAI156" s="86"/>
      <c r="TAJ156" s="86"/>
      <c r="TAK156" s="86"/>
      <c r="TAL156" s="86"/>
      <c r="TAM156" s="86"/>
      <c r="TAN156" s="86"/>
      <c r="TAO156" s="86"/>
      <c r="TAP156" s="86"/>
      <c r="TAQ156" s="86"/>
      <c r="TAR156" s="86"/>
      <c r="TAS156" s="86"/>
      <c r="TAT156" s="86"/>
      <c r="TAU156" s="86"/>
      <c r="TAV156" s="86"/>
      <c r="TAW156" s="86"/>
      <c r="TAX156" s="86"/>
      <c r="TAY156" s="86"/>
      <c r="TAZ156" s="86"/>
      <c r="TBA156" s="86"/>
      <c r="TBB156" s="86"/>
      <c r="TBC156" s="86"/>
      <c r="TBD156" s="86"/>
      <c r="TBE156" s="86"/>
      <c r="TBF156" s="86"/>
      <c r="TBG156" s="86"/>
      <c r="TBH156" s="86"/>
      <c r="TBI156" s="86"/>
      <c r="TBJ156" s="86"/>
      <c r="TBK156" s="86"/>
      <c r="TBL156" s="86"/>
      <c r="TBM156" s="86"/>
      <c r="TBN156" s="86"/>
      <c r="TBO156" s="86"/>
      <c r="TBP156" s="86"/>
      <c r="TBQ156" s="86"/>
      <c r="TBR156" s="86"/>
      <c r="TBS156" s="86"/>
      <c r="TBT156" s="86"/>
      <c r="TBU156" s="86"/>
      <c r="TBV156" s="86"/>
      <c r="TBW156" s="86"/>
      <c r="TBX156" s="86"/>
      <c r="TBY156" s="86"/>
      <c r="TBZ156" s="86"/>
      <c r="TCA156" s="86"/>
      <c r="TCB156" s="86"/>
      <c r="TCC156" s="86"/>
      <c r="TCD156" s="86"/>
      <c r="TCE156" s="86"/>
      <c r="TCF156" s="86"/>
      <c r="TCG156" s="86"/>
      <c r="TCH156" s="86"/>
      <c r="TCI156" s="86"/>
      <c r="TCJ156" s="86"/>
      <c r="TCK156" s="86"/>
      <c r="TCL156" s="86"/>
      <c r="TCM156" s="86"/>
      <c r="TCN156" s="86"/>
      <c r="TCO156" s="86"/>
      <c r="TCP156" s="86"/>
      <c r="TCQ156" s="86"/>
      <c r="TCR156" s="86"/>
      <c r="TCS156" s="86"/>
      <c r="TCT156" s="86"/>
      <c r="TCU156" s="86"/>
      <c r="TCV156" s="86"/>
      <c r="TCW156" s="86"/>
      <c r="TCX156" s="86"/>
      <c r="TCY156" s="86"/>
      <c r="TCZ156" s="86"/>
      <c r="TDA156" s="86"/>
      <c r="TDB156" s="86"/>
      <c r="TDC156" s="86"/>
      <c r="TDD156" s="86"/>
      <c r="TDE156" s="86"/>
      <c r="TDF156" s="86"/>
      <c r="TDG156" s="86"/>
      <c r="TDH156" s="86"/>
      <c r="TDI156" s="86"/>
      <c r="TDJ156" s="86"/>
      <c r="TDK156" s="86"/>
      <c r="TDL156" s="86"/>
      <c r="TDM156" s="86"/>
      <c r="TDN156" s="86"/>
      <c r="TDO156" s="86"/>
      <c r="TDP156" s="86"/>
      <c r="TDQ156" s="86"/>
      <c r="TDR156" s="86"/>
      <c r="TDS156" s="86"/>
      <c r="TDT156" s="86"/>
      <c r="TDU156" s="86"/>
      <c r="TDV156" s="86"/>
      <c r="TDW156" s="86"/>
      <c r="TDX156" s="86"/>
      <c r="TDY156" s="86"/>
      <c r="TDZ156" s="86"/>
      <c r="TEA156" s="86"/>
      <c r="TEB156" s="86"/>
      <c r="TEC156" s="86"/>
      <c r="TED156" s="86"/>
      <c r="TEE156" s="86"/>
      <c r="TEF156" s="86"/>
      <c r="TEG156" s="86"/>
      <c r="TEH156" s="86"/>
      <c r="TEI156" s="86"/>
      <c r="TEJ156" s="86"/>
      <c r="TEK156" s="86"/>
      <c r="TEL156" s="86"/>
      <c r="TEM156" s="86"/>
      <c r="TEN156" s="86"/>
      <c r="TEO156" s="86"/>
      <c r="TEP156" s="86"/>
      <c r="TEQ156" s="86"/>
      <c r="TER156" s="86"/>
      <c r="TES156" s="86"/>
      <c r="TET156" s="86"/>
      <c r="TEU156" s="86"/>
      <c r="TEV156" s="86"/>
      <c r="TEW156" s="86"/>
      <c r="TEX156" s="86"/>
      <c r="TEY156" s="86"/>
      <c r="TEZ156" s="86"/>
      <c r="TFA156" s="86"/>
      <c r="TFB156" s="86"/>
      <c r="TFC156" s="86"/>
      <c r="TFD156" s="86"/>
      <c r="TFE156" s="86"/>
      <c r="TFF156" s="86"/>
      <c r="TFG156" s="86"/>
      <c r="TFH156" s="86"/>
      <c r="TFI156" s="86"/>
      <c r="TFJ156" s="86"/>
      <c r="TFK156" s="86"/>
      <c r="TFL156" s="86"/>
      <c r="TFM156" s="86"/>
      <c r="TFN156" s="86"/>
      <c r="TFO156" s="86"/>
      <c r="TFP156" s="86"/>
      <c r="TFQ156" s="86"/>
      <c r="TFR156" s="86"/>
      <c r="TFS156" s="86"/>
      <c r="TFT156" s="86"/>
      <c r="TFU156" s="86"/>
      <c r="TFV156" s="86"/>
      <c r="TFW156" s="86"/>
      <c r="TFX156" s="86"/>
      <c r="TFY156" s="86"/>
      <c r="TFZ156" s="86"/>
      <c r="TGA156" s="86"/>
      <c r="TGB156" s="86"/>
      <c r="TGC156" s="86"/>
      <c r="TGD156" s="86"/>
      <c r="TGE156" s="86"/>
      <c r="TGF156" s="86"/>
      <c r="TGG156" s="86"/>
      <c r="TGH156" s="86"/>
      <c r="TGI156" s="86"/>
      <c r="TGJ156" s="86"/>
      <c r="TGK156" s="86"/>
      <c r="TGL156" s="86"/>
      <c r="TGM156" s="86"/>
      <c r="TGN156" s="86"/>
      <c r="TGO156" s="86"/>
      <c r="TGP156" s="86"/>
      <c r="TGQ156" s="86"/>
      <c r="TGR156" s="86"/>
      <c r="TGS156" s="86"/>
      <c r="TGT156" s="86"/>
      <c r="TGU156" s="86"/>
      <c r="TGV156" s="86"/>
      <c r="TGW156" s="86"/>
      <c r="TGX156" s="86"/>
      <c r="TGY156" s="86"/>
      <c r="TGZ156" s="86"/>
      <c r="THA156" s="86"/>
      <c r="THB156" s="86"/>
      <c r="THC156" s="86"/>
      <c r="THD156" s="86"/>
      <c r="THE156" s="86"/>
      <c r="THF156" s="86"/>
      <c r="THG156" s="86"/>
      <c r="THH156" s="86"/>
      <c r="THI156" s="86"/>
      <c r="THJ156" s="86"/>
      <c r="THK156" s="86"/>
      <c r="THL156" s="86"/>
      <c r="THM156" s="86"/>
      <c r="THN156" s="86"/>
      <c r="THO156" s="86"/>
      <c r="THP156" s="86"/>
      <c r="THQ156" s="86"/>
      <c r="THR156" s="86"/>
      <c r="THS156" s="86"/>
      <c r="THT156" s="86"/>
      <c r="THU156" s="86"/>
      <c r="THV156" s="86"/>
      <c r="THW156" s="86"/>
      <c r="THX156" s="86"/>
      <c r="THY156" s="86"/>
      <c r="THZ156" s="86"/>
      <c r="TIA156" s="86"/>
      <c r="TIB156" s="86"/>
      <c r="TIC156" s="86"/>
      <c r="TID156" s="86"/>
      <c r="TIE156" s="86"/>
      <c r="TIF156" s="86"/>
      <c r="TIG156" s="86"/>
      <c r="TIH156" s="86"/>
      <c r="TII156" s="86"/>
      <c r="TIJ156" s="86"/>
      <c r="TIK156" s="86"/>
      <c r="TIL156" s="86"/>
      <c r="TIM156" s="86"/>
      <c r="TIN156" s="86"/>
      <c r="TIO156" s="86"/>
      <c r="TIP156" s="86"/>
      <c r="TIQ156" s="86"/>
      <c r="TIR156" s="86"/>
      <c r="TIS156" s="86"/>
      <c r="TIT156" s="86"/>
      <c r="TIU156" s="86"/>
      <c r="TIV156" s="86"/>
      <c r="TIW156" s="86"/>
      <c r="TIX156" s="86"/>
      <c r="TIY156" s="186"/>
      <c r="TIZ156" s="186"/>
      <c r="TJA156" s="186"/>
      <c r="TJB156" s="186"/>
      <c r="TJC156" s="186"/>
      <c r="TJD156" s="186"/>
      <c r="TJE156" s="86"/>
      <c r="TJF156" s="86"/>
      <c r="TJG156" s="86"/>
      <c r="TJH156" s="86"/>
      <c r="TJI156" s="86"/>
      <c r="TJJ156" s="86"/>
      <c r="TJK156" s="86"/>
      <c r="TJL156" s="86"/>
      <c r="TJM156" s="86"/>
      <c r="TJN156" s="86"/>
      <c r="TJO156" s="86"/>
      <c r="TJP156" s="86"/>
      <c r="TJQ156" s="86"/>
      <c r="TJR156" s="86"/>
      <c r="TJS156" s="86"/>
      <c r="TJT156" s="86"/>
      <c r="TJU156" s="86"/>
      <c r="TJV156" s="86"/>
      <c r="TJW156" s="86"/>
      <c r="TJX156" s="86"/>
      <c r="TJY156" s="86"/>
      <c r="TJZ156" s="86"/>
      <c r="TKA156" s="86"/>
      <c r="TKB156" s="86"/>
      <c r="TKC156" s="86"/>
      <c r="TKD156" s="86"/>
      <c r="TKE156" s="86"/>
      <c r="TKF156" s="86"/>
      <c r="TKG156" s="86"/>
      <c r="TKH156" s="86"/>
      <c r="TKI156" s="86"/>
      <c r="TKJ156" s="86"/>
      <c r="TKK156" s="86"/>
      <c r="TKL156" s="86"/>
      <c r="TKM156" s="86"/>
      <c r="TKN156" s="86"/>
      <c r="TKO156" s="86"/>
      <c r="TKP156" s="86"/>
      <c r="TKQ156" s="86"/>
      <c r="TKR156" s="86"/>
      <c r="TKS156" s="86"/>
      <c r="TKT156" s="86"/>
      <c r="TKU156" s="86"/>
      <c r="TKV156" s="86"/>
      <c r="TKW156" s="86"/>
      <c r="TKX156" s="86"/>
      <c r="TKY156" s="86"/>
      <c r="TKZ156" s="86"/>
      <c r="TLA156" s="86"/>
      <c r="TLB156" s="86"/>
      <c r="TLC156" s="86"/>
      <c r="TLD156" s="86"/>
      <c r="TLE156" s="86"/>
      <c r="TLF156" s="86"/>
      <c r="TLG156" s="86"/>
      <c r="TLH156" s="86"/>
      <c r="TLI156" s="86"/>
      <c r="TLJ156" s="86"/>
      <c r="TLK156" s="86"/>
      <c r="TLL156" s="86"/>
      <c r="TLM156" s="86"/>
      <c r="TLN156" s="86"/>
      <c r="TLO156" s="86"/>
      <c r="TLP156" s="86"/>
      <c r="TLQ156" s="86"/>
      <c r="TLR156" s="86"/>
      <c r="TLS156" s="86"/>
      <c r="TLT156" s="86"/>
      <c r="TLU156" s="86"/>
      <c r="TLV156" s="86"/>
      <c r="TLW156" s="86"/>
      <c r="TLX156" s="86"/>
      <c r="TLY156" s="86"/>
      <c r="TLZ156" s="86"/>
      <c r="TMA156" s="86"/>
      <c r="TMB156" s="86"/>
      <c r="TMC156" s="86"/>
      <c r="TMD156" s="86"/>
      <c r="TME156" s="86"/>
      <c r="TMF156" s="86"/>
      <c r="TMG156" s="86"/>
      <c r="TMH156" s="86"/>
      <c r="TMI156" s="86"/>
      <c r="TMJ156" s="86"/>
      <c r="TMK156" s="86"/>
      <c r="TML156" s="86"/>
      <c r="TMM156" s="86"/>
      <c r="TMN156" s="86"/>
      <c r="TMO156" s="86"/>
      <c r="TMP156" s="86"/>
      <c r="TMQ156" s="86"/>
      <c r="TMR156" s="86"/>
      <c r="TMS156" s="86"/>
      <c r="TMT156" s="86"/>
      <c r="TMU156" s="86"/>
      <c r="TMV156" s="86"/>
      <c r="TMW156" s="86"/>
      <c r="TMX156" s="86"/>
      <c r="TMY156" s="86"/>
      <c r="TMZ156" s="86"/>
      <c r="TNA156" s="86"/>
      <c r="TNB156" s="86"/>
      <c r="TNC156" s="86"/>
      <c r="TND156" s="86"/>
      <c r="TNE156" s="86"/>
      <c r="TNF156" s="86"/>
      <c r="TNG156" s="86"/>
      <c r="TNH156" s="86"/>
      <c r="TNI156" s="86"/>
      <c r="TNJ156" s="86"/>
      <c r="TNK156" s="86"/>
      <c r="TNL156" s="86"/>
      <c r="TNM156" s="86"/>
      <c r="TNN156" s="86"/>
      <c r="TNO156" s="86"/>
      <c r="TNP156" s="86"/>
      <c r="TNQ156" s="86"/>
      <c r="TNR156" s="86"/>
      <c r="TNS156" s="86"/>
      <c r="TNT156" s="86"/>
      <c r="TNU156" s="86"/>
      <c r="TNV156" s="86"/>
      <c r="TNW156" s="86"/>
      <c r="TNX156" s="86"/>
      <c r="TNY156" s="86"/>
      <c r="TNZ156" s="86"/>
      <c r="TOA156" s="86"/>
      <c r="TOB156" s="86"/>
      <c r="TOC156" s="86"/>
      <c r="TOD156" s="86"/>
      <c r="TOE156" s="86"/>
      <c r="TOF156" s="86"/>
      <c r="TOG156" s="86"/>
      <c r="TOH156" s="86"/>
      <c r="TOI156" s="86"/>
      <c r="TOJ156" s="86"/>
      <c r="TOK156" s="86"/>
      <c r="TOL156" s="86"/>
      <c r="TOM156" s="86"/>
      <c r="TON156" s="86"/>
      <c r="TOO156" s="86"/>
      <c r="TOP156" s="86"/>
      <c r="TOQ156" s="86"/>
      <c r="TOR156" s="86"/>
      <c r="TOS156" s="86"/>
      <c r="TOT156" s="86"/>
      <c r="TOU156" s="86"/>
      <c r="TOV156" s="86"/>
      <c r="TOW156" s="86"/>
      <c r="TOX156" s="86"/>
      <c r="TOY156" s="86"/>
      <c r="TOZ156" s="86"/>
      <c r="TPA156" s="86"/>
      <c r="TPB156" s="86"/>
      <c r="TPC156" s="86"/>
      <c r="TPD156" s="86"/>
      <c r="TPE156" s="86"/>
      <c r="TPF156" s="86"/>
      <c r="TPG156" s="86"/>
      <c r="TPH156" s="86"/>
      <c r="TPI156" s="86"/>
      <c r="TPJ156" s="86"/>
      <c r="TPK156" s="86"/>
      <c r="TPL156" s="86"/>
      <c r="TPM156" s="86"/>
      <c r="TPN156" s="86"/>
      <c r="TPO156" s="86"/>
      <c r="TPP156" s="86"/>
      <c r="TPQ156" s="86"/>
      <c r="TPR156" s="86"/>
      <c r="TPS156" s="86"/>
      <c r="TPT156" s="86"/>
      <c r="TPU156" s="86"/>
      <c r="TPV156" s="86"/>
      <c r="TPW156" s="86"/>
      <c r="TPX156" s="86"/>
      <c r="TPY156" s="86"/>
      <c r="TPZ156" s="86"/>
      <c r="TQA156" s="86"/>
      <c r="TQB156" s="86"/>
      <c r="TQC156" s="86"/>
      <c r="TQD156" s="86"/>
      <c r="TQE156" s="86"/>
      <c r="TQF156" s="86"/>
      <c r="TQG156" s="86"/>
      <c r="TQH156" s="86"/>
      <c r="TQI156" s="86"/>
      <c r="TQJ156" s="86"/>
      <c r="TQK156" s="86"/>
      <c r="TQL156" s="86"/>
      <c r="TQM156" s="86"/>
      <c r="TQN156" s="86"/>
      <c r="TQO156" s="86"/>
      <c r="TQP156" s="86"/>
      <c r="TQQ156" s="86"/>
      <c r="TQR156" s="86"/>
      <c r="TQS156" s="86"/>
      <c r="TQT156" s="86"/>
      <c r="TQU156" s="86"/>
      <c r="TQV156" s="86"/>
      <c r="TQW156" s="86"/>
      <c r="TQX156" s="86"/>
      <c r="TQY156" s="86"/>
      <c r="TQZ156" s="86"/>
      <c r="TRA156" s="86"/>
      <c r="TRB156" s="86"/>
      <c r="TRC156" s="86"/>
      <c r="TRD156" s="86"/>
      <c r="TRE156" s="86"/>
      <c r="TRF156" s="86"/>
      <c r="TRG156" s="86"/>
      <c r="TRH156" s="86"/>
      <c r="TRI156" s="86"/>
      <c r="TRJ156" s="86"/>
      <c r="TRK156" s="86"/>
      <c r="TRL156" s="86"/>
      <c r="TRM156" s="86"/>
      <c r="TRN156" s="86"/>
      <c r="TRO156" s="86"/>
      <c r="TRP156" s="86"/>
      <c r="TRQ156" s="86"/>
      <c r="TRR156" s="86"/>
      <c r="TRS156" s="86"/>
      <c r="TRT156" s="86"/>
      <c r="TRU156" s="86"/>
      <c r="TRV156" s="86"/>
      <c r="TRW156" s="86"/>
      <c r="TRX156" s="86"/>
      <c r="TRY156" s="86"/>
      <c r="TRZ156" s="86"/>
      <c r="TSA156" s="86"/>
      <c r="TSB156" s="86"/>
      <c r="TSC156" s="86"/>
      <c r="TSD156" s="86"/>
      <c r="TSE156" s="86"/>
      <c r="TSF156" s="86"/>
      <c r="TSG156" s="86"/>
      <c r="TSH156" s="86"/>
      <c r="TSI156" s="86"/>
      <c r="TSJ156" s="86"/>
      <c r="TSK156" s="86"/>
      <c r="TSL156" s="86"/>
      <c r="TSM156" s="86"/>
      <c r="TSN156" s="86"/>
      <c r="TSO156" s="86"/>
      <c r="TSP156" s="86"/>
      <c r="TSQ156" s="86"/>
      <c r="TSR156" s="86"/>
      <c r="TSS156" s="86"/>
      <c r="TST156" s="86"/>
      <c r="TSU156" s="186"/>
      <c r="TSV156" s="186"/>
      <c r="TSW156" s="186"/>
      <c r="TSX156" s="186"/>
      <c r="TSY156" s="186"/>
      <c r="TSZ156" s="186"/>
      <c r="TTA156" s="86"/>
      <c r="TTB156" s="86"/>
      <c r="TTC156" s="86"/>
      <c r="TTD156" s="86"/>
      <c r="TTE156" s="86"/>
      <c r="TTF156" s="86"/>
      <c r="TTG156" s="86"/>
      <c r="TTH156" s="86"/>
      <c r="TTI156" s="86"/>
      <c r="TTJ156" s="86"/>
      <c r="TTK156" s="86"/>
      <c r="TTL156" s="86"/>
      <c r="TTM156" s="86"/>
      <c r="TTN156" s="86"/>
      <c r="TTO156" s="86"/>
      <c r="TTP156" s="86"/>
      <c r="TTQ156" s="86"/>
      <c r="TTR156" s="86"/>
      <c r="TTS156" s="86"/>
      <c r="TTT156" s="86"/>
      <c r="TTU156" s="86"/>
      <c r="TTV156" s="86"/>
      <c r="TTW156" s="86"/>
      <c r="TTX156" s="86"/>
      <c r="TTY156" s="86"/>
      <c r="TTZ156" s="86"/>
      <c r="TUA156" s="86"/>
      <c r="TUB156" s="86"/>
      <c r="TUC156" s="86"/>
      <c r="TUD156" s="86"/>
      <c r="TUE156" s="86"/>
      <c r="TUF156" s="86"/>
      <c r="TUG156" s="86"/>
      <c r="TUH156" s="86"/>
      <c r="TUI156" s="86"/>
      <c r="TUJ156" s="86"/>
      <c r="TUK156" s="86"/>
      <c r="TUL156" s="86"/>
      <c r="TUM156" s="86"/>
      <c r="TUN156" s="86"/>
      <c r="TUO156" s="86"/>
      <c r="TUP156" s="86"/>
      <c r="TUQ156" s="86"/>
      <c r="TUR156" s="86"/>
      <c r="TUS156" s="86"/>
      <c r="TUT156" s="86"/>
      <c r="TUU156" s="86"/>
      <c r="TUV156" s="86"/>
      <c r="TUW156" s="86"/>
      <c r="TUX156" s="86"/>
      <c r="TUY156" s="86"/>
      <c r="TUZ156" s="86"/>
      <c r="TVA156" s="86"/>
      <c r="TVB156" s="86"/>
      <c r="TVC156" s="86"/>
      <c r="TVD156" s="86"/>
      <c r="TVE156" s="86"/>
      <c r="TVF156" s="86"/>
      <c r="TVG156" s="86"/>
      <c r="TVH156" s="86"/>
      <c r="TVI156" s="86"/>
      <c r="TVJ156" s="86"/>
      <c r="TVK156" s="86"/>
      <c r="TVL156" s="86"/>
      <c r="TVM156" s="86"/>
      <c r="TVN156" s="86"/>
      <c r="TVO156" s="86"/>
      <c r="TVP156" s="86"/>
      <c r="TVQ156" s="86"/>
      <c r="TVR156" s="86"/>
      <c r="TVS156" s="86"/>
      <c r="TVT156" s="86"/>
      <c r="TVU156" s="86"/>
      <c r="TVV156" s="86"/>
      <c r="TVW156" s="86"/>
      <c r="TVX156" s="86"/>
      <c r="TVY156" s="86"/>
      <c r="TVZ156" s="86"/>
      <c r="TWA156" s="86"/>
      <c r="TWB156" s="86"/>
      <c r="TWC156" s="86"/>
      <c r="TWD156" s="86"/>
      <c r="TWE156" s="86"/>
      <c r="TWF156" s="86"/>
      <c r="TWG156" s="86"/>
      <c r="TWH156" s="86"/>
      <c r="TWI156" s="86"/>
      <c r="TWJ156" s="86"/>
      <c r="TWK156" s="86"/>
      <c r="TWL156" s="86"/>
      <c r="TWM156" s="86"/>
      <c r="TWN156" s="86"/>
      <c r="TWO156" s="86"/>
      <c r="TWP156" s="86"/>
      <c r="TWQ156" s="86"/>
      <c r="TWR156" s="86"/>
      <c r="TWS156" s="86"/>
      <c r="TWT156" s="86"/>
      <c r="TWU156" s="86"/>
      <c r="TWV156" s="86"/>
      <c r="TWW156" s="86"/>
      <c r="TWX156" s="86"/>
      <c r="TWY156" s="86"/>
      <c r="TWZ156" s="86"/>
      <c r="TXA156" s="86"/>
      <c r="TXB156" s="86"/>
      <c r="TXC156" s="86"/>
      <c r="TXD156" s="86"/>
      <c r="TXE156" s="86"/>
      <c r="TXF156" s="86"/>
      <c r="TXG156" s="86"/>
      <c r="TXH156" s="86"/>
      <c r="TXI156" s="86"/>
      <c r="TXJ156" s="86"/>
      <c r="TXK156" s="86"/>
      <c r="TXL156" s="86"/>
      <c r="TXM156" s="86"/>
      <c r="TXN156" s="86"/>
      <c r="TXO156" s="86"/>
      <c r="TXP156" s="86"/>
      <c r="TXQ156" s="86"/>
      <c r="TXR156" s="86"/>
      <c r="TXS156" s="86"/>
      <c r="TXT156" s="86"/>
      <c r="TXU156" s="86"/>
      <c r="TXV156" s="86"/>
      <c r="TXW156" s="86"/>
      <c r="TXX156" s="86"/>
      <c r="TXY156" s="86"/>
      <c r="TXZ156" s="86"/>
      <c r="TYA156" s="86"/>
      <c r="TYB156" s="86"/>
      <c r="TYC156" s="86"/>
      <c r="TYD156" s="86"/>
      <c r="TYE156" s="86"/>
      <c r="TYF156" s="86"/>
      <c r="TYG156" s="86"/>
      <c r="TYH156" s="86"/>
      <c r="TYI156" s="86"/>
      <c r="TYJ156" s="86"/>
      <c r="TYK156" s="86"/>
      <c r="TYL156" s="86"/>
      <c r="TYM156" s="86"/>
      <c r="TYN156" s="86"/>
      <c r="TYO156" s="86"/>
      <c r="TYP156" s="86"/>
      <c r="TYQ156" s="86"/>
      <c r="TYR156" s="86"/>
      <c r="TYS156" s="86"/>
      <c r="TYT156" s="86"/>
      <c r="TYU156" s="86"/>
      <c r="TYV156" s="86"/>
      <c r="TYW156" s="86"/>
      <c r="TYX156" s="86"/>
      <c r="TYY156" s="86"/>
      <c r="TYZ156" s="86"/>
      <c r="TZA156" s="86"/>
      <c r="TZB156" s="86"/>
      <c r="TZC156" s="86"/>
      <c r="TZD156" s="86"/>
      <c r="TZE156" s="86"/>
      <c r="TZF156" s="86"/>
      <c r="TZG156" s="86"/>
      <c r="TZH156" s="86"/>
      <c r="TZI156" s="86"/>
      <c r="TZJ156" s="86"/>
      <c r="TZK156" s="86"/>
      <c r="TZL156" s="86"/>
      <c r="TZM156" s="86"/>
      <c r="TZN156" s="86"/>
      <c r="TZO156" s="86"/>
      <c r="TZP156" s="86"/>
      <c r="TZQ156" s="86"/>
      <c r="TZR156" s="86"/>
      <c r="TZS156" s="86"/>
      <c r="TZT156" s="86"/>
      <c r="TZU156" s="86"/>
      <c r="TZV156" s="86"/>
      <c r="TZW156" s="86"/>
      <c r="TZX156" s="86"/>
      <c r="TZY156" s="86"/>
      <c r="TZZ156" s="86"/>
      <c r="UAA156" s="86"/>
      <c r="UAB156" s="86"/>
      <c r="UAC156" s="86"/>
      <c r="UAD156" s="86"/>
      <c r="UAE156" s="86"/>
      <c r="UAF156" s="86"/>
      <c r="UAG156" s="86"/>
      <c r="UAH156" s="86"/>
      <c r="UAI156" s="86"/>
      <c r="UAJ156" s="86"/>
      <c r="UAK156" s="86"/>
      <c r="UAL156" s="86"/>
      <c r="UAM156" s="86"/>
      <c r="UAN156" s="86"/>
      <c r="UAO156" s="86"/>
      <c r="UAP156" s="86"/>
      <c r="UAQ156" s="86"/>
      <c r="UAR156" s="86"/>
      <c r="UAS156" s="86"/>
      <c r="UAT156" s="86"/>
      <c r="UAU156" s="86"/>
      <c r="UAV156" s="86"/>
      <c r="UAW156" s="86"/>
      <c r="UAX156" s="86"/>
      <c r="UAY156" s="86"/>
      <c r="UAZ156" s="86"/>
      <c r="UBA156" s="86"/>
      <c r="UBB156" s="86"/>
      <c r="UBC156" s="86"/>
      <c r="UBD156" s="86"/>
      <c r="UBE156" s="86"/>
      <c r="UBF156" s="86"/>
      <c r="UBG156" s="86"/>
      <c r="UBH156" s="86"/>
      <c r="UBI156" s="86"/>
      <c r="UBJ156" s="86"/>
      <c r="UBK156" s="86"/>
      <c r="UBL156" s="86"/>
      <c r="UBM156" s="86"/>
      <c r="UBN156" s="86"/>
      <c r="UBO156" s="86"/>
      <c r="UBP156" s="86"/>
      <c r="UBQ156" s="86"/>
      <c r="UBR156" s="86"/>
      <c r="UBS156" s="86"/>
      <c r="UBT156" s="86"/>
      <c r="UBU156" s="86"/>
      <c r="UBV156" s="86"/>
      <c r="UBW156" s="86"/>
      <c r="UBX156" s="86"/>
      <c r="UBY156" s="86"/>
      <c r="UBZ156" s="86"/>
      <c r="UCA156" s="86"/>
      <c r="UCB156" s="86"/>
      <c r="UCC156" s="86"/>
      <c r="UCD156" s="86"/>
      <c r="UCE156" s="86"/>
      <c r="UCF156" s="86"/>
      <c r="UCG156" s="86"/>
      <c r="UCH156" s="86"/>
      <c r="UCI156" s="86"/>
      <c r="UCJ156" s="86"/>
      <c r="UCK156" s="86"/>
      <c r="UCL156" s="86"/>
      <c r="UCM156" s="86"/>
      <c r="UCN156" s="86"/>
      <c r="UCO156" s="86"/>
      <c r="UCP156" s="86"/>
      <c r="UCQ156" s="186"/>
      <c r="UCR156" s="186"/>
      <c r="UCS156" s="186"/>
      <c r="UCT156" s="186"/>
      <c r="UCU156" s="186"/>
      <c r="UCV156" s="186"/>
      <c r="UCW156" s="86"/>
      <c r="UCX156" s="86"/>
      <c r="UCY156" s="86"/>
      <c r="UCZ156" s="86"/>
      <c r="UDA156" s="86"/>
      <c r="UDB156" s="86"/>
      <c r="UDC156" s="86"/>
      <c r="UDD156" s="86"/>
      <c r="UDE156" s="86"/>
      <c r="UDF156" s="86"/>
      <c r="UDG156" s="86"/>
      <c r="UDH156" s="86"/>
      <c r="UDI156" s="86"/>
      <c r="UDJ156" s="86"/>
      <c r="UDK156" s="86"/>
      <c r="UDL156" s="86"/>
      <c r="UDM156" s="86"/>
      <c r="UDN156" s="86"/>
      <c r="UDO156" s="86"/>
      <c r="UDP156" s="86"/>
      <c r="UDQ156" s="86"/>
      <c r="UDR156" s="86"/>
      <c r="UDS156" s="86"/>
      <c r="UDT156" s="86"/>
      <c r="UDU156" s="86"/>
      <c r="UDV156" s="86"/>
      <c r="UDW156" s="86"/>
      <c r="UDX156" s="86"/>
      <c r="UDY156" s="86"/>
      <c r="UDZ156" s="86"/>
      <c r="UEA156" s="86"/>
      <c r="UEB156" s="86"/>
      <c r="UEC156" s="86"/>
      <c r="UED156" s="86"/>
      <c r="UEE156" s="86"/>
      <c r="UEF156" s="86"/>
      <c r="UEG156" s="86"/>
      <c r="UEH156" s="86"/>
      <c r="UEI156" s="86"/>
      <c r="UEJ156" s="86"/>
      <c r="UEK156" s="86"/>
      <c r="UEL156" s="86"/>
      <c r="UEM156" s="86"/>
      <c r="UEN156" s="86"/>
      <c r="UEO156" s="86"/>
      <c r="UEP156" s="86"/>
      <c r="UEQ156" s="86"/>
      <c r="UER156" s="86"/>
      <c r="UES156" s="86"/>
      <c r="UET156" s="86"/>
      <c r="UEU156" s="86"/>
      <c r="UEV156" s="86"/>
      <c r="UEW156" s="86"/>
      <c r="UEX156" s="86"/>
      <c r="UEY156" s="86"/>
      <c r="UEZ156" s="86"/>
      <c r="UFA156" s="86"/>
      <c r="UFB156" s="86"/>
      <c r="UFC156" s="86"/>
      <c r="UFD156" s="86"/>
      <c r="UFE156" s="86"/>
      <c r="UFF156" s="86"/>
      <c r="UFG156" s="86"/>
      <c r="UFH156" s="86"/>
      <c r="UFI156" s="86"/>
      <c r="UFJ156" s="86"/>
      <c r="UFK156" s="86"/>
      <c r="UFL156" s="86"/>
      <c r="UFM156" s="86"/>
      <c r="UFN156" s="86"/>
      <c r="UFO156" s="86"/>
      <c r="UFP156" s="86"/>
      <c r="UFQ156" s="86"/>
      <c r="UFR156" s="86"/>
      <c r="UFS156" s="86"/>
      <c r="UFT156" s="86"/>
      <c r="UFU156" s="86"/>
      <c r="UFV156" s="86"/>
      <c r="UFW156" s="86"/>
      <c r="UFX156" s="86"/>
      <c r="UFY156" s="86"/>
      <c r="UFZ156" s="86"/>
      <c r="UGA156" s="86"/>
      <c r="UGB156" s="86"/>
      <c r="UGC156" s="86"/>
      <c r="UGD156" s="86"/>
      <c r="UGE156" s="86"/>
      <c r="UGF156" s="86"/>
      <c r="UGG156" s="86"/>
      <c r="UGH156" s="86"/>
      <c r="UGI156" s="86"/>
      <c r="UGJ156" s="86"/>
      <c r="UGK156" s="86"/>
      <c r="UGL156" s="86"/>
      <c r="UGM156" s="86"/>
      <c r="UGN156" s="86"/>
      <c r="UGO156" s="86"/>
      <c r="UGP156" s="86"/>
      <c r="UGQ156" s="86"/>
      <c r="UGR156" s="86"/>
      <c r="UGS156" s="86"/>
      <c r="UGT156" s="86"/>
      <c r="UGU156" s="86"/>
      <c r="UGV156" s="86"/>
      <c r="UGW156" s="86"/>
      <c r="UGX156" s="86"/>
      <c r="UGY156" s="86"/>
      <c r="UGZ156" s="86"/>
      <c r="UHA156" s="86"/>
      <c r="UHB156" s="86"/>
      <c r="UHC156" s="86"/>
      <c r="UHD156" s="86"/>
      <c r="UHE156" s="86"/>
      <c r="UHF156" s="86"/>
      <c r="UHG156" s="86"/>
      <c r="UHH156" s="86"/>
      <c r="UHI156" s="86"/>
      <c r="UHJ156" s="86"/>
      <c r="UHK156" s="86"/>
      <c r="UHL156" s="86"/>
      <c r="UHM156" s="86"/>
      <c r="UHN156" s="86"/>
      <c r="UHO156" s="86"/>
      <c r="UHP156" s="86"/>
      <c r="UHQ156" s="86"/>
      <c r="UHR156" s="86"/>
      <c r="UHS156" s="86"/>
      <c r="UHT156" s="86"/>
      <c r="UHU156" s="86"/>
      <c r="UHV156" s="86"/>
      <c r="UHW156" s="86"/>
      <c r="UHX156" s="86"/>
      <c r="UHY156" s="86"/>
      <c r="UHZ156" s="86"/>
      <c r="UIA156" s="86"/>
      <c r="UIB156" s="86"/>
      <c r="UIC156" s="86"/>
      <c r="UID156" s="86"/>
      <c r="UIE156" s="86"/>
      <c r="UIF156" s="86"/>
      <c r="UIG156" s="86"/>
      <c r="UIH156" s="86"/>
      <c r="UII156" s="86"/>
      <c r="UIJ156" s="86"/>
      <c r="UIK156" s="86"/>
      <c r="UIL156" s="86"/>
      <c r="UIM156" s="86"/>
      <c r="UIN156" s="86"/>
      <c r="UIO156" s="86"/>
      <c r="UIP156" s="86"/>
      <c r="UIQ156" s="86"/>
      <c r="UIR156" s="86"/>
      <c r="UIS156" s="86"/>
      <c r="UIT156" s="86"/>
      <c r="UIU156" s="86"/>
      <c r="UIV156" s="86"/>
      <c r="UIW156" s="86"/>
      <c r="UIX156" s="86"/>
      <c r="UIY156" s="86"/>
      <c r="UIZ156" s="86"/>
      <c r="UJA156" s="86"/>
      <c r="UJB156" s="86"/>
      <c r="UJC156" s="86"/>
      <c r="UJD156" s="86"/>
      <c r="UJE156" s="86"/>
      <c r="UJF156" s="86"/>
      <c r="UJG156" s="86"/>
      <c r="UJH156" s="86"/>
      <c r="UJI156" s="86"/>
      <c r="UJJ156" s="86"/>
      <c r="UJK156" s="86"/>
      <c r="UJL156" s="86"/>
      <c r="UJM156" s="86"/>
      <c r="UJN156" s="86"/>
      <c r="UJO156" s="86"/>
      <c r="UJP156" s="86"/>
      <c r="UJQ156" s="86"/>
      <c r="UJR156" s="86"/>
      <c r="UJS156" s="86"/>
      <c r="UJT156" s="86"/>
      <c r="UJU156" s="86"/>
      <c r="UJV156" s="86"/>
      <c r="UJW156" s="86"/>
      <c r="UJX156" s="86"/>
      <c r="UJY156" s="86"/>
      <c r="UJZ156" s="86"/>
      <c r="UKA156" s="86"/>
      <c r="UKB156" s="86"/>
      <c r="UKC156" s="86"/>
      <c r="UKD156" s="86"/>
      <c r="UKE156" s="86"/>
      <c r="UKF156" s="86"/>
      <c r="UKG156" s="86"/>
      <c r="UKH156" s="86"/>
      <c r="UKI156" s="86"/>
      <c r="UKJ156" s="86"/>
      <c r="UKK156" s="86"/>
      <c r="UKL156" s="86"/>
      <c r="UKM156" s="86"/>
      <c r="UKN156" s="86"/>
      <c r="UKO156" s="86"/>
      <c r="UKP156" s="86"/>
      <c r="UKQ156" s="86"/>
      <c r="UKR156" s="86"/>
      <c r="UKS156" s="86"/>
      <c r="UKT156" s="86"/>
      <c r="UKU156" s="86"/>
      <c r="UKV156" s="86"/>
      <c r="UKW156" s="86"/>
      <c r="UKX156" s="86"/>
      <c r="UKY156" s="86"/>
      <c r="UKZ156" s="86"/>
      <c r="ULA156" s="86"/>
      <c r="ULB156" s="86"/>
      <c r="ULC156" s="86"/>
      <c r="ULD156" s="86"/>
      <c r="ULE156" s="86"/>
      <c r="ULF156" s="86"/>
      <c r="ULG156" s="86"/>
      <c r="ULH156" s="86"/>
      <c r="ULI156" s="86"/>
      <c r="ULJ156" s="86"/>
      <c r="ULK156" s="86"/>
      <c r="ULL156" s="86"/>
      <c r="ULM156" s="86"/>
      <c r="ULN156" s="86"/>
      <c r="ULO156" s="86"/>
      <c r="ULP156" s="86"/>
      <c r="ULQ156" s="86"/>
      <c r="ULR156" s="86"/>
      <c r="ULS156" s="86"/>
      <c r="ULT156" s="86"/>
      <c r="ULU156" s="86"/>
      <c r="ULV156" s="86"/>
      <c r="ULW156" s="86"/>
      <c r="ULX156" s="86"/>
      <c r="ULY156" s="86"/>
      <c r="ULZ156" s="86"/>
      <c r="UMA156" s="86"/>
      <c r="UMB156" s="86"/>
      <c r="UMC156" s="86"/>
      <c r="UMD156" s="86"/>
      <c r="UME156" s="86"/>
      <c r="UMF156" s="86"/>
      <c r="UMG156" s="86"/>
      <c r="UMH156" s="86"/>
      <c r="UMI156" s="86"/>
      <c r="UMJ156" s="86"/>
      <c r="UMK156" s="86"/>
      <c r="UML156" s="86"/>
      <c r="UMM156" s="186"/>
      <c r="UMN156" s="186"/>
      <c r="UMO156" s="186"/>
      <c r="UMP156" s="186"/>
      <c r="UMQ156" s="186"/>
      <c r="UMR156" s="186"/>
      <c r="UMS156" s="86"/>
      <c r="UMT156" s="86"/>
      <c r="UMU156" s="86"/>
      <c r="UMV156" s="86"/>
      <c r="UMW156" s="86"/>
      <c r="UMX156" s="86"/>
      <c r="UMY156" s="86"/>
      <c r="UMZ156" s="86"/>
      <c r="UNA156" s="86"/>
      <c r="UNB156" s="86"/>
      <c r="UNC156" s="86"/>
      <c r="UND156" s="86"/>
      <c r="UNE156" s="86"/>
      <c r="UNF156" s="86"/>
      <c r="UNG156" s="86"/>
      <c r="UNH156" s="86"/>
      <c r="UNI156" s="86"/>
      <c r="UNJ156" s="86"/>
      <c r="UNK156" s="86"/>
      <c r="UNL156" s="86"/>
      <c r="UNM156" s="86"/>
      <c r="UNN156" s="86"/>
      <c r="UNO156" s="86"/>
      <c r="UNP156" s="86"/>
      <c r="UNQ156" s="86"/>
      <c r="UNR156" s="86"/>
      <c r="UNS156" s="86"/>
      <c r="UNT156" s="86"/>
      <c r="UNU156" s="86"/>
      <c r="UNV156" s="86"/>
      <c r="UNW156" s="86"/>
      <c r="UNX156" s="86"/>
      <c r="UNY156" s="86"/>
      <c r="UNZ156" s="86"/>
      <c r="UOA156" s="86"/>
      <c r="UOB156" s="86"/>
      <c r="UOC156" s="86"/>
      <c r="UOD156" s="86"/>
      <c r="UOE156" s="86"/>
      <c r="UOF156" s="86"/>
      <c r="UOG156" s="86"/>
      <c r="UOH156" s="86"/>
      <c r="UOI156" s="86"/>
      <c r="UOJ156" s="86"/>
      <c r="UOK156" s="86"/>
      <c r="UOL156" s="86"/>
      <c r="UOM156" s="86"/>
      <c r="UON156" s="86"/>
      <c r="UOO156" s="86"/>
      <c r="UOP156" s="86"/>
      <c r="UOQ156" s="86"/>
      <c r="UOR156" s="86"/>
      <c r="UOS156" s="86"/>
      <c r="UOT156" s="86"/>
      <c r="UOU156" s="86"/>
      <c r="UOV156" s="86"/>
      <c r="UOW156" s="86"/>
      <c r="UOX156" s="86"/>
      <c r="UOY156" s="86"/>
      <c r="UOZ156" s="86"/>
      <c r="UPA156" s="86"/>
      <c r="UPB156" s="86"/>
      <c r="UPC156" s="86"/>
      <c r="UPD156" s="86"/>
      <c r="UPE156" s="86"/>
      <c r="UPF156" s="86"/>
      <c r="UPG156" s="86"/>
      <c r="UPH156" s="86"/>
      <c r="UPI156" s="86"/>
      <c r="UPJ156" s="86"/>
      <c r="UPK156" s="86"/>
      <c r="UPL156" s="86"/>
      <c r="UPM156" s="86"/>
      <c r="UPN156" s="86"/>
      <c r="UPO156" s="86"/>
      <c r="UPP156" s="86"/>
      <c r="UPQ156" s="86"/>
      <c r="UPR156" s="86"/>
      <c r="UPS156" s="86"/>
      <c r="UPT156" s="86"/>
      <c r="UPU156" s="86"/>
      <c r="UPV156" s="86"/>
      <c r="UPW156" s="86"/>
      <c r="UPX156" s="86"/>
      <c r="UPY156" s="86"/>
      <c r="UPZ156" s="86"/>
      <c r="UQA156" s="86"/>
      <c r="UQB156" s="86"/>
      <c r="UQC156" s="86"/>
      <c r="UQD156" s="86"/>
      <c r="UQE156" s="86"/>
      <c r="UQF156" s="86"/>
      <c r="UQG156" s="86"/>
      <c r="UQH156" s="86"/>
      <c r="UQI156" s="86"/>
      <c r="UQJ156" s="86"/>
      <c r="UQK156" s="86"/>
      <c r="UQL156" s="86"/>
      <c r="UQM156" s="86"/>
      <c r="UQN156" s="86"/>
      <c r="UQO156" s="86"/>
      <c r="UQP156" s="86"/>
      <c r="UQQ156" s="86"/>
      <c r="UQR156" s="86"/>
      <c r="UQS156" s="86"/>
      <c r="UQT156" s="86"/>
      <c r="UQU156" s="86"/>
      <c r="UQV156" s="86"/>
      <c r="UQW156" s="86"/>
      <c r="UQX156" s="86"/>
      <c r="UQY156" s="86"/>
      <c r="UQZ156" s="86"/>
      <c r="URA156" s="86"/>
      <c r="URB156" s="86"/>
      <c r="URC156" s="86"/>
      <c r="URD156" s="86"/>
      <c r="URE156" s="86"/>
      <c r="URF156" s="86"/>
      <c r="URG156" s="86"/>
      <c r="URH156" s="86"/>
      <c r="URI156" s="86"/>
      <c r="URJ156" s="86"/>
      <c r="URK156" s="86"/>
      <c r="URL156" s="86"/>
      <c r="URM156" s="86"/>
      <c r="URN156" s="86"/>
      <c r="URO156" s="86"/>
      <c r="URP156" s="86"/>
      <c r="URQ156" s="86"/>
      <c r="URR156" s="86"/>
      <c r="URS156" s="86"/>
      <c r="URT156" s="86"/>
      <c r="URU156" s="86"/>
      <c r="URV156" s="86"/>
      <c r="URW156" s="86"/>
      <c r="URX156" s="86"/>
      <c r="URY156" s="86"/>
      <c r="URZ156" s="86"/>
      <c r="USA156" s="86"/>
      <c r="USB156" s="86"/>
      <c r="USC156" s="86"/>
      <c r="USD156" s="86"/>
      <c r="USE156" s="86"/>
      <c r="USF156" s="86"/>
      <c r="USG156" s="86"/>
      <c r="USH156" s="86"/>
      <c r="USI156" s="86"/>
      <c r="USJ156" s="86"/>
      <c r="USK156" s="86"/>
      <c r="USL156" s="86"/>
      <c r="USM156" s="86"/>
      <c r="USN156" s="86"/>
      <c r="USO156" s="86"/>
      <c r="USP156" s="86"/>
      <c r="USQ156" s="86"/>
      <c r="USR156" s="86"/>
      <c r="USS156" s="86"/>
      <c r="UST156" s="86"/>
      <c r="USU156" s="86"/>
      <c r="USV156" s="86"/>
      <c r="USW156" s="86"/>
      <c r="USX156" s="86"/>
      <c r="USY156" s="86"/>
      <c r="USZ156" s="86"/>
      <c r="UTA156" s="86"/>
      <c r="UTB156" s="86"/>
      <c r="UTC156" s="86"/>
      <c r="UTD156" s="86"/>
      <c r="UTE156" s="86"/>
      <c r="UTF156" s="86"/>
      <c r="UTG156" s="86"/>
      <c r="UTH156" s="86"/>
      <c r="UTI156" s="86"/>
      <c r="UTJ156" s="86"/>
      <c r="UTK156" s="86"/>
      <c r="UTL156" s="86"/>
      <c r="UTM156" s="86"/>
      <c r="UTN156" s="86"/>
      <c r="UTO156" s="86"/>
      <c r="UTP156" s="86"/>
      <c r="UTQ156" s="86"/>
      <c r="UTR156" s="86"/>
      <c r="UTS156" s="86"/>
      <c r="UTT156" s="86"/>
      <c r="UTU156" s="86"/>
      <c r="UTV156" s="86"/>
      <c r="UTW156" s="86"/>
      <c r="UTX156" s="86"/>
      <c r="UTY156" s="86"/>
      <c r="UTZ156" s="86"/>
      <c r="UUA156" s="86"/>
      <c r="UUB156" s="86"/>
      <c r="UUC156" s="86"/>
      <c r="UUD156" s="86"/>
      <c r="UUE156" s="86"/>
      <c r="UUF156" s="86"/>
      <c r="UUG156" s="86"/>
      <c r="UUH156" s="86"/>
      <c r="UUI156" s="86"/>
      <c r="UUJ156" s="86"/>
      <c r="UUK156" s="86"/>
      <c r="UUL156" s="86"/>
      <c r="UUM156" s="86"/>
      <c r="UUN156" s="86"/>
      <c r="UUO156" s="86"/>
      <c r="UUP156" s="86"/>
      <c r="UUQ156" s="86"/>
      <c r="UUR156" s="86"/>
      <c r="UUS156" s="86"/>
      <c r="UUT156" s="86"/>
      <c r="UUU156" s="86"/>
      <c r="UUV156" s="86"/>
      <c r="UUW156" s="86"/>
      <c r="UUX156" s="86"/>
      <c r="UUY156" s="86"/>
      <c r="UUZ156" s="86"/>
      <c r="UVA156" s="86"/>
      <c r="UVB156" s="86"/>
      <c r="UVC156" s="86"/>
      <c r="UVD156" s="86"/>
      <c r="UVE156" s="86"/>
      <c r="UVF156" s="86"/>
      <c r="UVG156" s="86"/>
      <c r="UVH156" s="86"/>
      <c r="UVI156" s="86"/>
      <c r="UVJ156" s="86"/>
      <c r="UVK156" s="86"/>
      <c r="UVL156" s="86"/>
      <c r="UVM156" s="86"/>
      <c r="UVN156" s="86"/>
      <c r="UVO156" s="86"/>
      <c r="UVP156" s="86"/>
      <c r="UVQ156" s="86"/>
      <c r="UVR156" s="86"/>
      <c r="UVS156" s="86"/>
      <c r="UVT156" s="86"/>
      <c r="UVU156" s="86"/>
      <c r="UVV156" s="86"/>
      <c r="UVW156" s="86"/>
      <c r="UVX156" s="86"/>
      <c r="UVY156" s="86"/>
      <c r="UVZ156" s="86"/>
      <c r="UWA156" s="86"/>
      <c r="UWB156" s="86"/>
      <c r="UWC156" s="86"/>
      <c r="UWD156" s="86"/>
      <c r="UWE156" s="86"/>
      <c r="UWF156" s="86"/>
      <c r="UWG156" s="86"/>
      <c r="UWH156" s="86"/>
      <c r="UWI156" s="186"/>
      <c r="UWJ156" s="186"/>
      <c r="UWK156" s="186"/>
      <c r="UWL156" s="186"/>
      <c r="UWM156" s="186"/>
      <c r="UWN156" s="186"/>
      <c r="UWO156" s="86"/>
      <c r="UWP156" s="86"/>
      <c r="UWQ156" s="86"/>
      <c r="UWR156" s="86"/>
      <c r="UWS156" s="86"/>
      <c r="UWT156" s="86"/>
      <c r="UWU156" s="86"/>
      <c r="UWV156" s="86"/>
      <c r="UWW156" s="86"/>
      <c r="UWX156" s="86"/>
      <c r="UWY156" s="86"/>
      <c r="UWZ156" s="86"/>
      <c r="UXA156" s="86"/>
      <c r="UXB156" s="86"/>
      <c r="UXC156" s="86"/>
      <c r="UXD156" s="86"/>
      <c r="UXE156" s="86"/>
      <c r="UXF156" s="86"/>
      <c r="UXG156" s="86"/>
      <c r="UXH156" s="86"/>
      <c r="UXI156" s="86"/>
      <c r="UXJ156" s="86"/>
      <c r="UXK156" s="86"/>
      <c r="UXL156" s="86"/>
      <c r="UXM156" s="86"/>
      <c r="UXN156" s="86"/>
      <c r="UXO156" s="86"/>
      <c r="UXP156" s="86"/>
      <c r="UXQ156" s="86"/>
      <c r="UXR156" s="86"/>
      <c r="UXS156" s="86"/>
      <c r="UXT156" s="86"/>
      <c r="UXU156" s="86"/>
      <c r="UXV156" s="86"/>
      <c r="UXW156" s="86"/>
      <c r="UXX156" s="86"/>
      <c r="UXY156" s="86"/>
      <c r="UXZ156" s="86"/>
      <c r="UYA156" s="86"/>
      <c r="UYB156" s="86"/>
      <c r="UYC156" s="86"/>
      <c r="UYD156" s="86"/>
      <c r="UYE156" s="86"/>
      <c r="UYF156" s="86"/>
      <c r="UYG156" s="86"/>
      <c r="UYH156" s="86"/>
      <c r="UYI156" s="86"/>
      <c r="UYJ156" s="86"/>
      <c r="UYK156" s="86"/>
      <c r="UYL156" s="86"/>
      <c r="UYM156" s="86"/>
      <c r="UYN156" s="86"/>
      <c r="UYO156" s="86"/>
      <c r="UYP156" s="86"/>
      <c r="UYQ156" s="86"/>
      <c r="UYR156" s="86"/>
      <c r="UYS156" s="86"/>
      <c r="UYT156" s="86"/>
      <c r="UYU156" s="86"/>
      <c r="UYV156" s="86"/>
      <c r="UYW156" s="86"/>
      <c r="UYX156" s="86"/>
      <c r="UYY156" s="86"/>
      <c r="UYZ156" s="86"/>
      <c r="UZA156" s="86"/>
      <c r="UZB156" s="86"/>
      <c r="UZC156" s="86"/>
      <c r="UZD156" s="86"/>
      <c r="UZE156" s="86"/>
      <c r="UZF156" s="86"/>
      <c r="UZG156" s="86"/>
      <c r="UZH156" s="86"/>
      <c r="UZI156" s="86"/>
      <c r="UZJ156" s="86"/>
      <c r="UZK156" s="86"/>
      <c r="UZL156" s="86"/>
      <c r="UZM156" s="86"/>
      <c r="UZN156" s="86"/>
      <c r="UZO156" s="86"/>
      <c r="UZP156" s="86"/>
      <c r="UZQ156" s="86"/>
      <c r="UZR156" s="86"/>
      <c r="UZS156" s="86"/>
      <c r="UZT156" s="86"/>
      <c r="UZU156" s="86"/>
      <c r="UZV156" s="86"/>
      <c r="UZW156" s="86"/>
      <c r="UZX156" s="86"/>
      <c r="UZY156" s="86"/>
      <c r="UZZ156" s="86"/>
      <c r="VAA156" s="86"/>
      <c r="VAB156" s="86"/>
      <c r="VAC156" s="86"/>
      <c r="VAD156" s="86"/>
      <c r="VAE156" s="86"/>
      <c r="VAF156" s="86"/>
      <c r="VAG156" s="86"/>
      <c r="VAH156" s="86"/>
      <c r="VAI156" s="86"/>
      <c r="VAJ156" s="86"/>
      <c r="VAK156" s="86"/>
      <c r="VAL156" s="86"/>
      <c r="VAM156" s="86"/>
      <c r="VAN156" s="86"/>
      <c r="VAO156" s="86"/>
      <c r="VAP156" s="86"/>
      <c r="VAQ156" s="86"/>
      <c r="VAR156" s="86"/>
      <c r="VAS156" s="86"/>
      <c r="VAT156" s="86"/>
      <c r="VAU156" s="86"/>
      <c r="VAV156" s="86"/>
      <c r="VAW156" s="86"/>
      <c r="VAX156" s="86"/>
      <c r="VAY156" s="86"/>
      <c r="VAZ156" s="86"/>
      <c r="VBA156" s="86"/>
      <c r="VBB156" s="86"/>
      <c r="VBC156" s="86"/>
      <c r="VBD156" s="86"/>
      <c r="VBE156" s="86"/>
      <c r="VBF156" s="86"/>
      <c r="VBG156" s="86"/>
      <c r="VBH156" s="86"/>
      <c r="VBI156" s="86"/>
      <c r="VBJ156" s="86"/>
      <c r="VBK156" s="86"/>
      <c r="VBL156" s="86"/>
      <c r="VBM156" s="86"/>
      <c r="VBN156" s="86"/>
      <c r="VBO156" s="86"/>
      <c r="VBP156" s="86"/>
      <c r="VBQ156" s="86"/>
      <c r="VBR156" s="86"/>
      <c r="VBS156" s="86"/>
      <c r="VBT156" s="86"/>
      <c r="VBU156" s="86"/>
      <c r="VBV156" s="86"/>
      <c r="VBW156" s="86"/>
      <c r="VBX156" s="86"/>
      <c r="VBY156" s="86"/>
      <c r="VBZ156" s="86"/>
      <c r="VCA156" s="86"/>
      <c r="VCB156" s="86"/>
      <c r="VCC156" s="86"/>
      <c r="VCD156" s="86"/>
      <c r="VCE156" s="86"/>
      <c r="VCF156" s="86"/>
      <c r="VCG156" s="86"/>
      <c r="VCH156" s="86"/>
      <c r="VCI156" s="86"/>
      <c r="VCJ156" s="86"/>
      <c r="VCK156" s="86"/>
      <c r="VCL156" s="86"/>
      <c r="VCM156" s="86"/>
      <c r="VCN156" s="86"/>
      <c r="VCO156" s="86"/>
      <c r="VCP156" s="86"/>
      <c r="VCQ156" s="86"/>
      <c r="VCR156" s="86"/>
      <c r="VCS156" s="86"/>
      <c r="VCT156" s="86"/>
      <c r="VCU156" s="86"/>
      <c r="VCV156" s="86"/>
      <c r="VCW156" s="86"/>
      <c r="VCX156" s="86"/>
      <c r="VCY156" s="86"/>
      <c r="VCZ156" s="86"/>
      <c r="VDA156" s="86"/>
      <c r="VDB156" s="86"/>
      <c r="VDC156" s="86"/>
      <c r="VDD156" s="86"/>
      <c r="VDE156" s="86"/>
      <c r="VDF156" s="86"/>
      <c r="VDG156" s="86"/>
      <c r="VDH156" s="86"/>
      <c r="VDI156" s="86"/>
      <c r="VDJ156" s="86"/>
      <c r="VDK156" s="86"/>
      <c r="VDL156" s="86"/>
      <c r="VDM156" s="86"/>
      <c r="VDN156" s="86"/>
      <c r="VDO156" s="86"/>
      <c r="VDP156" s="86"/>
      <c r="VDQ156" s="86"/>
      <c r="VDR156" s="86"/>
      <c r="VDS156" s="86"/>
      <c r="VDT156" s="86"/>
      <c r="VDU156" s="86"/>
      <c r="VDV156" s="86"/>
      <c r="VDW156" s="86"/>
      <c r="VDX156" s="86"/>
      <c r="VDY156" s="86"/>
      <c r="VDZ156" s="86"/>
      <c r="VEA156" s="86"/>
      <c r="VEB156" s="86"/>
      <c r="VEC156" s="86"/>
      <c r="VED156" s="86"/>
      <c r="VEE156" s="86"/>
      <c r="VEF156" s="86"/>
      <c r="VEG156" s="86"/>
      <c r="VEH156" s="86"/>
      <c r="VEI156" s="86"/>
      <c r="VEJ156" s="86"/>
      <c r="VEK156" s="86"/>
      <c r="VEL156" s="86"/>
      <c r="VEM156" s="86"/>
      <c r="VEN156" s="86"/>
      <c r="VEO156" s="86"/>
      <c r="VEP156" s="86"/>
      <c r="VEQ156" s="86"/>
      <c r="VER156" s="86"/>
      <c r="VES156" s="86"/>
      <c r="VET156" s="86"/>
      <c r="VEU156" s="86"/>
      <c r="VEV156" s="86"/>
      <c r="VEW156" s="86"/>
      <c r="VEX156" s="86"/>
      <c r="VEY156" s="86"/>
      <c r="VEZ156" s="86"/>
      <c r="VFA156" s="86"/>
      <c r="VFB156" s="86"/>
      <c r="VFC156" s="86"/>
      <c r="VFD156" s="86"/>
      <c r="VFE156" s="86"/>
      <c r="VFF156" s="86"/>
      <c r="VFG156" s="86"/>
      <c r="VFH156" s="86"/>
      <c r="VFI156" s="86"/>
      <c r="VFJ156" s="86"/>
      <c r="VFK156" s="86"/>
      <c r="VFL156" s="86"/>
      <c r="VFM156" s="86"/>
      <c r="VFN156" s="86"/>
      <c r="VFO156" s="86"/>
      <c r="VFP156" s="86"/>
      <c r="VFQ156" s="86"/>
      <c r="VFR156" s="86"/>
      <c r="VFS156" s="86"/>
      <c r="VFT156" s="86"/>
      <c r="VFU156" s="86"/>
      <c r="VFV156" s="86"/>
      <c r="VFW156" s="86"/>
      <c r="VFX156" s="86"/>
      <c r="VFY156" s="86"/>
      <c r="VFZ156" s="86"/>
      <c r="VGA156" s="86"/>
      <c r="VGB156" s="86"/>
      <c r="VGC156" s="86"/>
      <c r="VGD156" s="86"/>
      <c r="VGE156" s="186"/>
      <c r="VGF156" s="186"/>
      <c r="VGG156" s="186"/>
      <c r="VGH156" s="186"/>
      <c r="VGI156" s="186"/>
      <c r="VGJ156" s="186"/>
      <c r="VGK156" s="86"/>
      <c r="VGL156" s="86"/>
      <c r="VGM156" s="86"/>
      <c r="VGN156" s="86"/>
      <c r="VGO156" s="86"/>
      <c r="VGP156" s="86"/>
      <c r="VGQ156" s="86"/>
      <c r="VGR156" s="86"/>
      <c r="VGS156" s="86"/>
      <c r="VGT156" s="86"/>
      <c r="VGU156" s="86"/>
      <c r="VGV156" s="86"/>
      <c r="VGW156" s="86"/>
      <c r="VGX156" s="86"/>
      <c r="VGY156" s="86"/>
      <c r="VGZ156" s="86"/>
      <c r="VHA156" s="86"/>
      <c r="VHB156" s="86"/>
      <c r="VHC156" s="86"/>
      <c r="VHD156" s="86"/>
      <c r="VHE156" s="86"/>
      <c r="VHF156" s="86"/>
      <c r="VHG156" s="86"/>
      <c r="VHH156" s="86"/>
      <c r="VHI156" s="86"/>
      <c r="VHJ156" s="86"/>
      <c r="VHK156" s="86"/>
      <c r="VHL156" s="86"/>
      <c r="VHM156" s="86"/>
      <c r="VHN156" s="86"/>
      <c r="VHO156" s="86"/>
      <c r="VHP156" s="86"/>
      <c r="VHQ156" s="86"/>
      <c r="VHR156" s="86"/>
      <c r="VHS156" s="86"/>
      <c r="VHT156" s="86"/>
      <c r="VHU156" s="86"/>
      <c r="VHV156" s="86"/>
      <c r="VHW156" s="86"/>
      <c r="VHX156" s="86"/>
      <c r="VHY156" s="86"/>
      <c r="VHZ156" s="86"/>
      <c r="VIA156" s="86"/>
      <c r="VIB156" s="86"/>
      <c r="VIC156" s="86"/>
      <c r="VID156" s="86"/>
      <c r="VIE156" s="86"/>
      <c r="VIF156" s="86"/>
      <c r="VIG156" s="86"/>
      <c r="VIH156" s="86"/>
      <c r="VII156" s="86"/>
      <c r="VIJ156" s="86"/>
      <c r="VIK156" s="86"/>
      <c r="VIL156" s="86"/>
      <c r="VIM156" s="86"/>
      <c r="VIN156" s="86"/>
      <c r="VIO156" s="86"/>
      <c r="VIP156" s="86"/>
      <c r="VIQ156" s="86"/>
      <c r="VIR156" s="86"/>
      <c r="VIS156" s="86"/>
      <c r="VIT156" s="86"/>
      <c r="VIU156" s="86"/>
      <c r="VIV156" s="86"/>
      <c r="VIW156" s="86"/>
      <c r="VIX156" s="86"/>
      <c r="VIY156" s="86"/>
      <c r="VIZ156" s="86"/>
      <c r="VJA156" s="86"/>
      <c r="VJB156" s="86"/>
      <c r="VJC156" s="86"/>
      <c r="VJD156" s="86"/>
      <c r="VJE156" s="86"/>
      <c r="VJF156" s="86"/>
      <c r="VJG156" s="86"/>
      <c r="VJH156" s="86"/>
      <c r="VJI156" s="86"/>
      <c r="VJJ156" s="86"/>
      <c r="VJK156" s="86"/>
      <c r="VJL156" s="86"/>
      <c r="VJM156" s="86"/>
      <c r="VJN156" s="86"/>
      <c r="VJO156" s="86"/>
      <c r="VJP156" s="86"/>
      <c r="VJQ156" s="86"/>
      <c r="VJR156" s="86"/>
      <c r="VJS156" s="86"/>
      <c r="VJT156" s="86"/>
      <c r="VJU156" s="86"/>
      <c r="VJV156" s="86"/>
      <c r="VJW156" s="86"/>
      <c r="VJX156" s="86"/>
      <c r="VJY156" s="86"/>
      <c r="VJZ156" s="86"/>
      <c r="VKA156" s="86"/>
      <c r="VKB156" s="86"/>
      <c r="VKC156" s="86"/>
      <c r="VKD156" s="86"/>
      <c r="VKE156" s="86"/>
      <c r="VKF156" s="86"/>
      <c r="VKG156" s="86"/>
      <c r="VKH156" s="86"/>
      <c r="VKI156" s="86"/>
      <c r="VKJ156" s="86"/>
      <c r="VKK156" s="86"/>
      <c r="VKL156" s="86"/>
      <c r="VKM156" s="86"/>
      <c r="VKN156" s="86"/>
      <c r="VKO156" s="86"/>
      <c r="VKP156" s="86"/>
      <c r="VKQ156" s="86"/>
      <c r="VKR156" s="86"/>
      <c r="VKS156" s="86"/>
      <c r="VKT156" s="86"/>
      <c r="VKU156" s="86"/>
      <c r="VKV156" s="86"/>
      <c r="VKW156" s="86"/>
      <c r="VKX156" s="86"/>
      <c r="VKY156" s="86"/>
      <c r="VKZ156" s="86"/>
      <c r="VLA156" s="86"/>
      <c r="VLB156" s="86"/>
      <c r="VLC156" s="86"/>
      <c r="VLD156" s="86"/>
      <c r="VLE156" s="86"/>
      <c r="VLF156" s="86"/>
      <c r="VLG156" s="86"/>
      <c r="VLH156" s="86"/>
      <c r="VLI156" s="86"/>
      <c r="VLJ156" s="86"/>
      <c r="VLK156" s="86"/>
      <c r="VLL156" s="86"/>
      <c r="VLM156" s="86"/>
      <c r="VLN156" s="86"/>
      <c r="VLO156" s="86"/>
      <c r="VLP156" s="86"/>
      <c r="VLQ156" s="86"/>
      <c r="VLR156" s="86"/>
      <c r="VLS156" s="86"/>
      <c r="VLT156" s="86"/>
      <c r="VLU156" s="86"/>
      <c r="VLV156" s="86"/>
      <c r="VLW156" s="86"/>
      <c r="VLX156" s="86"/>
      <c r="VLY156" s="86"/>
      <c r="VLZ156" s="86"/>
      <c r="VMA156" s="86"/>
      <c r="VMB156" s="86"/>
      <c r="VMC156" s="86"/>
      <c r="VMD156" s="86"/>
      <c r="VME156" s="86"/>
      <c r="VMF156" s="86"/>
      <c r="VMG156" s="86"/>
      <c r="VMH156" s="86"/>
      <c r="VMI156" s="86"/>
      <c r="VMJ156" s="86"/>
      <c r="VMK156" s="86"/>
      <c r="VML156" s="86"/>
      <c r="VMM156" s="86"/>
      <c r="VMN156" s="86"/>
      <c r="VMO156" s="86"/>
      <c r="VMP156" s="86"/>
      <c r="VMQ156" s="86"/>
      <c r="VMR156" s="86"/>
      <c r="VMS156" s="86"/>
      <c r="VMT156" s="86"/>
      <c r="VMU156" s="86"/>
      <c r="VMV156" s="86"/>
      <c r="VMW156" s="86"/>
      <c r="VMX156" s="86"/>
      <c r="VMY156" s="86"/>
      <c r="VMZ156" s="86"/>
      <c r="VNA156" s="86"/>
      <c r="VNB156" s="86"/>
      <c r="VNC156" s="86"/>
      <c r="VND156" s="86"/>
      <c r="VNE156" s="86"/>
      <c r="VNF156" s="86"/>
      <c r="VNG156" s="86"/>
      <c r="VNH156" s="86"/>
      <c r="VNI156" s="86"/>
      <c r="VNJ156" s="86"/>
      <c r="VNK156" s="86"/>
      <c r="VNL156" s="86"/>
      <c r="VNM156" s="86"/>
      <c r="VNN156" s="86"/>
      <c r="VNO156" s="86"/>
      <c r="VNP156" s="86"/>
      <c r="VNQ156" s="86"/>
      <c r="VNR156" s="86"/>
      <c r="VNS156" s="86"/>
      <c r="VNT156" s="86"/>
      <c r="VNU156" s="86"/>
      <c r="VNV156" s="86"/>
      <c r="VNW156" s="86"/>
      <c r="VNX156" s="86"/>
      <c r="VNY156" s="86"/>
      <c r="VNZ156" s="86"/>
      <c r="VOA156" s="86"/>
      <c r="VOB156" s="86"/>
      <c r="VOC156" s="86"/>
      <c r="VOD156" s="86"/>
      <c r="VOE156" s="86"/>
      <c r="VOF156" s="86"/>
      <c r="VOG156" s="86"/>
      <c r="VOH156" s="86"/>
      <c r="VOI156" s="86"/>
      <c r="VOJ156" s="86"/>
      <c r="VOK156" s="86"/>
      <c r="VOL156" s="86"/>
      <c r="VOM156" s="86"/>
      <c r="VON156" s="86"/>
      <c r="VOO156" s="86"/>
      <c r="VOP156" s="86"/>
      <c r="VOQ156" s="86"/>
      <c r="VOR156" s="86"/>
      <c r="VOS156" s="86"/>
      <c r="VOT156" s="86"/>
      <c r="VOU156" s="86"/>
      <c r="VOV156" s="86"/>
      <c r="VOW156" s="86"/>
      <c r="VOX156" s="86"/>
      <c r="VOY156" s="86"/>
      <c r="VOZ156" s="86"/>
      <c r="VPA156" s="86"/>
      <c r="VPB156" s="86"/>
      <c r="VPC156" s="86"/>
      <c r="VPD156" s="86"/>
      <c r="VPE156" s="86"/>
      <c r="VPF156" s="86"/>
      <c r="VPG156" s="86"/>
      <c r="VPH156" s="86"/>
      <c r="VPI156" s="86"/>
      <c r="VPJ156" s="86"/>
      <c r="VPK156" s="86"/>
      <c r="VPL156" s="86"/>
      <c r="VPM156" s="86"/>
      <c r="VPN156" s="86"/>
      <c r="VPO156" s="86"/>
      <c r="VPP156" s="86"/>
      <c r="VPQ156" s="86"/>
      <c r="VPR156" s="86"/>
      <c r="VPS156" s="86"/>
      <c r="VPT156" s="86"/>
      <c r="VPU156" s="86"/>
      <c r="VPV156" s="86"/>
      <c r="VPW156" s="86"/>
      <c r="VPX156" s="86"/>
      <c r="VPY156" s="86"/>
      <c r="VPZ156" s="86"/>
      <c r="VQA156" s="186"/>
      <c r="VQB156" s="186"/>
      <c r="VQC156" s="186"/>
      <c r="VQD156" s="186"/>
      <c r="VQE156" s="186"/>
      <c r="VQF156" s="186"/>
      <c r="VQG156" s="86"/>
      <c r="VQH156" s="86"/>
      <c r="VQI156" s="86"/>
      <c r="VQJ156" s="86"/>
      <c r="VQK156" s="86"/>
      <c r="VQL156" s="86"/>
      <c r="VQM156" s="86"/>
      <c r="VQN156" s="86"/>
      <c r="VQO156" s="86"/>
      <c r="VQP156" s="86"/>
      <c r="VQQ156" s="86"/>
      <c r="VQR156" s="86"/>
      <c r="VQS156" s="86"/>
      <c r="VQT156" s="86"/>
      <c r="VQU156" s="86"/>
      <c r="VQV156" s="86"/>
      <c r="VQW156" s="86"/>
      <c r="VQX156" s="86"/>
      <c r="VQY156" s="86"/>
      <c r="VQZ156" s="86"/>
      <c r="VRA156" s="86"/>
      <c r="VRB156" s="86"/>
      <c r="VRC156" s="86"/>
      <c r="VRD156" s="86"/>
      <c r="VRE156" s="86"/>
      <c r="VRF156" s="86"/>
      <c r="VRG156" s="86"/>
      <c r="VRH156" s="86"/>
      <c r="VRI156" s="86"/>
      <c r="VRJ156" s="86"/>
      <c r="VRK156" s="86"/>
      <c r="VRL156" s="86"/>
      <c r="VRM156" s="86"/>
      <c r="VRN156" s="86"/>
      <c r="VRO156" s="86"/>
      <c r="VRP156" s="86"/>
      <c r="VRQ156" s="86"/>
      <c r="VRR156" s="86"/>
      <c r="VRS156" s="86"/>
      <c r="VRT156" s="86"/>
      <c r="VRU156" s="86"/>
      <c r="VRV156" s="86"/>
      <c r="VRW156" s="86"/>
      <c r="VRX156" s="86"/>
      <c r="VRY156" s="86"/>
      <c r="VRZ156" s="86"/>
      <c r="VSA156" s="86"/>
      <c r="VSB156" s="86"/>
      <c r="VSC156" s="86"/>
      <c r="VSD156" s="86"/>
      <c r="VSE156" s="86"/>
      <c r="VSF156" s="86"/>
      <c r="VSG156" s="86"/>
      <c r="VSH156" s="86"/>
      <c r="VSI156" s="86"/>
      <c r="VSJ156" s="86"/>
      <c r="VSK156" s="86"/>
      <c r="VSL156" s="86"/>
      <c r="VSM156" s="86"/>
      <c r="VSN156" s="86"/>
      <c r="VSO156" s="86"/>
      <c r="VSP156" s="86"/>
      <c r="VSQ156" s="86"/>
      <c r="VSR156" s="86"/>
      <c r="VSS156" s="86"/>
      <c r="VST156" s="86"/>
      <c r="VSU156" s="86"/>
      <c r="VSV156" s="86"/>
      <c r="VSW156" s="86"/>
      <c r="VSX156" s="86"/>
      <c r="VSY156" s="86"/>
      <c r="VSZ156" s="86"/>
      <c r="VTA156" s="86"/>
      <c r="VTB156" s="86"/>
      <c r="VTC156" s="86"/>
      <c r="VTD156" s="86"/>
      <c r="VTE156" s="86"/>
      <c r="VTF156" s="86"/>
      <c r="VTG156" s="86"/>
      <c r="VTH156" s="86"/>
      <c r="VTI156" s="86"/>
      <c r="VTJ156" s="86"/>
      <c r="VTK156" s="86"/>
      <c r="VTL156" s="86"/>
      <c r="VTM156" s="86"/>
      <c r="VTN156" s="86"/>
      <c r="VTO156" s="86"/>
      <c r="VTP156" s="86"/>
      <c r="VTQ156" s="86"/>
      <c r="VTR156" s="86"/>
      <c r="VTS156" s="86"/>
      <c r="VTT156" s="86"/>
      <c r="VTU156" s="86"/>
      <c r="VTV156" s="86"/>
      <c r="VTW156" s="86"/>
      <c r="VTX156" s="86"/>
      <c r="VTY156" s="86"/>
      <c r="VTZ156" s="86"/>
      <c r="VUA156" s="86"/>
      <c r="VUB156" s="86"/>
      <c r="VUC156" s="86"/>
      <c r="VUD156" s="86"/>
      <c r="VUE156" s="86"/>
      <c r="VUF156" s="86"/>
      <c r="VUG156" s="86"/>
      <c r="VUH156" s="86"/>
      <c r="VUI156" s="86"/>
      <c r="VUJ156" s="86"/>
      <c r="VUK156" s="86"/>
      <c r="VUL156" s="86"/>
      <c r="VUM156" s="86"/>
      <c r="VUN156" s="86"/>
      <c r="VUO156" s="86"/>
      <c r="VUP156" s="86"/>
      <c r="VUQ156" s="86"/>
      <c r="VUR156" s="86"/>
      <c r="VUS156" s="86"/>
      <c r="VUT156" s="86"/>
      <c r="VUU156" s="86"/>
      <c r="VUV156" s="86"/>
      <c r="VUW156" s="86"/>
      <c r="VUX156" s="86"/>
      <c r="VUY156" s="86"/>
      <c r="VUZ156" s="86"/>
      <c r="VVA156" s="86"/>
      <c r="VVB156" s="86"/>
      <c r="VVC156" s="86"/>
      <c r="VVD156" s="86"/>
      <c r="VVE156" s="86"/>
      <c r="VVF156" s="86"/>
      <c r="VVG156" s="86"/>
      <c r="VVH156" s="86"/>
      <c r="VVI156" s="86"/>
      <c r="VVJ156" s="86"/>
      <c r="VVK156" s="86"/>
      <c r="VVL156" s="86"/>
      <c r="VVM156" s="86"/>
      <c r="VVN156" s="86"/>
      <c r="VVO156" s="86"/>
      <c r="VVP156" s="86"/>
      <c r="VVQ156" s="86"/>
      <c r="VVR156" s="86"/>
      <c r="VVS156" s="86"/>
      <c r="VVT156" s="86"/>
      <c r="VVU156" s="86"/>
      <c r="VVV156" s="86"/>
      <c r="VVW156" s="86"/>
      <c r="VVX156" s="86"/>
      <c r="VVY156" s="86"/>
      <c r="VVZ156" s="86"/>
      <c r="VWA156" s="86"/>
      <c r="VWB156" s="86"/>
      <c r="VWC156" s="86"/>
      <c r="VWD156" s="86"/>
      <c r="VWE156" s="86"/>
      <c r="VWF156" s="86"/>
      <c r="VWG156" s="86"/>
      <c r="VWH156" s="86"/>
      <c r="VWI156" s="86"/>
      <c r="VWJ156" s="86"/>
      <c r="VWK156" s="86"/>
      <c r="VWL156" s="86"/>
      <c r="VWM156" s="86"/>
      <c r="VWN156" s="86"/>
      <c r="VWO156" s="86"/>
      <c r="VWP156" s="86"/>
      <c r="VWQ156" s="86"/>
      <c r="VWR156" s="86"/>
      <c r="VWS156" s="86"/>
      <c r="VWT156" s="86"/>
      <c r="VWU156" s="86"/>
      <c r="VWV156" s="86"/>
      <c r="VWW156" s="86"/>
      <c r="VWX156" s="86"/>
      <c r="VWY156" s="86"/>
      <c r="VWZ156" s="86"/>
      <c r="VXA156" s="86"/>
      <c r="VXB156" s="86"/>
      <c r="VXC156" s="86"/>
      <c r="VXD156" s="86"/>
      <c r="VXE156" s="86"/>
      <c r="VXF156" s="86"/>
      <c r="VXG156" s="86"/>
      <c r="VXH156" s="86"/>
      <c r="VXI156" s="86"/>
      <c r="VXJ156" s="86"/>
      <c r="VXK156" s="86"/>
      <c r="VXL156" s="86"/>
      <c r="VXM156" s="86"/>
      <c r="VXN156" s="86"/>
      <c r="VXO156" s="86"/>
      <c r="VXP156" s="86"/>
      <c r="VXQ156" s="86"/>
      <c r="VXR156" s="86"/>
      <c r="VXS156" s="86"/>
      <c r="VXT156" s="86"/>
      <c r="VXU156" s="86"/>
      <c r="VXV156" s="86"/>
      <c r="VXW156" s="86"/>
      <c r="VXX156" s="86"/>
      <c r="VXY156" s="86"/>
      <c r="VXZ156" s="86"/>
      <c r="VYA156" s="86"/>
      <c r="VYB156" s="86"/>
      <c r="VYC156" s="86"/>
      <c r="VYD156" s="86"/>
      <c r="VYE156" s="86"/>
      <c r="VYF156" s="86"/>
      <c r="VYG156" s="86"/>
      <c r="VYH156" s="86"/>
      <c r="VYI156" s="86"/>
      <c r="VYJ156" s="86"/>
      <c r="VYK156" s="86"/>
      <c r="VYL156" s="86"/>
      <c r="VYM156" s="86"/>
      <c r="VYN156" s="86"/>
      <c r="VYO156" s="86"/>
      <c r="VYP156" s="86"/>
      <c r="VYQ156" s="86"/>
      <c r="VYR156" s="86"/>
      <c r="VYS156" s="86"/>
      <c r="VYT156" s="86"/>
      <c r="VYU156" s="86"/>
      <c r="VYV156" s="86"/>
      <c r="VYW156" s="86"/>
      <c r="VYX156" s="86"/>
      <c r="VYY156" s="86"/>
      <c r="VYZ156" s="86"/>
      <c r="VZA156" s="86"/>
      <c r="VZB156" s="86"/>
      <c r="VZC156" s="86"/>
      <c r="VZD156" s="86"/>
      <c r="VZE156" s="86"/>
      <c r="VZF156" s="86"/>
      <c r="VZG156" s="86"/>
      <c r="VZH156" s="86"/>
      <c r="VZI156" s="86"/>
      <c r="VZJ156" s="86"/>
      <c r="VZK156" s="86"/>
      <c r="VZL156" s="86"/>
      <c r="VZM156" s="86"/>
      <c r="VZN156" s="86"/>
      <c r="VZO156" s="86"/>
      <c r="VZP156" s="86"/>
      <c r="VZQ156" s="86"/>
      <c r="VZR156" s="86"/>
      <c r="VZS156" s="86"/>
      <c r="VZT156" s="86"/>
      <c r="VZU156" s="86"/>
      <c r="VZV156" s="86"/>
      <c r="VZW156" s="186"/>
      <c r="VZX156" s="186"/>
      <c r="VZY156" s="186"/>
      <c r="VZZ156" s="186"/>
      <c r="WAA156" s="186"/>
      <c r="WAB156" s="186"/>
      <c r="WAC156" s="86"/>
      <c r="WAD156" s="86"/>
      <c r="WAE156" s="86"/>
      <c r="WAF156" s="86"/>
      <c r="WAG156" s="86"/>
      <c r="WAH156" s="86"/>
      <c r="WAI156" s="86"/>
      <c r="WAJ156" s="86"/>
      <c r="WAK156" s="86"/>
      <c r="WAL156" s="86"/>
      <c r="WAM156" s="86"/>
      <c r="WAN156" s="86"/>
      <c r="WAO156" s="86"/>
      <c r="WAP156" s="86"/>
      <c r="WAQ156" s="86"/>
      <c r="WAR156" s="86"/>
      <c r="WAS156" s="86"/>
      <c r="WAT156" s="86"/>
      <c r="WAU156" s="86"/>
      <c r="WAV156" s="86"/>
      <c r="WAW156" s="86"/>
      <c r="WAX156" s="86"/>
      <c r="WAY156" s="86"/>
      <c r="WAZ156" s="86"/>
      <c r="WBA156" s="86"/>
      <c r="WBB156" s="86"/>
      <c r="WBC156" s="86"/>
      <c r="WBD156" s="86"/>
      <c r="WBE156" s="86"/>
      <c r="WBF156" s="86"/>
      <c r="WBG156" s="86"/>
      <c r="WBH156" s="86"/>
      <c r="WBI156" s="86"/>
      <c r="WBJ156" s="86"/>
      <c r="WBK156" s="86"/>
      <c r="WBL156" s="86"/>
      <c r="WBM156" s="86"/>
      <c r="WBN156" s="86"/>
      <c r="WBO156" s="86"/>
      <c r="WBP156" s="86"/>
      <c r="WBQ156" s="86"/>
      <c r="WBR156" s="86"/>
      <c r="WBS156" s="86"/>
      <c r="WBT156" s="86"/>
      <c r="WBU156" s="86"/>
      <c r="WBV156" s="86"/>
      <c r="WBW156" s="86"/>
      <c r="WBX156" s="86"/>
      <c r="WBY156" s="86"/>
      <c r="WBZ156" s="86"/>
      <c r="WCA156" s="86"/>
      <c r="WCB156" s="86"/>
      <c r="WCC156" s="86"/>
      <c r="WCD156" s="86"/>
      <c r="WCE156" s="86"/>
      <c r="WCF156" s="86"/>
      <c r="WCG156" s="86"/>
      <c r="WCH156" s="86"/>
      <c r="WCI156" s="86"/>
      <c r="WCJ156" s="86"/>
      <c r="WCK156" s="86"/>
      <c r="WCL156" s="86"/>
      <c r="WCM156" s="86"/>
      <c r="WCN156" s="86"/>
      <c r="WCO156" s="86"/>
      <c r="WCP156" s="86"/>
      <c r="WCQ156" s="86"/>
      <c r="WCR156" s="86"/>
      <c r="WCS156" s="86"/>
      <c r="WCT156" s="86"/>
      <c r="WCU156" s="86"/>
      <c r="WCV156" s="86"/>
      <c r="WCW156" s="86"/>
      <c r="WCX156" s="86"/>
      <c r="WCY156" s="86"/>
      <c r="WCZ156" s="86"/>
      <c r="WDA156" s="86"/>
      <c r="WDB156" s="86"/>
      <c r="WDC156" s="86"/>
      <c r="WDD156" s="86"/>
      <c r="WDE156" s="86"/>
      <c r="WDF156" s="86"/>
      <c r="WDG156" s="86"/>
      <c r="WDH156" s="86"/>
      <c r="WDI156" s="86"/>
      <c r="WDJ156" s="86"/>
      <c r="WDK156" s="86"/>
      <c r="WDL156" s="86"/>
      <c r="WDM156" s="86"/>
      <c r="WDN156" s="86"/>
      <c r="WDO156" s="86"/>
      <c r="WDP156" s="86"/>
      <c r="WDQ156" s="86"/>
      <c r="WDR156" s="86"/>
      <c r="WDS156" s="86"/>
      <c r="WDT156" s="86"/>
      <c r="WDU156" s="86"/>
      <c r="WDV156" s="86"/>
      <c r="WDW156" s="86"/>
      <c r="WDX156" s="86"/>
      <c r="WDY156" s="86"/>
      <c r="WDZ156" s="86"/>
      <c r="WEA156" s="86"/>
      <c r="WEB156" s="86"/>
      <c r="WEC156" s="86"/>
      <c r="WED156" s="86"/>
      <c r="WEE156" s="86"/>
      <c r="WEF156" s="86"/>
      <c r="WEG156" s="86"/>
      <c r="WEH156" s="86"/>
      <c r="WEI156" s="86"/>
      <c r="WEJ156" s="86"/>
      <c r="WEK156" s="86"/>
      <c r="WEL156" s="86"/>
      <c r="WEM156" s="86"/>
      <c r="WEN156" s="86"/>
      <c r="WEO156" s="86"/>
      <c r="WEP156" s="86"/>
      <c r="WEQ156" s="86"/>
      <c r="WER156" s="86"/>
      <c r="WES156" s="86"/>
      <c r="WET156" s="86"/>
      <c r="WEU156" s="86"/>
      <c r="WEV156" s="86"/>
      <c r="WEW156" s="86"/>
      <c r="WEX156" s="86"/>
      <c r="WEY156" s="86"/>
      <c r="WEZ156" s="86"/>
      <c r="WFA156" s="86"/>
      <c r="WFB156" s="86"/>
      <c r="WFC156" s="86"/>
      <c r="WFD156" s="86"/>
      <c r="WFE156" s="86"/>
      <c r="WFF156" s="86"/>
      <c r="WFG156" s="86"/>
      <c r="WFH156" s="86"/>
      <c r="WFI156" s="86"/>
      <c r="WFJ156" s="86"/>
      <c r="WFK156" s="86"/>
      <c r="WFL156" s="86"/>
      <c r="WFM156" s="86"/>
      <c r="WFN156" s="86"/>
      <c r="WFO156" s="86"/>
      <c r="WFP156" s="86"/>
      <c r="WFQ156" s="86"/>
      <c r="WFR156" s="86"/>
      <c r="WFS156" s="86"/>
      <c r="WFT156" s="86"/>
      <c r="WFU156" s="86"/>
      <c r="WFV156" s="86"/>
      <c r="WFW156" s="86"/>
      <c r="WFX156" s="86"/>
      <c r="WFY156" s="86"/>
      <c r="WFZ156" s="86"/>
      <c r="WGA156" s="86"/>
      <c r="WGB156" s="86"/>
      <c r="WGC156" s="86"/>
      <c r="WGD156" s="86"/>
      <c r="WGE156" s="86"/>
      <c r="WGF156" s="86"/>
      <c r="WGG156" s="86"/>
      <c r="WGH156" s="86"/>
      <c r="WGI156" s="86"/>
      <c r="WGJ156" s="86"/>
      <c r="WGK156" s="86"/>
      <c r="WGL156" s="86"/>
      <c r="WGM156" s="86"/>
      <c r="WGN156" s="86"/>
      <c r="WGO156" s="86"/>
      <c r="WGP156" s="86"/>
      <c r="WGQ156" s="86"/>
      <c r="WGR156" s="86"/>
      <c r="WGS156" s="86"/>
      <c r="WGT156" s="86"/>
      <c r="WGU156" s="86"/>
      <c r="WGV156" s="86"/>
      <c r="WGW156" s="86"/>
      <c r="WGX156" s="86"/>
      <c r="WGY156" s="86"/>
      <c r="WGZ156" s="86"/>
      <c r="WHA156" s="86"/>
      <c r="WHB156" s="86"/>
      <c r="WHC156" s="86"/>
      <c r="WHD156" s="86"/>
      <c r="WHE156" s="86"/>
      <c r="WHF156" s="86"/>
      <c r="WHG156" s="86"/>
      <c r="WHH156" s="86"/>
      <c r="WHI156" s="86"/>
      <c r="WHJ156" s="86"/>
      <c r="WHK156" s="86"/>
      <c r="WHL156" s="86"/>
      <c r="WHM156" s="86"/>
      <c r="WHN156" s="86"/>
      <c r="WHO156" s="86"/>
      <c r="WHP156" s="86"/>
      <c r="WHQ156" s="86"/>
      <c r="WHR156" s="86"/>
      <c r="WHS156" s="86"/>
      <c r="WHT156" s="86"/>
      <c r="WHU156" s="86"/>
      <c r="WHV156" s="86"/>
      <c r="WHW156" s="86"/>
      <c r="WHX156" s="86"/>
      <c r="WHY156" s="86"/>
      <c r="WHZ156" s="86"/>
      <c r="WIA156" s="86"/>
      <c r="WIB156" s="86"/>
      <c r="WIC156" s="86"/>
      <c r="WID156" s="86"/>
      <c r="WIE156" s="86"/>
      <c r="WIF156" s="86"/>
      <c r="WIG156" s="86"/>
      <c r="WIH156" s="86"/>
      <c r="WII156" s="86"/>
      <c r="WIJ156" s="86"/>
      <c r="WIK156" s="86"/>
      <c r="WIL156" s="86"/>
      <c r="WIM156" s="86"/>
      <c r="WIN156" s="86"/>
      <c r="WIO156" s="86"/>
      <c r="WIP156" s="86"/>
      <c r="WIQ156" s="86"/>
      <c r="WIR156" s="86"/>
      <c r="WIS156" s="86"/>
      <c r="WIT156" s="86"/>
      <c r="WIU156" s="86"/>
      <c r="WIV156" s="86"/>
      <c r="WIW156" s="86"/>
      <c r="WIX156" s="86"/>
      <c r="WIY156" s="86"/>
      <c r="WIZ156" s="86"/>
      <c r="WJA156" s="86"/>
      <c r="WJB156" s="86"/>
      <c r="WJC156" s="86"/>
      <c r="WJD156" s="86"/>
      <c r="WJE156" s="86"/>
      <c r="WJF156" s="86"/>
      <c r="WJG156" s="86"/>
      <c r="WJH156" s="86"/>
      <c r="WJI156" s="86"/>
      <c r="WJJ156" s="86"/>
      <c r="WJK156" s="86"/>
      <c r="WJL156" s="86"/>
      <c r="WJM156" s="86"/>
      <c r="WJN156" s="86"/>
      <c r="WJO156" s="86"/>
      <c r="WJP156" s="86"/>
      <c r="WJQ156" s="86"/>
      <c r="WJR156" s="86"/>
      <c r="WJS156" s="186"/>
      <c r="WJT156" s="186"/>
      <c r="WJU156" s="186"/>
      <c r="WJV156" s="186"/>
      <c r="WJW156" s="186"/>
      <c r="WJX156" s="186"/>
      <c r="WJY156" s="86"/>
      <c r="WJZ156" s="86"/>
      <c r="WKA156" s="86"/>
      <c r="WKB156" s="86"/>
      <c r="WKC156" s="86"/>
      <c r="WKD156" s="86"/>
      <c r="WKE156" s="86"/>
      <c r="WKF156" s="86"/>
      <c r="WKG156" s="86"/>
      <c r="WKH156" s="86"/>
      <c r="WKI156" s="86"/>
      <c r="WKJ156" s="86"/>
      <c r="WKK156" s="86"/>
      <c r="WKL156" s="86"/>
      <c r="WKM156" s="86"/>
      <c r="WKN156" s="86"/>
      <c r="WKO156" s="86"/>
      <c r="WKP156" s="86"/>
      <c r="WKQ156" s="86"/>
      <c r="WKR156" s="86"/>
      <c r="WKS156" s="86"/>
      <c r="WKT156" s="86"/>
      <c r="WKU156" s="86"/>
      <c r="WKV156" s="86"/>
      <c r="WKW156" s="86"/>
      <c r="WKX156" s="86"/>
      <c r="WKY156" s="86"/>
      <c r="WKZ156" s="86"/>
      <c r="WLA156" s="86"/>
      <c r="WLB156" s="86"/>
      <c r="WLC156" s="86"/>
      <c r="WLD156" s="86"/>
      <c r="WLE156" s="86"/>
      <c r="WLF156" s="86"/>
      <c r="WLG156" s="86"/>
      <c r="WLH156" s="86"/>
      <c r="WLI156" s="86"/>
      <c r="WLJ156" s="86"/>
      <c r="WLK156" s="86"/>
      <c r="WLL156" s="86"/>
      <c r="WLM156" s="86"/>
      <c r="WLN156" s="86"/>
      <c r="WLO156" s="86"/>
      <c r="WLP156" s="86"/>
      <c r="WLQ156" s="86"/>
      <c r="WLR156" s="86"/>
      <c r="WLS156" s="86"/>
      <c r="WLT156" s="86"/>
      <c r="WLU156" s="86"/>
      <c r="WLV156" s="86"/>
      <c r="WLW156" s="86"/>
      <c r="WLX156" s="86"/>
      <c r="WLY156" s="86"/>
      <c r="WLZ156" s="86"/>
      <c r="WMA156" s="86"/>
      <c r="WMB156" s="86"/>
      <c r="WMC156" s="86"/>
      <c r="WMD156" s="86"/>
      <c r="WME156" s="86"/>
      <c r="WMF156" s="86"/>
      <c r="WMG156" s="86"/>
      <c r="WMH156" s="86"/>
      <c r="WMI156" s="86"/>
      <c r="WMJ156" s="86"/>
      <c r="WMK156" s="86"/>
      <c r="WML156" s="86"/>
      <c r="WMM156" s="86"/>
      <c r="WMN156" s="86"/>
      <c r="WMO156" s="86"/>
      <c r="WMP156" s="86"/>
      <c r="WMQ156" s="86"/>
      <c r="WMR156" s="86"/>
      <c r="WMS156" s="86"/>
      <c r="WMT156" s="86"/>
      <c r="WMU156" s="86"/>
      <c r="WMV156" s="86"/>
      <c r="WMW156" s="86"/>
      <c r="WMX156" s="86"/>
      <c r="WMY156" s="86"/>
      <c r="WMZ156" s="86"/>
      <c r="WNA156" s="86"/>
      <c r="WNB156" s="86"/>
      <c r="WNC156" s="86"/>
      <c r="WND156" s="86"/>
      <c r="WNE156" s="86"/>
      <c r="WNF156" s="86"/>
      <c r="WNG156" s="86"/>
      <c r="WNH156" s="86"/>
      <c r="WNI156" s="86"/>
      <c r="WNJ156" s="86"/>
      <c r="WNK156" s="86"/>
      <c r="WNL156" s="86"/>
      <c r="WNM156" s="86"/>
      <c r="WNN156" s="86"/>
      <c r="WNO156" s="86"/>
      <c r="WNP156" s="86"/>
      <c r="WNQ156" s="86"/>
      <c r="WNR156" s="86"/>
      <c r="WNS156" s="86"/>
      <c r="WNT156" s="86"/>
      <c r="WNU156" s="86"/>
      <c r="WNV156" s="86"/>
      <c r="WNW156" s="86"/>
      <c r="WNX156" s="86"/>
      <c r="WNY156" s="86"/>
      <c r="WNZ156" s="86"/>
      <c r="WOA156" s="86"/>
      <c r="WOB156" s="86"/>
      <c r="WOC156" s="86"/>
      <c r="WOD156" s="86"/>
      <c r="WOE156" s="86"/>
      <c r="WOF156" s="86"/>
      <c r="WOG156" s="86"/>
      <c r="WOH156" s="86"/>
      <c r="WOI156" s="86"/>
      <c r="WOJ156" s="86"/>
      <c r="WOK156" s="86"/>
      <c r="WOL156" s="86"/>
      <c r="WOM156" s="86"/>
      <c r="WON156" s="86"/>
      <c r="WOO156" s="86"/>
      <c r="WOP156" s="86"/>
      <c r="WOQ156" s="86"/>
      <c r="WOR156" s="86"/>
      <c r="WOS156" s="86"/>
      <c r="WOT156" s="86"/>
      <c r="WOU156" s="86"/>
      <c r="WOV156" s="86"/>
      <c r="WOW156" s="86"/>
      <c r="WOX156" s="86"/>
      <c r="WOY156" s="86"/>
      <c r="WOZ156" s="86"/>
      <c r="WPA156" s="86"/>
      <c r="WPB156" s="86"/>
      <c r="WPC156" s="86"/>
      <c r="WPD156" s="86"/>
      <c r="WPE156" s="86"/>
      <c r="WPF156" s="86"/>
      <c r="WPG156" s="86"/>
      <c r="WPH156" s="86"/>
      <c r="WPI156" s="86"/>
      <c r="WPJ156" s="86"/>
      <c r="WPK156" s="86"/>
      <c r="WPL156" s="86"/>
      <c r="WPM156" s="86"/>
      <c r="WPN156" s="86"/>
      <c r="WPO156" s="86"/>
      <c r="WPP156" s="86"/>
      <c r="WPQ156" s="86"/>
      <c r="WPR156" s="86"/>
      <c r="WPS156" s="86"/>
      <c r="WPT156" s="86"/>
      <c r="WPU156" s="86"/>
      <c r="WPV156" s="86"/>
      <c r="WPW156" s="86"/>
      <c r="WPX156" s="86"/>
      <c r="WPY156" s="86"/>
      <c r="WPZ156" s="86"/>
      <c r="WQA156" s="86"/>
      <c r="WQB156" s="86"/>
      <c r="WQC156" s="86"/>
      <c r="WQD156" s="86"/>
      <c r="WQE156" s="86"/>
      <c r="WQF156" s="86"/>
      <c r="WQG156" s="86"/>
      <c r="WQH156" s="86"/>
      <c r="WQI156" s="86"/>
      <c r="WQJ156" s="86"/>
      <c r="WQK156" s="86"/>
      <c r="WQL156" s="86"/>
      <c r="WQM156" s="86"/>
      <c r="WQN156" s="86"/>
      <c r="WQO156" s="86"/>
      <c r="WQP156" s="86"/>
      <c r="WQQ156" s="86"/>
      <c r="WQR156" s="86"/>
      <c r="WQS156" s="86"/>
      <c r="WQT156" s="86"/>
      <c r="WQU156" s="86"/>
      <c r="WQV156" s="86"/>
      <c r="WQW156" s="86"/>
      <c r="WQX156" s="86"/>
      <c r="WQY156" s="86"/>
      <c r="WQZ156" s="86"/>
      <c r="WRA156" s="86"/>
      <c r="WRB156" s="86"/>
      <c r="WRC156" s="86"/>
      <c r="WRD156" s="86"/>
      <c r="WRE156" s="86"/>
      <c r="WRF156" s="86"/>
      <c r="WRG156" s="86"/>
      <c r="WRH156" s="86"/>
      <c r="WRI156" s="86"/>
      <c r="WRJ156" s="86"/>
      <c r="WRK156" s="86"/>
      <c r="WRL156" s="86"/>
      <c r="WRM156" s="86"/>
      <c r="WRN156" s="86"/>
      <c r="WRO156" s="86"/>
      <c r="WRP156" s="86"/>
      <c r="WRQ156" s="86"/>
      <c r="WRR156" s="86"/>
      <c r="WRS156" s="86"/>
      <c r="WRT156" s="86"/>
      <c r="WRU156" s="86"/>
      <c r="WRV156" s="86"/>
      <c r="WRW156" s="86"/>
      <c r="WRX156" s="86"/>
      <c r="WRY156" s="86"/>
      <c r="WRZ156" s="86"/>
      <c r="WSA156" s="86"/>
      <c r="WSB156" s="86"/>
      <c r="WSC156" s="86"/>
      <c r="WSD156" s="86"/>
      <c r="WSE156" s="86"/>
      <c r="WSF156" s="86"/>
      <c r="WSG156" s="86"/>
      <c r="WSH156" s="86"/>
      <c r="WSI156" s="86"/>
      <c r="WSJ156" s="86"/>
      <c r="WSK156" s="86"/>
      <c r="WSL156" s="86"/>
      <c r="WSM156" s="86"/>
      <c r="WSN156" s="86"/>
      <c r="WSO156" s="86"/>
      <c r="WSP156" s="86"/>
      <c r="WSQ156" s="86"/>
      <c r="WSR156" s="86"/>
      <c r="WSS156" s="86"/>
      <c r="WST156" s="86"/>
      <c r="WSU156" s="86"/>
      <c r="WSV156" s="86"/>
      <c r="WSW156" s="86"/>
      <c r="WSX156" s="86"/>
      <c r="WSY156" s="86"/>
      <c r="WSZ156" s="86"/>
      <c r="WTA156" s="86"/>
      <c r="WTB156" s="86"/>
      <c r="WTC156" s="86"/>
      <c r="WTD156" s="86"/>
      <c r="WTE156" s="86"/>
      <c r="WTF156" s="86"/>
      <c r="WTG156" s="86"/>
      <c r="WTH156" s="86"/>
      <c r="WTI156" s="86"/>
      <c r="WTJ156" s="86"/>
      <c r="WTK156" s="86"/>
      <c r="WTL156" s="86"/>
      <c r="WTM156" s="86"/>
      <c r="WTN156" s="86"/>
      <c r="WTO156" s="186"/>
      <c r="WTP156" s="186"/>
      <c r="WTQ156" s="186"/>
      <c r="WTR156" s="186"/>
      <c r="WTS156" s="186"/>
      <c r="WTT156" s="186"/>
      <c r="WTU156" s="86"/>
      <c r="WTV156" s="86"/>
      <c r="WTW156" s="86"/>
      <c r="WTX156" s="86"/>
      <c r="WTY156" s="86"/>
      <c r="WTZ156" s="86"/>
      <c r="WUA156" s="86"/>
      <c r="WUB156" s="86"/>
      <c r="WUC156" s="86"/>
      <c r="WUD156" s="86"/>
      <c r="WUE156" s="86"/>
      <c r="WUF156" s="86"/>
      <c r="WUG156" s="86"/>
      <c r="WUH156" s="86"/>
      <c r="WUI156" s="86"/>
      <c r="WUJ156" s="86"/>
      <c r="WUK156" s="86"/>
      <c r="WUL156" s="86"/>
      <c r="WUM156" s="86"/>
      <c r="WUN156" s="86"/>
      <c r="WUO156" s="86"/>
      <c r="WUP156" s="86"/>
      <c r="WUQ156" s="86"/>
      <c r="WUR156" s="86"/>
      <c r="WUS156" s="86"/>
      <c r="WUT156" s="86"/>
      <c r="WUU156" s="86"/>
      <c r="WUV156" s="86"/>
      <c r="WUW156" s="86"/>
      <c r="WUX156" s="86"/>
      <c r="WUY156" s="86"/>
      <c r="WUZ156" s="86"/>
      <c r="WVA156" s="86"/>
      <c r="WVB156" s="86"/>
      <c r="WVC156" s="86"/>
      <c r="WVD156" s="86"/>
      <c r="WVE156" s="86"/>
      <c r="WVF156" s="86"/>
      <c r="WVG156" s="86"/>
      <c r="WVH156" s="86"/>
      <c r="WVI156" s="86"/>
      <c r="WVJ156" s="86"/>
      <c r="WVK156" s="86"/>
      <c r="WVL156" s="86"/>
      <c r="WVM156" s="86"/>
      <c r="WVN156" s="86"/>
      <c r="WVO156" s="86"/>
      <c r="WVP156" s="86"/>
      <c r="WVQ156" s="86"/>
      <c r="WVR156" s="86"/>
      <c r="WVS156" s="86"/>
      <c r="WVT156" s="86"/>
      <c r="WVU156" s="86"/>
      <c r="WVV156" s="86"/>
      <c r="WVW156" s="86"/>
      <c r="WVX156" s="86"/>
      <c r="WVY156" s="86"/>
      <c r="WVZ156" s="86"/>
      <c r="WWA156" s="86"/>
      <c r="WWB156" s="86"/>
      <c r="WWC156" s="86"/>
      <c r="WWD156" s="86"/>
      <c r="WWE156" s="86"/>
      <c r="WWF156" s="86"/>
      <c r="WWG156" s="86"/>
      <c r="WWH156" s="86"/>
      <c r="WWI156" s="86"/>
      <c r="WWJ156" s="86"/>
      <c r="WWK156" s="86"/>
      <c r="WWL156" s="86"/>
      <c r="WWM156" s="86"/>
      <c r="WWN156" s="86"/>
      <c r="WWO156" s="86"/>
      <c r="WWP156" s="86"/>
      <c r="WWQ156" s="86"/>
      <c r="WWR156" s="86"/>
      <c r="WWS156" s="86"/>
      <c r="WWT156" s="86"/>
      <c r="WWU156" s="86"/>
      <c r="WWV156" s="86"/>
      <c r="WWW156" s="86"/>
      <c r="WWX156" s="86"/>
      <c r="WWY156" s="86"/>
      <c r="WWZ156" s="86"/>
      <c r="WXA156" s="86"/>
      <c r="WXB156" s="86"/>
      <c r="WXC156" s="86"/>
      <c r="WXD156" s="86"/>
      <c r="WXE156" s="86"/>
      <c r="WXF156" s="86"/>
      <c r="WXG156" s="86"/>
      <c r="WXH156" s="86"/>
      <c r="WXI156" s="86"/>
      <c r="WXJ156" s="86"/>
      <c r="WXK156" s="86"/>
      <c r="WXL156" s="86"/>
      <c r="WXM156" s="86"/>
      <c r="WXN156" s="86"/>
      <c r="WXO156" s="86"/>
      <c r="WXP156" s="86"/>
      <c r="WXQ156" s="86"/>
      <c r="WXR156" s="86"/>
      <c r="WXS156" s="86"/>
      <c r="WXT156" s="86"/>
      <c r="WXU156" s="86"/>
      <c r="WXV156" s="86"/>
      <c r="WXW156" s="86"/>
      <c r="WXX156" s="86"/>
      <c r="WXY156" s="86"/>
      <c r="WXZ156" s="86"/>
      <c r="WYA156" s="86"/>
      <c r="WYB156" s="86"/>
      <c r="WYC156" s="86"/>
      <c r="WYD156" s="86"/>
      <c r="WYE156" s="86"/>
      <c r="WYF156" s="86"/>
      <c r="WYG156" s="86"/>
      <c r="WYH156" s="86"/>
      <c r="WYI156" s="86"/>
      <c r="WYJ156" s="86"/>
      <c r="WYK156" s="86"/>
      <c r="WYL156" s="86"/>
      <c r="WYM156" s="86"/>
      <c r="WYN156" s="86"/>
      <c r="WYO156" s="86"/>
      <c r="WYP156" s="86"/>
      <c r="WYQ156" s="86"/>
      <c r="WYR156" s="86"/>
      <c r="WYS156" s="86"/>
      <c r="WYT156" s="86"/>
      <c r="WYU156" s="86"/>
      <c r="WYV156" s="86"/>
      <c r="WYW156" s="86"/>
      <c r="WYX156" s="86"/>
      <c r="WYY156" s="86"/>
      <c r="WYZ156" s="86"/>
      <c r="WZA156" s="86"/>
      <c r="WZB156" s="86"/>
      <c r="WZC156" s="86"/>
      <c r="WZD156" s="86"/>
      <c r="WZE156" s="86"/>
      <c r="WZF156" s="86"/>
      <c r="WZG156" s="86"/>
      <c r="WZH156" s="86"/>
      <c r="WZI156" s="86"/>
      <c r="WZJ156" s="86"/>
      <c r="WZK156" s="86"/>
      <c r="WZL156" s="86"/>
      <c r="WZM156" s="86"/>
      <c r="WZN156" s="86"/>
      <c r="WZO156" s="86"/>
      <c r="WZP156" s="86"/>
      <c r="WZQ156" s="86"/>
      <c r="WZR156" s="86"/>
      <c r="WZS156" s="86"/>
      <c r="WZT156" s="86"/>
      <c r="WZU156" s="86"/>
      <c r="WZV156" s="86"/>
      <c r="WZW156" s="86"/>
      <c r="WZX156" s="86"/>
      <c r="WZY156" s="86"/>
      <c r="WZZ156" s="86"/>
      <c r="XAA156" s="86"/>
      <c r="XAB156" s="86"/>
      <c r="XAC156" s="86"/>
      <c r="XAD156" s="86"/>
      <c r="XAE156" s="86"/>
      <c r="XAF156" s="86"/>
      <c r="XAG156" s="86"/>
      <c r="XAH156" s="86"/>
      <c r="XAI156" s="86"/>
      <c r="XAJ156" s="86"/>
      <c r="XAK156" s="86"/>
      <c r="XAL156" s="86"/>
      <c r="XAM156" s="86"/>
      <c r="XAN156" s="86"/>
      <c r="XAO156" s="86"/>
      <c r="XAP156" s="86"/>
      <c r="XAQ156" s="86"/>
      <c r="XAR156" s="86"/>
      <c r="XAS156" s="86"/>
      <c r="XAT156" s="86"/>
      <c r="XAU156" s="86"/>
      <c r="XAV156" s="86"/>
      <c r="XAW156" s="86"/>
      <c r="XAX156" s="86"/>
      <c r="XAY156" s="86"/>
      <c r="XAZ156" s="86"/>
      <c r="XBA156" s="86"/>
      <c r="XBB156" s="86"/>
      <c r="XBC156" s="86"/>
      <c r="XBD156" s="86"/>
      <c r="XBE156" s="86"/>
      <c r="XBF156" s="86"/>
      <c r="XBG156" s="86"/>
      <c r="XBH156" s="86"/>
      <c r="XBI156" s="86"/>
      <c r="XBJ156" s="86"/>
      <c r="XBK156" s="86"/>
      <c r="XBL156" s="86"/>
      <c r="XBM156" s="86"/>
      <c r="XBN156" s="86"/>
      <c r="XBO156" s="86"/>
      <c r="XBP156" s="86"/>
      <c r="XBQ156" s="86"/>
      <c r="XBR156" s="86"/>
      <c r="XBS156" s="86"/>
      <c r="XBT156" s="86"/>
      <c r="XBU156" s="86"/>
      <c r="XBV156" s="86"/>
      <c r="XBW156" s="86"/>
      <c r="XBX156" s="86"/>
      <c r="XBY156" s="86"/>
      <c r="XBZ156" s="86"/>
      <c r="XCA156" s="86"/>
      <c r="XCB156" s="86"/>
      <c r="XCC156" s="86"/>
      <c r="XCD156" s="86"/>
      <c r="XCE156" s="86"/>
      <c r="XCF156" s="86"/>
      <c r="XCG156" s="86"/>
      <c r="XCH156" s="86"/>
      <c r="XCI156" s="86"/>
      <c r="XCJ156" s="86"/>
      <c r="XCK156" s="86"/>
      <c r="XCL156" s="86"/>
      <c r="XCM156" s="86"/>
      <c r="XCN156" s="86"/>
      <c r="XCO156" s="86"/>
      <c r="XCP156" s="86"/>
      <c r="XCQ156" s="86"/>
      <c r="XCR156" s="86"/>
      <c r="XCS156" s="86"/>
      <c r="XCT156" s="86"/>
      <c r="XCU156" s="86"/>
      <c r="XCV156" s="86"/>
      <c r="XCW156" s="86"/>
      <c r="XCX156" s="86"/>
      <c r="XCY156" s="86"/>
      <c r="XCZ156" s="86"/>
      <c r="XDA156" s="86"/>
      <c r="XDB156" s="86"/>
      <c r="XDC156" s="86"/>
      <c r="XDD156" s="86"/>
      <c r="XDE156" s="86"/>
    </row>
    <row r="157" spans="1:16333" s="32" customFormat="1" ht="15.75" x14ac:dyDescent="0.25">
      <c r="A157" s="222"/>
      <c r="B157" s="223"/>
      <c r="C157" s="223"/>
      <c r="D157" s="184"/>
      <c r="E157" s="184"/>
      <c r="F157" s="184"/>
      <c r="H157" s="33"/>
      <c r="I157" s="33"/>
      <c r="J157" s="33"/>
      <c r="K157" s="33"/>
      <c r="L157" s="54"/>
      <c r="M157" s="54"/>
      <c r="N157" s="54"/>
      <c r="O157" s="54"/>
      <c r="P157" s="54"/>
      <c r="Q157" s="54"/>
      <c r="R157" s="54"/>
      <c r="S157" s="54"/>
      <c r="T157" s="54"/>
      <c r="U157" s="54"/>
      <c r="V157" s="54"/>
      <c r="W157" s="54"/>
      <c r="X157" s="54"/>
      <c r="Y157" s="54"/>
      <c r="Z157" s="54"/>
      <c r="AA157" s="54"/>
      <c r="AB157" s="54"/>
      <c r="AC157" s="54"/>
      <c r="AD157" s="54"/>
      <c r="AE157" s="54"/>
      <c r="AF157" s="54"/>
      <c r="AG157" s="54"/>
      <c r="AH157" s="54"/>
      <c r="AI157" s="54"/>
      <c r="AJ157" s="54"/>
      <c r="AK157" s="54"/>
      <c r="AL157" s="54"/>
      <c r="AM157" s="54"/>
      <c r="AN157" s="86"/>
      <c r="AO157" s="86"/>
      <c r="AP157" s="86"/>
      <c r="AQ157" s="86"/>
      <c r="AR157" s="86"/>
      <c r="AS157" s="86"/>
      <c r="AT157" s="86"/>
      <c r="AU157" s="86"/>
      <c r="AV157" s="86"/>
      <c r="AW157" s="86"/>
      <c r="AX157" s="86"/>
      <c r="AY157" s="86"/>
      <c r="AZ157" s="86"/>
      <c r="BA157" s="86"/>
      <c r="BB157" s="86"/>
      <c r="BC157" s="86"/>
      <c r="BD157" s="86"/>
      <c r="BE157" s="86"/>
      <c r="BF157" s="86"/>
      <c r="BG157" s="86"/>
      <c r="BH157" s="86"/>
      <c r="BI157" s="86"/>
      <c r="BJ157" s="86"/>
      <c r="BK157" s="86"/>
      <c r="BL157" s="86"/>
      <c r="BM157" s="86"/>
      <c r="BN157" s="86"/>
      <c r="BO157" s="86"/>
      <c r="BP157" s="86"/>
      <c r="BQ157" s="86"/>
      <c r="BR157" s="86"/>
      <c r="BS157" s="86"/>
      <c r="BT157" s="86"/>
      <c r="BU157" s="86"/>
      <c r="BV157" s="86"/>
      <c r="BW157" s="86"/>
      <c r="BX157" s="86"/>
      <c r="BY157" s="86"/>
      <c r="BZ157" s="86"/>
      <c r="CA157" s="86"/>
      <c r="CB157" s="86"/>
      <c r="CC157" s="86"/>
      <c r="CD157" s="86"/>
      <c r="CE157" s="86"/>
      <c r="CF157" s="86"/>
      <c r="CG157" s="86"/>
      <c r="CH157" s="86"/>
      <c r="CI157" s="86"/>
      <c r="CJ157" s="86"/>
      <c r="CK157" s="86"/>
      <c r="CL157" s="86"/>
      <c r="CM157" s="86"/>
      <c r="CN157" s="86"/>
      <c r="CO157" s="86"/>
      <c r="CP157" s="86"/>
      <c r="CQ157" s="86"/>
      <c r="CR157" s="86"/>
      <c r="CS157" s="86"/>
      <c r="CT157" s="86"/>
      <c r="CU157" s="86"/>
      <c r="CV157" s="86"/>
      <c r="CW157" s="86"/>
      <c r="CX157" s="86"/>
      <c r="CY157" s="86"/>
      <c r="CZ157" s="86"/>
      <c r="DA157" s="86"/>
      <c r="DB157" s="86"/>
      <c r="DC157" s="86"/>
      <c r="DD157" s="86"/>
      <c r="DE157" s="86"/>
      <c r="DF157" s="86"/>
      <c r="DG157" s="86"/>
      <c r="DH157" s="86"/>
      <c r="DI157" s="86"/>
      <c r="DJ157" s="86"/>
      <c r="DK157" s="86"/>
      <c r="DL157" s="86"/>
      <c r="DM157" s="86"/>
      <c r="DN157" s="86"/>
      <c r="DO157" s="86"/>
      <c r="DP157" s="86"/>
      <c r="DQ157" s="86"/>
      <c r="DR157" s="86"/>
      <c r="DS157" s="86"/>
      <c r="DT157" s="86"/>
      <c r="DU157" s="86"/>
      <c r="DV157" s="86"/>
      <c r="DW157" s="86"/>
      <c r="DX157" s="86"/>
      <c r="DY157" s="86"/>
      <c r="DZ157" s="86"/>
      <c r="EA157" s="86"/>
      <c r="EB157" s="86"/>
      <c r="EC157" s="86"/>
      <c r="ED157" s="86"/>
      <c r="EE157" s="86"/>
      <c r="EF157" s="86"/>
      <c r="EG157" s="86"/>
      <c r="EH157" s="86"/>
      <c r="EI157" s="86"/>
      <c r="EJ157" s="86"/>
      <c r="EK157" s="86"/>
      <c r="EL157" s="86"/>
      <c r="EM157" s="86"/>
      <c r="EN157" s="86"/>
      <c r="EO157" s="86"/>
      <c r="EP157" s="86"/>
      <c r="EQ157" s="86"/>
      <c r="ER157" s="86"/>
      <c r="ES157" s="86"/>
      <c r="ET157" s="86"/>
      <c r="EU157" s="86"/>
      <c r="EV157" s="86"/>
      <c r="EW157" s="86"/>
      <c r="EX157" s="86"/>
      <c r="EY157" s="86"/>
      <c r="EZ157" s="86"/>
      <c r="FA157" s="86"/>
      <c r="FB157" s="86"/>
      <c r="FC157" s="86"/>
      <c r="FD157" s="86"/>
      <c r="FE157" s="86"/>
      <c r="FF157" s="86"/>
      <c r="FG157" s="86"/>
      <c r="FH157" s="86"/>
      <c r="FI157" s="86"/>
      <c r="FJ157" s="86"/>
      <c r="FK157" s="86"/>
      <c r="FL157" s="86"/>
      <c r="FM157" s="86"/>
      <c r="FN157" s="86"/>
      <c r="FO157" s="86"/>
      <c r="FP157" s="86"/>
      <c r="FQ157" s="86"/>
      <c r="FR157" s="86"/>
      <c r="FS157" s="86"/>
      <c r="FT157" s="86"/>
      <c r="FU157" s="86"/>
      <c r="FV157" s="86"/>
      <c r="FW157" s="86"/>
      <c r="FX157" s="86"/>
      <c r="FY157" s="86"/>
      <c r="FZ157" s="86"/>
      <c r="GA157" s="86"/>
      <c r="GB157" s="86"/>
      <c r="GC157" s="86"/>
      <c r="GD157" s="86"/>
      <c r="GE157" s="86"/>
      <c r="GF157" s="86"/>
      <c r="GG157" s="86"/>
      <c r="GH157" s="86"/>
      <c r="GI157" s="86"/>
      <c r="GJ157" s="86"/>
      <c r="GK157" s="86"/>
      <c r="GL157" s="86"/>
      <c r="GM157" s="86"/>
      <c r="GN157" s="86"/>
      <c r="GO157" s="86"/>
      <c r="GP157" s="86"/>
      <c r="GQ157" s="86"/>
      <c r="GR157" s="86"/>
      <c r="GS157" s="86"/>
      <c r="GT157" s="86"/>
      <c r="GU157" s="86"/>
      <c r="GV157" s="86"/>
      <c r="GW157" s="86"/>
      <c r="GX157" s="86"/>
      <c r="GY157" s="86"/>
      <c r="GZ157" s="86"/>
      <c r="HA157" s="86"/>
      <c r="HB157" s="86"/>
      <c r="HC157" s="186"/>
      <c r="HD157" s="186"/>
      <c r="HE157" s="186"/>
      <c r="HF157" s="186"/>
      <c r="HG157" s="186"/>
      <c r="HH157" s="186"/>
      <c r="HI157" s="86"/>
      <c r="HJ157" s="86"/>
      <c r="HK157" s="86"/>
      <c r="HL157" s="86"/>
      <c r="HM157" s="86"/>
      <c r="HN157" s="86"/>
      <c r="HO157" s="86"/>
      <c r="HP157" s="86"/>
      <c r="HQ157" s="86"/>
      <c r="HR157" s="86"/>
      <c r="HS157" s="86"/>
      <c r="HT157" s="86"/>
      <c r="HU157" s="86"/>
      <c r="HV157" s="86"/>
      <c r="HW157" s="86"/>
      <c r="HX157" s="86"/>
      <c r="HY157" s="86"/>
      <c r="HZ157" s="86"/>
      <c r="IA157" s="86"/>
      <c r="IB157" s="86"/>
      <c r="IC157" s="86"/>
      <c r="ID157" s="86"/>
      <c r="IE157" s="86"/>
      <c r="IF157" s="86"/>
      <c r="IG157" s="86"/>
      <c r="IH157" s="86"/>
      <c r="II157" s="86"/>
      <c r="IJ157" s="86"/>
      <c r="IK157" s="86"/>
      <c r="IL157" s="86"/>
      <c r="IM157" s="86"/>
      <c r="IN157" s="86"/>
      <c r="IO157" s="86"/>
      <c r="IP157" s="86"/>
      <c r="IQ157" s="86"/>
      <c r="IR157" s="86"/>
      <c r="IS157" s="86"/>
      <c r="IT157" s="86"/>
      <c r="IU157" s="86"/>
      <c r="IV157" s="86"/>
      <c r="IW157" s="86"/>
      <c r="IX157" s="86"/>
      <c r="IY157" s="86"/>
      <c r="IZ157" s="86"/>
      <c r="JA157" s="86"/>
      <c r="JB157" s="86"/>
      <c r="JC157" s="86"/>
      <c r="JD157" s="86"/>
      <c r="JE157" s="86"/>
      <c r="JF157" s="86"/>
      <c r="JG157" s="86"/>
      <c r="JH157" s="86"/>
      <c r="JI157" s="86"/>
      <c r="JJ157" s="86"/>
      <c r="JK157" s="86"/>
      <c r="JL157" s="86"/>
      <c r="JM157" s="86"/>
      <c r="JN157" s="86"/>
      <c r="JO157" s="86"/>
      <c r="JP157" s="86"/>
      <c r="JQ157" s="86"/>
      <c r="JR157" s="86"/>
      <c r="JS157" s="86"/>
      <c r="JT157" s="86"/>
      <c r="JU157" s="86"/>
      <c r="JV157" s="86"/>
      <c r="JW157" s="86"/>
      <c r="JX157" s="86"/>
      <c r="JY157" s="86"/>
      <c r="JZ157" s="86"/>
      <c r="KA157" s="86"/>
      <c r="KB157" s="86"/>
      <c r="KC157" s="86"/>
      <c r="KD157" s="86"/>
      <c r="KE157" s="86"/>
      <c r="KF157" s="86"/>
      <c r="KG157" s="86"/>
      <c r="KH157" s="86"/>
      <c r="KI157" s="86"/>
      <c r="KJ157" s="86"/>
      <c r="KK157" s="86"/>
      <c r="KL157" s="86"/>
      <c r="KM157" s="86"/>
      <c r="KN157" s="86"/>
      <c r="KO157" s="86"/>
      <c r="KP157" s="86"/>
      <c r="KQ157" s="86"/>
      <c r="KR157" s="86"/>
      <c r="KS157" s="86"/>
      <c r="KT157" s="86"/>
      <c r="KU157" s="86"/>
      <c r="KV157" s="86"/>
      <c r="KW157" s="86"/>
      <c r="KX157" s="86"/>
      <c r="KY157" s="86"/>
      <c r="KZ157" s="86"/>
      <c r="LA157" s="86"/>
      <c r="LB157" s="86"/>
      <c r="LC157" s="86"/>
      <c r="LD157" s="86"/>
      <c r="LE157" s="86"/>
      <c r="LF157" s="86"/>
      <c r="LG157" s="86"/>
      <c r="LH157" s="86"/>
      <c r="LI157" s="86"/>
      <c r="LJ157" s="86"/>
      <c r="LK157" s="86"/>
      <c r="LL157" s="86"/>
      <c r="LM157" s="86"/>
      <c r="LN157" s="86"/>
      <c r="LO157" s="86"/>
      <c r="LP157" s="86"/>
      <c r="LQ157" s="86"/>
      <c r="LR157" s="86"/>
      <c r="LS157" s="86"/>
      <c r="LT157" s="86"/>
      <c r="LU157" s="86"/>
      <c r="LV157" s="86"/>
      <c r="LW157" s="86"/>
      <c r="LX157" s="86"/>
      <c r="LY157" s="86"/>
      <c r="LZ157" s="86"/>
      <c r="MA157" s="86"/>
      <c r="MB157" s="86"/>
      <c r="MC157" s="86"/>
      <c r="MD157" s="86"/>
      <c r="ME157" s="86"/>
      <c r="MF157" s="86"/>
      <c r="MG157" s="86"/>
      <c r="MH157" s="86"/>
      <c r="MI157" s="86"/>
      <c r="MJ157" s="86"/>
      <c r="MK157" s="86"/>
      <c r="ML157" s="86"/>
      <c r="MM157" s="86"/>
      <c r="MN157" s="86"/>
      <c r="MO157" s="86"/>
      <c r="MP157" s="86"/>
      <c r="MQ157" s="86"/>
      <c r="MR157" s="86"/>
      <c r="MS157" s="86"/>
      <c r="MT157" s="86"/>
      <c r="MU157" s="86"/>
      <c r="MV157" s="86"/>
      <c r="MW157" s="86"/>
      <c r="MX157" s="86"/>
      <c r="MY157" s="86"/>
      <c r="MZ157" s="86"/>
      <c r="NA157" s="86"/>
      <c r="NB157" s="86"/>
      <c r="NC157" s="86"/>
      <c r="ND157" s="86"/>
      <c r="NE157" s="86"/>
      <c r="NF157" s="86"/>
      <c r="NG157" s="86"/>
      <c r="NH157" s="86"/>
      <c r="NI157" s="86"/>
      <c r="NJ157" s="86"/>
      <c r="NK157" s="86"/>
      <c r="NL157" s="86"/>
      <c r="NM157" s="86"/>
      <c r="NN157" s="86"/>
      <c r="NO157" s="86"/>
      <c r="NP157" s="86"/>
      <c r="NQ157" s="86"/>
      <c r="NR157" s="86"/>
      <c r="NS157" s="86"/>
      <c r="NT157" s="86"/>
      <c r="NU157" s="86"/>
      <c r="NV157" s="86"/>
      <c r="NW157" s="86"/>
      <c r="NX157" s="86"/>
      <c r="NY157" s="86"/>
      <c r="NZ157" s="86"/>
      <c r="OA157" s="86"/>
      <c r="OB157" s="86"/>
      <c r="OC157" s="86"/>
      <c r="OD157" s="86"/>
      <c r="OE157" s="86"/>
      <c r="OF157" s="86"/>
      <c r="OG157" s="86"/>
      <c r="OH157" s="86"/>
      <c r="OI157" s="86"/>
      <c r="OJ157" s="86"/>
      <c r="OK157" s="86"/>
      <c r="OL157" s="86"/>
      <c r="OM157" s="86"/>
      <c r="ON157" s="86"/>
      <c r="OO157" s="86"/>
      <c r="OP157" s="86"/>
      <c r="OQ157" s="86"/>
      <c r="OR157" s="86"/>
      <c r="OS157" s="86"/>
      <c r="OT157" s="86"/>
      <c r="OU157" s="86"/>
      <c r="OV157" s="86"/>
      <c r="OW157" s="86"/>
      <c r="OX157" s="86"/>
      <c r="OY157" s="86"/>
      <c r="OZ157" s="86"/>
      <c r="PA157" s="86"/>
      <c r="PB157" s="86"/>
      <c r="PC157" s="86"/>
      <c r="PD157" s="86"/>
      <c r="PE157" s="86"/>
      <c r="PF157" s="86"/>
      <c r="PG157" s="86"/>
      <c r="PH157" s="86"/>
      <c r="PI157" s="86"/>
      <c r="PJ157" s="86"/>
      <c r="PK157" s="86"/>
      <c r="PL157" s="86"/>
      <c r="PM157" s="86"/>
      <c r="PN157" s="86"/>
      <c r="PO157" s="86"/>
      <c r="PP157" s="86"/>
      <c r="PQ157" s="86"/>
      <c r="PR157" s="86"/>
      <c r="PS157" s="86"/>
      <c r="PT157" s="86"/>
      <c r="PU157" s="86"/>
      <c r="PV157" s="86"/>
      <c r="PW157" s="86"/>
      <c r="PX157" s="86"/>
      <c r="PY157" s="86"/>
      <c r="PZ157" s="86"/>
      <c r="QA157" s="86"/>
      <c r="QB157" s="86"/>
      <c r="QC157" s="86"/>
      <c r="QD157" s="86"/>
      <c r="QE157" s="86"/>
      <c r="QF157" s="86"/>
      <c r="QG157" s="86"/>
      <c r="QH157" s="86"/>
      <c r="QI157" s="86"/>
      <c r="QJ157" s="86"/>
      <c r="QK157" s="86"/>
      <c r="QL157" s="86"/>
      <c r="QM157" s="86"/>
      <c r="QN157" s="86"/>
      <c r="QO157" s="86"/>
      <c r="QP157" s="86"/>
      <c r="QQ157" s="86"/>
      <c r="QR157" s="86"/>
      <c r="QS157" s="86"/>
      <c r="QT157" s="86"/>
      <c r="QU157" s="86"/>
      <c r="QV157" s="86"/>
      <c r="QW157" s="86"/>
      <c r="QX157" s="86"/>
      <c r="QY157" s="186"/>
      <c r="QZ157" s="186"/>
      <c r="RA157" s="186"/>
      <c r="RB157" s="186"/>
      <c r="RC157" s="186"/>
      <c r="RD157" s="186"/>
      <c r="RE157" s="86"/>
      <c r="RF157" s="86"/>
      <c r="RG157" s="86"/>
      <c r="RH157" s="86"/>
      <c r="RI157" s="86"/>
      <c r="RJ157" s="86"/>
      <c r="RK157" s="86"/>
      <c r="RL157" s="86"/>
      <c r="RM157" s="86"/>
      <c r="RN157" s="86"/>
      <c r="RO157" s="86"/>
      <c r="RP157" s="86"/>
      <c r="RQ157" s="86"/>
      <c r="RR157" s="86"/>
      <c r="RS157" s="86"/>
      <c r="RT157" s="86"/>
      <c r="RU157" s="86"/>
      <c r="RV157" s="86"/>
      <c r="RW157" s="86"/>
      <c r="RX157" s="86"/>
      <c r="RY157" s="86"/>
      <c r="RZ157" s="86"/>
      <c r="SA157" s="86"/>
      <c r="SB157" s="86"/>
      <c r="SC157" s="86"/>
      <c r="SD157" s="86"/>
      <c r="SE157" s="86"/>
      <c r="SF157" s="86"/>
      <c r="SG157" s="86"/>
      <c r="SH157" s="86"/>
      <c r="SI157" s="86"/>
      <c r="SJ157" s="86"/>
      <c r="SK157" s="86"/>
      <c r="SL157" s="86"/>
      <c r="SM157" s="86"/>
      <c r="SN157" s="86"/>
      <c r="SO157" s="86"/>
      <c r="SP157" s="86"/>
      <c r="SQ157" s="86"/>
      <c r="SR157" s="86"/>
      <c r="SS157" s="86"/>
      <c r="ST157" s="86"/>
      <c r="SU157" s="86"/>
      <c r="SV157" s="86"/>
      <c r="SW157" s="86"/>
      <c r="SX157" s="86"/>
      <c r="SY157" s="86"/>
      <c r="SZ157" s="86"/>
      <c r="TA157" s="86"/>
      <c r="TB157" s="86"/>
      <c r="TC157" s="86"/>
      <c r="TD157" s="86"/>
      <c r="TE157" s="86"/>
      <c r="TF157" s="86"/>
      <c r="TG157" s="86"/>
      <c r="TH157" s="86"/>
      <c r="TI157" s="86"/>
      <c r="TJ157" s="86"/>
      <c r="TK157" s="86"/>
      <c r="TL157" s="86"/>
      <c r="TM157" s="86"/>
      <c r="TN157" s="86"/>
      <c r="TO157" s="86"/>
      <c r="TP157" s="86"/>
      <c r="TQ157" s="86"/>
      <c r="TR157" s="86"/>
      <c r="TS157" s="86"/>
      <c r="TT157" s="86"/>
      <c r="TU157" s="86"/>
      <c r="TV157" s="86"/>
      <c r="TW157" s="86"/>
      <c r="TX157" s="86"/>
      <c r="TY157" s="86"/>
      <c r="TZ157" s="86"/>
      <c r="UA157" s="86"/>
      <c r="UB157" s="86"/>
      <c r="UC157" s="86"/>
      <c r="UD157" s="86"/>
      <c r="UE157" s="86"/>
      <c r="UF157" s="86"/>
      <c r="UG157" s="86"/>
      <c r="UH157" s="86"/>
      <c r="UI157" s="86"/>
      <c r="UJ157" s="86"/>
      <c r="UK157" s="86"/>
      <c r="UL157" s="86"/>
      <c r="UM157" s="86"/>
      <c r="UN157" s="86"/>
      <c r="UO157" s="86"/>
      <c r="UP157" s="86"/>
      <c r="UQ157" s="86"/>
      <c r="UR157" s="86"/>
      <c r="US157" s="86"/>
      <c r="UT157" s="86"/>
      <c r="UU157" s="86"/>
      <c r="UV157" s="86"/>
      <c r="UW157" s="86"/>
      <c r="UX157" s="86"/>
      <c r="UY157" s="86"/>
      <c r="UZ157" s="86"/>
      <c r="VA157" s="86"/>
      <c r="VB157" s="86"/>
      <c r="VC157" s="86"/>
      <c r="VD157" s="86"/>
      <c r="VE157" s="86"/>
      <c r="VF157" s="86"/>
      <c r="VG157" s="86"/>
      <c r="VH157" s="86"/>
      <c r="VI157" s="86"/>
      <c r="VJ157" s="86"/>
      <c r="VK157" s="86"/>
      <c r="VL157" s="86"/>
      <c r="VM157" s="86"/>
      <c r="VN157" s="86"/>
      <c r="VO157" s="86"/>
      <c r="VP157" s="86"/>
      <c r="VQ157" s="86"/>
      <c r="VR157" s="86"/>
      <c r="VS157" s="86"/>
      <c r="VT157" s="86"/>
      <c r="VU157" s="86"/>
      <c r="VV157" s="86"/>
      <c r="VW157" s="86"/>
      <c r="VX157" s="86"/>
      <c r="VY157" s="86"/>
      <c r="VZ157" s="86"/>
      <c r="WA157" s="86"/>
      <c r="WB157" s="86"/>
      <c r="WC157" s="86"/>
      <c r="WD157" s="86"/>
      <c r="WE157" s="86"/>
      <c r="WF157" s="86"/>
      <c r="WG157" s="86"/>
      <c r="WH157" s="86"/>
      <c r="WI157" s="86"/>
      <c r="WJ157" s="86"/>
      <c r="WK157" s="86"/>
      <c r="WL157" s="86"/>
      <c r="WM157" s="86"/>
      <c r="WN157" s="86"/>
      <c r="WO157" s="86"/>
      <c r="WP157" s="86"/>
      <c r="WQ157" s="86"/>
      <c r="WR157" s="86"/>
      <c r="WS157" s="86"/>
      <c r="WT157" s="86"/>
      <c r="WU157" s="86"/>
      <c r="WV157" s="86"/>
      <c r="WW157" s="86"/>
      <c r="WX157" s="86"/>
      <c r="WY157" s="86"/>
      <c r="WZ157" s="86"/>
      <c r="XA157" s="86"/>
      <c r="XB157" s="86"/>
      <c r="XC157" s="86"/>
      <c r="XD157" s="86"/>
      <c r="XE157" s="86"/>
      <c r="XF157" s="86"/>
      <c r="XG157" s="86"/>
      <c r="XH157" s="86"/>
      <c r="XI157" s="86"/>
      <c r="XJ157" s="86"/>
      <c r="XK157" s="86"/>
      <c r="XL157" s="86"/>
      <c r="XM157" s="86"/>
      <c r="XN157" s="86"/>
      <c r="XO157" s="86"/>
      <c r="XP157" s="86"/>
      <c r="XQ157" s="86"/>
      <c r="XR157" s="86"/>
      <c r="XS157" s="86"/>
      <c r="XT157" s="86"/>
      <c r="XU157" s="86"/>
      <c r="XV157" s="86"/>
      <c r="XW157" s="86"/>
      <c r="XX157" s="86"/>
      <c r="XY157" s="86"/>
      <c r="XZ157" s="86"/>
      <c r="YA157" s="86"/>
      <c r="YB157" s="86"/>
      <c r="YC157" s="86"/>
      <c r="YD157" s="86"/>
      <c r="YE157" s="86"/>
      <c r="YF157" s="86"/>
      <c r="YG157" s="86"/>
      <c r="YH157" s="86"/>
      <c r="YI157" s="86"/>
      <c r="YJ157" s="86"/>
      <c r="YK157" s="86"/>
      <c r="YL157" s="86"/>
      <c r="YM157" s="86"/>
      <c r="YN157" s="86"/>
      <c r="YO157" s="86"/>
      <c r="YP157" s="86"/>
      <c r="YQ157" s="86"/>
      <c r="YR157" s="86"/>
      <c r="YS157" s="86"/>
      <c r="YT157" s="86"/>
      <c r="YU157" s="86"/>
      <c r="YV157" s="86"/>
      <c r="YW157" s="86"/>
      <c r="YX157" s="86"/>
      <c r="YY157" s="86"/>
      <c r="YZ157" s="86"/>
      <c r="ZA157" s="86"/>
      <c r="ZB157" s="86"/>
      <c r="ZC157" s="86"/>
      <c r="ZD157" s="86"/>
      <c r="ZE157" s="86"/>
      <c r="ZF157" s="86"/>
      <c r="ZG157" s="86"/>
      <c r="ZH157" s="86"/>
      <c r="ZI157" s="86"/>
      <c r="ZJ157" s="86"/>
      <c r="ZK157" s="86"/>
      <c r="ZL157" s="86"/>
      <c r="ZM157" s="86"/>
      <c r="ZN157" s="86"/>
      <c r="ZO157" s="86"/>
      <c r="ZP157" s="86"/>
      <c r="ZQ157" s="86"/>
      <c r="ZR157" s="86"/>
      <c r="ZS157" s="86"/>
      <c r="ZT157" s="86"/>
      <c r="ZU157" s="86"/>
      <c r="ZV157" s="86"/>
      <c r="ZW157" s="86"/>
      <c r="ZX157" s="86"/>
      <c r="ZY157" s="86"/>
      <c r="ZZ157" s="86"/>
      <c r="AAA157" s="86"/>
      <c r="AAB157" s="86"/>
      <c r="AAC157" s="86"/>
      <c r="AAD157" s="86"/>
      <c r="AAE157" s="86"/>
      <c r="AAF157" s="86"/>
      <c r="AAG157" s="86"/>
      <c r="AAH157" s="86"/>
      <c r="AAI157" s="86"/>
      <c r="AAJ157" s="86"/>
      <c r="AAK157" s="86"/>
      <c r="AAL157" s="86"/>
      <c r="AAM157" s="86"/>
      <c r="AAN157" s="86"/>
      <c r="AAO157" s="86"/>
      <c r="AAP157" s="86"/>
      <c r="AAQ157" s="86"/>
      <c r="AAR157" s="86"/>
      <c r="AAS157" s="86"/>
      <c r="AAT157" s="86"/>
      <c r="AAU157" s="186"/>
      <c r="AAV157" s="186"/>
      <c r="AAW157" s="186"/>
      <c r="AAX157" s="186"/>
      <c r="AAY157" s="186"/>
      <c r="AAZ157" s="186"/>
      <c r="ABA157" s="86"/>
      <c r="ABB157" s="86"/>
      <c r="ABC157" s="86"/>
      <c r="ABD157" s="86"/>
      <c r="ABE157" s="86"/>
      <c r="ABF157" s="86"/>
      <c r="ABG157" s="86"/>
      <c r="ABH157" s="86"/>
      <c r="ABI157" s="86"/>
      <c r="ABJ157" s="86"/>
      <c r="ABK157" s="86"/>
      <c r="ABL157" s="86"/>
      <c r="ABM157" s="86"/>
      <c r="ABN157" s="86"/>
      <c r="ABO157" s="86"/>
      <c r="ABP157" s="86"/>
      <c r="ABQ157" s="86"/>
      <c r="ABR157" s="86"/>
      <c r="ABS157" s="86"/>
      <c r="ABT157" s="86"/>
      <c r="ABU157" s="86"/>
      <c r="ABV157" s="86"/>
      <c r="ABW157" s="86"/>
      <c r="ABX157" s="86"/>
      <c r="ABY157" s="86"/>
      <c r="ABZ157" s="86"/>
      <c r="ACA157" s="86"/>
      <c r="ACB157" s="86"/>
      <c r="ACC157" s="86"/>
      <c r="ACD157" s="86"/>
      <c r="ACE157" s="86"/>
      <c r="ACF157" s="86"/>
      <c r="ACG157" s="86"/>
      <c r="ACH157" s="86"/>
      <c r="ACI157" s="86"/>
      <c r="ACJ157" s="86"/>
      <c r="ACK157" s="86"/>
      <c r="ACL157" s="86"/>
      <c r="ACM157" s="86"/>
      <c r="ACN157" s="86"/>
      <c r="ACO157" s="86"/>
      <c r="ACP157" s="86"/>
      <c r="ACQ157" s="86"/>
      <c r="ACR157" s="86"/>
      <c r="ACS157" s="86"/>
      <c r="ACT157" s="86"/>
      <c r="ACU157" s="86"/>
      <c r="ACV157" s="86"/>
      <c r="ACW157" s="86"/>
      <c r="ACX157" s="86"/>
      <c r="ACY157" s="86"/>
      <c r="ACZ157" s="86"/>
      <c r="ADA157" s="86"/>
      <c r="ADB157" s="86"/>
      <c r="ADC157" s="86"/>
      <c r="ADD157" s="86"/>
      <c r="ADE157" s="86"/>
      <c r="ADF157" s="86"/>
      <c r="ADG157" s="86"/>
      <c r="ADH157" s="86"/>
      <c r="ADI157" s="86"/>
      <c r="ADJ157" s="86"/>
      <c r="ADK157" s="86"/>
      <c r="ADL157" s="86"/>
      <c r="ADM157" s="86"/>
      <c r="ADN157" s="86"/>
      <c r="ADO157" s="86"/>
      <c r="ADP157" s="86"/>
      <c r="ADQ157" s="86"/>
      <c r="ADR157" s="86"/>
      <c r="ADS157" s="86"/>
      <c r="ADT157" s="86"/>
      <c r="ADU157" s="86"/>
      <c r="ADV157" s="86"/>
      <c r="ADW157" s="86"/>
      <c r="ADX157" s="86"/>
      <c r="ADY157" s="86"/>
      <c r="ADZ157" s="86"/>
      <c r="AEA157" s="86"/>
      <c r="AEB157" s="86"/>
      <c r="AEC157" s="86"/>
      <c r="AED157" s="86"/>
      <c r="AEE157" s="86"/>
      <c r="AEF157" s="86"/>
      <c r="AEG157" s="86"/>
      <c r="AEH157" s="86"/>
      <c r="AEI157" s="86"/>
      <c r="AEJ157" s="86"/>
      <c r="AEK157" s="86"/>
      <c r="AEL157" s="86"/>
      <c r="AEM157" s="86"/>
      <c r="AEN157" s="86"/>
      <c r="AEO157" s="86"/>
      <c r="AEP157" s="86"/>
      <c r="AEQ157" s="86"/>
      <c r="AER157" s="86"/>
      <c r="AES157" s="86"/>
      <c r="AET157" s="86"/>
      <c r="AEU157" s="86"/>
      <c r="AEV157" s="86"/>
      <c r="AEW157" s="86"/>
      <c r="AEX157" s="86"/>
      <c r="AEY157" s="86"/>
      <c r="AEZ157" s="86"/>
      <c r="AFA157" s="86"/>
      <c r="AFB157" s="86"/>
      <c r="AFC157" s="86"/>
      <c r="AFD157" s="86"/>
      <c r="AFE157" s="86"/>
      <c r="AFF157" s="86"/>
      <c r="AFG157" s="86"/>
      <c r="AFH157" s="86"/>
      <c r="AFI157" s="86"/>
      <c r="AFJ157" s="86"/>
      <c r="AFK157" s="86"/>
      <c r="AFL157" s="86"/>
      <c r="AFM157" s="86"/>
      <c r="AFN157" s="86"/>
      <c r="AFO157" s="86"/>
      <c r="AFP157" s="86"/>
      <c r="AFQ157" s="86"/>
      <c r="AFR157" s="86"/>
      <c r="AFS157" s="86"/>
      <c r="AFT157" s="86"/>
      <c r="AFU157" s="86"/>
      <c r="AFV157" s="86"/>
      <c r="AFW157" s="86"/>
      <c r="AFX157" s="86"/>
      <c r="AFY157" s="86"/>
      <c r="AFZ157" s="86"/>
      <c r="AGA157" s="86"/>
      <c r="AGB157" s="86"/>
      <c r="AGC157" s="86"/>
      <c r="AGD157" s="86"/>
      <c r="AGE157" s="86"/>
      <c r="AGF157" s="86"/>
      <c r="AGG157" s="86"/>
      <c r="AGH157" s="86"/>
      <c r="AGI157" s="86"/>
      <c r="AGJ157" s="86"/>
      <c r="AGK157" s="86"/>
      <c r="AGL157" s="86"/>
      <c r="AGM157" s="86"/>
      <c r="AGN157" s="86"/>
      <c r="AGO157" s="86"/>
      <c r="AGP157" s="86"/>
      <c r="AGQ157" s="86"/>
      <c r="AGR157" s="86"/>
      <c r="AGS157" s="86"/>
      <c r="AGT157" s="86"/>
      <c r="AGU157" s="86"/>
      <c r="AGV157" s="86"/>
      <c r="AGW157" s="86"/>
      <c r="AGX157" s="86"/>
      <c r="AGY157" s="86"/>
      <c r="AGZ157" s="86"/>
      <c r="AHA157" s="86"/>
      <c r="AHB157" s="86"/>
      <c r="AHC157" s="86"/>
      <c r="AHD157" s="86"/>
      <c r="AHE157" s="86"/>
      <c r="AHF157" s="86"/>
      <c r="AHG157" s="86"/>
      <c r="AHH157" s="86"/>
      <c r="AHI157" s="86"/>
      <c r="AHJ157" s="86"/>
      <c r="AHK157" s="86"/>
      <c r="AHL157" s="86"/>
      <c r="AHM157" s="86"/>
      <c r="AHN157" s="86"/>
      <c r="AHO157" s="86"/>
      <c r="AHP157" s="86"/>
      <c r="AHQ157" s="86"/>
      <c r="AHR157" s="86"/>
      <c r="AHS157" s="86"/>
      <c r="AHT157" s="86"/>
      <c r="AHU157" s="86"/>
      <c r="AHV157" s="86"/>
      <c r="AHW157" s="86"/>
      <c r="AHX157" s="86"/>
      <c r="AHY157" s="86"/>
      <c r="AHZ157" s="86"/>
      <c r="AIA157" s="86"/>
      <c r="AIB157" s="86"/>
      <c r="AIC157" s="86"/>
      <c r="AID157" s="86"/>
      <c r="AIE157" s="86"/>
      <c r="AIF157" s="86"/>
      <c r="AIG157" s="86"/>
      <c r="AIH157" s="86"/>
      <c r="AII157" s="86"/>
      <c r="AIJ157" s="86"/>
      <c r="AIK157" s="86"/>
      <c r="AIL157" s="86"/>
      <c r="AIM157" s="86"/>
      <c r="AIN157" s="86"/>
      <c r="AIO157" s="86"/>
      <c r="AIP157" s="86"/>
      <c r="AIQ157" s="86"/>
      <c r="AIR157" s="86"/>
      <c r="AIS157" s="86"/>
      <c r="AIT157" s="86"/>
      <c r="AIU157" s="86"/>
      <c r="AIV157" s="86"/>
      <c r="AIW157" s="86"/>
      <c r="AIX157" s="86"/>
      <c r="AIY157" s="86"/>
      <c r="AIZ157" s="86"/>
      <c r="AJA157" s="86"/>
      <c r="AJB157" s="86"/>
      <c r="AJC157" s="86"/>
      <c r="AJD157" s="86"/>
      <c r="AJE157" s="86"/>
      <c r="AJF157" s="86"/>
      <c r="AJG157" s="86"/>
      <c r="AJH157" s="86"/>
      <c r="AJI157" s="86"/>
      <c r="AJJ157" s="86"/>
      <c r="AJK157" s="86"/>
      <c r="AJL157" s="86"/>
      <c r="AJM157" s="86"/>
      <c r="AJN157" s="86"/>
      <c r="AJO157" s="86"/>
      <c r="AJP157" s="86"/>
      <c r="AJQ157" s="86"/>
      <c r="AJR157" s="86"/>
      <c r="AJS157" s="86"/>
      <c r="AJT157" s="86"/>
      <c r="AJU157" s="86"/>
      <c r="AJV157" s="86"/>
      <c r="AJW157" s="86"/>
      <c r="AJX157" s="86"/>
      <c r="AJY157" s="86"/>
      <c r="AJZ157" s="86"/>
      <c r="AKA157" s="86"/>
      <c r="AKB157" s="86"/>
      <c r="AKC157" s="86"/>
      <c r="AKD157" s="86"/>
      <c r="AKE157" s="86"/>
      <c r="AKF157" s="86"/>
      <c r="AKG157" s="86"/>
      <c r="AKH157" s="86"/>
      <c r="AKI157" s="86"/>
      <c r="AKJ157" s="86"/>
      <c r="AKK157" s="86"/>
      <c r="AKL157" s="86"/>
      <c r="AKM157" s="86"/>
      <c r="AKN157" s="86"/>
      <c r="AKO157" s="86"/>
      <c r="AKP157" s="86"/>
      <c r="AKQ157" s="186"/>
      <c r="AKR157" s="186"/>
      <c r="AKS157" s="186"/>
      <c r="AKT157" s="186"/>
      <c r="AKU157" s="186"/>
      <c r="AKV157" s="186"/>
      <c r="AKW157" s="86"/>
      <c r="AKX157" s="86"/>
      <c r="AKY157" s="86"/>
      <c r="AKZ157" s="86"/>
      <c r="ALA157" s="86"/>
      <c r="ALB157" s="86"/>
      <c r="ALC157" s="86"/>
      <c r="ALD157" s="86"/>
      <c r="ALE157" s="86"/>
      <c r="ALF157" s="86"/>
      <c r="ALG157" s="86"/>
      <c r="ALH157" s="86"/>
      <c r="ALI157" s="86"/>
      <c r="ALJ157" s="86"/>
      <c r="ALK157" s="86"/>
      <c r="ALL157" s="86"/>
      <c r="ALM157" s="86"/>
      <c r="ALN157" s="86"/>
      <c r="ALO157" s="86"/>
      <c r="ALP157" s="86"/>
      <c r="ALQ157" s="86"/>
      <c r="ALR157" s="86"/>
      <c r="ALS157" s="86"/>
      <c r="ALT157" s="86"/>
      <c r="ALU157" s="86"/>
      <c r="ALV157" s="86"/>
      <c r="ALW157" s="86"/>
      <c r="ALX157" s="86"/>
      <c r="ALY157" s="86"/>
      <c r="ALZ157" s="86"/>
      <c r="AMA157" s="86"/>
      <c r="AMB157" s="86"/>
      <c r="AMC157" s="86"/>
      <c r="AMD157" s="86"/>
      <c r="AME157" s="86"/>
      <c r="AMF157" s="86"/>
      <c r="AMG157" s="86"/>
      <c r="AMH157" s="86"/>
      <c r="AMI157" s="86"/>
      <c r="AMJ157" s="86"/>
      <c r="AMK157" s="86"/>
      <c r="AML157" s="86"/>
      <c r="AMM157" s="86"/>
      <c r="AMN157" s="86"/>
      <c r="AMO157" s="86"/>
      <c r="AMP157" s="86"/>
      <c r="AMQ157" s="86"/>
      <c r="AMR157" s="86"/>
      <c r="AMS157" s="86"/>
      <c r="AMT157" s="86"/>
      <c r="AMU157" s="86"/>
      <c r="AMV157" s="86"/>
      <c r="AMW157" s="86"/>
      <c r="AMX157" s="86"/>
      <c r="AMY157" s="86"/>
      <c r="AMZ157" s="86"/>
      <c r="ANA157" s="86"/>
      <c r="ANB157" s="86"/>
      <c r="ANC157" s="86"/>
      <c r="AND157" s="86"/>
      <c r="ANE157" s="86"/>
      <c r="ANF157" s="86"/>
      <c r="ANG157" s="86"/>
      <c r="ANH157" s="86"/>
      <c r="ANI157" s="86"/>
      <c r="ANJ157" s="86"/>
      <c r="ANK157" s="86"/>
      <c r="ANL157" s="86"/>
      <c r="ANM157" s="86"/>
      <c r="ANN157" s="86"/>
      <c r="ANO157" s="86"/>
      <c r="ANP157" s="86"/>
      <c r="ANQ157" s="86"/>
      <c r="ANR157" s="86"/>
      <c r="ANS157" s="86"/>
      <c r="ANT157" s="86"/>
      <c r="ANU157" s="86"/>
      <c r="ANV157" s="86"/>
      <c r="ANW157" s="86"/>
      <c r="ANX157" s="86"/>
      <c r="ANY157" s="86"/>
      <c r="ANZ157" s="86"/>
      <c r="AOA157" s="86"/>
      <c r="AOB157" s="86"/>
      <c r="AOC157" s="86"/>
      <c r="AOD157" s="86"/>
      <c r="AOE157" s="86"/>
      <c r="AOF157" s="86"/>
      <c r="AOG157" s="86"/>
      <c r="AOH157" s="86"/>
      <c r="AOI157" s="86"/>
      <c r="AOJ157" s="86"/>
      <c r="AOK157" s="86"/>
      <c r="AOL157" s="86"/>
      <c r="AOM157" s="86"/>
      <c r="AON157" s="86"/>
      <c r="AOO157" s="86"/>
      <c r="AOP157" s="86"/>
      <c r="AOQ157" s="86"/>
      <c r="AOR157" s="86"/>
      <c r="AOS157" s="86"/>
      <c r="AOT157" s="86"/>
      <c r="AOU157" s="86"/>
      <c r="AOV157" s="86"/>
      <c r="AOW157" s="86"/>
      <c r="AOX157" s="86"/>
      <c r="AOY157" s="86"/>
      <c r="AOZ157" s="86"/>
      <c r="APA157" s="86"/>
      <c r="APB157" s="86"/>
      <c r="APC157" s="86"/>
      <c r="APD157" s="86"/>
      <c r="APE157" s="86"/>
      <c r="APF157" s="86"/>
      <c r="APG157" s="86"/>
      <c r="APH157" s="86"/>
      <c r="API157" s="86"/>
      <c r="APJ157" s="86"/>
      <c r="APK157" s="86"/>
      <c r="APL157" s="86"/>
      <c r="APM157" s="86"/>
      <c r="APN157" s="86"/>
      <c r="APO157" s="86"/>
      <c r="APP157" s="86"/>
      <c r="APQ157" s="86"/>
      <c r="APR157" s="86"/>
      <c r="APS157" s="86"/>
      <c r="APT157" s="86"/>
      <c r="APU157" s="86"/>
      <c r="APV157" s="86"/>
      <c r="APW157" s="86"/>
      <c r="APX157" s="86"/>
      <c r="APY157" s="86"/>
      <c r="APZ157" s="86"/>
      <c r="AQA157" s="86"/>
      <c r="AQB157" s="86"/>
      <c r="AQC157" s="86"/>
      <c r="AQD157" s="86"/>
      <c r="AQE157" s="86"/>
      <c r="AQF157" s="86"/>
      <c r="AQG157" s="86"/>
      <c r="AQH157" s="86"/>
      <c r="AQI157" s="86"/>
      <c r="AQJ157" s="86"/>
      <c r="AQK157" s="86"/>
      <c r="AQL157" s="86"/>
      <c r="AQM157" s="86"/>
      <c r="AQN157" s="86"/>
      <c r="AQO157" s="86"/>
      <c r="AQP157" s="86"/>
      <c r="AQQ157" s="86"/>
      <c r="AQR157" s="86"/>
      <c r="AQS157" s="86"/>
      <c r="AQT157" s="86"/>
      <c r="AQU157" s="86"/>
      <c r="AQV157" s="86"/>
      <c r="AQW157" s="86"/>
      <c r="AQX157" s="86"/>
      <c r="AQY157" s="86"/>
      <c r="AQZ157" s="86"/>
      <c r="ARA157" s="86"/>
      <c r="ARB157" s="86"/>
      <c r="ARC157" s="86"/>
      <c r="ARD157" s="86"/>
      <c r="ARE157" s="86"/>
      <c r="ARF157" s="86"/>
      <c r="ARG157" s="86"/>
      <c r="ARH157" s="86"/>
      <c r="ARI157" s="86"/>
      <c r="ARJ157" s="86"/>
      <c r="ARK157" s="86"/>
      <c r="ARL157" s="86"/>
      <c r="ARM157" s="86"/>
      <c r="ARN157" s="86"/>
      <c r="ARO157" s="86"/>
      <c r="ARP157" s="86"/>
      <c r="ARQ157" s="86"/>
      <c r="ARR157" s="86"/>
      <c r="ARS157" s="86"/>
      <c r="ART157" s="86"/>
      <c r="ARU157" s="86"/>
      <c r="ARV157" s="86"/>
      <c r="ARW157" s="86"/>
      <c r="ARX157" s="86"/>
      <c r="ARY157" s="86"/>
      <c r="ARZ157" s="86"/>
      <c r="ASA157" s="86"/>
      <c r="ASB157" s="86"/>
      <c r="ASC157" s="86"/>
      <c r="ASD157" s="86"/>
      <c r="ASE157" s="86"/>
      <c r="ASF157" s="86"/>
      <c r="ASG157" s="86"/>
      <c r="ASH157" s="86"/>
      <c r="ASI157" s="86"/>
      <c r="ASJ157" s="86"/>
      <c r="ASK157" s="86"/>
      <c r="ASL157" s="86"/>
      <c r="ASM157" s="86"/>
      <c r="ASN157" s="86"/>
      <c r="ASO157" s="86"/>
      <c r="ASP157" s="86"/>
      <c r="ASQ157" s="86"/>
      <c r="ASR157" s="86"/>
      <c r="ASS157" s="86"/>
      <c r="AST157" s="86"/>
      <c r="ASU157" s="86"/>
      <c r="ASV157" s="86"/>
      <c r="ASW157" s="86"/>
      <c r="ASX157" s="86"/>
      <c r="ASY157" s="86"/>
      <c r="ASZ157" s="86"/>
      <c r="ATA157" s="86"/>
      <c r="ATB157" s="86"/>
      <c r="ATC157" s="86"/>
      <c r="ATD157" s="86"/>
      <c r="ATE157" s="86"/>
      <c r="ATF157" s="86"/>
      <c r="ATG157" s="86"/>
      <c r="ATH157" s="86"/>
      <c r="ATI157" s="86"/>
      <c r="ATJ157" s="86"/>
      <c r="ATK157" s="86"/>
      <c r="ATL157" s="86"/>
      <c r="ATM157" s="86"/>
      <c r="ATN157" s="86"/>
      <c r="ATO157" s="86"/>
      <c r="ATP157" s="86"/>
      <c r="ATQ157" s="86"/>
      <c r="ATR157" s="86"/>
      <c r="ATS157" s="86"/>
      <c r="ATT157" s="86"/>
      <c r="ATU157" s="86"/>
      <c r="ATV157" s="86"/>
      <c r="ATW157" s="86"/>
      <c r="ATX157" s="86"/>
      <c r="ATY157" s="86"/>
      <c r="ATZ157" s="86"/>
      <c r="AUA157" s="86"/>
      <c r="AUB157" s="86"/>
      <c r="AUC157" s="86"/>
      <c r="AUD157" s="86"/>
      <c r="AUE157" s="86"/>
      <c r="AUF157" s="86"/>
      <c r="AUG157" s="86"/>
      <c r="AUH157" s="86"/>
      <c r="AUI157" s="86"/>
      <c r="AUJ157" s="86"/>
      <c r="AUK157" s="86"/>
      <c r="AUL157" s="86"/>
      <c r="AUM157" s="186"/>
      <c r="AUN157" s="186"/>
      <c r="AUO157" s="186"/>
      <c r="AUP157" s="186"/>
      <c r="AUQ157" s="186"/>
      <c r="AUR157" s="186"/>
      <c r="AUS157" s="86"/>
      <c r="AUT157" s="86"/>
      <c r="AUU157" s="86"/>
      <c r="AUV157" s="86"/>
      <c r="AUW157" s="86"/>
      <c r="AUX157" s="86"/>
      <c r="AUY157" s="86"/>
      <c r="AUZ157" s="86"/>
      <c r="AVA157" s="86"/>
      <c r="AVB157" s="86"/>
      <c r="AVC157" s="86"/>
      <c r="AVD157" s="86"/>
      <c r="AVE157" s="86"/>
      <c r="AVF157" s="86"/>
      <c r="AVG157" s="86"/>
      <c r="AVH157" s="86"/>
      <c r="AVI157" s="86"/>
      <c r="AVJ157" s="86"/>
      <c r="AVK157" s="86"/>
      <c r="AVL157" s="86"/>
      <c r="AVM157" s="86"/>
      <c r="AVN157" s="86"/>
      <c r="AVO157" s="86"/>
      <c r="AVP157" s="86"/>
      <c r="AVQ157" s="86"/>
      <c r="AVR157" s="86"/>
      <c r="AVS157" s="86"/>
      <c r="AVT157" s="86"/>
      <c r="AVU157" s="86"/>
      <c r="AVV157" s="86"/>
      <c r="AVW157" s="86"/>
      <c r="AVX157" s="86"/>
      <c r="AVY157" s="86"/>
      <c r="AVZ157" s="86"/>
      <c r="AWA157" s="86"/>
      <c r="AWB157" s="86"/>
      <c r="AWC157" s="86"/>
      <c r="AWD157" s="86"/>
      <c r="AWE157" s="86"/>
      <c r="AWF157" s="86"/>
      <c r="AWG157" s="86"/>
      <c r="AWH157" s="86"/>
      <c r="AWI157" s="86"/>
      <c r="AWJ157" s="86"/>
      <c r="AWK157" s="86"/>
      <c r="AWL157" s="86"/>
      <c r="AWM157" s="86"/>
      <c r="AWN157" s="86"/>
      <c r="AWO157" s="86"/>
      <c r="AWP157" s="86"/>
      <c r="AWQ157" s="86"/>
      <c r="AWR157" s="86"/>
      <c r="AWS157" s="86"/>
      <c r="AWT157" s="86"/>
      <c r="AWU157" s="86"/>
      <c r="AWV157" s="86"/>
      <c r="AWW157" s="86"/>
      <c r="AWX157" s="86"/>
      <c r="AWY157" s="86"/>
      <c r="AWZ157" s="86"/>
      <c r="AXA157" s="86"/>
      <c r="AXB157" s="86"/>
      <c r="AXC157" s="86"/>
      <c r="AXD157" s="86"/>
      <c r="AXE157" s="86"/>
      <c r="AXF157" s="86"/>
      <c r="AXG157" s="86"/>
      <c r="AXH157" s="86"/>
      <c r="AXI157" s="86"/>
      <c r="AXJ157" s="86"/>
      <c r="AXK157" s="86"/>
      <c r="AXL157" s="86"/>
      <c r="AXM157" s="86"/>
      <c r="AXN157" s="86"/>
      <c r="AXO157" s="86"/>
      <c r="AXP157" s="86"/>
      <c r="AXQ157" s="86"/>
      <c r="AXR157" s="86"/>
      <c r="AXS157" s="86"/>
      <c r="AXT157" s="86"/>
      <c r="AXU157" s="86"/>
      <c r="AXV157" s="86"/>
      <c r="AXW157" s="86"/>
      <c r="AXX157" s="86"/>
      <c r="AXY157" s="86"/>
      <c r="AXZ157" s="86"/>
      <c r="AYA157" s="86"/>
      <c r="AYB157" s="86"/>
      <c r="AYC157" s="86"/>
      <c r="AYD157" s="86"/>
      <c r="AYE157" s="86"/>
      <c r="AYF157" s="86"/>
      <c r="AYG157" s="86"/>
      <c r="AYH157" s="86"/>
      <c r="AYI157" s="86"/>
      <c r="AYJ157" s="86"/>
      <c r="AYK157" s="86"/>
      <c r="AYL157" s="86"/>
      <c r="AYM157" s="86"/>
      <c r="AYN157" s="86"/>
      <c r="AYO157" s="86"/>
      <c r="AYP157" s="86"/>
      <c r="AYQ157" s="86"/>
      <c r="AYR157" s="86"/>
      <c r="AYS157" s="86"/>
      <c r="AYT157" s="86"/>
      <c r="AYU157" s="86"/>
      <c r="AYV157" s="86"/>
      <c r="AYW157" s="86"/>
      <c r="AYX157" s="86"/>
      <c r="AYY157" s="86"/>
      <c r="AYZ157" s="86"/>
      <c r="AZA157" s="86"/>
      <c r="AZB157" s="86"/>
      <c r="AZC157" s="86"/>
      <c r="AZD157" s="86"/>
      <c r="AZE157" s="86"/>
      <c r="AZF157" s="86"/>
      <c r="AZG157" s="86"/>
      <c r="AZH157" s="86"/>
      <c r="AZI157" s="86"/>
      <c r="AZJ157" s="86"/>
      <c r="AZK157" s="86"/>
      <c r="AZL157" s="86"/>
      <c r="AZM157" s="86"/>
      <c r="AZN157" s="86"/>
      <c r="AZO157" s="86"/>
      <c r="AZP157" s="86"/>
      <c r="AZQ157" s="86"/>
      <c r="AZR157" s="86"/>
      <c r="AZS157" s="86"/>
      <c r="AZT157" s="86"/>
      <c r="AZU157" s="86"/>
      <c r="AZV157" s="86"/>
      <c r="AZW157" s="86"/>
      <c r="AZX157" s="86"/>
      <c r="AZY157" s="86"/>
      <c r="AZZ157" s="86"/>
      <c r="BAA157" s="86"/>
      <c r="BAB157" s="86"/>
      <c r="BAC157" s="86"/>
      <c r="BAD157" s="86"/>
      <c r="BAE157" s="86"/>
      <c r="BAF157" s="86"/>
      <c r="BAG157" s="86"/>
      <c r="BAH157" s="86"/>
      <c r="BAI157" s="86"/>
      <c r="BAJ157" s="86"/>
      <c r="BAK157" s="86"/>
      <c r="BAL157" s="86"/>
      <c r="BAM157" s="86"/>
      <c r="BAN157" s="86"/>
      <c r="BAO157" s="86"/>
      <c r="BAP157" s="86"/>
      <c r="BAQ157" s="86"/>
      <c r="BAR157" s="86"/>
      <c r="BAS157" s="86"/>
      <c r="BAT157" s="86"/>
      <c r="BAU157" s="86"/>
      <c r="BAV157" s="86"/>
      <c r="BAW157" s="86"/>
      <c r="BAX157" s="86"/>
      <c r="BAY157" s="86"/>
      <c r="BAZ157" s="86"/>
      <c r="BBA157" s="86"/>
      <c r="BBB157" s="86"/>
      <c r="BBC157" s="86"/>
      <c r="BBD157" s="86"/>
      <c r="BBE157" s="86"/>
      <c r="BBF157" s="86"/>
      <c r="BBG157" s="86"/>
      <c r="BBH157" s="86"/>
      <c r="BBI157" s="86"/>
      <c r="BBJ157" s="86"/>
      <c r="BBK157" s="86"/>
      <c r="BBL157" s="86"/>
      <c r="BBM157" s="86"/>
      <c r="BBN157" s="86"/>
      <c r="BBO157" s="86"/>
      <c r="BBP157" s="86"/>
      <c r="BBQ157" s="86"/>
      <c r="BBR157" s="86"/>
      <c r="BBS157" s="86"/>
      <c r="BBT157" s="86"/>
      <c r="BBU157" s="86"/>
      <c r="BBV157" s="86"/>
      <c r="BBW157" s="86"/>
      <c r="BBX157" s="86"/>
      <c r="BBY157" s="86"/>
      <c r="BBZ157" s="86"/>
      <c r="BCA157" s="86"/>
      <c r="BCB157" s="86"/>
      <c r="BCC157" s="86"/>
      <c r="BCD157" s="86"/>
      <c r="BCE157" s="86"/>
      <c r="BCF157" s="86"/>
      <c r="BCG157" s="86"/>
      <c r="BCH157" s="86"/>
      <c r="BCI157" s="86"/>
      <c r="BCJ157" s="86"/>
      <c r="BCK157" s="86"/>
      <c r="BCL157" s="86"/>
      <c r="BCM157" s="86"/>
      <c r="BCN157" s="86"/>
      <c r="BCO157" s="86"/>
      <c r="BCP157" s="86"/>
      <c r="BCQ157" s="86"/>
      <c r="BCR157" s="86"/>
      <c r="BCS157" s="86"/>
      <c r="BCT157" s="86"/>
      <c r="BCU157" s="86"/>
      <c r="BCV157" s="86"/>
      <c r="BCW157" s="86"/>
      <c r="BCX157" s="86"/>
      <c r="BCY157" s="86"/>
      <c r="BCZ157" s="86"/>
      <c r="BDA157" s="86"/>
      <c r="BDB157" s="86"/>
      <c r="BDC157" s="86"/>
      <c r="BDD157" s="86"/>
      <c r="BDE157" s="86"/>
      <c r="BDF157" s="86"/>
      <c r="BDG157" s="86"/>
      <c r="BDH157" s="86"/>
      <c r="BDI157" s="86"/>
      <c r="BDJ157" s="86"/>
      <c r="BDK157" s="86"/>
      <c r="BDL157" s="86"/>
      <c r="BDM157" s="86"/>
      <c r="BDN157" s="86"/>
      <c r="BDO157" s="86"/>
      <c r="BDP157" s="86"/>
      <c r="BDQ157" s="86"/>
      <c r="BDR157" s="86"/>
      <c r="BDS157" s="86"/>
      <c r="BDT157" s="86"/>
      <c r="BDU157" s="86"/>
      <c r="BDV157" s="86"/>
      <c r="BDW157" s="86"/>
      <c r="BDX157" s="86"/>
      <c r="BDY157" s="86"/>
      <c r="BDZ157" s="86"/>
      <c r="BEA157" s="86"/>
      <c r="BEB157" s="86"/>
      <c r="BEC157" s="86"/>
      <c r="BED157" s="86"/>
      <c r="BEE157" s="86"/>
      <c r="BEF157" s="86"/>
      <c r="BEG157" s="86"/>
      <c r="BEH157" s="86"/>
      <c r="BEI157" s="186"/>
      <c r="BEJ157" s="186"/>
      <c r="BEK157" s="186"/>
      <c r="BEL157" s="186"/>
      <c r="BEM157" s="186"/>
      <c r="BEN157" s="186"/>
      <c r="BEO157" s="86"/>
      <c r="BEP157" s="86"/>
      <c r="BEQ157" s="86"/>
      <c r="BER157" s="86"/>
      <c r="BES157" s="86"/>
      <c r="BET157" s="86"/>
      <c r="BEU157" s="86"/>
      <c r="BEV157" s="86"/>
      <c r="BEW157" s="86"/>
      <c r="BEX157" s="86"/>
      <c r="BEY157" s="86"/>
      <c r="BEZ157" s="86"/>
      <c r="BFA157" s="86"/>
      <c r="BFB157" s="86"/>
      <c r="BFC157" s="86"/>
      <c r="BFD157" s="86"/>
      <c r="BFE157" s="86"/>
      <c r="BFF157" s="86"/>
      <c r="BFG157" s="86"/>
      <c r="BFH157" s="86"/>
      <c r="BFI157" s="86"/>
      <c r="BFJ157" s="86"/>
      <c r="BFK157" s="86"/>
      <c r="BFL157" s="86"/>
      <c r="BFM157" s="86"/>
      <c r="BFN157" s="86"/>
      <c r="BFO157" s="86"/>
      <c r="BFP157" s="86"/>
      <c r="BFQ157" s="86"/>
      <c r="BFR157" s="86"/>
      <c r="BFS157" s="86"/>
      <c r="BFT157" s="86"/>
      <c r="BFU157" s="86"/>
      <c r="BFV157" s="86"/>
      <c r="BFW157" s="86"/>
      <c r="BFX157" s="86"/>
      <c r="BFY157" s="86"/>
      <c r="BFZ157" s="86"/>
      <c r="BGA157" s="86"/>
      <c r="BGB157" s="86"/>
      <c r="BGC157" s="86"/>
      <c r="BGD157" s="86"/>
      <c r="BGE157" s="86"/>
      <c r="BGF157" s="86"/>
      <c r="BGG157" s="86"/>
      <c r="BGH157" s="86"/>
      <c r="BGI157" s="86"/>
      <c r="BGJ157" s="86"/>
      <c r="BGK157" s="86"/>
      <c r="BGL157" s="86"/>
      <c r="BGM157" s="86"/>
      <c r="BGN157" s="86"/>
      <c r="BGO157" s="86"/>
      <c r="BGP157" s="86"/>
      <c r="BGQ157" s="86"/>
      <c r="BGR157" s="86"/>
      <c r="BGS157" s="86"/>
      <c r="BGT157" s="86"/>
      <c r="BGU157" s="86"/>
      <c r="BGV157" s="86"/>
      <c r="BGW157" s="86"/>
      <c r="BGX157" s="86"/>
      <c r="BGY157" s="86"/>
      <c r="BGZ157" s="86"/>
      <c r="BHA157" s="86"/>
      <c r="BHB157" s="86"/>
      <c r="BHC157" s="86"/>
      <c r="BHD157" s="86"/>
      <c r="BHE157" s="86"/>
      <c r="BHF157" s="86"/>
      <c r="BHG157" s="86"/>
      <c r="BHH157" s="86"/>
      <c r="BHI157" s="86"/>
      <c r="BHJ157" s="86"/>
      <c r="BHK157" s="86"/>
      <c r="BHL157" s="86"/>
      <c r="BHM157" s="86"/>
      <c r="BHN157" s="86"/>
      <c r="BHO157" s="86"/>
      <c r="BHP157" s="86"/>
      <c r="BHQ157" s="86"/>
      <c r="BHR157" s="86"/>
      <c r="BHS157" s="86"/>
      <c r="BHT157" s="86"/>
      <c r="BHU157" s="86"/>
      <c r="BHV157" s="86"/>
      <c r="BHW157" s="86"/>
      <c r="BHX157" s="86"/>
      <c r="BHY157" s="86"/>
      <c r="BHZ157" s="86"/>
      <c r="BIA157" s="86"/>
      <c r="BIB157" s="86"/>
      <c r="BIC157" s="86"/>
      <c r="BID157" s="86"/>
      <c r="BIE157" s="86"/>
      <c r="BIF157" s="86"/>
      <c r="BIG157" s="86"/>
      <c r="BIH157" s="86"/>
      <c r="BII157" s="86"/>
      <c r="BIJ157" s="86"/>
      <c r="BIK157" s="86"/>
      <c r="BIL157" s="86"/>
      <c r="BIM157" s="86"/>
      <c r="BIN157" s="86"/>
      <c r="BIO157" s="86"/>
      <c r="BIP157" s="86"/>
      <c r="BIQ157" s="86"/>
      <c r="BIR157" s="86"/>
      <c r="BIS157" s="86"/>
      <c r="BIT157" s="86"/>
      <c r="BIU157" s="86"/>
      <c r="BIV157" s="86"/>
      <c r="BIW157" s="86"/>
      <c r="BIX157" s="86"/>
      <c r="BIY157" s="86"/>
      <c r="BIZ157" s="86"/>
      <c r="BJA157" s="86"/>
      <c r="BJB157" s="86"/>
      <c r="BJC157" s="86"/>
      <c r="BJD157" s="86"/>
      <c r="BJE157" s="86"/>
      <c r="BJF157" s="86"/>
      <c r="BJG157" s="86"/>
      <c r="BJH157" s="86"/>
      <c r="BJI157" s="86"/>
      <c r="BJJ157" s="86"/>
      <c r="BJK157" s="86"/>
      <c r="BJL157" s="86"/>
      <c r="BJM157" s="86"/>
      <c r="BJN157" s="86"/>
      <c r="BJO157" s="86"/>
      <c r="BJP157" s="86"/>
      <c r="BJQ157" s="86"/>
      <c r="BJR157" s="86"/>
      <c r="BJS157" s="86"/>
      <c r="BJT157" s="86"/>
      <c r="BJU157" s="86"/>
      <c r="BJV157" s="86"/>
      <c r="BJW157" s="86"/>
      <c r="BJX157" s="86"/>
      <c r="BJY157" s="86"/>
      <c r="BJZ157" s="86"/>
      <c r="BKA157" s="86"/>
      <c r="BKB157" s="86"/>
      <c r="BKC157" s="86"/>
      <c r="BKD157" s="86"/>
      <c r="BKE157" s="86"/>
      <c r="BKF157" s="86"/>
      <c r="BKG157" s="86"/>
      <c r="BKH157" s="86"/>
      <c r="BKI157" s="86"/>
      <c r="BKJ157" s="86"/>
      <c r="BKK157" s="86"/>
      <c r="BKL157" s="86"/>
      <c r="BKM157" s="86"/>
      <c r="BKN157" s="86"/>
      <c r="BKO157" s="86"/>
      <c r="BKP157" s="86"/>
      <c r="BKQ157" s="86"/>
      <c r="BKR157" s="86"/>
      <c r="BKS157" s="86"/>
      <c r="BKT157" s="86"/>
      <c r="BKU157" s="86"/>
      <c r="BKV157" s="86"/>
      <c r="BKW157" s="86"/>
      <c r="BKX157" s="86"/>
      <c r="BKY157" s="86"/>
      <c r="BKZ157" s="86"/>
      <c r="BLA157" s="86"/>
      <c r="BLB157" s="86"/>
      <c r="BLC157" s="86"/>
      <c r="BLD157" s="86"/>
      <c r="BLE157" s="86"/>
      <c r="BLF157" s="86"/>
      <c r="BLG157" s="86"/>
      <c r="BLH157" s="86"/>
      <c r="BLI157" s="86"/>
      <c r="BLJ157" s="86"/>
      <c r="BLK157" s="86"/>
      <c r="BLL157" s="86"/>
      <c r="BLM157" s="86"/>
      <c r="BLN157" s="86"/>
      <c r="BLO157" s="86"/>
      <c r="BLP157" s="86"/>
      <c r="BLQ157" s="86"/>
      <c r="BLR157" s="86"/>
      <c r="BLS157" s="86"/>
      <c r="BLT157" s="86"/>
      <c r="BLU157" s="86"/>
      <c r="BLV157" s="86"/>
      <c r="BLW157" s="86"/>
      <c r="BLX157" s="86"/>
      <c r="BLY157" s="86"/>
      <c r="BLZ157" s="86"/>
      <c r="BMA157" s="86"/>
      <c r="BMB157" s="86"/>
      <c r="BMC157" s="86"/>
      <c r="BMD157" s="86"/>
      <c r="BME157" s="86"/>
      <c r="BMF157" s="86"/>
      <c r="BMG157" s="86"/>
      <c r="BMH157" s="86"/>
      <c r="BMI157" s="86"/>
      <c r="BMJ157" s="86"/>
      <c r="BMK157" s="86"/>
      <c r="BML157" s="86"/>
      <c r="BMM157" s="86"/>
      <c r="BMN157" s="86"/>
      <c r="BMO157" s="86"/>
      <c r="BMP157" s="86"/>
      <c r="BMQ157" s="86"/>
      <c r="BMR157" s="86"/>
      <c r="BMS157" s="86"/>
      <c r="BMT157" s="86"/>
      <c r="BMU157" s="86"/>
      <c r="BMV157" s="86"/>
      <c r="BMW157" s="86"/>
      <c r="BMX157" s="86"/>
      <c r="BMY157" s="86"/>
      <c r="BMZ157" s="86"/>
      <c r="BNA157" s="86"/>
      <c r="BNB157" s="86"/>
      <c r="BNC157" s="86"/>
      <c r="BND157" s="86"/>
      <c r="BNE157" s="86"/>
      <c r="BNF157" s="86"/>
      <c r="BNG157" s="86"/>
      <c r="BNH157" s="86"/>
      <c r="BNI157" s="86"/>
      <c r="BNJ157" s="86"/>
      <c r="BNK157" s="86"/>
      <c r="BNL157" s="86"/>
      <c r="BNM157" s="86"/>
      <c r="BNN157" s="86"/>
      <c r="BNO157" s="86"/>
      <c r="BNP157" s="86"/>
      <c r="BNQ157" s="86"/>
      <c r="BNR157" s="86"/>
      <c r="BNS157" s="86"/>
      <c r="BNT157" s="86"/>
      <c r="BNU157" s="86"/>
      <c r="BNV157" s="86"/>
      <c r="BNW157" s="86"/>
      <c r="BNX157" s="86"/>
      <c r="BNY157" s="86"/>
      <c r="BNZ157" s="86"/>
      <c r="BOA157" s="86"/>
      <c r="BOB157" s="86"/>
      <c r="BOC157" s="86"/>
      <c r="BOD157" s="86"/>
      <c r="BOE157" s="186"/>
      <c r="BOF157" s="186"/>
      <c r="BOG157" s="186"/>
      <c r="BOH157" s="186"/>
      <c r="BOI157" s="186"/>
      <c r="BOJ157" s="186"/>
      <c r="BOK157" s="86"/>
      <c r="BOL157" s="86"/>
      <c r="BOM157" s="86"/>
      <c r="BON157" s="86"/>
      <c r="BOO157" s="86"/>
      <c r="BOP157" s="86"/>
      <c r="BOQ157" s="86"/>
      <c r="BOR157" s="86"/>
      <c r="BOS157" s="86"/>
      <c r="BOT157" s="86"/>
      <c r="BOU157" s="86"/>
      <c r="BOV157" s="86"/>
      <c r="BOW157" s="86"/>
      <c r="BOX157" s="86"/>
      <c r="BOY157" s="86"/>
      <c r="BOZ157" s="86"/>
      <c r="BPA157" s="86"/>
      <c r="BPB157" s="86"/>
      <c r="BPC157" s="86"/>
      <c r="BPD157" s="86"/>
      <c r="BPE157" s="86"/>
      <c r="BPF157" s="86"/>
      <c r="BPG157" s="86"/>
      <c r="BPH157" s="86"/>
      <c r="BPI157" s="86"/>
      <c r="BPJ157" s="86"/>
      <c r="BPK157" s="86"/>
      <c r="BPL157" s="86"/>
      <c r="BPM157" s="86"/>
      <c r="BPN157" s="86"/>
      <c r="BPO157" s="86"/>
      <c r="BPP157" s="86"/>
      <c r="BPQ157" s="86"/>
      <c r="BPR157" s="86"/>
      <c r="BPS157" s="86"/>
      <c r="BPT157" s="86"/>
      <c r="BPU157" s="86"/>
      <c r="BPV157" s="86"/>
      <c r="BPW157" s="86"/>
      <c r="BPX157" s="86"/>
      <c r="BPY157" s="86"/>
      <c r="BPZ157" s="86"/>
      <c r="BQA157" s="86"/>
      <c r="BQB157" s="86"/>
      <c r="BQC157" s="86"/>
      <c r="BQD157" s="86"/>
      <c r="BQE157" s="86"/>
      <c r="BQF157" s="86"/>
      <c r="BQG157" s="86"/>
      <c r="BQH157" s="86"/>
      <c r="BQI157" s="86"/>
      <c r="BQJ157" s="86"/>
      <c r="BQK157" s="86"/>
      <c r="BQL157" s="86"/>
      <c r="BQM157" s="86"/>
      <c r="BQN157" s="86"/>
      <c r="BQO157" s="86"/>
      <c r="BQP157" s="86"/>
      <c r="BQQ157" s="86"/>
      <c r="BQR157" s="86"/>
      <c r="BQS157" s="86"/>
      <c r="BQT157" s="86"/>
      <c r="BQU157" s="86"/>
      <c r="BQV157" s="86"/>
      <c r="BQW157" s="86"/>
      <c r="BQX157" s="86"/>
      <c r="BQY157" s="86"/>
      <c r="BQZ157" s="86"/>
      <c r="BRA157" s="86"/>
      <c r="BRB157" s="86"/>
      <c r="BRC157" s="86"/>
      <c r="BRD157" s="86"/>
      <c r="BRE157" s="86"/>
      <c r="BRF157" s="86"/>
      <c r="BRG157" s="86"/>
      <c r="BRH157" s="86"/>
      <c r="BRI157" s="86"/>
      <c r="BRJ157" s="86"/>
      <c r="BRK157" s="86"/>
      <c r="BRL157" s="86"/>
      <c r="BRM157" s="86"/>
      <c r="BRN157" s="86"/>
      <c r="BRO157" s="86"/>
      <c r="BRP157" s="86"/>
      <c r="BRQ157" s="86"/>
      <c r="BRR157" s="86"/>
      <c r="BRS157" s="86"/>
      <c r="BRT157" s="86"/>
      <c r="BRU157" s="86"/>
      <c r="BRV157" s="86"/>
      <c r="BRW157" s="86"/>
      <c r="BRX157" s="86"/>
      <c r="BRY157" s="86"/>
      <c r="BRZ157" s="86"/>
      <c r="BSA157" s="86"/>
      <c r="BSB157" s="86"/>
      <c r="BSC157" s="86"/>
      <c r="BSD157" s="86"/>
      <c r="BSE157" s="86"/>
      <c r="BSF157" s="86"/>
      <c r="BSG157" s="86"/>
      <c r="BSH157" s="86"/>
      <c r="BSI157" s="86"/>
      <c r="BSJ157" s="86"/>
      <c r="BSK157" s="86"/>
      <c r="BSL157" s="86"/>
      <c r="BSM157" s="86"/>
      <c r="BSN157" s="86"/>
      <c r="BSO157" s="86"/>
      <c r="BSP157" s="86"/>
      <c r="BSQ157" s="86"/>
      <c r="BSR157" s="86"/>
      <c r="BSS157" s="86"/>
      <c r="BST157" s="86"/>
      <c r="BSU157" s="86"/>
      <c r="BSV157" s="86"/>
      <c r="BSW157" s="86"/>
      <c r="BSX157" s="86"/>
      <c r="BSY157" s="86"/>
      <c r="BSZ157" s="86"/>
      <c r="BTA157" s="86"/>
      <c r="BTB157" s="86"/>
      <c r="BTC157" s="86"/>
      <c r="BTD157" s="86"/>
      <c r="BTE157" s="86"/>
      <c r="BTF157" s="86"/>
      <c r="BTG157" s="86"/>
      <c r="BTH157" s="86"/>
      <c r="BTI157" s="86"/>
      <c r="BTJ157" s="86"/>
      <c r="BTK157" s="86"/>
      <c r="BTL157" s="86"/>
      <c r="BTM157" s="86"/>
      <c r="BTN157" s="86"/>
      <c r="BTO157" s="86"/>
      <c r="BTP157" s="86"/>
      <c r="BTQ157" s="86"/>
      <c r="BTR157" s="86"/>
      <c r="BTS157" s="86"/>
      <c r="BTT157" s="86"/>
      <c r="BTU157" s="86"/>
      <c r="BTV157" s="86"/>
      <c r="BTW157" s="86"/>
      <c r="BTX157" s="86"/>
      <c r="BTY157" s="86"/>
      <c r="BTZ157" s="86"/>
      <c r="BUA157" s="86"/>
      <c r="BUB157" s="86"/>
      <c r="BUC157" s="86"/>
      <c r="BUD157" s="86"/>
      <c r="BUE157" s="86"/>
      <c r="BUF157" s="86"/>
      <c r="BUG157" s="86"/>
      <c r="BUH157" s="86"/>
      <c r="BUI157" s="86"/>
      <c r="BUJ157" s="86"/>
      <c r="BUK157" s="86"/>
      <c r="BUL157" s="86"/>
      <c r="BUM157" s="86"/>
      <c r="BUN157" s="86"/>
      <c r="BUO157" s="86"/>
      <c r="BUP157" s="86"/>
      <c r="BUQ157" s="86"/>
      <c r="BUR157" s="86"/>
      <c r="BUS157" s="86"/>
      <c r="BUT157" s="86"/>
      <c r="BUU157" s="86"/>
      <c r="BUV157" s="86"/>
      <c r="BUW157" s="86"/>
      <c r="BUX157" s="86"/>
      <c r="BUY157" s="86"/>
      <c r="BUZ157" s="86"/>
      <c r="BVA157" s="86"/>
      <c r="BVB157" s="86"/>
      <c r="BVC157" s="86"/>
      <c r="BVD157" s="86"/>
      <c r="BVE157" s="86"/>
      <c r="BVF157" s="86"/>
      <c r="BVG157" s="86"/>
      <c r="BVH157" s="86"/>
      <c r="BVI157" s="86"/>
      <c r="BVJ157" s="86"/>
      <c r="BVK157" s="86"/>
      <c r="BVL157" s="86"/>
      <c r="BVM157" s="86"/>
      <c r="BVN157" s="86"/>
      <c r="BVO157" s="86"/>
      <c r="BVP157" s="86"/>
      <c r="BVQ157" s="86"/>
      <c r="BVR157" s="86"/>
      <c r="BVS157" s="86"/>
      <c r="BVT157" s="86"/>
      <c r="BVU157" s="86"/>
      <c r="BVV157" s="86"/>
      <c r="BVW157" s="86"/>
      <c r="BVX157" s="86"/>
      <c r="BVY157" s="86"/>
      <c r="BVZ157" s="86"/>
      <c r="BWA157" s="86"/>
      <c r="BWB157" s="86"/>
      <c r="BWC157" s="86"/>
      <c r="BWD157" s="86"/>
      <c r="BWE157" s="86"/>
      <c r="BWF157" s="86"/>
      <c r="BWG157" s="86"/>
      <c r="BWH157" s="86"/>
      <c r="BWI157" s="86"/>
      <c r="BWJ157" s="86"/>
      <c r="BWK157" s="86"/>
      <c r="BWL157" s="86"/>
      <c r="BWM157" s="86"/>
      <c r="BWN157" s="86"/>
      <c r="BWO157" s="86"/>
      <c r="BWP157" s="86"/>
      <c r="BWQ157" s="86"/>
      <c r="BWR157" s="86"/>
      <c r="BWS157" s="86"/>
      <c r="BWT157" s="86"/>
      <c r="BWU157" s="86"/>
      <c r="BWV157" s="86"/>
      <c r="BWW157" s="86"/>
      <c r="BWX157" s="86"/>
      <c r="BWY157" s="86"/>
      <c r="BWZ157" s="86"/>
      <c r="BXA157" s="86"/>
      <c r="BXB157" s="86"/>
      <c r="BXC157" s="86"/>
      <c r="BXD157" s="86"/>
      <c r="BXE157" s="86"/>
      <c r="BXF157" s="86"/>
      <c r="BXG157" s="86"/>
      <c r="BXH157" s="86"/>
      <c r="BXI157" s="86"/>
      <c r="BXJ157" s="86"/>
      <c r="BXK157" s="86"/>
      <c r="BXL157" s="86"/>
      <c r="BXM157" s="86"/>
      <c r="BXN157" s="86"/>
      <c r="BXO157" s="86"/>
      <c r="BXP157" s="86"/>
      <c r="BXQ157" s="86"/>
      <c r="BXR157" s="86"/>
      <c r="BXS157" s="86"/>
      <c r="BXT157" s="86"/>
      <c r="BXU157" s="86"/>
      <c r="BXV157" s="86"/>
      <c r="BXW157" s="86"/>
      <c r="BXX157" s="86"/>
      <c r="BXY157" s="86"/>
      <c r="BXZ157" s="86"/>
      <c r="BYA157" s="186"/>
      <c r="BYB157" s="186"/>
      <c r="BYC157" s="186"/>
      <c r="BYD157" s="186"/>
      <c r="BYE157" s="186"/>
      <c r="BYF157" s="186"/>
      <c r="BYG157" s="86"/>
      <c r="BYH157" s="86"/>
      <c r="BYI157" s="86"/>
      <c r="BYJ157" s="86"/>
      <c r="BYK157" s="86"/>
      <c r="BYL157" s="86"/>
      <c r="BYM157" s="86"/>
      <c r="BYN157" s="86"/>
      <c r="BYO157" s="86"/>
      <c r="BYP157" s="86"/>
      <c r="BYQ157" s="86"/>
      <c r="BYR157" s="86"/>
      <c r="BYS157" s="86"/>
      <c r="BYT157" s="86"/>
      <c r="BYU157" s="86"/>
      <c r="BYV157" s="86"/>
      <c r="BYW157" s="86"/>
      <c r="BYX157" s="86"/>
      <c r="BYY157" s="86"/>
      <c r="BYZ157" s="86"/>
      <c r="BZA157" s="86"/>
      <c r="BZB157" s="86"/>
      <c r="BZC157" s="86"/>
      <c r="BZD157" s="86"/>
      <c r="BZE157" s="86"/>
      <c r="BZF157" s="86"/>
      <c r="BZG157" s="86"/>
      <c r="BZH157" s="86"/>
      <c r="BZI157" s="86"/>
      <c r="BZJ157" s="86"/>
      <c r="BZK157" s="86"/>
      <c r="BZL157" s="86"/>
      <c r="BZM157" s="86"/>
      <c r="BZN157" s="86"/>
      <c r="BZO157" s="86"/>
      <c r="BZP157" s="86"/>
      <c r="BZQ157" s="86"/>
      <c r="BZR157" s="86"/>
      <c r="BZS157" s="86"/>
      <c r="BZT157" s="86"/>
      <c r="BZU157" s="86"/>
      <c r="BZV157" s="86"/>
      <c r="BZW157" s="86"/>
      <c r="BZX157" s="86"/>
      <c r="BZY157" s="86"/>
      <c r="BZZ157" s="86"/>
      <c r="CAA157" s="86"/>
      <c r="CAB157" s="86"/>
      <c r="CAC157" s="86"/>
      <c r="CAD157" s="86"/>
      <c r="CAE157" s="86"/>
      <c r="CAF157" s="86"/>
      <c r="CAG157" s="86"/>
      <c r="CAH157" s="86"/>
      <c r="CAI157" s="86"/>
      <c r="CAJ157" s="86"/>
      <c r="CAK157" s="86"/>
      <c r="CAL157" s="86"/>
      <c r="CAM157" s="86"/>
      <c r="CAN157" s="86"/>
      <c r="CAO157" s="86"/>
      <c r="CAP157" s="86"/>
      <c r="CAQ157" s="86"/>
      <c r="CAR157" s="86"/>
      <c r="CAS157" s="86"/>
      <c r="CAT157" s="86"/>
      <c r="CAU157" s="86"/>
      <c r="CAV157" s="86"/>
      <c r="CAW157" s="86"/>
      <c r="CAX157" s="86"/>
      <c r="CAY157" s="86"/>
      <c r="CAZ157" s="86"/>
      <c r="CBA157" s="86"/>
      <c r="CBB157" s="86"/>
      <c r="CBC157" s="86"/>
      <c r="CBD157" s="86"/>
      <c r="CBE157" s="86"/>
      <c r="CBF157" s="86"/>
      <c r="CBG157" s="86"/>
      <c r="CBH157" s="86"/>
      <c r="CBI157" s="86"/>
      <c r="CBJ157" s="86"/>
      <c r="CBK157" s="86"/>
      <c r="CBL157" s="86"/>
      <c r="CBM157" s="86"/>
      <c r="CBN157" s="86"/>
      <c r="CBO157" s="86"/>
      <c r="CBP157" s="86"/>
      <c r="CBQ157" s="86"/>
      <c r="CBR157" s="86"/>
      <c r="CBS157" s="86"/>
      <c r="CBT157" s="86"/>
      <c r="CBU157" s="86"/>
      <c r="CBV157" s="86"/>
      <c r="CBW157" s="86"/>
      <c r="CBX157" s="86"/>
      <c r="CBY157" s="86"/>
      <c r="CBZ157" s="86"/>
      <c r="CCA157" s="86"/>
      <c r="CCB157" s="86"/>
      <c r="CCC157" s="86"/>
      <c r="CCD157" s="86"/>
      <c r="CCE157" s="86"/>
      <c r="CCF157" s="86"/>
      <c r="CCG157" s="86"/>
      <c r="CCH157" s="86"/>
      <c r="CCI157" s="86"/>
      <c r="CCJ157" s="86"/>
      <c r="CCK157" s="86"/>
      <c r="CCL157" s="86"/>
      <c r="CCM157" s="86"/>
      <c r="CCN157" s="86"/>
      <c r="CCO157" s="86"/>
      <c r="CCP157" s="86"/>
      <c r="CCQ157" s="86"/>
      <c r="CCR157" s="86"/>
      <c r="CCS157" s="86"/>
      <c r="CCT157" s="86"/>
      <c r="CCU157" s="86"/>
      <c r="CCV157" s="86"/>
      <c r="CCW157" s="86"/>
      <c r="CCX157" s="86"/>
      <c r="CCY157" s="86"/>
      <c r="CCZ157" s="86"/>
      <c r="CDA157" s="86"/>
      <c r="CDB157" s="86"/>
      <c r="CDC157" s="86"/>
      <c r="CDD157" s="86"/>
      <c r="CDE157" s="86"/>
      <c r="CDF157" s="86"/>
      <c r="CDG157" s="86"/>
      <c r="CDH157" s="86"/>
      <c r="CDI157" s="86"/>
      <c r="CDJ157" s="86"/>
      <c r="CDK157" s="86"/>
      <c r="CDL157" s="86"/>
      <c r="CDM157" s="86"/>
      <c r="CDN157" s="86"/>
      <c r="CDO157" s="86"/>
      <c r="CDP157" s="86"/>
      <c r="CDQ157" s="86"/>
      <c r="CDR157" s="86"/>
      <c r="CDS157" s="86"/>
      <c r="CDT157" s="86"/>
      <c r="CDU157" s="86"/>
      <c r="CDV157" s="86"/>
      <c r="CDW157" s="86"/>
      <c r="CDX157" s="86"/>
      <c r="CDY157" s="86"/>
      <c r="CDZ157" s="86"/>
      <c r="CEA157" s="86"/>
      <c r="CEB157" s="86"/>
      <c r="CEC157" s="86"/>
      <c r="CED157" s="86"/>
      <c r="CEE157" s="86"/>
      <c r="CEF157" s="86"/>
      <c r="CEG157" s="86"/>
      <c r="CEH157" s="86"/>
      <c r="CEI157" s="86"/>
      <c r="CEJ157" s="86"/>
      <c r="CEK157" s="86"/>
      <c r="CEL157" s="86"/>
      <c r="CEM157" s="86"/>
      <c r="CEN157" s="86"/>
      <c r="CEO157" s="86"/>
      <c r="CEP157" s="86"/>
      <c r="CEQ157" s="86"/>
      <c r="CER157" s="86"/>
      <c r="CES157" s="86"/>
      <c r="CET157" s="86"/>
      <c r="CEU157" s="86"/>
      <c r="CEV157" s="86"/>
      <c r="CEW157" s="86"/>
      <c r="CEX157" s="86"/>
      <c r="CEY157" s="86"/>
      <c r="CEZ157" s="86"/>
      <c r="CFA157" s="86"/>
      <c r="CFB157" s="86"/>
      <c r="CFC157" s="86"/>
      <c r="CFD157" s="86"/>
      <c r="CFE157" s="86"/>
      <c r="CFF157" s="86"/>
      <c r="CFG157" s="86"/>
      <c r="CFH157" s="86"/>
      <c r="CFI157" s="86"/>
      <c r="CFJ157" s="86"/>
      <c r="CFK157" s="86"/>
      <c r="CFL157" s="86"/>
      <c r="CFM157" s="86"/>
      <c r="CFN157" s="86"/>
      <c r="CFO157" s="86"/>
      <c r="CFP157" s="86"/>
      <c r="CFQ157" s="86"/>
      <c r="CFR157" s="86"/>
      <c r="CFS157" s="86"/>
      <c r="CFT157" s="86"/>
      <c r="CFU157" s="86"/>
      <c r="CFV157" s="86"/>
      <c r="CFW157" s="86"/>
      <c r="CFX157" s="86"/>
      <c r="CFY157" s="86"/>
      <c r="CFZ157" s="86"/>
      <c r="CGA157" s="86"/>
      <c r="CGB157" s="86"/>
      <c r="CGC157" s="86"/>
      <c r="CGD157" s="86"/>
      <c r="CGE157" s="86"/>
      <c r="CGF157" s="86"/>
      <c r="CGG157" s="86"/>
      <c r="CGH157" s="86"/>
      <c r="CGI157" s="86"/>
      <c r="CGJ157" s="86"/>
      <c r="CGK157" s="86"/>
      <c r="CGL157" s="86"/>
      <c r="CGM157" s="86"/>
      <c r="CGN157" s="86"/>
      <c r="CGO157" s="86"/>
      <c r="CGP157" s="86"/>
      <c r="CGQ157" s="86"/>
      <c r="CGR157" s="86"/>
      <c r="CGS157" s="86"/>
      <c r="CGT157" s="86"/>
      <c r="CGU157" s="86"/>
      <c r="CGV157" s="86"/>
      <c r="CGW157" s="86"/>
      <c r="CGX157" s="86"/>
      <c r="CGY157" s="86"/>
      <c r="CGZ157" s="86"/>
      <c r="CHA157" s="86"/>
      <c r="CHB157" s="86"/>
      <c r="CHC157" s="86"/>
      <c r="CHD157" s="86"/>
      <c r="CHE157" s="86"/>
      <c r="CHF157" s="86"/>
      <c r="CHG157" s="86"/>
      <c r="CHH157" s="86"/>
      <c r="CHI157" s="86"/>
      <c r="CHJ157" s="86"/>
      <c r="CHK157" s="86"/>
      <c r="CHL157" s="86"/>
      <c r="CHM157" s="86"/>
      <c r="CHN157" s="86"/>
      <c r="CHO157" s="86"/>
      <c r="CHP157" s="86"/>
      <c r="CHQ157" s="86"/>
      <c r="CHR157" s="86"/>
      <c r="CHS157" s="86"/>
      <c r="CHT157" s="86"/>
      <c r="CHU157" s="86"/>
      <c r="CHV157" s="86"/>
      <c r="CHW157" s="186"/>
      <c r="CHX157" s="186"/>
      <c r="CHY157" s="186"/>
      <c r="CHZ157" s="186"/>
      <c r="CIA157" s="186"/>
      <c r="CIB157" s="186"/>
      <c r="CIC157" s="86"/>
      <c r="CID157" s="86"/>
      <c r="CIE157" s="86"/>
      <c r="CIF157" s="86"/>
      <c r="CIG157" s="86"/>
      <c r="CIH157" s="86"/>
      <c r="CII157" s="86"/>
      <c r="CIJ157" s="86"/>
      <c r="CIK157" s="86"/>
      <c r="CIL157" s="86"/>
      <c r="CIM157" s="86"/>
      <c r="CIN157" s="86"/>
      <c r="CIO157" s="86"/>
      <c r="CIP157" s="86"/>
      <c r="CIQ157" s="86"/>
      <c r="CIR157" s="86"/>
      <c r="CIS157" s="86"/>
      <c r="CIT157" s="86"/>
      <c r="CIU157" s="86"/>
      <c r="CIV157" s="86"/>
      <c r="CIW157" s="86"/>
      <c r="CIX157" s="86"/>
      <c r="CIY157" s="86"/>
      <c r="CIZ157" s="86"/>
      <c r="CJA157" s="86"/>
      <c r="CJB157" s="86"/>
      <c r="CJC157" s="86"/>
      <c r="CJD157" s="86"/>
      <c r="CJE157" s="86"/>
      <c r="CJF157" s="86"/>
      <c r="CJG157" s="86"/>
      <c r="CJH157" s="86"/>
      <c r="CJI157" s="86"/>
      <c r="CJJ157" s="86"/>
      <c r="CJK157" s="86"/>
      <c r="CJL157" s="86"/>
      <c r="CJM157" s="86"/>
      <c r="CJN157" s="86"/>
      <c r="CJO157" s="86"/>
      <c r="CJP157" s="86"/>
      <c r="CJQ157" s="86"/>
      <c r="CJR157" s="86"/>
      <c r="CJS157" s="86"/>
      <c r="CJT157" s="86"/>
      <c r="CJU157" s="86"/>
      <c r="CJV157" s="86"/>
      <c r="CJW157" s="86"/>
      <c r="CJX157" s="86"/>
      <c r="CJY157" s="86"/>
      <c r="CJZ157" s="86"/>
      <c r="CKA157" s="86"/>
      <c r="CKB157" s="86"/>
      <c r="CKC157" s="86"/>
      <c r="CKD157" s="86"/>
      <c r="CKE157" s="86"/>
      <c r="CKF157" s="86"/>
      <c r="CKG157" s="86"/>
      <c r="CKH157" s="86"/>
      <c r="CKI157" s="86"/>
      <c r="CKJ157" s="86"/>
      <c r="CKK157" s="86"/>
      <c r="CKL157" s="86"/>
      <c r="CKM157" s="86"/>
      <c r="CKN157" s="86"/>
      <c r="CKO157" s="86"/>
      <c r="CKP157" s="86"/>
      <c r="CKQ157" s="86"/>
      <c r="CKR157" s="86"/>
      <c r="CKS157" s="86"/>
      <c r="CKT157" s="86"/>
      <c r="CKU157" s="86"/>
      <c r="CKV157" s="86"/>
      <c r="CKW157" s="86"/>
      <c r="CKX157" s="86"/>
      <c r="CKY157" s="86"/>
      <c r="CKZ157" s="86"/>
      <c r="CLA157" s="86"/>
      <c r="CLB157" s="86"/>
      <c r="CLC157" s="86"/>
      <c r="CLD157" s="86"/>
      <c r="CLE157" s="86"/>
      <c r="CLF157" s="86"/>
      <c r="CLG157" s="86"/>
      <c r="CLH157" s="86"/>
      <c r="CLI157" s="86"/>
      <c r="CLJ157" s="86"/>
      <c r="CLK157" s="86"/>
      <c r="CLL157" s="86"/>
      <c r="CLM157" s="86"/>
      <c r="CLN157" s="86"/>
      <c r="CLO157" s="86"/>
      <c r="CLP157" s="86"/>
      <c r="CLQ157" s="86"/>
      <c r="CLR157" s="86"/>
      <c r="CLS157" s="86"/>
      <c r="CLT157" s="86"/>
      <c r="CLU157" s="86"/>
      <c r="CLV157" s="86"/>
      <c r="CLW157" s="86"/>
      <c r="CLX157" s="86"/>
      <c r="CLY157" s="86"/>
      <c r="CLZ157" s="86"/>
      <c r="CMA157" s="86"/>
      <c r="CMB157" s="86"/>
      <c r="CMC157" s="86"/>
      <c r="CMD157" s="86"/>
      <c r="CME157" s="86"/>
      <c r="CMF157" s="86"/>
      <c r="CMG157" s="86"/>
      <c r="CMH157" s="86"/>
      <c r="CMI157" s="86"/>
      <c r="CMJ157" s="86"/>
      <c r="CMK157" s="86"/>
      <c r="CML157" s="86"/>
      <c r="CMM157" s="86"/>
      <c r="CMN157" s="86"/>
      <c r="CMO157" s="86"/>
      <c r="CMP157" s="86"/>
      <c r="CMQ157" s="86"/>
      <c r="CMR157" s="86"/>
      <c r="CMS157" s="86"/>
      <c r="CMT157" s="86"/>
      <c r="CMU157" s="86"/>
      <c r="CMV157" s="86"/>
      <c r="CMW157" s="86"/>
      <c r="CMX157" s="86"/>
      <c r="CMY157" s="86"/>
      <c r="CMZ157" s="86"/>
      <c r="CNA157" s="86"/>
      <c r="CNB157" s="86"/>
      <c r="CNC157" s="86"/>
      <c r="CND157" s="86"/>
      <c r="CNE157" s="86"/>
      <c r="CNF157" s="86"/>
      <c r="CNG157" s="86"/>
      <c r="CNH157" s="86"/>
      <c r="CNI157" s="86"/>
      <c r="CNJ157" s="86"/>
      <c r="CNK157" s="86"/>
      <c r="CNL157" s="86"/>
      <c r="CNM157" s="86"/>
      <c r="CNN157" s="86"/>
      <c r="CNO157" s="86"/>
      <c r="CNP157" s="86"/>
      <c r="CNQ157" s="86"/>
      <c r="CNR157" s="86"/>
      <c r="CNS157" s="86"/>
      <c r="CNT157" s="86"/>
      <c r="CNU157" s="86"/>
      <c r="CNV157" s="86"/>
      <c r="CNW157" s="86"/>
      <c r="CNX157" s="86"/>
      <c r="CNY157" s="86"/>
      <c r="CNZ157" s="86"/>
      <c r="COA157" s="86"/>
      <c r="COB157" s="86"/>
      <c r="COC157" s="86"/>
      <c r="COD157" s="86"/>
      <c r="COE157" s="86"/>
      <c r="COF157" s="86"/>
      <c r="COG157" s="86"/>
      <c r="COH157" s="86"/>
      <c r="COI157" s="86"/>
      <c r="COJ157" s="86"/>
      <c r="COK157" s="86"/>
      <c r="COL157" s="86"/>
      <c r="COM157" s="86"/>
      <c r="CON157" s="86"/>
      <c r="COO157" s="86"/>
      <c r="COP157" s="86"/>
      <c r="COQ157" s="86"/>
      <c r="COR157" s="86"/>
      <c r="COS157" s="86"/>
      <c r="COT157" s="86"/>
      <c r="COU157" s="86"/>
      <c r="COV157" s="86"/>
      <c r="COW157" s="86"/>
      <c r="COX157" s="86"/>
      <c r="COY157" s="86"/>
      <c r="COZ157" s="86"/>
      <c r="CPA157" s="86"/>
      <c r="CPB157" s="86"/>
      <c r="CPC157" s="86"/>
      <c r="CPD157" s="86"/>
      <c r="CPE157" s="86"/>
      <c r="CPF157" s="86"/>
      <c r="CPG157" s="86"/>
      <c r="CPH157" s="86"/>
      <c r="CPI157" s="86"/>
      <c r="CPJ157" s="86"/>
      <c r="CPK157" s="86"/>
      <c r="CPL157" s="86"/>
      <c r="CPM157" s="86"/>
      <c r="CPN157" s="86"/>
      <c r="CPO157" s="86"/>
      <c r="CPP157" s="86"/>
      <c r="CPQ157" s="86"/>
      <c r="CPR157" s="86"/>
      <c r="CPS157" s="86"/>
      <c r="CPT157" s="86"/>
      <c r="CPU157" s="86"/>
      <c r="CPV157" s="86"/>
      <c r="CPW157" s="86"/>
      <c r="CPX157" s="86"/>
      <c r="CPY157" s="86"/>
      <c r="CPZ157" s="86"/>
      <c r="CQA157" s="86"/>
      <c r="CQB157" s="86"/>
      <c r="CQC157" s="86"/>
      <c r="CQD157" s="86"/>
      <c r="CQE157" s="86"/>
      <c r="CQF157" s="86"/>
      <c r="CQG157" s="86"/>
      <c r="CQH157" s="86"/>
      <c r="CQI157" s="86"/>
      <c r="CQJ157" s="86"/>
      <c r="CQK157" s="86"/>
      <c r="CQL157" s="86"/>
      <c r="CQM157" s="86"/>
      <c r="CQN157" s="86"/>
      <c r="CQO157" s="86"/>
      <c r="CQP157" s="86"/>
      <c r="CQQ157" s="86"/>
      <c r="CQR157" s="86"/>
      <c r="CQS157" s="86"/>
      <c r="CQT157" s="86"/>
      <c r="CQU157" s="86"/>
      <c r="CQV157" s="86"/>
      <c r="CQW157" s="86"/>
      <c r="CQX157" s="86"/>
      <c r="CQY157" s="86"/>
      <c r="CQZ157" s="86"/>
      <c r="CRA157" s="86"/>
      <c r="CRB157" s="86"/>
      <c r="CRC157" s="86"/>
      <c r="CRD157" s="86"/>
      <c r="CRE157" s="86"/>
      <c r="CRF157" s="86"/>
      <c r="CRG157" s="86"/>
      <c r="CRH157" s="86"/>
      <c r="CRI157" s="86"/>
      <c r="CRJ157" s="86"/>
      <c r="CRK157" s="86"/>
      <c r="CRL157" s="86"/>
      <c r="CRM157" s="86"/>
      <c r="CRN157" s="86"/>
      <c r="CRO157" s="86"/>
      <c r="CRP157" s="86"/>
      <c r="CRQ157" s="86"/>
      <c r="CRR157" s="86"/>
      <c r="CRS157" s="186"/>
      <c r="CRT157" s="186"/>
      <c r="CRU157" s="186"/>
      <c r="CRV157" s="186"/>
      <c r="CRW157" s="186"/>
      <c r="CRX157" s="186"/>
      <c r="CRY157" s="86"/>
      <c r="CRZ157" s="86"/>
      <c r="CSA157" s="86"/>
      <c r="CSB157" s="86"/>
      <c r="CSC157" s="86"/>
      <c r="CSD157" s="86"/>
      <c r="CSE157" s="86"/>
      <c r="CSF157" s="86"/>
      <c r="CSG157" s="86"/>
      <c r="CSH157" s="86"/>
      <c r="CSI157" s="86"/>
      <c r="CSJ157" s="86"/>
      <c r="CSK157" s="86"/>
      <c r="CSL157" s="86"/>
      <c r="CSM157" s="86"/>
      <c r="CSN157" s="86"/>
      <c r="CSO157" s="86"/>
      <c r="CSP157" s="86"/>
      <c r="CSQ157" s="86"/>
      <c r="CSR157" s="86"/>
      <c r="CSS157" s="86"/>
      <c r="CST157" s="86"/>
      <c r="CSU157" s="86"/>
      <c r="CSV157" s="86"/>
      <c r="CSW157" s="86"/>
      <c r="CSX157" s="86"/>
      <c r="CSY157" s="86"/>
      <c r="CSZ157" s="86"/>
      <c r="CTA157" s="86"/>
      <c r="CTB157" s="86"/>
      <c r="CTC157" s="86"/>
      <c r="CTD157" s="86"/>
      <c r="CTE157" s="86"/>
      <c r="CTF157" s="86"/>
      <c r="CTG157" s="86"/>
      <c r="CTH157" s="86"/>
      <c r="CTI157" s="86"/>
      <c r="CTJ157" s="86"/>
      <c r="CTK157" s="86"/>
      <c r="CTL157" s="86"/>
      <c r="CTM157" s="86"/>
      <c r="CTN157" s="86"/>
      <c r="CTO157" s="86"/>
      <c r="CTP157" s="86"/>
      <c r="CTQ157" s="86"/>
      <c r="CTR157" s="86"/>
      <c r="CTS157" s="86"/>
      <c r="CTT157" s="86"/>
      <c r="CTU157" s="86"/>
      <c r="CTV157" s="86"/>
      <c r="CTW157" s="86"/>
      <c r="CTX157" s="86"/>
      <c r="CTY157" s="86"/>
      <c r="CTZ157" s="86"/>
      <c r="CUA157" s="86"/>
      <c r="CUB157" s="86"/>
      <c r="CUC157" s="86"/>
      <c r="CUD157" s="86"/>
      <c r="CUE157" s="86"/>
      <c r="CUF157" s="86"/>
      <c r="CUG157" s="86"/>
      <c r="CUH157" s="86"/>
      <c r="CUI157" s="86"/>
      <c r="CUJ157" s="86"/>
      <c r="CUK157" s="86"/>
      <c r="CUL157" s="86"/>
      <c r="CUM157" s="86"/>
      <c r="CUN157" s="86"/>
      <c r="CUO157" s="86"/>
      <c r="CUP157" s="86"/>
      <c r="CUQ157" s="86"/>
      <c r="CUR157" s="86"/>
      <c r="CUS157" s="86"/>
      <c r="CUT157" s="86"/>
      <c r="CUU157" s="86"/>
      <c r="CUV157" s="86"/>
      <c r="CUW157" s="86"/>
      <c r="CUX157" s="86"/>
      <c r="CUY157" s="86"/>
      <c r="CUZ157" s="86"/>
      <c r="CVA157" s="86"/>
      <c r="CVB157" s="86"/>
      <c r="CVC157" s="86"/>
      <c r="CVD157" s="86"/>
      <c r="CVE157" s="86"/>
      <c r="CVF157" s="86"/>
      <c r="CVG157" s="86"/>
      <c r="CVH157" s="86"/>
      <c r="CVI157" s="86"/>
      <c r="CVJ157" s="86"/>
      <c r="CVK157" s="86"/>
      <c r="CVL157" s="86"/>
      <c r="CVM157" s="86"/>
      <c r="CVN157" s="86"/>
      <c r="CVO157" s="86"/>
      <c r="CVP157" s="86"/>
      <c r="CVQ157" s="86"/>
      <c r="CVR157" s="86"/>
      <c r="CVS157" s="86"/>
      <c r="CVT157" s="86"/>
      <c r="CVU157" s="86"/>
      <c r="CVV157" s="86"/>
      <c r="CVW157" s="86"/>
      <c r="CVX157" s="86"/>
      <c r="CVY157" s="86"/>
      <c r="CVZ157" s="86"/>
      <c r="CWA157" s="86"/>
      <c r="CWB157" s="86"/>
      <c r="CWC157" s="86"/>
      <c r="CWD157" s="86"/>
      <c r="CWE157" s="86"/>
      <c r="CWF157" s="86"/>
      <c r="CWG157" s="86"/>
      <c r="CWH157" s="86"/>
      <c r="CWI157" s="86"/>
      <c r="CWJ157" s="86"/>
      <c r="CWK157" s="86"/>
      <c r="CWL157" s="86"/>
      <c r="CWM157" s="86"/>
      <c r="CWN157" s="86"/>
      <c r="CWO157" s="86"/>
      <c r="CWP157" s="86"/>
      <c r="CWQ157" s="86"/>
      <c r="CWR157" s="86"/>
      <c r="CWS157" s="86"/>
      <c r="CWT157" s="86"/>
      <c r="CWU157" s="86"/>
      <c r="CWV157" s="86"/>
      <c r="CWW157" s="86"/>
      <c r="CWX157" s="86"/>
      <c r="CWY157" s="86"/>
      <c r="CWZ157" s="86"/>
      <c r="CXA157" s="86"/>
      <c r="CXB157" s="86"/>
      <c r="CXC157" s="86"/>
      <c r="CXD157" s="86"/>
      <c r="CXE157" s="86"/>
      <c r="CXF157" s="86"/>
      <c r="CXG157" s="86"/>
      <c r="CXH157" s="86"/>
      <c r="CXI157" s="86"/>
      <c r="CXJ157" s="86"/>
      <c r="CXK157" s="86"/>
      <c r="CXL157" s="86"/>
      <c r="CXM157" s="86"/>
      <c r="CXN157" s="86"/>
      <c r="CXO157" s="86"/>
      <c r="CXP157" s="86"/>
      <c r="CXQ157" s="86"/>
      <c r="CXR157" s="86"/>
      <c r="CXS157" s="86"/>
      <c r="CXT157" s="86"/>
      <c r="CXU157" s="86"/>
      <c r="CXV157" s="86"/>
      <c r="CXW157" s="86"/>
      <c r="CXX157" s="86"/>
      <c r="CXY157" s="86"/>
      <c r="CXZ157" s="86"/>
      <c r="CYA157" s="86"/>
      <c r="CYB157" s="86"/>
      <c r="CYC157" s="86"/>
      <c r="CYD157" s="86"/>
      <c r="CYE157" s="86"/>
      <c r="CYF157" s="86"/>
      <c r="CYG157" s="86"/>
      <c r="CYH157" s="86"/>
      <c r="CYI157" s="86"/>
      <c r="CYJ157" s="86"/>
      <c r="CYK157" s="86"/>
      <c r="CYL157" s="86"/>
      <c r="CYM157" s="86"/>
      <c r="CYN157" s="86"/>
      <c r="CYO157" s="86"/>
      <c r="CYP157" s="86"/>
      <c r="CYQ157" s="86"/>
      <c r="CYR157" s="86"/>
      <c r="CYS157" s="86"/>
      <c r="CYT157" s="86"/>
      <c r="CYU157" s="86"/>
      <c r="CYV157" s="86"/>
      <c r="CYW157" s="86"/>
      <c r="CYX157" s="86"/>
      <c r="CYY157" s="86"/>
      <c r="CYZ157" s="86"/>
      <c r="CZA157" s="86"/>
      <c r="CZB157" s="86"/>
      <c r="CZC157" s="86"/>
      <c r="CZD157" s="86"/>
      <c r="CZE157" s="86"/>
      <c r="CZF157" s="86"/>
      <c r="CZG157" s="86"/>
      <c r="CZH157" s="86"/>
      <c r="CZI157" s="86"/>
      <c r="CZJ157" s="86"/>
      <c r="CZK157" s="86"/>
      <c r="CZL157" s="86"/>
      <c r="CZM157" s="86"/>
      <c r="CZN157" s="86"/>
      <c r="CZO157" s="86"/>
      <c r="CZP157" s="86"/>
      <c r="CZQ157" s="86"/>
      <c r="CZR157" s="86"/>
      <c r="CZS157" s="86"/>
      <c r="CZT157" s="86"/>
      <c r="CZU157" s="86"/>
      <c r="CZV157" s="86"/>
      <c r="CZW157" s="86"/>
      <c r="CZX157" s="86"/>
      <c r="CZY157" s="86"/>
      <c r="CZZ157" s="86"/>
      <c r="DAA157" s="86"/>
      <c r="DAB157" s="86"/>
      <c r="DAC157" s="86"/>
      <c r="DAD157" s="86"/>
      <c r="DAE157" s="86"/>
      <c r="DAF157" s="86"/>
      <c r="DAG157" s="86"/>
      <c r="DAH157" s="86"/>
      <c r="DAI157" s="86"/>
      <c r="DAJ157" s="86"/>
      <c r="DAK157" s="86"/>
      <c r="DAL157" s="86"/>
      <c r="DAM157" s="86"/>
      <c r="DAN157" s="86"/>
      <c r="DAO157" s="86"/>
      <c r="DAP157" s="86"/>
      <c r="DAQ157" s="86"/>
      <c r="DAR157" s="86"/>
      <c r="DAS157" s="86"/>
      <c r="DAT157" s="86"/>
      <c r="DAU157" s="86"/>
      <c r="DAV157" s="86"/>
      <c r="DAW157" s="86"/>
      <c r="DAX157" s="86"/>
      <c r="DAY157" s="86"/>
      <c r="DAZ157" s="86"/>
      <c r="DBA157" s="86"/>
      <c r="DBB157" s="86"/>
      <c r="DBC157" s="86"/>
      <c r="DBD157" s="86"/>
      <c r="DBE157" s="86"/>
      <c r="DBF157" s="86"/>
      <c r="DBG157" s="86"/>
      <c r="DBH157" s="86"/>
      <c r="DBI157" s="86"/>
      <c r="DBJ157" s="86"/>
      <c r="DBK157" s="86"/>
      <c r="DBL157" s="86"/>
      <c r="DBM157" s="86"/>
      <c r="DBN157" s="86"/>
      <c r="DBO157" s="186"/>
      <c r="DBP157" s="186"/>
      <c r="DBQ157" s="186"/>
      <c r="DBR157" s="186"/>
      <c r="DBS157" s="186"/>
      <c r="DBT157" s="186"/>
      <c r="DBU157" s="86"/>
      <c r="DBV157" s="86"/>
      <c r="DBW157" s="86"/>
      <c r="DBX157" s="86"/>
      <c r="DBY157" s="86"/>
      <c r="DBZ157" s="86"/>
      <c r="DCA157" s="86"/>
      <c r="DCB157" s="86"/>
      <c r="DCC157" s="86"/>
      <c r="DCD157" s="86"/>
      <c r="DCE157" s="86"/>
      <c r="DCF157" s="86"/>
      <c r="DCG157" s="86"/>
      <c r="DCH157" s="86"/>
      <c r="DCI157" s="86"/>
      <c r="DCJ157" s="86"/>
      <c r="DCK157" s="86"/>
      <c r="DCL157" s="86"/>
      <c r="DCM157" s="86"/>
      <c r="DCN157" s="86"/>
      <c r="DCO157" s="86"/>
      <c r="DCP157" s="86"/>
      <c r="DCQ157" s="86"/>
      <c r="DCR157" s="86"/>
      <c r="DCS157" s="86"/>
      <c r="DCT157" s="86"/>
      <c r="DCU157" s="86"/>
      <c r="DCV157" s="86"/>
      <c r="DCW157" s="86"/>
      <c r="DCX157" s="86"/>
      <c r="DCY157" s="86"/>
      <c r="DCZ157" s="86"/>
      <c r="DDA157" s="86"/>
      <c r="DDB157" s="86"/>
      <c r="DDC157" s="86"/>
      <c r="DDD157" s="86"/>
      <c r="DDE157" s="86"/>
      <c r="DDF157" s="86"/>
      <c r="DDG157" s="86"/>
      <c r="DDH157" s="86"/>
      <c r="DDI157" s="86"/>
      <c r="DDJ157" s="86"/>
      <c r="DDK157" s="86"/>
      <c r="DDL157" s="86"/>
      <c r="DDM157" s="86"/>
      <c r="DDN157" s="86"/>
      <c r="DDO157" s="86"/>
      <c r="DDP157" s="86"/>
      <c r="DDQ157" s="86"/>
      <c r="DDR157" s="86"/>
      <c r="DDS157" s="86"/>
      <c r="DDT157" s="86"/>
      <c r="DDU157" s="86"/>
      <c r="DDV157" s="86"/>
      <c r="DDW157" s="86"/>
      <c r="DDX157" s="86"/>
      <c r="DDY157" s="86"/>
      <c r="DDZ157" s="86"/>
      <c r="DEA157" s="86"/>
      <c r="DEB157" s="86"/>
      <c r="DEC157" s="86"/>
      <c r="DED157" s="86"/>
      <c r="DEE157" s="86"/>
      <c r="DEF157" s="86"/>
      <c r="DEG157" s="86"/>
      <c r="DEH157" s="86"/>
      <c r="DEI157" s="86"/>
      <c r="DEJ157" s="86"/>
      <c r="DEK157" s="86"/>
      <c r="DEL157" s="86"/>
      <c r="DEM157" s="86"/>
      <c r="DEN157" s="86"/>
      <c r="DEO157" s="86"/>
      <c r="DEP157" s="86"/>
      <c r="DEQ157" s="86"/>
      <c r="DER157" s="86"/>
      <c r="DES157" s="86"/>
      <c r="DET157" s="86"/>
      <c r="DEU157" s="86"/>
      <c r="DEV157" s="86"/>
      <c r="DEW157" s="86"/>
      <c r="DEX157" s="86"/>
      <c r="DEY157" s="86"/>
      <c r="DEZ157" s="86"/>
      <c r="DFA157" s="86"/>
      <c r="DFB157" s="86"/>
      <c r="DFC157" s="86"/>
      <c r="DFD157" s="86"/>
      <c r="DFE157" s="86"/>
      <c r="DFF157" s="86"/>
      <c r="DFG157" s="86"/>
      <c r="DFH157" s="86"/>
      <c r="DFI157" s="86"/>
      <c r="DFJ157" s="86"/>
      <c r="DFK157" s="86"/>
      <c r="DFL157" s="86"/>
      <c r="DFM157" s="86"/>
      <c r="DFN157" s="86"/>
      <c r="DFO157" s="86"/>
      <c r="DFP157" s="86"/>
      <c r="DFQ157" s="86"/>
      <c r="DFR157" s="86"/>
      <c r="DFS157" s="86"/>
      <c r="DFT157" s="86"/>
      <c r="DFU157" s="86"/>
      <c r="DFV157" s="86"/>
      <c r="DFW157" s="86"/>
      <c r="DFX157" s="86"/>
      <c r="DFY157" s="86"/>
      <c r="DFZ157" s="86"/>
      <c r="DGA157" s="86"/>
      <c r="DGB157" s="86"/>
      <c r="DGC157" s="86"/>
      <c r="DGD157" s="86"/>
      <c r="DGE157" s="86"/>
      <c r="DGF157" s="86"/>
      <c r="DGG157" s="86"/>
      <c r="DGH157" s="86"/>
      <c r="DGI157" s="86"/>
      <c r="DGJ157" s="86"/>
      <c r="DGK157" s="86"/>
      <c r="DGL157" s="86"/>
      <c r="DGM157" s="86"/>
      <c r="DGN157" s="86"/>
      <c r="DGO157" s="86"/>
      <c r="DGP157" s="86"/>
      <c r="DGQ157" s="86"/>
      <c r="DGR157" s="86"/>
      <c r="DGS157" s="86"/>
      <c r="DGT157" s="86"/>
      <c r="DGU157" s="86"/>
      <c r="DGV157" s="86"/>
      <c r="DGW157" s="86"/>
      <c r="DGX157" s="86"/>
      <c r="DGY157" s="86"/>
      <c r="DGZ157" s="86"/>
      <c r="DHA157" s="86"/>
      <c r="DHB157" s="86"/>
      <c r="DHC157" s="86"/>
      <c r="DHD157" s="86"/>
      <c r="DHE157" s="86"/>
      <c r="DHF157" s="86"/>
      <c r="DHG157" s="86"/>
      <c r="DHH157" s="86"/>
      <c r="DHI157" s="86"/>
      <c r="DHJ157" s="86"/>
      <c r="DHK157" s="86"/>
      <c r="DHL157" s="86"/>
      <c r="DHM157" s="86"/>
      <c r="DHN157" s="86"/>
      <c r="DHO157" s="86"/>
      <c r="DHP157" s="86"/>
      <c r="DHQ157" s="86"/>
      <c r="DHR157" s="86"/>
      <c r="DHS157" s="86"/>
      <c r="DHT157" s="86"/>
      <c r="DHU157" s="86"/>
      <c r="DHV157" s="86"/>
      <c r="DHW157" s="86"/>
      <c r="DHX157" s="86"/>
      <c r="DHY157" s="86"/>
      <c r="DHZ157" s="86"/>
      <c r="DIA157" s="86"/>
      <c r="DIB157" s="86"/>
      <c r="DIC157" s="86"/>
      <c r="DID157" s="86"/>
      <c r="DIE157" s="86"/>
      <c r="DIF157" s="86"/>
      <c r="DIG157" s="86"/>
      <c r="DIH157" s="86"/>
      <c r="DII157" s="86"/>
      <c r="DIJ157" s="86"/>
      <c r="DIK157" s="86"/>
      <c r="DIL157" s="86"/>
      <c r="DIM157" s="86"/>
      <c r="DIN157" s="86"/>
      <c r="DIO157" s="86"/>
      <c r="DIP157" s="86"/>
      <c r="DIQ157" s="86"/>
      <c r="DIR157" s="86"/>
      <c r="DIS157" s="86"/>
      <c r="DIT157" s="86"/>
      <c r="DIU157" s="86"/>
      <c r="DIV157" s="86"/>
      <c r="DIW157" s="86"/>
      <c r="DIX157" s="86"/>
      <c r="DIY157" s="86"/>
      <c r="DIZ157" s="86"/>
      <c r="DJA157" s="86"/>
      <c r="DJB157" s="86"/>
      <c r="DJC157" s="86"/>
      <c r="DJD157" s="86"/>
      <c r="DJE157" s="86"/>
      <c r="DJF157" s="86"/>
      <c r="DJG157" s="86"/>
      <c r="DJH157" s="86"/>
      <c r="DJI157" s="86"/>
      <c r="DJJ157" s="86"/>
      <c r="DJK157" s="86"/>
      <c r="DJL157" s="86"/>
      <c r="DJM157" s="86"/>
      <c r="DJN157" s="86"/>
      <c r="DJO157" s="86"/>
      <c r="DJP157" s="86"/>
      <c r="DJQ157" s="86"/>
      <c r="DJR157" s="86"/>
      <c r="DJS157" s="86"/>
      <c r="DJT157" s="86"/>
      <c r="DJU157" s="86"/>
      <c r="DJV157" s="86"/>
      <c r="DJW157" s="86"/>
      <c r="DJX157" s="86"/>
      <c r="DJY157" s="86"/>
      <c r="DJZ157" s="86"/>
      <c r="DKA157" s="86"/>
      <c r="DKB157" s="86"/>
      <c r="DKC157" s="86"/>
      <c r="DKD157" s="86"/>
      <c r="DKE157" s="86"/>
      <c r="DKF157" s="86"/>
      <c r="DKG157" s="86"/>
      <c r="DKH157" s="86"/>
      <c r="DKI157" s="86"/>
      <c r="DKJ157" s="86"/>
      <c r="DKK157" s="86"/>
      <c r="DKL157" s="86"/>
      <c r="DKM157" s="86"/>
      <c r="DKN157" s="86"/>
      <c r="DKO157" s="86"/>
      <c r="DKP157" s="86"/>
      <c r="DKQ157" s="86"/>
      <c r="DKR157" s="86"/>
      <c r="DKS157" s="86"/>
      <c r="DKT157" s="86"/>
      <c r="DKU157" s="86"/>
      <c r="DKV157" s="86"/>
      <c r="DKW157" s="86"/>
      <c r="DKX157" s="86"/>
      <c r="DKY157" s="86"/>
      <c r="DKZ157" s="86"/>
      <c r="DLA157" s="86"/>
      <c r="DLB157" s="86"/>
      <c r="DLC157" s="86"/>
      <c r="DLD157" s="86"/>
      <c r="DLE157" s="86"/>
      <c r="DLF157" s="86"/>
      <c r="DLG157" s="86"/>
      <c r="DLH157" s="86"/>
      <c r="DLI157" s="86"/>
      <c r="DLJ157" s="86"/>
      <c r="DLK157" s="186"/>
      <c r="DLL157" s="186"/>
      <c r="DLM157" s="186"/>
      <c r="DLN157" s="186"/>
      <c r="DLO157" s="186"/>
      <c r="DLP157" s="186"/>
      <c r="DLQ157" s="86"/>
      <c r="DLR157" s="86"/>
      <c r="DLS157" s="86"/>
      <c r="DLT157" s="86"/>
      <c r="DLU157" s="86"/>
      <c r="DLV157" s="86"/>
      <c r="DLW157" s="86"/>
      <c r="DLX157" s="86"/>
      <c r="DLY157" s="86"/>
      <c r="DLZ157" s="86"/>
      <c r="DMA157" s="86"/>
      <c r="DMB157" s="86"/>
      <c r="DMC157" s="86"/>
      <c r="DMD157" s="86"/>
      <c r="DME157" s="86"/>
      <c r="DMF157" s="86"/>
      <c r="DMG157" s="86"/>
      <c r="DMH157" s="86"/>
      <c r="DMI157" s="86"/>
      <c r="DMJ157" s="86"/>
      <c r="DMK157" s="86"/>
      <c r="DML157" s="86"/>
      <c r="DMM157" s="86"/>
      <c r="DMN157" s="86"/>
      <c r="DMO157" s="86"/>
      <c r="DMP157" s="86"/>
      <c r="DMQ157" s="86"/>
      <c r="DMR157" s="86"/>
      <c r="DMS157" s="86"/>
      <c r="DMT157" s="86"/>
      <c r="DMU157" s="86"/>
      <c r="DMV157" s="86"/>
      <c r="DMW157" s="86"/>
      <c r="DMX157" s="86"/>
      <c r="DMY157" s="86"/>
      <c r="DMZ157" s="86"/>
      <c r="DNA157" s="86"/>
      <c r="DNB157" s="86"/>
      <c r="DNC157" s="86"/>
      <c r="DND157" s="86"/>
      <c r="DNE157" s="86"/>
      <c r="DNF157" s="86"/>
      <c r="DNG157" s="86"/>
      <c r="DNH157" s="86"/>
      <c r="DNI157" s="86"/>
      <c r="DNJ157" s="86"/>
      <c r="DNK157" s="86"/>
      <c r="DNL157" s="86"/>
      <c r="DNM157" s="86"/>
      <c r="DNN157" s="86"/>
      <c r="DNO157" s="86"/>
      <c r="DNP157" s="86"/>
      <c r="DNQ157" s="86"/>
      <c r="DNR157" s="86"/>
      <c r="DNS157" s="86"/>
      <c r="DNT157" s="86"/>
      <c r="DNU157" s="86"/>
      <c r="DNV157" s="86"/>
      <c r="DNW157" s="86"/>
      <c r="DNX157" s="86"/>
      <c r="DNY157" s="86"/>
      <c r="DNZ157" s="86"/>
      <c r="DOA157" s="86"/>
      <c r="DOB157" s="86"/>
      <c r="DOC157" s="86"/>
      <c r="DOD157" s="86"/>
      <c r="DOE157" s="86"/>
      <c r="DOF157" s="86"/>
      <c r="DOG157" s="86"/>
      <c r="DOH157" s="86"/>
      <c r="DOI157" s="86"/>
      <c r="DOJ157" s="86"/>
      <c r="DOK157" s="86"/>
      <c r="DOL157" s="86"/>
      <c r="DOM157" s="86"/>
      <c r="DON157" s="86"/>
      <c r="DOO157" s="86"/>
      <c r="DOP157" s="86"/>
      <c r="DOQ157" s="86"/>
      <c r="DOR157" s="86"/>
      <c r="DOS157" s="86"/>
      <c r="DOT157" s="86"/>
      <c r="DOU157" s="86"/>
      <c r="DOV157" s="86"/>
      <c r="DOW157" s="86"/>
      <c r="DOX157" s="86"/>
      <c r="DOY157" s="86"/>
      <c r="DOZ157" s="86"/>
      <c r="DPA157" s="86"/>
      <c r="DPB157" s="86"/>
      <c r="DPC157" s="86"/>
      <c r="DPD157" s="86"/>
      <c r="DPE157" s="86"/>
      <c r="DPF157" s="86"/>
      <c r="DPG157" s="86"/>
      <c r="DPH157" s="86"/>
      <c r="DPI157" s="86"/>
      <c r="DPJ157" s="86"/>
      <c r="DPK157" s="86"/>
      <c r="DPL157" s="86"/>
      <c r="DPM157" s="86"/>
      <c r="DPN157" s="86"/>
      <c r="DPO157" s="86"/>
      <c r="DPP157" s="86"/>
      <c r="DPQ157" s="86"/>
      <c r="DPR157" s="86"/>
      <c r="DPS157" s="86"/>
      <c r="DPT157" s="86"/>
      <c r="DPU157" s="86"/>
      <c r="DPV157" s="86"/>
      <c r="DPW157" s="86"/>
      <c r="DPX157" s="86"/>
      <c r="DPY157" s="86"/>
      <c r="DPZ157" s="86"/>
      <c r="DQA157" s="86"/>
      <c r="DQB157" s="86"/>
      <c r="DQC157" s="86"/>
      <c r="DQD157" s="86"/>
      <c r="DQE157" s="86"/>
      <c r="DQF157" s="86"/>
      <c r="DQG157" s="86"/>
      <c r="DQH157" s="86"/>
      <c r="DQI157" s="86"/>
      <c r="DQJ157" s="86"/>
      <c r="DQK157" s="86"/>
      <c r="DQL157" s="86"/>
      <c r="DQM157" s="86"/>
      <c r="DQN157" s="86"/>
      <c r="DQO157" s="86"/>
      <c r="DQP157" s="86"/>
      <c r="DQQ157" s="86"/>
      <c r="DQR157" s="86"/>
      <c r="DQS157" s="86"/>
      <c r="DQT157" s="86"/>
      <c r="DQU157" s="86"/>
      <c r="DQV157" s="86"/>
      <c r="DQW157" s="86"/>
      <c r="DQX157" s="86"/>
      <c r="DQY157" s="86"/>
      <c r="DQZ157" s="86"/>
      <c r="DRA157" s="86"/>
      <c r="DRB157" s="86"/>
      <c r="DRC157" s="86"/>
      <c r="DRD157" s="86"/>
      <c r="DRE157" s="86"/>
      <c r="DRF157" s="86"/>
      <c r="DRG157" s="86"/>
      <c r="DRH157" s="86"/>
      <c r="DRI157" s="86"/>
      <c r="DRJ157" s="86"/>
      <c r="DRK157" s="86"/>
      <c r="DRL157" s="86"/>
      <c r="DRM157" s="86"/>
      <c r="DRN157" s="86"/>
      <c r="DRO157" s="86"/>
      <c r="DRP157" s="86"/>
      <c r="DRQ157" s="86"/>
      <c r="DRR157" s="86"/>
      <c r="DRS157" s="86"/>
      <c r="DRT157" s="86"/>
      <c r="DRU157" s="86"/>
      <c r="DRV157" s="86"/>
      <c r="DRW157" s="86"/>
      <c r="DRX157" s="86"/>
      <c r="DRY157" s="86"/>
      <c r="DRZ157" s="86"/>
      <c r="DSA157" s="86"/>
      <c r="DSB157" s="86"/>
      <c r="DSC157" s="86"/>
      <c r="DSD157" s="86"/>
      <c r="DSE157" s="86"/>
      <c r="DSF157" s="86"/>
      <c r="DSG157" s="86"/>
      <c r="DSH157" s="86"/>
      <c r="DSI157" s="86"/>
      <c r="DSJ157" s="86"/>
      <c r="DSK157" s="86"/>
      <c r="DSL157" s="86"/>
      <c r="DSM157" s="86"/>
      <c r="DSN157" s="86"/>
      <c r="DSO157" s="86"/>
      <c r="DSP157" s="86"/>
      <c r="DSQ157" s="86"/>
      <c r="DSR157" s="86"/>
      <c r="DSS157" s="86"/>
      <c r="DST157" s="86"/>
      <c r="DSU157" s="86"/>
      <c r="DSV157" s="86"/>
      <c r="DSW157" s="86"/>
      <c r="DSX157" s="86"/>
      <c r="DSY157" s="86"/>
      <c r="DSZ157" s="86"/>
      <c r="DTA157" s="86"/>
      <c r="DTB157" s="86"/>
      <c r="DTC157" s="86"/>
      <c r="DTD157" s="86"/>
      <c r="DTE157" s="86"/>
      <c r="DTF157" s="86"/>
      <c r="DTG157" s="86"/>
      <c r="DTH157" s="86"/>
      <c r="DTI157" s="86"/>
      <c r="DTJ157" s="86"/>
      <c r="DTK157" s="86"/>
      <c r="DTL157" s="86"/>
      <c r="DTM157" s="86"/>
      <c r="DTN157" s="86"/>
      <c r="DTO157" s="86"/>
      <c r="DTP157" s="86"/>
      <c r="DTQ157" s="86"/>
      <c r="DTR157" s="86"/>
      <c r="DTS157" s="86"/>
      <c r="DTT157" s="86"/>
      <c r="DTU157" s="86"/>
      <c r="DTV157" s="86"/>
      <c r="DTW157" s="86"/>
      <c r="DTX157" s="86"/>
      <c r="DTY157" s="86"/>
      <c r="DTZ157" s="86"/>
      <c r="DUA157" s="86"/>
      <c r="DUB157" s="86"/>
      <c r="DUC157" s="86"/>
      <c r="DUD157" s="86"/>
      <c r="DUE157" s="86"/>
      <c r="DUF157" s="86"/>
      <c r="DUG157" s="86"/>
      <c r="DUH157" s="86"/>
      <c r="DUI157" s="86"/>
      <c r="DUJ157" s="86"/>
      <c r="DUK157" s="86"/>
      <c r="DUL157" s="86"/>
      <c r="DUM157" s="86"/>
      <c r="DUN157" s="86"/>
      <c r="DUO157" s="86"/>
      <c r="DUP157" s="86"/>
      <c r="DUQ157" s="86"/>
      <c r="DUR157" s="86"/>
      <c r="DUS157" s="86"/>
      <c r="DUT157" s="86"/>
      <c r="DUU157" s="86"/>
      <c r="DUV157" s="86"/>
      <c r="DUW157" s="86"/>
      <c r="DUX157" s="86"/>
      <c r="DUY157" s="86"/>
      <c r="DUZ157" s="86"/>
      <c r="DVA157" s="86"/>
      <c r="DVB157" s="86"/>
      <c r="DVC157" s="86"/>
      <c r="DVD157" s="86"/>
      <c r="DVE157" s="86"/>
      <c r="DVF157" s="86"/>
      <c r="DVG157" s="186"/>
      <c r="DVH157" s="186"/>
      <c r="DVI157" s="186"/>
      <c r="DVJ157" s="186"/>
      <c r="DVK157" s="186"/>
      <c r="DVL157" s="186"/>
      <c r="DVM157" s="86"/>
      <c r="DVN157" s="86"/>
      <c r="DVO157" s="86"/>
      <c r="DVP157" s="86"/>
      <c r="DVQ157" s="86"/>
      <c r="DVR157" s="86"/>
      <c r="DVS157" s="86"/>
      <c r="DVT157" s="86"/>
      <c r="DVU157" s="86"/>
      <c r="DVV157" s="86"/>
      <c r="DVW157" s="86"/>
      <c r="DVX157" s="86"/>
      <c r="DVY157" s="86"/>
      <c r="DVZ157" s="86"/>
      <c r="DWA157" s="86"/>
      <c r="DWB157" s="86"/>
      <c r="DWC157" s="86"/>
      <c r="DWD157" s="86"/>
      <c r="DWE157" s="86"/>
      <c r="DWF157" s="86"/>
      <c r="DWG157" s="86"/>
      <c r="DWH157" s="86"/>
      <c r="DWI157" s="86"/>
      <c r="DWJ157" s="86"/>
      <c r="DWK157" s="86"/>
      <c r="DWL157" s="86"/>
      <c r="DWM157" s="86"/>
      <c r="DWN157" s="86"/>
      <c r="DWO157" s="86"/>
      <c r="DWP157" s="86"/>
      <c r="DWQ157" s="86"/>
      <c r="DWR157" s="86"/>
      <c r="DWS157" s="86"/>
      <c r="DWT157" s="86"/>
      <c r="DWU157" s="86"/>
      <c r="DWV157" s="86"/>
      <c r="DWW157" s="86"/>
      <c r="DWX157" s="86"/>
      <c r="DWY157" s="86"/>
      <c r="DWZ157" s="86"/>
      <c r="DXA157" s="86"/>
      <c r="DXB157" s="86"/>
      <c r="DXC157" s="86"/>
      <c r="DXD157" s="86"/>
      <c r="DXE157" s="86"/>
      <c r="DXF157" s="86"/>
      <c r="DXG157" s="86"/>
      <c r="DXH157" s="86"/>
      <c r="DXI157" s="86"/>
      <c r="DXJ157" s="86"/>
      <c r="DXK157" s="86"/>
      <c r="DXL157" s="86"/>
      <c r="DXM157" s="86"/>
      <c r="DXN157" s="86"/>
      <c r="DXO157" s="86"/>
      <c r="DXP157" s="86"/>
      <c r="DXQ157" s="86"/>
      <c r="DXR157" s="86"/>
      <c r="DXS157" s="86"/>
      <c r="DXT157" s="86"/>
      <c r="DXU157" s="86"/>
      <c r="DXV157" s="86"/>
      <c r="DXW157" s="86"/>
      <c r="DXX157" s="86"/>
      <c r="DXY157" s="86"/>
      <c r="DXZ157" s="86"/>
      <c r="DYA157" s="86"/>
      <c r="DYB157" s="86"/>
      <c r="DYC157" s="86"/>
      <c r="DYD157" s="86"/>
      <c r="DYE157" s="86"/>
      <c r="DYF157" s="86"/>
      <c r="DYG157" s="86"/>
      <c r="DYH157" s="86"/>
      <c r="DYI157" s="86"/>
      <c r="DYJ157" s="86"/>
      <c r="DYK157" s="86"/>
      <c r="DYL157" s="86"/>
      <c r="DYM157" s="86"/>
      <c r="DYN157" s="86"/>
      <c r="DYO157" s="86"/>
      <c r="DYP157" s="86"/>
      <c r="DYQ157" s="86"/>
      <c r="DYR157" s="86"/>
      <c r="DYS157" s="86"/>
      <c r="DYT157" s="86"/>
      <c r="DYU157" s="86"/>
      <c r="DYV157" s="86"/>
      <c r="DYW157" s="86"/>
      <c r="DYX157" s="86"/>
      <c r="DYY157" s="86"/>
      <c r="DYZ157" s="86"/>
      <c r="DZA157" s="86"/>
      <c r="DZB157" s="86"/>
      <c r="DZC157" s="86"/>
      <c r="DZD157" s="86"/>
      <c r="DZE157" s="86"/>
      <c r="DZF157" s="86"/>
      <c r="DZG157" s="86"/>
      <c r="DZH157" s="86"/>
      <c r="DZI157" s="86"/>
      <c r="DZJ157" s="86"/>
      <c r="DZK157" s="86"/>
      <c r="DZL157" s="86"/>
      <c r="DZM157" s="86"/>
      <c r="DZN157" s="86"/>
      <c r="DZO157" s="86"/>
      <c r="DZP157" s="86"/>
      <c r="DZQ157" s="86"/>
      <c r="DZR157" s="86"/>
      <c r="DZS157" s="86"/>
      <c r="DZT157" s="86"/>
      <c r="DZU157" s="86"/>
      <c r="DZV157" s="86"/>
      <c r="DZW157" s="86"/>
      <c r="DZX157" s="86"/>
      <c r="DZY157" s="86"/>
      <c r="DZZ157" s="86"/>
      <c r="EAA157" s="86"/>
      <c r="EAB157" s="86"/>
      <c r="EAC157" s="86"/>
      <c r="EAD157" s="86"/>
      <c r="EAE157" s="86"/>
      <c r="EAF157" s="86"/>
      <c r="EAG157" s="86"/>
      <c r="EAH157" s="86"/>
      <c r="EAI157" s="86"/>
      <c r="EAJ157" s="86"/>
      <c r="EAK157" s="86"/>
      <c r="EAL157" s="86"/>
      <c r="EAM157" s="86"/>
      <c r="EAN157" s="86"/>
      <c r="EAO157" s="86"/>
      <c r="EAP157" s="86"/>
      <c r="EAQ157" s="86"/>
      <c r="EAR157" s="86"/>
      <c r="EAS157" s="86"/>
      <c r="EAT157" s="86"/>
      <c r="EAU157" s="86"/>
      <c r="EAV157" s="86"/>
      <c r="EAW157" s="86"/>
      <c r="EAX157" s="86"/>
      <c r="EAY157" s="86"/>
      <c r="EAZ157" s="86"/>
      <c r="EBA157" s="86"/>
      <c r="EBB157" s="86"/>
      <c r="EBC157" s="86"/>
      <c r="EBD157" s="86"/>
      <c r="EBE157" s="86"/>
      <c r="EBF157" s="86"/>
      <c r="EBG157" s="86"/>
      <c r="EBH157" s="86"/>
      <c r="EBI157" s="86"/>
      <c r="EBJ157" s="86"/>
      <c r="EBK157" s="86"/>
      <c r="EBL157" s="86"/>
      <c r="EBM157" s="86"/>
      <c r="EBN157" s="86"/>
      <c r="EBO157" s="86"/>
      <c r="EBP157" s="86"/>
      <c r="EBQ157" s="86"/>
      <c r="EBR157" s="86"/>
      <c r="EBS157" s="86"/>
      <c r="EBT157" s="86"/>
      <c r="EBU157" s="86"/>
      <c r="EBV157" s="86"/>
      <c r="EBW157" s="86"/>
      <c r="EBX157" s="86"/>
      <c r="EBY157" s="86"/>
      <c r="EBZ157" s="86"/>
      <c r="ECA157" s="86"/>
      <c r="ECB157" s="86"/>
      <c r="ECC157" s="86"/>
      <c r="ECD157" s="86"/>
      <c r="ECE157" s="86"/>
      <c r="ECF157" s="86"/>
      <c r="ECG157" s="86"/>
      <c r="ECH157" s="86"/>
      <c r="ECI157" s="86"/>
      <c r="ECJ157" s="86"/>
      <c r="ECK157" s="86"/>
      <c r="ECL157" s="86"/>
      <c r="ECM157" s="86"/>
      <c r="ECN157" s="86"/>
      <c r="ECO157" s="86"/>
      <c r="ECP157" s="86"/>
      <c r="ECQ157" s="86"/>
      <c r="ECR157" s="86"/>
      <c r="ECS157" s="86"/>
      <c r="ECT157" s="86"/>
      <c r="ECU157" s="86"/>
      <c r="ECV157" s="86"/>
      <c r="ECW157" s="86"/>
      <c r="ECX157" s="86"/>
      <c r="ECY157" s="86"/>
      <c r="ECZ157" s="86"/>
      <c r="EDA157" s="86"/>
      <c r="EDB157" s="86"/>
      <c r="EDC157" s="86"/>
      <c r="EDD157" s="86"/>
      <c r="EDE157" s="86"/>
      <c r="EDF157" s="86"/>
      <c r="EDG157" s="86"/>
      <c r="EDH157" s="86"/>
      <c r="EDI157" s="86"/>
      <c r="EDJ157" s="86"/>
      <c r="EDK157" s="86"/>
      <c r="EDL157" s="86"/>
      <c r="EDM157" s="86"/>
      <c r="EDN157" s="86"/>
      <c r="EDO157" s="86"/>
      <c r="EDP157" s="86"/>
      <c r="EDQ157" s="86"/>
      <c r="EDR157" s="86"/>
      <c r="EDS157" s="86"/>
      <c r="EDT157" s="86"/>
      <c r="EDU157" s="86"/>
      <c r="EDV157" s="86"/>
      <c r="EDW157" s="86"/>
      <c r="EDX157" s="86"/>
      <c r="EDY157" s="86"/>
      <c r="EDZ157" s="86"/>
      <c r="EEA157" s="86"/>
      <c r="EEB157" s="86"/>
      <c r="EEC157" s="86"/>
      <c r="EED157" s="86"/>
      <c r="EEE157" s="86"/>
      <c r="EEF157" s="86"/>
      <c r="EEG157" s="86"/>
      <c r="EEH157" s="86"/>
      <c r="EEI157" s="86"/>
      <c r="EEJ157" s="86"/>
      <c r="EEK157" s="86"/>
      <c r="EEL157" s="86"/>
      <c r="EEM157" s="86"/>
      <c r="EEN157" s="86"/>
      <c r="EEO157" s="86"/>
      <c r="EEP157" s="86"/>
      <c r="EEQ157" s="86"/>
      <c r="EER157" s="86"/>
      <c r="EES157" s="86"/>
      <c r="EET157" s="86"/>
      <c r="EEU157" s="86"/>
      <c r="EEV157" s="86"/>
      <c r="EEW157" s="86"/>
      <c r="EEX157" s="86"/>
      <c r="EEY157" s="86"/>
      <c r="EEZ157" s="86"/>
      <c r="EFA157" s="86"/>
      <c r="EFB157" s="86"/>
      <c r="EFC157" s="186"/>
      <c r="EFD157" s="186"/>
      <c r="EFE157" s="186"/>
      <c r="EFF157" s="186"/>
      <c r="EFG157" s="186"/>
      <c r="EFH157" s="186"/>
      <c r="EFI157" s="86"/>
      <c r="EFJ157" s="86"/>
      <c r="EFK157" s="86"/>
      <c r="EFL157" s="86"/>
      <c r="EFM157" s="86"/>
      <c r="EFN157" s="86"/>
      <c r="EFO157" s="86"/>
      <c r="EFP157" s="86"/>
      <c r="EFQ157" s="86"/>
      <c r="EFR157" s="86"/>
      <c r="EFS157" s="86"/>
      <c r="EFT157" s="86"/>
      <c r="EFU157" s="86"/>
      <c r="EFV157" s="86"/>
      <c r="EFW157" s="86"/>
      <c r="EFX157" s="86"/>
      <c r="EFY157" s="86"/>
      <c r="EFZ157" s="86"/>
      <c r="EGA157" s="86"/>
      <c r="EGB157" s="86"/>
      <c r="EGC157" s="86"/>
      <c r="EGD157" s="86"/>
      <c r="EGE157" s="86"/>
      <c r="EGF157" s="86"/>
      <c r="EGG157" s="86"/>
      <c r="EGH157" s="86"/>
      <c r="EGI157" s="86"/>
      <c r="EGJ157" s="86"/>
      <c r="EGK157" s="86"/>
      <c r="EGL157" s="86"/>
      <c r="EGM157" s="86"/>
      <c r="EGN157" s="86"/>
      <c r="EGO157" s="86"/>
      <c r="EGP157" s="86"/>
      <c r="EGQ157" s="86"/>
      <c r="EGR157" s="86"/>
      <c r="EGS157" s="86"/>
      <c r="EGT157" s="86"/>
      <c r="EGU157" s="86"/>
      <c r="EGV157" s="86"/>
      <c r="EGW157" s="86"/>
      <c r="EGX157" s="86"/>
      <c r="EGY157" s="86"/>
      <c r="EGZ157" s="86"/>
      <c r="EHA157" s="86"/>
      <c r="EHB157" s="86"/>
      <c r="EHC157" s="86"/>
      <c r="EHD157" s="86"/>
      <c r="EHE157" s="86"/>
      <c r="EHF157" s="86"/>
      <c r="EHG157" s="86"/>
      <c r="EHH157" s="86"/>
      <c r="EHI157" s="86"/>
      <c r="EHJ157" s="86"/>
      <c r="EHK157" s="86"/>
      <c r="EHL157" s="86"/>
      <c r="EHM157" s="86"/>
      <c r="EHN157" s="86"/>
      <c r="EHO157" s="86"/>
      <c r="EHP157" s="86"/>
      <c r="EHQ157" s="86"/>
      <c r="EHR157" s="86"/>
      <c r="EHS157" s="86"/>
      <c r="EHT157" s="86"/>
      <c r="EHU157" s="86"/>
      <c r="EHV157" s="86"/>
      <c r="EHW157" s="86"/>
      <c r="EHX157" s="86"/>
      <c r="EHY157" s="86"/>
      <c r="EHZ157" s="86"/>
      <c r="EIA157" s="86"/>
      <c r="EIB157" s="86"/>
      <c r="EIC157" s="86"/>
      <c r="EID157" s="86"/>
      <c r="EIE157" s="86"/>
      <c r="EIF157" s="86"/>
      <c r="EIG157" s="86"/>
      <c r="EIH157" s="86"/>
      <c r="EII157" s="86"/>
      <c r="EIJ157" s="86"/>
      <c r="EIK157" s="86"/>
      <c r="EIL157" s="86"/>
      <c r="EIM157" s="86"/>
      <c r="EIN157" s="86"/>
      <c r="EIO157" s="86"/>
      <c r="EIP157" s="86"/>
      <c r="EIQ157" s="86"/>
      <c r="EIR157" s="86"/>
      <c r="EIS157" s="86"/>
      <c r="EIT157" s="86"/>
      <c r="EIU157" s="86"/>
      <c r="EIV157" s="86"/>
      <c r="EIW157" s="86"/>
      <c r="EIX157" s="86"/>
      <c r="EIY157" s="86"/>
      <c r="EIZ157" s="86"/>
      <c r="EJA157" s="86"/>
      <c r="EJB157" s="86"/>
      <c r="EJC157" s="86"/>
      <c r="EJD157" s="86"/>
      <c r="EJE157" s="86"/>
      <c r="EJF157" s="86"/>
      <c r="EJG157" s="86"/>
      <c r="EJH157" s="86"/>
      <c r="EJI157" s="86"/>
      <c r="EJJ157" s="86"/>
      <c r="EJK157" s="86"/>
      <c r="EJL157" s="86"/>
      <c r="EJM157" s="86"/>
      <c r="EJN157" s="86"/>
      <c r="EJO157" s="86"/>
      <c r="EJP157" s="86"/>
      <c r="EJQ157" s="86"/>
      <c r="EJR157" s="86"/>
      <c r="EJS157" s="86"/>
      <c r="EJT157" s="86"/>
      <c r="EJU157" s="86"/>
      <c r="EJV157" s="86"/>
      <c r="EJW157" s="86"/>
      <c r="EJX157" s="86"/>
      <c r="EJY157" s="86"/>
      <c r="EJZ157" s="86"/>
      <c r="EKA157" s="86"/>
      <c r="EKB157" s="86"/>
      <c r="EKC157" s="86"/>
      <c r="EKD157" s="86"/>
      <c r="EKE157" s="86"/>
      <c r="EKF157" s="86"/>
      <c r="EKG157" s="86"/>
      <c r="EKH157" s="86"/>
      <c r="EKI157" s="86"/>
      <c r="EKJ157" s="86"/>
      <c r="EKK157" s="86"/>
      <c r="EKL157" s="86"/>
      <c r="EKM157" s="86"/>
      <c r="EKN157" s="86"/>
      <c r="EKO157" s="86"/>
      <c r="EKP157" s="86"/>
      <c r="EKQ157" s="86"/>
      <c r="EKR157" s="86"/>
      <c r="EKS157" s="86"/>
      <c r="EKT157" s="86"/>
      <c r="EKU157" s="86"/>
      <c r="EKV157" s="86"/>
      <c r="EKW157" s="86"/>
      <c r="EKX157" s="86"/>
      <c r="EKY157" s="86"/>
      <c r="EKZ157" s="86"/>
      <c r="ELA157" s="86"/>
      <c r="ELB157" s="86"/>
      <c r="ELC157" s="86"/>
      <c r="ELD157" s="86"/>
      <c r="ELE157" s="86"/>
      <c r="ELF157" s="86"/>
      <c r="ELG157" s="86"/>
      <c r="ELH157" s="86"/>
      <c r="ELI157" s="86"/>
      <c r="ELJ157" s="86"/>
      <c r="ELK157" s="86"/>
      <c r="ELL157" s="86"/>
      <c r="ELM157" s="86"/>
      <c r="ELN157" s="86"/>
      <c r="ELO157" s="86"/>
      <c r="ELP157" s="86"/>
      <c r="ELQ157" s="86"/>
      <c r="ELR157" s="86"/>
      <c r="ELS157" s="86"/>
      <c r="ELT157" s="86"/>
      <c r="ELU157" s="86"/>
      <c r="ELV157" s="86"/>
      <c r="ELW157" s="86"/>
      <c r="ELX157" s="86"/>
      <c r="ELY157" s="86"/>
      <c r="ELZ157" s="86"/>
      <c r="EMA157" s="86"/>
      <c r="EMB157" s="86"/>
      <c r="EMC157" s="86"/>
      <c r="EMD157" s="86"/>
      <c r="EME157" s="86"/>
      <c r="EMF157" s="86"/>
      <c r="EMG157" s="86"/>
      <c r="EMH157" s="86"/>
      <c r="EMI157" s="86"/>
      <c r="EMJ157" s="86"/>
      <c r="EMK157" s="86"/>
      <c r="EML157" s="86"/>
      <c r="EMM157" s="86"/>
      <c r="EMN157" s="86"/>
      <c r="EMO157" s="86"/>
      <c r="EMP157" s="86"/>
      <c r="EMQ157" s="86"/>
      <c r="EMR157" s="86"/>
      <c r="EMS157" s="86"/>
      <c r="EMT157" s="86"/>
      <c r="EMU157" s="86"/>
      <c r="EMV157" s="86"/>
      <c r="EMW157" s="86"/>
      <c r="EMX157" s="86"/>
      <c r="EMY157" s="86"/>
      <c r="EMZ157" s="86"/>
      <c r="ENA157" s="86"/>
      <c r="ENB157" s="86"/>
      <c r="ENC157" s="86"/>
      <c r="END157" s="86"/>
      <c r="ENE157" s="86"/>
      <c r="ENF157" s="86"/>
      <c r="ENG157" s="86"/>
      <c r="ENH157" s="86"/>
      <c r="ENI157" s="86"/>
      <c r="ENJ157" s="86"/>
      <c r="ENK157" s="86"/>
      <c r="ENL157" s="86"/>
      <c r="ENM157" s="86"/>
      <c r="ENN157" s="86"/>
      <c r="ENO157" s="86"/>
      <c r="ENP157" s="86"/>
      <c r="ENQ157" s="86"/>
      <c r="ENR157" s="86"/>
      <c r="ENS157" s="86"/>
      <c r="ENT157" s="86"/>
      <c r="ENU157" s="86"/>
      <c r="ENV157" s="86"/>
      <c r="ENW157" s="86"/>
      <c r="ENX157" s="86"/>
      <c r="ENY157" s="86"/>
      <c r="ENZ157" s="86"/>
      <c r="EOA157" s="86"/>
      <c r="EOB157" s="86"/>
      <c r="EOC157" s="86"/>
      <c r="EOD157" s="86"/>
      <c r="EOE157" s="86"/>
      <c r="EOF157" s="86"/>
      <c r="EOG157" s="86"/>
      <c r="EOH157" s="86"/>
      <c r="EOI157" s="86"/>
      <c r="EOJ157" s="86"/>
      <c r="EOK157" s="86"/>
      <c r="EOL157" s="86"/>
      <c r="EOM157" s="86"/>
      <c r="EON157" s="86"/>
      <c r="EOO157" s="86"/>
      <c r="EOP157" s="86"/>
      <c r="EOQ157" s="86"/>
      <c r="EOR157" s="86"/>
      <c r="EOS157" s="86"/>
      <c r="EOT157" s="86"/>
      <c r="EOU157" s="86"/>
      <c r="EOV157" s="86"/>
      <c r="EOW157" s="86"/>
      <c r="EOX157" s="86"/>
      <c r="EOY157" s="186"/>
      <c r="EOZ157" s="186"/>
      <c r="EPA157" s="186"/>
      <c r="EPB157" s="186"/>
      <c r="EPC157" s="186"/>
      <c r="EPD157" s="186"/>
      <c r="EPE157" s="86"/>
      <c r="EPF157" s="86"/>
      <c r="EPG157" s="86"/>
      <c r="EPH157" s="86"/>
      <c r="EPI157" s="86"/>
      <c r="EPJ157" s="86"/>
      <c r="EPK157" s="86"/>
      <c r="EPL157" s="86"/>
      <c r="EPM157" s="86"/>
      <c r="EPN157" s="86"/>
      <c r="EPO157" s="86"/>
      <c r="EPP157" s="86"/>
      <c r="EPQ157" s="86"/>
      <c r="EPR157" s="86"/>
      <c r="EPS157" s="86"/>
      <c r="EPT157" s="86"/>
      <c r="EPU157" s="86"/>
      <c r="EPV157" s="86"/>
      <c r="EPW157" s="86"/>
      <c r="EPX157" s="86"/>
      <c r="EPY157" s="86"/>
      <c r="EPZ157" s="86"/>
      <c r="EQA157" s="86"/>
      <c r="EQB157" s="86"/>
      <c r="EQC157" s="86"/>
      <c r="EQD157" s="86"/>
      <c r="EQE157" s="86"/>
      <c r="EQF157" s="86"/>
      <c r="EQG157" s="86"/>
      <c r="EQH157" s="86"/>
      <c r="EQI157" s="86"/>
      <c r="EQJ157" s="86"/>
      <c r="EQK157" s="86"/>
      <c r="EQL157" s="86"/>
      <c r="EQM157" s="86"/>
      <c r="EQN157" s="86"/>
      <c r="EQO157" s="86"/>
      <c r="EQP157" s="86"/>
      <c r="EQQ157" s="86"/>
      <c r="EQR157" s="86"/>
      <c r="EQS157" s="86"/>
      <c r="EQT157" s="86"/>
      <c r="EQU157" s="86"/>
      <c r="EQV157" s="86"/>
      <c r="EQW157" s="86"/>
      <c r="EQX157" s="86"/>
      <c r="EQY157" s="86"/>
      <c r="EQZ157" s="86"/>
      <c r="ERA157" s="86"/>
      <c r="ERB157" s="86"/>
      <c r="ERC157" s="86"/>
      <c r="ERD157" s="86"/>
      <c r="ERE157" s="86"/>
      <c r="ERF157" s="86"/>
      <c r="ERG157" s="86"/>
      <c r="ERH157" s="86"/>
      <c r="ERI157" s="86"/>
      <c r="ERJ157" s="86"/>
      <c r="ERK157" s="86"/>
      <c r="ERL157" s="86"/>
      <c r="ERM157" s="86"/>
      <c r="ERN157" s="86"/>
      <c r="ERO157" s="86"/>
      <c r="ERP157" s="86"/>
      <c r="ERQ157" s="86"/>
      <c r="ERR157" s="86"/>
      <c r="ERS157" s="86"/>
      <c r="ERT157" s="86"/>
      <c r="ERU157" s="86"/>
      <c r="ERV157" s="86"/>
      <c r="ERW157" s="86"/>
      <c r="ERX157" s="86"/>
      <c r="ERY157" s="86"/>
      <c r="ERZ157" s="86"/>
      <c r="ESA157" s="86"/>
      <c r="ESB157" s="86"/>
      <c r="ESC157" s="86"/>
      <c r="ESD157" s="86"/>
      <c r="ESE157" s="86"/>
      <c r="ESF157" s="86"/>
      <c r="ESG157" s="86"/>
      <c r="ESH157" s="86"/>
      <c r="ESI157" s="86"/>
      <c r="ESJ157" s="86"/>
      <c r="ESK157" s="86"/>
      <c r="ESL157" s="86"/>
      <c r="ESM157" s="86"/>
      <c r="ESN157" s="86"/>
      <c r="ESO157" s="86"/>
      <c r="ESP157" s="86"/>
      <c r="ESQ157" s="86"/>
      <c r="ESR157" s="86"/>
      <c r="ESS157" s="86"/>
      <c r="EST157" s="86"/>
      <c r="ESU157" s="86"/>
      <c r="ESV157" s="86"/>
      <c r="ESW157" s="86"/>
      <c r="ESX157" s="86"/>
      <c r="ESY157" s="86"/>
      <c r="ESZ157" s="86"/>
      <c r="ETA157" s="86"/>
      <c r="ETB157" s="86"/>
      <c r="ETC157" s="86"/>
      <c r="ETD157" s="86"/>
      <c r="ETE157" s="86"/>
      <c r="ETF157" s="86"/>
      <c r="ETG157" s="86"/>
      <c r="ETH157" s="86"/>
      <c r="ETI157" s="86"/>
      <c r="ETJ157" s="86"/>
      <c r="ETK157" s="86"/>
      <c r="ETL157" s="86"/>
      <c r="ETM157" s="86"/>
      <c r="ETN157" s="86"/>
      <c r="ETO157" s="86"/>
      <c r="ETP157" s="86"/>
      <c r="ETQ157" s="86"/>
      <c r="ETR157" s="86"/>
      <c r="ETS157" s="86"/>
      <c r="ETT157" s="86"/>
      <c r="ETU157" s="86"/>
      <c r="ETV157" s="86"/>
      <c r="ETW157" s="86"/>
      <c r="ETX157" s="86"/>
      <c r="ETY157" s="86"/>
      <c r="ETZ157" s="86"/>
      <c r="EUA157" s="86"/>
      <c r="EUB157" s="86"/>
      <c r="EUC157" s="86"/>
      <c r="EUD157" s="86"/>
      <c r="EUE157" s="86"/>
      <c r="EUF157" s="86"/>
      <c r="EUG157" s="86"/>
      <c r="EUH157" s="86"/>
      <c r="EUI157" s="86"/>
      <c r="EUJ157" s="86"/>
      <c r="EUK157" s="86"/>
      <c r="EUL157" s="86"/>
      <c r="EUM157" s="86"/>
      <c r="EUN157" s="86"/>
      <c r="EUO157" s="86"/>
      <c r="EUP157" s="86"/>
      <c r="EUQ157" s="86"/>
      <c r="EUR157" s="86"/>
      <c r="EUS157" s="86"/>
      <c r="EUT157" s="86"/>
      <c r="EUU157" s="86"/>
      <c r="EUV157" s="86"/>
      <c r="EUW157" s="86"/>
      <c r="EUX157" s="86"/>
      <c r="EUY157" s="86"/>
      <c r="EUZ157" s="86"/>
      <c r="EVA157" s="86"/>
      <c r="EVB157" s="86"/>
      <c r="EVC157" s="86"/>
      <c r="EVD157" s="86"/>
      <c r="EVE157" s="86"/>
      <c r="EVF157" s="86"/>
      <c r="EVG157" s="86"/>
      <c r="EVH157" s="86"/>
      <c r="EVI157" s="86"/>
      <c r="EVJ157" s="86"/>
      <c r="EVK157" s="86"/>
      <c r="EVL157" s="86"/>
      <c r="EVM157" s="86"/>
      <c r="EVN157" s="86"/>
      <c r="EVO157" s="86"/>
      <c r="EVP157" s="86"/>
      <c r="EVQ157" s="86"/>
      <c r="EVR157" s="86"/>
      <c r="EVS157" s="86"/>
      <c r="EVT157" s="86"/>
      <c r="EVU157" s="86"/>
      <c r="EVV157" s="86"/>
      <c r="EVW157" s="86"/>
      <c r="EVX157" s="86"/>
      <c r="EVY157" s="86"/>
      <c r="EVZ157" s="86"/>
      <c r="EWA157" s="86"/>
      <c r="EWB157" s="86"/>
      <c r="EWC157" s="86"/>
      <c r="EWD157" s="86"/>
      <c r="EWE157" s="86"/>
      <c r="EWF157" s="86"/>
      <c r="EWG157" s="86"/>
      <c r="EWH157" s="86"/>
      <c r="EWI157" s="86"/>
      <c r="EWJ157" s="86"/>
      <c r="EWK157" s="86"/>
      <c r="EWL157" s="86"/>
      <c r="EWM157" s="86"/>
      <c r="EWN157" s="86"/>
      <c r="EWO157" s="86"/>
      <c r="EWP157" s="86"/>
      <c r="EWQ157" s="86"/>
      <c r="EWR157" s="86"/>
      <c r="EWS157" s="86"/>
      <c r="EWT157" s="86"/>
      <c r="EWU157" s="86"/>
      <c r="EWV157" s="86"/>
      <c r="EWW157" s="86"/>
      <c r="EWX157" s="86"/>
      <c r="EWY157" s="86"/>
      <c r="EWZ157" s="86"/>
      <c r="EXA157" s="86"/>
      <c r="EXB157" s="86"/>
      <c r="EXC157" s="86"/>
      <c r="EXD157" s="86"/>
      <c r="EXE157" s="86"/>
      <c r="EXF157" s="86"/>
      <c r="EXG157" s="86"/>
      <c r="EXH157" s="86"/>
      <c r="EXI157" s="86"/>
      <c r="EXJ157" s="86"/>
      <c r="EXK157" s="86"/>
      <c r="EXL157" s="86"/>
      <c r="EXM157" s="86"/>
      <c r="EXN157" s="86"/>
      <c r="EXO157" s="86"/>
      <c r="EXP157" s="86"/>
      <c r="EXQ157" s="86"/>
      <c r="EXR157" s="86"/>
      <c r="EXS157" s="86"/>
      <c r="EXT157" s="86"/>
      <c r="EXU157" s="86"/>
      <c r="EXV157" s="86"/>
      <c r="EXW157" s="86"/>
      <c r="EXX157" s="86"/>
      <c r="EXY157" s="86"/>
      <c r="EXZ157" s="86"/>
      <c r="EYA157" s="86"/>
      <c r="EYB157" s="86"/>
      <c r="EYC157" s="86"/>
      <c r="EYD157" s="86"/>
      <c r="EYE157" s="86"/>
      <c r="EYF157" s="86"/>
      <c r="EYG157" s="86"/>
      <c r="EYH157" s="86"/>
      <c r="EYI157" s="86"/>
      <c r="EYJ157" s="86"/>
      <c r="EYK157" s="86"/>
      <c r="EYL157" s="86"/>
      <c r="EYM157" s="86"/>
      <c r="EYN157" s="86"/>
      <c r="EYO157" s="86"/>
      <c r="EYP157" s="86"/>
      <c r="EYQ157" s="86"/>
      <c r="EYR157" s="86"/>
      <c r="EYS157" s="86"/>
      <c r="EYT157" s="86"/>
      <c r="EYU157" s="186"/>
      <c r="EYV157" s="186"/>
      <c r="EYW157" s="186"/>
      <c r="EYX157" s="186"/>
      <c r="EYY157" s="186"/>
      <c r="EYZ157" s="186"/>
      <c r="EZA157" s="86"/>
      <c r="EZB157" s="86"/>
      <c r="EZC157" s="86"/>
      <c r="EZD157" s="86"/>
      <c r="EZE157" s="86"/>
      <c r="EZF157" s="86"/>
      <c r="EZG157" s="86"/>
      <c r="EZH157" s="86"/>
      <c r="EZI157" s="86"/>
      <c r="EZJ157" s="86"/>
      <c r="EZK157" s="86"/>
      <c r="EZL157" s="86"/>
      <c r="EZM157" s="86"/>
      <c r="EZN157" s="86"/>
      <c r="EZO157" s="86"/>
      <c r="EZP157" s="86"/>
      <c r="EZQ157" s="86"/>
      <c r="EZR157" s="86"/>
      <c r="EZS157" s="86"/>
      <c r="EZT157" s="86"/>
      <c r="EZU157" s="86"/>
      <c r="EZV157" s="86"/>
      <c r="EZW157" s="86"/>
      <c r="EZX157" s="86"/>
      <c r="EZY157" s="86"/>
      <c r="EZZ157" s="86"/>
      <c r="FAA157" s="86"/>
      <c r="FAB157" s="86"/>
      <c r="FAC157" s="86"/>
      <c r="FAD157" s="86"/>
      <c r="FAE157" s="86"/>
      <c r="FAF157" s="86"/>
      <c r="FAG157" s="86"/>
      <c r="FAH157" s="86"/>
      <c r="FAI157" s="86"/>
      <c r="FAJ157" s="86"/>
      <c r="FAK157" s="86"/>
      <c r="FAL157" s="86"/>
      <c r="FAM157" s="86"/>
      <c r="FAN157" s="86"/>
      <c r="FAO157" s="86"/>
      <c r="FAP157" s="86"/>
      <c r="FAQ157" s="86"/>
      <c r="FAR157" s="86"/>
      <c r="FAS157" s="86"/>
      <c r="FAT157" s="86"/>
      <c r="FAU157" s="86"/>
      <c r="FAV157" s="86"/>
      <c r="FAW157" s="86"/>
      <c r="FAX157" s="86"/>
      <c r="FAY157" s="86"/>
      <c r="FAZ157" s="86"/>
      <c r="FBA157" s="86"/>
      <c r="FBB157" s="86"/>
      <c r="FBC157" s="86"/>
      <c r="FBD157" s="86"/>
      <c r="FBE157" s="86"/>
      <c r="FBF157" s="86"/>
      <c r="FBG157" s="86"/>
      <c r="FBH157" s="86"/>
      <c r="FBI157" s="86"/>
      <c r="FBJ157" s="86"/>
      <c r="FBK157" s="86"/>
      <c r="FBL157" s="86"/>
      <c r="FBM157" s="86"/>
      <c r="FBN157" s="86"/>
      <c r="FBO157" s="86"/>
      <c r="FBP157" s="86"/>
      <c r="FBQ157" s="86"/>
      <c r="FBR157" s="86"/>
      <c r="FBS157" s="86"/>
      <c r="FBT157" s="86"/>
      <c r="FBU157" s="86"/>
      <c r="FBV157" s="86"/>
      <c r="FBW157" s="86"/>
      <c r="FBX157" s="86"/>
      <c r="FBY157" s="86"/>
      <c r="FBZ157" s="86"/>
      <c r="FCA157" s="86"/>
      <c r="FCB157" s="86"/>
      <c r="FCC157" s="86"/>
      <c r="FCD157" s="86"/>
      <c r="FCE157" s="86"/>
      <c r="FCF157" s="86"/>
      <c r="FCG157" s="86"/>
      <c r="FCH157" s="86"/>
      <c r="FCI157" s="86"/>
      <c r="FCJ157" s="86"/>
      <c r="FCK157" s="86"/>
      <c r="FCL157" s="86"/>
      <c r="FCM157" s="86"/>
      <c r="FCN157" s="86"/>
      <c r="FCO157" s="86"/>
      <c r="FCP157" s="86"/>
      <c r="FCQ157" s="86"/>
      <c r="FCR157" s="86"/>
      <c r="FCS157" s="86"/>
      <c r="FCT157" s="86"/>
      <c r="FCU157" s="86"/>
      <c r="FCV157" s="86"/>
      <c r="FCW157" s="86"/>
      <c r="FCX157" s="86"/>
      <c r="FCY157" s="86"/>
      <c r="FCZ157" s="86"/>
      <c r="FDA157" s="86"/>
      <c r="FDB157" s="86"/>
      <c r="FDC157" s="86"/>
      <c r="FDD157" s="86"/>
      <c r="FDE157" s="86"/>
      <c r="FDF157" s="86"/>
      <c r="FDG157" s="86"/>
      <c r="FDH157" s="86"/>
      <c r="FDI157" s="86"/>
      <c r="FDJ157" s="86"/>
      <c r="FDK157" s="86"/>
      <c r="FDL157" s="86"/>
      <c r="FDM157" s="86"/>
      <c r="FDN157" s="86"/>
      <c r="FDO157" s="86"/>
      <c r="FDP157" s="86"/>
      <c r="FDQ157" s="86"/>
      <c r="FDR157" s="86"/>
      <c r="FDS157" s="86"/>
      <c r="FDT157" s="86"/>
      <c r="FDU157" s="86"/>
      <c r="FDV157" s="86"/>
      <c r="FDW157" s="86"/>
      <c r="FDX157" s="86"/>
      <c r="FDY157" s="86"/>
      <c r="FDZ157" s="86"/>
      <c r="FEA157" s="86"/>
      <c r="FEB157" s="86"/>
      <c r="FEC157" s="86"/>
      <c r="FED157" s="86"/>
      <c r="FEE157" s="86"/>
      <c r="FEF157" s="86"/>
      <c r="FEG157" s="86"/>
      <c r="FEH157" s="86"/>
      <c r="FEI157" s="86"/>
      <c r="FEJ157" s="86"/>
      <c r="FEK157" s="86"/>
      <c r="FEL157" s="86"/>
      <c r="FEM157" s="86"/>
      <c r="FEN157" s="86"/>
      <c r="FEO157" s="86"/>
      <c r="FEP157" s="86"/>
      <c r="FEQ157" s="86"/>
      <c r="FER157" s="86"/>
      <c r="FES157" s="86"/>
      <c r="FET157" s="86"/>
      <c r="FEU157" s="86"/>
      <c r="FEV157" s="86"/>
      <c r="FEW157" s="86"/>
      <c r="FEX157" s="86"/>
      <c r="FEY157" s="86"/>
      <c r="FEZ157" s="86"/>
      <c r="FFA157" s="86"/>
      <c r="FFB157" s="86"/>
      <c r="FFC157" s="86"/>
      <c r="FFD157" s="86"/>
      <c r="FFE157" s="86"/>
      <c r="FFF157" s="86"/>
      <c r="FFG157" s="86"/>
      <c r="FFH157" s="86"/>
      <c r="FFI157" s="86"/>
      <c r="FFJ157" s="86"/>
      <c r="FFK157" s="86"/>
      <c r="FFL157" s="86"/>
      <c r="FFM157" s="86"/>
      <c r="FFN157" s="86"/>
      <c r="FFO157" s="86"/>
      <c r="FFP157" s="86"/>
      <c r="FFQ157" s="86"/>
      <c r="FFR157" s="86"/>
      <c r="FFS157" s="86"/>
      <c r="FFT157" s="86"/>
      <c r="FFU157" s="86"/>
      <c r="FFV157" s="86"/>
      <c r="FFW157" s="86"/>
      <c r="FFX157" s="86"/>
      <c r="FFY157" s="86"/>
      <c r="FFZ157" s="86"/>
      <c r="FGA157" s="86"/>
      <c r="FGB157" s="86"/>
      <c r="FGC157" s="86"/>
      <c r="FGD157" s="86"/>
      <c r="FGE157" s="86"/>
      <c r="FGF157" s="86"/>
      <c r="FGG157" s="86"/>
      <c r="FGH157" s="86"/>
      <c r="FGI157" s="86"/>
      <c r="FGJ157" s="86"/>
      <c r="FGK157" s="86"/>
      <c r="FGL157" s="86"/>
      <c r="FGM157" s="86"/>
      <c r="FGN157" s="86"/>
      <c r="FGO157" s="86"/>
      <c r="FGP157" s="86"/>
      <c r="FGQ157" s="86"/>
      <c r="FGR157" s="86"/>
      <c r="FGS157" s="86"/>
      <c r="FGT157" s="86"/>
      <c r="FGU157" s="86"/>
      <c r="FGV157" s="86"/>
      <c r="FGW157" s="86"/>
      <c r="FGX157" s="86"/>
      <c r="FGY157" s="86"/>
      <c r="FGZ157" s="86"/>
      <c r="FHA157" s="86"/>
      <c r="FHB157" s="86"/>
      <c r="FHC157" s="86"/>
      <c r="FHD157" s="86"/>
      <c r="FHE157" s="86"/>
      <c r="FHF157" s="86"/>
      <c r="FHG157" s="86"/>
      <c r="FHH157" s="86"/>
      <c r="FHI157" s="86"/>
      <c r="FHJ157" s="86"/>
      <c r="FHK157" s="86"/>
      <c r="FHL157" s="86"/>
      <c r="FHM157" s="86"/>
      <c r="FHN157" s="86"/>
      <c r="FHO157" s="86"/>
      <c r="FHP157" s="86"/>
      <c r="FHQ157" s="86"/>
      <c r="FHR157" s="86"/>
      <c r="FHS157" s="86"/>
      <c r="FHT157" s="86"/>
      <c r="FHU157" s="86"/>
      <c r="FHV157" s="86"/>
      <c r="FHW157" s="86"/>
      <c r="FHX157" s="86"/>
      <c r="FHY157" s="86"/>
      <c r="FHZ157" s="86"/>
      <c r="FIA157" s="86"/>
      <c r="FIB157" s="86"/>
      <c r="FIC157" s="86"/>
      <c r="FID157" s="86"/>
      <c r="FIE157" s="86"/>
      <c r="FIF157" s="86"/>
      <c r="FIG157" s="86"/>
      <c r="FIH157" s="86"/>
      <c r="FII157" s="86"/>
      <c r="FIJ157" s="86"/>
      <c r="FIK157" s="86"/>
      <c r="FIL157" s="86"/>
      <c r="FIM157" s="86"/>
      <c r="FIN157" s="86"/>
      <c r="FIO157" s="86"/>
      <c r="FIP157" s="86"/>
      <c r="FIQ157" s="186"/>
      <c r="FIR157" s="186"/>
      <c r="FIS157" s="186"/>
      <c r="FIT157" s="186"/>
      <c r="FIU157" s="186"/>
      <c r="FIV157" s="186"/>
      <c r="FIW157" s="86"/>
      <c r="FIX157" s="86"/>
      <c r="FIY157" s="86"/>
      <c r="FIZ157" s="86"/>
      <c r="FJA157" s="86"/>
      <c r="FJB157" s="86"/>
      <c r="FJC157" s="86"/>
      <c r="FJD157" s="86"/>
      <c r="FJE157" s="86"/>
      <c r="FJF157" s="86"/>
      <c r="FJG157" s="86"/>
      <c r="FJH157" s="86"/>
      <c r="FJI157" s="86"/>
      <c r="FJJ157" s="86"/>
      <c r="FJK157" s="86"/>
      <c r="FJL157" s="86"/>
      <c r="FJM157" s="86"/>
      <c r="FJN157" s="86"/>
      <c r="FJO157" s="86"/>
      <c r="FJP157" s="86"/>
      <c r="FJQ157" s="86"/>
      <c r="FJR157" s="86"/>
      <c r="FJS157" s="86"/>
      <c r="FJT157" s="86"/>
      <c r="FJU157" s="86"/>
      <c r="FJV157" s="86"/>
      <c r="FJW157" s="86"/>
      <c r="FJX157" s="86"/>
      <c r="FJY157" s="86"/>
      <c r="FJZ157" s="86"/>
      <c r="FKA157" s="86"/>
      <c r="FKB157" s="86"/>
      <c r="FKC157" s="86"/>
      <c r="FKD157" s="86"/>
      <c r="FKE157" s="86"/>
      <c r="FKF157" s="86"/>
      <c r="FKG157" s="86"/>
      <c r="FKH157" s="86"/>
      <c r="FKI157" s="86"/>
      <c r="FKJ157" s="86"/>
      <c r="FKK157" s="86"/>
      <c r="FKL157" s="86"/>
      <c r="FKM157" s="86"/>
      <c r="FKN157" s="86"/>
      <c r="FKO157" s="86"/>
      <c r="FKP157" s="86"/>
      <c r="FKQ157" s="86"/>
      <c r="FKR157" s="86"/>
      <c r="FKS157" s="86"/>
      <c r="FKT157" s="86"/>
      <c r="FKU157" s="86"/>
      <c r="FKV157" s="86"/>
      <c r="FKW157" s="86"/>
      <c r="FKX157" s="86"/>
      <c r="FKY157" s="86"/>
      <c r="FKZ157" s="86"/>
      <c r="FLA157" s="86"/>
      <c r="FLB157" s="86"/>
      <c r="FLC157" s="86"/>
      <c r="FLD157" s="86"/>
      <c r="FLE157" s="86"/>
      <c r="FLF157" s="86"/>
      <c r="FLG157" s="86"/>
      <c r="FLH157" s="86"/>
      <c r="FLI157" s="86"/>
      <c r="FLJ157" s="86"/>
      <c r="FLK157" s="86"/>
      <c r="FLL157" s="86"/>
      <c r="FLM157" s="86"/>
      <c r="FLN157" s="86"/>
      <c r="FLO157" s="86"/>
      <c r="FLP157" s="86"/>
      <c r="FLQ157" s="86"/>
      <c r="FLR157" s="86"/>
      <c r="FLS157" s="86"/>
      <c r="FLT157" s="86"/>
      <c r="FLU157" s="86"/>
      <c r="FLV157" s="86"/>
      <c r="FLW157" s="86"/>
      <c r="FLX157" s="86"/>
      <c r="FLY157" s="86"/>
      <c r="FLZ157" s="86"/>
      <c r="FMA157" s="86"/>
      <c r="FMB157" s="86"/>
      <c r="FMC157" s="86"/>
      <c r="FMD157" s="86"/>
      <c r="FME157" s="86"/>
      <c r="FMF157" s="86"/>
      <c r="FMG157" s="86"/>
      <c r="FMH157" s="86"/>
      <c r="FMI157" s="86"/>
      <c r="FMJ157" s="86"/>
      <c r="FMK157" s="86"/>
      <c r="FML157" s="86"/>
      <c r="FMM157" s="86"/>
      <c r="FMN157" s="86"/>
      <c r="FMO157" s="86"/>
      <c r="FMP157" s="86"/>
      <c r="FMQ157" s="86"/>
      <c r="FMR157" s="86"/>
      <c r="FMS157" s="86"/>
      <c r="FMT157" s="86"/>
      <c r="FMU157" s="86"/>
      <c r="FMV157" s="86"/>
      <c r="FMW157" s="86"/>
      <c r="FMX157" s="86"/>
      <c r="FMY157" s="86"/>
      <c r="FMZ157" s="86"/>
      <c r="FNA157" s="86"/>
      <c r="FNB157" s="86"/>
      <c r="FNC157" s="86"/>
      <c r="FND157" s="86"/>
      <c r="FNE157" s="86"/>
      <c r="FNF157" s="86"/>
      <c r="FNG157" s="86"/>
      <c r="FNH157" s="86"/>
      <c r="FNI157" s="86"/>
      <c r="FNJ157" s="86"/>
      <c r="FNK157" s="86"/>
      <c r="FNL157" s="86"/>
      <c r="FNM157" s="86"/>
      <c r="FNN157" s="86"/>
      <c r="FNO157" s="86"/>
      <c r="FNP157" s="86"/>
      <c r="FNQ157" s="86"/>
      <c r="FNR157" s="86"/>
      <c r="FNS157" s="86"/>
      <c r="FNT157" s="86"/>
      <c r="FNU157" s="86"/>
      <c r="FNV157" s="86"/>
      <c r="FNW157" s="86"/>
      <c r="FNX157" s="86"/>
      <c r="FNY157" s="86"/>
      <c r="FNZ157" s="86"/>
      <c r="FOA157" s="86"/>
      <c r="FOB157" s="86"/>
      <c r="FOC157" s="86"/>
      <c r="FOD157" s="86"/>
      <c r="FOE157" s="86"/>
      <c r="FOF157" s="86"/>
      <c r="FOG157" s="86"/>
      <c r="FOH157" s="86"/>
      <c r="FOI157" s="86"/>
      <c r="FOJ157" s="86"/>
      <c r="FOK157" s="86"/>
      <c r="FOL157" s="86"/>
      <c r="FOM157" s="86"/>
      <c r="FON157" s="86"/>
      <c r="FOO157" s="86"/>
      <c r="FOP157" s="86"/>
      <c r="FOQ157" s="86"/>
      <c r="FOR157" s="86"/>
      <c r="FOS157" s="86"/>
      <c r="FOT157" s="86"/>
      <c r="FOU157" s="86"/>
      <c r="FOV157" s="86"/>
      <c r="FOW157" s="86"/>
      <c r="FOX157" s="86"/>
      <c r="FOY157" s="86"/>
      <c r="FOZ157" s="86"/>
      <c r="FPA157" s="86"/>
      <c r="FPB157" s="86"/>
      <c r="FPC157" s="86"/>
      <c r="FPD157" s="86"/>
      <c r="FPE157" s="86"/>
      <c r="FPF157" s="86"/>
      <c r="FPG157" s="86"/>
      <c r="FPH157" s="86"/>
      <c r="FPI157" s="86"/>
      <c r="FPJ157" s="86"/>
      <c r="FPK157" s="86"/>
      <c r="FPL157" s="86"/>
      <c r="FPM157" s="86"/>
      <c r="FPN157" s="86"/>
      <c r="FPO157" s="86"/>
      <c r="FPP157" s="86"/>
      <c r="FPQ157" s="86"/>
      <c r="FPR157" s="86"/>
      <c r="FPS157" s="86"/>
      <c r="FPT157" s="86"/>
      <c r="FPU157" s="86"/>
      <c r="FPV157" s="86"/>
      <c r="FPW157" s="86"/>
      <c r="FPX157" s="86"/>
      <c r="FPY157" s="86"/>
      <c r="FPZ157" s="86"/>
      <c r="FQA157" s="86"/>
      <c r="FQB157" s="86"/>
      <c r="FQC157" s="86"/>
      <c r="FQD157" s="86"/>
      <c r="FQE157" s="86"/>
      <c r="FQF157" s="86"/>
      <c r="FQG157" s="86"/>
      <c r="FQH157" s="86"/>
      <c r="FQI157" s="86"/>
      <c r="FQJ157" s="86"/>
      <c r="FQK157" s="86"/>
      <c r="FQL157" s="86"/>
      <c r="FQM157" s="86"/>
      <c r="FQN157" s="86"/>
      <c r="FQO157" s="86"/>
      <c r="FQP157" s="86"/>
      <c r="FQQ157" s="86"/>
      <c r="FQR157" s="86"/>
      <c r="FQS157" s="86"/>
      <c r="FQT157" s="86"/>
      <c r="FQU157" s="86"/>
      <c r="FQV157" s="86"/>
      <c r="FQW157" s="86"/>
      <c r="FQX157" s="86"/>
      <c r="FQY157" s="86"/>
      <c r="FQZ157" s="86"/>
      <c r="FRA157" s="86"/>
      <c r="FRB157" s="86"/>
      <c r="FRC157" s="86"/>
      <c r="FRD157" s="86"/>
      <c r="FRE157" s="86"/>
      <c r="FRF157" s="86"/>
      <c r="FRG157" s="86"/>
      <c r="FRH157" s="86"/>
      <c r="FRI157" s="86"/>
      <c r="FRJ157" s="86"/>
      <c r="FRK157" s="86"/>
      <c r="FRL157" s="86"/>
      <c r="FRM157" s="86"/>
      <c r="FRN157" s="86"/>
      <c r="FRO157" s="86"/>
      <c r="FRP157" s="86"/>
      <c r="FRQ157" s="86"/>
      <c r="FRR157" s="86"/>
      <c r="FRS157" s="86"/>
      <c r="FRT157" s="86"/>
      <c r="FRU157" s="86"/>
      <c r="FRV157" s="86"/>
      <c r="FRW157" s="86"/>
      <c r="FRX157" s="86"/>
      <c r="FRY157" s="86"/>
      <c r="FRZ157" s="86"/>
      <c r="FSA157" s="86"/>
      <c r="FSB157" s="86"/>
      <c r="FSC157" s="86"/>
      <c r="FSD157" s="86"/>
      <c r="FSE157" s="86"/>
      <c r="FSF157" s="86"/>
      <c r="FSG157" s="86"/>
      <c r="FSH157" s="86"/>
      <c r="FSI157" s="86"/>
      <c r="FSJ157" s="86"/>
      <c r="FSK157" s="86"/>
      <c r="FSL157" s="86"/>
      <c r="FSM157" s="186"/>
      <c r="FSN157" s="186"/>
      <c r="FSO157" s="186"/>
      <c r="FSP157" s="186"/>
      <c r="FSQ157" s="186"/>
      <c r="FSR157" s="186"/>
      <c r="FSS157" s="86"/>
      <c r="FST157" s="86"/>
      <c r="FSU157" s="86"/>
      <c r="FSV157" s="86"/>
      <c r="FSW157" s="86"/>
      <c r="FSX157" s="86"/>
      <c r="FSY157" s="86"/>
      <c r="FSZ157" s="86"/>
      <c r="FTA157" s="86"/>
      <c r="FTB157" s="86"/>
      <c r="FTC157" s="86"/>
      <c r="FTD157" s="86"/>
      <c r="FTE157" s="86"/>
      <c r="FTF157" s="86"/>
      <c r="FTG157" s="86"/>
      <c r="FTH157" s="86"/>
      <c r="FTI157" s="86"/>
      <c r="FTJ157" s="86"/>
      <c r="FTK157" s="86"/>
      <c r="FTL157" s="86"/>
      <c r="FTM157" s="86"/>
      <c r="FTN157" s="86"/>
      <c r="FTO157" s="86"/>
      <c r="FTP157" s="86"/>
      <c r="FTQ157" s="86"/>
      <c r="FTR157" s="86"/>
      <c r="FTS157" s="86"/>
      <c r="FTT157" s="86"/>
      <c r="FTU157" s="86"/>
      <c r="FTV157" s="86"/>
      <c r="FTW157" s="86"/>
      <c r="FTX157" s="86"/>
      <c r="FTY157" s="86"/>
      <c r="FTZ157" s="86"/>
      <c r="FUA157" s="86"/>
      <c r="FUB157" s="86"/>
      <c r="FUC157" s="86"/>
      <c r="FUD157" s="86"/>
      <c r="FUE157" s="86"/>
      <c r="FUF157" s="86"/>
      <c r="FUG157" s="86"/>
      <c r="FUH157" s="86"/>
      <c r="FUI157" s="86"/>
      <c r="FUJ157" s="86"/>
      <c r="FUK157" s="86"/>
      <c r="FUL157" s="86"/>
      <c r="FUM157" s="86"/>
      <c r="FUN157" s="86"/>
      <c r="FUO157" s="86"/>
      <c r="FUP157" s="86"/>
      <c r="FUQ157" s="86"/>
      <c r="FUR157" s="86"/>
      <c r="FUS157" s="86"/>
      <c r="FUT157" s="86"/>
      <c r="FUU157" s="86"/>
      <c r="FUV157" s="86"/>
      <c r="FUW157" s="86"/>
      <c r="FUX157" s="86"/>
      <c r="FUY157" s="86"/>
      <c r="FUZ157" s="86"/>
      <c r="FVA157" s="86"/>
      <c r="FVB157" s="86"/>
      <c r="FVC157" s="86"/>
      <c r="FVD157" s="86"/>
      <c r="FVE157" s="86"/>
      <c r="FVF157" s="86"/>
      <c r="FVG157" s="86"/>
      <c r="FVH157" s="86"/>
      <c r="FVI157" s="86"/>
      <c r="FVJ157" s="86"/>
      <c r="FVK157" s="86"/>
      <c r="FVL157" s="86"/>
      <c r="FVM157" s="86"/>
      <c r="FVN157" s="86"/>
      <c r="FVO157" s="86"/>
      <c r="FVP157" s="86"/>
      <c r="FVQ157" s="86"/>
      <c r="FVR157" s="86"/>
      <c r="FVS157" s="86"/>
      <c r="FVT157" s="86"/>
      <c r="FVU157" s="86"/>
      <c r="FVV157" s="86"/>
      <c r="FVW157" s="86"/>
      <c r="FVX157" s="86"/>
      <c r="FVY157" s="86"/>
      <c r="FVZ157" s="86"/>
      <c r="FWA157" s="86"/>
      <c r="FWB157" s="86"/>
      <c r="FWC157" s="86"/>
      <c r="FWD157" s="86"/>
      <c r="FWE157" s="86"/>
      <c r="FWF157" s="86"/>
      <c r="FWG157" s="86"/>
      <c r="FWH157" s="86"/>
      <c r="FWI157" s="86"/>
      <c r="FWJ157" s="86"/>
      <c r="FWK157" s="86"/>
      <c r="FWL157" s="86"/>
      <c r="FWM157" s="86"/>
      <c r="FWN157" s="86"/>
      <c r="FWO157" s="86"/>
      <c r="FWP157" s="86"/>
      <c r="FWQ157" s="86"/>
      <c r="FWR157" s="86"/>
      <c r="FWS157" s="86"/>
      <c r="FWT157" s="86"/>
      <c r="FWU157" s="86"/>
      <c r="FWV157" s="86"/>
      <c r="FWW157" s="86"/>
      <c r="FWX157" s="86"/>
      <c r="FWY157" s="86"/>
      <c r="FWZ157" s="86"/>
      <c r="FXA157" s="86"/>
      <c r="FXB157" s="86"/>
      <c r="FXC157" s="86"/>
      <c r="FXD157" s="86"/>
      <c r="FXE157" s="86"/>
      <c r="FXF157" s="86"/>
      <c r="FXG157" s="86"/>
      <c r="FXH157" s="86"/>
      <c r="FXI157" s="86"/>
      <c r="FXJ157" s="86"/>
      <c r="FXK157" s="86"/>
      <c r="FXL157" s="86"/>
      <c r="FXM157" s="86"/>
      <c r="FXN157" s="86"/>
      <c r="FXO157" s="86"/>
      <c r="FXP157" s="86"/>
      <c r="FXQ157" s="86"/>
      <c r="FXR157" s="86"/>
      <c r="FXS157" s="86"/>
      <c r="FXT157" s="86"/>
      <c r="FXU157" s="86"/>
      <c r="FXV157" s="86"/>
      <c r="FXW157" s="86"/>
      <c r="FXX157" s="86"/>
      <c r="FXY157" s="86"/>
      <c r="FXZ157" s="86"/>
      <c r="FYA157" s="86"/>
      <c r="FYB157" s="86"/>
      <c r="FYC157" s="86"/>
      <c r="FYD157" s="86"/>
      <c r="FYE157" s="86"/>
      <c r="FYF157" s="86"/>
      <c r="FYG157" s="86"/>
      <c r="FYH157" s="86"/>
      <c r="FYI157" s="86"/>
      <c r="FYJ157" s="86"/>
      <c r="FYK157" s="86"/>
      <c r="FYL157" s="86"/>
      <c r="FYM157" s="86"/>
      <c r="FYN157" s="86"/>
      <c r="FYO157" s="86"/>
      <c r="FYP157" s="86"/>
      <c r="FYQ157" s="86"/>
      <c r="FYR157" s="86"/>
      <c r="FYS157" s="86"/>
      <c r="FYT157" s="86"/>
      <c r="FYU157" s="86"/>
      <c r="FYV157" s="86"/>
      <c r="FYW157" s="86"/>
      <c r="FYX157" s="86"/>
      <c r="FYY157" s="86"/>
      <c r="FYZ157" s="86"/>
      <c r="FZA157" s="86"/>
      <c r="FZB157" s="86"/>
      <c r="FZC157" s="86"/>
      <c r="FZD157" s="86"/>
      <c r="FZE157" s="86"/>
      <c r="FZF157" s="86"/>
      <c r="FZG157" s="86"/>
      <c r="FZH157" s="86"/>
      <c r="FZI157" s="86"/>
      <c r="FZJ157" s="86"/>
      <c r="FZK157" s="86"/>
      <c r="FZL157" s="86"/>
      <c r="FZM157" s="86"/>
      <c r="FZN157" s="86"/>
      <c r="FZO157" s="86"/>
      <c r="FZP157" s="86"/>
      <c r="FZQ157" s="86"/>
      <c r="FZR157" s="86"/>
      <c r="FZS157" s="86"/>
      <c r="FZT157" s="86"/>
      <c r="FZU157" s="86"/>
      <c r="FZV157" s="86"/>
      <c r="FZW157" s="86"/>
      <c r="FZX157" s="86"/>
      <c r="FZY157" s="86"/>
      <c r="FZZ157" s="86"/>
      <c r="GAA157" s="86"/>
      <c r="GAB157" s="86"/>
      <c r="GAC157" s="86"/>
      <c r="GAD157" s="86"/>
      <c r="GAE157" s="86"/>
      <c r="GAF157" s="86"/>
      <c r="GAG157" s="86"/>
      <c r="GAH157" s="86"/>
      <c r="GAI157" s="86"/>
      <c r="GAJ157" s="86"/>
      <c r="GAK157" s="86"/>
      <c r="GAL157" s="86"/>
      <c r="GAM157" s="86"/>
      <c r="GAN157" s="86"/>
      <c r="GAO157" s="86"/>
      <c r="GAP157" s="86"/>
      <c r="GAQ157" s="86"/>
      <c r="GAR157" s="86"/>
      <c r="GAS157" s="86"/>
      <c r="GAT157" s="86"/>
      <c r="GAU157" s="86"/>
      <c r="GAV157" s="86"/>
      <c r="GAW157" s="86"/>
      <c r="GAX157" s="86"/>
      <c r="GAY157" s="86"/>
      <c r="GAZ157" s="86"/>
      <c r="GBA157" s="86"/>
      <c r="GBB157" s="86"/>
      <c r="GBC157" s="86"/>
      <c r="GBD157" s="86"/>
      <c r="GBE157" s="86"/>
      <c r="GBF157" s="86"/>
      <c r="GBG157" s="86"/>
      <c r="GBH157" s="86"/>
      <c r="GBI157" s="86"/>
      <c r="GBJ157" s="86"/>
      <c r="GBK157" s="86"/>
      <c r="GBL157" s="86"/>
      <c r="GBM157" s="86"/>
      <c r="GBN157" s="86"/>
      <c r="GBO157" s="86"/>
      <c r="GBP157" s="86"/>
      <c r="GBQ157" s="86"/>
      <c r="GBR157" s="86"/>
      <c r="GBS157" s="86"/>
      <c r="GBT157" s="86"/>
      <c r="GBU157" s="86"/>
      <c r="GBV157" s="86"/>
      <c r="GBW157" s="86"/>
      <c r="GBX157" s="86"/>
      <c r="GBY157" s="86"/>
      <c r="GBZ157" s="86"/>
      <c r="GCA157" s="86"/>
      <c r="GCB157" s="86"/>
      <c r="GCC157" s="86"/>
      <c r="GCD157" s="86"/>
      <c r="GCE157" s="86"/>
      <c r="GCF157" s="86"/>
      <c r="GCG157" s="86"/>
      <c r="GCH157" s="86"/>
      <c r="GCI157" s="186"/>
      <c r="GCJ157" s="186"/>
      <c r="GCK157" s="186"/>
      <c r="GCL157" s="186"/>
      <c r="GCM157" s="186"/>
      <c r="GCN157" s="186"/>
      <c r="GCO157" s="86"/>
      <c r="GCP157" s="86"/>
      <c r="GCQ157" s="86"/>
      <c r="GCR157" s="86"/>
      <c r="GCS157" s="86"/>
      <c r="GCT157" s="86"/>
      <c r="GCU157" s="86"/>
      <c r="GCV157" s="86"/>
      <c r="GCW157" s="86"/>
      <c r="GCX157" s="86"/>
      <c r="GCY157" s="86"/>
      <c r="GCZ157" s="86"/>
      <c r="GDA157" s="86"/>
      <c r="GDB157" s="86"/>
      <c r="GDC157" s="86"/>
      <c r="GDD157" s="86"/>
      <c r="GDE157" s="86"/>
      <c r="GDF157" s="86"/>
      <c r="GDG157" s="86"/>
      <c r="GDH157" s="86"/>
      <c r="GDI157" s="86"/>
      <c r="GDJ157" s="86"/>
      <c r="GDK157" s="86"/>
      <c r="GDL157" s="86"/>
      <c r="GDM157" s="86"/>
      <c r="GDN157" s="86"/>
      <c r="GDO157" s="86"/>
      <c r="GDP157" s="86"/>
      <c r="GDQ157" s="86"/>
      <c r="GDR157" s="86"/>
      <c r="GDS157" s="86"/>
      <c r="GDT157" s="86"/>
      <c r="GDU157" s="86"/>
      <c r="GDV157" s="86"/>
      <c r="GDW157" s="86"/>
      <c r="GDX157" s="86"/>
      <c r="GDY157" s="86"/>
      <c r="GDZ157" s="86"/>
      <c r="GEA157" s="86"/>
      <c r="GEB157" s="86"/>
      <c r="GEC157" s="86"/>
      <c r="GED157" s="86"/>
      <c r="GEE157" s="86"/>
      <c r="GEF157" s="86"/>
      <c r="GEG157" s="86"/>
      <c r="GEH157" s="86"/>
      <c r="GEI157" s="86"/>
      <c r="GEJ157" s="86"/>
      <c r="GEK157" s="86"/>
      <c r="GEL157" s="86"/>
      <c r="GEM157" s="86"/>
      <c r="GEN157" s="86"/>
      <c r="GEO157" s="86"/>
      <c r="GEP157" s="86"/>
      <c r="GEQ157" s="86"/>
      <c r="GER157" s="86"/>
      <c r="GES157" s="86"/>
      <c r="GET157" s="86"/>
      <c r="GEU157" s="86"/>
      <c r="GEV157" s="86"/>
      <c r="GEW157" s="86"/>
      <c r="GEX157" s="86"/>
      <c r="GEY157" s="86"/>
      <c r="GEZ157" s="86"/>
      <c r="GFA157" s="86"/>
      <c r="GFB157" s="86"/>
      <c r="GFC157" s="86"/>
      <c r="GFD157" s="86"/>
      <c r="GFE157" s="86"/>
      <c r="GFF157" s="86"/>
      <c r="GFG157" s="86"/>
      <c r="GFH157" s="86"/>
      <c r="GFI157" s="86"/>
      <c r="GFJ157" s="86"/>
      <c r="GFK157" s="86"/>
      <c r="GFL157" s="86"/>
      <c r="GFM157" s="86"/>
      <c r="GFN157" s="86"/>
      <c r="GFO157" s="86"/>
      <c r="GFP157" s="86"/>
      <c r="GFQ157" s="86"/>
      <c r="GFR157" s="86"/>
      <c r="GFS157" s="86"/>
      <c r="GFT157" s="86"/>
      <c r="GFU157" s="86"/>
      <c r="GFV157" s="86"/>
      <c r="GFW157" s="86"/>
      <c r="GFX157" s="86"/>
      <c r="GFY157" s="86"/>
      <c r="GFZ157" s="86"/>
      <c r="GGA157" s="86"/>
      <c r="GGB157" s="86"/>
      <c r="GGC157" s="86"/>
      <c r="GGD157" s="86"/>
      <c r="GGE157" s="86"/>
      <c r="GGF157" s="86"/>
      <c r="GGG157" s="86"/>
      <c r="GGH157" s="86"/>
      <c r="GGI157" s="86"/>
      <c r="GGJ157" s="86"/>
      <c r="GGK157" s="86"/>
      <c r="GGL157" s="86"/>
      <c r="GGM157" s="86"/>
      <c r="GGN157" s="86"/>
      <c r="GGO157" s="86"/>
      <c r="GGP157" s="86"/>
      <c r="GGQ157" s="86"/>
      <c r="GGR157" s="86"/>
      <c r="GGS157" s="86"/>
      <c r="GGT157" s="86"/>
      <c r="GGU157" s="86"/>
      <c r="GGV157" s="86"/>
      <c r="GGW157" s="86"/>
      <c r="GGX157" s="86"/>
      <c r="GGY157" s="86"/>
      <c r="GGZ157" s="86"/>
      <c r="GHA157" s="86"/>
      <c r="GHB157" s="86"/>
      <c r="GHC157" s="86"/>
      <c r="GHD157" s="86"/>
      <c r="GHE157" s="86"/>
      <c r="GHF157" s="86"/>
      <c r="GHG157" s="86"/>
      <c r="GHH157" s="86"/>
      <c r="GHI157" s="86"/>
      <c r="GHJ157" s="86"/>
      <c r="GHK157" s="86"/>
      <c r="GHL157" s="86"/>
      <c r="GHM157" s="86"/>
      <c r="GHN157" s="86"/>
      <c r="GHO157" s="86"/>
      <c r="GHP157" s="86"/>
      <c r="GHQ157" s="86"/>
      <c r="GHR157" s="86"/>
      <c r="GHS157" s="86"/>
      <c r="GHT157" s="86"/>
      <c r="GHU157" s="86"/>
      <c r="GHV157" s="86"/>
      <c r="GHW157" s="86"/>
      <c r="GHX157" s="86"/>
      <c r="GHY157" s="86"/>
      <c r="GHZ157" s="86"/>
      <c r="GIA157" s="86"/>
      <c r="GIB157" s="86"/>
      <c r="GIC157" s="86"/>
      <c r="GID157" s="86"/>
      <c r="GIE157" s="86"/>
      <c r="GIF157" s="86"/>
      <c r="GIG157" s="86"/>
      <c r="GIH157" s="86"/>
      <c r="GII157" s="86"/>
      <c r="GIJ157" s="86"/>
      <c r="GIK157" s="86"/>
      <c r="GIL157" s="86"/>
      <c r="GIM157" s="86"/>
      <c r="GIN157" s="86"/>
      <c r="GIO157" s="86"/>
      <c r="GIP157" s="86"/>
      <c r="GIQ157" s="86"/>
      <c r="GIR157" s="86"/>
      <c r="GIS157" s="86"/>
      <c r="GIT157" s="86"/>
      <c r="GIU157" s="86"/>
      <c r="GIV157" s="86"/>
      <c r="GIW157" s="86"/>
      <c r="GIX157" s="86"/>
      <c r="GIY157" s="86"/>
      <c r="GIZ157" s="86"/>
      <c r="GJA157" s="86"/>
      <c r="GJB157" s="86"/>
      <c r="GJC157" s="86"/>
      <c r="GJD157" s="86"/>
      <c r="GJE157" s="86"/>
      <c r="GJF157" s="86"/>
      <c r="GJG157" s="86"/>
      <c r="GJH157" s="86"/>
      <c r="GJI157" s="86"/>
      <c r="GJJ157" s="86"/>
      <c r="GJK157" s="86"/>
      <c r="GJL157" s="86"/>
      <c r="GJM157" s="86"/>
      <c r="GJN157" s="86"/>
      <c r="GJO157" s="86"/>
      <c r="GJP157" s="86"/>
      <c r="GJQ157" s="86"/>
      <c r="GJR157" s="86"/>
      <c r="GJS157" s="86"/>
      <c r="GJT157" s="86"/>
      <c r="GJU157" s="86"/>
      <c r="GJV157" s="86"/>
      <c r="GJW157" s="86"/>
      <c r="GJX157" s="86"/>
      <c r="GJY157" s="86"/>
      <c r="GJZ157" s="86"/>
      <c r="GKA157" s="86"/>
      <c r="GKB157" s="86"/>
      <c r="GKC157" s="86"/>
      <c r="GKD157" s="86"/>
      <c r="GKE157" s="86"/>
      <c r="GKF157" s="86"/>
      <c r="GKG157" s="86"/>
      <c r="GKH157" s="86"/>
      <c r="GKI157" s="86"/>
      <c r="GKJ157" s="86"/>
      <c r="GKK157" s="86"/>
      <c r="GKL157" s="86"/>
      <c r="GKM157" s="86"/>
      <c r="GKN157" s="86"/>
      <c r="GKO157" s="86"/>
      <c r="GKP157" s="86"/>
      <c r="GKQ157" s="86"/>
      <c r="GKR157" s="86"/>
      <c r="GKS157" s="86"/>
      <c r="GKT157" s="86"/>
      <c r="GKU157" s="86"/>
      <c r="GKV157" s="86"/>
      <c r="GKW157" s="86"/>
      <c r="GKX157" s="86"/>
      <c r="GKY157" s="86"/>
      <c r="GKZ157" s="86"/>
      <c r="GLA157" s="86"/>
      <c r="GLB157" s="86"/>
      <c r="GLC157" s="86"/>
      <c r="GLD157" s="86"/>
      <c r="GLE157" s="86"/>
      <c r="GLF157" s="86"/>
      <c r="GLG157" s="86"/>
      <c r="GLH157" s="86"/>
      <c r="GLI157" s="86"/>
      <c r="GLJ157" s="86"/>
      <c r="GLK157" s="86"/>
      <c r="GLL157" s="86"/>
      <c r="GLM157" s="86"/>
      <c r="GLN157" s="86"/>
      <c r="GLO157" s="86"/>
      <c r="GLP157" s="86"/>
      <c r="GLQ157" s="86"/>
      <c r="GLR157" s="86"/>
      <c r="GLS157" s="86"/>
      <c r="GLT157" s="86"/>
      <c r="GLU157" s="86"/>
      <c r="GLV157" s="86"/>
      <c r="GLW157" s="86"/>
      <c r="GLX157" s="86"/>
      <c r="GLY157" s="86"/>
      <c r="GLZ157" s="86"/>
      <c r="GMA157" s="86"/>
      <c r="GMB157" s="86"/>
      <c r="GMC157" s="86"/>
      <c r="GMD157" s="86"/>
      <c r="GME157" s="186"/>
      <c r="GMF157" s="186"/>
      <c r="GMG157" s="186"/>
      <c r="GMH157" s="186"/>
      <c r="GMI157" s="186"/>
      <c r="GMJ157" s="186"/>
      <c r="GMK157" s="86"/>
      <c r="GML157" s="86"/>
      <c r="GMM157" s="86"/>
      <c r="GMN157" s="86"/>
      <c r="GMO157" s="86"/>
      <c r="GMP157" s="86"/>
      <c r="GMQ157" s="86"/>
      <c r="GMR157" s="86"/>
      <c r="GMS157" s="86"/>
      <c r="GMT157" s="86"/>
      <c r="GMU157" s="86"/>
      <c r="GMV157" s="86"/>
      <c r="GMW157" s="86"/>
      <c r="GMX157" s="86"/>
      <c r="GMY157" s="86"/>
      <c r="GMZ157" s="86"/>
      <c r="GNA157" s="86"/>
      <c r="GNB157" s="86"/>
      <c r="GNC157" s="86"/>
      <c r="GND157" s="86"/>
      <c r="GNE157" s="86"/>
      <c r="GNF157" s="86"/>
      <c r="GNG157" s="86"/>
      <c r="GNH157" s="86"/>
      <c r="GNI157" s="86"/>
      <c r="GNJ157" s="86"/>
      <c r="GNK157" s="86"/>
      <c r="GNL157" s="86"/>
      <c r="GNM157" s="86"/>
      <c r="GNN157" s="86"/>
      <c r="GNO157" s="86"/>
      <c r="GNP157" s="86"/>
      <c r="GNQ157" s="86"/>
      <c r="GNR157" s="86"/>
      <c r="GNS157" s="86"/>
      <c r="GNT157" s="86"/>
      <c r="GNU157" s="86"/>
      <c r="GNV157" s="86"/>
      <c r="GNW157" s="86"/>
      <c r="GNX157" s="86"/>
      <c r="GNY157" s="86"/>
      <c r="GNZ157" s="86"/>
      <c r="GOA157" s="86"/>
      <c r="GOB157" s="86"/>
      <c r="GOC157" s="86"/>
      <c r="GOD157" s="86"/>
      <c r="GOE157" s="86"/>
      <c r="GOF157" s="86"/>
      <c r="GOG157" s="86"/>
      <c r="GOH157" s="86"/>
      <c r="GOI157" s="86"/>
      <c r="GOJ157" s="86"/>
      <c r="GOK157" s="86"/>
      <c r="GOL157" s="86"/>
      <c r="GOM157" s="86"/>
      <c r="GON157" s="86"/>
      <c r="GOO157" s="86"/>
      <c r="GOP157" s="86"/>
      <c r="GOQ157" s="86"/>
      <c r="GOR157" s="86"/>
      <c r="GOS157" s="86"/>
      <c r="GOT157" s="86"/>
      <c r="GOU157" s="86"/>
      <c r="GOV157" s="86"/>
      <c r="GOW157" s="86"/>
      <c r="GOX157" s="86"/>
      <c r="GOY157" s="86"/>
      <c r="GOZ157" s="86"/>
      <c r="GPA157" s="86"/>
      <c r="GPB157" s="86"/>
      <c r="GPC157" s="86"/>
      <c r="GPD157" s="86"/>
      <c r="GPE157" s="86"/>
      <c r="GPF157" s="86"/>
      <c r="GPG157" s="86"/>
      <c r="GPH157" s="86"/>
      <c r="GPI157" s="86"/>
      <c r="GPJ157" s="86"/>
      <c r="GPK157" s="86"/>
      <c r="GPL157" s="86"/>
      <c r="GPM157" s="86"/>
      <c r="GPN157" s="86"/>
      <c r="GPO157" s="86"/>
      <c r="GPP157" s="86"/>
      <c r="GPQ157" s="86"/>
      <c r="GPR157" s="86"/>
      <c r="GPS157" s="86"/>
      <c r="GPT157" s="86"/>
      <c r="GPU157" s="86"/>
      <c r="GPV157" s="86"/>
      <c r="GPW157" s="86"/>
      <c r="GPX157" s="86"/>
      <c r="GPY157" s="86"/>
      <c r="GPZ157" s="86"/>
      <c r="GQA157" s="86"/>
      <c r="GQB157" s="86"/>
      <c r="GQC157" s="86"/>
      <c r="GQD157" s="86"/>
      <c r="GQE157" s="86"/>
      <c r="GQF157" s="86"/>
      <c r="GQG157" s="86"/>
      <c r="GQH157" s="86"/>
      <c r="GQI157" s="86"/>
      <c r="GQJ157" s="86"/>
      <c r="GQK157" s="86"/>
      <c r="GQL157" s="86"/>
      <c r="GQM157" s="86"/>
      <c r="GQN157" s="86"/>
      <c r="GQO157" s="86"/>
      <c r="GQP157" s="86"/>
      <c r="GQQ157" s="86"/>
      <c r="GQR157" s="86"/>
      <c r="GQS157" s="86"/>
      <c r="GQT157" s="86"/>
      <c r="GQU157" s="86"/>
      <c r="GQV157" s="86"/>
      <c r="GQW157" s="86"/>
      <c r="GQX157" s="86"/>
      <c r="GQY157" s="86"/>
      <c r="GQZ157" s="86"/>
      <c r="GRA157" s="86"/>
      <c r="GRB157" s="86"/>
      <c r="GRC157" s="86"/>
      <c r="GRD157" s="86"/>
      <c r="GRE157" s="86"/>
      <c r="GRF157" s="86"/>
      <c r="GRG157" s="86"/>
      <c r="GRH157" s="86"/>
      <c r="GRI157" s="86"/>
      <c r="GRJ157" s="86"/>
      <c r="GRK157" s="86"/>
      <c r="GRL157" s="86"/>
      <c r="GRM157" s="86"/>
      <c r="GRN157" s="86"/>
      <c r="GRO157" s="86"/>
      <c r="GRP157" s="86"/>
      <c r="GRQ157" s="86"/>
      <c r="GRR157" s="86"/>
      <c r="GRS157" s="86"/>
      <c r="GRT157" s="86"/>
      <c r="GRU157" s="86"/>
      <c r="GRV157" s="86"/>
      <c r="GRW157" s="86"/>
      <c r="GRX157" s="86"/>
      <c r="GRY157" s="86"/>
      <c r="GRZ157" s="86"/>
      <c r="GSA157" s="86"/>
      <c r="GSB157" s="86"/>
      <c r="GSC157" s="86"/>
      <c r="GSD157" s="86"/>
      <c r="GSE157" s="86"/>
      <c r="GSF157" s="86"/>
      <c r="GSG157" s="86"/>
      <c r="GSH157" s="86"/>
      <c r="GSI157" s="86"/>
      <c r="GSJ157" s="86"/>
      <c r="GSK157" s="86"/>
      <c r="GSL157" s="86"/>
      <c r="GSM157" s="86"/>
      <c r="GSN157" s="86"/>
      <c r="GSO157" s="86"/>
      <c r="GSP157" s="86"/>
      <c r="GSQ157" s="86"/>
      <c r="GSR157" s="86"/>
      <c r="GSS157" s="86"/>
      <c r="GST157" s="86"/>
      <c r="GSU157" s="86"/>
      <c r="GSV157" s="86"/>
      <c r="GSW157" s="86"/>
      <c r="GSX157" s="86"/>
      <c r="GSY157" s="86"/>
      <c r="GSZ157" s="86"/>
      <c r="GTA157" s="86"/>
      <c r="GTB157" s="86"/>
      <c r="GTC157" s="86"/>
      <c r="GTD157" s="86"/>
      <c r="GTE157" s="86"/>
      <c r="GTF157" s="86"/>
      <c r="GTG157" s="86"/>
      <c r="GTH157" s="86"/>
      <c r="GTI157" s="86"/>
      <c r="GTJ157" s="86"/>
      <c r="GTK157" s="86"/>
      <c r="GTL157" s="86"/>
      <c r="GTM157" s="86"/>
      <c r="GTN157" s="86"/>
      <c r="GTO157" s="86"/>
      <c r="GTP157" s="86"/>
      <c r="GTQ157" s="86"/>
      <c r="GTR157" s="86"/>
      <c r="GTS157" s="86"/>
      <c r="GTT157" s="86"/>
      <c r="GTU157" s="86"/>
      <c r="GTV157" s="86"/>
      <c r="GTW157" s="86"/>
      <c r="GTX157" s="86"/>
      <c r="GTY157" s="86"/>
      <c r="GTZ157" s="86"/>
      <c r="GUA157" s="86"/>
      <c r="GUB157" s="86"/>
      <c r="GUC157" s="86"/>
      <c r="GUD157" s="86"/>
      <c r="GUE157" s="86"/>
      <c r="GUF157" s="86"/>
      <c r="GUG157" s="86"/>
      <c r="GUH157" s="86"/>
      <c r="GUI157" s="86"/>
      <c r="GUJ157" s="86"/>
      <c r="GUK157" s="86"/>
      <c r="GUL157" s="86"/>
      <c r="GUM157" s="86"/>
      <c r="GUN157" s="86"/>
      <c r="GUO157" s="86"/>
      <c r="GUP157" s="86"/>
      <c r="GUQ157" s="86"/>
      <c r="GUR157" s="86"/>
      <c r="GUS157" s="86"/>
      <c r="GUT157" s="86"/>
      <c r="GUU157" s="86"/>
      <c r="GUV157" s="86"/>
      <c r="GUW157" s="86"/>
      <c r="GUX157" s="86"/>
      <c r="GUY157" s="86"/>
      <c r="GUZ157" s="86"/>
      <c r="GVA157" s="86"/>
      <c r="GVB157" s="86"/>
      <c r="GVC157" s="86"/>
      <c r="GVD157" s="86"/>
      <c r="GVE157" s="86"/>
      <c r="GVF157" s="86"/>
      <c r="GVG157" s="86"/>
      <c r="GVH157" s="86"/>
      <c r="GVI157" s="86"/>
      <c r="GVJ157" s="86"/>
      <c r="GVK157" s="86"/>
      <c r="GVL157" s="86"/>
      <c r="GVM157" s="86"/>
      <c r="GVN157" s="86"/>
      <c r="GVO157" s="86"/>
      <c r="GVP157" s="86"/>
      <c r="GVQ157" s="86"/>
      <c r="GVR157" s="86"/>
      <c r="GVS157" s="86"/>
      <c r="GVT157" s="86"/>
      <c r="GVU157" s="86"/>
      <c r="GVV157" s="86"/>
      <c r="GVW157" s="86"/>
      <c r="GVX157" s="86"/>
      <c r="GVY157" s="86"/>
      <c r="GVZ157" s="86"/>
      <c r="GWA157" s="186"/>
      <c r="GWB157" s="186"/>
      <c r="GWC157" s="186"/>
      <c r="GWD157" s="186"/>
      <c r="GWE157" s="186"/>
      <c r="GWF157" s="186"/>
      <c r="GWG157" s="86"/>
      <c r="GWH157" s="86"/>
      <c r="GWI157" s="86"/>
      <c r="GWJ157" s="86"/>
      <c r="GWK157" s="86"/>
      <c r="GWL157" s="86"/>
      <c r="GWM157" s="86"/>
      <c r="GWN157" s="86"/>
      <c r="GWO157" s="86"/>
      <c r="GWP157" s="86"/>
      <c r="GWQ157" s="86"/>
      <c r="GWR157" s="86"/>
      <c r="GWS157" s="86"/>
      <c r="GWT157" s="86"/>
      <c r="GWU157" s="86"/>
      <c r="GWV157" s="86"/>
      <c r="GWW157" s="86"/>
      <c r="GWX157" s="86"/>
      <c r="GWY157" s="86"/>
      <c r="GWZ157" s="86"/>
      <c r="GXA157" s="86"/>
      <c r="GXB157" s="86"/>
      <c r="GXC157" s="86"/>
      <c r="GXD157" s="86"/>
      <c r="GXE157" s="86"/>
      <c r="GXF157" s="86"/>
      <c r="GXG157" s="86"/>
      <c r="GXH157" s="86"/>
      <c r="GXI157" s="86"/>
      <c r="GXJ157" s="86"/>
      <c r="GXK157" s="86"/>
      <c r="GXL157" s="86"/>
      <c r="GXM157" s="86"/>
      <c r="GXN157" s="86"/>
      <c r="GXO157" s="86"/>
      <c r="GXP157" s="86"/>
      <c r="GXQ157" s="86"/>
      <c r="GXR157" s="86"/>
      <c r="GXS157" s="86"/>
      <c r="GXT157" s="86"/>
      <c r="GXU157" s="86"/>
      <c r="GXV157" s="86"/>
      <c r="GXW157" s="86"/>
      <c r="GXX157" s="86"/>
      <c r="GXY157" s="86"/>
      <c r="GXZ157" s="86"/>
      <c r="GYA157" s="86"/>
      <c r="GYB157" s="86"/>
      <c r="GYC157" s="86"/>
      <c r="GYD157" s="86"/>
      <c r="GYE157" s="86"/>
      <c r="GYF157" s="86"/>
      <c r="GYG157" s="86"/>
      <c r="GYH157" s="86"/>
      <c r="GYI157" s="86"/>
      <c r="GYJ157" s="86"/>
      <c r="GYK157" s="86"/>
      <c r="GYL157" s="86"/>
      <c r="GYM157" s="86"/>
      <c r="GYN157" s="86"/>
      <c r="GYO157" s="86"/>
      <c r="GYP157" s="86"/>
      <c r="GYQ157" s="86"/>
      <c r="GYR157" s="86"/>
      <c r="GYS157" s="86"/>
      <c r="GYT157" s="86"/>
      <c r="GYU157" s="86"/>
      <c r="GYV157" s="86"/>
      <c r="GYW157" s="86"/>
      <c r="GYX157" s="86"/>
      <c r="GYY157" s="86"/>
      <c r="GYZ157" s="86"/>
      <c r="GZA157" s="86"/>
      <c r="GZB157" s="86"/>
      <c r="GZC157" s="86"/>
      <c r="GZD157" s="86"/>
      <c r="GZE157" s="86"/>
      <c r="GZF157" s="86"/>
      <c r="GZG157" s="86"/>
      <c r="GZH157" s="86"/>
      <c r="GZI157" s="86"/>
      <c r="GZJ157" s="86"/>
      <c r="GZK157" s="86"/>
      <c r="GZL157" s="86"/>
      <c r="GZM157" s="86"/>
      <c r="GZN157" s="86"/>
      <c r="GZO157" s="86"/>
      <c r="GZP157" s="86"/>
      <c r="GZQ157" s="86"/>
      <c r="GZR157" s="86"/>
      <c r="GZS157" s="86"/>
      <c r="GZT157" s="86"/>
      <c r="GZU157" s="86"/>
      <c r="GZV157" s="86"/>
      <c r="GZW157" s="86"/>
      <c r="GZX157" s="86"/>
      <c r="GZY157" s="86"/>
      <c r="GZZ157" s="86"/>
      <c r="HAA157" s="86"/>
      <c r="HAB157" s="86"/>
      <c r="HAC157" s="86"/>
      <c r="HAD157" s="86"/>
      <c r="HAE157" s="86"/>
      <c r="HAF157" s="86"/>
      <c r="HAG157" s="86"/>
      <c r="HAH157" s="86"/>
      <c r="HAI157" s="86"/>
      <c r="HAJ157" s="86"/>
      <c r="HAK157" s="86"/>
      <c r="HAL157" s="86"/>
      <c r="HAM157" s="86"/>
      <c r="HAN157" s="86"/>
      <c r="HAO157" s="86"/>
      <c r="HAP157" s="86"/>
      <c r="HAQ157" s="86"/>
      <c r="HAR157" s="86"/>
      <c r="HAS157" s="86"/>
      <c r="HAT157" s="86"/>
      <c r="HAU157" s="86"/>
      <c r="HAV157" s="86"/>
      <c r="HAW157" s="86"/>
      <c r="HAX157" s="86"/>
      <c r="HAY157" s="86"/>
      <c r="HAZ157" s="86"/>
      <c r="HBA157" s="86"/>
      <c r="HBB157" s="86"/>
      <c r="HBC157" s="86"/>
      <c r="HBD157" s="86"/>
      <c r="HBE157" s="86"/>
      <c r="HBF157" s="86"/>
      <c r="HBG157" s="86"/>
      <c r="HBH157" s="86"/>
      <c r="HBI157" s="86"/>
      <c r="HBJ157" s="86"/>
      <c r="HBK157" s="86"/>
      <c r="HBL157" s="86"/>
      <c r="HBM157" s="86"/>
      <c r="HBN157" s="86"/>
      <c r="HBO157" s="86"/>
      <c r="HBP157" s="86"/>
      <c r="HBQ157" s="86"/>
      <c r="HBR157" s="86"/>
      <c r="HBS157" s="86"/>
      <c r="HBT157" s="86"/>
      <c r="HBU157" s="86"/>
      <c r="HBV157" s="86"/>
      <c r="HBW157" s="86"/>
      <c r="HBX157" s="86"/>
      <c r="HBY157" s="86"/>
      <c r="HBZ157" s="86"/>
      <c r="HCA157" s="86"/>
      <c r="HCB157" s="86"/>
      <c r="HCC157" s="86"/>
      <c r="HCD157" s="86"/>
      <c r="HCE157" s="86"/>
      <c r="HCF157" s="86"/>
      <c r="HCG157" s="86"/>
      <c r="HCH157" s="86"/>
      <c r="HCI157" s="86"/>
      <c r="HCJ157" s="86"/>
      <c r="HCK157" s="86"/>
      <c r="HCL157" s="86"/>
      <c r="HCM157" s="86"/>
      <c r="HCN157" s="86"/>
      <c r="HCO157" s="86"/>
      <c r="HCP157" s="86"/>
      <c r="HCQ157" s="86"/>
      <c r="HCR157" s="86"/>
      <c r="HCS157" s="86"/>
      <c r="HCT157" s="86"/>
      <c r="HCU157" s="86"/>
      <c r="HCV157" s="86"/>
      <c r="HCW157" s="86"/>
      <c r="HCX157" s="86"/>
      <c r="HCY157" s="86"/>
      <c r="HCZ157" s="86"/>
      <c r="HDA157" s="86"/>
      <c r="HDB157" s="86"/>
      <c r="HDC157" s="86"/>
      <c r="HDD157" s="86"/>
      <c r="HDE157" s="86"/>
      <c r="HDF157" s="86"/>
      <c r="HDG157" s="86"/>
      <c r="HDH157" s="86"/>
      <c r="HDI157" s="86"/>
      <c r="HDJ157" s="86"/>
      <c r="HDK157" s="86"/>
      <c r="HDL157" s="86"/>
      <c r="HDM157" s="86"/>
      <c r="HDN157" s="86"/>
      <c r="HDO157" s="86"/>
      <c r="HDP157" s="86"/>
      <c r="HDQ157" s="86"/>
      <c r="HDR157" s="86"/>
      <c r="HDS157" s="86"/>
      <c r="HDT157" s="86"/>
      <c r="HDU157" s="86"/>
      <c r="HDV157" s="86"/>
      <c r="HDW157" s="86"/>
      <c r="HDX157" s="86"/>
      <c r="HDY157" s="86"/>
      <c r="HDZ157" s="86"/>
      <c r="HEA157" s="86"/>
      <c r="HEB157" s="86"/>
      <c r="HEC157" s="86"/>
      <c r="HED157" s="86"/>
      <c r="HEE157" s="86"/>
      <c r="HEF157" s="86"/>
      <c r="HEG157" s="86"/>
      <c r="HEH157" s="86"/>
      <c r="HEI157" s="86"/>
      <c r="HEJ157" s="86"/>
      <c r="HEK157" s="86"/>
      <c r="HEL157" s="86"/>
      <c r="HEM157" s="86"/>
      <c r="HEN157" s="86"/>
      <c r="HEO157" s="86"/>
      <c r="HEP157" s="86"/>
      <c r="HEQ157" s="86"/>
      <c r="HER157" s="86"/>
      <c r="HES157" s="86"/>
      <c r="HET157" s="86"/>
      <c r="HEU157" s="86"/>
      <c r="HEV157" s="86"/>
      <c r="HEW157" s="86"/>
      <c r="HEX157" s="86"/>
      <c r="HEY157" s="86"/>
      <c r="HEZ157" s="86"/>
      <c r="HFA157" s="86"/>
      <c r="HFB157" s="86"/>
      <c r="HFC157" s="86"/>
      <c r="HFD157" s="86"/>
      <c r="HFE157" s="86"/>
      <c r="HFF157" s="86"/>
      <c r="HFG157" s="86"/>
      <c r="HFH157" s="86"/>
      <c r="HFI157" s="86"/>
      <c r="HFJ157" s="86"/>
      <c r="HFK157" s="86"/>
      <c r="HFL157" s="86"/>
      <c r="HFM157" s="86"/>
      <c r="HFN157" s="86"/>
      <c r="HFO157" s="86"/>
      <c r="HFP157" s="86"/>
      <c r="HFQ157" s="86"/>
      <c r="HFR157" s="86"/>
      <c r="HFS157" s="86"/>
      <c r="HFT157" s="86"/>
      <c r="HFU157" s="86"/>
      <c r="HFV157" s="86"/>
      <c r="HFW157" s="186"/>
      <c r="HFX157" s="186"/>
      <c r="HFY157" s="186"/>
      <c r="HFZ157" s="186"/>
      <c r="HGA157" s="186"/>
      <c r="HGB157" s="186"/>
      <c r="HGC157" s="86"/>
      <c r="HGD157" s="86"/>
      <c r="HGE157" s="86"/>
      <c r="HGF157" s="86"/>
      <c r="HGG157" s="86"/>
      <c r="HGH157" s="86"/>
      <c r="HGI157" s="86"/>
      <c r="HGJ157" s="86"/>
      <c r="HGK157" s="86"/>
      <c r="HGL157" s="86"/>
      <c r="HGM157" s="86"/>
      <c r="HGN157" s="86"/>
      <c r="HGO157" s="86"/>
      <c r="HGP157" s="86"/>
      <c r="HGQ157" s="86"/>
      <c r="HGR157" s="86"/>
      <c r="HGS157" s="86"/>
      <c r="HGT157" s="86"/>
      <c r="HGU157" s="86"/>
      <c r="HGV157" s="86"/>
      <c r="HGW157" s="86"/>
      <c r="HGX157" s="86"/>
      <c r="HGY157" s="86"/>
      <c r="HGZ157" s="86"/>
      <c r="HHA157" s="86"/>
      <c r="HHB157" s="86"/>
      <c r="HHC157" s="86"/>
      <c r="HHD157" s="86"/>
      <c r="HHE157" s="86"/>
      <c r="HHF157" s="86"/>
      <c r="HHG157" s="86"/>
      <c r="HHH157" s="86"/>
      <c r="HHI157" s="86"/>
      <c r="HHJ157" s="86"/>
      <c r="HHK157" s="86"/>
      <c r="HHL157" s="86"/>
      <c r="HHM157" s="86"/>
      <c r="HHN157" s="86"/>
      <c r="HHO157" s="86"/>
      <c r="HHP157" s="86"/>
      <c r="HHQ157" s="86"/>
      <c r="HHR157" s="86"/>
      <c r="HHS157" s="86"/>
      <c r="HHT157" s="86"/>
      <c r="HHU157" s="86"/>
      <c r="HHV157" s="86"/>
      <c r="HHW157" s="86"/>
      <c r="HHX157" s="86"/>
      <c r="HHY157" s="86"/>
      <c r="HHZ157" s="86"/>
      <c r="HIA157" s="86"/>
      <c r="HIB157" s="86"/>
      <c r="HIC157" s="86"/>
      <c r="HID157" s="86"/>
      <c r="HIE157" s="86"/>
      <c r="HIF157" s="86"/>
      <c r="HIG157" s="86"/>
      <c r="HIH157" s="86"/>
      <c r="HII157" s="86"/>
      <c r="HIJ157" s="86"/>
      <c r="HIK157" s="86"/>
      <c r="HIL157" s="86"/>
      <c r="HIM157" s="86"/>
      <c r="HIN157" s="86"/>
      <c r="HIO157" s="86"/>
      <c r="HIP157" s="86"/>
      <c r="HIQ157" s="86"/>
      <c r="HIR157" s="86"/>
      <c r="HIS157" s="86"/>
      <c r="HIT157" s="86"/>
      <c r="HIU157" s="86"/>
      <c r="HIV157" s="86"/>
      <c r="HIW157" s="86"/>
      <c r="HIX157" s="86"/>
      <c r="HIY157" s="86"/>
      <c r="HIZ157" s="86"/>
      <c r="HJA157" s="86"/>
      <c r="HJB157" s="86"/>
      <c r="HJC157" s="86"/>
      <c r="HJD157" s="86"/>
      <c r="HJE157" s="86"/>
      <c r="HJF157" s="86"/>
      <c r="HJG157" s="86"/>
      <c r="HJH157" s="86"/>
      <c r="HJI157" s="86"/>
      <c r="HJJ157" s="86"/>
      <c r="HJK157" s="86"/>
      <c r="HJL157" s="86"/>
      <c r="HJM157" s="86"/>
      <c r="HJN157" s="86"/>
      <c r="HJO157" s="86"/>
      <c r="HJP157" s="86"/>
      <c r="HJQ157" s="86"/>
      <c r="HJR157" s="86"/>
      <c r="HJS157" s="86"/>
      <c r="HJT157" s="86"/>
      <c r="HJU157" s="86"/>
      <c r="HJV157" s="86"/>
      <c r="HJW157" s="86"/>
      <c r="HJX157" s="86"/>
      <c r="HJY157" s="86"/>
      <c r="HJZ157" s="86"/>
      <c r="HKA157" s="86"/>
      <c r="HKB157" s="86"/>
      <c r="HKC157" s="86"/>
      <c r="HKD157" s="86"/>
      <c r="HKE157" s="86"/>
      <c r="HKF157" s="86"/>
      <c r="HKG157" s="86"/>
      <c r="HKH157" s="86"/>
      <c r="HKI157" s="86"/>
      <c r="HKJ157" s="86"/>
      <c r="HKK157" s="86"/>
      <c r="HKL157" s="86"/>
      <c r="HKM157" s="86"/>
      <c r="HKN157" s="86"/>
      <c r="HKO157" s="86"/>
      <c r="HKP157" s="86"/>
      <c r="HKQ157" s="86"/>
      <c r="HKR157" s="86"/>
      <c r="HKS157" s="86"/>
      <c r="HKT157" s="86"/>
      <c r="HKU157" s="86"/>
      <c r="HKV157" s="86"/>
      <c r="HKW157" s="86"/>
      <c r="HKX157" s="86"/>
      <c r="HKY157" s="86"/>
      <c r="HKZ157" s="86"/>
      <c r="HLA157" s="86"/>
      <c r="HLB157" s="86"/>
      <c r="HLC157" s="86"/>
      <c r="HLD157" s="86"/>
      <c r="HLE157" s="86"/>
      <c r="HLF157" s="86"/>
      <c r="HLG157" s="86"/>
      <c r="HLH157" s="86"/>
      <c r="HLI157" s="86"/>
      <c r="HLJ157" s="86"/>
      <c r="HLK157" s="86"/>
      <c r="HLL157" s="86"/>
      <c r="HLM157" s="86"/>
      <c r="HLN157" s="86"/>
      <c r="HLO157" s="86"/>
      <c r="HLP157" s="86"/>
      <c r="HLQ157" s="86"/>
      <c r="HLR157" s="86"/>
      <c r="HLS157" s="86"/>
      <c r="HLT157" s="86"/>
      <c r="HLU157" s="86"/>
      <c r="HLV157" s="86"/>
      <c r="HLW157" s="86"/>
      <c r="HLX157" s="86"/>
      <c r="HLY157" s="86"/>
      <c r="HLZ157" s="86"/>
      <c r="HMA157" s="86"/>
      <c r="HMB157" s="86"/>
      <c r="HMC157" s="86"/>
      <c r="HMD157" s="86"/>
      <c r="HME157" s="86"/>
      <c r="HMF157" s="86"/>
      <c r="HMG157" s="86"/>
      <c r="HMH157" s="86"/>
      <c r="HMI157" s="86"/>
      <c r="HMJ157" s="86"/>
      <c r="HMK157" s="86"/>
      <c r="HML157" s="86"/>
      <c r="HMM157" s="86"/>
      <c r="HMN157" s="86"/>
      <c r="HMO157" s="86"/>
      <c r="HMP157" s="86"/>
      <c r="HMQ157" s="86"/>
      <c r="HMR157" s="86"/>
      <c r="HMS157" s="86"/>
      <c r="HMT157" s="86"/>
      <c r="HMU157" s="86"/>
      <c r="HMV157" s="86"/>
      <c r="HMW157" s="86"/>
      <c r="HMX157" s="86"/>
      <c r="HMY157" s="86"/>
      <c r="HMZ157" s="86"/>
      <c r="HNA157" s="86"/>
      <c r="HNB157" s="86"/>
      <c r="HNC157" s="86"/>
      <c r="HND157" s="86"/>
      <c r="HNE157" s="86"/>
      <c r="HNF157" s="86"/>
      <c r="HNG157" s="86"/>
      <c r="HNH157" s="86"/>
      <c r="HNI157" s="86"/>
      <c r="HNJ157" s="86"/>
      <c r="HNK157" s="86"/>
      <c r="HNL157" s="86"/>
      <c r="HNM157" s="86"/>
      <c r="HNN157" s="86"/>
      <c r="HNO157" s="86"/>
      <c r="HNP157" s="86"/>
      <c r="HNQ157" s="86"/>
      <c r="HNR157" s="86"/>
      <c r="HNS157" s="86"/>
      <c r="HNT157" s="86"/>
      <c r="HNU157" s="86"/>
      <c r="HNV157" s="86"/>
      <c r="HNW157" s="86"/>
      <c r="HNX157" s="86"/>
      <c r="HNY157" s="86"/>
      <c r="HNZ157" s="86"/>
      <c r="HOA157" s="86"/>
      <c r="HOB157" s="86"/>
      <c r="HOC157" s="86"/>
      <c r="HOD157" s="86"/>
      <c r="HOE157" s="86"/>
      <c r="HOF157" s="86"/>
      <c r="HOG157" s="86"/>
      <c r="HOH157" s="86"/>
      <c r="HOI157" s="86"/>
      <c r="HOJ157" s="86"/>
      <c r="HOK157" s="86"/>
      <c r="HOL157" s="86"/>
      <c r="HOM157" s="86"/>
      <c r="HON157" s="86"/>
      <c r="HOO157" s="86"/>
      <c r="HOP157" s="86"/>
      <c r="HOQ157" s="86"/>
      <c r="HOR157" s="86"/>
      <c r="HOS157" s="86"/>
      <c r="HOT157" s="86"/>
      <c r="HOU157" s="86"/>
      <c r="HOV157" s="86"/>
      <c r="HOW157" s="86"/>
      <c r="HOX157" s="86"/>
      <c r="HOY157" s="86"/>
      <c r="HOZ157" s="86"/>
      <c r="HPA157" s="86"/>
      <c r="HPB157" s="86"/>
      <c r="HPC157" s="86"/>
      <c r="HPD157" s="86"/>
      <c r="HPE157" s="86"/>
      <c r="HPF157" s="86"/>
      <c r="HPG157" s="86"/>
      <c r="HPH157" s="86"/>
      <c r="HPI157" s="86"/>
      <c r="HPJ157" s="86"/>
      <c r="HPK157" s="86"/>
      <c r="HPL157" s="86"/>
      <c r="HPM157" s="86"/>
      <c r="HPN157" s="86"/>
      <c r="HPO157" s="86"/>
      <c r="HPP157" s="86"/>
      <c r="HPQ157" s="86"/>
      <c r="HPR157" s="86"/>
      <c r="HPS157" s="186"/>
      <c r="HPT157" s="186"/>
      <c r="HPU157" s="186"/>
      <c r="HPV157" s="186"/>
      <c r="HPW157" s="186"/>
      <c r="HPX157" s="186"/>
      <c r="HPY157" s="86"/>
      <c r="HPZ157" s="86"/>
      <c r="HQA157" s="86"/>
      <c r="HQB157" s="86"/>
      <c r="HQC157" s="86"/>
      <c r="HQD157" s="86"/>
      <c r="HQE157" s="86"/>
      <c r="HQF157" s="86"/>
      <c r="HQG157" s="86"/>
      <c r="HQH157" s="86"/>
      <c r="HQI157" s="86"/>
      <c r="HQJ157" s="86"/>
      <c r="HQK157" s="86"/>
      <c r="HQL157" s="86"/>
      <c r="HQM157" s="86"/>
      <c r="HQN157" s="86"/>
      <c r="HQO157" s="86"/>
      <c r="HQP157" s="86"/>
      <c r="HQQ157" s="86"/>
      <c r="HQR157" s="86"/>
      <c r="HQS157" s="86"/>
      <c r="HQT157" s="86"/>
      <c r="HQU157" s="86"/>
      <c r="HQV157" s="86"/>
      <c r="HQW157" s="86"/>
      <c r="HQX157" s="86"/>
      <c r="HQY157" s="86"/>
      <c r="HQZ157" s="86"/>
      <c r="HRA157" s="86"/>
      <c r="HRB157" s="86"/>
      <c r="HRC157" s="86"/>
      <c r="HRD157" s="86"/>
      <c r="HRE157" s="86"/>
      <c r="HRF157" s="86"/>
      <c r="HRG157" s="86"/>
      <c r="HRH157" s="86"/>
      <c r="HRI157" s="86"/>
      <c r="HRJ157" s="86"/>
      <c r="HRK157" s="86"/>
      <c r="HRL157" s="86"/>
      <c r="HRM157" s="86"/>
      <c r="HRN157" s="86"/>
      <c r="HRO157" s="86"/>
      <c r="HRP157" s="86"/>
      <c r="HRQ157" s="86"/>
      <c r="HRR157" s="86"/>
      <c r="HRS157" s="86"/>
      <c r="HRT157" s="86"/>
      <c r="HRU157" s="86"/>
      <c r="HRV157" s="86"/>
      <c r="HRW157" s="86"/>
      <c r="HRX157" s="86"/>
      <c r="HRY157" s="86"/>
      <c r="HRZ157" s="86"/>
      <c r="HSA157" s="86"/>
      <c r="HSB157" s="86"/>
      <c r="HSC157" s="86"/>
      <c r="HSD157" s="86"/>
      <c r="HSE157" s="86"/>
      <c r="HSF157" s="86"/>
      <c r="HSG157" s="86"/>
      <c r="HSH157" s="86"/>
      <c r="HSI157" s="86"/>
      <c r="HSJ157" s="86"/>
      <c r="HSK157" s="86"/>
      <c r="HSL157" s="86"/>
      <c r="HSM157" s="86"/>
      <c r="HSN157" s="86"/>
      <c r="HSO157" s="86"/>
      <c r="HSP157" s="86"/>
      <c r="HSQ157" s="86"/>
      <c r="HSR157" s="86"/>
      <c r="HSS157" s="86"/>
      <c r="HST157" s="86"/>
      <c r="HSU157" s="86"/>
      <c r="HSV157" s="86"/>
      <c r="HSW157" s="86"/>
      <c r="HSX157" s="86"/>
      <c r="HSY157" s="86"/>
      <c r="HSZ157" s="86"/>
      <c r="HTA157" s="86"/>
      <c r="HTB157" s="86"/>
      <c r="HTC157" s="86"/>
      <c r="HTD157" s="86"/>
      <c r="HTE157" s="86"/>
      <c r="HTF157" s="86"/>
      <c r="HTG157" s="86"/>
      <c r="HTH157" s="86"/>
      <c r="HTI157" s="86"/>
      <c r="HTJ157" s="86"/>
      <c r="HTK157" s="86"/>
      <c r="HTL157" s="86"/>
      <c r="HTM157" s="86"/>
      <c r="HTN157" s="86"/>
      <c r="HTO157" s="86"/>
      <c r="HTP157" s="86"/>
      <c r="HTQ157" s="86"/>
      <c r="HTR157" s="86"/>
      <c r="HTS157" s="86"/>
      <c r="HTT157" s="86"/>
      <c r="HTU157" s="86"/>
      <c r="HTV157" s="86"/>
      <c r="HTW157" s="86"/>
      <c r="HTX157" s="86"/>
      <c r="HTY157" s="86"/>
      <c r="HTZ157" s="86"/>
      <c r="HUA157" s="86"/>
      <c r="HUB157" s="86"/>
      <c r="HUC157" s="86"/>
      <c r="HUD157" s="86"/>
      <c r="HUE157" s="86"/>
      <c r="HUF157" s="86"/>
      <c r="HUG157" s="86"/>
      <c r="HUH157" s="86"/>
      <c r="HUI157" s="86"/>
      <c r="HUJ157" s="86"/>
      <c r="HUK157" s="86"/>
      <c r="HUL157" s="86"/>
      <c r="HUM157" s="86"/>
      <c r="HUN157" s="86"/>
      <c r="HUO157" s="86"/>
      <c r="HUP157" s="86"/>
      <c r="HUQ157" s="86"/>
      <c r="HUR157" s="86"/>
      <c r="HUS157" s="86"/>
      <c r="HUT157" s="86"/>
      <c r="HUU157" s="86"/>
      <c r="HUV157" s="86"/>
      <c r="HUW157" s="86"/>
      <c r="HUX157" s="86"/>
      <c r="HUY157" s="86"/>
      <c r="HUZ157" s="86"/>
      <c r="HVA157" s="86"/>
      <c r="HVB157" s="86"/>
      <c r="HVC157" s="86"/>
      <c r="HVD157" s="86"/>
      <c r="HVE157" s="86"/>
      <c r="HVF157" s="86"/>
      <c r="HVG157" s="86"/>
      <c r="HVH157" s="86"/>
      <c r="HVI157" s="86"/>
      <c r="HVJ157" s="86"/>
      <c r="HVK157" s="86"/>
      <c r="HVL157" s="86"/>
      <c r="HVM157" s="86"/>
      <c r="HVN157" s="86"/>
      <c r="HVO157" s="86"/>
      <c r="HVP157" s="86"/>
      <c r="HVQ157" s="86"/>
      <c r="HVR157" s="86"/>
      <c r="HVS157" s="86"/>
      <c r="HVT157" s="86"/>
      <c r="HVU157" s="86"/>
      <c r="HVV157" s="86"/>
      <c r="HVW157" s="86"/>
      <c r="HVX157" s="86"/>
      <c r="HVY157" s="86"/>
      <c r="HVZ157" s="86"/>
      <c r="HWA157" s="86"/>
      <c r="HWB157" s="86"/>
      <c r="HWC157" s="86"/>
      <c r="HWD157" s="86"/>
      <c r="HWE157" s="86"/>
      <c r="HWF157" s="86"/>
      <c r="HWG157" s="86"/>
      <c r="HWH157" s="86"/>
      <c r="HWI157" s="86"/>
      <c r="HWJ157" s="86"/>
      <c r="HWK157" s="86"/>
      <c r="HWL157" s="86"/>
      <c r="HWM157" s="86"/>
      <c r="HWN157" s="86"/>
      <c r="HWO157" s="86"/>
      <c r="HWP157" s="86"/>
      <c r="HWQ157" s="86"/>
      <c r="HWR157" s="86"/>
      <c r="HWS157" s="86"/>
      <c r="HWT157" s="86"/>
      <c r="HWU157" s="86"/>
      <c r="HWV157" s="86"/>
      <c r="HWW157" s="86"/>
      <c r="HWX157" s="86"/>
      <c r="HWY157" s="86"/>
      <c r="HWZ157" s="86"/>
      <c r="HXA157" s="86"/>
      <c r="HXB157" s="86"/>
      <c r="HXC157" s="86"/>
      <c r="HXD157" s="86"/>
      <c r="HXE157" s="86"/>
      <c r="HXF157" s="86"/>
      <c r="HXG157" s="86"/>
      <c r="HXH157" s="86"/>
      <c r="HXI157" s="86"/>
      <c r="HXJ157" s="86"/>
      <c r="HXK157" s="86"/>
      <c r="HXL157" s="86"/>
      <c r="HXM157" s="86"/>
      <c r="HXN157" s="86"/>
      <c r="HXO157" s="86"/>
      <c r="HXP157" s="86"/>
      <c r="HXQ157" s="86"/>
      <c r="HXR157" s="86"/>
      <c r="HXS157" s="86"/>
      <c r="HXT157" s="86"/>
      <c r="HXU157" s="86"/>
      <c r="HXV157" s="86"/>
      <c r="HXW157" s="86"/>
      <c r="HXX157" s="86"/>
      <c r="HXY157" s="86"/>
      <c r="HXZ157" s="86"/>
      <c r="HYA157" s="86"/>
      <c r="HYB157" s="86"/>
      <c r="HYC157" s="86"/>
      <c r="HYD157" s="86"/>
      <c r="HYE157" s="86"/>
      <c r="HYF157" s="86"/>
      <c r="HYG157" s="86"/>
      <c r="HYH157" s="86"/>
      <c r="HYI157" s="86"/>
      <c r="HYJ157" s="86"/>
      <c r="HYK157" s="86"/>
      <c r="HYL157" s="86"/>
      <c r="HYM157" s="86"/>
      <c r="HYN157" s="86"/>
      <c r="HYO157" s="86"/>
      <c r="HYP157" s="86"/>
      <c r="HYQ157" s="86"/>
      <c r="HYR157" s="86"/>
      <c r="HYS157" s="86"/>
      <c r="HYT157" s="86"/>
      <c r="HYU157" s="86"/>
      <c r="HYV157" s="86"/>
      <c r="HYW157" s="86"/>
      <c r="HYX157" s="86"/>
      <c r="HYY157" s="86"/>
      <c r="HYZ157" s="86"/>
      <c r="HZA157" s="86"/>
      <c r="HZB157" s="86"/>
      <c r="HZC157" s="86"/>
      <c r="HZD157" s="86"/>
      <c r="HZE157" s="86"/>
      <c r="HZF157" s="86"/>
      <c r="HZG157" s="86"/>
      <c r="HZH157" s="86"/>
      <c r="HZI157" s="86"/>
      <c r="HZJ157" s="86"/>
      <c r="HZK157" s="86"/>
      <c r="HZL157" s="86"/>
      <c r="HZM157" s="86"/>
      <c r="HZN157" s="86"/>
      <c r="HZO157" s="186"/>
      <c r="HZP157" s="186"/>
      <c r="HZQ157" s="186"/>
      <c r="HZR157" s="186"/>
      <c r="HZS157" s="186"/>
      <c r="HZT157" s="186"/>
      <c r="HZU157" s="86"/>
      <c r="HZV157" s="86"/>
      <c r="HZW157" s="86"/>
      <c r="HZX157" s="86"/>
      <c r="HZY157" s="86"/>
      <c r="HZZ157" s="86"/>
      <c r="IAA157" s="86"/>
      <c r="IAB157" s="86"/>
      <c r="IAC157" s="86"/>
      <c r="IAD157" s="86"/>
      <c r="IAE157" s="86"/>
      <c r="IAF157" s="86"/>
      <c r="IAG157" s="86"/>
      <c r="IAH157" s="86"/>
      <c r="IAI157" s="86"/>
      <c r="IAJ157" s="86"/>
      <c r="IAK157" s="86"/>
      <c r="IAL157" s="86"/>
      <c r="IAM157" s="86"/>
      <c r="IAN157" s="86"/>
      <c r="IAO157" s="86"/>
      <c r="IAP157" s="86"/>
      <c r="IAQ157" s="86"/>
      <c r="IAR157" s="86"/>
      <c r="IAS157" s="86"/>
      <c r="IAT157" s="86"/>
      <c r="IAU157" s="86"/>
      <c r="IAV157" s="86"/>
      <c r="IAW157" s="86"/>
      <c r="IAX157" s="86"/>
      <c r="IAY157" s="86"/>
      <c r="IAZ157" s="86"/>
      <c r="IBA157" s="86"/>
      <c r="IBB157" s="86"/>
      <c r="IBC157" s="86"/>
      <c r="IBD157" s="86"/>
      <c r="IBE157" s="86"/>
      <c r="IBF157" s="86"/>
      <c r="IBG157" s="86"/>
      <c r="IBH157" s="86"/>
      <c r="IBI157" s="86"/>
      <c r="IBJ157" s="86"/>
      <c r="IBK157" s="86"/>
      <c r="IBL157" s="86"/>
      <c r="IBM157" s="86"/>
      <c r="IBN157" s="86"/>
      <c r="IBO157" s="86"/>
      <c r="IBP157" s="86"/>
      <c r="IBQ157" s="86"/>
      <c r="IBR157" s="86"/>
      <c r="IBS157" s="86"/>
      <c r="IBT157" s="86"/>
      <c r="IBU157" s="86"/>
      <c r="IBV157" s="86"/>
      <c r="IBW157" s="86"/>
      <c r="IBX157" s="86"/>
      <c r="IBY157" s="86"/>
      <c r="IBZ157" s="86"/>
      <c r="ICA157" s="86"/>
      <c r="ICB157" s="86"/>
      <c r="ICC157" s="86"/>
      <c r="ICD157" s="86"/>
      <c r="ICE157" s="86"/>
      <c r="ICF157" s="86"/>
      <c r="ICG157" s="86"/>
      <c r="ICH157" s="86"/>
      <c r="ICI157" s="86"/>
      <c r="ICJ157" s="86"/>
      <c r="ICK157" s="86"/>
      <c r="ICL157" s="86"/>
      <c r="ICM157" s="86"/>
      <c r="ICN157" s="86"/>
      <c r="ICO157" s="86"/>
      <c r="ICP157" s="86"/>
      <c r="ICQ157" s="86"/>
      <c r="ICR157" s="86"/>
      <c r="ICS157" s="86"/>
      <c r="ICT157" s="86"/>
      <c r="ICU157" s="86"/>
      <c r="ICV157" s="86"/>
      <c r="ICW157" s="86"/>
      <c r="ICX157" s="86"/>
      <c r="ICY157" s="86"/>
      <c r="ICZ157" s="86"/>
      <c r="IDA157" s="86"/>
      <c r="IDB157" s="86"/>
      <c r="IDC157" s="86"/>
      <c r="IDD157" s="86"/>
      <c r="IDE157" s="86"/>
      <c r="IDF157" s="86"/>
      <c r="IDG157" s="86"/>
      <c r="IDH157" s="86"/>
      <c r="IDI157" s="86"/>
      <c r="IDJ157" s="86"/>
      <c r="IDK157" s="86"/>
      <c r="IDL157" s="86"/>
      <c r="IDM157" s="86"/>
      <c r="IDN157" s="86"/>
      <c r="IDO157" s="86"/>
      <c r="IDP157" s="86"/>
      <c r="IDQ157" s="86"/>
      <c r="IDR157" s="86"/>
      <c r="IDS157" s="86"/>
      <c r="IDT157" s="86"/>
      <c r="IDU157" s="86"/>
      <c r="IDV157" s="86"/>
      <c r="IDW157" s="86"/>
      <c r="IDX157" s="86"/>
      <c r="IDY157" s="86"/>
      <c r="IDZ157" s="86"/>
      <c r="IEA157" s="86"/>
      <c r="IEB157" s="86"/>
      <c r="IEC157" s="86"/>
      <c r="IED157" s="86"/>
      <c r="IEE157" s="86"/>
      <c r="IEF157" s="86"/>
      <c r="IEG157" s="86"/>
      <c r="IEH157" s="86"/>
      <c r="IEI157" s="86"/>
      <c r="IEJ157" s="86"/>
      <c r="IEK157" s="86"/>
      <c r="IEL157" s="86"/>
      <c r="IEM157" s="86"/>
      <c r="IEN157" s="86"/>
      <c r="IEO157" s="86"/>
      <c r="IEP157" s="86"/>
      <c r="IEQ157" s="86"/>
      <c r="IER157" s="86"/>
      <c r="IES157" s="86"/>
      <c r="IET157" s="86"/>
      <c r="IEU157" s="86"/>
      <c r="IEV157" s="86"/>
      <c r="IEW157" s="86"/>
      <c r="IEX157" s="86"/>
      <c r="IEY157" s="86"/>
      <c r="IEZ157" s="86"/>
      <c r="IFA157" s="86"/>
      <c r="IFB157" s="86"/>
      <c r="IFC157" s="86"/>
      <c r="IFD157" s="86"/>
      <c r="IFE157" s="86"/>
      <c r="IFF157" s="86"/>
      <c r="IFG157" s="86"/>
      <c r="IFH157" s="86"/>
      <c r="IFI157" s="86"/>
      <c r="IFJ157" s="86"/>
      <c r="IFK157" s="86"/>
      <c r="IFL157" s="86"/>
      <c r="IFM157" s="86"/>
      <c r="IFN157" s="86"/>
      <c r="IFO157" s="86"/>
      <c r="IFP157" s="86"/>
      <c r="IFQ157" s="86"/>
      <c r="IFR157" s="86"/>
      <c r="IFS157" s="86"/>
      <c r="IFT157" s="86"/>
      <c r="IFU157" s="86"/>
      <c r="IFV157" s="86"/>
      <c r="IFW157" s="86"/>
      <c r="IFX157" s="86"/>
      <c r="IFY157" s="86"/>
      <c r="IFZ157" s="86"/>
      <c r="IGA157" s="86"/>
      <c r="IGB157" s="86"/>
      <c r="IGC157" s="86"/>
      <c r="IGD157" s="86"/>
      <c r="IGE157" s="86"/>
      <c r="IGF157" s="86"/>
      <c r="IGG157" s="86"/>
      <c r="IGH157" s="86"/>
      <c r="IGI157" s="86"/>
      <c r="IGJ157" s="86"/>
      <c r="IGK157" s="86"/>
      <c r="IGL157" s="86"/>
      <c r="IGM157" s="86"/>
      <c r="IGN157" s="86"/>
      <c r="IGO157" s="86"/>
      <c r="IGP157" s="86"/>
      <c r="IGQ157" s="86"/>
      <c r="IGR157" s="86"/>
      <c r="IGS157" s="86"/>
      <c r="IGT157" s="86"/>
      <c r="IGU157" s="86"/>
      <c r="IGV157" s="86"/>
      <c r="IGW157" s="86"/>
      <c r="IGX157" s="86"/>
      <c r="IGY157" s="86"/>
      <c r="IGZ157" s="86"/>
      <c r="IHA157" s="86"/>
      <c r="IHB157" s="86"/>
      <c r="IHC157" s="86"/>
      <c r="IHD157" s="86"/>
      <c r="IHE157" s="86"/>
      <c r="IHF157" s="86"/>
      <c r="IHG157" s="86"/>
      <c r="IHH157" s="86"/>
      <c r="IHI157" s="86"/>
      <c r="IHJ157" s="86"/>
      <c r="IHK157" s="86"/>
      <c r="IHL157" s="86"/>
      <c r="IHM157" s="86"/>
      <c r="IHN157" s="86"/>
      <c r="IHO157" s="86"/>
      <c r="IHP157" s="86"/>
      <c r="IHQ157" s="86"/>
      <c r="IHR157" s="86"/>
      <c r="IHS157" s="86"/>
      <c r="IHT157" s="86"/>
      <c r="IHU157" s="86"/>
      <c r="IHV157" s="86"/>
      <c r="IHW157" s="86"/>
      <c r="IHX157" s="86"/>
      <c r="IHY157" s="86"/>
      <c r="IHZ157" s="86"/>
      <c r="IIA157" s="86"/>
      <c r="IIB157" s="86"/>
      <c r="IIC157" s="86"/>
      <c r="IID157" s="86"/>
      <c r="IIE157" s="86"/>
      <c r="IIF157" s="86"/>
      <c r="IIG157" s="86"/>
      <c r="IIH157" s="86"/>
      <c r="III157" s="86"/>
      <c r="IIJ157" s="86"/>
      <c r="IIK157" s="86"/>
      <c r="IIL157" s="86"/>
      <c r="IIM157" s="86"/>
      <c r="IIN157" s="86"/>
      <c r="IIO157" s="86"/>
      <c r="IIP157" s="86"/>
      <c r="IIQ157" s="86"/>
      <c r="IIR157" s="86"/>
      <c r="IIS157" s="86"/>
      <c r="IIT157" s="86"/>
      <c r="IIU157" s="86"/>
      <c r="IIV157" s="86"/>
      <c r="IIW157" s="86"/>
      <c r="IIX157" s="86"/>
      <c r="IIY157" s="86"/>
      <c r="IIZ157" s="86"/>
      <c r="IJA157" s="86"/>
      <c r="IJB157" s="86"/>
      <c r="IJC157" s="86"/>
      <c r="IJD157" s="86"/>
      <c r="IJE157" s="86"/>
      <c r="IJF157" s="86"/>
      <c r="IJG157" s="86"/>
      <c r="IJH157" s="86"/>
      <c r="IJI157" s="86"/>
      <c r="IJJ157" s="86"/>
      <c r="IJK157" s="186"/>
      <c r="IJL157" s="186"/>
      <c r="IJM157" s="186"/>
      <c r="IJN157" s="186"/>
      <c r="IJO157" s="186"/>
      <c r="IJP157" s="186"/>
      <c r="IJQ157" s="86"/>
      <c r="IJR157" s="86"/>
      <c r="IJS157" s="86"/>
      <c r="IJT157" s="86"/>
      <c r="IJU157" s="86"/>
      <c r="IJV157" s="86"/>
      <c r="IJW157" s="86"/>
      <c r="IJX157" s="86"/>
      <c r="IJY157" s="86"/>
      <c r="IJZ157" s="86"/>
      <c r="IKA157" s="86"/>
      <c r="IKB157" s="86"/>
      <c r="IKC157" s="86"/>
      <c r="IKD157" s="86"/>
      <c r="IKE157" s="86"/>
      <c r="IKF157" s="86"/>
      <c r="IKG157" s="86"/>
      <c r="IKH157" s="86"/>
      <c r="IKI157" s="86"/>
      <c r="IKJ157" s="86"/>
      <c r="IKK157" s="86"/>
      <c r="IKL157" s="86"/>
      <c r="IKM157" s="86"/>
      <c r="IKN157" s="86"/>
      <c r="IKO157" s="86"/>
      <c r="IKP157" s="86"/>
      <c r="IKQ157" s="86"/>
      <c r="IKR157" s="86"/>
      <c r="IKS157" s="86"/>
      <c r="IKT157" s="86"/>
      <c r="IKU157" s="86"/>
      <c r="IKV157" s="86"/>
      <c r="IKW157" s="86"/>
      <c r="IKX157" s="86"/>
      <c r="IKY157" s="86"/>
      <c r="IKZ157" s="86"/>
      <c r="ILA157" s="86"/>
      <c r="ILB157" s="86"/>
      <c r="ILC157" s="86"/>
      <c r="ILD157" s="86"/>
      <c r="ILE157" s="86"/>
      <c r="ILF157" s="86"/>
      <c r="ILG157" s="86"/>
      <c r="ILH157" s="86"/>
      <c r="ILI157" s="86"/>
      <c r="ILJ157" s="86"/>
      <c r="ILK157" s="86"/>
      <c r="ILL157" s="86"/>
      <c r="ILM157" s="86"/>
      <c r="ILN157" s="86"/>
      <c r="ILO157" s="86"/>
      <c r="ILP157" s="86"/>
      <c r="ILQ157" s="86"/>
      <c r="ILR157" s="86"/>
      <c r="ILS157" s="86"/>
      <c r="ILT157" s="86"/>
      <c r="ILU157" s="86"/>
      <c r="ILV157" s="86"/>
      <c r="ILW157" s="86"/>
      <c r="ILX157" s="86"/>
      <c r="ILY157" s="86"/>
      <c r="ILZ157" s="86"/>
      <c r="IMA157" s="86"/>
      <c r="IMB157" s="86"/>
      <c r="IMC157" s="86"/>
      <c r="IMD157" s="86"/>
      <c r="IME157" s="86"/>
      <c r="IMF157" s="86"/>
      <c r="IMG157" s="86"/>
      <c r="IMH157" s="86"/>
      <c r="IMI157" s="86"/>
      <c r="IMJ157" s="86"/>
      <c r="IMK157" s="86"/>
      <c r="IML157" s="86"/>
      <c r="IMM157" s="86"/>
      <c r="IMN157" s="86"/>
      <c r="IMO157" s="86"/>
      <c r="IMP157" s="86"/>
      <c r="IMQ157" s="86"/>
      <c r="IMR157" s="86"/>
      <c r="IMS157" s="86"/>
      <c r="IMT157" s="86"/>
      <c r="IMU157" s="86"/>
      <c r="IMV157" s="86"/>
      <c r="IMW157" s="86"/>
      <c r="IMX157" s="86"/>
      <c r="IMY157" s="86"/>
      <c r="IMZ157" s="86"/>
      <c r="INA157" s="86"/>
      <c r="INB157" s="86"/>
      <c r="INC157" s="86"/>
      <c r="IND157" s="86"/>
      <c r="INE157" s="86"/>
      <c r="INF157" s="86"/>
      <c r="ING157" s="86"/>
      <c r="INH157" s="86"/>
      <c r="INI157" s="86"/>
      <c r="INJ157" s="86"/>
      <c r="INK157" s="86"/>
      <c r="INL157" s="86"/>
      <c r="INM157" s="86"/>
      <c r="INN157" s="86"/>
      <c r="INO157" s="86"/>
      <c r="INP157" s="86"/>
      <c r="INQ157" s="86"/>
      <c r="INR157" s="86"/>
      <c r="INS157" s="86"/>
      <c r="INT157" s="86"/>
      <c r="INU157" s="86"/>
      <c r="INV157" s="86"/>
      <c r="INW157" s="86"/>
      <c r="INX157" s="86"/>
      <c r="INY157" s="86"/>
      <c r="INZ157" s="86"/>
      <c r="IOA157" s="86"/>
      <c r="IOB157" s="86"/>
      <c r="IOC157" s="86"/>
      <c r="IOD157" s="86"/>
      <c r="IOE157" s="86"/>
      <c r="IOF157" s="86"/>
      <c r="IOG157" s="86"/>
      <c r="IOH157" s="86"/>
      <c r="IOI157" s="86"/>
      <c r="IOJ157" s="86"/>
      <c r="IOK157" s="86"/>
      <c r="IOL157" s="86"/>
      <c r="IOM157" s="86"/>
      <c r="ION157" s="86"/>
      <c r="IOO157" s="86"/>
      <c r="IOP157" s="86"/>
      <c r="IOQ157" s="86"/>
      <c r="IOR157" s="86"/>
      <c r="IOS157" s="86"/>
      <c r="IOT157" s="86"/>
      <c r="IOU157" s="86"/>
      <c r="IOV157" s="86"/>
      <c r="IOW157" s="86"/>
      <c r="IOX157" s="86"/>
      <c r="IOY157" s="86"/>
      <c r="IOZ157" s="86"/>
      <c r="IPA157" s="86"/>
      <c r="IPB157" s="86"/>
      <c r="IPC157" s="86"/>
      <c r="IPD157" s="86"/>
      <c r="IPE157" s="86"/>
      <c r="IPF157" s="86"/>
      <c r="IPG157" s="86"/>
      <c r="IPH157" s="86"/>
      <c r="IPI157" s="86"/>
      <c r="IPJ157" s="86"/>
      <c r="IPK157" s="86"/>
      <c r="IPL157" s="86"/>
      <c r="IPM157" s="86"/>
      <c r="IPN157" s="86"/>
      <c r="IPO157" s="86"/>
      <c r="IPP157" s="86"/>
      <c r="IPQ157" s="86"/>
      <c r="IPR157" s="86"/>
      <c r="IPS157" s="86"/>
      <c r="IPT157" s="86"/>
      <c r="IPU157" s="86"/>
      <c r="IPV157" s="86"/>
      <c r="IPW157" s="86"/>
      <c r="IPX157" s="86"/>
      <c r="IPY157" s="86"/>
      <c r="IPZ157" s="86"/>
      <c r="IQA157" s="86"/>
      <c r="IQB157" s="86"/>
      <c r="IQC157" s="86"/>
      <c r="IQD157" s="86"/>
      <c r="IQE157" s="86"/>
      <c r="IQF157" s="86"/>
      <c r="IQG157" s="86"/>
      <c r="IQH157" s="86"/>
      <c r="IQI157" s="86"/>
      <c r="IQJ157" s="86"/>
      <c r="IQK157" s="86"/>
      <c r="IQL157" s="86"/>
      <c r="IQM157" s="86"/>
      <c r="IQN157" s="86"/>
      <c r="IQO157" s="86"/>
      <c r="IQP157" s="86"/>
      <c r="IQQ157" s="86"/>
      <c r="IQR157" s="86"/>
      <c r="IQS157" s="86"/>
      <c r="IQT157" s="86"/>
      <c r="IQU157" s="86"/>
      <c r="IQV157" s="86"/>
      <c r="IQW157" s="86"/>
      <c r="IQX157" s="86"/>
      <c r="IQY157" s="86"/>
      <c r="IQZ157" s="86"/>
      <c r="IRA157" s="86"/>
      <c r="IRB157" s="86"/>
      <c r="IRC157" s="86"/>
      <c r="IRD157" s="86"/>
      <c r="IRE157" s="86"/>
      <c r="IRF157" s="86"/>
      <c r="IRG157" s="86"/>
      <c r="IRH157" s="86"/>
      <c r="IRI157" s="86"/>
      <c r="IRJ157" s="86"/>
      <c r="IRK157" s="86"/>
      <c r="IRL157" s="86"/>
      <c r="IRM157" s="86"/>
      <c r="IRN157" s="86"/>
      <c r="IRO157" s="86"/>
      <c r="IRP157" s="86"/>
      <c r="IRQ157" s="86"/>
      <c r="IRR157" s="86"/>
      <c r="IRS157" s="86"/>
      <c r="IRT157" s="86"/>
      <c r="IRU157" s="86"/>
      <c r="IRV157" s="86"/>
      <c r="IRW157" s="86"/>
      <c r="IRX157" s="86"/>
      <c r="IRY157" s="86"/>
      <c r="IRZ157" s="86"/>
      <c r="ISA157" s="86"/>
      <c r="ISB157" s="86"/>
      <c r="ISC157" s="86"/>
      <c r="ISD157" s="86"/>
      <c r="ISE157" s="86"/>
      <c r="ISF157" s="86"/>
      <c r="ISG157" s="86"/>
      <c r="ISH157" s="86"/>
      <c r="ISI157" s="86"/>
      <c r="ISJ157" s="86"/>
      <c r="ISK157" s="86"/>
      <c r="ISL157" s="86"/>
      <c r="ISM157" s="86"/>
      <c r="ISN157" s="86"/>
      <c r="ISO157" s="86"/>
      <c r="ISP157" s="86"/>
      <c r="ISQ157" s="86"/>
      <c r="ISR157" s="86"/>
      <c r="ISS157" s="86"/>
      <c r="IST157" s="86"/>
      <c r="ISU157" s="86"/>
      <c r="ISV157" s="86"/>
      <c r="ISW157" s="86"/>
      <c r="ISX157" s="86"/>
      <c r="ISY157" s="86"/>
      <c r="ISZ157" s="86"/>
      <c r="ITA157" s="86"/>
      <c r="ITB157" s="86"/>
      <c r="ITC157" s="86"/>
      <c r="ITD157" s="86"/>
      <c r="ITE157" s="86"/>
      <c r="ITF157" s="86"/>
      <c r="ITG157" s="186"/>
      <c r="ITH157" s="186"/>
      <c r="ITI157" s="186"/>
      <c r="ITJ157" s="186"/>
      <c r="ITK157" s="186"/>
      <c r="ITL157" s="186"/>
      <c r="ITM157" s="86"/>
      <c r="ITN157" s="86"/>
      <c r="ITO157" s="86"/>
      <c r="ITP157" s="86"/>
      <c r="ITQ157" s="86"/>
      <c r="ITR157" s="86"/>
      <c r="ITS157" s="86"/>
      <c r="ITT157" s="86"/>
      <c r="ITU157" s="86"/>
      <c r="ITV157" s="86"/>
      <c r="ITW157" s="86"/>
      <c r="ITX157" s="86"/>
      <c r="ITY157" s="86"/>
      <c r="ITZ157" s="86"/>
      <c r="IUA157" s="86"/>
      <c r="IUB157" s="86"/>
      <c r="IUC157" s="86"/>
      <c r="IUD157" s="86"/>
      <c r="IUE157" s="86"/>
      <c r="IUF157" s="86"/>
      <c r="IUG157" s="86"/>
      <c r="IUH157" s="86"/>
      <c r="IUI157" s="86"/>
      <c r="IUJ157" s="86"/>
      <c r="IUK157" s="86"/>
      <c r="IUL157" s="86"/>
      <c r="IUM157" s="86"/>
      <c r="IUN157" s="86"/>
      <c r="IUO157" s="86"/>
      <c r="IUP157" s="86"/>
      <c r="IUQ157" s="86"/>
      <c r="IUR157" s="86"/>
      <c r="IUS157" s="86"/>
      <c r="IUT157" s="86"/>
      <c r="IUU157" s="86"/>
      <c r="IUV157" s="86"/>
      <c r="IUW157" s="86"/>
      <c r="IUX157" s="86"/>
      <c r="IUY157" s="86"/>
      <c r="IUZ157" s="86"/>
      <c r="IVA157" s="86"/>
      <c r="IVB157" s="86"/>
      <c r="IVC157" s="86"/>
      <c r="IVD157" s="86"/>
      <c r="IVE157" s="86"/>
      <c r="IVF157" s="86"/>
      <c r="IVG157" s="86"/>
      <c r="IVH157" s="86"/>
      <c r="IVI157" s="86"/>
      <c r="IVJ157" s="86"/>
      <c r="IVK157" s="86"/>
      <c r="IVL157" s="86"/>
      <c r="IVM157" s="86"/>
      <c r="IVN157" s="86"/>
      <c r="IVO157" s="86"/>
      <c r="IVP157" s="86"/>
      <c r="IVQ157" s="86"/>
      <c r="IVR157" s="86"/>
      <c r="IVS157" s="86"/>
      <c r="IVT157" s="86"/>
      <c r="IVU157" s="86"/>
      <c r="IVV157" s="86"/>
      <c r="IVW157" s="86"/>
      <c r="IVX157" s="86"/>
      <c r="IVY157" s="86"/>
      <c r="IVZ157" s="86"/>
      <c r="IWA157" s="86"/>
      <c r="IWB157" s="86"/>
      <c r="IWC157" s="86"/>
      <c r="IWD157" s="86"/>
      <c r="IWE157" s="86"/>
      <c r="IWF157" s="86"/>
      <c r="IWG157" s="86"/>
      <c r="IWH157" s="86"/>
      <c r="IWI157" s="86"/>
      <c r="IWJ157" s="86"/>
      <c r="IWK157" s="86"/>
      <c r="IWL157" s="86"/>
      <c r="IWM157" s="86"/>
      <c r="IWN157" s="86"/>
      <c r="IWO157" s="86"/>
      <c r="IWP157" s="86"/>
      <c r="IWQ157" s="86"/>
      <c r="IWR157" s="86"/>
      <c r="IWS157" s="86"/>
      <c r="IWT157" s="86"/>
      <c r="IWU157" s="86"/>
      <c r="IWV157" s="86"/>
      <c r="IWW157" s="86"/>
      <c r="IWX157" s="86"/>
      <c r="IWY157" s="86"/>
      <c r="IWZ157" s="86"/>
      <c r="IXA157" s="86"/>
      <c r="IXB157" s="86"/>
      <c r="IXC157" s="86"/>
      <c r="IXD157" s="86"/>
      <c r="IXE157" s="86"/>
      <c r="IXF157" s="86"/>
      <c r="IXG157" s="86"/>
      <c r="IXH157" s="86"/>
      <c r="IXI157" s="86"/>
      <c r="IXJ157" s="86"/>
      <c r="IXK157" s="86"/>
      <c r="IXL157" s="86"/>
      <c r="IXM157" s="86"/>
      <c r="IXN157" s="86"/>
      <c r="IXO157" s="86"/>
      <c r="IXP157" s="86"/>
      <c r="IXQ157" s="86"/>
      <c r="IXR157" s="86"/>
      <c r="IXS157" s="86"/>
      <c r="IXT157" s="86"/>
      <c r="IXU157" s="86"/>
      <c r="IXV157" s="86"/>
      <c r="IXW157" s="86"/>
      <c r="IXX157" s="86"/>
      <c r="IXY157" s="86"/>
      <c r="IXZ157" s="86"/>
      <c r="IYA157" s="86"/>
      <c r="IYB157" s="86"/>
      <c r="IYC157" s="86"/>
      <c r="IYD157" s="86"/>
      <c r="IYE157" s="86"/>
      <c r="IYF157" s="86"/>
      <c r="IYG157" s="86"/>
      <c r="IYH157" s="86"/>
      <c r="IYI157" s="86"/>
      <c r="IYJ157" s="86"/>
      <c r="IYK157" s="86"/>
      <c r="IYL157" s="86"/>
      <c r="IYM157" s="86"/>
      <c r="IYN157" s="86"/>
      <c r="IYO157" s="86"/>
      <c r="IYP157" s="86"/>
      <c r="IYQ157" s="86"/>
      <c r="IYR157" s="86"/>
      <c r="IYS157" s="86"/>
      <c r="IYT157" s="86"/>
      <c r="IYU157" s="86"/>
      <c r="IYV157" s="86"/>
      <c r="IYW157" s="86"/>
      <c r="IYX157" s="86"/>
      <c r="IYY157" s="86"/>
      <c r="IYZ157" s="86"/>
      <c r="IZA157" s="86"/>
      <c r="IZB157" s="86"/>
      <c r="IZC157" s="86"/>
      <c r="IZD157" s="86"/>
      <c r="IZE157" s="86"/>
      <c r="IZF157" s="86"/>
      <c r="IZG157" s="86"/>
      <c r="IZH157" s="86"/>
      <c r="IZI157" s="86"/>
      <c r="IZJ157" s="86"/>
      <c r="IZK157" s="86"/>
      <c r="IZL157" s="86"/>
      <c r="IZM157" s="86"/>
      <c r="IZN157" s="86"/>
      <c r="IZO157" s="86"/>
      <c r="IZP157" s="86"/>
      <c r="IZQ157" s="86"/>
      <c r="IZR157" s="86"/>
      <c r="IZS157" s="86"/>
      <c r="IZT157" s="86"/>
      <c r="IZU157" s="86"/>
      <c r="IZV157" s="86"/>
      <c r="IZW157" s="86"/>
      <c r="IZX157" s="86"/>
      <c r="IZY157" s="86"/>
      <c r="IZZ157" s="86"/>
      <c r="JAA157" s="86"/>
      <c r="JAB157" s="86"/>
      <c r="JAC157" s="86"/>
      <c r="JAD157" s="86"/>
      <c r="JAE157" s="86"/>
      <c r="JAF157" s="86"/>
      <c r="JAG157" s="86"/>
      <c r="JAH157" s="86"/>
      <c r="JAI157" s="86"/>
      <c r="JAJ157" s="86"/>
      <c r="JAK157" s="86"/>
      <c r="JAL157" s="86"/>
      <c r="JAM157" s="86"/>
      <c r="JAN157" s="86"/>
      <c r="JAO157" s="86"/>
      <c r="JAP157" s="86"/>
      <c r="JAQ157" s="86"/>
      <c r="JAR157" s="86"/>
      <c r="JAS157" s="86"/>
      <c r="JAT157" s="86"/>
      <c r="JAU157" s="86"/>
      <c r="JAV157" s="86"/>
      <c r="JAW157" s="86"/>
      <c r="JAX157" s="86"/>
      <c r="JAY157" s="86"/>
      <c r="JAZ157" s="86"/>
      <c r="JBA157" s="86"/>
      <c r="JBB157" s="86"/>
      <c r="JBC157" s="86"/>
      <c r="JBD157" s="86"/>
      <c r="JBE157" s="86"/>
      <c r="JBF157" s="86"/>
      <c r="JBG157" s="86"/>
      <c r="JBH157" s="86"/>
      <c r="JBI157" s="86"/>
      <c r="JBJ157" s="86"/>
      <c r="JBK157" s="86"/>
      <c r="JBL157" s="86"/>
      <c r="JBM157" s="86"/>
      <c r="JBN157" s="86"/>
      <c r="JBO157" s="86"/>
      <c r="JBP157" s="86"/>
      <c r="JBQ157" s="86"/>
      <c r="JBR157" s="86"/>
      <c r="JBS157" s="86"/>
      <c r="JBT157" s="86"/>
      <c r="JBU157" s="86"/>
      <c r="JBV157" s="86"/>
      <c r="JBW157" s="86"/>
      <c r="JBX157" s="86"/>
      <c r="JBY157" s="86"/>
      <c r="JBZ157" s="86"/>
      <c r="JCA157" s="86"/>
      <c r="JCB157" s="86"/>
      <c r="JCC157" s="86"/>
      <c r="JCD157" s="86"/>
      <c r="JCE157" s="86"/>
      <c r="JCF157" s="86"/>
      <c r="JCG157" s="86"/>
      <c r="JCH157" s="86"/>
      <c r="JCI157" s="86"/>
      <c r="JCJ157" s="86"/>
      <c r="JCK157" s="86"/>
      <c r="JCL157" s="86"/>
      <c r="JCM157" s="86"/>
      <c r="JCN157" s="86"/>
      <c r="JCO157" s="86"/>
      <c r="JCP157" s="86"/>
      <c r="JCQ157" s="86"/>
      <c r="JCR157" s="86"/>
      <c r="JCS157" s="86"/>
      <c r="JCT157" s="86"/>
      <c r="JCU157" s="86"/>
      <c r="JCV157" s="86"/>
      <c r="JCW157" s="86"/>
      <c r="JCX157" s="86"/>
      <c r="JCY157" s="86"/>
      <c r="JCZ157" s="86"/>
      <c r="JDA157" s="86"/>
      <c r="JDB157" s="86"/>
      <c r="JDC157" s="186"/>
      <c r="JDD157" s="186"/>
      <c r="JDE157" s="186"/>
      <c r="JDF157" s="186"/>
      <c r="JDG157" s="186"/>
      <c r="JDH157" s="186"/>
      <c r="JDI157" s="86"/>
      <c r="JDJ157" s="86"/>
      <c r="JDK157" s="86"/>
      <c r="JDL157" s="86"/>
      <c r="JDM157" s="86"/>
      <c r="JDN157" s="86"/>
      <c r="JDO157" s="86"/>
      <c r="JDP157" s="86"/>
      <c r="JDQ157" s="86"/>
      <c r="JDR157" s="86"/>
      <c r="JDS157" s="86"/>
      <c r="JDT157" s="86"/>
      <c r="JDU157" s="86"/>
      <c r="JDV157" s="86"/>
      <c r="JDW157" s="86"/>
      <c r="JDX157" s="86"/>
      <c r="JDY157" s="86"/>
      <c r="JDZ157" s="86"/>
      <c r="JEA157" s="86"/>
      <c r="JEB157" s="86"/>
      <c r="JEC157" s="86"/>
      <c r="JED157" s="86"/>
      <c r="JEE157" s="86"/>
      <c r="JEF157" s="86"/>
      <c r="JEG157" s="86"/>
      <c r="JEH157" s="86"/>
      <c r="JEI157" s="86"/>
      <c r="JEJ157" s="86"/>
      <c r="JEK157" s="86"/>
      <c r="JEL157" s="86"/>
      <c r="JEM157" s="86"/>
      <c r="JEN157" s="86"/>
      <c r="JEO157" s="86"/>
      <c r="JEP157" s="86"/>
      <c r="JEQ157" s="86"/>
      <c r="JER157" s="86"/>
      <c r="JES157" s="86"/>
      <c r="JET157" s="86"/>
      <c r="JEU157" s="86"/>
      <c r="JEV157" s="86"/>
      <c r="JEW157" s="86"/>
      <c r="JEX157" s="86"/>
      <c r="JEY157" s="86"/>
      <c r="JEZ157" s="86"/>
      <c r="JFA157" s="86"/>
      <c r="JFB157" s="86"/>
      <c r="JFC157" s="86"/>
      <c r="JFD157" s="86"/>
      <c r="JFE157" s="86"/>
      <c r="JFF157" s="86"/>
      <c r="JFG157" s="86"/>
      <c r="JFH157" s="86"/>
      <c r="JFI157" s="86"/>
      <c r="JFJ157" s="86"/>
      <c r="JFK157" s="86"/>
      <c r="JFL157" s="86"/>
      <c r="JFM157" s="86"/>
      <c r="JFN157" s="86"/>
      <c r="JFO157" s="86"/>
      <c r="JFP157" s="86"/>
      <c r="JFQ157" s="86"/>
      <c r="JFR157" s="86"/>
      <c r="JFS157" s="86"/>
      <c r="JFT157" s="86"/>
      <c r="JFU157" s="86"/>
      <c r="JFV157" s="86"/>
      <c r="JFW157" s="86"/>
      <c r="JFX157" s="86"/>
      <c r="JFY157" s="86"/>
      <c r="JFZ157" s="86"/>
      <c r="JGA157" s="86"/>
      <c r="JGB157" s="86"/>
      <c r="JGC157" s="86"/>
      <c r="JGD157" s="86"/>
      <c r="JGE157" s="86"/>
      <c r="JGF157" s="86"/>
      <c r="JGG157" s="86"/>
      <c r="JGH157" s="86"/>
      <c r="JGI157" s="86"/>
      <c r="JGJ157" s="86"/>
      <c r="JGK157" s="86"/>
      <c r="JGL157" s="86"/>
      <c r="JGM157" s="86"/>
      <c r="JGN157" s="86"/>
      <c r="JGO157" s="86"/>
      <c r="JGP157" s="86"/>
      <c r="JGQ157" s="86"/>
      <c r="JGR157" s="86"/>
      <c r="JGS157" s="86"/>
      <c r="JGT157" s="86"/>
      <c r="JGU157" s="86"/>
      <c r="JGV157" s="86"/>
      <c r="JGW157" s="86"/>
      <c r="JGX157" s="86"/>
      <c r="JGY157" s="86"/>
      <c r="JGZ157" s="86"/>
      <c r="JHA157" s="86"/>
      <c r="JHB157" s="86"/>
      <c r="JHC157" s="86"/>
      <c r="JHD157" s="86"/>
      <c r="JHE157" s="86"/>
      <c r="JHF157" s="86"/>
      <c r="JHG157" s="86"/>
      <c r="JHH157" s="86"/>
      <c r="JHI157" s="86"/>
      <c r="JHJ157" s="86"/>
      <c r="JHK157" s="86"/>
      <c r="JHL157" s="86"/>
      <c r="JHM157" s="86"/>
      <c r="JHN157" s="86"/>
      <c r="JHO157" s="86"/>
      <c r="JHP157" s="86"/>
      <c r="JHQ157" s="86"/>
      <c r="JHR157" s="86"/>
      <c r="JHS157" s="86"/>
      <c r="JHT157" s="86"/>
      <c r="JHU157" s="86"/>
      <c r="JHV157" s="86"/>
      <c r="JHW157" s="86"/>
      <c r="JHX157" s="86"/>
      <c r="JHY157" s="86"/>
      <c r="JHZ157" s="86"/>
      <c r="JIA157" s="86"/>
      <c r="JIB157" s="86"/>
      <c r="JIC157" s="86"/>
      <c r="JID157" s="86"/>
      <c r="JIE157" s="86"/>
      <c r="JIF157" s="86"/>
      <c r="JIG157" s="86"/>
      <c r="JIH157" s="86"/>
      <c r="JII157" s="86"/>
      <c r="JIJ157" s="86"/>
      <c r="JIK157" s="86"/>
      <c r="JIL157" s="86"/>
      <c r="JIM157" s="86"/>
      <c r="JIN157" s="86"/>
      <c r="JIO157" s="86"/>
      <c r="JIP157" s="86"/>
      <c r="JIQ157" s="86"/>
      <c r="JIR157" s="86"/>
      <c r="JIS157" s="86"/>
      <c r="JIT157" s="86"/>
      <c r="JIU157" s="86"/>
      <c r="JIV157" s="86"/>
      <c r="JIW157" s="86"/>
      <c r="JIX157" s="86"/>
      <c r="JIY157" s="86"/>
      <c r="JIZ157" s="86"/>
      <c r="JJA157" s="86"/>
      <c r="JJB157" s="86"/>
      <c r="JJC157" s="86"/>
      <c r="JJD157" s="86"/>
      <c r="JJE157" s="86"/>
      <c r="JJF157" s="86"/>
      <c r="JJG157" s="86"/>
      <c r="JJH157" s="86"/>
      <c r="JJI157" s="86"/>
      <c r="JJJ157" s="86"/>
      <c r="JJK157" s="86"/>
      <c r="JJL157" s="86"/>
      <c r="JJM157" s="86"/>
      <c r="JJN157" s="86"/>
      <c r="JJO157" s="86"/>
      <c r="JJP157" s="86"/>
      <c r="JJQ157" s="86"/>
      <c r="JJR157" s="86"/>
      <c r="JJS157" s="86"/>
      <c r="JJT157" s="86"/>
      <c r="JJU157" s="86"/>
      <c r="JJV157" s="86"/>
      <c r="JJW157" s="86"/>
      <c r="JJX157" s="86"/>
      <c r="JJY157" s="86"/>
      <c r="JJZ157" s="86"/>
      <c r="JKA157" s="86"/>
      <c r="JKB157" s="86"/>
      <c r="JKC157" s="86"/>
      <c r="JKD157" s="86"/>
      <c r="JKE157" s="86"/>
      <c r="JKF157" s="86"/>
      <c r="JKG157" s="86"/>
      <c r="JKH157" s="86"/>
      <c r="JKI157" s="86"/>
      <c r="JKJ157" s="86"/>
      <c r="JKK157" s="86"/>
      <c r="JKL157" s="86"/>
      <c r="JKM157" s="86"/>
      <c r="JKN157" s="86"/>
      <c r="JKO157" s="86"/>
      <c r="JKP157" s="86"/>
      <c r="JKQ157" s="86"/>
      <c r="JKR157" s="86"/>
      <c r="JKS157" s="86"/>
      <c r="JKT157" s="86"/>
      <c r="JKU157" s="86"/>
      <c r="JKV157" s="86"/>
      <c r="JKW157" s="86"/>
      <c r="JKX157" s="86"/>
      <c r="JKY157" s="86"/>
      <c r="JKZ157" s="86"/>
      <c r="JLA157" s="86"/>
      <c r="JLB157" s="86"/>
      <c r="JLC157" s="86"/>
      <c r="JLD157" s="86"/>
      <c r="JLE157" s="86"/>
      <c r="JLF157" s="86"/>
      <c r="JLG157" s="86"/>
      <c r="JLH157" s="86"/>
      <c r="JLI157" s="86"/>
      <c r="JLJ157" s="86"/>
      <c r="JLK157" s="86"/>
      <c r="JLL157" s="86"/>
      <c r="JLM157" s="86"/>
      <c r="JLN157" s="86"/>
      <c r="JLO157" s="86"/>
      <c r="JLP157" s="86"/>
      <c r="JLQ157" s="86"/>
      <c r="JLR157" s="86"/>
      <c r="JLS157" s="86"/>
      <c r="JLT157" s="86"/>
      <c r="JLU157" s="86"/>
      <c r="JLV157" s="86"/>
      <c r="JLW157" s="86"/>
      <c r="JLX157" s="86"/>
      <c r="JLY157" s="86"/>
      <c r="JLZ157" s="86"/>
      <c r="JMA157" s="86"/>
      <c r="JMB157" s="86"/>
      <c r="JMC157" s="86"/>
      <c r="JMD157" s="86"/>
      <c r="JME157" s="86"/>
      <c r="JMF157" s="86"/>
      <c r="JMG157" s="86"/>
      <c r="JMH157" s="86"/>
      <c r="JMI157" s="86"/>
      <c r="JMJ157" s="86"/>
      <c r="JMK157" s="86"/>
      <c r="JML157" s="86"/>
      <c r="JMM157" s="86"/>
      <c r="JMN157" s="86"/>
      <c r="JMO157" s="86"/>
      <c r="JMP157" s="86"/>
      <c r="JMQ157" s="86"/>
      <c r="JMR157" s="86"/>
      <c r="JMS157" s="86"/>
      <c r="JMT157" s="86"/>
      <c r="JMU157" s="86"/>
      <c r="JMV157" s="86"/>
      <c r="JMW157" s="86"/>
      <c r="JMX157" s="86"/>
      <c r="JMY157" s="186"/>
      <c r="JMZ157" s="186"/>
      <c r="JNA157" s="186"/>
      <c r="JNB157" s="186"/>
      <c r="JNC157" s="186"/>
      <c r="JND157" s="186"/>
      <c r="JNE157" s="86"/>
      <c r="JNF157" s="86"/>
      <c r="JNG157" s="86"/>
      <c r="JNH157" s="86"/>
      <c r="JNI157" s="86"/>
      <c r="JNJ157" s="86"/>
      <c r="JNK157" s="86"/>
      <c r="JNL157" s="86"/>
      <c r="JNM157" s="86"/>
      <c r="JNN157" s="86"/>
      <c r="JNO157" s="86"/>
      <c r="JNP157" s="86"/>
      <c r="JNQ157" s="86"/>
      <c r="JNR157" s="86"/>
      <c r="JNS157" s="86"/>
      <c r="JNT157" s="86"/>
      <c r="JNU157" s="86"/>
      <c r="JNV157" s="86"/>
      <c r="JNW157" s="86"/>
      <c r="JNX157" s="86"/>
      <c r="JNY157" s="86"/>
      <c r="JNZ157" s="86"/>
      <c r="JOA157" s="86"/>
      <c r="JOB157" s="86"/>
      <c r="JOC157" s="86"/>
      <c r="JOD157" s="86"/>
      <c r="JOE157" s="86"/>
      <c r="JOF157" s="86"/>
      <c r="JOG157" s="86"/>
      <c r="JOH157" s="86"/>
      <c r="JOI157" s="86"/>
      <c r="JOJ157" s="86"/>
      <c r="JOK157" s="86"/>
      <c r="JOL157" s="86"/>
      <c r="JOM157" s="86"/>
      <c r="JON157" s="86"/>
      <c r="JOO157" s="86"/>
      <c r="JOP157" s="86"/>
      <c r="JOQ157" s="86"/>
      <c r="JOR157" s="86"/>
      <c r="JOS157" s="86"/>
      <c r="JOT157" s="86"/>
      <c r="JOU157" s="86"/>
      <c r="JOV157" s="86"/>
      <c r="JOW157" s="86"/>
      <c r="JOX157" s="86"/>
      <c r="JOY157" s="86"/>
      <c r="JOZ157" s="86"/>
      <c r="JPA157" s="86"/>
      <c r="JPB157" s="86"/>
      <c r="JPC157" s="86"/>
      <c r="JPD157" s="86"/>
      <c r="JPE157" s="86"/>
      <c r="JPF157" s="86"/>
      <c r="JPG157" s="86"/>
      <c r="JPH157" s="86"/>
      <c r="JPI157" s="86"/>
      <c r="JPJ157" s="86"/>
      <c r="JPK157" s="86"/>
      <c r="JPL157" s="86"/>
      <c r="JPM157" s="86"/>
      <c r="JPN157" s="86"/>
      <c r="JPO157" s="86"/>
      <c r="JPP157" s="86"/>
      <c r="JPQ157" s="86"/>
      <c r="JPR157" s="86"/>
      <c r="JPS157" s="86"/>
      <c r="JPT157" s="86"/>
      <c r="JPU157" s="86"/>
      <c r="JPV157" s="86"/>
      <c r="JPW157" s="86"/>
      <c r="JPX157" s="86"/>
      <c r="JPY157" s="86"/>
      <c r="JPZ157" s="86"/>
      <c r="JQA157" s="86"/>
      <c r="JQB157" s="86"/>
      <c r="JQC157" s="86"/>
      <c r="JQD157" s="86"/>
      <c r="JQE157" s="86"/>
      <c r="JQF157" s="86"/>
      <c r="JQG157" s="86"/>
      <c r="JQH157" s="86"/>
      <c r="JQI157" s="86"/>
      <c r="JQJ157" s="86"/>
      <c r="JQK157" s="86"/>
      <c r="JQL157" s="86"/>
      <c r="JQM157" s="86"/>
      <c r="JQN157" s="86"/>
      <c r="JQO157" s="86"/>
      <c r="JQP157" s="86"/>
      <c r="JQQ157" s="86"/>
      <c r="JQR157" s="86"/>
      <c r="JQS157" s="86"/>
      <c r="JQT157" s="86"/>
      <c r="JQU157" s="86"/>
      <c r="JQV157" s="86"/>
      <c r="JQW157" s="86"/>
      <c r="JQX157" s="86"/>
      <c r="JQY157" s="86"/>
      <c r="JQZ157" s="86"/>
      <c r="JRA157" s="86"/>
      <c r="JRB157" s="86"/>
      <c r="JRC157" s="86"/>
      <c r="JRD157" s="86"/>
      <c r="JRE157" s="86"/>
      <c r="JRF157" s="86"/>
      <c r="JRG157" s="86"/>
      <c r="JRH157" s="86"/>
      <c r="JRI157" s="86"/>
      <c r="JRJ157" s="86"/>
      <c r="JRK157" s="86"/>
      <c r="JRL157" s="86"/>
      <c r="JRM157" s="86"/>
      <c r="JRN157" s="86"/>
      <c r="JRO157" s="86"/>
      <c r="JRP157" s="86"/>
      <c r="JRQ157" s="86"/>
      <c r="JRR157" s="86"/>
      <c r="JRS157" s="86"/>
      <c r="JRT157" s="86"/>
      <c r="JRU157" s="86"/>
      <c r="JRV157" s="86"/>
      <c r="JRW157" s="86"/>
      <c r="JRX157" s="86"/>
      <c r="JRY157" s="86"/>
      <c r="JRZ157" s="86"/>
      <c r="JSA157" s="86"/>
      <c r="JSB157" s="86"/>
      <c r="JSC157" s="86"/>
      <c r="JSD157" s="86"/>
      <c r="JSE157" s="86"/>
      <c r="JSF157" s="86"/>
      <c r="JSG157" s="86"/>
      <c r="JSH157" s="86"/>
      <c r="JSI157" s="86"/>
      <c r="JSJ157" s="86"/>
      <c r="JSK157" s="86"/>
      <c r="JSL157" s="86"/>
      <c r="JSM157" s="86"/>
      <c r="JSN157" s="86"/>
      <c r="JSO157" s="86"/>
      <c r="JSP157" s="86"/>
      <c r="JSQ157" s="86"/>
      <c r="JSR157" s="86"/>
      <c r="JSS157" s="86"/>
      <c r="JST157" s="86"/>
      <c r="JSU157" s="86"/>
      <c r="JSV157" s="86"/>
      <c r="JSW157" s="86"/>
      <c r="JSX157" s="86"/>
      <c r="JSY157" s="86"/>
      <c r="JSZ157" s="86"/>
      <c r="JTA157" s="86"/>
      <c r="JTB157" s="86"/>
      <c r="JTC157" s="86"/>
      <c r="JTD157" s="86"/>
      <c r="JTE157" s="86"/>
      <c r="JTF157" s="86"/>
      <c r="JTG157" s="86"/>
      <c r="JTH157" s="86"/>
      <c r="JTI157" s="86"/>
      <c r="JTJ157" s="86"/>
      <c r="JTK157" s="86"/>
      <c r="JTL157" s="86"/>
      <c r="JTM157" s="86"/>
      <c r="JTN157" s="86"/>
      <c r="JTO157" s="86"/>
      <c r="JTP157" s="86"/>
      <c r="JTQ157" s="86"/>
      <c r="JTR157" s="86"/>
      <c r="JTS157" s="86"/>
      <c r="JTT157" s="86"/>
      <c r="JTU157" s="86"/>
      <c r="JTV157" s="86"/>
      <c r="JTW157" s="86"/>
      <c r="JTX157" s="86"/>
      <c r="JTY157" s="86"/>
      <c r="JTZ157" s="86"/>
      <c r="JUA157" s="86"/>
      <c r="JUB157" s="86"/>
      <c r="JUC157" s="86"/>
      <c r="JUD157" s="86"/>
      <c r="JUE157" s="86"/>
      <c r="JUF157" s="86"/>
      <c r="JUG157" s="86"/>
      <c r="JUH157" s="86"/>
      <c r="JUI157" s="86"/>
      <c r="JUJ157" s="86"/>
      <c r="JUK157" s="86"/>
      <c r="JUL157" s="86"/>
      <c r="JUM157" s="86"/>
      <c r="JUN157" s="86"/>
      <c r="JUO157" s="86"/>
      <c r="JUP157" s="86"/>
      <c r="JUQ157" s="86"/>
      <c r="JUR157" s="86"/>
      <c r="JUS157" s="86"/>
      <c r="JUT157" s="86"/>
      <c r="JUU157" s="86"/>
      <c r="JUV157" s="86"/>
      <c r="JUW157" s="86"/>
      <c r="JUX157" s="86"/>
      <c r="JUY157" s="86"/>
      <c r="JUZ157" s="86"/>
      <c r="JVA157" s="86"/>
      <c r="JVB157" s="86"/>
      <c r="JVC157" s="86"/>
      <c r="JVD157" s="86"/>
      <c r="JVE157" s="86"/>
      <c r="JVF157" s="86"/>
      <c r="JVG157" s="86"/>
      <c r="JVH157" s="86"/>
      <c r="JVI157" s="86"/>
      <c r="JVJ157" s="86"/>
      <c r="JVK157" s="86"/>
      <c r="JVL157" s="86"/>
      <c r="JVM157" s="86"/>
      <c r="JVN157" s="86"/>
      <c r="JVO157" s="86"/>
      <c r="JVP157" s="86"/>
      <c r="JVQ157" s="86"/>
      <c r="JVR157" s="86"/>
      <c r="JVS157" s="86"/>
      <c r="JVT157" s="86"/>
      <c r="JVU157" s="86"/>
      <c r="JVV157" s="86"/>
      <c r="JVW157" s="86"/>
      <c r="JVX157" s="86"/>
      <c r="JVY157" s="86"/>
      <c r="JVZ157" s="86"/>
      <c r="JWA157" s="86"/>
      <c r="JWB157" s="86"/>
      <c r="JWC157" s="86"/>
      <c r="JWD157" s="86"/>
      <c r="JWE157" s="86"/>
      <c r="JWF157" s="86"/>
      <c r="JWG157" s="86"/>
      <c r="JWH157" s="86"/>
      <c r="JWI157" s="86"/>
      <c r="JWJ157" s="86"/>
      <c r="JWK157" s="86"/>
      <c r="JWL157" s="86"/>
      <c r="JWM157" s="86"/>
      <c r="JWN157" s="86"/>
      <c r="JWO157" s="86"/>
      <c r="JWP157" s="86"/>
      <c r="JWQ157" s="86"/>
      <c r="JWR157" s="86"/>
      <c r="JWS157" s="86"/>
      <c r="JWT157" s="86"/>
      <c r="JWU157" s="186"/>
      <c r="JWV157" s="186"/>
      <c r="JWW157" s="186"/>
      <c r="JWX157" s="186"/>
      <c r="JWY157" s="186"/>
      <c r="JWZ157" s="186"/>
      <c r="JXA157" s="86"/>
      <c r="JXB157" s="86"/>
      <c r="JXC157" s="86"/>
      <c r="JXD157" s="86"/>
      <c r="JXE157" s="86"/>
      <c r="JXF157" s="86"/>
      <c r="JXG157" s="86"/>
      <c r="JXH157" s="86"/>
      <c r="JXI157" s="86"/>
      <c r="JXJ157" s="86"/>
      <c r="JXK157" s="86"/>
      <c r="JXL157" s="86"/>
      <c r="JXM157" s="86"/>
      <c r="JXN157" s="86"/>
      <c r="JXO157" s="86"/>
      <c r="JXP157" s="86"/>
      <c r="JXQ157" s="86"/>
      <c r="JXR157" s="86"/>
      <c r="JXS157" s="86"/>
      <c r="JXT157" s="86"/>
      <c r="JXU157" s="86"/>
      <c r="JXV157" s="86"/>
      <c r="JXW157" s="86"/>
      <c r="JXX157" s="86"/>
      <c r="JXY157" s="86"/>
      <c r="JXZ157" s="86"/>
      <c r="JYA157" s="86"/>
      <c r="JYB157" s="86"/>
      <c r="JYC157" s="86"/>
      <c r="JYD157" s="86"/>
      <c r="JYE157" s="86"/>
      <c r="JYF157" s="86"/>
      <c r="JYG157" s="86"/>
      <c r="JYH157" s="86"/>
      <c r="JYI157" s="86"/>
      <c r="JYJ157" s="86"/>
      <c r="JYK157" s="86"/>
      <c r="JYL157" s="86"/>
      <c r="JYM157" s="86"/>
      <c r="JYN157" s="86"/>
      <c r="JYO157" s="86"/>
      <c r="JYP157" s="86"/>
      <c r="JYQ157" s="86"/>
      <c r="JYR157" s="86"/>
      <c r="JYS157" s="86"/>
      <c r="JYT157" s="86"/>
      <c r="JYU157" s="86"/>
      <c r="JYV157" s="86"/>
      <c r="JYW157" s="86"/>
      <c r="JYX157" s="86"/>
      <c r="JYY157" s="86"/>
      <c r="JYZ157" s="86"/>
      <c r="JZA157" s="86"/>
      <c r="JZB157" s="86"/>
      <c r="JZC157" s="86"/>
      <c r="JZD157" s="86"/>
      <c r="JZE157" s="86"/>
      <c r="JZF157" s="86"/>
      <c r="JZG157" s="86"/>
      <c r="JZH157" s="86"/>
      <c r="JZI157" s="86"/>
      <c r="JZJ157" s="86"/>
      <c r="JZK157" s="86"/>
      <c r="JZL157" s="86"/>
      <c r="JZM157" s="86"/>
      <c r="JZN157" s="86"/>
      <c r="JZO157" s="86"/>
      <c r="JZP157" s="86"/>
      <c r="JZQ157" s="86"/>
      <c r="JZR157" s="86"/>
      <c r="JZS157" s="86"/>
      <c r="JZT157" s="86"/>
      <c r="JZU157" s="86"/>
      <c r="JZV157" s="86"/>
      <c r="JZW157" s="86"/>
      <c r="JZX157" s="86"/>
      <c r="JZY157" s="86"/>
      <c r="JZZ157" s="86"/>
      <c r="KAA157" s="86"/>
      <c r="KAB157" s="86"/>
      <c r="KAC157" s="86"/>
      <c r="KAD157" s="86"/>
      <c r="KAE157" s="86"/>
      <c r="KAF157" s="86"/>
      <c r="KAG157" s="86"/>
      <c r="KAH157" s="86"/>
      <c r="KAI157" s="86"/>
      <c r="KAJ157" s="86"/>
      <c r="KAK157" s="86"/>
      <c r="KAL157" s="86"/>
      <c r="KAM157" s="86"/>
      <c r="KAN157" s="86"/>
      <c r="KAO157" s="86"/>
      <c r="KAP157" s="86"/>
      <c r="KAQ157" s="86"/>
      <c r="KAR157" s="86"/>
      <c r="KAS157" s="86"/>
      <c r="KAT157" s="86"/>
      <c r="KAU157" s="86"/>
      <c r="KAV157" s="86"/>
      <c r="KAW157" s="86"/>
      <c r="KAX157" s="86"/>
      <c r="KAY157" s="86"/>
      <c r="KAZ157" s="86"/>
      <c r="KBA157" s="86"/>
      <c r="KBB157" s="86"/>
      <c r="KBC157" s="86"/>
      <c r="KBD157" s="86"/>
      <c r="KBE157" s="86"/>
      <c r="KBF157" s="86"/>
      <c r="KBG157" s="86"/>
      <c r="KBH157" s="86"/>
      <c r="KBI157" s="86"/>
      <c r="KBJ157" s="86"/>
      <c r="KBK157" s="86"/>
      <c r="KBL157" s="86"/>
      <c r="KBM157" s="86"/>
      <c r="KBN157" s="86"/>
      <c r="KBO157" s="86"/>
      <c r="KBP157" s="86"/>
      <c r="KBQ157" s="86"/>
      <c r="KBR157" s="86"/>
      <c r="KBS157" s="86"/>
      <c r="KBT157" s="86"/>
      <c r="KBU157" s="86"/>
      <c r="KBV157" s="86"/>
      <c r="KBW157" s="86"/>
      <c r="KBX157" s="86"/>
      <c r="KBY157" s="86"/>
      <c r="KBZ157" s="86"/>
      <c r="KCA157" s="86"/>
      <c r="KCB157" s="86"/>
      <c r="KCC157" s="86"/>
      <c r="KCD157" s="86"/>
      <c r="KCE157" s="86"/>
      <c r="KCF157" s="86"/>
      <c r="KCG157" s="86"/>
      <c r="KCH157" s="86"/>
      <c r="KCI157" s="86"/>
      <c r="KCJ157" s="86"/>
      <c r="KCK157" s="86"/>
      <c r="KCL157" s="86"/>
      <c r="KCM157" s="86"/>
      <c r="KCN157" s="86"/>
      <c r="KCO157" s="86"/>
      <c r="KCP157" s="86"/>
      <c r="KCQ157" s="86"/>
      <c r="KCR157" s="86"/>
      <c r="KCS157" s="86"/>
      <c r="KCT157" s="86"/>
      <c r="KCU157" s="86"/>
      <c r="KCV157" s="86"/>
      <c r="KCW157" s="86"/>
      <c r="KCX157" s="86"/>
      <c r="KCY157" s="86"/>
      <c r="KCZ157" s="86"/>
      <c r="KDA157" s="86"/>
      <c r="KDB157" s="86"/>
      <c r="KDC157" s="86"/>
      <c r="KDD157" s="86"/>
      <c r="KDE157" s="86"/>
      <c r="KDF157" s="86"/>
      <c r="KDG157" s="86"/>
      <c r="KDH157" s="86"/>
      <c r="KDI157" s="86"/>
      <c r="KDJ157" s="86"/>
      <c r="KDK157" s="86"/>
      <c r="KDL157" s="86"/>
      <c r="KDM157" s="86"/>
      <c r="KDN157" s="86"/>
      <c r="KDO157" s="86"/>
      <c r="KDP157" s="86"/>
      <c r="KDQ157" s="86"/>
      <c r="KDR157" s="86"/>
      <c r="KDS157" s="86"/>
      <c r="KDT157" s="86"/>
      <c r="KDU157" s="86"/>
      <c r="KDV157" s="86"/>
      <c r="KDW157" s="86"/>
      <c r="KDX157" s="86"/>
      <c r="KDY157" s="86"/>
      <c r="KDZ157" s="86"/>
      <c r="KEA157" s="86"/>
      <c r="KEB157" s="86"/>
      <c r="KEC157" s="86"/>
      <c r="KED157" s="86"/>
      <c r="KEE157" s="86"/>
      <c r="KEF157" s="86"/>
      <c r="KEG157" s="86"/>
      <c r="KEH157" s="86"/>
      <c r="KEI157" s="86"/>
      <c r="KEJ157" s="86"/>
      <c r="KEK157" s="86"/>
      <c r="KEL157" s="86"/>
      <c r="KEM157" s="86"/>
      <c r="KEN157" s="86"/>
      <c r="KEO157" s="86"/>
      <c r="KEP157" s="86"/>
      <c r="KEQ157" s="86"/>
      <c r="KER157" s="86"/>
      <c r="KES157" s="86"/>
      <c r="KET157" s="86"/>
      <c r="KEU157" s="86"/>
      <c r="KEV157" s="86"/>
      <c r="KEW157" s="86"/>
      <c r="KEX157" s="86"/>
      <c r="KEY157" s="86"/>
      <c r="KEZ157" s="86"/>
      <c r="KFA157" s="86"/>
      <c r="KFB157" s="86"/>
      <c r="KFC157" s="86"/>
      <c r="KFD157" s="86"/>
      <c r="KFE157" s="86"/>
      <c r="KFF157" s="86"/>
      <c r="KFG157" s="86"/>
      <c r="KFH157" s="86"/>
      <c r="KFI157" s="86"/>
      <c r="KFJ157" s="86"/>
      <c r="KFK157" s="86"/>
      <c r="KFL157" s="86"/>
      <c r="KFM157" s="86"/>
      <c r="KFN157" s="86"/>
      <c r="KFO157" s="86"/>
      <c r="KFP157" s="86"/>
      <c r="KFQ157" s="86"/>
      <c r="KFR157" s="86"/>
      <c r="KFS157" s="86"/>
      <c r="KFT157" s="86"/>
      <c r="KFU157" s="86"/>
      <c r="KFV157" s="86"/>
      <c r="KFW157" s="86"/>
      <c r="KFX157" s="86"/>
      <c r="KFY157" s="86"/>
      <c r="KFZ157" s="86"/>
      <c r="KGA157" s="86"/>
      <c r="KGB157" s="86"/>
      <c r="KGC157" s="86"/>
      <c r="KGD157" s="86"/>
      <c r="KGE157" s="86"/>
      <c r="KGF157" s="86"/>
      <c r="KGG157" s="86"/>
      <c r="KGH157" s="86"/>
      <c r="KGI157" s="86"/>
      <c r="KGJ157" s="86"/>
      <c r="KGK157" s="86"/>
      <c r="KGL157" s="86"/>
      <c r="KGM157" s="86"/>
      <c r="KGN157" s="86"/>
      <c r="KGO157" s="86"/>
      <c r="KGP157" s="86"/>
      <c r="KGQ157" s="186"/>
      <c r="KGR157" s="186"/>
      <c r="KGS157" s="186"/>
      <c r="KGT157" s="186"/>
      <c r="KGU157" s="186"/>
      <c r="KGV157" s="186"/>
      <c r="KGW157" s="86"/>
      <c r="KGX157" s="86"/>
      <c r="KGY157" s="86"/>
      <c r="KGZ157" s="86"/>
      <c r="KHA157" s="86"/>
      <c r="KHB157" s="86"/>
      <c r="KHC157" s="86"/>
      <c r="KHD157" s="86"/>
      <c r="KHE157" s="86"/>
      <c r="KHF157" s="86"/>
      <c r="KHG157" s="86"/>
      <c r="KHH157" s="86"/>
      <c r="KHI157" s="86"/>
      <c r="KHJ157" s="86"/>
      <c r="KHK157" s="86"/>
      <c r="KHL157" s="86"/>
      <c r="KHM157" s="86"/>
      <c r="KHN157" s="86"/>
      <c r="KHO157" s="86"/>
      <c r="KHP157" s="86"/>
      <c r="KHQ157" s="86"/>
      <c r="KHR157" s="86"/>
      <c r="KHS157" s="86"/>
      <c r="KHT157" s="86"/>
      <c r="KHU157" s="86"/>
      <c r="KHV157" s="86"/>
      <c r="KHW157" s="86"/>
      <c r="KHX157" s="86"/>
      <c r="KHY157" s="86"/>
      <c r="KHZ157" s="86"/>
      <c r="KIA157" s="86"/>
      <c r="KIB157" s="86"/>
      <c r="KIC157" s="86"/>
      <c r="KID157" s="86"/>
      <c r="KIE157" s="86"/>
      <c r="KIF157" s="86"/>
      <c r="KIG157" s="86"/>
      <c r="KIH157" s="86"/>
      <c r="KII157" s="86"/>
      <c r="KIJ157" s="86"/>
      <c r="KIK157" s="86"/>
      <c r="KIL157" s="86"/>
      <c r="KIM157" s="86"/>
      <c r="KIN157" s="86"/>
      <c r="KIO157" s="86"/>
      <c r="KIP157" s="86"/>
      <c r="KIQ157" s="86"/>
      <c r="KIR157" s="86"/>
      <c r="KIS157" s="86"/>
      <c r="KIT157" s="86"/>
      <c r="KIU157" s="86"/>
      <c r="KIV157" s="86"/>
      <c r="KIW157" s="86"/>
      <c r="KIX157" s="86"/>
      <c r="KIY157" s="86"/>
      <c r="KIZ157" s="86"/>
      <c r="KJA157" s="86"/>
      <c r="KJB157" s="86"/>
      <c r="KJC157" s="86"/>
      <c r="KJD157" s="86"/>
      <c r="KJE157" s="86"/>
      <c r="KJF157" s="86"/>
      <c r="KJG157" s="86"/>
      <c r="KJH157" s="86"/>
      <c r="KJI157" s="86"/>
      <c r="KJJ157" s="86"/>
      <c r="KJK157" s="86"/>
      <c r="KJL157" s="86"/>
      <c r="KJM157" s="86"/>
      <c r="KJN157" s="86"/>
      <c r="KJO157" s="86"/>
      <c r="KJP157" s="86"/>
      <c r="KJQ157" s="86"/>
      <c r="KJR157" s="86"/>
      <c r="KJS157" s="86"/>
      <c r="KJT157" s="86"/>
      <c r="KJU157" s="86"/>
      <c r="KJV157" s="86"/>
      <c r="KJW157" s="86"/>
      <c r="KJX157" s="86"/>
      <c r="KJY157" s="86"/>
      <c r="KJZ157" s="86"/>
      <c r="KKA157" s="86"/>
      <c r="KKB157" s="86"/>
      <c r="KKC157" s="86"/>
      <c r="KKD157" s="86"/>
      <c r="KKE157" s="86"/>
      <c r="KKF157" s="86"/>
      <c r="KKG157" s="86"/>
      <c r="KKH157" s="86"/>
      <c r="KKI157" s="86"/>
      <c r="KKJ157" s="86"/>
      <c r="KKK157" s="86"/>
      <c r="KKL157" s="86"/>
      <c r="KKM157" s="86"/>
      <c r="KKN157" s="86"/>
      <c r="KKO157" s="86"/>
      <c r="KKP157" s="86"/>
      <c r="KKQ157" s="86"/>
      <c r="KKR157" s="86"/>
      <c r="KKS157" s="86"/>
      <c r="KKT157" s="86"/>
      <c r="KKU157" s="86"/>
      <c r="KKV157" s="86"/>
      <c r="KKW157" s="86"/>
      <c r="KKX157" s="86"/>
      <c r="KKY157" s="86"/>
      <c r="KKZ157" s="86"/>
      <c r="KLA157" s="86"/>
      <c r="KLB157" s="86"/>
      <c r="KLC157" s="86"/>
      <c r="KLD157" s="86"/>
      <c r="KLE157" s="86"/>
      <c r="KLF157" s="86"/>
      <c r="KLG157" s="86"/>
      <c r="KLH157" s="86"/>
      <c r="KLI157" s="86"/>
      <c r="KLJ157" s="86"/>
      <c r="KLK157" s="86"/>
      <c r="KLL157" s="86"/>
      <c r="KLM157" s="86"/>
      <c r="KLN157" s="86"/>
      <c r="KLO157" s="86"/>
      <c r="KLP157" s="86"/>
      <c r="KLQ157" s="86"/>
      <c r="KLR157" s="86"/>
      <c r="KLS157" s="86"/>
      <c r="KLT157" s="86"/>
      <c r="KLU157" s="86"/>
      <c r="KLV157" s="86"/>
      <c r="KLW157" s="86"/>
      <c r="KLX157" s="86"/>
      <c r="KLY157" s="86"/>
      <c r="KLZ157" s="86"/>
      <c r="KMA157" s="86"/>
      <c r="KMB157" s="86"/>
      <c r="KMC157" s="86"/>
      <c r="KMD157" s="86"/>
      <c r="KME157" s="86"/>
      <c r="KMF157" s="86"/>
      <c r="KMG157" s="86"/>
      <c r="KMH157" s="86"/>
      <c r="KMI157" s="86"/>
      <c r="KMJ157" s="86"/>
      <c r="KMK157" s="86"/>
      <c r="KML157" s="86"/>
      <c r="KMM157" s="86"/>
      <c r="KMN157" s="86"/>
      <c r="KMO157" s="86"/>
      <c r="KMP157" s="86"/>
      <c r="KMQ157" s="86"/>
      <c r="KMR157" s="86"/>
      <c r="KMS157" s="86"/>
      <c r="KMT157" s="86"/>
      <c r="KMU157" s="86"/>
      <c r="KMV157" s="86"/>
      <c r="KMW157" s="86"/>
      <c r="KMX157" s="86"/>
      <c r="KMY157" s="86"/>
      <c r="KMZ157" s="86"/>
      <c r="KNA157" s="86"/>
      <c r="KNB157" s="86"/>
      <c r="KNC157" s="86"/>
      <c r="KND157" s="86"/>
      <c r="KNE157" s="86"/>
      <c r="KNF157" s="86"/>
      <c r="KNG157" s="86"/>
      <c r="KNH157" s="86"/>
      <c r="KNI157" s="86"/>
      <c r="KNJ157" s="86"/>
      <c r="KNK157" s="86"/>
      <c r="KNL157" s="86"/>
      <c r="KNM157" s="86"/>
      <c r="KNN157" s="86"/>
      <c r="KNO157" s="86"/>
      <c r="KNP157" s="86"/>
      <c r="KNQ157" s="86"/>
      <c r="KNR157" s="86"/>
      <c r="KNS157" s="86"/>
      <c r="KNT157" s="86"/>
      <c r="KNU157" s="86"/>
      <c r="KNV157" s="86"/>
      <c r="KNW157" s="86"/>
      <c r="KNX157" s="86"/>
      <c r="KNY157" s="86"/>
      <c r="KNZ157" s="86"/>
      <c r="KOA157" s="86"/>
      <c r="KOB157" s="86"/>
      <c r="KOC157" s="86"/>
      <c r="KOD157" s="86"/>
      <c r="KOE157" s="86"/>
      <c r="KOF157" s="86"/>
      <c r="KOG157" s="86"/>
      <c r="KOH157" s="86"/>
      <c r="KOI157" s="86"/>
      <c r="KOJ157" s="86"/>
      <c r="KOK157" s="86"/>
      <c r="KOL157" s="86"/>
      <c r="KOM157" s="86"/>
      <c r="KON157" s="86"/>
      <c r="KOO157" s="86"/>
      <c r="KOP157" s="86"/>
      <c r="KOQ157" s="86"/>
      <c r="KOR157" s="86"/>
      <c r="KOS157" s="86"/>
      <c r="KOT157" s="86"/>
      <c r="KOU157" s="86"/>
      <c r="KOV157" s="86"/>
      <c r="KOW157" s="86"/>
      <c r="KOX157" s="86"/>
      <c r="KOY157" s="86"/>
      <c r="KOZ157" s="86"/>
      <c r="KPA157" s="86"/>
      <c r="KPB157" s="86"/>
      <c r="KPC157" s="86"/>
      <c r="KPD157" s="86"/>
      <c r="KPE157" s="86"/>
      <c r="KPF157" s="86"/>
      <c r="KPG157" s="86"/>
      <c r="KPH157" s="86"/>
      <c r="KPI157" s="86"/>
      <c r="KPJ157" s="86"/>
      <c r="KPK157" s="86"/>
      <c r="KPL157" s="86"/>
      <c r="KPM157" s="86"/>
      <c r="KPN157" s="86"/>
      <c r="KPO157" s="86"/>
      <c r="KPP157" s="86"/>
      <c r="KPQ157" s="86"/>
      <c r="KPR157" s="86"/>
      <c r="KPS157" s="86"/>
      <c r="KPT157" s="86"/>
      <c r="KPU157" s="86"/>
      <c r="KPV157" s="86"/>
      <c r="KPW157" s="86"/>
      <c r="KPX157" s="86"/>
      <c r="KPY157" s="86"/>
      <c r="KPZ157" s="86"/>
      <c r="KQA157" s="86"/>
      <c r="KQB157" s="86"/>
      <c r="KQC157" s="86"/>
      <c r="KQD157" s="86"/>
      <c r="KQE157" s="86"/>
      <c r="KQF157" s="86"/>
      <c r="KQG157" s="86"/>
      <c r="KQH157" s="86"/>
      <c r="KQI157" s="86"/>
      <c r="KQJ157" s="86"/>
      <c r="KQK157" s="86"/>
      <c r="KQL157" s="86"/>
      <c r="KQM157" s="186"/>
      <c r="KQN157" s="186"/>
      <c r="KQO157" s="186"/>
      <c r="KQP157" s="186"/>
      <c r="KQQ157" s="186"/>
      <c r="KQR157" s="186"/>
      <c r="KQS157" s="86"/>
      <c r="KQT157" s="86"/>
      <c r="KQU157" s="86"/>
      <c r="KQV157" s="86"/>
      <c r="KQW157" s="86"/>
      <c r="KQX157" s="86"/>
      <c r="KQY157" s="86"/>
      <c r="KQZ157" s="86"/>
      <c r="KRA157" s="86"/>
      <c r="KRB157" s="86"/>
      <c r="KRC157" s="86"/>
      <c r="KRD157" s="86"/>
      <c r="KRE157" s="86"/>
      <c r="KRF157" s="86"/>
      <c r="KRG157" s="86"/>
      <c r="KRH157" s="86"/>
      <c r="KRI157" s="86"/>
      <c r="KRJ157" s="86"/>
      <c r="KRK157" s="86"/>
      <c r="KRL157" s="86"/>
      <c r="KRM157" s="86"/>
      <c r="KRN157" s="86"/>
      <c r="KRO157" s="86"/>
      <c r="KRP157" s="86"/>
      <c r="KRQ157" s="86"/>
      <c r="KRR157" s="86"/>
      <c r="KRS157" s="86"/>
      <c r="KRT157" s="86"/>
      <c r="KRU157" s="86"/>
      <c r="KRV157" s="86"/>
      <c r="KRW157" s="86"/>
      <c r="KRX157" s="86"/>
      <c r="KRY157" s="86"/>
      <c r="KRZ157" s="86"/>
      <c r="KSA157" s="86"/>
      <c r="KSB157" s="86"/>
      <c r="KSC157" s="86"/>
      <c r="KSD157" s="86"/>
      <c r="KSE157" s="86"/>
      <c r="KSF157" s="86"/>
      <c r="KSG157" s="86"/>
      <c r="KSH157" s="86"/>
      <c r="KSI157" s="86"/>
      <c r="KSJ157" s="86"/>
      <c r="KSK157" s="86"/>
      <c r="KSL157" s="86"/>
      <c r="KSM157" s="86"/>
      <c r="KSN157" s="86"/>
      <c r="KSO157" s="86"/>
      <c r="KSP157" s="86"/>
      <c r="KSQ157" s="86"/>
      <c r="KSR157" s="86"/>
      <c r="KSS157" s="86"/>
      <c r="KST157" s="86"/>
      <c r="KSU157" s="86"/>
      <c r="KSV157" s="86"/>
      <c r="KSW157" s="86"/>
      <c r="KSX157" s="86"/>
      <c r="KSY157" s="86"/>
      <c r="KSZ157" s="86"/>
      <c r="KTA157" s="86"/>
      <c r="KTB157" s="86"/>
      <c r="KTC157" s="86"/>
      <c r="KTD157" s="86"/>
      <c r="KTE157" s="86"/>
      <c r="KTF157" s="86"/>
      <c r="KTG157" s="86"/>
      <c r="KTH157" s="86"/>
      <c r="KTI157" s="86"/>
      <c r="KTJ157" s="86"/>
      <c r="KTK157" s="86"/>
      <c r="KTL157" s="86"/>
      <c r="KTM157" s="86"/>
      <c r="KTN157" s="86"/>
      <c r="KTO157" s="86"/>
      <c r="KTP157" s="86"/>
      <c r="KTQ157" s="86"/>
      <c r="KTR157" s="86"/>
      <c r="KTS157" s="86"/>
      <c r="KTT157" s="86"/>
      <c r="KTU157" s="86"/>
      <c r="KTV157" s="86"/>
      <c r="KTW157" s="86"/>
      <c r="KTX157" s="86"/>
      <c r="KTY157" s="86"/>
      <c r="KTZ157" s="86"/>
      <c r="KUA157" s="86"/>
      <c r="KUB157" s="86"/>
      <c r="KUC157" s="86"/>
      <c r="KUD157" s="86"/>
      <c r="KUE157" s="86"/>
      <c r="KUF157" s="86"/>
      <c r="KUG157" s="86"/>
      <c r="KUH157" s="86"/>
      <c r="KUI157" s="86"/>
      <c r="KUJ157" s="86"/>
      <c r="KUK157" s="86"/>
      <c r="KUL157" s="86"/>
      <c r="KUM157" s="86"/>
      <c r="KUN157" s="86"/>
      <c r="KUO157" s="86"/>
      <c r="KUP157" s="86"/>
      <c r="KUQ157" s="86"/>
      <c r="KUR157" s="86"/>
      <c r="KUS157" s="86"/>
      <c r="KUT157" s="86"/>
      <c r="KUU157" s="86"/>
      <c r="KUV157" s="86"/>
      <c r="KUW157" s="86"/>
      <c r="KUX157" s="86"/>
      <c r="KUY157" s="86"/>
      <c r="KUZ157" s="86"/>
      <c r="KVA157" s="86"/>
      <c r="KVB157" s="86"/>
      <c r="KVC157" s="86"/>
      <c r="KVD157" s="86"/>
      <c r="KVE157" s="86"/>
      <c r="KVF157" s="86"/>
      <c r="KVG157" s="86"/>
      <c r="KVH157" s="86"/>
      <c r="KVI157" s="86"/>
      <c r="KVJ157" s="86"/>
      <c r="KVK157" s="86"/>
      <c r="KVL157" s="86"/>
      <c r="KVM157" s="86"/>
      <c r="KVN157" s="86"/>
      <c r="KVO157" s="86"/>
      <c r="KVP157" s="86"/>
      <c r="KVQ157" s="86"/>
      <c r="KVR157" s="86"/>
      <c r="KVS157" s="86"/>
      <c r="KVT157" s="86"/>
      <c r="KVU157" s="86"/>
      <c r="KVV157" s="86"/>
      <c r="KVW157" s="86"/>
      <c r="KVX157" s="86"/>
      <c r="KVY157" s="86"/>
      <c r="KVZ157" s="86"/>
      <c r="KWA157" s="86"/>
      <c r="KWB157" s="86"/>
      <c r="KWC157" s="86"/>
      <c r="KWD157" s="86"/>
      <c r="KWE157" s="86"/>
      <c r="KWF157" s="86"/>
      <c r="KWG157" s="86"/>
      <c r="KWH157" s="86"/>
      <c r="KWI157" s="86"/>
      <c r="KWJ157" s="86"/>
      <c r="KWK157" s="86"/>
      <c r="KWL157" s="86"/>
      <c r="KWM157" s="86"/>
      <c r="KWN157" s="86"/>
      <c r="KWO157" s="86"/>
      <c r="KWP157" s="86"/>
      <c r="KWQ157" s="86"/>
      <c r="KWR157" s="86"/>
      <c r="KWS157" s="86"/>
      <c r="KWT157" s="86"/>
      <c r="KWU157" s="86"/>
      <c r="KWV157" s="86"/>
      <c r="KWW157" s="86"/>
      <c r="KWX157" s="86"/>
      <c r="KWY157" s="86"/>
      <c r="KWZ157" s="86"/>
      <c r="KXA157" s="86"/>
      <c r="KXB157" s="86"/>
      <c r="KXC157" s="86"/>
      <c r="KXD157" s="86"/>
      <c r="KXE157" s="86"/>
      <c r="KXF157" s="86"/>
      <c r="KXG157" s="86"/>
      <c r="KXH157" s="86"/>
      <c r="KXI157" s="86"/>
      <c r="KXJ157" s="86"/>
      <c r="KXK157" s="86"/>
      <c r="KXL157" s="86"/>
      <c r="KXM157" s="86"/>
      <c r="KXN157" s="86"/>
      <c r="KXO157" s="86"/>
      <c r="KXP157" s="86"/>
      <c r="KXQ157" s="86"/>
      <c r="KXR157" s="86"/>
      <c r="KXS157" s="86"/>
      <c r="KXT157" s="86"/>
      <c r="KXU157" s="86"/>
      <c r="KXV157" s="86"/>
      <c r="KXW157" s="86"/>
      <c r="KXX157" s="86"/>
      <c r="KXY157" s="86"/>
      <c r="KXZ157" s="86"/>
      <c r="KYA157" s="86"/>
      <c r="KYB157" s="86"/>
      <c r="KYC157" s="86"/>
      <c r="KYD157" s="86"/>
      <c r="KYE157" s="86"/>
      <c r="KYF157" s="86"/>
      <c r="KYG157" s="86"/>
      <c r="KYH157" s="86"/>
      <c r="KYI157" s="86"/>
      <c r="KYJ157" s="86"/>
      <c r="KYK157" s="86"/>
      <c r="KYL157" s="86"/>
      <c r="KYM157" s="86"/>
      <c r="KYN157" s="86"/>
      <c r="KYO157" s="86"/>
      <c r="KYP157" s="86"/>
      <c r="KYQ157" s="86"/>
      <c r="KYR157" s="86"/>
      <c r="KYS157" s="86"/>
      <c r="KYT157" s="86"/>
      <c r="KYU157" s="86"/>
      <c r="KYV157" s="86"/>
      <c r="KYW157" s="86"/>
      <c r="KYX157" s="86"/>
      <c r="KYY157" s="86"/>
      <c r="KYZ157" s="86"/>
      <c r="KZA157" s="86"/>
      <c r="KZB157" s="86"/>
      <c r="KZC157" s="86"/>
      <c r="KZD157" s="86"/>
      <c r="KZE157" s="86"/>
      <c r="KZF157" s="86"/>
      <c r="KZG157" s="86"/>
      <c r="KZH157" s="86"/>
      <c r="KZI157" s="86"/>
      <c r="KZJ157" s="86"/>
      <c r="KZK157" s="86"/>
      <c r="KZL157" s="86"/>
      <c r="KZM157" s="86"/>
      <c r="KZN157" s="86"/>
      <c r="KZO157" s="86"/>
      <c r="KZP157" s="86"/>
      <c r="KZQ157" s="86"/>
      <c r="KZR157" s="86"/>
      <c r="KZS157" s="86"/>
      <c r="KZT157" s="86"/>
      <c r="KZU157" s="86"/>
      <c r="KZV157" s="86"/>
      <c r="KZW157" s="86"/>
      <c r="KZX157" s="86"/>
      <c r="KZY157" s="86"/>
      <c r="KZZ157" s="86"/>
      <c r="LAA157" s="86"/>
      <c r="LAB157" s="86"/>
      <c r="LAC157" s="86"/>
      <c r="LAD157" s="86"/>
      <c r="LAE157" s="86"/>
      <c r="LAF157" s="86"/>
      <c r="LAG157" s="86"/>
      <c r="LAH157" s="86"/>
      <c r="LAI157" s="186"/>
      <c r="LAJ157" s="186"/>
      <c r="LAK157" s="186"/>
      <c r="LAL157" s="186"/>
      <c r="LAM157" s="186"/>
      <c r="LAN157" s="186"/>
      <c r="LAO157" s="86"/>
      <c r="LAP157" s="86"/>
      <c r="LAQ157" s="86"/>
      <c r="LAR157" s="86"/>
      <c r="LAS157" s="86"/>
      <c r="LAT157" s="86"/>
      <c r="LAU157" s="86"/>
      <c r="LAV157" s="86"/>
      <c r="LAW157" s="86"/>
      <c r="LAX157" s="86"/>
      <c r="LAY157" s="86"/>
      <c r="LAZ157" s="86"/>
      <c r="LBA157" s="86"/>
      <c r="LBB157" s="86"/>
      <c r="LBC157" s="86"/>
      <c r="LBD157" s="86"/>
      <c r="LBE157" s="86"/>
      <c r="LBF157" s="86"/>
      <c r="LBG157" s="86"/>
      <c r="LBH157" s="86"/>
      <c r="LBI157" s="86"/>
      <c r="LBJ157" s="86"/>
      <c r="LBK157" s="86"/>
      <c r="LBL157" s="86"/>
      <c r="LBM157" s="86"/>
      <c r="LBN157" s="86"/>
      <c r="LBO157" s="86"/>
      <c r="LBP157" s="86"/>
      <c r="LBQ157" s="86"/>
      <c r="LBR157" s="86"/>
      <c r="LBS157" s="86"/>
      <c r="LBT157" s="86"/>
      <c r="LBU157" s="86"/>
      <c r="LBV157" s="86"/>
      <c r="LBW157" s="86"/>
      <c r="LBX157" s="86"/>
      <c r="LBY157" s="86"/>
      <c r="LBZ157" s="86"/>
      <c r="LCA157" s="86"/>
      <c r="LCB157" s="86"/>
      <c r="LCC157" s="86"/>
      <c r="LCD157" s="86"/>
      <c r="LCE157" s="86"/>
      <c r="LCF157" s="86"/>
      <c r="LCG157" s="86"/>
      <c r="LCH157" s="86"/>
      <c r="LCI157" s="86"/>
      <c r="LCJ157" s="86"/>
      <c r="LCK157" s="86"/>
      <c r="LCL157" s="86"/>
      <c r="LCM157" s="86"/>
      <c r="LCN157" s="86"/>
      <c r="LCO157" s="86"/>
      <c r="LCP157" s="86"/>
      <c r="LCQ157" s="86"/>
      <c r="LCR157" s="86"/>
      <c r="LCS157" s="86"/>
      <c r="LCT157" s="86"/>
      <c r="LCU157" s="86"/>
      <c r="LCV157" s="86"/>
      <c r="LCW157" s="86"/>
      <c r="LCX157" s="86"/>
      <c r="LCY157" s="86"/>
      <c r="LCZ157" s="86"/>
      <c r="LDA157" s="86"/>
      <c r="LDB157" s="86"/>
      <c r="LDC157" s="86"/>
      <c r="LDD157" s="86"/>
      <c r="LDE157" s="86"/>
      <c r="LDF157" s="86"/>
      <c r="LDG157" s="86"/>
      <c r="LDH157" s="86"/>
      <c r="LDI157" s="86"/>
      <c r="LDJ157" s="86"/>
      <c r="LDK157" s="86"/>
      <c r="LDL157" s="86"/>
      <c r="LDM157" s="86"/>
      <c r="LDN157" s="86"/>
      <c r="LDO157" s="86"/>
      <c r="LDP157" s="86"/>
      <c r="LDQ157" s="86"/>
      <c r="LDR157" s="86"/>
      <c r="LDS157" s="86"/>
      <c r="LDT157" s="86"/>
      <c r="LDU157" s="86"/>
      <c r="LDV157" s="86"/>
      <c r="LDW157" s="86"/>
      <c r="LDX157" s="86"/>
      <c r="LDY157" s="86"/>
      <c r="LDZ157" s="86"/>
      <c r="LEA157" s="86"/>
      <c r="LEB157" s="86"/>
      <c r="LEC157" s="86"/>
      <c r="LED157" s="86"/>
      <c r="LEE157" s="86"/>
      <c r="LEF157" s="86"/>
      <c r="LEG157" s="86"/>
      <c r="LEH157" s="86"/>
      <c r="LEI157" s="86"/>
      <c r="LEJ157" s="86"/>
      <c r="LEK157" s="86"/>
      <c r="LEL157" s="86"/>
      <c r="LEM157" s="86"/>
      <c r="LEN157" s="86"/>
      <c r="LEO157" s="86"/>
      <c r="LEP157" s="86"/>
      <c r="LEQ157" s="86"/>
      <c r="LER157" s="86"/>
      <c r="LES157" s="86"/>
      <c r="LET157" s="86"/>
      <c r="LEU157" s="86"/>
      <c r="LEV157" s="86"/>
      <c r="LEW157" s="86"/>
      <c r="LEX157" s="86"/>
      <c r="LEY157" s="86"/>
      <c r="LEZ157" s="86"/>
      <c r="LFA157" s="86"/>
      <c r="LFB157" s="86"/>
      <c r="LFC157" s="86"/>
      <c r="LFD157" s="86"/>
      <c r="LFE157" s="86"/>
      <c r="LFF157" s="86"/>
      <c r="LFG157" s="86"/>
      <c r="LFH157" s="86"/>
      <c r="LFI157" s="86"/>
      <c r="LFJ157" s="86"/>
      <c r="LFK157" s="86"/>
      <c r="LFL157" s="86"/>
      <c r="LFM157" s="86"/>
      <c r="LFN157" s="86"/>
      <c r="LFO157" s="86"/>
      <c r="LFP157" s="86"/>
      <c r="LFQ157" s="86"/>
      <c r="LFR157" s="86"/>
      <c r="LFS157" s="86"/>
      <c r="LFT157" s="86"/>
      <c r="LFU157" s="86"/>
      <c r="LFV157" s="86"/>
      <c r="LFW157" s="86"/>
      <c r="LFX157" s="86"/>
      <c r="LFY157" s="86"/>
      <c r="LFZ157" s="86"/>
      <c r="LGA157" s="86"/>
      <c r="LGB157" s="86"/>
      <c r="LGC157" s="86"/>
      <c r="LGD157" s="86"/>
      <c r="LGE157" s="86"/>
      <c r="LGF157" s="86"/>
      <c r="LGG157" s="86"/>
      <c r="LGH157" s="86"/>
      <c r="LGI157" s="86"/>
      <c r="LGJ157" s="86"/>
      <c r="LGK157" s="86"/>
      <c r="LGL157" s="86"/>
      <c r="LGM157" s="86"/>
      <c r="LGN157" s="86"/>
      <c r="LGO157" s="86"/>
      <c r="LGP157" s="86"/>
      <c r="LGQ157" s="86"/>
      <c r="LGR157" s="86"/>
      <c r="LGS157" s="86"/>
      <c r="LGT157" s="86"/>
      <c r="LGU157" s="86"/>
      <c r="LGV157" s="86"/>
      <c r="LGW157" s="86"/>
      <c r="LGX157" s="86"/>
      <c r="LGY157" s="86"/>
      <c r="LGZ157" s="86"/>
      <c r="LHA157" s="86"/>
      <c r="LHB157" s="86"/>
      <c r="LHC157" s="86"/>
      <c r="LHD157" s="86"/>
      <c r="LHE157" s="86"/>
      <c r="LHF157" s="86"/>
      <c r="LHG157" s="86"/>
      <c r="LHH157" s="86"/>
      <c r="LHI157" s="86"/>
      <c r="LHJ157" s="86"/>
      <c r="LHK157" s="86"/>
      <c r="LHL157" s="86"/>
      <c r="LHM157" s="86"/>
      <c r="LHN157" s="86"/>
      <c r="LHO157" s="86"/>
      <c r="LHP157" s="86"/>
      <c r="LHQ157" s="86"/>
      <c r="LHR157" s="86"/>
      <c r="LHS157" s="86"/>
      <c r="LHT157" s="86"/>
      <c r="LHU157" s="86"/>
      <c r="LHV157" s="86"/>
      <c r="LHW157" s="86"/>
      <c r="LHX157" s="86"/>
      <c r="LHY157" s="86"/>
      <c r="LHZ157" s="86"/>
      <c r="LIA157" s="86"/>
      <c r="LIB157" s="86"/>
      <c r="LIC157" s="86"/>
      <c r="LID157" s="86"/>
      <c r="LIE157" s="86"/>
      <c r="LIF157" s="86"/>
      <c r="LIG157" s="86"/>
      <c r="LIH157" s="86"/>
      <c r="LII157" s="86"/>
      <c r="LIJ157" s="86"/>
      <c r="LIK157" s="86"/>
      <c r="LIL157" s="86"/>
      <c r="LIM157" s="86"/>
      <c r="LIN157" s="86"/>
      <c r="LIO157" s="86"/>
      <c r="LIP157" s="86"/>
      <c r="LIQ157" s="86"/>
      <c r="LIR157" s="86"/>
      <c r="LIS157" s="86"/>
      <c r="LIT157" s="86"/>
      <c r="LIU157" s="86"/>
      <c r="LIV157" s="86"/>
      <c r="LIW157" s="86"/>
      <c r="LIX157" s="86"/>
      <c r="LIY157" s="86"/>
      <c r="LIZ157" s="86"/>
      <c r="LJA157" s="86"/>
      <c r="LJB157" s="86"/>
      <c r="LJC157" s="86"/>
      <c r="LJD157" s="86"/>
      <c r="LJE157" s="86"/>
      <c r="LJF157" s="86"/>
      <c r="LJG157" s="86"/>
      <c r="LJH157" s="86"/>
      <c r="LJI157" s="86"/>
      <c r="LJJ157" s="86"/>
      <c r="LJK157" s="86"/>
      <c r="LJL157" s="86"/>
      <c r="LJM157" s="86"/>
      <c r="LJN157" s="86"/>
      <c r="LJO157" s="86"/>
      <c r="LJP157" s="86"/>
      <c r="LJQ157" s="86"/>
      <c r="LJR157" s="86"/>
      <c r="LJS157" s="86"/>
      <c r="LJT157" s="86"/>
      <c r="LJU157" s="86"/>
      <c r="LJV157" s="86"/>
      <c r="LJW157" s="86"/>
      <c r="LJX157" s="86"/>
      <c r="LJY157" s="86"/>
      <c r="LJZ157" s="86"/>
      <c r="LKA157" s="86"/>
      <c r="LKB157" s="86"/>
      <c r="LKC157" s="86"/>
      <c r="LKD157" s="86"/>
      <c r="LKE157" s="186"/>
      <c r="LKF157" s="186"/>
      <c r="LKG157" s="186"/>
      <c r="LKH157" s="186"/>
      <c r="LKI157" s="186"/>
      <c r="LKJ157" s="186"/>
      <c r="LKK157" s="86"/>
      <c r="LKL157" s="86"/>
      <c r="LKM157" s="86"/>
      <c r="LKN157" s="86"/>
      <c r="LKO157" s="86"/>
      <c r="LKP157" s="86"/>
      <c r="LKQ157" s="86"/>
      <c r="LKR157" s="86"/>
      <c r="LKS157" s="86"/>
      <c r="LKT157" s="86"/>
      <c r="LKU157" s="86"/>
      <c r="LKV157" s="86"/>
      <c r="LKW157" s="86"/>
      <c r="LKX157" s="86"/>
      <c r="LKY157" s="86"/>
      <c r="LKZ157" s="86"/>
      <c r="LLA157" s="86"/>
      <c r="LLB157" s="86"/>
      <c r="LLC157" s="86"/>
      <c r="LLD157" s="86"/>
      <c r="LLE157" s="86"/>
      <c r="LLF157" s="86"/>
      <c r="LLG157" s="86"/>
      <c r="LLH157" s="86"/>
      <c r="LLI157" s="86"/>
      <c r="LLJ157" s="86"/>
      <c r="LLK157" s="86"/>
      <c r="LLL157" s="86"/>
      <c r="LLM157" s="86"/>
      <c r="LLN157" s="86"/>
      <c r="LLO157" s="86"/>
      <c r="LLP157" s="86"/>
      <c r="LLQ157" s="86"/>
      <c r="LLR157" s="86"/>
      <c r="LLS157" s="86"/>
      <c r="LLT157" s="86"/>
      <c r="LLU157" s="86"/>
      <c r="LLV157" s="86"/>
      <c r="LLW157" s="86"/>
      <c r="LLX157" s="86"/>
      <c r="LLY157" s="86"/>
      <c r="LLZ157" s="86"/>
      <c r="LMA157" s="86"/>
      <c r="LMB157" s="86"/>
      <c r="LMC157" s="86"/>
      <c r="LMD157" s="86"/>
      <c r="LME157" s="86"/>
      <c r="LMF157" s="86"/>
      <c r="LMG157" s="86"/>
      <c r="LMH157" s="86"/>
      <c r="LMI157" s="86"/>
      <c r="LMJ157" s="86"/>
      <c r="LMK157" s="86"/>
      <c r="LML157" s="86"/>
      <c r="LMM157" s="86"/>
      <c r="LMN157" s="86"/>
      <c r="LMO157" s="86"/>
      <c r="LMP157" s="86"/>
      <c r="LMQ157" s="86"/>
      <c r="LMR157" s="86"/>
      <c r="LMS157" s="86"/>
      <c r="LMT157" s="86"/>
      <c r="LMU157" s="86"/>
      <c r="LMV157" s="86"/>
      <c r="LMW157" s="86"/>
      <c r="LMX157" s="86"/>
      <c r="LMY157" s="86"/>
      <c r="LMZ157" s="86"/>
      <c r="LNA157" s="86"/>
      <c r="LNB157" s="86"/>
      <c r="LNC157" s="86"/>
      <c r="LND157" s="86"/>
      <c r="LNE157" s="86"/>
      <c r="LNF157" s="86"/>
      <c r="LNG157" s="86"/>
      <c r="LNH157" s="86"/>
      <c r="LNI157" s="86"/>
      <c r="LNJ157" s="86"/>
      <c r="LNK157" s="86"/>
      <c r="LNL157" s="86"/>
      <c r="LNM157" s="86"/>
      <c r="LNN157" s="86"/>
      <c r="LNO157" s="86"/>
      <c r="LNP157" s="86"/>
      <c r="LNQ157" s="86"/>
      <c r="LNR157" s="86"/>
      <c r="LNS157" s="86"/>
      <c r="LNT157" s="86"/>
      <c r="LNU157" s="86"/>
      <c r="LNV157" s="86"/>
      <c r="LNW157" s="86"/>
      <c r="LNX157" s="86"/>
      <c r="LNY157" s="86"/>
      <c r="LNZ157" s="86"/>
      <c r="LOA157" s="86"/>
      <c r="LOB157" s="86"/>
      <c r="LOC157" s="86"/>
      <c r="LOD157" s="86"/>
      <c r="LOE157" s="86"/>
      <c r="LOF157" s="86"/>
      <c r="LOG157" s="86"/>
      <c r="LOH157" s="86"/>
      <c r="LOI157" s="86"/>
      <c r="LOJ157" s="86"/>
      <c r="LOK157" s="86"/>
      <c r="LOL157" s="86"/>
      <c r="LOM157" s="86"/>
      <c r="LON157" s="86"/>
      <c r="LOO157" s="86"/>
      <c r="LOP157" s="86"/>
      <c r="LOQ157" s="86"/>
      <c r="LOR157" s="86"/>
      <c r="LOS157" s="86"/>
      <c r="LOT157" s="86"/>
      <c r="LOU157" s="86"/>
      <c r="LOV157" s="86"/>
      <c r="LOW157" s="86"/>
      <c r="LOX157" s="86"/>
      <c r="LOY157" s="86"/>
      <c r="LOZ157" s="86"/>
      <c r="LPA157" s="86"/>
      <c r="LPB157" s="86"/>
      <c r="LPC157" s="86"/>
      <c r="LPD157" s="86"/>
      <c r="LPE157" s="86"/>
      <c r="LPF157" s="86"/>
      <c r="LPG157" s="86"/>
      <c r="LPH157" s="86"/>
      <c r="LPI157" s="86"/>
      <c r="LPJ157" s="86"/>
      <c r="LPK157" s="86"/>
      <c r="LPL157" s="86"/>
      <c r="LPM157" s="86"/>
      <c r="LPN157" s="86"/>
      <c r="LPO157" s="86"/>
      <c r="LPP157" s="86"/>
      <c r="LPQ157" s="86"/>
      <c r="LPR157" s="86"/>
      <c r="LPS157" s="86"/>
      <c r="LPT157" s="86"/>
      <c r="LPU157" s="86"/>
      <c r="LPV157" s="86"/>
      <c r="LPW157" s="86"/>
      <c r="LPX157" s="86"/>
      <c r="LPY157" s="86"/>
      <c r="LPZ157" s="86"/>
      <c r="LQA157" s="86"/>
      <c r="LQB157" s="86"/>
      <c r="LQC157" s="86"/>
      <c r="LQD157" s="86"/>
      <c r="LQE157" s="86"/>
      <c r="LQF157" s="86"/>
      <c r="LQG157" s="86"/>
      <c r="LQH157" s="86"/>
      <c r="LQI157" s="86"/>
      <c r="LQJ157" s="86"/>
      <c r="LQK157" s="86"/>
      <c r="LQL157" s="86"/>
      <c r="LQM157" s="86"/>
      <c r="LQN157" s="86"/>
      <c r="LQO157" s="86"/>
      <c r="LQP157" s="86"/>
      <c r="LQQ157" s="86"/>
      <c r="LQR157" s="86"/>
      <c r="LQS157" s="86"/>
      <c r="LQT157" s="86"/>
      <c r="LQU157" s="86"/>
      <c r="LQV157" s="86"/>
      <c r="LQW157" s="86"/>
      <c r="LQX157" s="86"/>
      <c r="LQY157" s="86"/>
      <c r="LQZ157" s="86"/>
      <c r="LRA157" s="86"/>
      <c r="LRB157" s="86"/>
      <c r="LRC157" s="86"/>
      <c r="LRD157" s="86"/>
      <c r="LRE157" s="86"/>
      <c r="LRF157" s="86"/>
      <c r="LRG157" s="86"/>
      <c r="LRH157" s="86"/>
      <c r="LRI157" s="86"/>
      <c r="LRJ157" s="86"/>
      <c r="LRK157" s="86"/>
      <c r="LRL157" s="86"/>
      <c r="LRM157" s="86"/>
      <c r="LRN157" s="86"/>
      <c r="LRO157" s="86"/>
      <c r="LRP157" s="86"/>
      <c r="LRQ157" s="86"/>
      <c r="LRR157" s="86"/>
      <c r="LRS157" s="86"/>
      <c r="LRT157" s="86"/>
      <c r="LRU157" s="86"/>
      <c r="LRV157" s="86"/>
      <c r="LRW157" s="86"/>
      <c r="LRX157" s="86"/>
      <c r="LRY157" s="86"/>
      <c r="LRZ157" s="86"/>
      <c r="LSA157" s="86"/>
      <c r="LSB157" s="86"/>
      <c r="LSC157" s="86"/>
      <c r="LSD157" s="86"/>
      <c r="LSE157" s="86"/>
      <c r="LSF157" s="86"/>
      <c r="LSG157" s="86"/>
      <c r="LSH157" s="86"/>
      <c r="LSI157" s="86"/>
      <c r="LSJ157" s="86"/>
      <c r="LSK157" s="86"/>
      <c r="LSL157" s="86"/>
      <c r="LSM157" s="86"/>
      <c r="LSN157" s="86"/>
      <c r="LSO157" s="86"/>
      <c r="LSP157" s="86"/>
      <c r="LSQ157" s="86"/>
      <c r="LSR157" s="86"/>
      <c r="LSS157" s="86"/>
      <c r="LST157" s="86"/>
      <c r="LSU157" s="86"/>
      <c r="LSV157" s="86"/>
      <c r="LSW157" s="86"/>
      <c r="LSX157" s="86"/>
      <c r="LSY157" s="86"/>
      <c r="LSZ157" s="86"/>
      <c r="LTA157" s="86"/>
      <c r="LTB157" s="86"/>
      <c r="LTC157" s="86"/>
      <c r="LTD157" s="86"/>
      <c r="LTE157" s="86"/>
      <c r="LTF157" s="86"/>
      <c r="LTG157" s="86"/>
      <c r="LTH157" s="86"/>
      <c r="LTI157" s="86"/>
      <c r="LTJ157" s="86"/>
      <c r="LTK157" s="86"/>
      <c r="LTL157" s="86"/>
      <c r="LTM157" s="86"/>
      <c r="LTN157" s="86"/>
      <c r="LTO157" s="86"/>
      <c r="LTP157" s="86"/>
      <c r="LTQ157" s="86"/>
      <c r="LTR157" s="86"/>
      <c r="LTS157" s="86"/>
      <c r="LTT157" s="86"/>
      <c r="LTU157" s="86"/>
      <c r="LTV157" s="86"/>
      <c r="LTW157" s="86"/>
      <c r="LTX157" s="86"/>
      <c r="LTY157" s="86"/>
      <c r="LTZ157" s="86"/>
      <c r="LUA157" s="186"/>
      <c r="LUB157" s="186"/>
      <c r="LUC157" s="186"/>
      <c r="LUD157" s="186"/>
      <c r="LUE157" s="186"/>
      <c r="LUF157" s="186"/>
      <c r="LUG157" s="86"/>
      <c r="LUH157" s="86"/>
      <c r="LUI157" s="86"/>
      <c r="LUJ157" s="86"/>
      <c r="LUK157" s="86"/>
      <c r="LUL157" s="86"/>
      <c r="LUM157" s="86"/>
      <c r="LUN157" s="86"/>
      <c r="LUO157" s="86"/>
      <c r="LUP157" s="86"/>
      <c r="LUQ157" s="86"/>
      <c r="LUR157" s="86"/>
      <c r="LUS157" s="86"/>
      <c r="LUT157" s="86"/>
      <c r="LUU157" s="86"/>
      <c r="LUV157" s="86"/>
      <c r="LUW157" s="86"/>
      <c r="LUX157" s="86"/>
      <c r="LUY157" s="86"/>
      <c r="LUZ157" s="86"/>
      <c r="LVA157" s="86"/>
      <c r="LVB157" s="86"/>
      <c r="LVC157" s="86"/>
      <c r="LVD157" s="86"/>
      <c r="LVE157" s="86"/>
      <c r="LVF157" s="86"/>
      <c r="LVG157" s="86"/>
      <c r="LVH157" s="86"/>
      <c r="LVI157" s="86"/>
      <c r="LVJ157" s="86"/>
      <c r="LVK157" s="86"/>
      <c r="LVL157" s="86"/>
      <c r="LVM157" s="86"/>
      <c r="LVN157" s="86"/>
      <c r="LVO157" s="86"/>
      <c r="LVP157" s="86"/>
      <c r="LVQ157" s="86"/>
      <c r="LVR157" s="86"/>
      <c r="LVS157" s="86"/>
      <c r="LVT157" s="86"/>
      <c r="LVU157" s="86"/>
      <c r="LVV157" s="86"/>
      <c r="LVW157" s="86"/>
      <c r="LVX157" s="86"/>
      <c r="LVY157" s="86"/>
      <c r="LVZ157" s="86"/>
      <c r="LWA157" s="86"/>
      <c r="LWB157" s="86"/>
      <c r="LWC157" s="86"/>
      <c r="LWD157" s="86"/>
      <c r="LWE157" s="86"/>
      <c r="LWF157" s="86"/>
      <c r="LWG157" s="86"/>
      <c r="LWH157" s="86"/>
      <c r="LWI157" s="86"/>
      <c r="LWJ157" s="86"/>
      <c r="LWK157" s="86"/>
      <c r="LWL157" s="86"/>
      <c r="LWM157" s="86"/>
      <c r="LWN157" s="86"/>
      <c r="LWO157" s="86"/>
      <c r="LWP157" s="86"/>
      <c r="LWQ157" s="86"/>
      <c r="LWR157" s="86"/>
      <c r="LWS157" s="86"/>
      <c r="LWT157" s="86"/>
      <c r="LWU157" s="86"/>
      <c r="LWV157" s="86"/>
      <c r="LWW157" s="86"/>
      <c r="LWX157" s="86"/>
      <c r="LWY157" s="86"/>
      <c r="LWZ157" s="86"/>
      <c r="LXA157" s="86"/>
      <c r="LXB157" s="86"/>
      <c r="LXC157" s="86"/>
      <c r="LXD157" s="86"/>
      <c r="LXE157" s="86"/>
      <c r="LXF157" s="86"/>
      <c r="LXG157" s="86"/>
      <c r="LXH157" s="86"/>
      <c r="LXI157" s="86"/>
      <c r="LXJ157" s="86"/>
      <c r="LXK157" s="86"/>
      <c r="LXL157" s="86"/>
      <c r="LXM157" s="86"/>
      <c r="LXN157" s="86"/>
      <c r="LXO157" s="86"/>
      <c r="LXP157" s="86"/>
      <c r="LXQ157" s="86"/>
      <c r="LXR157" s="86"/>
      <c r="LXS157" s="86"/>
      <c r="LXT157" s="86"/>
      <c r="LXU157" s="86"/>
      <c r="LXV157" s="86"/>
      <c r="LXW157" s="86"/>
      <c r="LXX157" s="86"/>
      <c r="LXY157" s="86"/>
      <c r="LXZ157" s="86"/>
      <c r="LYA157" s="86"/>
      <c r="LYB157" s="86"/>
      <c r="LYC157" s="86"/>
      <c r="LYD157" s="86"/>
      <c r="LYE157" s="86"/>
      <c r="LYF157" s="86"/>
      <c r="LYG157" s="86"/>
      <c r="LYH157" s="86"/>
      <c r="LYI157" s="86"/>
      <c r="LYJ157" s="86"/>
      <c r="LYK157" s="86"/>
      <c r="LYL157" s="86"/>
      <c r="LYM157" s="86"/>
      <c r="LYN157" s="86"/>
      <c r="LYO157" s="86"/>
      <c r="LYP157" s="86"/>
      <c r="LYQ157" s="86"/>
      <c r="LYR157" s="86"/>
      <c r="LYS157" s="86"/>
      <c r="LYT157" s="86"/>
      <c r="LYU157" s="86"/>
      <c r="LYV157" s="86"/>
      <c r="LYW157" s="86"/>
      <c r="LYX157" s="86"/>
      <c r="LYY157" s="86"/>
      <c r="LYZ157" s="86"/>
      <c r="LZA157" s="86"/>
      <c r="LZB157" s="86"/>
      <c r="LZC157" s="86"/>
      <c r="LZD157" s="86"/>
      <c r="LZE157" s="86"/>
      <c r="LZF157" s="86"/>
      <c r="LZG157" s="86"/>
      <c r="LZH157" s="86"/>
      <c r="LZI157" s="86"/>
      <c r="LZJ157" s="86"/>
      <c r="LZK157" s="86"/>
      <c r="LZL157" s="86"/>
      <c r="LZM157" s="86"/>
      <c r="LZN157" s="86"/>
      <c r="LZO157" s="86"/>
      <c r="LZP157" s="86"/>
      <c r="LZQ157" s="86"/>
      <c r="LZR157" s="86"/>
      <c r="LZS157" s="86"/>
      <c r="LZT157" s="86"/>
      <c r="LZU157" s="86"/>
      <c r="LZV157" s="86"/>
      <c r="LZW157" s="86"/>
      <c r="LZX157" s="86"/>
      <c r="LZY157" s="86"/>
      <c r="LZZ157" s="86"/>
      <c r="MAA157" s="86"/>
      <c r="MAB157" s="86"/>
      <c r="MAC157" s="86"/>
      <c r="MAD157" s="86"/>
      <c r="MAE157" s="86"/>
      <c r="MAF157" s="86"/>
      <c r="MAG157" s="86"/>
      <c r="MAH157" s="86"/>
      <c r="MAI157" s="86"/>
      <c r="MAJ157" s="86"/>
      <c r="MAK157" s="86"/>
      <c r="MAL157" s="86"/>
      <c r="MAM157" s="86"/>
      <c r="MAN157" s="86"/>
      <c r="MAO157" s="86"/>
      <c r="MAP157" s="86"/>
      <c r="MAQ157" s="86"/>
      <c r="MAR157" s="86"/>
      <c r="MAS157" s="86"/>
      <c r="MAT157" s="86"/>
      <c r="MAU157" s="86"/>
      <c r="MAV157" s="86"/>
      <c r="MAW157" s="86"/>
      <c r="MAX157" s="86"/>
      <c r="MAY157" s="86"/>
      <c r="MAZ157" s="86"/>
      <c r="MBA157" s="86"/>
      <c r="MBB157" s="86"/>
      <c r="MBC157" s="86"/>
      <c r="MBD157" s="86"/>
      <c r="MBE157" s="86"/>
      <c r="MBF157" s="86"/>
      <c r="MBG157" s="86"/>
      <c r="MBH157" s="86"/>
      <c r="MBI157" s="86"/>
      <c r="MBJ157" s="86"/>
      <c r="MBK157" s="86"/>
      <c r="MBL157" s="86"/>
      <c r="MBM157" s="86"/>
      <c r="MBN157" s="86"/>
      <c r="MBO157" s="86"/>
      <c r="MBP157" s="86"/>
      <c r="MBQ157" s="86"/>
      <c r="MBR157" s="86"/>
      <c r="MBS157" s="86"/>
      <c r="MBT157" s="86"/>
      <c r="MBU157" s="86"/>
      <c r="MBV157" s="86"/>
      <c r="MBW157" s="86"/>
      <c r="MBX157" s="86"/>
      <c r="MBY157" s="86"/>
      <c r="MBZ157" s="86"/>
      <c r="MCA157" s="86"/>
      <c r="MCB157" s="86"/>
      <c r="MCC157" s="86"/>
      <c r="MCD157" s="86"/>
      <c r="MCE157" s="86"/>
      <c r="MCF157" s="86"/>
      <c r="MCG157" s="86"/>
      <c r="MCH157" s="86"/>
      <c r="MCI157" s="86"/>
      <c r="MCJ157" s="86"/>
      <c r="MCK157" s="86"/>
      <c r="MCL157" s="86"/>
      <c r="MCM157" s="86"/>
      <c r="MCN157" s="86"/>
      <c r="MCO157" s="86"/>
      <c r="MCP157" s="86"/>
      <c r="MCQ157" s="86"/>
      <c r="MCR157" s="86"/>
      <c r="MCS157" s="86"/>
      <c r="MCT157" s="86"/>
      <c r="MCU157" s="86"/>
      <c r="MCV157" s="86"/>
      <c r="MCW157" s="86"/>
      <c r="MCX157" s="86"/>
      <c r="MCY157" s="86"/>
      <c r="MCZ157" s="86"/>
      <c r="MDA157" s="86"/>
      <c r="MDB157" s="86"/>
      <c r="MDC157" s="86"/>
      <c r="MDD157" s="86"/>
      <c r="MDE157" s="86"/>
      <c r="MDF157" s="86"/>
      <c r="MDG157" s="86"/>
      <c r="MDH157" s="86"/>
      <c r="MDI157" s="86"/>
      <c r="MDJ157" s="86"/>
      <c r="MDK157" s="86"/>
      <c r="MDL157" s="86"/>
      <c r="MDM157" s="86"/>
      <c r="MDN157" s="86"/>
      <c r="MDO157" s="86"/>
      <c r="MDP157" s="86"/>
      <c r="MDQ157" s="86"/>
      <c r="MDR157" s="86"/>
      <c r="MDS157" s="86"/>
      <c r="MDT157" s="86"/>
      <c r="MDU157" s="86"/>
      <c r="MDV157" s="86"/>
      <c r="MDW157" s="186"/>
      <c r="MDX157" s="186"/>
      <c r="MDY157" s="186"/>
      <c r="MDZ157" s="186"/>
      <c r="MEA157" s="186"/>
      <c r="MEB157" s="186"/>
      <c r="MEC157" s="86"/>
      <c r="MED157" s="86"/>
      <c r="MEE157" s="86"/>
      <c r="MEF157" s="86"/>
      <c r="MEG157" s="86"/>
      <c r="MEH157" s="86"/>
      <c r="MEI157" s="86"/>
      <c r="MEJ157" s="86"/>
      <c r="MEK157" s="86"/>
      <c r="MEL157" s="86"/>
      <c r="MEM157" s="86"/>
      <c r="MEN157" s="86"/>
      <c r="MEO157" s="86"/>
      <c r="MEP157" s="86"/>
      <c r="MEQ157" s="86"/>
      <c r="MER157" s="86"/>
      <c r="MES157" s="86"/>
      <c r="MET157" s="86"/>
      <c r="MEU157" s="86"/>
      <c r="MEV157" s="86"/>
      <c r="MEW157" s="86"/>
      <c r="MEX157" s="86"/>
      <c r="MEY157" s="86"/>
      <c r="MEZ157" s="86"/>
      <c r="MFA157" s="86"/>
      <c r="MFB157" s="86"/>
      <c r="MFC157" s="86"/>
      <c r="MFD157" s="86"/>
      <c r="MFE157" s="86"/>
      <c r="MFF157" s="86"/>
      <c r="MFG157" s="86"/>
      <c r="MFH157" s="86"/>
      <c r="MFI157" s="86"/>
      <c r="MFJ157" s="86"/>
      <c r="MFK157" s="86"/>
      <c r="MFL157" s="86"/>
      <c r="MFM157" s="86"/>
      <c r="MFN157" s="86"/>
      <c r="MFO157" s="86"/>
      <c r="MFP157" s="86"/>
      <c r="MFQ157" s="86"/>
      <c r="MFR157" s="86"/>
      <c r="MFS157" s="86"/>
      <c r="MFT157" s="86"/>
      <c r="MFU157" s="86"/>
      <c r="MFV157" s="86"/>
      <c r="MFW157" s="86"/>
      <c r="MFX157" s="86"/>
      <c r="MFY157" s="86"/>
      <c r="MFZ157" s="86"/>
      <c r="MGA157" s="86"/>
      <c r="MGB157" s="86"/>
      <c r="MGC157" s="86"/>
      <c r="MGD157" s="86"/>
      <c r="MGE157" s="86"/>
      <c r="MGF157" s="86"/>
      <c r="MGG157" s="86"/>
      <c r="MGH157" s="86"/>
      <c r="MGI157" s="86"/>
      <c r="MGJ157" s="86"/>
      <c r="MGK157" s="86"/>
      <c r="MGL157" s="86"/>
      <c r="MGM157" s="86"/>
      <c r="MGN157" s="86"/>
      <c r="MGO157" s="86"/>
      <c r="MGP157" s="86"/>
      <c r="MGQ157" s="86"/>
      <c r="MGR157" s="86"/>
      <c r="MGS157" s="86"/>
      <c r="MGT157" s="86"/>
      <c r="MGU157" s="86"/>
      <c r="MGV157" s="86"/>
      <c r="MGW157" s="86"/>
      <c r="MGX157" s="86"/>
      <c r="MGY157" s="86"/>
      <c r="MGZ157" s="86"/>
      <c r="MHA157" s="86"/>
      <c r="MHB157" s="86"/>
      <c r="MHC157" s="86"/>
      <c r="MHD157" s="86"/>
      <c r="MHE157" s="86"/>
      <c r="MHF157" s="86"/>
      <c r="MHG157" s="86"/>
      <c r="MHH157" s="86"/>
      <c r="MHI157" s="86"/>
      <c r="MHJ157" s="86"/>
      <c r="MHK157" s="86"/>
      <c r="MHL157" s="86"/>
      <c r="MHM157" s="86"/>
      <c r="MHN157" s="86"/>
      <c r="MHO157" s="86"/>
      <c r="MHP157" s="86"/>
      <c r="MHQ157" s="86"/>
      <c r="MHR157" s="86"/>
      <c r="MHS157" s="86"/>
      <c r="MHT157" s="86"/>
      <c r="MHU157" s="86"/>
      <c r="MHV157" s="86"/>
      <c r="MHW157" s="86"/>
      <c r="MHX157" s="86"/>
      <c r="MHY157" s="86"/>
      <c r="MHZ157" s="86"/>
      <c r="MIA157" s="86"/>
      <c r="MIB157" s="86"/>
      <c r="MIC157" s="86"/>
      <c r="MID157" s="86"/>
      <c r="MIE157" s="86"/>
      <c r="MIF157" s="86"/>
      <c r="MIG157" s="86"/>
      <c r="MIH157" s="86"/>
      <c r="MII157" s="86"/>
      <c r="MIJ157" s="86"/>
      <c r="MIK157" s="86"/>
      <c r="MIL157" s="86"/>
      <c r="MIM157" s="86"/>
      <c r="MIN157" s="86"/>
      <c r="MIO157" s="86"/>
      <c r="MIP157" s="86"/>
      <c r="MIQ157" s="86"/>
      <c r="MIR157" s="86"/>
      <c r="MIS157" s="86"/>
      <c r="MIT157" s="86"/>
      <c r="MIU157" s="86"/>
      <c r="MIV157" s="86"/>
      <c r="MIW157" s="86"/>
      <c r="MIX157" s="86"/>
      <c r="MIY157" s="86"/>
      <c r="MIZ157" s="86"/>
      <c r="MJA157" s="86"/>
      <c r="MJB157" s="86"/>
      <c r="MJC157" s="86"/>
      <c r="MJD157" s="86"/>
      <c r="MJE157" s="86"/>
      <c r="MJF157" s="86"/>
      <c r="MJG157" s="86"/>
      <c r="MJH157" s="86"/>
      <c r="MJI157" s="86"/>
      <c r="MJJ157" s="86"/>
      <c r="MJK157" s="86"/>
      <c r="MJL157" s="86"/>
      <c r="MJM157" s="86"/>
      <c r="MJN157" s="86"/>
      <c r="MJO157" s="86"/>
      <c r="MJP157" s="86"/>
      <c r="MJQ157" s="86"/>
      <c r="MJR157" s="86"/>
      <c r="MJS157" s="86"/>
      <c r="MJT157" s="86"/>
      <c r="MJU157" s="86"/>
      <c r="MJV157" s="86"/>
      <c r="MJW157" s="86"/>
      <c r="MJX157" s="86"/>
      <c r="MJY157" s="86"/>
      <c r="MJZ157" s="86"/>
      <c r="MKA157" s="86"/>
      <c r="MKB157" s="86"/>
      <c r="MKC157" s="86"/>
      <c r="MKD157" s="86"/>
      <c r="MKE157" s="86"/>
      <c r="MKF157" s="86"/>
      <c r="MKG157" s="86"/>
      <c r="MKH157" s="86"/>
      <c r="MKI157" s="86"/>
      <c r="MKJ157" s="86"/>
      <c r="MKK157" s="86"/>
      <c r="MKL157" s="86"/>
      <c r="MKM157" s="86"/>
      <c r="MKN157" s="86"/>
      <c r="MKO157" s="86"/>
      <c r="MKP157" s="86"/>
      <c r="MKQ157" s="86"/>
      <c r="MKR157" s="86"/>
      <c r="MKS157" s="86"/>
      <c r="MKT157" s="86"/>
      <c r="MKU157" s="86"/>
      <c r="MKV157" s="86"/>
      <c r="MKW157" s="86"/>
      <c r="MKX157" s="86"/>
      <c r="MKY157" s="86"/>
      <c r="MKZ157" s="86"/>
      <c r="MLA157" s="86"/>
      <c r="MLB157" s="86"/>
      <c r="MLC157" s="86"/>
      <c r="MLD157" s="86"/>
      <c r="MLE157" s="86"/>
      <c r="MLF157" s="86"/>
      <c r="MLG157" s="86"/>
      <c r="MLH157" s="86"/>
      <c r="MLI157" s="86"/>
      <c r="MLJ157" s="86"/>
      <c r="MLK157" s="86"/>
      <c r="MLL157" s="86"/>
      <c r="MLM157" s="86"/>
      <c r="MLN157" s="86"/>
      <c r="MLO157" s="86"/>
      <c r="MLP157" s="86"/>
      <c r="MLQ157" s="86"/>
      <c r="MLR157" s="86"/>
      <c r="MLS157" s="86"/>
      <c r="MLT157" s="86"/>
      <c r="MLU157" s="86"/>
      <c r="MLV157" s="86"/>
      <c r="MLW157" s="86"/>
      <c r="MLX157" s="86"/>
      <c r="MLY157" s="86"/>
      <c r="MLZ157" s="86"/>
      <c r="MMA157" s="86"/>
      <c r="MMB157" s="86"/>
      <c r="MMC157" s="86"/>
      <c r="MMD157" s="86"/>
      <c r="MME157" s="86"/>
      <c r="MMF157" s="86"/>
      <c r="MMG157" s="86"/>
      <c r="MMH157" s="86"/>
      <c r="MMI157" s="86"/>
      <c r="MMJ157" s="86"/>
      <c r="MMK157" s="86"/>
      <c r="MML157" s="86"/>
      <c r="MMM157" s="86"/>
      <c r="MMN157" s="86"/>
      <c r="MMO157" s="86"/>
      <c r="MMP157" s="86"/>
      <c r="MMQ157" s="86"/>
      <c r="MMR157" s="86"/>
      <c r="MMS157" s="86"/>
      <c r="MMT157" s="86"/>
      <c r="MMU157" s="86"/>
      <c r="MMV157" s="86"/>
      <c r="MMW157" s="86"/>
      <c r="MMX157" s="86"/>
      <c r="MMY157" s="86"/>
      <c r="MMZ157" s="86"/>
      <c r="MNA157" s="86"/>
      <c r="MNB157" s="86"/>
      <c r="MNC157" s="86"/>
      <c r="MND157" s="86"/>
      <c r="MNE157" s="86"/>
      <c r="MNF157" s="86"/>
      <c r="MNG157" s="86"/>
      <c r="MNH157" s="86"/>
      <c r="MNI157" s="86"/>
      <c r="MNJ157" s="86"/>
      <c r="MNK157" s="86"/>
      <c r="MNL157" s="86"/>
      <c r="MNM157" s="86"/>
      <c r="MNN157" s="86"/>
      <c r="MNO157" s="86"/>
      <c r="MNP157" s="86"/>
      <c r="MNQ157" s="86"/>
      <c r="MNR157" s="86"/>
      <c r="MNS157" s="186"/>
      <c r="MNT157" s="186"/>
      <c r="MNU157" s="186"/>
      <c r="MNV157" s="186"/>
      <c r="MNW157" s="186"/>
      <c r="MNX157" s="186"/>
      <c r="MNY157" s="86"/>
      <c r="MNZ157" s="86"/>
      <c r="MOA157" s="86"/>
      <c r="MOB157" s="86"/>
      <c r="MOC157" s="86"/>
      <c r="MOD157" s="86"/>
      <c r="MOE157" s="86"/>
      <c r="MOF157" s="86"/>
      <c r="MOG157" s="86"/>
      <c r="MOH157" s="86"/>
      <c r="MOI157" s="86"/>
      <c r="MOJ157" s="86"/>
      <c r="MOK157" s="86"/>
      <c r="MOL157" s="86"/>
      <c r="MOM157" s="86"/>
      <c r="MON157" s="86"/>
      <c r="MOO157" s="86"/>
      <c r="MOP157" s="86"/>
      <c r="MOQ157" s="86"/>
      <c r="MOR157" s="86"/>
      <c r="MOS157" s="86"/>
      <c r="MOT157" s="86"/>
      <c r="MOU157" s="86"/>
      <c r="MOV157" s="86"/>
      <c r="MOW157" s="86"/>
      <c r="MOX157" s="86"/>
      <c r="MOY157" s="86"/>
      <c r="MOZ157" s="86"/>
      <c r="MPA157" s="86"/>
      <c r="MPB157" s="86"/>
      <c r="MPC157" s="86"/>
      <c r="MPD157" s="86"/>
      <c r="MPE157" s="86"/>
      <c r="MPF157" s="86"/>
      <c r="MPG157" s="86"/>
      <c r="MPH157" s="86"/>
      <c r="MPI157" s="86"/>
      <c r="MPJ157" s="86"/>
      <c r="MPK157" s="86"/>
      <c r="MPL157" s="86"/>
      <c r="MPM157" s="86"/>
      <c r="MPN157" s="86"/>
      <c r="MPO157" s="86"/>
      <c r="MPP157" s="86"/>
      <c r="MPQ157" s="86"/>
      <c r="MPR157" s="86"/>
      <c r="MPS157" s="86"/>
      <c r="MPT157" s="86"/>
      <c r="MPU157" s="86"/>
      <c r="MPV157" s="86"/>
      <c r="MPW157" s="86"/>
      <c r="MPX157" s="86"/>
      <c r="MPY157" s="86"/>
      <c r="MPZ157" s="86"/>
      <c r="MQA157" s="86"/>
      <c r="MQB157" s="86"/>
      <c r="MQC157" s="86"/>
      <c r="MQD157" s="86"/>
      <c r="MQE157" s="86"/>
      <c r="MQF157" s="86"/>
      <c r="MQG157" s="86"/>
      <c r="MQH157" s="86"/>
      <c r="MQI157" s="86"/>
      <c r="MQJ157" s="86"/>
      <c r="MQK157" s="86"/>
      <c r="MQL157" s="86"/>
      <c r="MQM157" s="86"/>
      <c r="MQN157" s="86"/>
      <c r="MQO157" s="86"/>
      <c r="MQP157" s="86"/>
      <c r="MQQ157" s="86"/>
      <c r="MQR157" s="86"/>
      <c r="MQS157" s="86"/>
      <c r="MQT157" s="86"/>
      <c r="MQU157" s="86"/>
      <c r="MQV157" s="86"/>
      <c r="MQW157" s="86"/>
      <c r="MQX157" s="86"/>
      <c r="MQY157" s="86"/>
      <c r="MQZ157" s="86"/>
      <c r="MRA157" s="86"/>
      <c r="MRB157" s="86"/>
      <c r="MRC157" s="86"/>
      <c r="MRD157" s="86"/>
      <c r="MRE157" s="86"/>
      <c r="MRF157" s="86"/>
      <c r="MRG157" s="86"/>
      <c r="MRH157" s="86"/>
      <c r="MRI157" s="86"/>
      <c r="MRJ157" s="86"/>
      <c r="MRK157" s="86"/>
      <c r="MRL157" s="86"/>
      <c r="MRM157" s="86"/>
      <c r="MRN157" s="86"/>
      <c r="MRO157" s="86"/>
      <c r="MRP157" s="86"/>
      <c r="MRQ157" s="86"/>
      <c r="MRR157" s="86"/>
      <c r="MRS157" s="86"/>
      <c r="MRT157" s="86"/>
      <c r="MRU157" s="86"/>
      <c r="MRV157" s="86"/>
      <c r="MRW157" s="86"/>
      <c r="MRX157" s="86"/>
      <c r="MRY157" s="86"/>
      <c r="MRZ157" s="86"/>
      <c r="MSA157" s="86"/>
      <c r="MSB157" s="86"/>
      <c r="MSC157" s="86"/>
      <c r="MSD157" s="86"/>
      <c r="MSE157" s="86"/>
      <c r="MSF157" s="86"/>
      <c r="MSG157" s="86"/>
      <c r="MSH157" s="86"/>
      <c r="MSI157" s="86"/>
      <c r="MSJ157" s="86"/>
      <c r="MSK157" s="86"/>
      <c r="MSL157" s="86"/>
      <c r="MSM157" s="86"/>
      <c r="MSN157" s="86"/>
      <c r="MSO157" s="86"/>
      <c r="MSP157" s="86"/>
      <c r="MSQ157" s="86"/>
      <c r="MSR157" s="86"/>
      <c r="MSS157" s="86"/>
      <c r="MST157" s="86"/>
      <c r="MSU157" s="86"/>
      <c r="MSV157" s="86"/>
      <c r="MSW157" s="86"/>
      <c r="MSX157" s="86"/>
      <c r="MSY157" s="86"/>
      <c r="MSZ157" s="86"/>
      <c r="MTA157" s="86"/>
      <c r="MTB157" s="86"/>
      <c r="MTC157" s="86"/>
      <c r="MTD157" s="86"/>
      <c r="MTE157" s="86"/>
      <c r="MTF157" s="86"/>
      <c r="MTG157" s="86"/>
      <c r="MTH157" s="86"/>
      <c r="MTI157" s="86"/>
      <c r="MTJ157" s="86"/>
      <c r="MTK157" s="86"/>
      <c r="MTL157" s="86"/>
      <c r="MTM157" s="86"/>
      <c r="MTN157" s="86"/>
      <c r="MTO157" s="86"/>
      <c r="MTP157" s="86"/>
      <c r="MTQ157" s="86"/>
      <c r="MTR157" s="86"/>
      <c r="MTS157" s="86"/>
      <c r="MTT157" s="86"/>
      <c r="MTU157" s="86"/>
      <c r="MTV157" s="86"/>
      <c r="MTW157" s="86"/>
      <c r="MTX157" s="86"/>
      <c r="MTY157" s="86"/>
      <c r="MTZ157" s="86"/>
      <c r="MUA157" s="86"/>
      <c r="MUB157" s="86"/>
      <c r="MUC157" s="86"/>
      <c r="MUD157" s="86"/>
      <c r="MUE157" s="86"/>
      <c r="MUF157" s="86"/>
      <c r="MUG157" s="86"/>
      <c r="MUH157" s="86"/>
      <c r="MUI157" s="86"/>
      <c r="MUJ157" s="86"/>
      <c r="MUK157" s="86"/>
      <c r="MUL157" s="86"/>
      <c r="MUM157" s="86"/>
      <c r="MUN157" s="86"/>
      <c r="MUO157" s="86"/>
      <c r="MUP157" s="86"/>
      <c r="MUQ157" s="86"/>
      <c r="MUR157" s="86"/>
      <c r="MUS157" s="86"/>
      <c r="MUT157" s="86"/>
      <c r="MUU157" s="86"/>
      <c r="MUV157" s="86"/>
      <c r="MUW157" s="86"/>
      <c r="MUX157" s="86"/>
      <c r="MUY157" s="86"/>
      <c r="MUZ157" s="86"/>
      <c r="MVA157" s="86"/>
      <c r="MVB157" s="86"/>
      <c r="MVC157" s="86"/>
      <c r="MVD157" s="86"/>
      <c r="MVE157" s="86"/>
      <c r="MVF157" s="86"/>
      <c r="MVG157" s="86"/>
      <c r="MVH157" s="86"/>
      <c r="MVI157" s="86"/>
      <c r="MVJ157" s="86"/>
      <c r="MVK157" s="86"/>
      <c r="MVL157" s="86"/>
      <c r="MVM157" s="86"/>
      <c r="MVN157" s="86"/>
      <c r="MVO157" s="86"/>
      <c r="MVP157" s="86"/>
      <c r="MVQ157" s="86"/>
      <c r="MVR157" s="86"/>
      <c r="MVS157" s="86"/>
      <c r="MVT157" s="86"/>
      <c r="MVU157" s="86"/>
      <c r="MVV157" s="86"/>
      <c r="MVW157" s="86"/>
      <c r="MVX157" s="86"/>
      <c r="MVY157" s="86"/>
      <c r="MVZ157" s="86"/>
      <c r="MWA157" s="86"/>
      <c r="MWB157" s="86"/>
      <c r="MWC157" s="86"/>
      <c r="MWD157" s="86"/>
      <c r="MWE157" s="86"/>
      <c r="MWF157" s="86"/>
      <c r="MWG157" s="86"/>
      <c r="MWH157" s="86"/>
      <c r="MWI157" s="86"/>
      <c r="MWJ157" s="86"/>
      <c r="MWK157" s="86"/>
      <c r="MWL157" s="86"/>
      <c r="MWM157" s="86"/>
      <c r="MWN157" s="86"/>
      <c r="MWO157" s="86"/>
      <c r="MWP157" s="86"/>
      <c r="MWQ157" s="86"/>
      <c r="MWR157" s="86"/>
      <c r="MWS157" s="86"/>
      <c r="MWT157" s="86"/>
      <c r="MWU157" s="86"/>
      <c r="MWV157" s="86"/>
      <c r="MWW157" s="86"/>
      <c r="MWX157" s="86"/>
      <c r="MWY157" s="86"/>
      <c r="MWZ157" s="86"/>
      <c r="MXA157" s="86"/>
      <c r="MXB157" s="86"/>
      <c r="MXC157" s="86"/>
      <c r="MXD157" s="86"/>
      <c r="MXE157" s="86"/>
      <c r="MXF157" s="86"/>
      <c r="MXG157" s="86"/>
      <c r="MXH157" s="86"/>
      <c r="MXI157" s="86"/>
      <c r="MXJ157" s="86"/>
      <c r="MXK157" s="86"/>
      <c r="MXL157" s="86"/>
      <c r="MXM157" s="86"/>
      <c r="MXN157" s="86"/>
      <c r="MXO157" s="186"/>
      <c r="MXP157" s="186"/>
      <c r="MXQ157" s="186"/>
      <c r="MXR157" s="186"/>
      <c r="MXS157" s="186"/>
      <c r="MXT157" s="186"/>
      <c r="MXU157" s="86"/>
      <c r="MXV157" s="86"/>
      <c r="MXW157" s="86"/>
      <c r="MXX157" s="86"/>
      <c r="MXY157" s="86"/>
      <c r="MXZ157" s="86"/>
      <c r="MYA157" s="86"/>
      <c r="MYB157" s="86"/>
      <c r="MYC157" s="86"/>
      <c r="MYD157" s="86"/>
      <c r="MYE157" s="86"/>
      <c r="MYF157" s="86"/>
      <c r="MYG157" s="86"/>
      <c r="MYH157" s="86"/>
      <c r="MYI157" s="86"/>
      <c r="MYJ157" s="86"/>
      <c r="MYK157" s="86"/>
      <c r="MYL157" s="86"/>
      <c r="MYM157" s="86"/>
      <c r="MYN157" s="86"/>
      <c r="MYO157" s="86"/>
      <c r="MYP157" s="86"/>
      <c r="MYQ157" s="86"/>
      <c r="MYR157" s="86"/>
      <c r="MYS157" s="86"/>
      <c r="MYT157" s="86"/>
      <c r="MYU157" s="86"/>
      <c r="MYV157" s="86"/>
      <c r="MYW157" s="86"/>
      <c r="MYX157" s="86"/>
      <c r="MYY157" s="86"/>
      <c r="MYZ157" s="86"/>
      <c r="MZA157" s="86"/>
      <c r="MZB157" s="86"/>
      <c r="MZC157" s="86"/>
      <c r="MZD157" s="86"/>
      <c r="MZE157" s="86"/>
      <c r="MZF157" s="86"/>
      <c r="MZG157" s="86"/>
      <c r="MZH157" s="86"/>
      <c r="MZI157" s="86"/>
      <c r="MZJ157" s="86"/>
      <c r="MZK157" s="86"/>
      <c r="MZL157" s="86"/>
      <c r="MZM157" s="86"/>
      <c r="MZN157" s="86"/>
      <c r="MZO157" s="86"/>
      <c r="MZP157" s="86"/>
      <c r="MZQ157" s="86"/>
      <c r="MZR157" s="86"/>
      <c r="MZS157" s="86"/>
      <c r="MZT157" s="86"/>
      <c r="MZU157" s="86"/>
      <c r="MZV157" s="86"/>
      <c r="MZW157" s="86"/>
      <c r="MZX157" s="86"/>
      <c r="MZY157" s="86"/>
      <c r="MZZ157" s="86"/>
      <c r="NAA157" s="86"/>
      <c r="NAB157" s="86"/>
      <c r="NAC157" s="86"/>
      <c r="NAD157" s="86"/>
      <c r="NAE157" s="86"/>
      <c r="NAF157" s="86"/>
      <c r="NAG157" s="86"/>
      <c r="NAH157" s="86"/>
      <c r="NAI157" s="86"/>
      <c r="NAJ157" s="86"/>
      <c r="NAK157" s="86"/>
      <c r="NAL157" s="86"/>
      <c r="NAM157" s="86"/>
      <c r="NAN157" s="86"/>
      <c r="NAO157" s="86"/>
      <c r="NAP157" s="86"/>
      <c r="NAQ157" s="86"/>
      <c r="NAR157" s="86"/>
      <c r="NAS157" s="86"/>
      <c r="NAT157" s="86"/>
      <c r="NAU157" s="86"/>
      <c r="NAV157" s="86"/>
      <c r="NAW157" s="86"/>
      <c r="NAX157" s="86"/>
      <c r="NAY157" s="86"/>
      <c r="NAZ157" s="86"/>
      <c r="NBA157" s="86"/>
      <c r="NBB157" s="86"/>
      <c r="NBC157" s="86"/>
      <c r="NBD157" s="86"/>
      <c r="NBE157" s="86"/>
      <c r="NBF157" s="86"/>
      <c r="NBG157" s="86"/>
      <c r="NBH157" s="86"/>
      <c r="NBI157" s="86"/>
      <c r="NBJ157" s="86"/>
      <c r="NBK157" s="86"/>
      <c r="NBL157" s="86"/>
      <c r="NBM157" s="86"/>
      <c r="NBN157" s="86"/>
      <c r="NBO157" s="86"/>
      <c r="NBP157" s="86"/>
      <c r="NBQ157" s="86"/>
      <c r="NBR157" s="86"/>
      <c r="NBS157" s="86"/>
      <c r="NBT157" s="86"/>
      <c r="NBU157" s="86"/>
      <c r="NBV157" s="86"/>
      <c r="NBW157" s="86"/>
      <c r="NBX157" s="86"/>
      <c r="NBY157" s="86"/>
      <c r="NBZ157" s="86"/>
      <c r="NCA157" s="86"/>
      <c r="NCB157" s="86"/>
      <c r="NCC157" s="86"/>
      <c r="NCD157" s="86"/>
      <c r="NCE157" s="86"/>
      <c r="NCF157" s="86"/>
      <c r="NCG157" s="86"/>
      <c r="NCH157" s="86"/>
      <c r="NCI157" s="86"/>
      <c r="NCJ157" s="86"/>
      <c r="NCK157" s="86"/>
      <c r="NCL157" s="86"/>
      <c r="NCM157" s="86"/>
      <c r="NCN157" s="86"/>
      <c r="NCO157" s="86"/>
      <c r="NCP157" s="86"/>
      <c r="NCQ157" s="86"/>
      <c r="NCR157" s="86"/>
      <c r="NCS157" s="86"/>
      <c r="NCT157" s="86"/>
      <c r="NCU157" s="86"/>
      <c r="NCV157" s="86"/>
      <c r="NCW157" s="86"/>
      <c r="NCX157" s="86"/>
      <c r="NCY157" s="86"/>
      <c r="NCZ157" s="86"/>
      <c r="NDA157" s="86"/>
      <c r="NDB157" s="86"/>
      <c r="NDC157" s="86"/>
      <c r="NDD157" s="86"/>
      <c r="NDE157" s="86"/>
      <c r="NDF157" s="86"/>
      <c r="NDG157" s="86"/>
      <c r="NDH157" s="86"/>
      <c r="NDI157" s="86"/>
      <c r="NDJ157" s="86"/>
      <c r="NDK157" s="86"/>
      <c r="NDL157" s="86"/>
      <c r="NDM157" s="86"/>
      <c r="NDN157" s="86"/>
      <c r="NDO157" s="86"/>
      <c r="NDP157" s="86"/>
      <c r="NDQ157" s="86"/>
      <c r="NDR157" s="86"/>
      <c r="NDS157" s="86"/>
      <c r="NDT157" s="86"/>
      <c r="NDU157" s="86"/>
      <c r="NDV157" s="86"/>
      <c r="NDW157" s="86"/>
      <c r="NDX157" s="86"/>
      <c r="NDY157" s="86"/>
      <c r="NDZ157" s="86"/>
      <c r="NEA157" s="86"/>
      <c r="NEB157" s="86"/>
      <c r="NEC157" s="86"/>
      <c r="NED157" s="86"/>
      <c r="NEE157" s="86"/>
      <c r="NEF157" s="86"/>
      <c r="NEG157" s="86"/>
      <c r="NEH157" s="86"/>
      <c r="NEI157" s="86"/>
      <c r="NEJ157" s="86"/>
      <c r="NEK157" s="86"/>
      <c r="NEL157" s="86"/>
      <c r="NEM157" s="86"/>
      <c r="NEN157" s="86"/>
      <c r="NEO157" s="86"/>
      <c r="NEP157" s="86"/>
      <c r="NEQ157" s="86"/>
      <c r="NER157" s="86"/>
      <c r="NES157" s="86"/>
      <c r="NET157" s="86"/>
      <c r="NEU157" s="86"/>
      <c r="NEV157" s="86"/>
      <c r="NEW157" s="86"/>
      <c r="NEX157" s="86"/>
      <c r="NEY157" s="86"/>
      <c r="NEZ157" s="86"/>
      <c r="NFA157" s="86"/>
      <c r="NFB157" s="86"/>
      <c r="NFC157" s="86"/>
      <c r="NFD157" s="86"/>
      <c r="NFE157" s="86"/>
      <c r="NFF157" s="86"/>
      <c r="NFG157" s="86"/>
      <c r="NFH157" s="86"/>
      <c r="NFI157" s="86"/>
      <c r="NFJ157" s="86"/>
      <c r="NFK157" s="86"/>
      <c r="NFL157" s="86"/>
      <c r="NFM157" s="86"/>
      <c r="NFN157" s="86"/>
      <c r="NFO157" s="86"/>
      <c r="NFP157" s="86"/>
      <c r="NFQ157" s="86"/>
      <c r="NFR157" s="86"/>
      <c r="NFS157" s="86"/>
      <c r="NFT157" s="86"/>
      <c r="NFU157" s="86"/>
      <c r="NFV157" s="86"/>
      <c r="NFW157" s="86"/>
      <c r="NFX157" s="86"/>
      <c r="NFY157" s="86"/>
      <c r="NFZ157" s="86"/>
      <c r="NGA157" s="86"/>
      <c r="NGB157" s="86"/>
      <c r="NGC157" s="86"/>
      <c r="NGD157" s="86"/>
      <c r="NGE157" s="86"/>
      <c r="NGF157" s="86"/>
      <c r="NGG157" s="86"/>
      <c r="NGH157" s="86"/>
      <c r="NGI157" s="86"/>
      <c r="NGJ157" s="86"/>
      <c r="NGK157" s="86"/>
      <c r="NGL157" s="86"/>
      <c r="NGM157" s="86"/>
      <c r="NGN157" s="86"/>
      <c r="NGO157" s="86"/>
      <c r="NGP157" s="86"/>
      <c r="NGQ157" s="86"/>
      <c r="NGR157" s="86"/>
      <c r="NGS157" s="86"/>
      <c r="NGT157" s="86"/>
      <c r="NGU157" s="86"/>
      <c r="NGV157" s="86"/>
      <c r="NGW157" s="86"/>
      <c r="NGX157" s="86"/>
      <c r="NGY157" s="86"/>
      <c r="NGZ157" s="86"/>
      <c r="NHA157" s="86"/>
      <c r="NHB157" s="86"/>
      <c r="NHC157" s="86"/>
      <c r="NHD157" s="86"/>
      <c r="NHE157" s="86"/>
      <c r="NHF157" s="86"/>
      <c r="NHG157" s="86"/>
      <c r="NHH157" s="86"/>
      <c r="NHI157" s="86"/>
      <c r="NHJ157" s="86"/>
      <c r="NHK157" s="186"/>
      <c r="NHL157" s="186"/>
      <c r="NHM157" s="186"/>
      <c r="NHN157" s="186"/>
      <c r="NHO157" s="186"/>
      <c r="NHP157" s="186"/>
      <c r="NHQ157" s="86"/>
      <c r="NHR157" s="86"/>
      <c r="NHS157" s="86"/>
      <c r="NHT157" s="86"/>
      <c r="NHU157" s="86"/>
      <c r="NHV157" s="86"/>
      <c r="NHW157" s="86"/>
      <c r="NHX157" s="86"/>
      <c r="NHY157" s="86"/>
      <c r="NHZ157" s="86"/>
      <c r="NIA157" s="86"/>
      <c r="NIB157" s="86"/>
      <c r="NIC157" s="86"/>
      <c r="NID157" s="86"/>
      <c r="NIE157" s="86"/>
      <c r="NIF157" s="86"/>
      <c r="NIG157" s="86"/>
      <c r="NIH157" s="86"/>
      <c r="NII157" s="86"/>
      <c r="NIJ157" s="86"/>
      <c r="NIK157" s="86"/>
      <c r="NIL157" s="86"/>
      <c r="NIM157" s="86"/>
      <c r="NIN157" s="86"/>
      <c r="NIO157" s="86"/>
      <c r="NIP157" s="86"/>
      <c r="NIQ157" s="86"/>
      <c r="NIR157" s="86"/>
      <c r="NIS157" s="86"/>
      <c r="NIT157" s="86"/>
      <c r="NIU157" s="86"/>
      <c r="NIV157" s="86"/>
      <c r="NIW157" s="86"/>
      <c r="NIX157" s="86"/>
      <c r="NIY157" s="86"/>
      <c r="NIZ157" s="86"/>
      <c r="NJA157" s="86"/>
      <c r="NJB157" s="86"/>
      <c r="NJC157" s="86"/>
      <c r="NJD157" s="86"/>
      <c r="NJE157" s="86"/>
      <c r="NJF157" s="86"/>
      <c r="NJG157" s="86"/>
      <c r="NJH157" s="86"/>
      <c r="NJI157" s="86"/>
      <c r="NJJ157" s="86"/>
      <c r="NJK157" s="86"/>
      <c r="NJL157" s="86"/>
      <c r="NJM157" s="86"/>
      <c r="NJN157" s="86"/>
      <c r="NJO157" s="86"/>
      <c r="NJP157" s="86"/>
      <c r="NJQ157" s="86"/>
      <c r="NJR157" s="86"/>
      <c r="NJS157" s="86"/>
      <c r="NJT157" s="86"/>
      <c r="NJU157" s="86"/>
      <c r="NJV157" s="86"/>
      <c r="NJW157" s="86"/>
      <c r="NJX157" s="86"/>
      <c r="NJY157" s="86"/>
      <c r="NJZ157" s="86"/>
      <c r="NKA157" s="86"/>
      <c r="NKB157" s="86"/>
      <c r="NKC157" s="86"/>
      <c r="NKD157" s="86"/>
      <c r="NKE157" s="86"/>
      <c r="NKF157" s="86"/>
      <c r="NKG157" s="86"/>
      <c r="NKH157" s="86"/>
      <c r="NKI157" s="86"/>
      <c r="NKJ157" s="86"/>
      <c r="NKK157" s="86"/>
      <c r="NKL157" s="86"/>
      <c r="NKM157" s="86"/>
      <c r="NKN157" s="86"/>
      <c r="NKO157" s="86"/>
      <c r="NKP157" s="86"/>
      <c r="NKQ157" s="86"/>
      <c r="NKR157" s="86"/>
      <c r="NKS157" s="86"/>
      <c r="NKT157" s="86"/>
      <c r="NKU157" s="86"/>
      <c r="NKV157" s="86"/>
      <c r="NKW157" s="86"/>
      <c r="NKX157" s="86"/>
      <c r="NKY157" s="86"/>
      <c r="NKZ157" s="86"/>
      <c r="NLA157" s="86"/>
      <c r="NLB157" s="86"/>
      <c r="NLC157" s="86"/>
      <c r="NLD157" s="86"/>
      <c r="NLE157" s="86"/>
      <c r="NLF157" s="86"/>
      <c r="NLG157" s="86"/>
      <c r="NLH157" s="86"/>
      <c r="NLI157" s="86"/>
      <c r="NLJ157" s="86"/>
      <c r="NLK157" s="86"/>
      <c r="NLL157" s="86"/>
      <c r="NLM157" s="86"/>
      <c r="NLN157" s="86"/>
      <c r="NLO157" s="86"/>
      <c r="NLP157" s="86"/>
      <c r="NLQ157" s="86"/>
      <c r="NLR157" s="86"/>
      <c r="NLS157" s="86"/>
      <c r="NLT157" s="86"/>
      <c r="NLU157" s="86"/>
      <c r="NLV157" s="86"/>
      <c r="NLW157" s="86"/>
      <c r="NLX157" s="86"/>
      <c r="NLY157" s="86"/>
      <c r="NLZ157" s="86"/>
      <c r="NMA157" s="86"/>
      <c r="NMB157" s="86"/>
      <c r="NMC157" s="86"/>
      <c r="NMD157" s="86"/>
      <c r="NME157" s="86"/>
      <c r="NMF157" s="86"/>
      <c r="NMG157" s="86"/>
      <c r="NMH157" s="86"/>
      <c r="NMI157" s="86"/>
      <c r="NMJ157" s="86"/>
      <c r="NMK157" s="86"/>
      <c r="NML157" s="86"/>
      <c r="NMM157" s="86"/>
      <c r="NMN157" s="86"/>
      <c r="NMO157" s="86"/>
      <c r="NMP157" s="86"/>
      <c r="NMQ157" s="86"/>
      <c r="NMR157" s="86"/>
      <c r="NMS157" s="86"/>
      <c r="NMT157" s="86"/>
      <c r="NMU157" s="86"/>
      <c r="NMV157" s="86"/>
      <c r="NMW157" s="86"/>
      <c r="NMX157" s="86"/>
      <c r="NMY157" s="86"/>
      <c r="NMZ157" s="86"/>
      <c r="NNA157" s="86"/>
      <c r="NNB157" s="86"/>
      <c r="NNC157" s="86"/>
      <c r="NND157" s="86"/>
      <c r="NNE157" s="86"/>
      <c r="NNF157" s="86"/>
      <c r="NNG157" s="86"/>
      <c r="NNH157" s="86"/>
      <c r="NNI157" s="86"/>
      <c r="NNJ157" s="86"/>
      <c r="NNK157" s="86"/>
      <c r="NNL157" s="86"/>
      <c r="NNM157" s="86"/>
      <c r="NNN157" s="86"/>
      <c r="NNO157" s="86"/>
      <c r="NNP157" s="86"/>
      <c r="NNQ157" s="86"/>
      <c r="NNR157" s="86"/>
      <c r="NNS157" s="86"/>
      <c r="NNT157" s="86"/>
      <c r="NNU157" s="86"/>
      <c r="NNV157" s="86"/>
      <c r="NNW157" s="86"/>
      <c r="NNX157" s="86"/>
      <c r="NNY157" s="86"/>
      <c r="NNZ157" s="86"/>
      <c r="NOA157" s="86"/>
      <c r="NOB157" s="86"/>
      <c r="NOC157" s="86"/>
      <c r="NOD157" s="86"/>
      <c r="NOE157" s="86"/>
      <c r="NOF157" s="86"/>
      <c r="NOG157" s="86"/>
      <c r="NOH157" s="86"/>
      <c r="NOI157" s="86"/>
      <c r="NOJ157" s="86"/>
      <c r="NOK157" s="86"/>
      <c r="NOL157" s="86"/>
      <c r="NOM157" s="86"/>
      <c r="NON157" s="86"/>
      <c r="NOO157" s="86"/>
      <c r="NOP157" s="86"/>
      <c r="NOQ157" s="86"/>
      <c r="NOR157" s="86"/>
      <c r="NOS157" s="86"/>
      <c r="NOT157" s="86"/>
      <c r="NOU157" s="86"/>
      <c r="NOV157" s="86"/>
      <c r="NOW157" s="86"/>
      <c r="NOX157" s="86"/>
      <c r="NOY157" s="86"/>
      <c r="NOZ157" s="86"/>
      <c r="NPA157" s="86"/>
      <c r="NPB157" s="86"/>
      <c r="NPC157" s="86"/>
      <c r="NPD157" s="86"/>
      <c r="NPE157" s="86"/>
      <c r="NPF157" s="86"/>
      <c r="NPG157" s="86"/>
      <c r="NPH157" s="86"/>
      <c r="NPI157" s="86"/>
      <c r="NPJ157" s="86"/>
      <c r="NPK157" s="86"/>
      <c r="NPL157" s="86"/>
      <c r="NPM157" s="86"/>
      <c r="NPN157" s="86"/>
      <c r="NPO157" s="86"/>
      <c r="NPP157" s="86"/>
      <c r="NPQ157" s="86"/>
      <c r="NPR157" s="86"/>
      <c r="NPS157" s="86"/>
      <c r="NPT157" s="86"/>
      <c r="NPU157" s="86"/>
      <c r="NPV157" s="86"/>
      <c r="NPW157" s="86"/>
      <c r="NPX157" s="86"/>
      <c r="NPY157" s="86"/>
      <c r="NPZ157" s="86"/>
      <c r="NQA157" s="86"/>
      <c r="NQB157" s="86"/>
      <c r="NQC157" s="86"/>
      <c r="NQD157" s="86"/>
      <c r="NQE157" s="86"/>
      <c r="NQF157" s="86"/>
      <c r="NQG157" s="86"/>
      <c r="NQH157" s="86"/>
      <c r="NQI157" s="86"/>
      <c r="NQJ157" s="86"/>
      <c r="NQK157" s="86"/>
      <c r="NQL157" s="86"/>
      <c r="NQM157" s="86"/>
      <c r="NQN157" s="86"/>
      <c r="NQO157" s="86"/>
      <c r="NQP157" s="86"/>
      <c r="NQQ157" s="86"/>
      <c r="NQR157" s="86"/>
      <c r="NQS157" s="86"/>
      <c r="NQT157" s="86"/>
      <c r="NQU157" s="86"/>
      <c r="NQV157" s="86"/>
      <c r="NQW157" s="86"/>
      <c r="NQX157" s="86"/>
      <c r="NQY157" s="86"/>
      <c r="NQZ157" s="86"/>
      <c r="NRA157" s="86"/>
      <c r="NRB157" s="86"/>
      <c r="NRC157" s="86"/>
      <c r="NRD157" s="86"/>
      <c r="NRE157" s="86"/>
      <c r="NRF157" s="86"/>
      <c r="NRG157" s="186"/>
      <c r="NRH157" s="186"/>
      <c r="NRI157" s="186"/>
      <c r="NRJ157" s="186"/>
      <c r="NRK157" s="186"/>
      <c r="NRL157" s="186"/>
      <c r="NRM157" s="86"/>
      <c r="NRN157" s="86"/>
      <c r="NRO157" s="86"/>
      <c r="NRP157" s="86"/>
      <c r="NRQ157" s="86"/>
      <c r="NRR157" s="86"/>
      <c r="NRS157" s="86"/>
      <c r="NRT157" s="86"/>
      <c r="NRU157" s="86"/>
      <c r="NRV157" s="86"/>
      <c r="NRW157" s="86"/>
      <c r="NRX157" s="86"/>
      <c r="NRY157" s="86"/>
      <c r="NRZ157" s="86"/>
      <c r="NSA157" s="86"/>
      <c r="NSB157" s="86"/>
      <c r="NSC157" s="86"/>
      <c r="NSD157" s="86"/>
      <c r="NSE157" s="86"/>
      <c r="NSF157" s="86"/>
      <c r="NSG157" s="86"/>
      <c r="NSH157" s="86"/>
      <c r="NSI157" s="86"/>
      <c r="NSJ157" s="86"/>
      <c r="NSK157" s="86"/>
      <c r="NSL157" s="86"/>
      <c r="NSM157" s="86"/>
      <c r="NSN157" s="86"/>
      <c r="NSO157" s="86"/>
      <c r="NSP157" s="86"/>
      <c r="NSQ157" s="86"/>
      <c r="NSR157" s="86"/>
      <c r="NSS157" s="86"/>
      <c r="NST157" s="86"/>
      <c r="NSU157" s="86"/>
      <c r="NSV157" s="86"/>
      <c r="NSW157" s="86"/>
      <c r="NSX157" s="86"/>
      <c r="NSY157" s="86"/>
      <c r="NSZ157" s="86"/>
      <c r="NTA157" s="86"/>
      <c r="NTB157" s="86"/>
      <c r="NTC157" s="86"/>
      <c r="NTD157" s="86"/>
      <c r="NTE157" s="86"/>
      <c r="NTF157" s="86"/>
      <c r="NTG157" s="86"/>
      <c r="NTH157" s="86"/>
      <c r="NTI157" s="86"/>
      <c r="NTJ157" s="86"/>
      <c r="NTK157" s="86"/>
      <c r="NTL157" s="86"/>
      <c r="NTM157" s="86"/>
      <c r="NTN157" s="86"/>
      <c r="NTO157" s="86"/>
      <c r="NTP157" s="86"/>
      <c r="NTQ157" s="86"/>
      <c r="NTR157" s="86"/>
      <c r="NTS157" s="86"/>
      <c r="NTT157" s="86"/>
      <c r="NTU157" s="86"/>
      <c r="NTV157" s="86"/>
      <c r="NTW157" s="86"/>
      <c r="NTX157" s="86"/>
      <c r="NTY157" s="86"/>
      <c r="NTZ157" s="86"/>
      <c r="NUA157" s="86"/>
      <c r="NUB157" s="86"/>
      <c r="NUC157" s="86"/>
      <c r="NUD157" s="86"/>
      <c r="NUE157" s="86"/>
      <c r="NUF157" s="86"/>
      <c r="NUG157" s="86"/>
      <c r="NUH157" s="86"/>
      <c r="NUI157" s="86"/>
      <c r="NUJ157" s="86"/>
      <c r="NUK157" s="86"/>
      <c r="NUL157" s="86"/>
      <c r="NUM157" s="86"/>
      <c r="NUN157" s="86"/>
      <c r="NUO157" s="86"/>
      <c r="NUP157" s="86"/>
      <c r="NUQ157" s="86"/>
      <c r="NUR157" s="86"/>
      <c r="NUS157" s="86"/>
      <c r="NUT157" s="86"/>
      <c r="NUU157" s="86"/>
      <c r="NUV157" s="86"/>
      <c r="NUW157" s="86"/>
      <c r="NUX157" s="86"/>
      <c r="NUY157" s="86"/>
      <c r="NUZ157" s="86"/>
      <c r="NVA157" s="86"/>
      <c r="NVB157" s="86"/>
      <c r="NVC157" s="86"/>
      <c r="NVD157" s="86"/>
      <c r="NVE157" s="86"/>
      <c r="NVF157" s="86"/>
      <c r="NVG157" s="86"/>
      <c r="NVH157" s="86"/>
      <c r="NVI157" s="86"/>
      <c r="NVJ157" s="86"/>
      <c r="NVK157" s="86"/>
      <c r="NVL157" s="86"/>
      <c r="NVM157" s="86"/>
      <c r="NVN157" s="86"/>
      <c r="NVO157" s="86"/>
      <c r="NVP157" s="86"/>
      <c r="NVQ157" s="86"/>
      <c r="NVR157" s="86"/>
      <c r="NVS157" s="86"/>
      <c r="NVT157" s="86"/>
      <c r="NVU157" s="86"/>
      <c r="NVV157" s="86"/>
      <c r="NVW157" s="86"/>
      <c r="NVX157" s="86"/>
      <c r="NVY157" s="86"/>
      <c r="NVZ157" s="86"/>
      <c r="NWA157" s="86"/>
      <c r="NWB157" s="86"/>
      <c r="NWC157" s="86"/>
      <c r="NWD157" s="86"/>
      <c r="NWE157" s="86"/>
      <c r="NWF157" s="86"/>
      <c r="NWG157" s="86"/>
      <c r="NWH157" s="86"/>
      <c r="NWI157" s="86"/>
      <c r="NWJ157" s="86"/>
      <c r="NWK157" s="86"/>
      <c r="NWL157" s="86"/>
      <c r="NWM157" s="86"/>
      <c r="NWN157" s="86"/>
      <c r="NWO157" s="86"/>
      <c r="NWP157" s="86"/>
      <c r="NWQ157" s="86"/>
      <c r="NWR157" s="86"/>
      <c r="NWS157" s="86"/>
      <c r="NWT157" s="86"/>
      <c r="NWU157" s="86"/>
      <c r="NWV157" s="86"/>
      <c r="NWW157" s="86"/>
      <c r="NWX157" s="86"/>
      <c r="NWY157" s="86"/>
      <c r="NWZ157" s="86"/>
      <c r="NXA157" s="86"/>
      <c r="NXB157" s="86"/>
      <c r="NXC157" s="86"/>
      <c r="NXD157" s="86"/>
      <c r="NXE157" s="86"/>
      <c r="NXF157" s="86"/>
      <c r="NXG157" s="86"/>
      <c r="NXH157" s="86"/>
      <c r="NXI157" s="86"/>
      <c r="NXJ157" s="86"/>
      <c r="NXK157" s="86"/>
      <c r="NXL157" s="86"/>
      <c r="NXM157" s="86"/>
      <c r="NXN157" s="86"/>
      <c r="NXO157" s="86"/>
      <c r="NXP157" s="86"/>
      <c r="NXQ157" s="86"/>
      <c r="NXR157" s="86"/>
      <c r="NXS157" s="86"/>
      <c r="NXT157" s="86"/>
      <c r="NXU157" s="86"/>
      <c r="NXV157" s="86"/>
      <c r="NXW157" s="86"/>
      <c r="NXX157" s="86"/>
      <c r="NXY157" s="86"/>
      <c r="NXZ157" s="86"/>
      <c r="NYA157" s="86"/>
      <c r="NYB157" s="86"/>
      <c r="NYC157" s="86"/>
      <c r="NYD157" s="86"/>
      <c r="NYE157" s="86"/>
      <c r="NYF157" s="86"/>
      <c r="NYG157" s="86"/>
      <c r="NYH157" s="86"/>
      <c r="NYI157" s="86"/>
      <c r="NYJ157" s="86"/>
      <c r="NYK157" s="86"/>
      <c r="NYL157" s="86"/>
      <c r="NYM157" s="86"/>
      <c r="NYN157" s="86"/>
      <c r="NYO157" s="86"/>
      <c r="NYP157" s="86"/>
      <c r="NYQ157" s="86"/>
      <c r="NYR157" s="86"/>
      <c r="NYS157" s="86"/>
      <c r="NYT157" s="86"/>
      <c r="NYU157" s="86"/>
      <c r="NYV157" s="86"/>
      <c r="NYW157" s="86"/>
      <c r="NYX157" s="86"/>
      <c r="NYY157" s="86"/>
      <c r="NYZ157" s="86"/>
      <c r="NZA157" s="86"/>
      <c r="NZB157" s="86"/>
      <c r="NZC157" s="86"/>
      <c r="NZD157" s="86"/>
      <c r="NZE157" s="86"/>
      <c r="NZF157" s="86"/>
      <c r="NZG157" s="86"/>
      <c r="NZH157" s="86"/>
      <c r="NZI157" s="86"/>
      <c r="NZJ157" s="86"/>
      <c r="NZK157" s="86"/>
      <c r="NZL157" s="86"/>
      <c r="NZM157" s="86"/>
      <c r="NZN157" s="86"/>
      <c r="NZO157" s="86"/>
      <c r="NZP157" s="86"/>
      <c r="NZQ157" s="86"/>
      <c r="NZR157" s="86"/>
      <c r="NZS157" s="86"/>
      <c r="NZT157" s="86"/>
      <c r="NZU157" s="86"/>
      <c r="NZV157" s="86"/>
      <c r="NZW157" s="86"/>
      <c r="NZX157" s="86"/>
      <c r="NZY157" s="86"/>
      <c r="NZZ157" s="86"/>
      <c r="OAA157" s="86"/>
      <c r="OAB157" s="86"/>
      <c r="OAC157" s="86"/>
      <c r="OAD157" s="86"/>
      <c r="OAE157" s="86"/>
      <c r="OAF157" s="86"/>
      <c r="OAG157" s="86"/>
      <c r="OAH157" s="86"/>
      <c r="OAI157" s="86"/>
      <c r="OAJ157" s="86"/>
      <c r="OAK157" s="86"/>
      <c r="OAL157" s="86"/>
      <c r="OAM157" s="86"/>
      <c r="OAN157" s="86"/>
      <c r="OAO157" s="86"/>
      <c r="OAP157" s="86"/>
      <c r="OAQ157" s="86"/>
      <c r="OAR157" s="86"/>
      <c r="OAS157" s="86"/>
      <c r="OAT157" s="86"/>
      <c r="OAU157" s="86"/>
      <c r="OAV157" s="86"/>
      <c r="OAW157" s="86"/>
      <c r="OAX157" s="86"/>
      <c r="OAY157" s="86"/>
      <c r="OAZ157" s="86"/>
      <c r="OBA157" s="86"/>
      <c r="OBB157" s="86"/>
      <c r="OBC157" s="186"/>
      <c r="OBD157" s="186"/>
      <c r="OBE157" s="186"/>
      <c r="OBF157" s="186"/>
      <c r="OBG157" s="186"/>
      <c r="OBH157" s="186"/>
      <c r="OBI157" s="86"/>
      <c r="OBJ157" s="86"/>
      <c r="OBK157" s="86"/>
      <c r="OBL157" s="86"/>
      <c r="OBM157" s="86"/>
      <c r="OBN157" s="86"/>
      <c r="OBO157" s="86"/>
      <c r="OBP157" s="86"/>
      <c r="OBQ157" s="86"/>
      <c r="OBR157" s="86"/>
      <c r="OBS157" s="86"/>
      <c r="OBT157" s="86"/>
      <c r="OBU157" s="86"/>
      <c r="OBV157" s="86"/>
      <c r="OBW157" s="86"/>
      <c r="OBX157" s="86"/>
      <c r="OBY157" s="86"/>
      <c r="OBZ157" s="86"/>
      <c r="OCA157" s="86"/>
      <c r="OCB157" s="86"/>
      <c r="OCC157" s="86"/>
      <c r="OCD157" s="86"/>
      <c r="OCE157" s="86"/>
      <c r="OCF157" s="86"/>
      <c r="OCG157" s="86"/>
      <c r="OCH157" s="86"/>
      <c r="OCI157" s="86"/>
      <c r="OCJ157" s="86"/>
      <c r="OCK157" s="86"/>
      <c r="OCL157" s="86"/>
      <c r="OCM157" s="86"/>
      <c r="OCN157" s="86"/>
      <c r="OCO157" s="86"/>
      <c r="OCP157" s="86"/>
      <c r="OCQ157" s="86"/>
      <c r="OCR157" s="86"/>
      <c r="OCS157" s="86"/>
      <c r="OCT157" s="86"/>
      <c r="OCU157" s="86"/>
      <c r="OCV157" s="86"/>
      <c r="OCW157" s="86"/>
      <c r="OCX157" s="86"/>
      <c r="OCY157" s="86"/>
      <c r="OCZ157" s="86"/>
      <c r="ODA157" s="86"/>
      <c r="ODB157" s="86"/>
      <c r="ODC157" s="86"/>
      <c r="ODD157" s="86"/>
      <c r="ODE157" s="86"/>
      <c r="ODF157" s="86"/>
      <c r="ODG157" s="86"/>
      <c r="ODH157" s="86"/>
      <c r="ODI157" s="86"/>
      <c r="ODJ157" s="86"/>
      <c r="ODK157" s="86"/>
      <c r="ODL157" s="86"/>
      <c r="ODM157" s="86"/>
      <c r="ODN157" s="86"/>
      <c r="ODO157" s="86"/>
      <c r="ODP157" s="86"/>
      <c r="ODQ157" s="86"/>
      <c r="ODR157" s="86"/>
      <c r="ODS157" s="86"/>
      <c r="ODT157" s="86"/>
      <c r="ODU157" s="86"/>
      <c r="ODV157" s="86"/>
      <c r="ODW157" s="86"/>
      <c r="ODX157" s="86"/>
      <c r="ODY157" s="86"/>
      <c r="ODZ157" s="86"/>
      <c r="OEA157" s="86"/>
      <c r="OEB157" s="86"/>
      <c r="OEC157" s="86"/>
      <c r="OED157" s="86"/>
      <c r="OEE157" s="86"/>
      <c r="OEF157" s="86"/>
      <c r="OEG157" s="86"/>
      <c r="OEH157" s="86"/>
      <c r="OEI157" s="86"/>
      <c r="OEJ157" s="86"/>
      <c r="OEK157" s="86"/>
      <c r="OEL157" s="86"/>
      <c r="OEM157" s="86"/>
      <c r="OEN157" s="86"/>
      <c r="OEO157" s="86"/>
      <c r="OEP157" s="86"/>
      <c r="OEQ157" s="86"/>
      <c r="OER157" s="86"/>
      <c r="OES157" s="86"/>
      <c r="OET157" s="86"/>
      <c r="OEU157" s="86"/>
      <c r="OEV157" s="86"/>
      <c r="OEW157" s="86"/>
      <c r="OEX157" s="86"/>
      <c r="OEY157" s="86"/>
      <c r="OEZ157" s="86"/>
      <c r="OFA157" s="86"/>
      <c r="OFB157" s="86"/>
      <c r="OFC157" s="86"/>
      <c r="OFD157" s="86"/>
      <c r="OFE157" s="86"/>
      <c r="OFF157" s="86"/>
      <c r="OFG157" s="86"/>
      <c r="OFH157" s="86"/>
      <c r="OFI157" s="86"/>
      <c r="OFJ157" s="86"/>
      <c r="OFK157" s="86"/>
      <c r="OFL157" s="86"/>
      <c r="OFM157" s="86"/>
      <c r="OFN157" s="86"/>
      <c r="OFO157" s="86"/>
      <c r="OFP157" s="86"/>
      <c r="OFQ157" s="86"/>
      <c r="OFR157" s="86"/>
      <c r="OFS157" s="86"/>
      <c r="OFT157" s="86"/>
      <c r="OFU157" s="86"/>
      <c r="OFV157" s="86"/>
      <c r="OFW157" s="86"/>
      <c r="OFX157" s="86"/>
      <c r="OFY157" s="86"/>
      <c r="OFZ157" s="86"/>
      <c r="OGA157" s="86"/>
      <c r="OGB157" s="86"/>
      <c r="OGC157" s="86"/>
      <c r="OGD157" s="86"/>
      <c r="OGE157" s="86"/>
      <c r="OGF157" s="86"/>
      <c r="OGG157" s="86"/>
      <c r="OGH157" s="86"/>
      <c r="OGI157" s="86"/>
      <c r="OGJ157" s="86"/>
      <c r="OGK157" s="86"/>
      <c r="OGL157" s="86"/>
      <c r="OGM157" s="86"/>
      <c r="OGN157" s="86"/>
      <c r="OGO157" s="86"/>
      <c r="OGP157" s="86"/>
      <c r="OGQ157" s="86"/>
      <c r="OGR157" s="86"/>
      <c r="OGS157" s="86"/>
      <c r="OGT157" s="86"/>
      <c r="OGU157" s="86"/>
      <c r="OGV157" s="86"/>
      <c r="OGW157" s="86"/>
      <c r="OGX157" s="86"/>
      <c r="OGY157" s="86"/>
      <c r="OGZ157" s="86"/>
      <c r="OHA157" s="86"/>
      <c r="OHB157" s="86"/>
      <c r="OHC157" s="86"/>
      <c r="OHD157" s="86"/>
      <c r="OHE157" s="86"/>
      <c r="OHF157" s="86"/>
      <c r="OHG157" s="86"/>
      <c r="OHH157" s="86"/>
      <c r="OHI157" s="86"/>
      <c r="OHJ157" s="86"/>
      <c r="OHK157" s="86"/>
      <c r="OHL157" s="86"/>
      <c r="OHM157" s="86"/>
      <c r="OHN157" s="86"/>
      <c r="OHO157" s="86"/>
      <c r="OHP157" s="86"/>
      <c r="OHQ157" s="86"/>
      <c r="OHR157" s="86"/>
      <c r="OHS157" s="86"/>
      <c r="OHT157" s="86"/>
      <c r="OHU157" s="86"/>
      <c r="OHV157" s="86"/>
      <c r="OHW157" s="86"/>
      <c r="OHX157" s="86"/>
      <c r="OHY157" s="86"/>
      <c r="OHZ157" s="86"/>
      <c r="OIA157" s="86"/>
      <c r="OIB157" s="86"/>
      <c r="OIC157" s="86"/>
      <c r="OID157" s="86"/>
      <c r="OIE157" s="86"/>
      <c r="OIF157" s="86"/>
      <c r="OIG157" s="86"/>
      <c r="OIH157" s="86"/>
      <c r="OII157" s="86"/>
      <c r="OIJ157" s="86"/>
      <c r="OIK157" s="86"/>
      <c r="OIL157" s="86"/>
      <c r="OIM157" s="86"/>
      <c r="OIN157" s="86"/>
      <c r="OIO157" s="86"/>
      <c r="OIP157" s="86"/>
      <c r="OIQ157" s="86"/>
      <c r="OIR157" s="86"/>
      <c r="OIS157" s="86"/>
      <c r="OIT157" s="86"/>
      <c r="OIU157" s="86"/>
      <c r="OIV157" s="86"/>
      <c r="OIW157" s="86"/>
      <c r="OIX157" s="86"/>
      <c r="OIY157" s="86"/>
      <c r="OIZ157" s="86"/>
      <c r="OJA157" s="86"/>
      <c r="OJB157" s="86"/>
      <c r="OJC157" s="86"/>
      <c r="OJD157" s="86"/>
      <c r="OJE157" s="86"/>
      <c r="OJF157" s="86"/>
      <c r="OJG157" s="86"/>
      <c r="OJH157" s="86"/>
      <c r="OJI157" s="86"/>
      <c r="OJJ157" s="86"/>
      <c r="OJK157" s="86"/>
      <c r="OJL157" s="86"/>
      <c r="OJM157" s="86"/>
      <c r="OJN157" s="86"/>
      <c r="OJO157" s="86"/>
      <c r="OJP157" s="86"/>
      <c r="OJQ157" s="86"/>
      <c r="OJR157" s="86"/>
      <c r="OJS157" s="86"/>
      <c r="OJT157" s="86"/>
      <c r="OJU157" s="86"/>
      <c r="OJV157" s="86"/>
      <c r="OJW157" s="86"/>
      <c r="OJX157" s="86"/>
      <c r="OJY157" s="86"/>
      <c r="OJZ157" s="86"/>
      <c r="OKA157" s="86"/>
      <c r="OKB157" s="86"/>
      <c r="OKC157" s="86"/>
      <c r="OKD157" s="86"/>
      <c r="OKE157" s="86"/>
      <c r="OKF157" s="86"/>
      <c r="OKG157" s="86"/>
      <c r="OKH157" s="86"/>
      <c r="OKI157" s="86"/>
      <c r="OKJ157" s="86"/>
      <c r="OKK157" s="86"/>
      <c r="OKL157" s="86"/>
      <c r="OKM157" s="86"/>
      <c r="OKN157" s="86"/>
      <c r="OKO157" s="86"/>
      <c r="OKP157" s="86"/>
      <c r="OKQ157" s="86"/>
      <c r="OKR157" s="86"/>
      <c r="OKS157" s="86"/>
      <c r="OKT157" s="86"/>
      <c r="OKU157" s="86"/>
      <c r="OKV157" s="86"/>
      <c r="OKW157" s="86"/>
      <c r="OKX157" s="86"/>
      <c r="OKY157" s="186"/>
      <c r="OKZ157" s="186"/>
      <c r="OLA157" s="186"/>
      <c r="OLB157" s="186"/>
      <c r="OLC157" s="186"/>
      <c r="OLD157" s="186"/>
      <c r="OLE157" s="86"/>
      <c r="OLF157" s="86"/>
      <c r="OLG157" s="86"/>
      <c r="OLH157" s="86"/>
      <c r="OLI157" s="86"/>
      <c r="OLJ157" s="86"/>
      <c r="OLK157" s="86"/>
      <c r="OLL157" s="86"/>
      <c r="OLM157" s="86"/>
      <c r="OLN157" s="86"/>
      <c r="OLO157" s="86"/>
      <c r="OLP157" s="86"/>
      <c r="OLQ157" s="86"/>
      <c r="OLR157" s="86"/>
      <c r="OLS157" s="86"/>
      <c r="OLT157" s="86"/>
      <c r="OLU157" s="86"/>
      <c r="OLV157" s="86"/>
      <c r="OLW157" s="86"/>
      <c r="OLX157" s="86"/>
      <c r="OLY157" s="86"/>
      <c r="OLZ157" s="86"/>
      <c r="OMA157" s="86"/>
      <c r="OMB157" s="86"/>
      <c r="OMC157" s="86"/>
      <c r="OMD157" s="86"/>
      <c r="OME157" s="86"/>
      <c r="OMF157" s="86"/>
      <c r="OMG157" s="86"/>
      <c r="OMH157" s="86"/>
      <c r="OMI157" s="86"/>
      <c r="OMJ157" s="86"/>
      <c r="OMK157" s="86"/>
      <c r="OML157" s="86"/>
      <c r="OMM157" s="86"/>
      <c r="OMN157" s="86"/>
      <c r="OMO157" s="86"/>
      <c r="OMP157" s="86"/>
      <c r="OMQ157" s="86"/>
      <c r="OMR157" s="86"/>
      <c r="OMS157" s="86"/>
      <c r="OMT157" s="86"/>
      <c r="OMU157" s="86"/>
      <c r="OMV157" s="86"/>
      <c r="OMW157" s="86"/>
      <c r="OMX157" s="86"/>
      <c r="OMY157" s="86"/>
      <c r="OMZ157" s="86"/>
      <c r="ONA157" s="86"/>
      <c r="ONB157" s="86"/>
      <c r="ONC157" s="86"/>
      <c r="OND157" s="86"/>
      <c r="ONE157" s="86"/>
      <c r="ONF157" s="86"/>
      <c r="ONG157" s="86"/>
      <c r="ONH157" s="86"/>
      <c r="ONI157" s="86"/>
      <c r="ONJ157" s="86"/>
      <c r="ONK157" s="86"/>
      <c r="ONL157" s="86"/>
      <c r="ONM157" s="86"/>
      <c r="ONN157" s="86"/>
      <c r="ONO157" s="86"/>
      <c r="ONP157" s="86"/>
      <c r="ONQ157" s="86"/>
      <c r="ONR157" s="86"/>
      <c r="ONS157" s="86"/>
      <c r="ONT157" s="86"/>
      <c r="ONU157" s="86"/>
      <c r="ONV157" s="86"/>
      <c r="ONW157" s="86"/>
      <c r="ONX157" s="86"/>
      <c r="ONY157" s="86"/>
      <c r="ONZ157" s="86"/>
      <c r="OOA157" s="86"/>
      <c r="OOB157" s="86"/>
      <c r="OOC157" s="86"/>
      <c r="OOD157" s="86"/>
      <c r="OOE157" s="86"/>
      <c r="OOF157" s="86"/>
      <c r="OOG157" s="86"/>
      <c r="OOH157" s="86"/>
      <c r="OOI157" s="86"/>
      <c r="OOJ157" s="86"/>
      <c r="OOK157" s="86"/>
      <c r="OOL157" s="86"/>
      <c r="OOM157" s="86"/>
      <c r="OON157" s="86"/>
      <c r="OOO157" s="86"/>
      <c r="OOP157" s="86"/>
      <c r="OOQ157" s="86"/>
      <c r="OOR157" s="86"/>
      <c r="OOS157" s="86"/>
      <c r="OOT157" s="86"/>
      <c r="OOU157" s="86"/>
      <c r="OOV157" s="86"/>
      <c r="OOW157" s="86"/>
      <c r="OOX157" s="86"/>
      <c r="OOY157" s="86"/>
      <c r="OOZ157" s="86"/>
      <c r="OPA157" s="86"/>
      <c r="OPB157" s="86"/>
      <c r="OPC157" s="86"/>
      <c r="OPD157" s="86"/>
      <c r="OPE157" s="86"/>
      <c r="OPF157" s="86"/>
      <c r="OPG157" s="86"/>
      <c r="OPH157" s="86"/>
      <c r="OPI157" s="86"/>
      <c r="OPJ157" s="86"/>
      <c r="OPK157" s="86"/>
      <c r="OPL157" s="86"/>
      <c r="OPM157" s="86"/>
      <c r="OPN157" s="86"/>
      <c r="OPO157" s="86"/>
      <c r="OPP157" s="86"/>
      <c r="OPQ157" s="86"/>
      <c r="OPR157" s="86"/>
      <c r="OPS157" s="86"/>
      <c r="OPT157" s="86"/>
      <c r="OPU157" s="86"/>
      <c r="OPV157" s="86"/>
      <c r="OPW157" s="86"/>
      <c r="OPX157" s="86"/>
      <c r="OPY157" s="86"/>
      <c r="OPZ157" s="86"/>
      <c r="OQA157" s="86"/>
      <c r="OQB157" s="86"/>
      <c r="OQC157" s="86"/>
      <c r="OQD157" s="86"/>
      <c r="OQE157" s="86"/>
      <c r="OQF157" s="86"/>
      <c r="OQG157" s="86"/>
      <c r="OQH157" s="86"/>
      <c r="OQI157" s="86"/>
      <c r="OQJ157" s="86"/>
      <c r="OQK157" s="86"/>
      <c r="OQL157" s="86"/>
      <c r="OQM157" s="86"/>
      <c r="OQN157" s="86"/>
      <c r="OQO157" s="86"/>
      <c r="OQP157" s="86"/>
      <c r="OQQ157" s="86"/>
      <c r="OQR157" s="86"/>
      <c r="OQS157" s="86"/>
      <c r="OQT157" s="86"/>
      <c r="OQU157" s="86"/>
      <c r="OQV157" s="86"/>
      <c r="OQW157" s="86"/>
      <c r="OQX157" s="86"/>
      <c r="OQY157" s="86"/>
      <c r="OQZ157" s="86"/>
      <c r="ORA157" s="86"/>
      <c r="ORB157" s="86"/>
      <c r="ORC157" s="86"/>
      <c r="ORD157" s="86"/>
      <c r="ORE157" s="86"/>
      <c r="ORF157" s="86"/>
      <c r="ORG157" s="86"/>
      <c r="ORH157" s="86"/>
      <c r="ORI157" s="86"/>
      <c r="ORJ157" s="86"/>
      <c r="ORK157" s="86"/>
      <c r="ORL157" s="86"/>
      <c r="ORM157" s="86"/>
      <c r="ORN157" s="86"/>
      <c r="ORO157" s="86"/>
      <c r="ORP157" s="86"/>
      <c r="ORQ157" s="86"/>
      <c r="ORR157" s="86"/>
      <c r="ORS157" s="86"/>
      <c r="ORT157" s="86"/>
      <c r="ORU157" s="86"/>
      <c r="ORV157" s="86"/>
      <c r="ORW157" s="86"/>
      <c r="ORX157" s="86"/>
      <c r="ORY157" s="86"/>
      <c r="ORZ157" s="86"/>
      <c r="OSA157" s="86"/>
      <c r="OSB157" s="86"/>
      <c r="OSC157" s="86"/>
      <c r="OSD157" s="86"/>
      <c r="OSE157" s="86"/>
      <c r="OSF157" s="86"/>
      <c r="OSG157" s="86"/>
      <c r="OSH157" s="86"/>
      <c r="OSI157" s="86"/>
      <c r="OSJ157" s="86"/>
      <c r="OSK157" s="86"/>
      <c r="OSL157" s="86"/>
      <c r="OSM157" s="86"/>
      <c r="OSN157" s="86"/>
      <c r="OSO157" s="86"/>
      <c r="OSP157" s="86"/>
      <c r="OSQ157" s="86"/>
      <c r="OSR157" s="86"/>
      <c r="OSS157" s="86"/>
      <c r="OST157" s="86"/>
      <c r="OSU157" s="86"/>
      <c r="OSV157" s="86"/>
      <c r="OSW157" s="86"/>
      <c r="OSX157" s="86"/>
      <c r="OSY157" s="86"/>
      <c r="OSZ157" s="86"/>
      <c r="OTA157" s="86"/>
      <c r="OTB157" s="86"/>
      <c r="OTC157" s="86"/>
      <c r="OTD157" s="86"/>
      <c r="OTE157" s="86"/>
      <c r="OTF157" s="86"/>
      <c r="OTG157" s="86"/>
      <c r="OTH157" s="86"/>
      <c r="OTI157" s="86"/>
      <c r="OTJ157" s="86"/>
      <c r="OTK157" s="86"/>
      <c r="OTL157" s="86"/>
      <c r="OTM157" s="86"/>
      <c r="OTN157" s="86"/>
      <c r="OTO157" s="86"/>
      <c r="OTP157" s="86"/>
      <c r="OTQ157" s="86"/>
      <c r="OTR157" s="86"/>
      <c r="OTS157" s="86"/>
      <c r="OTT157" s="86"/>
      <c r="OTU157" s="86"/>
      <c r="OTV157" s="86"/>
      <c r="OTW157" s="86"/>
      <c r="OTX157" s="86"/>
      <c r="OTY157" s="86"/>
      <c r="OTZ157" s="86"/>
      <c r="OUA157" s="86"/>
      <c r="OUB157" s="86"/>
      <c r="OUC157" s="86"/>
      <c r="OUD157" s="86"/>
      <c r="OUE157" s="86"/>
      <c r="OUF157" s="86"/>
      <c r="OUG157" s="86"/>
      <c r="OUH157" s="86"/>
      <c r="OUI157" s="86"/>
      <c r="OUJ157" s="86"/>
      <c r="OUK157" s="86"/>
      <c r="OUL157" s="86"/>
      <c r="OUM157" s="86"/>
      <c r="OUN157" s="86"/>
      <c r="OUO157" s="86"/>
      <c r="OUP157" s="86"/>
      <c r="OUQ157" s="86"/>
      <c r="OUR157" s="86"/>
      <c r="OUS157" s="86"/>
      <c r="OUT157" s="86"/>
      <c r="OUU157" s="186"/>
      <c r="OUV157" s="186"/>
      <c r="OUW157" s="186"/>
      <c r="OUX157" s="186"/>
      <c r="OUY157" s="186"/>
      <c r="OUZ157" s="186"/>
      <c r="OVA157" s="86"/>
      <c r="OVB157" s="86"/>
      <c r="OVC157" s="86"/>
      <c r="OVD157" s="86"/>
      <c r="OVE157" s="86"/>
      <c r="OVF157" s="86"/>
      <c r="OVG157" s="86"/>
      <c r="OVH157" s="86"/>
      <c r="OVI157" s="86"/>
      <c r="OVJ157" s="86"/>
      <c r="OVK157" s="86"/>
      <c r="OVL157" s="86"/>
      <c r="OVM157" s="86"/>
      <c r="OVN157" s="86"/>
      <c r="OVO157" s="86"/>
      <c r="OVP157" s="86"/>
      <c r="OVQ157" s="86"/>
      <c r="OVR157" s="86"/>
      <c r="OVS157" s="86"/>
      <c r="OVT157" s="86"/>
      <c r="OVU157" s="86"/>
      <c r="OVV157" s="86"/>
      <c r="OVW157" s="86"/>
      <c r="OVX157" s="86"/>
      <c r="OVY157" s="86"/>
      <c r="OVZ157" s="86"/>
      <c r="OWA157" s="86"/>
      <c r="OWB157" s="86"/>
      <c r="OWC157" s="86"/>
      <c r="OWD157" s="86"/>
      <c r="OWE157" s="86"/>
      <c r="OWF157" s="86"/>
      <c r="OWG157" s="86"/>
      <c r="OWH157" s="86"/>
      <c r="OWI157" s="86"/>
      <c r="OWJ157" s="86"/>
      <c r="OWK157" s="86"/>
      <c r="OWL157" s="86"/>
      <c r="OWM157" s="86"/>
      <c r="OWN157" s="86"/>
      <c r="OWO157" s="86"/>
      <c r="OWP157" s="86"/>
      <c r="OWQ157" s="86"/>
      <c r="OWR157" s="86"/>
      <c r="OWS157" s="86"/>
      <c r="OWT157" s="86"/>
      <c r="OWU157" s="86"/>
      <c r="OWV157" s="86"/>
      <c r="OWW157" s="86"/>
      <c r="OWX157" s="86"/>
      <c r="OWY157" s="86"/>
      <c r="OWZ157" s="86"/>
      <c r="OXA157" s="86"/>
      <c r="OXB157" s="86"/>
      <c r="OXC157" s="86"/>
      <c r="OXD157" s="86"/>
      <c r="OXE157" s="86"/>
      <c r="OXF157" s="86"/>
      <c r="OXG157" s="86"/>
      <c r="OXH157" s="86"/>
      <c r="OXI157" s="86"/>
      <c r="OXJ157" s="86"/>
      <c r="OXK157" s="86"/>
      <c r="OXL157" s="86"/>
      <c r="OXM157" s="86"/>
      <c r="OXN157" s="86"/>
      <c r="OXO157" s="86"/>
      <c r="OXP157" s="86"/>
      <c r="OXQ157" s="86"/>
      <c r="OXR157" s="86"/>
      <c r="OXS157" s="86"/>
      <c r="OXT157" s="86"/>
      <c r="OXU157" s="86"/>
      <c r="OXV157" s="86"/>
      <c r="OXW157" s="86"/>
      <c r="OXX157" s="86"/>
      <c r="OXY157" s="86"/>
      <c r="OXZ157" s="86"/>
      <c r="OYA157" s="86"/>
      <c r="OYB157" s="86"/>
      <c r="OYC157" s="86"/>
      <c r="OYD157" s="86"/>
      <c r="OYE157" s="86"/>
      <c r="OYF157" s="86"/>
      <c r="OYG157" s="86"/>
      <c r="OYH157" s="86"/>
      <c r="OYI157" s="86"/>
      <c r="OYJ157" s="86"/>
      <c r="OYK157" s="86"/>
      <c r="OYL157" s="86"/>
      <c r="OYM157" s="86"/>
      <c r="OYN157" s="86"/>
      <c r="OYO157" s="86"/>
      <c r="OYP157" s="86"/>
      <c r="OYQ157" s="86"/>
      <c r="OYR157" s="86"/>
      <c r="OYS157" s="86"/>
      <c r="OYT157" s="86"/>
      <c r="OYU157" s="86"/>
      <c r="OYV157" s="86"/>
      <c r="OYW157" s="86"/>
      <c r="OYX157" s="86"/>
      <c r="OYY157" s="86"/>
      <c r="OYZ157" s="86"/>
      <c r="OZA157" s="86"/>
      <c r="OZB157" s="86"/>
      <c r="OZC157" s="86"/>
      <c r="OZD157" s="86"/>
      <c r="OZE157" s="86"/>
      <c r="OZF157" s="86"/>
      <c r="OZG157" s="86"/>
      <c r="OZH157" s="86"/>
      <c r="OZI157" s="86"/>
      <c r="OZJ157" s="86"/>
      <c r="OZK157" s="86"/>
      <c r="OZL157" s="86"/>
      <c r="OZM157" s="86"/>
      <c r="OZN157" s="86"/>
      <c r="OZO157" s="86"/>
      <c r="OZP157" s="86"/>
      <c r="OZQ157" s="86"/>
      <c r="OZR157" s="86"/>
      <c r="OZS157" s="86"/>
      <c r="OZT157" s="86"/>
      <c r="OZU157" s="86"/>
      <c r="OZV157" s="86"/>
      <c r="OZW157" s="86"/>
      <c r="OZX157" s="86"/>
      <c r="OZY157" s="86"/>
      <c r="OZZ157" s="86"/>
      <c r="PAA157" s="86"/>
      <c r="PAB157" s="86"/>
      <c r="PAC157" s="86"/>
      <c r="PAD157" s="86"/>
      <c r="PAE157" s="86"/>
      <c r="PAF157" s="86"/>
      <c r="PAG157" s="86"/>
      <c r="PAH157" s="86"/>
      <c r="PAI157" s="86"/>
      <c r="PAJ157" s="86"/>
      <c r="PAK157" s="86"/>
      <c r="PAL157" s="86"/>
      <c r="PAM157" s="86"/>
      <c r="PAN157" s="86"/>
      <c r="PAO157" s="86"/>
      <c r="PAP157" s="86"/>
      <c r="PAQ157" s="86"/>
      <c r="PAR157" s="86"/>
      <c r="PAS157" s="86"/>
      <c r="PAT157" s="86"/>
      <c r="PAU157" s="86"/>
      <c r="PAV157" s="86"/>
      <c r="PAW157" s="86"/>
      <c r="PAX157" s="86"/>
      <c r="PAY157" s="86"/>
      <c r="PAZ157" s="86"/>
      <c r="PBA157" s="86"/>
      <c r="PBB157" s="86"/>
      <c r="PBC157" s="86"/>
      <c r="PBD157" s="86"/>
      <c r="PBE157" s="86"/>
      <c r="PBF157" s="86"/>
      <c r="PBG157" s="86"/>
      <c r="PBH157" s="86"/>
      <c r="PBI157" s="86"/>
      <c r="PBJ157" s="86"/>
      <c r="PBK157" s="86"/>
      <c r="PBL157" s="86"/>
      <c r="PBM157" s="86"/>
      <c r="PBN157" s="86"/>
      <c r="PBO157" s="86"/>
      <c r="PBP157" s="86"/>
      <c r="PBQ157" s="86"/>
      <c r="PBR157" s="86"/>
      <c r="PBS157" s="86"/>
      <c r="PBT157" s="86"/>
      <c r="PBU157" s="86"/>
      <c r="PBV157" s="86"/>
      <c r="PBW157" s="86"/>
      <c r="PBX157" s="86"/>
      <c r="PBY157" s="86"/>
      <c r="PBZ157" s="86"/>
      <c r="PCA157" s="86"/>
      <c r="PCB157" s="86"/>
      <c r="PCC157" s="86"/>
      <c r="PCD157" s="86"/>
      <c r="PCE157" s="86"/>
      <c r="PCF157" s="86"/>
      <c r="PCG157" s="86"/>
      <c r="PCH157" s="86"/>
      <c r="PCI157" s="86"/>
      <c r="PCJ157" s="86"/>
      <c r="PCK157" s="86"/>
      <c r="PCL157" s="86"/>
      <c r="PCM157" s="86"/>
      <c r="PCN157" s="86"/>
      <c r="PCO157" s="86"/>
      <c r="PCP157" s="86"/>
      <c r="PCQ157" s="86"/>
      <c r="PCR157" s="86"/>
      <c r="PCS157" s="86"/>
      <c r="PCT157" s="86"/>
      <c r="PCU157" s="86"/>
      <c r="PCV157" s="86"/>
      <c r="PCW157" s="86"/>
      <c r="PCX157" s="86"/>
      <c r="PCY157" s="86"/>
      <c r="PCZ157" s="86"/>
      <c r="PDA157" s="86"/>
      <c r="PDB157" s="86"/>
      <c r="PDC157" s="86"/>
      <c r="PDD157" s="86"/>
      <c r="PDE157" s="86"/>
      <c r="PDF157" s="86"/>
      <c r="PDG157" s="86"/>
      <c r="PDH157" s="86"/>
      <c r="PDI157" s="86"/>
      <c r="PDJ157" s="86"/>
      <c r="PDK157" s="86"/>
      <c r="PDL157" s="86"/>
      <c r="PDM157" s="86"/>
      <c r="PDN157" s="86"/>
      <c r="PDO157" s="86"/>
      <c r="PDP157" s="86"/>
      <c r="PDQ157" s="86"/>
      <c r="PDR157" s="86"/>
      <c r="PDS157" s="86"/>
      <c r="PDT157" s="86"/>
      <c r="PDU157" s="86"/>
      <c r="PDV157" s="86"/>
      <c r="PDW157" s="86"/>
      <c r="PDX157" s="86"/>
      <c r="PDY157" s="86"/>
      <c r="PDZ157" s="86"/>
      <c r="PEA157" s="86"/>
      <c r="PEB157" s="86"/>
      <c r="PEC157" s="86"/>
      <c r="PED157" s="86"/>
      <c r="PEE157" s="86"/>
      <c r="PEF157" s="86"/>
      <c r="PEG157" s="86"/>
      <c r="PEH157" s="86"/>
      <c r="PEI157" s="86"/>
      <c r="PEJ157" s="86"/>
      <c r="PEK157" s="86"/>
      <c r="PEL157" s="86"/>
      <c r="PEM157" s="86"/>
      <c r="PEN157" s="86"/>
      <c r="PEO157" s="86"/>
      <c r="PEP157" s="86"/>
      <c r="PEQ157" s="186"/>
      <c r="PER157" s="186"/>
      <c r="PES157" s="186"/>
      <c r="PET157" s="186"/>
      <c r="PEU157" s="186"/>
      <c r="PEV157" s="186"/>
      <c r="PEW157" s="86"/>
      <c r="PEX157" s="86"/>
      <c r="PEY157" s="86"/>
      <c r="PEZ157" s="86"/>
      <c r="PFA157" s="86"/>
      <c r="PFB157" s="86"/>
      <c r="PFC157" s="86"/>
      <c r="PFD157" s="86"/>
      <c r="PFE157" s="86"/>
      <c r="PFF157" s="86"/>
      <c r="PFG157" s="86"/>
      <c r="PFH157" s="86"/>
      <c r="PFI157" s="86"/>
      <c r="PFJ157" s="86"/>
      <c r="PFK157" s="86"/>
      <c r="PFL157" s="86"/>
      <c r="PFM157" s="86"/>
      <c r="PFN157" s="86"/>
      <c r="PFO157" s="86"/>
      <c r="PFP157" s="86"/>
      <c r="PFQ157" s="86"/>
      <c r="PFR157" s="86"/>
      <c r="PFS157" s="86"/>
      <c r="PFT157" s="86"/>
      <c r="PFU157" s="86"/>
      <c r="PFV157" s="86"/>
      <c r="PFW157" s="86"/>
      <c r="PFX157" s="86"/>
      <c r="PFY157" s="86"/>
      <c r="PFZ157" s="86"/>
      <c r="PGA157" s="86"/>
      <c r="PGB157" s="86"/>
      <c r="PGC157" s="86"/>
      <c r="PGD157" s="86"/>
      <c r="PGE157" s="86"/>
      <c r="PGF157" s="86"/>
      <c r="PGG157" s="86"/>
      <c r="PGH157" s="86"/>
      <c r="PGI157" s="86"/>
      <c r="PGJ157" s="86"/>
      <c r="PGK157" s="86"/>
      <c r="PGL157" s="86"/>
      <c r="PGM157" s="86"/>
      <c r="PGN157" s="86"/>
      <c r="PGO157" s="86"/>
      <c r="PGP157" s="86"/>
      <c r="PGQ157" s="86"/>
      <c r="PGR157" s="86"/>
      <c r="PGS157" s="86"/>
      <c r="PGT157" s="86"/>
      <c r="PGU157" s="86"/>
      <c r="PGV157" s="86"/>
      <c r="PGW157" s="86"/>
      <c r="PGX157" s="86"/>
      <c r="PGY157" s="86"/>
      <c r="PGZ157" s="86"/>
      <c r="PHA157" s="86"/>
      <c r="PHB157" s="86"/>
      <c r="PHC157" s="86"/>
      <c r="PHD157" s="86"/>
      <c r="PHE157" s="86"/>
      <c r="PHF157" s="86"/>
      <c r="PHG157" s="86"/>
      <c r="PHH157" s="86"/>
      <c r="PHI157" s="86"/>
      <c r="PHJ157" s="86"/>
      <c r="PHK157" s="86"/>
      <c r="PHL157" s="86"/>
      <c r="PHM157" s="86"/>
      <c r="PHN157" s="86"/>
      <c r="PHO157" s="86"/>
      <c r="PHP157" s="86"/>
      <c r="PHQ157" s="86"/>
      <c r="PHR157" s="86"/>
      <c r="PHS157" s="86"/>
      <c r="PHT157" s="86"/>
      <c r="PHU157" s="86"/>
      <c r="PHV157" s="86"/>
      <c r="PHW157" s="86"/>
      <c r="PHX157" s="86"/>
      <c r="PHY157" s="86"/>
      <c r="PHZ157" s="86"/>
      <c r="PIA157" s="86"/>
      <c r="PIB157" s="86"/>
      <c r="PIC157" s="86"/>
      <c r="PID157" s="86"/>
      <c r="PIE157" s="86"/>
      <c r="PIF157" s="86"/>
      <c r="PIG157" s="86"/>
      <c r="PIH157" s="86"/>
      <c r="PII157" s="86"/>
      <c r="PIJ157" s="86"/>
      <c r="PIK157" s="86"/>
      <c r="PIL157" s="86"/>
      <c r="PIM157" s="86"/>
      <c r="PIN157" s="86"/>
      <c r="PIO157" s="86"/>
      <c r="PIP157" s="86"/>
      <c r="PIQ157" s="86"/>
      <c r="PIR157" s="86"/>
      <c r="PIS157" s="86"/>
      <c r="PIT157" s="86"/>
      <c r="PIU157" s="86"/>
      <c r="PIV157" s="86"/>
      <c r="PIW157" s="86"/>
      <c r="PIX157" s="86"/>
      <c r="PIY157" s="86"/>
      <c r="PIZ157" s="86"/>
      <c r="PJA157" s="86"/>
      <c r="PJB157" s="86"/>
      <c r="PJC157" s="86"/>
      <c r="PJD157" s="86"/>
      <c r="PJE157" s="86"/>
      <c r="PJF157" s="86"/>
      <c r="PJG157" s="86"/>
      <c r="PJH157" s="86"/>
      <c r="PJI157" s="86"/>
      <c r="PJJ157" s="86"/>
      <c r="PJK157" s="86"/>
      <c r="PJL157" s="86"/>
      <c r="PJM157" s="86"/>
      <c r="PJN157" s="86"/>
      <c r="PJO157" s="86"/>
      <c r="PJP157" s="86"/>
      <c r="PJQ157" s="86"/>
      <c r="PJR157" s="86"/>
      <c r="PJS157" s="86"/>
      <c r="PJT157" s="86"/>
      <c r="PJU157" s="86"/>
      <c r="PJV157" s="86"/>
      <c r="PJW157" s="86"/>
      <c r="PJX157" s="86"/>
      <c r="PJY157" s="86"/>
      <c r="PJZ157" s="86"/>
      <c r="PKA157" s="86"/>
      <c r="PKB157" s="86"/>
      <c r="PKC157" s="86"/>
      <c r="PKD157" s="86"/>
      <c r="PKE157" s="86"/>
      <c r="PKF157" s="86"/>
      <c r="PKG157" s="86"/>
      <c r="PKH157" s="86"/>
      <c r="PKI157" s="86"/>
      <c r="PKJ157" s="86"/>
      <c r="PKK157" s="86"/>
      <c r="PKL157" s="86"/>
      <c r="PKM157" s="86"/>
      <c r="PKN157" s="86"/>
      <c r="PKO157" s="86"/>
      <c r="PKP157" s="86"/>
      <c r="PKQ157" s="86"/>
      <c r="PKR157" s="86"/>
      <c r="PKS157" s="86"/>
      <c r="PKT157" s="86"/>
      <c r="PKU157" s="86"/>
      <c r="PKV157" s="86"/>
      <c r="PKW157" s="86"/>
      <c r="PKX157" s="86"/>
      <c r="PKY157" s="86"/>
      <c r="PKZ157" s="86"/>
      <c r="PLA157" s="86"/>
      <c r="PLB157" s="86"/>
      <c r="PLC157" s="86"/>
      <c r="PLD157" s="86"/>
      <c r="PLE157" s="86"/>
      <c r="PLF157" s="86"/>
      <c r="PLG157" s="86"/>
      <c r="PLH157" s="86"/>
      <c r="PLI157" s="86"/>
      <c r="PLJ157" s="86"/>
      <c r="PLK157" s="86"/>
      <c r="PLL157" s="86"/>
      <c r="PLM157" s="86"/>
      <c r="PLN157" s="86"/>
      <c r="PLO157" s="86"/>
      <c r="PLP157" s="86"/>
      <c r="PLQ157" s="86"/>
      <c r="PLR157" s="86"/>
      <c r="PLS157" s="86"/>
      <c r="PLT157" s="86"/>
      <c r="PLU157" s="86"/>
      <c r="PLV157" s="86"/>
      <c r="PLW157" s="86"/>
      <c r="PLX157" s="86"/>
      <c r="PLY157" s="86"/>
      <c r="PLZ157" s="86"/>
      <c r="PMA157" s="86"/>
      <c r="PMB157" s="86"/>
      <c r="PMC157" s="86"/>
      <c r="PMD157" s="86"/>
      <c r="PME157" s="86"/>
      <c r="PMF157" s="86"/>
      <c r="PMG157" s="86"/>
      <c r="PMH157" s="86"/>
      <c r="PMI157" s="86"/>
      <c r="PMJ157" s="86"/>
      <c r="PMK157" s="86"/>
      <c r="PML157" s="86"/>
      <c r="PMM157" s="86"/>
      <c r="PMN157" s="86"/>
      <c r="PMO157" s="86"/>
      <c r="PMP157" s="86"/>
      <c r="PMQ157" s="86"/>
      <c r="PMR157" s="86"/>
      <c r="PMS157" s="86"/>
      <c r="PMT157" s="86"/>
      <c r="PMU157" s="86"/>
      <c r="PMV157" s="86"/>
      <c r="PMW157" s="86"/>
      <c r="PMX157" s="86"/>
      <c r="PMY157" s="86"/>
      <c r="PMZ157" s="86"/>
      <c r="PNA157" s="86"/>
      <c r="PNB157" s="86"/>
      <c r="PNC157" s="86"/>
      <c r="PND157" s="86"/>
      <c r="PNE157" s="86"/>
      <c r="PNF157" s="86"/>
      <c r="PNG157" s="86"/>
      <c r="PNH157" s="86"/>
      <c r="PNI157" s="86"/>
      <c r="PNJ157" s="86"/>
      <c r="PNK157" s="86"/>
      <c r="PNL157" s="86"/>
      <c r="PNM157" s="86"/>
      <c r="PNN157" s="86"/>
      <c r="PNO157" s="86"/>
      <c r="PNP157" s="86"/>
      <c r="PNQ157" s="86"/>
      <c r="PNR157" s="86"/>
      <c r="PNS157" s="86"/>
      <c r="PNT157" s="86"/>
      <c r="PNU157" s="86"/>
      <c r="PNV157" s="86"/>
      <c r="PNW157" s="86"/>
      <c r="PNX157" s="86"/>
      <c r="PNY157" s="86"/>
      <c r="PNZ157" s="86"/>
      <c r="POA157" s="86"/>
      <c r="POB157" s="86"/>
      <c r="POC157" s="86"/>
      <c r="POD157" s="86"/>
      <c r="POE157" s="86"/>
      <c r="POF157" s="86"/>
      <c r="POG157" s="86"/>
      <c r="POH157" s="86"/>
      <c r="POI157" s="86"/>
      <c r="POJ157" s="86"/>
      <c r="POK157" s="86"/>
      <c r="POL157" s="86"/>
      <c r="POM157" s="186"/>
      <c r="PON157" s="186"/>
      <c r="POO157" s="186"/>
      <c r="POP157" s="186"/>
      <c r="POQ157" s="186"/>
      <c r="POR157" s="186"/>
      <c r="POS157" s="86"/>
      <c r="POT157" s="86"/>
      <c r="POU157" s="86"/>
      <c r="POV157" s="86"/>
      <c r="POW157" s="86"/>
      <c r="POX157" s="86"/>
      <c r="POY157" s="86"/>
      <c r="POZ157" s="86"/>
      <c r="PPA157" s="86"/>
      <c r="PPB157" s="86"/>
      <c r="PPC157" s="86"/>
      <c r="PPD157" s="86"/>
      <c r="PPE157" s="86"/>
      <c r="PPF157" s="86"/>
      <c r="PPG157" s="86"/>
      <c r="PPH157" s="86"/>
      <c r="PPI157" s="86"/>
      <c r="PPJ157" s="86"/>
      <c r="PPK157" s="86"/>
      <c r="PPL157" s="86"/>
      <c r="PPM157" s="86"/>
      <c r="PPN157" s="86"/>
      <c r="PPO157" s="86"/>
      <c r="PPP157" s="86"/>
      <c r="PPQ157" s="86"/>
      <c r="PPR157" s="86"/>
      <c r="PPS157" s="86"/>
      <c r="PPT157" s="86"/>
      <c r="PPU157" s="86"/>
      <c r="PPV157" s="86"/>
      <c r="PPW157" s="86"/>
      <c r="PPX157" s="86"/>
      <c r="PPY157" s="86"/>
      <c r="PPZ157" s="86"/>
      <c r="PQA157" s="86"/>
      <c r="PQB157" s="86"/>
      <c r="PQC157" s="86"/>
      <c r="PQD157" s="86"/>
      <c r="PQE157" s="86"/>
      <c r="PQF157" s="86"/>
      <c r="PQG157" s="86"/>
      <c r="PQH157" s="86"/>
      <c r="PQI157" s="86"/>
      <c r="PQJ157" s="86"/>
      <c r="PQK157" s="86"/>
      <c r="PQL157" s="86"/>
      <c r="PQM157" s="86"/>
      <c r="PQN157" s="86"/>
      <c r="PQO157" s="86"/>
      <c r="PQP157" s="86"/>
      <c r="PQQ157" s="86"/>
      <c r="PQR157" s="86"/>
      <c r="PQS157" s="86"/>
      <c r="PQT157" s="86"/>
      <c r="PQU157" s="86"/>
      <c r="PQV157" s="86"/>
      <c r="PQW157" s="86"/>
      <c r="PQX157" s="86"/>
      <c r="PQY157" s="86"/>
      <c r="PQZ157" s="86"/>
      <c r="PRA157" s="86"/>
      <c r="PRB157" s="86"/>
      <c r="PRC157" s="86"/>
      <c r="PRD157" s="86"/>
      <c r="PRE157" s="86"/>
      <c r="PRF157" s="86"/>
      <c r="PRG157" s="86"/>
      <c r="PRH157" s="86"/>
      <c r="PRI157" s="86"/>
      <c r="PRJ157" s="86"/>
      <c r="PRK157" s="86"/>
      <c r="PRL157" s="86"/>
      <c r="PRM157" s="86"/>
      <c r="PRN157" s="86"/>
      <c r="PRO157" s="86"/>
      <c r="PRP157" s="86"/>
      <c r="PRQ157" s="86"/>
      <c r="PRR157" s="86"/>
      <c r="PRS157" s="86"/>
      <c r="PRT157" s="86"/>
      <c r="PRU157" s="86"/>
      <c r="PRV157" s="86"/>
      <c r="PRW157" s="86"/>
      <c r="PRX157" s="86"/>
      <c r="PRY157" s="86"/>
      <c r="PRZ157" s="86"/>
      <c r="PSA157" s="86"/>
      <c r="PSB157" s="86"/>
      <c r="PSC157" s="86"/>
      <c r="PSD157" s="86"/>
      <c r="PSE157" s="86"/>
      <c r="PSF157" s="86"/>
      <c r="PSG157" s="86"/>
      <c r="PSH157" s="86"/>
      <c r="PSI157" s="86"/>
      <c r="PSJ157" s="86"/>
      <c r="PSK157" s="86"/>
      <c r="PSL157" s="86"/>
      <c r="PSM157" s="86"/>
      <c r="PSN157" s="86"/>
      <c r="PSO157" s="86"/>
      <c r="PSP157" s="86"/>
      <c r="PSQ157" s="86"/>
      <c r="PSR157" s="86"/>
      <c r="PSS157" s="86"/>
      <c r="PST157" s="86"/>
      <c r="PSU157" s="86"/>
      <c r="PSV157" s="86"/>
      <c r="PSW157" s="86"/>
      <c r="PSX157" s="86"/>
      <c r="PSY157" s="86"/>
      <c r="PSZ157" s="86"/>
      <c r="PTA157" s="86"/>
      <c r="PTB157" s="86"/>
      <c r="PTC157" s="86"/>
      <c r="PTD157" s="86"/>
      <c r="PTE157" s="86"/>
      <c r="PTF157" s="86"/>
      <c r="PTG157" s="86"/>
      <c r="PTH157" s="86"/>
      <c r="PTI157" s="86"/>
      <c r="PTJ157" s="86"/>
      <c r="PTK157" s="86"/>
      <c r="PTL157" s="86"/>
      <c r="PTM157" s="86"/>
      <c r="PTN157" s="86"/>
      <c r="PTO157" s="86"/>
      <c r="PTP157" s="86"/>
      <c r="PTQ157" s="86"/>
      <c r="PTR157" s="86"/>
      <c r="PTS157" s="86"/>
      <c r="PTT157" s="86"/>
      <c r="PTU157" s="86"/>
      <c r="PTV157" s="86"/>
      <c r="PTW157" s="86"/>
      <c r="PTX157" s="86"/>
      <c r="PTY157" s="86"/>
      <c r="PTZ157" s="86"/>
      <c r="PUA157" s="86"/>
      <c r="PUB157" s="86"/>
      <c r="PUC157" s="86"/>
      <c r="PUD157" s="86"/>
      <c r="PUE157" s="86"/>
      <c r="PUF157" s="86"/>
      <c r="PUG157" s="86"/>
      <c r="PUH157" s="86"/>
      <c r="PUI157" s="86"/>
      <c r="PUJ157" s="86"/>
      <c r="PUK157" s="86"/>
      <c r="PUL157" s="86"/>
      <c r="PUM157" s="86"/>
      <c r="PUN157" s="86"/>
      <c r="PUO157" s="86"/>
      <c r="PUP157" s="86"/>
      <c r="PUQ157" s="86"/>
      <c r="PUR157" s="86"/>
      <c r="PUS157" s="86"/>
      <c r="PUT157" s="86"/>
      <c r="PUU157" s="86"/>
      <c r="PUV157" s="86"/>
      <c r="PUW157" s="86"/>
      <c r="PUX157" s="86"/>
      <c r="PUY157" s="86"/>
      <c r="PUZ157" s="86"/>
      <c r="PVA157" s="86"/>
      <c r="PVB157" s="86"/>
      <c r="PVC157" s="86"/>
      <c r="PVD157" s="86"/>
      <c r="PVE157" s="86"/>
      <c r="PVF157" s="86"/>
      <c r="PVG157" s="86"/>
      <c r="PVH157" s="86"/>
      <c r="PVI157" s="86"/>
      <c r="PVJ157" s="86"/>
      <c r="PVK157" s="86"/>
      <c r="PVL157" s="86"/>
      <c r="PVM157" s="86"/>
      <c r="PVN157" s="86"/>
      <c r="PVO157" s="86"/>
      <c r="PVP157" s="86"/>
      <c r="PVQ157" s="86"/>
      <c r="PVR157" s="86"/>
      <c r="PVS157" s="86"/>
      <c r="PVT157" s="86"/>
      <c r="PVU157" s="86"/>
      <c r="PVV157" s="86"/>
      <c r="PVW157" s="86"/>
      <c r="PVX157" s="86"/>
      <c r="PVY157" s="86"/>
      <c r="PVZ157" s="86"/>
      <c r="PWA157" s="86"/>
      <c r="PWB157" s="86"/>
      <c r="PWC157" s="86"/>
      <c r="PWD157" s="86"/>
      <c r="PWE157" s="86"/>
      <c r="PWF157" s="86"/>
      <c r="PWG157" s="86"/>
      <c r="PWH157" s="86"/>
      <c r="PWI157" s="86"/>
      <c r="PWJ157" s="86"/>
      <c r="PWK157" s="86"/>
      <c r="PWL157" s="86"/>
      <c r="PWM157" s="86"/>
      <c r="PWN157" s="86"/>
      <c r="PWO157" s="86"/>
      <c r="PWP157" s="86"/>
      <c r="PWQ157" s="86"/>
      <c r="PWR157" s="86"/>
      <c r="PWS157" s="86"/>
      <c r="PWT157" s="86"/>
      <c r="PWU157" s="86"/>
      <c r="PWV157" s="86"/>
      <c r="PWW157" s="86"/>
      <c r="PWX157" s="86"/>
      <c r="PWY157" s="86"/>
      <c r="PWZ157" s="86"/>
      <c r="PXA157" s="86"/>
      <c r="PXB157" s="86"/>
      <c r="PXC157" s="86"/>
      <c r="PXD157" s="86"/>
      <c r="PXE157" s="86"/>
      <c r="PXF157" s="86"/>
      <c r="PXG157" s="86"/>
      <c r="PXH157" s="86"/>
      <c r="PXI157" s="86"/>
      <c r="PXJ157" s="86"/>
      <c r="PXK157" s="86"/>
      <c r="PXL157" s="86"/>
      <c r="PXM157" s="86"/>
      <c r="PXN157" s="86"/>
      <c r="PXO157" s="86"/>
      <c r="PXP157" s="86"/>
      <c r="PXQ157" s="86"/>
      <c r="PXR157" s="86"/>
      <c r="PXS157" s="86"/>
      <c r="PXT157" s="86"/>
      <c r="PXU157" s="86"/>
      <c r="PXV157" s="86"/>
      <c r="PXW157" s="86"/>
      <c r="PXX157" s="86"/>
      <c r="PXY157" s="86"/>
      <c r="PXZ157" s="86"/>
      <c r="PYA157" s="86"/>
      <c r="PYB157" s="86"/>
      <c r="PYC157" s="86"/>
      <c r="PYD157" s="86"/>
      <c r="PYE157" s="86"/>
      <c r="PYF157" s="86"/>
      <c r="PYG157" s="86"/>
      <c r="PYH157" s="86"/>
      <c r="PYI157" s="186"/>
      <c r="PYJ157" s="186"/>
      <c r="PYK157" s="186"/>
      <c r="PYL157" s="186"/>
      <c r="PYM157" s="186"/>
      <c r="PYN157" s="186"/>
      <c r="PYO157" s="86"/>
      <c r="PYP157" s="86"/>
      <c r="PYQ157" s="86"/>
      <c r="PYR157" s="86"/>
      <c r="PYS157" s="86"/>
      <c r="PYT157" s="86"/>
      <c r="PYU157" s="86"/>
      <c r="PYV157" s="86"/>
      <c r="PYW157" s="86"/>
      <c r="PYX157" s="86"/>
      <c r="PYY157" s="86"/>
      <c r="PYZ157" s="86"/>
      <c r="PZA157" s="86"/>
      <c r="PZB157" s="86"/>
      <c r="PZC157" s="86"/>
      <c r="PZD157" s="86"/>
      <c r="PZE157" s="86"/>
      <c r="PZF157" s="86"/>
      <c r="PZG157" s="86"/>
      <c r="PZH157" s="86"/>
      <c r="PZI157" s="86"/>
      <c r="PZJ157" s="86"/>
      <c r="PZK157" s="86"/>
      <c r="PZL157" s="86"/>
      <c r="PZM157" s="86"/>
      <c r="PZN157" s="86"/>
      <c r="PZO157" s="86"/>
      <c r="PZP157" s="86"/>
      <c r="PZQ157" s="86"/>
      <c r="PZR157" s="86"/>
      <c r="PZS157" s="86"/>
      <c r="PZT157" s="86"/>
      <c r="PZU157" s="86"/>
      <c r="PZV157" s="86"/>
      <c r="PZW157" s="86"/>
      <c r="PZX157" s="86"/>
      <c r="PZY157" s="86"/>
      <c r="PZZ157" s="86"/>
      <c r="QAA157" s="86"/>
      <c r="QAB157" s="86"/>
      <c r="QAC157" s="86"/>
      <c r="QAD157" s="86"/>
      <c r="QAE157" s="86"/>
      <c r="QAF157" s="86"/>
      <c r="QAG157" s="86"/>
      <c r="QAH157" s="86"/>
      <c r="QAI157" s="86"/>
      <c r="QAJ157" s="86"/>
      <c r="QAK157" s="86"/>
      <c r="QAL157" s="86"/>
      <c r="QAM157" s="86"/>
      <c r="QAN157" s="86"/>
      <c r="QAO157" s="86"/>
      <c r="QAP157" s="86"/>
      <c r="QAQ157" s="86"/>
      <c r="QAR157" s="86"/>
      <c r="QAS157" s="86"/>
      <c r="QAT157" s="86"/>
      <c r="QAU157" s="86"/>
      <c r="QAV157" s="86"/>
      <c r="QAW157" s="86"/>
      <c r="QAX157" s="86"/>
      <c r="QAY157" s="86"/>
      <c r="QAZ157" s="86"/>
      <c r="QBA157" s="86"/>
      <c r="QBB157" s="86"/>
      <c r="QBC157" s="86"/>
      <c r="QBD157" s="86"/>
      <c r="QBE157" s="86"/>
      <c r="QBF157" s="86"/>
      <c r="QBG157" s="86"/>
      <c r="QBH157" s="86"/>
      <c r="QBI157" s="86"/>
      <c r="QBJ157" s="86"/>
      <c r="QBK157" s="86"/>
      <c r="QBL157" s="86"/>
      <c r="QBM157" s="86"/>
      <c r="QBN157" s="86"/>
      <c r="QBO157" s="86"/>
      <c r="QBP157" s="86"/>
      <c r="QBQ157" s="86"/>
      <c r="QBR157" s="86"/>
      <c r="QBS157" s="86"/>
      <c r="QBT157" s="86"/>
      <c r="QBU157" s="86"/>
      <c r="QBV157" s="86"/>
      <c r="QBW157" s="86"/>
      <c r="QBX157" s="86"/>
      <c r="QBY157" s="86"/>
      <c r="QBZ157" s="86"/>
      <c r="QCA157" s="86"/>
      <c r="QCB157" s="86"/>
      <c r="QCC157" s="86"/>
      <c r="QCD157" s="86"/>
      <c r="QCE157" s="86"/>
      <c r="QCF157" s="86"/>
      <c r="QCG157" s="86"/>
      <c r="QCH157" s="86"/>
      <c r="QCI157" s="86"/>
      <c r="QCJ157" s="86"/>
      <c r="QCK157" s="86"/>
      <c r="QCL157" s="86"/>
      <c r="QCM157" s="86"/>
      <c r="QCN157" s="86"/>
      <c r="QCO157" s="86"/>
      <c r="QCP157" s="86"/>
      <c r="QCQ157" s="86"/>
      <c r="QCR157" s="86"/>
      <c r="QCS157" s="86"/>
      <c r="QCT157" s="86"/>
      <c r="QCU157" s="86"/>
      <c r="QCV157" s="86"/>
      <c r="QCW157" s="86"/>
      <c r="QCX157" s="86"/>
      <c r="QCY157" s="86"/>
      <c r="QCZ157" s="86"/>
      <c r="QDA157" s="86"/>
      <c r="QDB157" s="86"/>
      <c r="QDC157" s="86"/>
      <c r="QDD157" s="86"/>
      <c r="QDE157" s="86"/>
      <c r="QDF157" s="86"/>
      <c r="QDG157" s="86"/>
      <c r="QDH157" s="86"/>
      <c r="QDI157" s="86"/>
      <c r="QDJ157" s="86"/>
      <c r="QDK157" s="86"/>
      <c r="QDL157" s="86"/>
      <c r="QDM157" s="86"/>
      <c r="QDN157" s="86"/>
      <c r="QDO157" s="86"/>
      <c r="QDP157" s="86"/>
      <c r="QDQ157" s="86"/>
      <c r="QDR157" s="86"/>
      <c r="QDS157" s="86"/>
      <c r="QDT157" s="86"/>
      <c r="QDU157" s="86"/>
      <c r="QDV157" s="86"/>
      <c r="QDW157" s="86"/>
      <c r="QDX157" s="86"/>
      <c r="QDY157" s="86"/>
      <c r="QDZ157" s="86"/>
      <c r="QEA157" s="86"/>
      <c r="QEB157" s="86"/>
      <c r="QEC157" s="86"/>
      <c r="QED157" s="86"/>
      <c r="QEE157" s="86"/>
      <c r="QEF157" s="86"/>
      <c r="QEG157" s="86"/>
      <c r="QEH157" s="86"/>
      <c r="QEI157" s="86"/>
      <c r="QEJ157" s="86"/>
      <c r="QEK157" s="86"/>
      <c r="QEL157" s="86"/>
      <c r="QEM157" s="86"/>
      <c r="QEN157" s="86"/>
      <c r="QEO157" s="86"/>
      <c r="QEP157" s="86"/>
      <c r="QEQ157" s="86"/>
      <c r="QER157" s="86"/>
      <c r="QES157" s="86"/>
      <c r="QET157" s="86"/>
      <c r="QEU157" s="86"/>
      <c r="QEV157" s="86"/>
      <c r="QEW157" s="86"/>
      <c r="QEX157" s="86"/>
      <c r="QEY157" s="86"/>
      <c r="QEZ157" s="86"/>
      <c r="QFA157" s="86"/>
      <c r="QFB157" s="86"/>
      <c r="QFC157" s="86"/>
      <c r="QFD157" s="86"/>
      <c r="QFE157" s="86"/>
      <c r="QFF157" s="86"/>
      <c r="QFG157" s="86"/>
      <c r="QFH157" s="86"/>
      <c r="QFI157" s="86"/>
      <c r="QFJ157" s="86"/>
      <c r="QFK157" s="86"/>
      <c r="QFL157" s="86"/>
      <c r="QFM157" s="86"/>
      <c r="QFN157" s="86"/>
      <c r="QFO157" s="86"/>
      <c r="QFP157" s="86"/>
      <c r="QFQ157" s="86"/>
      <c r="QFR157" s="86"/>
      <c r="QFS157" s="86"/>
      <c r="QFT157" s="86"/>
      <c r="QFU157" s="86"/>
      <c r="QFV157" s="86"/>
      <c r="QFW157" s="86"/>
      <c r="QFX157" s="86"/>
      <c r="QFY157" s="86"/>
      <c r="QFZ157" s="86"/>
      <c r="QGA157" s="86"/>
      <c r="QGB157" s="86"/>
      <c r="QGC157" s="86"/>
      <c r="QGD157" s="86"/>
      <c r="QGE157" s="86"/>
      <c r="QGF157" s="86"/>
      <c r="QGG157" s="86"/>
      <c r="QGH157" s="86"/>
      <c r="QGI157" s="86"/>
      <c r="QGJ157" s="86"/>
      <c r="QGK157" s="86"/>
      <c r="QGL157" s="86"/>
      <c r="QGM157" s="86"/>
      <c r="QGN157" s="86"/>
      <c r="QGO157" s="86"/>
      <c r="QGP157" s="86"/>
      <c r="QGQ157" s="86"/>
      <c r="QGR157" s="86"/>
      <c r="QGS157" s="86"/>
      <c r="QGT157" s="86"/>
      <c r="QGU157" s="86"/>
      <c r="QGV157" s="86"/>
      <c r="QGW157" s="86"/>
      <c r="QGX157" s="86"/>
      <c r="QGY157" s="86"/>
      <c r="QGZ157" s="86"/>
      <c r="QHA157" s="86"/>
      <c r="QHB157" s="86"/>
      <c r="QHC157" s="86"/>
      <c r="QHD157" s="86"/>
      <c r="QHE157" s="86"/>
      <c r="QHF157" s="86"/>
      <c r="QHG157" s="86"/>
      <c r="QHH157" s="86"/>
      <c r="QHI157" s="86"/>
      <c r="QHJ157" s="86"/>
      <c r="QHK157" s="86"/>
      <c r="QHL157" s="86"/>
      <c r="QHM157" s="86"/>
      <c r="QHN157" s="86"/>
      <c r="QHO157" s="86"/>
      <c r="QHP157" s="86"/>
      <c r="QHQ157" s="86"/>
      <c r="QHR157" s="86"/>
      <c r="QHS157" s="86"/>
      <c r="QHT157" s="86"/>
      <c r="QHU157" s="86"/>
      <c r="QHV157" s="86"/>
      <c r="QHW157" s="86"/>
      <c r="QHX157" s="86"/>
      <c r="QHY157" s="86"/>
      <c r="QHZ157" s="86"/>
      <c r="QIA157" s="86"/>
      <c r="QIB157" s="86"/>
      <c r="QIC157" s="86"/>
      <c r="QID157" s="86"/>
      <c r="QIE157" s="186"/>
      <c r="QIF157" s="186"/>
      <c r="QIG157" s="186"/>
      <c r="QIH157" s="186"/>
      <c r="QII157" s="186"/>
      <c r="QIJ157" s="186"/>
      <c r="QIK157" s="86"/>
      <c r="QIL157" s="86"/>
      <c r="QIM157" s="86"/>
      <c r="QIN157" s="86"/>
      <c r="QIO157" s="86"/>
      <c r="QIP157" s="86"/>
      <c r="QIQ157" s="86"/>
      <c r="QIR157" s="86"/>
      <c r="QIS157" s="86"/>
      <c r="QIT157" s="86"/>
      <c r="QIU157" s="86"/>
      <c r="QIV157" s="86"/>
      <c r="QIW157" s="86"/>
      <c r="QIX157" s="86"/>
      <c r="QIY157" s="86"/>
      <c r="QIZ157" s="86"/>
      <c r="QJA157" s="86"/>
      <c r="QJB157" s="86"/>
      <c r="QJC157" s="86"/>
      <c r="QJD157" s="86"/>
      <c r="QJE157" s="86"/>
      <c r="QJF157" s="86"/>
      <c r="QJG157" s="86"/>
      <c r="QJH157" s="86"/>
      <c r="QJI157" s="86"/>
      <c r="QJJ157" s="86"/>
      <c r="QJK157" s="86"/>
      <c r="QJL157" s="86"/>
      <c r="QJM157" s="86"/>
      <c r="QJN157" s="86"/>
      <c r="QJO157" s="86"/>
      <c r="QJP157" s="86"/>
      <c r="QJQ157" s="86"/>
      <c r="QJR157" s="86"/>
      <c r="QJS157" s="86"/>
      <c r="QJT157" s="86"/>
      <c r="QJU157" s="86"/>
      <c r="QJV157" s="86"/>
      <c r="QJW157" s="86"/>
      <c r="QJX157" s="86"/>
      <c r="QJY157" s="86"/>
      <c r="QJZ157" s="86"/>
      <c r="QKA157" s="86"/>
      <c r="QKB157" s="86"/>
      <c r="QKC157" s="86"/>
      <c r="QKD157" s="86"/>
      <c r="QKE157" s="86"/>
      <c r="QKF157" s="86"/>
      <c r="QKG157" s="86"/>
      <c r="QKH157" s="86"/>
      <c r="QKI157" s="86"/>
      <c r="QKJ157" s="86"/>
      <c r="QKK157" s="86"/>
      <c r="QKL157" s="86"/>
      <c r="QKM157" s="86"/>
      <c r="QKN157" s="86"/>
      <c r="QKO157" s="86"/>
      <c r="QKP157" s="86"/>
      <c r="QKQ157" s="86"/>
      <c r="QKR157" s="86"/>
      <c r="QKS157" s="86"/>
      <c r="QKT157" s="86"/>
      <c r="QKU157" s="86"/>
      <c r="QKV157" s="86"/>
      <c r="QKW157" s="86"/>
      <c r="QKX157" s="86"/>
      <c r="QKY157" s="86"/>
      <c r="QKZ157" s="86"/>
      <c r="QLA157" s="86"/>
      <c r="QLB157" s="86"/>
      <c r="QLC157" s="86"/>
      <c r="QLD157" s="86"/>
      <c r="QLE157" s="86"/>
      <c r="QLF157" s="86"/>
      <c r="QLG157" s="86"/>
      <c r="QLH157" s="86"/>
      <c r="QLI157" s="86"/>
      <c r="QLJ157" s="86"/>
      <c r="QLK157" s="86"/>
      <c r="QLL157" s="86"/>
      <c r="QLM157" s="86"/>
      <c r="QLN157" s="86"/>
      <c r="QLO157" s="86"/>
      <c r="QLP157" s="86"/>
      <c r="QLQ157" s="86"/>
      <c r="QLR157" s="86"/>
      <c r="QLS157" s="86"/>
      <c r="QLT157" s="86"/>
      <c r="QLU157" s="86"/>
      <c r="QLV157" s="86"/>
      <c r="QLW157" s="86"/>
      <c r="QLX157" s="86"/>
      <c r="QLY157" s="86"/>
      <c r="QLZ157" s="86"/>
      <c r="QMA157" s="86"/>
      <c r="QMB157" s="86"/>
      <c r="QMC157" s="86"/>
      <c r="QMD157" s="86"/>
      <c r="QME157" s="86"/>
      <c r="QMF157" s="86"/>
      <c r="QMG157" s="86"/>
      <c r="QMH157" s="86"/>
      <c r="QMI157" s="86"/>
      <c r="QMJ157" s="86"/>
      <c r="QMK157" s="86"/>
      <c r="QML157" s="86"/>
      <c r="QMM157" s="86"/>
      <c r="QMN157" s="86"/>
      <c r="QMO157" s="86"/>
      <c r="QMP157" s="86"/>
      <c r="QMQ157" s="86"/>
      <c r="QMR157" s="86"/>
      <c r="QMS157" s="86"/>
      <c r="QMT157" s="86"/>
      <c r="QMU157" s="86"/>
      <c r="QMV157" s="86"/>
      <c r="QMW157" s="86"/>
      <c r="QMX157" s="86"/>
      <c r="QMY157" s="86"/>
      <c r="QMZ157" s="86"/>
      <c r="QNA157" s="86"/>
      <c r="QNB157" s="86"/>
      <c r="QNC157" s="86"/>
      <c r="QND157" s="86"/>
      <c r="QNE157" s="86"/>
      <c r="QNF157" s="86"/>
      <c r="QNG157" s="86"/>
      <c r="QNH157" s="86"/>
      <c r="QNI157" s="86"/>
      <c r="QNJ157" s="86"/>
      <c r="QNK157" s="86"/>
      <c r="QNL157" s="86"/>
      <c r="QNM157" s="86"/>
      <c r="QNN157" s="86"/>
      <c r="QNO157" s="86"/>
      <c r="QNP157" s="86"/>
      <c r="QNQ157" s="86"/>
      <c r="QNR157" s="86"/>
      <c r="QNS157" s="86"/>
      <c r="QNT157" s="86"/>
      <c r="QNU157" s="86"/>
      <c r="QNV157" s="86"/>
      <c r="QNW157" s="86"/>
      <c r="QNX157" s="86"/>
      <c r="QNY157" s="86"/>
      <c r="QNZ157" s="86"/>
      <c r="QOA157" s="86"/>
      <c r="QOB157" s="86"/>
      <c r="QOC157" s="86"/>
      <c r="QOD157" s="86"/>
      <c r="QOE157" s="86"/>
      <c r="QOF157" s="86"/>
      <c r="QOG157" s="86"/>
      <c r="QOH157" s="86"/>
      <c r="QOI157" s="86"/>
      <c r="QOJ157" s="86"/>
      <c r="QOK157" s="86"/>
      <c r="QOL157" s="86"/>
      <c r="QOM157" s="86"/>
      <c r="QON157" s="86"/>
      <c r="QOO157" s="86"/>
      <c r="QOP157" s="86"/>
      <c r="QOQ157" s="86"/>
      <c r="QOR157" s="86"/>
      <c r="QOS157" s="86"/>
      <c r="QOT157" s="86"/>
      <c r="QOU157" s="86"/>
      <c r="QOV157" s="86"/>
      <c r="QOW157" s="86"/>
      <c r="QOX157" s="86"/>
      <c r="QOY157" s="86"/>
      <c r="QOZ157" s="86"/>
      <c r="QPA157" s="86"/>
      <c r="QPB157" s="86"/>
      <c r="QPC157" s="86"/>
      <c r="QPD157" s="86"/>
      <c r="QPE157" s="86"/>
      <c r="QPF157" s="86"/>
      <c r="QPG157" s="86"/>
      <c r="QPH157" s="86"/>
      <c r="QPI157" s="86"/>
      <c r="QPJ157" s="86"/>
      <c r="QPK157" s="86"/>
      <c r="QPL157" s="86"/>
      <c r="QPM157" s="86"/>
      <c r="QPN157" s="86"/>
      <c r="QPO157" s="86"/>
      <c r="QPP157" s="86"/>
      <c r="QPQ157" s="86"/>
      <c r="QPR157" s="86"/>
      <c r="QPS157" s="86"/>
      <c r="QPT157" s="86"/>
      <c r="QPU157" s="86"/>
      <c r="QPV157" s="86"/>
      <c r="QPW157" s="86"/>
      <c r="QPX157" s="86"/>
      <c r="QPY157" s="86"/>
      <c r="QPZ157" s="86"/>
      <c r="QQA157" s="86"/>
      <c r="QQB157" s="86"/>
      <c r="QQC157" s="86"/>
      <c r="QQD157" s="86"/>
      <c r="QQE157" s="86"/>
      <c r="QQF157" s="86"/>
      <c r="QQG157" s="86"/>
      <c r="QQH157" s="86"/>
      <c r="QQI157" s="86"/>
      <c r="QQJ157" s="86"/>
      <c r="QQK157" s="86"/>
      <c r="QQL157" s="86"/>
      <c r="QQM157" s="86"/>
      <c r="QQN157" s="86"/>
      <c r="QQO157" s="86"/>
      <c r="QQP157" s="86"/>
      <c r="QQQ157" s="86"/>
      <c r="QQR157" s="86"/>
      <c r="QQS157" s="86"/>
      <c r="QQT157" s="86"/>
      <c r="QQU157" s="86"/>
      <c r="QQV157" s="86"/>
      <c r="QQW157" s="86"/>
      <c r="QQX157" s="86"/>
      <c r="QQY157" s="86"/>
      <c r="QQZ157" s="86"/>
      <c r="QRA157" s="86"/>
      <c r="QRB157" s="86"/>
      <c r="QRC157" s="86"/>
      <c r="QRD157" s="86"/>
      <c r="QRE157" s="86"/>
      <c r="QRF157" s="86"/>
      <c r="QRG157" s="86"/>
      <c r="QRH157" s="86"/>
      <c r="QRI157" s="86"/>
      <c r="QRJ157" s="86"/>
      <c r="QRK157" s="86"/>
      <c r="QRL157" s="86"/>
      <c r="QRM157" s="86"/>
      <c r="QRN157" s="86"/>
      <c r="QRO157" s="86"/>
      <c r="QRP157" s="86"/>
      <c r="QRQ157" s="86"/>
      <c r="QRR157" s="86"/>
      <c r="QRS157" s="86"/>
      <c r="QRT157" s="86"/>
      <c r="QRU157" s="86"/>
      <c r="QRV157" s="86"/>
      <c r="QRW157" s="86"/>
      <c r="QRX157" s="86"/>
      <c r="QRY157" s="86"/>
      <c r="QRZ157" s="86"/>
      <c r="QSA157" s="186"/>
      <c r="QSB157" s="186"/>
      <c r="QSC157" s="186"/>
      <c r="QSD157" s="186"/>
      <c r="QSE157" s="186"/>
      <c r="QSF157" s="186"/>
      <c r="QSG157" s="86"/>
      <c r="QSH157" s="86"/>
      <c r="QSI157" s="86"/>
      <c r="QSJ157" s="86"/>
      <c r="QSK157" s="86"/>
      <c r="QSL157" s="86"/>
      <c r="QSM157" s="86"/>
      <c r="QSN157" s="86"/>
      <c r="QSO157" s="86"/>
      <c r="QSP157" s="86"/>
      <c r="QSQ157" s="86"/>
      <c r="QSR157" s="86"/>
      <c r="QSS157" s="86"/>
      <c r="QST157" s="86"/>
      <c r="QSU157" s="86"/>
      <c r="QSV157" s="86"/>
      <c r="QSW157" s="86"/>
      <c r="QSX157" s="86"/>
      <c r="QSY157" s="86"/>
      <c r="QSZ157" s="86"/>
      <c r="QTA157" s="86"/>
      <c r="QTB157" s="86"/>
      <c r="QTC157" s="86"/>
      <c r="QTD157" s="86"/>
      <c r="QTE157" s="86"/>
      <c r="QTF157" s="86"/>
      <c r="QTG157" s="86"/>
      <c r="QTH157" s="86"/>
      <c r="QTI157" s="86"/>
      <c r="QTJ157" s="86"/>
      <c r="QTK157" s="86"/>
      <c r="QTL157" s="86"/>
      <c r="QTM157" s="86"/>
      <c r="QTN157" s="86"/>
      <c r="QTO157" s="86"/>
      <c r="QTP157" s="86"/>
      <c r="QTQ157" s="86"/>
      <c r="QTR157" s="86"/>
      <c r="QTS157" s="86"/>
      <c r="QTT157" s="86"/>
      <c r="QTU157" s="86"/>
      <c r="QTV157" s="86"/>
      <c r="QTW157" s="86"/>
      <c r="QTX157" s="86"/>
      <c r="QTY157" s="86"/>
      <c r="QTZ157" s="86"/>
      <c r="QUA157" s="86"/>
      <c r="QUB157" s="86"/>
      <c r="QUC157" s="86"/>
      <c r="QUD157" s="86"/>
      <c r="QUE157" s="86"/>
      <c r="QUF157" s="86"/>
      <c r="QUG157" s="86"/>
      <c r="QUH157" s="86"/>
      <c r="QUI157" s="86"/>
      <c r="QUJ157" s="86"/>
      <c r="QUK157" s="86"/>
      <c r="QUL157" s="86"/>
      <c r="QUM157" s="86"/>
      <c r="QUN157" s="86"/>
      <c r="QUO157" s="86"/>
      <c r="QUP157" s="86"/>
      <c r="QUQ157" s="86"/>
      <c r="QUR157" s="86"/>
      <c r="QUS157" s="86"/>
      <c r="QUT157" s="86"/>
      <c r="QUU157" s="86"/>
      <c r="QUV157" s="86"/>
      <c r="QUW157" s="86"/>
      <c r="QUX157" s="86"/>
      <c r="QUY157" s="86"/>
      <c r="QUZ157" s="86"/>
      <c r="QVA157" s="86"/>
      <c r="QVB157" s="86"/>
      <c r="QVC157" s="86"/>
      <c r="QVD157" s="86"/>
      <c r="QVE157" s="86"/>
      <c r="QVF157" s="86"/>
      <c r="QVG157" s="86"/>
      <c r="QVH157" s="86"/>
      <c r="QVI157" s="86"/>
      <c r="QVJ157" s="86"/>
      <c r="QVK157" s="86"/>
      <c r="QVL157" s="86"/>
      <c r="QVM157" s="86"/>
      <c r="QVN157" s="86"/>
      <c r="QVO157" s="86"/>
      <c r="QVP157" s="86"/>
      <c r="QVQ157" s="86"/>
      <c r="QVR157" s="86"/>
      <c r="QVS157" s="86"/>
      <c r="QVT157" s="86"/>
      <c r="QVU157" s="86"/>
      <c r="QVV157" s="86"/>
      <c r="QVW157" s="86"/>
      <c r="QVX157" s="86"/>
      <c r="QVY157" s="86"/>
      <c r="QVZ157" s="86"/>
      <c r="QWA157" s="86"/>
      <c r="QWB157" s="86"/>
      <c r="QWC157" s="86"/>
      <c r="QWD157" s="86"/>
      <c r="QWE157" s="86"/>
      <c r="QWF157" s="86"/>
      <c r="QWG157" s="86"/>
      <c r="QWH157" s="86"/>
      <c r="QWI157" s="86"/>
      <c r="QWJ157" s="86"/>
      <c r="QWK157" s="86"/>
      <c r="QWL157" s="86"/>
      <c r="QWM157" s="86"/>
      <c r="QWN157" s="86"/>
      <c r="QWO157" s="86"/>
      <c r="QWP157" s="86"/>
      <c r="QWQ157" s="86"/>
      <c r="QWR157" s="86"/>
      <c r="QWS157" s="86"/>
      <c r="QWT157" s="86"/>
      <c r="QWU157" s="86"/>
      <c r="QWV157" s="86"/>
      <c r="QWW157" s="86"/>
      <c r="QWX157" s="86"/>
      <c r="QWY157" s="86"/>
      <c r="QWZ157" s="86"/>
      <c r="QXA157" s="86"/>
      <c r="QXB157" s="86"/>
      <c r="QXC157" s="86"/>
      <c r="QXD157" s="86"/>
      <c r="QXE157" s="86"/>
      <c r="QXF157" s="86"/>
      <c r="QXG157" s="86"/>
      <c r="QXH157" s="86"/>
      <c r="QXI157" s="86"/>
      <c r="QXJ157" s="86"/>
      <c r="QXK157" s="86"/>
      <c r="QXL157" s="86"/>
      <c r="QXM157" s="86"/>
      <c r="QXN157" s="86"/>
      <c r="QXO157" s="86"/>
      <c r="QXP157" s="86"/>
      <c r="QXQ157" s="86"/>
      <c r="QXR157" s="86"/>
      <c r="QXS157" s="86"/>
      <c r="QXT157" s="86"/>
      <c r="QXU157" s="86"/>
      <c r="QXV157" s="86"/>
      <c r="QXW157" s="86"/>
      <c r="QXX157" s="86"/>
      <c r="QXY157" s="86"/>
      <c r="QXZ157" s="86"/>
      <c r="QYA157" s="86"/>
      <c r="QYB157" s="86"/>
      <c r="QYC157" s="86"/>
      <c r="QYD157" s="86"/>
      <c r="QYE157" s="86"/>
      <c r="QYF157" s="86"/>
      <c r="QYG157" s="86"/>
      <c r="QYH157" s="86"/>
      <c r="QYI157" s="86"/>
      <c r="QYJ157" s="86"/>
      <c r="QYK157" s="86"/>
      <c r="QYL157" s="86"/>
      <c r="QYM157" s="86"/>
      <c r="QYN157" s="86"/>
      <c r="QYO157" s="86"/>
      <c r="QYP157" s="86"/>
      <c r="QYQ157" s="86"/>
      <c r="QYR157" s="86"/>
      <c r="QYS157" s="86"/>
      <c r="QYT157" s="86"/>
      <c r="QYU157" s="86"/>
      <c r="QYV157" s="86"/>
      <c r="QYW157" s="86"/>
      <c r="QYX157" s="86"/>
      <c r="QYY157" s="86"/>
      <c r="QYZ157" s="86"/>
      <c r="QZA157" s="86"/>
      <c r="QZB157" s="86"/>
      <c r="QZC157" s="86"/>
      <c r="QZD157" s="86"/>
      <c r="QZE157" s="86"/>
      <c r="QZF157" s="86"/>
      <c r="QZG157" s="86"/>
      <c r="QZH157" s="86"/>
      <c r="QZI157" s="86"/>
      <c r="QZJ157" s="86"/>
      <c r="QZK157" s="86"/>
      <c r="QZL157" s="86"/>
      <c r="QZM157" s="86"/>
      <c r="QZN157" s="86"/>
      <c r="QZO157" s="86"/>
      <c r="QZP157" s="86"/>
      <c r="QZQ157" s="86"/>
      <c r="QZR157" s="86"/>
      <c r="QZS157" s="86"/>
      <c r="QZT157" s="86"/>
      <c r="QZU157" s="86"/>
      <c r="QZV157" s="86"/>
      <c r="QZW157" s="86"/>
      <c r="QZX157" s="86"/>
      <c r="QZY157" s="86"/>
      <c r="QZZ157" s="86"/>
      <c r="RAA157" s="86"/>
      <c r="RAB157" s="86"/>
      <c r="RAC157" s="86"/>
      <c r="RAD157" s="86"/>
      <c r="RAE157" s="86"/>
      <c r="RAF157" s="86"/>
      <c r="RAG157" s="86"/>
      <c r="RAH157" s="86"/>
      <c r="RAI157" s="86"/>
      <c r="RAJ157" s="86"/>
      <c r="RAK157" s="86"/>
      <c r="RAL157" s="86"/>
      <c r="RAM157" s="86"/>
      <c r="RAN157" s="86"/>
      <c r="RAO157" s="86"/>
      <c r="RAP157" s="86"/>
      <c r="RAQ157" s="86"/>
      <c r="RAR157" s="86"/>
      <c r="RAS157" s="86"/>
      <c r="RAT157" s="86"/>
      <c r="RAU157" s="86"/>
      <c r="RAV157" s="86"/>
      <c r="RAW157" s="86"/>
      <c r="RAX157" s="86"/>
      <c r="RAY157" s="86"/>
      <c r="RAZ157" s="86"/>
      <c r="RBA157" s="86"/>
      <c r="RBB157" s="86"/>
      <c r="RBC157" s="86"/>
      <c r="RBD157" s="86"/>
      <c r="RBE157" s="86"/>
      <c r="RBF157" s="86"/>
      <c r="RBG157" s="86"/>
      <c r="RBH157" s="86"/>
      <c r="RBI157" s="86"/>
      <c r="RBJ157" s="86"/>
      <c r="RBK157" s="86"/>
      <c r="RBL157" s="86"/>
      <c r="RBM157" s="86"/>
      <c r="RBN157" s="86"/>
      <c r="RBO157" s="86"/>
      <c r="RBP157" s="86"/>
      <c r="RBQ157" s="86"/>
      <c r="RBR157" s="86"/>
      <c r="RBS157" s="86"/>
      <c r="RBT157" s="86"/>
      <c r="RBU157" s="86"/>
      <c r="RBV157" s="86"/>
      <c r="RBW157" s="186"/>
      <c r="RBX157" s="186"/>
      <c r="RBY157" s="186"/>
      <c r="RBZ157" s="186"/>
      <c r="RCA157" s="186"/>
      <c r="RCB157" s="186"/>
      <c r="RCC157" s="86"/>
      <c r="RCD157" s="86"/>
      <c r="RCE157" s="86"/>
      <c r="RCF157" s="86"/>
      <c r="RCG157" s="86"/>
      <c r="RCH157" s="86"/>
      <c r="RCI157" s="86"/>
      <c r="RCJ157" s="86"/>
      <c r="RCK157" s="86"/>
      <c r="RCL157" s="86"/>
      <c r="RCM157" s="86"/>
      <c r="RCN157" s="86"/>
      <c r="RCO157" s="86"/>
      <c r="RCP157" s="86"/>
      <c r="RCQ157" s="86"/>
      <c r="RCR157" s="86"/>
      <c r="RCS157" s="86"/>
      <c r="RCT157" s="86"/>
      <c r="RCU157" s="86"/>
      <c r="RCV157" s="86"/>
      <c r="RCW157" s="86"/>
      <c r="RCX157" s="86"/>
      <c r="RCY157" s="86"/>
      <c r="RCZ157" s="86"/>
      <c r="RDA157" s="86"/>
      <c r="RDB157" s="86"/>
      <c r="RDC157" s="86"/>
      <c r="RDD157" s="86"/>
      <c r="RDE157" s="86"/>
      <c r="RDF157" s="86"/>
      <c r="RDG157" s="86"/>
      <c r="RDH157" s="86"/>
      <c r="RDI157" s="86"/>
      <c r="RDJ157" s="86"/>
      <c r="RDK157" s="86"/>
      <c r="RDL157" s="86"/>
      <c r="RDM157" s="86"/>
      <c r="RDN157" s="86"/>
      <c r="RDO157" s="86"/>
      <c r="RDP157" s="86"/>
      <c r="RDQ157" s="86"/>
      <c r="RDR157" s="86"/>
      <c r="RDS157" s="86"/>
      <c r="RDT157" s="86"/>
      <c r="RDU157" s="86"/>
      <c r="RDV157" s="86"/>
      <c r="RDW157" s="86"/>
      <c r="RDX157" s="86"/>
      <c r="RDY157" s="86"/>
      <c r="RDZ157" s="86"/>
      <c r="REA157" s="86"/>
      <c r="REB157" s="86"/>
      <c r="REC157" s="86"/>
      <c r="RED157" s="86"/>
      <c r="REE157" s="86"/>
      <c r="REF157" s="86"/>
      <c r="REG157" s="86"/>
      <c r="REH157" s="86"/>
      <c r="REI157" s="86"/>
      <c r="REJ157" s="86"/>
      <c r="REK157" s="86"/>
      <c r="REL157" s="86"/>
      <c r="REM157" s="86"/>
      <c r="REN157" s="86"/>
      <c r="REO157" s="86"/>
      <c r="REP157" s="86"/>
      <c r="REQ157" s="86"/>
      <c r="RER157" s="86"/>
      <c r="RES157" s="86"/>
      <c r="RET157" s="86"/>
      <c r="REU157" s="86"/>
      <c r="REV157" s="86"/>
      <c r="REW157" s="86"/>
      <c r="REX157" s="86"/>
      <c r="REY157" s="86"/>
      <c r="REZ157" s="86"/>
      <c r="RFA157" s="86"/>
      <c r="RFB157" s="86"/>
      <c r="RFC157" s="86"/>
      <c r="RFD157" s="86"/>
      <c r="RFE157" s="86"/>
      <c r="RFF157" s="86"/>
      <c r="RFG157" s="86"/>
      <c r="RFH157" s="86"/>
      <c r="RFI157" s="86"/>
      <c r="RFJ157" s="86"/>
      <c r="RFK157" s="86"/>
      <c r="RFL157" s="86"/>
      <c r="RFM157" s="86"/>
      <c r="RFN157" s="86"/>
      <c r="RFO157" s="86"/>
      <c r="RFP157" s="86"/>
      <c r="RFQ157" s="86"/>
      <c r="RFR157" s="86"/>
      <c r="RFS157" s="86"/>
      <c r="RFT157" s="86"/>
      <c r="RFU157" s="86"/>
      <c r="RFV157" s="86"/>
      <c r="RFW157" s="86"/>
      <c r="RFX157" s="86"/>
      <c r="RFY157" s="86"/>
      <c r="RFZ157" s="86"/>
      <c r="RGA157" s="86"/>
      <c r="RGB157" s="86"/>
      <c r="RGC157" s="86"/>
      <c r="RGD157" s="86"/>
      <c r="RGE157" s="86"/>
      <c r="RGF157" s="86"/>
      <c r="RGG157" s="86"/>
      <c r="RGH157" s="86"/>
      <c r="RGI157" s="86"/>
      <c r="RGJ157" s="86"/>
      <c r="RGK157" s="86"/>
      <c r="RGL157" s="86"/>
      <c r="RGM157" s="86"/>
      <c r="RGN157" s="86"/>
      <c r="RGO157" s="86"/>
      <c r="RGP157" s="86"/>
      <c r="RGQ157" s="86"/>
      <c r="RGR157" s="86"/>
      <c r="RGS157" s="86"/>
      <c r="RGT157" s="86"/>
      <c r="RGU157" s="86"/>
      <c r="RGV157" s="86"/>
      <c r="RGW157" s="86"/>
      <c r="RGX157" s="86"/>
      <c r="RGY157" s="86"/>
      <c r="RGZ157" s="86"/>
      <c r="RHA157" s="86"/>
      <c r="RHB157" s="86"/>
      <c r="RHC157" s="86"/>
      <c r="RHD157" s="86"/>
      <c r="RHE157" s="86"/>
      <c r="RHF157" s="86"/>
      <c r="RHG157" s="86"/>
      <c r="RHH157" s="86"/>
      <c r="RHI157" s="86"/>
      <c r="RHJ157" s="86"/>
      <c r="RHK157" s="86"/>
      <c r="RHL157" s="86"/>
      <c r="RHM157" s="86"/>
      <c r="RHN157" s="86"/>
      <c r="RHO157" s="86"/>
      <c r="RHP157" s="86"/>
      <c r="RHQ157" s="86"/>
      <c r="RHR157" s="86"/>
      <c r="RHS157" s="86"/>
      <c r="RHT157" s="86"/>
      <c r="RHU157" s="86"/>
      <c r="RHV157" s="86"/>
      <c r="RHW157" s="86"/>
      <c r="RHX157" s="86"/>
      <c r="RHY157" s="86"/>
      <c r="RHZ157" s="86"/>
      <c r="RIA157" s="86"/>
      <c r="RIB157" s="86"/>
      <c r="RIC157" s="86"/>
      <c r="RID157" s="86"/>
      <c r="RIE157" s="86"/>
      <c r="RIF157" s="86"/>
      <c r="RIG157" s="86"/>
      <c r="RIH157" s="86"/>
      <c r="RII157" s="86"/>
      <c r="RIJ157" s="86"/>
      <c r="RIK157" s="86"/>
      <c r="RIL157" s="86"/>
      <c r="RIM157" s="86"/>
      <c r="RIN157" s="86"/>
      <c r="RIO157" s="86"/>
      <c r="RIP157" s="86"/>
      <c r="RIQ157" s="86"/>
      <c r="RIR157" s="86"/>
      <c r="RIS157" s="86"/>
      <c r="RIT157" s="86"/>
      <c r="RIU157" s="86"/>
      <c r="RIV157" s="86"/>
      <c r="RIW157" s="86"/>
      <c r="RIX157" s="86"/>
      <c r="RIY157" s="86"/>
      <c r="RIZ157" s="86"/>
      <c r="RJA157" s="86"/>
      <c r="RJB157" s="86"/>
      <c r="RJC157" s="86"/>
      <c r="RJD157" s="86"/>
      <c r="RJE157" s="86"/>
      <c r="RJF157" s="86"/>
      <c r="RJG157" s="86"/>
      <c r="RJH157" s="86"/>
      <c r="RJI157" s="86"/>
      <c r="RJJ157" s="86"/>
      <c r="RJK157" s="86"/>
      <c r="RJL157" s="86"/>
      <c r="RJM157" s="86"/>
      <c r="RJN157" s="86"/>
      <c r="RJO157" s="86"/>
      <c r="RJP157" s="86"/>
      <c r="RJQ157" s="86"/>
      <c r="RJR157" s="86"/>
      <c r="RJS157" s="86"/>
      <c r="RJT157" s="86"/>
      <c r="RJU157" s="86"/>
      <c r="RJV157" s="86"/>
      <c r="RJW157" s="86"/>
      <c r="RJX157" s="86"/>
      <c r="RJY157" s="86"/>
      <c r="RJZ157" s="86"/>
      <c r="RKA157" s="86"/>
      <c r="RKB157" s="86"/>
      <c r="RKC157" s="86"/>
      <c r="RKD157" s="86"/>
      <c r="RKE157" s="86"/>
      <c r="RKF157" s="86"/>
      <c r="RKG157" s="86"/>
      <c r="RKH157" s="86"/>
      <c r="RKI157" s="86"/>
      <c r="RKJ157" s="86"/>
      <c r="RKK157" s="86"/>
      <c r="RKL157" s="86"/>
      <c r="RKM157" s="86"/>
      <c r="RKN157" s="86"/>
      <c r="RKO157" s="86"/>
      <c r="RKP157" s="86"/>
      <c r="RKQ157" s="86"/>
      <c r="RKR157" s="86"/>
      <c r="RKS157" s="86"/>
      <c r="RKT157" s="86"/>
      <c r="RKU157" s="86"/>
      <c r="RKV157" s="86"/>
      <c r="RKW157" s="86"/>
      <c r="RKX157" s="86"/>
      <c r="RKY157" s="86"/>
      <c r="RKZ157" s="86"/>
      <c r="RLA157" s="86"/>
      <c r="RLB157" s="86"/>
      <c r="RLC157" s="86"/>
      <c r="RLD157" s="86"/>
      <c r="RLE157" s="86"/>
      <c r="RLF157" s="86"/>
      <c r="RLG157" s="86"/>
      <c r="RLH157" s="86"/>
      <c r="RLI157" s="86"/>
      <c r="RLJ157" s="86"/>
      <c r="RLK157" s="86"/>
      <c r="RLL157" s="86"/>
      <c r="RLM157" s="86"/>
      <c r="RLN157" s="86"/>
      <c r="RLO157" s="86"/>
      <c r="RLP157" s="86"/>
      <c r="RLQ157" s="86"/>
      <c r="RLR157" s="86"/>
      <c r="RLS157" s="186"/>
      <c r="RLT157" s="186"/>
      <c r="RLU157" s="186"/>
      <c r="RLV157" s="186"/>
      <c r="RLW157" s="186"/>
      <c r="RLX157" s="186"/>
      <c r="RLY157" s="86"/>
      <c r="RLZ157" s="86"/>
      <c r="RMA157" s="86"/>
      <c r="RMB157" s="86"/>
      <c r="RMC157" s="86"/>
      <c r="RMD157" s="86"/>
      <c r="RME157" s="86"/>
      <c r="RMF157" s="86"/>
      <c r="RMG157" s="86"/>
      <c r="RMH157" s="86"/>
      <c r="RMI157" s="86"/>
      <c r="RMJ157" s="86"/>
      <c r="RMK157" s="86"/>
      <c r="RML157" s="86"/>
      <c r="RMM157" s="86"/>
      <c r="RMN157" s="86"/>
      <c r="RMO157" s="86"/>
      <c r="RMP157" s="86"/>
      <c r="RMQ157" s="86"/>
      <c r="RMR157" s="86"/>
      <c r="RMS157" s="86"/>
      <c r="RMT157" s="86"/>
      <c r="RMU157" s="86"/>
      <c r="RMV157" s="86"/>
      <c r="RMW157" s="86"/>
      <c r="RMX157" s="86"/>
      <c r="RMY157" s="86"/>
      <c r="RMZ157" s="86"/>
      <c r="RNA157" s="86"/>
      <c r="RNB157" s="86"/>
      <c r="RNC157" s="86"/>
      <c r="RND157" s="86"/>
      <c r="RNE157" s="86"/>
      <c r="RNF157" s="86"/>
      <c r="RNG157" s="86"/>
      <c r="RNH157" s="86"/>
      <c r="RNI157" s="86"/>
      <c r="RNJ157" s="86"/>
      <c r="RNK157" s="86"/>
      <c r="RNL157" s="86"/>
      <c r="RNM157" s="86"/>
      <c r="RNN157" s="86"/>
      <c r="RNO157" s="86"/>
      <c r="RNP157" s="86"/>
      <c r="RNQ157" s="86"/>
      <c r="RNR157" s="86"/>
      <c r="RNS157" s="86"/>
      <c r="RNT157" s="86"/>
      <c r="RNU157" s="86"/>
      <c r="RNV157" s="86"/>
      <c r="RNW157" s="86"/>
      <c r="RNX157" s="86"/>
      <c r="RNY157" s="86"/>
      <c r="RNZ157" s="86"/>
      <c r="ROA157" s="86"/>
      <c r="ROB157" s="86"/>
      <c r="ROC157" s="86"/>
      <c r="ROD157" s="86"/>
      <c r="ROE157" s="86"/>
      <c r="ROF157" s="86"/>
      <c r="ROG157" s="86"/>
      <c r="ROH157" s="86"/>
      <c r="ROI157" s="86"/>
      <c r="ROJ157" s="86"/>
      <c r="ROK157" s="86"/>
      <c r="ROL157" s="86"/>
      <c r="ROM157" s="86"/>
      <c r="RON157" s="86"/>
      <c r="ROO157" s="86"/>
      <c r="ROP157" s="86"/>
      <c r="ROQ157" s="86"/>
      <c r="ROR157" s="86"/>
      <c r="ROS157" s="86"/>
      <c r="ROT157" s="86"/>
      <c r="ROU157" s="86"/>
      <c r="ROV157" s="86"/>
      <c r="ROW157" s="86"/>
      <c r="ROX157" s="86"/>
      <c r="ROY157" s="86"/>
      <c r="ROZ157" s="86"/>
      <c r="RPA157" s="86"/>
      <c r="RPB157" s="86"/>
      <c r="RPC157" s="86"/>
      <c r="RPD157" s="86"/>
      <c r="RPE157" s="86"/>
      <c r="RPF157" s="86"/>
      <c r="RPG157" s="86"/>
      <c r="RPH157" s="86"/>
      <c r="RPI157" s="86"/>
      <c r="RPJ157" s="86"/>
      <c r="RPK157" s="86"/>
      <c r="RPL157" s="86"/>
      <c r="RPM157" s="86"/>
      <c r="RPN157" s="86"/>
      <c r="RPO157" s="86"/>
      <c r="RPP157" s="86"/>
      <c r="RPQ157" s="86"/>
      <c r="RPR157" s="86"/>
      <c r="RPS157" s="86"/>
      <c r="RPT157" s="86"/>
      <c r="RPU157" s="86"/>
      <c r="RPV157" s="86"/>
      <c r="RPW157" s="86"/>
      <c r="RPX157" s="86"/>
      <c r="RPY157" s="86"/>
      <c r="RPZ157" s="86"/>
      <c r="RQA157" s="86"/>
      <c r="RQB157" s="86"/>
      <c r="RQC157" s="86"/>
      <c r="RQD157" s="86"/>
      <c r="RQE157" s="86"/>
      <c r="RQF157" s="86"/>
      <c r="RQG157" s="86"/>
      <c r="RQH157" s="86"/>
      <c r="RQI157" s="86"/>
      <c r="RQJ157" s="86"/>
      <c r="RQK157" s="86"/>
      <c r="RQL157" s="86"/>
      <c r="RQM157" s="86"/>
      <c r="RQN157" s="86"/>
      <c r="RQO157" s="86"/>
      <c r="RQP157" s="86"/>
      <c r="RQQ157" s="86"/>
      <c r="RQR157" s="86"/>
      <c r="RQS157" s="86"/>
      <c r="RQT157" s="86"/>
      <c r="RQU157" s="86"/>
      <c r="RQV157" s="86"/>
      <c r="RQW157" s="86"/>
      <c r="RQX157" s="86"/>
      <c r="RQY157" s="86"/>
      <c r="RQZ157" s="86"/>
      <c r="RRA157" s="86"/>
      <c r="RRB157" s="86"/>
      <c r="RRC157" s="86"/>
      <c r="RRD157" s="86"/>
      <c r="RRE157" s="86"/>
      <c r="RRF157" s="86"/>
      <c r="RRG157" s="86"/>
      <c r="RRH157" s="86"/>
      <c r="RRI157" s="86"/>
      <c r="RRJ157" s="86"/>
      <c r="RRK157" s="86"/>
      <c r="RRL157" s="86"/>
      <c r="RRM157" s="86"/>
      <c r="RRN157" s="86"/>
      <c r="RRO157" s="86"/>
      <c r="RRP157" s="86"/>
      <c r="RRQ157" s="86"/>
      <c r="RRR157" s="86"/>
      <c r="RRS157" s="86"/>
      <c r="RRT157" s="86"/>
      <c r="RRU157" s="86"/>
      <c r="RRV157" s="86"/>
      <c r="RRW157" s="86"/>
      <c r="RRX157" s="86"/>
      <c r="RRY157" s="86"/>
      <c r="RRZ157" s="86"/>
      <c r="RSA157" s="86"/>
      <c r="RSB157" s="86"/>
      <c r="RSC157" s="86"/>
      <c r="RSD157" s="86"/>
      <c r="RSE157" s="86"/>
      <c r="RSF157" s="86"/>
      <c r="RSG157" s="86"/>
      <c r="RSH157" s="86"/>
      <c r="RSI157" s="86"/>
      <c r="RSJ157" s="86"/>
      <c r="RSK157" s="86"/>
      <c r="RSL157" s="86"/>
      <c r="RSM157" s="86"/>
      <c r="RSN157" s="86"/>
      <c r="RSO157" s="86"/>
      <c r="RSP157" s="86"/>
      <c r="RSQ157" s="86"/>
      <c r="RSR157" s="86"/>
      <c r="RSS157" s="86"/>
      <c r="RST157" s="86"/>
      <c r="RSU157" s="86"/>
      <c r="RSV157" s="86"/>
      <c r="RSW157" s="86"/>
      <c r="RSX157" s="86"/>
      <c r="RSY157" s="86"/>
      <c r="RSZ157" s="86"/>
      <c r="RTA157" s="86"/>
      <c r="RTB157" s="86"/>
      <c r="RTC157" s="86"/>
      <c r="RTD157" s="86"/>
      <c r="RTE157" s="86"/>
      <c r="RTF157" s="86"/>
      <c r="RTG157" s="86"/>
      <c r="RTH157" s="86"/>
      <c r="RTI157" s="86"/>
      <c r="RTJ157" s="86"/>
      <c r="RTK157" s="86"/>
      <c r="RTL157" s="86"/>
      <c r="RTM157" s="86"/>
      <c r="RTN157" s="86"/>
      <c r="RTO157" s="86"/>
      <c r="RTP157" s="86"/>
      <c r="RTQ157" s="86"/>
      <c r="RTR157" s="86"/>
      <c r="RTS157" s="86"/>
      <c r="RTT157" s="86"/>
      <c r="RTU157" s="86"/>
      <c r="RTV157" s="86"/>
      <c r="RTW157" s="86"/>
      <c r="RTX157" s="86"/>
      <c r="RTY157" s="86"/>
      <c r="RTZ157" s="86"/>
      <c r="RUA157" s="86"/>
      <c r="RUB157" s="86"/>
      <c r="RUC157" s="86"/>
      <c r="RUD157" s="86"/>
      <c r="RUE157" s="86"/>
      <c r="RUF157" s="86"/>
      <c r="RUG157" s="86"/>
      <c r="RUH157" s="86"/>
      <c r="RUI157" s="86"/>
      <c r="RUJ157" s="86"/>
      <c r="RUK157" s="86"/>
      <c r="RUL157" s="86"/>
      <c r="RUM157" s="86"/>
      <c r="RUN157" s="86"/>
      <c r="RUO157" s="86"/>
      <c r="RUP157" s="86"/>
      <c r="RUQ157" s="86"/>
      <c r="RUR157" s="86"/>
      <c r="RUS157" s="86"/>
      <c r="RUT157" s="86"/>
      <c r="RUU157" s="86"/>
      <c r="RUV157" s="86"/>
      <c r="RUW157" s="86"/>
      <c r="RUX157" s="86"/>
      <c r="RUY157" s="86"/>
      <c r="RUZ157" s="86"/>
      <c r="RVA157" s="86"/>
      <c r="RVB157" s="86"/>
      <c r="RVC157" s="86"/>
      <c r="RVD157" s="86"/>
      <c r="RVE157" s="86"/>
      <c r="RVF157" s="86"/>
      <c r="RVG157" s="86"/>
      <c r="RVH157" s="86"/>
      <c r="RVI157" s="86"/>
      <c r="RVJ157" s="86"/>
      <c r="RVK157" s="86"/>
      <c r="RVL157" s="86"/>
      <c r="RVM157" s="86"/>
      <c r="RVN157" s="86"/>
      <c r="RVO157" s="186"/>
      <c r="RVP157" s="186"/>
      <c r="RVQ157" s="186"/>
      <c r="RVR157" s="186"/>
      <c r="RVS157" s="186"/>
      <c r="RVT157" s="186"/>
      <c r="RVU157" s="86"/>
      <c r="RVV157" s="86"/>
      <c r="RVW157" s="86"/>
      <c r="RVX157" s="86"/>
      <c r="RVY157" s="86"/>
      <c r="RVZ157" s="86"/>
      <c r="RWA157" s="86"/>
      <c r="RWB157" s="86"/>
      <c r="RWC157" s="86"/>
      <c r="RWD157" s="86"/>
      <c r="RWE157" s="86"/>
      <c r="RWF157" s="86"/>
      <c r="RWG157" s="86"/>
      <c r="RWH157" s="86"/>
      <c r="RWI157" s="86"/>
      <c r="RWJ157" s="86"/>
      <c r="RWK157" s="86"/>
      <c r="RWL157" s="86"/>
      <c r="RWM157" s="86"/>
      <c r="RWN157" s="86"/>
      <c r="RWO157" s="86"/>
      <c r="RWP157" s="86"/>
      <c r="RWQ157" s="86"/>
      <c r="RWR157" s="86"/>
      <c r="RWS157" s="86"/>
      <c r="RWT157" s="86"/>
      <c r="RWU157" s="86"/>
      <c r="RWV157" s="86"/>
      <c r="RWW157" s="86"/>
      <c r="RWX157" s="86"/>
      <c r="RWY157" s="86"/>
      <c r="RWZ157" s="86"/>
      <c r="RXA157" s="86"/>
      <c r="RXB157" s="86"/>
      <c r="RXC157" s="86"/>
      <c r="RXD157" s="86"/>
      <c r="RXE157" s="86"/>
      <c r="RXF157" s="86"/>
      <c r="RXG157" s="86"/>
      <c r="RXH157" s="86"/>
      <c r="RXI157" s="86"/>
      <c r="RXJ157" s="86"/>
      <c r="RXK157" s="86"/>
      <c r="RXL157" s="86"/>
      <c r="RXM157" s="86"/>
      <c r="RXN157" s="86"/>
      <c r="RXO157" s="86"/>
      <c r="RXP157" s="86"/>
      <c r="RXQ157" s="86"/>
      <c r="RXR157" s="86"/>
      <c r="RXS157" s="86"/>
      <c r="RXT157" s="86"/>
      <c r="RXU157" s="86"/>
      <c r="RXV157" s="86"/>
      <c r="RXW157" s="86"/>
      <c r="RXX157" s="86"/>
      <c r="RXY157" s="86"/>
      <c r="RXZ157" s="86"/>
      <c r="RYA157" s="86"/>
      <c r="RYB157" s="86"/>
      <c r="RYC157" s="86"/>
      <c r="RYD157" s="86"/>
      <c r="RYE157" s="86"/>
      <c r="RYF157" s="86"/>
      <c r="RYG157" s="86"/>
      <c r="RYH157" s="86"/>
      <c r="RYI157" s="86"/>
      <c r="RYJ157" s="86"/>
      <c r="RYK157" s="86"/>
      <c r="RYL157" s="86"/>
      <c r="RYM157" s="86"/>
      <c r="RYN157" s="86"/>
      <c r="RYO157" s="86"/>
      <c r="RYP157" s="86"/>
      <c r="RYQ157" s="86"/>
      <c r="RYR157" s="86"/>
      <c r="RYS157" s="86"/>
      <c r="RYT157" s="86"/>
      <c r="RYU157" s="86"/>
      <c r="RYV157" s="86"/>
      <c r="RYW157" s="86"/>
      <c r="RYX157" s="86"/>
      <c r="RYY157" s="86"/>
      <c r="RYZ157" s="86"/>
      <c r="RZA157" s="86"/>
      <c r="RZB157" s="86"/>
      <c r="RZC157" s="86"/>
      <c r="RZD157" s="86"/>
      <c r="RZE157" s="86"/>
      <c r="RZF157" s="86"/>
      <c r="RZG157" s="86"/>
      <c r="RZH157" s="86"/>
      <c r="RZI157" s="86"/>
      <c r="RZJ157" s="86"/>
      <c r="RZK157" s="86"/>
      <c r="RZL157" s="86"/>
      <c r="RZM157" s="86"/>
      <c r="RZN157" s="86"/>
      <c r="RZO157" s="86"/>
      <c r="RZP157" s="86"/>
      <c r="RZQ157" s="86"/>
      <c r="RZR157" s="86"/>
      <c r="RZS157" s="86"/>
      <c r="RZT157" s="86"/>
      <c r="RZU157" s="86"/>
      <c r="RZV157" s="86"/>
      <c r="RZW157" s="86"/>
      <c r="RZX157" s="86"/>
      <c r="RZY157" s="86"/>
      <c r="RZZ157" s="86"/>
      <c r="SAA157" s="86"/>
      <c r="SAB157" s="86"/>
      <c r="SAC157" s="86"/>
      <c r="SAD157" s="86"/>
      <c r="SAE157" s="86"/>
      <c r="SAF157" s="86"/>
      <c r="SAG157" s="86"/>
      <c r="SAH157" s="86"/>
      <c r="SAI157" s="86"/>
      <c r="SAJ157" s="86"/>
      <c r="SAK157" s="86"/>
      <c r="SAL157" s="86"/>
      <c r="SAM157" s="86"/>
      <c r="SAN157" s="86"/>
      <c r="SAO157" s="86"/>
      <c r="SAP157" s="86"/>
      <c r="SAQ157" s="86"/>
      <c r="SAR157" s="86"/>
      <c r="SAS157" s="86"/>
      <c r="SAT157" s="86"/>
      <c r="SAU157" s="86"/>
      <c r="SAV157" s="86"/>
      <c r="SAW157" s="86"/>
      <c r="SAX157" s="86"/>
      <c r="SAY157" s="86"/>
      <c r="SAZ157" s="86"/>
      <c r="SBA157" s="86"/>
      <c r="SBB157" s="86"/>
      <c r="SBC157" s="86"/>
      <c r="SBD157" s="86"/>
      <c r="SBE157" s="86"/>
      <c r="SBF157" s="86"/>
      <c r="SBG157" s="86"/>
      <c r="SBH157" s="86"/>
      <c r="SBI157" s="86"/>
      <c r="SBJ157" s="86"/>
      <c r="SBK157" s="86"/>
      <c r="SBL157" s="86"/>
      <c r="SBM157" s="86"/>
      <c r="SBN157" s="86"/>
      <c r="SBO157" s="86"/>
      <c r="SBP157" s="86"/>
      <c r="SBQ157" s="86"/>
      <c r="SBR157" s="86"/>
      <c r="SBS157" s="86"/>
      <c r="SBT157" s="86"/>
      <c r="SBU157" s="86"/>
      <c r="SBV157" s="86"/>
      <c r="SBW157" s="86"/>
      <c r="SBX157" s="86"/>
      <c r="SBY157" s="86"/>
      <c r="SBZ157" s="86"/>
      <c r="SCA157" s="86"/>
      <c r="SCB157" s="86"/>
      <c r="SCC157" s="86"/>
      <c r="SCD157" s="86"/>
      <c r="SCE157" s="86"/>
      <c r="SCF157" s="86"/>
      <c r="SCG157" s="86"/>
      <c r="SCH157" s="86"/>
      <c r="SCI157" s="86"/>
      <c r="SCJ157" s="86"/>
      <c r="SCK157" s="86"/>
      <c r="SCL157" s="86"/>
      <c r="SCM157" s="86"/>
      <c r="SCN157" s="86"/>
      <c r="SCO157" s="86"/>
      <c r="SCP157" s="86"/>
      <c r="SCQ157" s="86"/>
      <c r="SCR157" s="86"/>
      <c r="SCS157" s="86"/>
      <c r="SCT157" s="86"/>
      <c r="SCU157" s="86"/>
      <c r="SCV157" s="86"/>
      <c r="SCW157" s="86"/>
      <c r="SCX157" s="86"/>
      <c r="SCY157" s="86"/>
      <c r="SCZ157" s="86"/>
      <c r="SDA157" s="86"/>
      <c r="SDB157" s="86"/>
      <c r="SDC157" s="86"/>
      <c r="SDD157" s="86"/>
      <c r="SDE157" s="86"/>
      <c r="SDF157" s="86"/>
      <c r="SDG157" s="86"/>
      <c r="SDH157" s="86"/>
      <c r="SDI157" s="86"/>
      <c r="SDJ157" s="86"/>
      <c r="SDK157" s="86"/>
      <c r="SDL157" s="86"/>
      <c r="SDM157" s="86"/>
      <c r="SDN157" s="86"/>
      <c r="SDO157" s="86"/>
      <c r="SDP157" s="86"/>
      <c r="SDQ157" s="86"/>
      <c r="SDR157" s="86"/>
      <c r="SDS157" s="86"/>
      <c r="SDT157" s="86"/>
      <c r="SDU157" s="86"/>
      <c r="SDV157" s="86"/>
      <c r="SDW157" s="86"/>
      <c r="SDX157" s="86"/>
      <c r="SDY157" s="86"/>
      <c r="SDZ157" s="86"/>
      <c r="SEA157" s="86"/>
      <c r="SEB157" s="86"/>
      <c r="SEC157" s="86"/>
      <c r="SED157" s="86"/>
      <c r="SEE157" s="86"/>
      <c r="SEF157" s="86"/>
      <c r="SEG157" s="86"/>
      <c r="SEH157" s="86"/>
      <c r="SEI157" s="86"/>
      <c r="SEJ157" s="86"/>
      <c r="SEK157" s="86"/>
      <c r="SEL157" s="86"/>
      <c r="SEM157" s="86"/>
      <c r="SEN157" s="86"/>
      <c r="SEO157" s="86"/>
      <c r="SEP157" s="86"/>
      <c r="SEQ157" s="86"/>
      <c r="SER157" s="86"/>
      <c r="SES157" s="86"/>
      <c r="SET157" s="86"/>
      <c r="SEU157" s="86"/>
      <c r="SEV157" s="86"/>
      <c r="SEW157" s="86"/>
      <c r="SEX157" s="86"/>
      <c r="SEY157" s="86"/>
      <c r="SEZ157" s="86"/>
      <c r="SFA157" s="86"/>
      <c r="SFB157" s="86"/>
      <c r="SFC157" s="86"/>
      <c r="SFD157" s="86"/>
      <c r="SFE157" s="86"/>
      <c r="SFF157" s="86"/>
      <c r="SFG157" s="86"/>
      <c r="SFH157" s="86"/>
      <c r="SFI157" s="86"/>
      <c r="SFJ157" s="86"/>
      <c r="SFK157" s="186"/>
      <c r="SFL157" s="186"/>
      <c r="SFM157" s="186"/>
      <c r="SFN157" s="186"/>
      <c r="SFO157" s="186"/>
      <c r="SFP157" s="186"/>
      <c r="SFQ157" s="86"/>
      <c r="SFR157" s="86"/>
      <c r="SFS157" s="86"/>
      <c r="SFT157" s="86"/>
      <c r="SFU157" s="86"/>
      <c r="SFV157" s="86"/>
      <c r="SFW157" s="86"/>
      <c r="SFX157" s="86"/>
      <c r="SFY157" s="86"/>
      <c r="SFZ157" s="86"/>
      <c r="SGA157" s="86"/>
      <c r="SGB157" s="86"/>
      <c r="SGC157" s="86"/>
      <c r="SGD157" s="86"/>
      <c r="SGE157" s="86"/>
      <c r="SGF157" s="86"/>
      <c r="SGG157" s="86"/>
      <c r="SGH157" s="86"/>
      <c r="SGI157" s="86"/>
      <c r="SGJ157" s="86"/>
      <c r="SGK157" s="86"/>
      <c r="SGL157" s="86"/>
      <c r="SGM157" s="86"/>
      <c r="SGN157" s="86"/>
      <c r="SGO157" s="86"/>
      <c r="SGP157" s="86"/>
      <c r="SGQ157" s="86"/>
      <c r="SGR157" s="86"/>
      <c r="SGS157" s="86"/>
      <c r="SGT157" s="86"/>
      <c r="SGU157" s="86"/>
      <c r="SGV157" s="86"/>
      <c r="SGW157" s="86"/>
      <c r="SGX157" s="86"/>
      <c r="SGY157" s="86"/>
      <c r="SGZ157" s="86"/>
      <c r="SHA157" s="86"/>
      <c r="SHB157" s="86"/>
      <c r="SHC157" s="86"/>
      <c r="SHD157" s="86"/>
      <c r="SHE157" s="86"/>
      <c r="SHF157" s="86"/>
      <c r="SHG157" s="86"/>
      <c r="SHH157" s="86"/>
      <c r="SHI157" s="86"/>
      <c r="SHJ157" s="86"/>
      <c r="SHK157" s="86"/>
      <c r="SHL157" s="86"/>
      <c r="SHM157" s="86"/>
      <c r="SHN157" s="86"/>
      <c r="SHO157" s="86"/>
      <c r="SHP157" s="86"/>
      <c r="SHQ157" s="86"/>
      <c r="SHR157" s="86"/>
      <c r="SHS157" s="86"/>
      <c r="SHT157" s="86"/>
      <c r="SHU157" s="86"/>
      <c r="SHV157" s="86"/>
      <c r="SHW157" s="86"/>
      <c r="SHX157" s="86"/>
      <c r="SHY157" s="86"/>
      <c r="SHZ157" s="86"/>
      <c r="SIA157" s="86"/>
      <c r="SIB157" s="86"/>
      <c r="SIC157" s="86"/>
      <c r="SID157" s="86"/>
      <c r="SIE157" s="86"/>
      <c r="SIF157" s="86"/>
      <c r="SIG157" s="86"/>
      <c r="SIH157" s="86"/>
      <c r="SII157" s="86"/>
      <c r="SIJ157" s="86"/>
      <c r="SIK157" s="86"/>
      <c r="SIL157" s="86"/>
      <c r="SIM157" s="86"/>
      <c r="SIN157" s="86"/>
      <c r="SIO157" s="86"/>
      <c r="SIP157" s="86"/>
      <c r="SIQ157" s="86"/>
      <c r="SIR157" s="86"/>
      <c r="SIS157" s="86"/>
      <c r="SIT157" s="86"/>
      <c r="SIU157" s="86"/>
      <c r="SIV157" s="86"/>
      <c r="SIW157" s="86"/>
      <c r="SIX157" s="86"/>
      <c r="SIY157" s="86"/>
      <c r="SIZ157" s="86"/>
      <c r="SJA157" s="86"/>
      <c r="SJB157" s="86"/>
      <c r="SJC157" s="86"/>
      <c r="SJD157" s="86"/>
      <c r="SJE157" s="86"/>
      <c r="SJF157" s="86"/>
      <c r="SJG157" s="86"/>
      <c r="SJH157" s="86"/>
      <c r="SJI157" s="86"/>
      <c r="SJJ157" s="86"/>
      <c r="SJK157" s="86"/>
      <c r="SJL157" s="86"/>
      <c r="SJM157" s="86"/>
      <c r="SJN157" s="86"/>
      <c r="SJO157" s="86"/>
      <c r="SJP157" s="86"/>
      <c r="SJQ157" s="86"/>
      <c r="SJR157" s="86"/>
      <c r="SJS157" s="86"/>
      <c r="SJT157" s="86"/>
      <c r="SJU157" s="86"/>
      <c r="SJV157" s="86"/>
      <c r="SJW157" s="86"/>
      <c r="SJX157" s="86"/>
      <c r="SJY157" s="86"/>
      <c r="SJZ157" s="86"/>
      <c r="SKA157" s="86"/>
      <c r="SKB157" s="86"/>
      <c r="SKC157" s="86"/>
      <c r="SKD157" s="86"/>
      <c r="SKE157" s="86"/>
      <c r="SKF157" s="86"/>
      <c r="SKG157" s="86"/>
      <c r="SKH157" s="86"/>
      <c r="SKI157" s="86"/>
      <c r="SKJ157" s="86"/>
      <c r="SKK157" s="86"/>
      <c r="SKL157" s="86"/>
      <c r="SKM157" s="86"/>
      <c r="SKN157" s="86"/>
      <c r="SKO157" s="86"/>
      <c r="SKP157" s="86"/>
      <c r="SKQ157" s="86"/>
      <c r="SKR157" s="86"/>
      <c r="SKS157" s="86"/>
      <c r="SKT157" s="86"/>
      <c r="SKU157" s="86"/>
      <c r="SKV157" s="86"/>
      <c r="SKW157" s="86"/>
      <c r="SKX157" s="86"/>
      <c r="SKY157" s="86"/>
      <c r="SKZ157" s="86"/>
      <c r="SLA157" s="86"/>
      <c r="SLB157" s="86"/>
      <c r="SLC157" s="86"/>
      <c r="SLD157" s="86"/>
      <c r="SLE157" s="86"/>
      <c r="SLF157" s="86"/>
      <c r="SLG157" s="86"/>
      <c r="SLH157" s="86"/>
      <c r="SLI157" s="86"/>
      <c r="SLJ157" s="86"/>
      <c r="SLK157" s="86"/>
      <c r="SLL157" s="86"/>
      <c r="SLM157" s="86"/>
      <c r="SLN157" s="86"/>
      <c r="SLO157" s="86"/>
      <c r="SLP157" s="86"/>
      <c r="SLQ157" s="86"/>
      <c r="SLR157" s="86"/>
      <c r="SLS157" s="86"/>
      <c r="SLT157" s="86"/>
      <c r="SLU157" s="86"/>
      <c r="SLV157" s="86"/>
      <c r="SLW157" s="86"/>
      <c r="SLX157" s="86"/>
      <c r="SLY157" s="86"/>
      <c r="SLZ157" s="86"/>
      <c r="SMA157" s="86"/>
      <c r="SMB157" s="86"/>
      <c r="SMC157" s="86"/>
      <c r="SMD157" s="86"/>
      <c r="SME157" s="86"/>
      <c r="SMF157" s="86"/>
      <c r="SMG157" s="86"/>
      <c r="SMH157" s="86"/>
      <c r="SMI157" s="86"/>
      <c r="SMJ157" s="86"/>
      <c r="SMK157" s="86"/>
      <c r="SML157" s="86"/>
      <c r="SMM157" s="86"/>
      <c r="SMN157" s="86"/>
      <c r="SMO157" s="86"/>
      <c r="SMP157" s="86"/>
      <c r="SMQ157" s="86"/>
      <c r="SMR157" s="86"/>
      <c r="SMS157" s="86"/>
      <c r="SMT157" s="86"/>
      <c r="SMU157" s="86"/>
      <c r="SMV157" s="86"/>
      <c r="SMW157" s="86"/>
      <c r="SMX157" s="86"/>
      <c r="SMY157" s="86"/>
      <c r="SMZ157" s="86"/>
      <c r="SNA157" s="86"/>
      <c r="SNB157" s="86"/>
      <c r="SNC157" s="86"/>
      <c r="SND157" s="86"/>
      <c r="SNE157" s="86"/>
      <c r="SNF157" s="86"/>
      <c r="SNG157" s="86"/>
      <c r="SNH157" s="86"/>
      <c r="SNI157" s="86"/>
      <c r="SNJ157" s="86"/>
      <c r="SNK157" s="86"/>
      <c r="SNL157" s="86"/>
      <c r="SNM157" s="86"/>
      <c r="SNN157" s="86"/>
      <c r="SNO157" s="86"/>
      <c r="SNP157" s="86"/>
      <c r="SNQ157" s="86"/>
      <c r="SNR157" s="86"/>
      <c r="SNS157" s="86"/>
      <c r="SNT157" s="86"/>
      <c r="SNU157" s="86"/>
      <c r="SNV157" s="86"/>
      <c r="SNW157" s="86"/>
      <c r="SNX157" s="86"/>
      <c r="SNY157" s="86"/>
      <c r="SNZ157" s="86"/>
      <c r="SOA157" s="86"/>
      <c r="SOB157" s="86"/>
      <c r="SOC157" s="86"/>
      <c r="SOD157" s="86"/>
      <c r="SOE157" s="86"/>
      <c r="SOF157" s="86"/>
      <c r="SOG157" s="86"/>
      <c r="SOH157" s="86"/>
      <c r="SOI157" s="86"/>
      <c r="SOJ157" s="86"/>
      <c r="SOK157" s="86"/>
      <c r="SOL157" s="86"/>
      <c r="SOM157" s="86"/>
      <c r="SON157" s="86"/>
      <c r="SOO157" s="86"/>
      <c r="SOP157" s="86"/>
      <c r="SOQ157" s="86"/>
      <c r="SOR157" s="86"/>
      <c r="SOS157" s="86"/>
      <c r="SOT157" s="86"/>
      <c r="SOU157" s="86"/>
      <c r="SOV157" s="86"/>
      <c r="SOW157" s="86"/>
      <c r="SOX157" s="86"/>
      <c r="SOY157" s="86"/>
      <c r="SOZ157" s="86"/>
      <c r="SPA157" s="86"/>
      <c r="SPB157" s="86"/>
      <c r="SPC157" s="86"/>
      <c r="SPD157" s="86"/>
      <c r="SPE157" s="86"/>
      <c r="SPF157" s="86"/>
      <c r="SPG157" s="186"/>
      <c r="SPH157" s="186"/>
      <c r="SPI157" s="186"/>
      <c r="SPJ157" s="186"/>
      <c r="SPK157" s="186"/>
      <c r="SPL157" s="186"/>
      <c r="SPM157" s="86"/>
      <c r="SPN157" s="86"/>
      <c r="SPO157" s="86"/>
      <c r="SPP157" s="86"/>
      <c r="SPQ157" s="86"/>
      <c r="SPR157" s="86"/>
      <c r="SPS157" s="86"/>
      <c r="SPT157" s="86"/>
      <c r="SPU157" s="86"/>
      <c r="SPV157" s="86"/>
      <c r="SPW157" s="86"/>
      <c r="SPX157" s="86"/>
      <c r="SPY157" s="86"/>
      <c r="SPZ157" s="86"/>
      <c r="SQA157" s="86"/>
      <c r="SQB157" s="86"/>
      <c r="SQC157" s="86"/>
      <c r="SQD157" s="86"/>
      <c r="SQE157" s="86"/>
      <c r="SQF157" s="86"/>
      <c r="SQG157" s="86"/>
      <c r="SQH157" s="86"/>
      <c r="SQI157" s="86"/>
      <c r="SQJ157" s="86"/>
      <c r="SQK157" s="86"/>
      <c r="SQL157" s="86"/>
      <c r="SQM157" s="86"/>
      <c r="SQN157" s="86"/>
      <c r="SQO157" s="86"/>
      <c r="SQP157" s="86"/>
      <c r="SQQ157" s="86"/>
      <c r="SQR157" s="86"/>
      <c r="SQS157" s="86"/>
      <c r="SQT157" s="86"/>
      <c r="SQU157" s="86"/>
      <c r="SQV157" s="86"/>
      <c r="SQW157" s="86"/>
      <c r="SQX157" s="86"/>
      <c r="SQY157" s="86"/>
      <c r="SQZ157" s="86"/>
      <c r="SRA157" s="86"/>
      <c r="SRB157" s="86"/>
      <c r="SRC157" s="86"/>
      <c r="SRD157" s="86"/>
      <c r="SRE157" s="86"/>
      <c r="SRF157" s="86"/>
      <c r="SRG157" s="86"/>
      <c r="SRH157" s="86"/>
      <c r="SRI157" s="86"/>
      <c r="SRJ157" s="86"/>
      <c r="SRK157" s="86"/>
      <c r="SRL157" s="86"/>
      <c r="SRM157" s="86"/>
      <c r="SRN157" s="86"/>
      <c r="SRO157" s="86"/>
      <c r="SRP157" s="86"/>
      <c r="SRQ157" s="86"/>
      <c r="SRR157" s="86"/>
      <c r="SRS157" s="86"/>
      <c r="SRT157" s="86"/>
      <c r="SRU157" s="86"/>
      <c r="SRV157" s="86"/>
      <c r="SRW157" s="86"/>
      <c r="SRX157" s="86"/>
      <c r="SRY157" s="86"/>
      <c r="SRZ157" s="86"/>
      <c r="SSA157" s="86"/>
      <c r="SSB157" s="86"/>
      <c r="SSC157" s="86"/>
      <c r="SSD157" s="86"/>
      <c r="SSE157" s="86"/>
      <c r="SSF157" s="86"/>
      <c r="SSG157" s="86"/>
      <c r="SSH157" s="86"/>
      <c r="SSI157" s="86"/>
      <c r="SSJ157" s="86"/>
      <c r="SSK157" s="86"/>
      <c r="SSL157" s="86"/>
      <c r="SSM157" s="86"/>
      <c r="SSN157" s="86"/>
      <c r="SSO157" s="86"/>
      <c r="SSP157" s="86"/>
      <c r="SSQ157" s="86"/>
      <c r="SSR157" s="86"/>
      <c r="SSS157" s="86"/>
      <c r="SST157" s="86"/>
      <c r="SSU157" s="86"/>
      <c r="SSV157" s="86"/>
      <c r="SSW157" s="86"/>
      <c r="SSX157" s="86"/>
      <c r="SSY157" s="86"/>
      <c r="SSZ157" s="86"/>
      <c r="STA157" s="86"/>
      <c r="STB157" s="86"/>
      <c r="STC157" s="86"/>
      <c r="STD157" s="86"/>
      <c r="STE157" s="86"/>
      <c r="STF157" s="86"/>
      <c r="STG157" s="86"/>
      <c r="STH157" s="86"/>
      <c r="STI157" s="86"/>
      <c r="STJ157" s="86"/>
      <c r="STK157" s="86"/>
      <c r="STL157" s="86"/>
      <c r="STM157" s="86"/>
      <c r="STN157" s="86"/>
      <c r="STO157" s="86"/>
      <c r="STP157" s="86"/>
      <c r="STQ157" s="86"/>
      <c r="STR157" s="86"/>
      <c r="STS157" s="86"/>
      <c r="STT157" s="86"/>
      <c r="STU157" s="86"/>
      <c r="STV157" s="86"/>
      <c r="STW157" s="86"/>
      <c r="STX157" s="86"/>
      <c r="STY157" s="86"/>
      <c r="STZ157" s="86"/>
      <c r="SUA157" s="86"/>
      <c r="SUB157" s="86"/>
      <c r="SUC157" s="86"/>
      <c r="SUD157" s="86"/>
      <c r="SUE157" s="86"/>
      <c r="SUF157" s="86"/>
      <c r="SUG157" s="86"/>
      <c r="SUH157" s="86"/>
      <c r="SUI157" s="86"/>
      <c r="SUJ157" s="86"/>
      <c r="SUK157" s="86"/>
      <c r="SUL157" s="86"/>
      <c r="SUM157" s="86"/>
      <c r="SUN157" s="86"/>
      <c r="SUO157" s="86"/>
      <c r="SUP157" s="86"/>
      <c r="SUQ157" s="86"/>
      <c r="SUR157" s="86"/>
      <c r="SUS157" s="86"/>
      <c r="SUT157" s="86"/>
      <c r="SUU157" s="86"/>
      <c r="SUV157" s="86"/>
      <c r="SUW157" s="86"/>
      <c r="SUX157" s="86"/>
      <c r="SUY157" s="86"/>
      <c r="SUZ157" s="86"/>
      <c r="SVA157" s="86"/>
      <c r="SVB157" s="86"/>
      <c r="SVC157" s="86"/>
      <c r="SVD157" s="86"/>
      <c r="SVE157" s="86"/>
      <c r="SVF157" s="86"/>
      <c r="SVG157" s="86"/>
      <c r="SVH157" s="86"/>
      <c r="SVI157" s="86"/>
      <c r="SVJ157" s="86"/>
      <c r="SVK157" s="86"/>
      <c r="SVL157" s="86"/>
      <c r="SVM157" s="86"/>
      <c r="SVN157" s="86"/>
      <c r="SVO157" s="86"/>
      <c r="SVP157" s="86"/>
      <c r="SVQ157" s="86"/>
      <c r="SVR157" s="86"/>
      <c r="SVS157" s="86"/>
      <c r="SVT157" s="86"/>
      <c r="SVU157" s="86"/>
      <c r="SVV157" s="86"/>
      <c r="SVW157" s="86"/>
      <c r="SVX157" s="86"/>
      <c r="SVY157" s="86"/>
      <c r="SVZ157" s="86"/>
      <c r="SWA157" s="86"/>
      <c r="SWB157" s="86"/>
      <c r="SWC157" s="86"/>
      <c r="SWD157" s="86"/>
      <c r="SWE157" s="86"/>
      <c r="SWF157" s="86"/>
      <c r="SWG157" s="86"/>
      <c r="SWH157" s="86"/>
      <c r="SWI157" s="86"/>
      <c r="SWJ157" s="86"/>
      <c r="SWK157" s="86"/>
      <c r="SWL157" s="86"/>
      <c r="SWM157" s="86"/>
      <c r="SWN157" s="86"/>
      <c r="SWO157" s="86"/>
      <c r="SWP157" s="86"/>
      <c r="SWQ157" s="86"/>
      <c r="SWR157" s="86"/>
      <c r="SWS157" s="86"/>
      <c r="SWT157" s="86"/>
      <c r="SWU157" s="86"/>
      <c r="SWV157" s="86"/>
      <c r="SWW157" s="86"/>
      <c r="SWX157" s="86"/>
      <c r="SWY157" s="86"/>
      <c r="SWZ157" s="86"/>
      <c r="SXA157" s="86"/>
      <c r="SXB157" s="86"/>
      <c r="SXC157" s="86"/>
      <c r="SXD157" s="86"/>
      <c r="SXE157" s="86"/>
      <c r="SXF157" s="86"/>
      <c r="SXG157" s="86"/>
      <c r="SXH157" s="86"/>
      <c r="SXI157" s="86"/>
      <c r="SXJ157" s="86"/>
      <c r="SXK157" s="86"/>
      <c r="SXL157" s="86"/>
      <c r="SXM157" s="86"/>
      <c r="SXN157" s="86"/>
      <c r="SXO157" s="86"/>
      <c r="SXP157" s="86"/>
      <c r="SXQ157" s="86"/>
      <c r="SXR157" s="86"/>
      <c r="SXS157" s="86"/>
      <c r="SXT157" s="86"/>
      <c r="SXU157" s="86"/>
      <c r="SXV157" s="86"/>
      <c r="SXW157" s="86"/>
      <c r="SXX157" s="86"/>
      <c r="SXY157" s="86"/>
      <c r="SXZ157" s="86"/>
      <c r="SYA157" s="86"/>
      <c r="SYB157" s="86"/>
      <c r="SYC157" s="86"/>
      <c r="SYD157" s="86"/>
      <c r="SYE157" s="86"/>
      <c r="SYF157" s="86"/>
      <c r="SYG157" s="86"/>
      <c r="SYH157" s="86"/>
      <c r="SYI157" s="86"/>
      <c r="SYJ157" s="86"/>
      <c r="SYK157" s="86"/>
      <c r="SYL157" s="86"/>
      <c r="SYM157" s="86"/>
      <c r="SYN157" s="86"/>
      <c r="SYO157" s="86"/>
      <c r="SYP157" s="86"/>
      <c r="SYQ157" s="86"/>
      <c r="SYR157" s="86"/>
      <c r="SYS157" s="86"/>
      <c r="SYT157" s="86"/>
      <c r="SYU157" s="86"/>
      <c r="SYV157" s="86"/>
      <c r="SYW157" s="86"/>
      <c r="SYX157" s="86"/>
      <c r="SYY157" s="86"/>
      <c r="SYZ157" s="86"/>
      <c r="SZA157" s="86"/>
      <c r="SZB157" s="86"/>
      <c r="SZC157" s="186"/>
      <c r="SZD157" s="186"/>
      <c r="SZE157" s="186"/>
      <c r="SZF157" s="186"/>
      <c r="SZG157" s="186"/>
      <c r="SZH157" s="186"/>
      <c r="SZI157" s="86"/>
      <c r="SZJ157" s="86"/>
      <c r="SZK157" s="86"/>
      <c r="SZL157" s="86"/>
      <c r="SZM157" s="86"/>
      <c r="SZN157" s="86"/>
      <c r="SZO157" s="86"/>
      <c r="SZP157" s="86"/>
      <c r="SZQ157" s="86"/>
      <c r="SZR157" s="86"/>
      <c r="SZS157" s="86"/>
      <c r="SZT157" s="86"/>
      <c r="SZU157" s="86"/>
      <c r="SZV157" s="86"/>
      <c r="SZW157" s="86"/>
      <c r="SZX157" s="86"/>
      <c r="SZY157" s="86"/>
      <c r="SZZ157" s="86"/>
      <c r="TAA157" s="86"/>
      <c r="TAB157" s="86"/>
      <c r="TAC157" s="86"/>
      <c r="TAD157" s="86"/>
      <c r="TAE157" s="86"/>
      <c r="TAF157" s="86"/>
      <c r="TAG157" s="86"/>
      <c r="TAH157" s="86"/>
      <c r="TAI157" s="86"/>
      <c r="TAJ157" s="86"/>
      <c r="TAK157" s="86"/>
      <c r="TAL157" s="86"/>
      <c r="TAM157" s="86"/>
      <c r="TAN157" s="86"/>
      <c r="TAO157" s="86"/>
      <c r="TAP157" s="86"/>
      <c r="TAQ157" s="86"/>
      <c r="TAR157" s="86"/>
      <c r="TAS157" s="86"/>
      <c r="TAT157" s="86"/>
      <c r="TAU157" s="86"/>
      <c r="TAV157" s="86"/>
      <c r="TAW157" s="86"/>
      <c r="TAX157" s="86"/>
      <c r="TAY157" s="86"/>
      <c r="TAZ157" s="86"/>
      <c r="TBA157" s="86"/>
      <c r="TBB157" s="86"/>
      <c r="TBC157" s="86"/>
      <c r="TBD157" s="86"/>
      <c r="TBE157" s="86"/>
      <c r="TBF157" s="86"/>
      <c r="TBG157" s="86"/>
      <c r="TBH157" s="86"/>
      <c r="TBI157" s="86"/>
      <c r="TBJ157" s="86"/>
      <c r="TBK157" s="86"/>
      <c r="TBL157" s="86"/>
      <c r="TBM157" s="86"/>
      <c r="TBN157" s="86"/>
      <c r="TBO157" s="86"/>
      <c r="TBP157" s="86"/>
      <c r="TBQ157" s="86"/>
      <c r="TBR157" s="86"/>
      <c r="TBS157" s="86"/>
      <c r="TBT157" s="86"/>
      <c r="TBU157" s="86"/>
      <c r="TBV157" s="86"/>
      <c r="TBW157" s="86"/>
      <c r="TBX157" s="86"/>
      <c r="TBY157" s="86"/>
      <c r="TBZ157" s="86"/>
      <c r="TCA157" s="86"/>
      <c r="TCB157" s="86"/>
      <c r="TCC157" s="86"/>
      <c r="TCD157" s="86"/>
      <c r="TCE157" s="86"/>
      <c r="TCF157" s="86"/>
      <c r="TCG157" s="86"/>
      <c r="TCH157" s="86"/>
      <c r="TCI157" s="86"/>
      <c r="TCJ157" s="86"/>
      <c r="TCK157" s="86"/>
      <c r="TCL157" s="86"/>
      <c r="TCM157" s="86"/>
      <c r="TCN157" s="86"/>
      <c r="TCO157" s="86"/>
      <c r="TCP157" s="86"/>
      <c r="TCQ157" s="86"/>
      <c r="TCR157" s="86"/>
      <c r="TCS157" s="86"/>
      <c r="TCT157" s="86"/>
      <c r="TCU157" s="86"/>
      <c r="TCV157" s="86"/>
      <c r="TCW157" s="86"/>
      <c r="TCX157" s="86"/>
      <c r="TCY157" s="86"/>
      <c r="TCZ157" s="86"/>
      <c r="TDA157" s="86"/>
      <c r="TDB157" s="86"/>
      <c r="TDC157" s="86"/>
      <c r="TDD157" s="86"/>
      <c r="TDE157" s="86"/>
      <c r="TDF157" s="86"/>
      <c r="TDG157" s="86"/>
      <c r="TDH157" s="86"/>
      <c r="TDI157" s="86"/>
      <c r="TDJ157" s="86"/>
      <c r="TDK157" s="86"/>
      <c r="TDL157" s="86"/>
      <c r="TDM157" s="86"/>
      <c r="TDN157" s="86"/>
      <c r="TDO157" s="86"/>
      <c r="TDP157" s="86"/>
      <c r="TDQ157" s="86"/>
      <c r="TDR157" s="86"/>
      <c r="TDS157" s="86"/>
      <c r="TDT157" s="86"/>
      <c r="TDU157" s="86"/>
      <c r="TDV157" s="86"/>
      <c r="TDW157" s="86"/>
      <c r="TDX157" s="86"/>
      <c r="TDY157" s="86"/>
      <c r="TDZ157" s="86"/>
      <c r="TEA157" s="86"/>
      <c r="TEB157" s="86"/>
      <c r="TEC157" s="86"/>
      <c r="TED157" s="86"/>
      <c r="TEE157" s="86"/>
      <c r="TEF157" s="86"/>
      <c r="TEG157" s="86"/>
      <c r="TEH157" s="86"/>
      <c r="TEI157" s="86"/>
      <c r="TEJ157" s="86"/>
      <c r="TEK157" s="86"/>
      <c r="TEL157" s="86"/>
      <c r="TEM157" s="86"/>
      <c r="TEN157" s="86"/>
      <c r="TEO157" s="86"/>
      <c r="TEP157" s="86"/>
      <c r="TEQ157" s="86"/>
      <c r="TER157" s="86"/>
      <c r="TES157" s="86"/>
      <c r="TET157" s="86"/>
      <c r="TEU157" s="86"/>
      <c r="TEV157" s="86"/>
      <c r="TEW157" s="86"/>
      <c r="TEX157" s="86"/>
      <c r="TEY157" s="86"/>
      <c r="TEZ157" s="86"/>
      <c r="TFA157" s="86"/>
      <c r="TFB157" s="86"/>
      <c r="TFC157" s="86"/>
      <c r="TFD157" s="86"/>
      <c r="TFE157" s="86"/>
      <c r="TFF157" s="86"/>
      <c r="TFG157" s="86"/>
      <c r="TFH157" s="86"/>
      <c r="TFI157" s="86"/>
      <c r="TFJ157" s="86"/>
      <c r="TFK157" s="86"/>
      <c r="TFL157" s="86"/>
      <c r="TFM157" s="86"/>
      <c r="TFN157" s="86"/>
      <c r="TFO157" s="86"/>
      <c r="TFP157" s="86"/>
      <c r="TFQ157" s="86"/>
      <c r="TFR157" s="86"/>
      <c r="TFS157" s="86"/>
      <c r="TFT157" s="86"/>
      <c r="TFU157" s="86"/>
      <c r="TFV157" s="86"/>
      <c r="TFW157" s="86"/>
      <c r="TFX157" s="86"/>
      <c r="TFY157" s="86"/>
      <c r="TFZ157" s="86"/>
      <c r="TGA157" s="86"/>
      <c r="TGB157" s="86"/>
      <c r="TGC157" s="86"/>
      <c r="TGD157" s="86"/>
      <c r="TGE157" s="86"/>
      <c r="TGF157" s="86"/>
      <c r="TGG157" s="86"/>
      <c r="TGH157" s="86"/>
      <c r="TGI157" s="86"/>
      <c r="TGJ157" s="86"/>
      <c r="TGK157" s="86"/>
      <c r="TGL157" s="86"/>
      <c r="TGM157" s="86"/>
      <c r="TGN157" s="86"/>
      <c r="TGO157" s="86"/>
      <c r="TGP157" s="86"/>
      <c r="TGQ157" s="86"/>
      <c r="TGR157" s="86"/>
      <c r="TGS157" s="86"/>
      <c r="TGT157" s="86"/>
      <c r="TGU157" s="86"/>
      <c r="TGV157" s="86"/>
      <c r="TGW157" s="86"/>
      <c r="TGX157" s="86"/>
      <c r="TGY157" s="86"/>
      <c r="TGZ157" s="86"/>
      <c r="THA157" s="86"/>
      <c r="THB157" s="86"/>
      <c r="THC157" s="86"/>
      <c r="THD157" s="86"/>
      <c r="THE157" s="86"/>
      <c r="THF157" s="86"/>
      <c r="THG157" s="86"/>
      <c r="THH157" s="86"/>
      <c r="THI157" s="86"/>
      <c r="THJ157" s="86"/>
      <c r="THK157" s="86"/>
      <c r="THL157" s="86"/>
      <c r="THM157" s="86"/>
      <c r="THN157" s="86"/>
      <c r="THO157" s="86"/>
      <c r="THP157" s="86"/>
      <c r="THQ157" s="86"/>
      <c r="THR157" s="86"/>
      <c r="THS157" s="86"/>
      <c r="THT157" s="86"/>
      <c r="THU157" s="86"/>
      <c r="THV157" s="86"/>
      <c r="THW157" s="86"/>
      <c r="THX157" s="86"/>
      <c r="THY157" s="86"/>
      <c r="THZ157" s="86"/>
      <c r="TIA157" s="86"/>
      <c r="TIB157" s="86"/>
      <c r="TIC157" s="86"/>
      <c r="TID157" s="86"/>
      <c r="TIE157" s="86"/>
      <c r="TIF157" s="86"/>
      <c r="TIG157" s="86"/>
      <c r="TIH157" s="86"/>
      <c r="TII157" s="86"/>
      <c r="TIJ157" s="86"/>
      <c r="TIK157" s="86"/>
      <c r="TIL157" s="86"/>
      <c r="TIM157" s="86"/>
      <c r="TIN157" s="86"/>
      <c r="TIO157" s="86"/>
      <c r="TIP157" s="86"/>
      <c r="TIQ157" s="86"/>
      <c r="TIR157" s="86"/>
      <c r="TIS157" s="86"/>
      <c r="TIT157" s="86"/>
      <c r="TIU157" s="86"/>
      <c r="TIV157" s="86"/>
      <c r="TIW157" s="86"/>
      <c r="TIX157" s="86"/>
      <c r="TIY157" s="186"/>
      <c r="TIZ157" s="186"/>
      <c r="TJA157" s="186"/>
      <c r="TJB157" s="186"/>
      <c r="TJC157" s="186"/>
      <c r="TJD157" s="186"/>
      <c r="TJE157" s="86"/>
      <c r="TJF157" s="86"/>
      <c r="TJG157" s="86"/>
      <c r="TJH157" s="86"/>
      <c r="TJI157" s="86"/>
      <c r="TJJ157" s="86"/>
      <c r="TJK157" s="86"/>
      <c r="TJL157" s="86"/>
      <c r="TJM157" s="86"/>
      <c r="TJN157" s="86"/>
      <c r="TJO157" s="86"/>
      <c r="TJP157" s="86"/>
      <c r="TJQ157" s="86"/>
      <c r="TJR157" s="86"/>
      <c r="TJS157" s="86"/>
      <c r="TJT157" s="86"/>
      <c r="TJU157" s="86"/>
      <c r="TJV157" s="86"/>
      <c r="TJW157" s="86"/>
      <c r="TJX157" s="86"/>
      <c r="TJY157" s="86"/>
      <c r="TJZ157" s="86"/>
      <c r="TKA157" s="86"/>
      <c r="TKB157" s="86"/>
      <c r="TKC157" s="86"/>
      <c r="TKD157" s="86"/>
      <c r="TKE157" s="86"/>
      <c r="TKF157" s="86"/>
      <c r="TKG157" s="86"/>
      <c r="TKH157" s="86"/>
      <c r="TKI157" s="86"/>
      <c r="TKJ157" s="86"/>
      <c r="TKK157" s="86"/>
      <c r="TKL157" s="86"/>
      <c r="TKM157" s="86"/>
      <c r="TKN157" s="86"/>
      <c r="TKO157" s="86"/>
      <c r="TKP157" s="86"/>
      <c r="TKQ157" s="86"/>
      <c r="TKR157" s="86"/>
      <c r="TKS157" s="86"/>
      <c r="TKT157" s="86"/>
      <c r="TKU157" s="86"/>
      <c r="TKV157" s="86"/>
      <c r="TKW157" s="86"/>
      <c r="TKX157" s="86"/>
      <c r="TKY157" s="86"/>
      <c r="TKZ157" s="86"/>
      <c r="TLA157" s="86"/>
      <c r="TLB157" s="86"/>
      <c r="TLC157" s="86"/>
      <c r="TLD157" s="86"/>
      <c r="TLE157" s="86"/>
      <c r="TLF157" s="86"/>
      <c r="TLG157" s="86"/>
      <c r="TLH157" s="86"/>
      <c r="TLI157" s="86"/>
      <c r="TLJ157" s="86"/>
      <c r="TLK157" s="86"/>
      <c r="TLL157" s="86"/>
      <c r="TLM157" s="86"/>
      <c r="TLN157" s="86"/>
      <c r="TLO157" s="86"/>
      <c r="TLP157" s="86"/>
      <c r="TLQ157" s="86"/>
      <c r="TLR157" s="86"/>
      <c r="TLS157" s="86"/>
      <c r="TLT157" s="86"/>
      <c r="TLU157" s="86"/>
      <c r="TLV157" s="86"/>
      <c r="TLW157" s="86"/>
      <c r="TLX157" s="86"/>
      <c r="TLY157" s="86"/>
      <c r="TLZ157" s="86"/>
      <c r="TMA157" s="86"/>
      <c r="TMB157" s="86"/>
      <c r="TMC157" s="86"/>
      <c r="TMD157" s="86"/>
      <c r="TME157" s="86"/>
      <c r="TMF157" s="86"/>
      <c r="TMG157" s="86"/>
      <c r="TMH157" s="86"/>
      <c r="TMI157" s="86"/>
      <c r="TMJ157" s="86"/>
      <c r="TMK157" s="86"/>
      <c r="TML157" s="86"/>
      <c r="TMM157" s="86"/>
      <c r="TMN157" s="86"/>
      <c r="TMO157" s="86"/>
      <c r="TMP157" s="86"/>
      <c r="TMQ157" s="86"/>
      <c r="TMR157" s="86"/>
      <c r="TMS157" s="86"/>
      <c r="TMT157" s="86"/>
      <c r="TMU157" s="86"/>
      <c r="TMV157" s="86"/>
      <c r="TMW157" s="86"/>
      <c r="TMX157" s="86"/>
      <c r="TMY157" s="86"/>
      <c r="TMZ157" s="86"/>
      <c r="TNA157" s="86"/>
      <c r="TNB157" s="86"/>
      <c r="TNC157" s="86"/>
      <c r="TND157" s="86"/>
      <c r="TNE157" s="86"/>
      <c r="TNF157" s="86"/>
      <c r="TNG157" s="86"/>
      <c r="TNH157" s="86"/>
      <c r="TNI157" s="86"/>
      <c r="TNJ157" s="86"/>
      <c r="TNK157" s="86"/>
      <c r="TNL157" s="86"/>
      <c r="TNM157" s="86"/>
      <c r="TNN157" s="86"/>
      <c r="TNO157" s="86"/>
      <c r="TNP157" s="86"/>
      <c r="TNQ157" s="86"/>
      <c r="TNR157" s="86"/>
      <c r="TNS157" s="86"/>
      <c r="TNT157" s="86"/>
      <c r="TNU157" s="86"/>
      <c r="TNV157" s="86"/>
      <c r="TNW157" s="86"/>
      <c r="TNX157" s="86"/>
      <c r="TNY157" s="86"/>
      <c r="TNZ157" s="86"/>
      <c r="TOA157" s="86"/>
      <c r="TOB157" s="86"/>
      <c r="TOC157" s="86"/>
      <c r="TOD157" s="86"/>
      <c r="TOE157" s="86"/>
      <c r="TOF157" s="86"/>
      <c r="TOG157" s="86"/>
      <c r="TOH157" s="86"/>
      <c r="TOI157" s="86"/>
      <c r="TOJ157" s="86"/>
      <c r="TOK157" s="86"/>
      <c r="TOL157" s="86"/>
      <c r="TOM157" s="86"/>
      <c r="TON157" s="86"/>
      <c r="TOO157" s="86"/>
      <c r="TOP157" s="86"/>
      <c r="TOQ157" s="86"/>
      <c r="TOR157" s="86"/>
      <c r="TOS157" s="86"/>
      <c r="TOT157" s="86"/>
      <c r="TOU157" s="86"/>
      <c r="TOV157" s="86"/>
      <c r="TOW157" s="86"/>
      <c r="TOX157" s="86"/>
      <c r="TOY157" s="86"/>
      <c r="TOZ157" s="86"/>
      <c r="TPA157" s="86"/>
      <c r="TPB157" s="86"/>
      <c r="TPC157" s="86"/>
      <c r="TPD157" s="86"/>
      <c r="TPE157" s="86"/>
      <c r="TPF157" s="86"/>
      <c r="TPG157" s="86"/>
      <c r="TPH157" s="86"/>
      <c r="TPI157" s="86"/>
      <c r="TPJ157" s="86"/>
      <c r="TPK157" s="86"/>
      <c r="TPL157" s="86"/>
      <c r="TPM157" s="86"/>
      <c r="TPN157" s="86"/>
      <c r="TPO157" s="86"/>
      <c r="TPP157" s="86"/>
      <c r="TPQ157" s="86"/>
      <c r="TPR157" s="86"/>
      <c r="TPS157" s="86"/>
      <c r="TPT157" s="86"/>
      <c r="TPU157" s="86"/>
      <c r="TPV157" s="86"/>
      <c r="TPW157" s="86"/>
      <c r="TPX157" s="86"/>
      <c r="TPY157" s="86"/>
      <c r="TPZ157" s="86"/>
      <c r="TQA157" s="86"/>
      <c r="TQB157" s="86"/>
      <c r="TQC157" s="86"/>
      <c r="TQD157" s="86"/>
      <c r="TQE157" s="86"/>
      <c r="TQF157" s="86"/>
      <c r="TQG157" s="86"/>
      <c r="TQH157" s="86"/>
      <c r="TQI157" s="86"/>
      <c r="TQJ157" s="86"/>
      <c r="TQK157" s="86"/>
      <c r="TQL157" s="86"/>
      <c r="TQM157" s="86"/>
      <c r="TQN157" s="86"/>
      <c r="TQO157" s="86"/>
      <c r="TQP157" s="86"/>
      <c r="TQQ157" s="86"/>
      <c r="TQR157" s="86"/>
      <c r="TQS157" s="86"/>
      <c r="TQT157" s="86"/>
      <c r="TQU157" s="86"/>
      <c r="TQV157" s="86"/>
      <c r="TQW157" s="86"/>
      <c r="TQX157" s="86"/>
      <c r="TQY157" s="86"/>
      <c r="TQZ157" s="86"/>
      <c r="TRA157" s="86"/>
      <c r="TRB157" s="86"/>
      <c r="TRC157" s="86"/>
      <c r="TRD157" s="86"/>
      <c r="TRE157" s="86"/>
      <c r="TRF157" s="86"/>
      <c r="TRG157" s="86"/>
      <c r="TRH157" s="86"/>
      <c r="TRI157" s="86"/>
      <c r="TRJ157" s="86"/>
      <c r="TRK157" s="86"/>
      <c r="TRL157" s="86"/>
      <c r="TRM157" s="86"/>
      <c r="TRN157" s="86"/>
      <c r="TRO157" s="86"/>
      <c r="TRP157" s="86"/>
      <c r="TRQ157" s="86"/>
      <c r="TRR157" s="86"/>
      <c r="TRS157" s="86"/>
      <c r="TRT157" s="86"/>
      <c r="TRU157" s="86"/>
      <c r="TRV157" s="86"/>
      <c r="TRW157" s="86"/>
      <c r="TRX157" s="86"/>
      <c r="TRY157" s="86"/>
      <c r="TRZ157" s="86"/>
      <c r="TSA157" s="86"/>
      <c r="TSB157" s="86"/>
      <c r="TSC157" s="86"/>
      <c r="TSD157" s="86"/>
      <c r="TSE157" s="86"/>
      <c r="TSF157" s="86"/>
      <c r="TSG157" s="86"/>
      <c r="TSH157" s="86"/>
      <c r="TSI157" s="86"/>
      <c r="TSJ157" s="86"/>
      <c r="TSK157" s="86"/>
      <c r="TSL157" s="86"/>
      <c r="TSM157" s="86"/>
      <c r="TSN157" s="86"/>
      <c r="TSO157" s="86"/>
      <c r="TSP157" s="86"/>
      <c r="TSQ157" s="86"/>
      <c r="TSR157" s="86"/>
      <c r="TSS157" s="86"/>
      <c r="TST157" s="86"/>
      <c r="TSU157" s="186"/>
      <c r="TSV157" s="186"/>
      <c r="TSW157" s="186"/>
      <c r="TSX157" s="186"/>
      <c r="TSY157" s="186"/>
      <c r="TSZ157" s="186"/>
      <c r="TTA157" s="86"/>
      <c r="TTB157" s="86"/>
      <c r="TTC157" s="86"/>
      <c r="TTD157" s="86"/>
      <c r="TTE157" s="86"/>
      <c r="TTF157" s="86"/>
      <c r="TTG157" s="86"/>
      <c r="TTH157" s="86"/>
      <c r="TTI157" s="86"/>
      <c r="TTJ157" s="86"/>
      <c r="TTK157" s="86"/>
      <c r="TTL157" s="86"/>
      <c r="TTM157" s="86"/>
      <c r="TTN157" s="86"/>
      <c r="TTO157" s="86"/>
      <c r="TTP157" s="86"/>
      <c r="TTQ157" s="86"/>
      <c r="TTR157" s="86"/>
      <c r="TTS157" s="86"/>
      <c r="TTT157" s="86"/>
      <c r="TTU157" s="86"/>
      <c r="TTV157" s="86"/>
      <c r="TTW157" s="86"/>
      <c r="TTX157" s="86"/>
      <c r="TTY157" s="86"/>
      <c r="TTZ157" s="86"/>
      <c r="TUA157" s="86"/>
      <c r="TUB157" s="86"/>
      <c r="TUC157" s="86"/>
      <c r="TUD157" s="86"/>
      <c r="TUE157" s="86"/>
      <c r="TUF157" s="86"/>
      <c r="TUG157" s="86"/>
      <c r="TUH157" s="86"/>
      <c r="TUI157" s="86"/>
      <c r="TUJ157" s="86"/>
      <c r="TUK157" s="86"/>
      <c r="TUL157" s="86"/>
      <c r="TUM157" s="86"/>
      <c r="TUN157" s="86"/>
      <c r="TUO157" s="86"/>
      <c r="TUP157" s="86"/>
      <c r="TUQ157" s="86"/>
      <c r="TUR157" s="86"/>
      <c r="TUS157" s="86"/>
      <c r="TUT157" s="86"/>
      <c r="TUU157" s="86"/>
      <c r="TUV157" s="86"/>
      <c r="TUW157" s="86"/>
      <c r="TUX157" s="86"/>
      <c r="TUY157" s="86"/>
      <c r="TUZ157" s="86"/>
      <c r="TVA157" s="86"/>
      <c r="TVB157" s="86"/>
      <c r="TVC157" s="86"/>
      <c r="TVD157" s="86"/>
      <c r="TVE157" s="86"/>
      <c r="TVF157" s="86"/>
      <c r="TVG157" s="86"/>
      <c r="TVH157" s="86"/>
      <c r="TVI157" s="86"/>
      <c r="TVJ157" s="86"/>
      <c r="TVK157" s="86"/>
      <c r="TVL157" s="86"/>
      <c r="TVM157" s="86"/>
      <c r="TVN157" s="86"/>
      <c r="TVO157" s="86"/>
      <c r="TVP157" s="86"/>
      <c r="TVQ157" s="86"/>
      <c r="TVR157" s="86"/>
      <c r="TVS157" s="86"/>
      <c r="TVT157" s="86"/>
      <c r="TVU157" s="86"/>
      <c r="TVV157" s="86"/>
      <c r="TVW157" s="86"/>
      <c r="TVX157" s="86"/>
      <c r="TVY157" s="86"/>
      <c r="TVZ157" s="86"/>
      <c r="TWA157" s="86"/>
      <c r="TWB157" s="86"/>
      <c r="TWC157" s="86"/>
      <c r="TWD157" s="86"/>
      <c r="TWE157" s="86"/>
      <c r="TWF157" s="86"/>
      <c r="TWG157" s="86"/>
      <c r="TWH157" s="86"/>
      <c r="TWI157" s="86"/>
      <c r="TWJ157" s="86"/>
      <c r="TWK157" s="86"/>
      <c r="TWL157" s="86"/>
      <c r="TWM157" s="86"/>
      <c r="TWN157" s="86"/>
      <c r="TWO157" s="86"/>
      <c r="TWP157" s="86"/>
      <c r="TWQ157" s="86"/>
      <c r="TWR157" s="86"/>
      <c r="TWS157" s="86"/>
      <c r="TWT157" s="86"/>
      <c r="TWU157" s="86"/>
      <c r="TWV157" s="86"/>
      <c r="TWW157" s="86"/>
      <c r="TWX157" s="86"/>
      <c r="TWY157" s="86"/>
      <c r="TWZ157" s="86"/>
      <c r="TXA157" s="86"/>
      <c r="TXB157" s="86"/>
      <c r="TXC157" s="86"/>
      <c r="TXD157" s="86"/>
      <c r="TXE157" s="86"/>
      <c r="TXF157" s="86"/>
      <c r="TXG157" s="86"/>
      <c r="TXH157" s="86"/>
      <c r="TXI157" s="86"/>
      <c r="TXJ157" s="86"/>
      <c r="TXK157" s="86"/>
      <c r="TXL157" s="86"/>
      <c r="TXM157" s="86"/>
      <c r="TXN157" s="86"/>
      <c r="TXO157" s="86"/>
      <c r="TXP157" s="86"/>
      <c r="TXQ157" s="86"/>
      <c r="TXR157" s="86"/>
      <c r="TXS157" s="86"/>
      <c r="TXT157" s="86"/>
      <c r="TXU157" s="86"/>
      <c r="TXV157" s="86"/>
      <c r="TXW157" s="86"/>
      <c r="TXX157" s="86"/>
      <c r="TXY157" s="86"/>
      <c r="TXZ157" s="86"/>
      <c r="TYA157" s="86"/>
      <c r="TYB157" s="86"/>
      <c r="TYC157" s="86"/>
      <c r="TYD157" s="86"/>
      <c r="TYE157" s="86"/>
      <c r="TYF157" s="86"/>
      <c r="TYG157" s="86"/>
      <c r="TYH157" s="86"/>
      <c r="TYI157" s="86"/>
      <c r="TYJ157" s="86"/>
      <c r="TYK157" s="86"/>
      <c r="TYL157" s="86"/>
      <c r="TYM157" s="86"/>
      <c r="TYN157" s="86"/>
      <c r="TYO157" s="86"/>
      <c r="TYP157" s="86"/>
      <c r="TYQ157" s="86"/>
      <c r="TYR157" s="86"/>
      <c r="TYS157" s="86"/>
      <c r="TYT157" s="86"/>
      <c r="TYU157" s="86"/>
      <c r="TYV157" s="86"/>
      <c r="TYW157" s="86"/>
      <c r="TYX157" s="86"/>
      <c r="TYY157" s="86"/>
      <c r="TYZ157" s="86"/>
      <c r="TZA157" s="86"/>
      <c r="TZB157" s="86"/>
      <c r="TZC157" s="86"/>
      <c r="TZD157" s="86"/>
      <c r="TZE157" s="86"/>
      <c r="TZF157" s="86"/>
      <c r="TZG157" s="86"/>
      <c r="TZH157" s="86"/>
      <c r="TZI157" s="86"/>
      <c r="TZJ157" s="86"/>
      <c r="TZK157" s="86"/>
      <c r="TZL157" s="86"/>
      <c r="TZM157" s="86"/>
      <c r="TZN157" s="86"/>
      <c r="TZO157" s="86"/>
      <c r="TZP157" s="86"/>
      <c r="TZQ157" s="86"/>
      <c r="TZR157" s="86"/>
      <c r="TZS157" s="86"/>
      <c r="TZT157" s="86"/>
      <c r="TZU157" s="86"/>
      <c r="TZV157" s="86"/>
      <c r="TZW157" s="86"/>
      <c r="TZX157" s="86"/>
      <c r="TZY157" s="86"/>
      <c r="TZZ157" s="86"/>
      <c r="UAA157" s="86"/>
      <c r="UAB157" s="86"/>
      <c r="UAC157" s="86"/>
      <c r="UAD157" s="86"/>
      <c r="UAE157" s="86"/>
      <c r="UAF157" s="86"/>
      <c r="UAG157" s="86"/>
      <c r="UAH157" s="86"/>
      <c r="UAI157" s="86"/>
      <c r="UAJ157" s="86"/>
      <c r="UAK157" s="86"/>
      <c r="UAL157" s="86"/>
      <c r="UAM157" s="86"/>
      <c r="UAN157" s="86"/>
      <c r="UAO157" s="86"/>
      <c r="UAP157" s="86"/>
      <c r="UAQ157" s="86"/>
      <c r="UAR157" s="86"/>
      <c r="UAS157" s="86"/>
      <c r="UAT157" s="86"/>
      <c r="UAU157" s="86"/>
      <c r="UAV157" s="86"/>
      <c r="UAW157" s="86"/>
      <c r="UAX157" s="86"/>
      <c r="UAY157" s="86"/>
      <c r="UAZ157" s="86"/>
      <c r="UBA157" s="86"/>
      <c r="UBB157" s="86"/>
      <c r="UBC157" s="86"/>
      <c r="UBD157" s="86"/>
      <c r="UBE157" s="86"/>
      <c r="UBF157" s="86"/>
      <c r="UBG157" s="86"/>
      <c r="UBH157" s="86"/>
      <c r="UBI157" s="86"/>
      <c r="UBJ157" s="86"/>
      <c r="UBK157" s="86"/>
      <c r="UBL157" s="86"/>
      <c r="UBM157" s="86"/>
      <c r="UBN157" s="86"/>
      <c r="UBO157" s="86"/>
      <c r="UBP157" s="86"/>
      <c r="UBQ157" s="86"/>
      <c r="UBR157" s="86"/>
      <c r="UBS157" s="86"/>
      <c r="UBT157" s="86"/>
      <c r="UBU157" s="86"/>
      <c r="UBV157" s="86"/>
      <c r="UBW157" s="86"/>
      <c r="UBX157" s="86"/>
      <c r="UBY157" s="86"/>
      <c r="UBZ157" s="86"/>
      <c r="UCA157" s="86"/>
      <c r="UCB157" s="86"/>
      <c r="UCC157" s="86"/>
      <c r="UCD157" s="86"/>
      <c r="UCE157" s="86"/>
      <c r="UCF157" s="86"/>
      <c r="UCG157" s="86"/>
      <c r="UCH157" s="86"/>
      <c r="UCI157" s="86"/>
      <c r="UCJ157" s="86"/>
      <c r="UCK157" s="86"/>
      <c r="UCL157" s="86"/>
      <c r="UCM157" s="86"/>
      <c r="UCN157" s="86"/>
      <c r="UCO157" s="86"/>
      <c r="UCP157" s="86"/>
      <c r="UCQ157" s="186"/>
      <c r="UCR157" s="186"/>
      <c r="UCS157" s="186"/>
      <c r="UCT157" s="186"/>
      <c r="UCU157" s="186"/>
      <c r="UCV157" s="186"/>
      <c r="UCW157" s="86"/>
      <c r="UCX157" s="86"/>
      <c r="UCY157" s="86"/>
      <c r="UCZ157" s="86"/>
      <c r="UDA157" s="86"/>
      <c r="UDB157" s="86"/>
      <c r="UDC157" s="86"/>
      <c r="UDD157" s="86"/>
      <c r="UDE157" s="86"/>
      <c r="UDF157" s="86"/>
      <c r="UDG157" s="86"/>
      <c r="UDH157" s="86"/>
      <c r="UDI157" s="86"/>
      <c r="UDJ157" s="86"/>
      <c r="UDK157" s="86"/>
      <c r="UDL157" s="86"/>
      <c r="UDM157" s="86"/>
      <c r="UDN157" s="86"/>
      <c r="UDO157" s="86"/>
      <c r="UDP157" s="86"/>
      <c r="UDQ157" s="86"/>
      <c r="UDR157" s="86"/>
      <c r="UDS157" s="86"/>
      <c r="UDT157" s="86"/>
      <c r="UDU157" s="86"/>
      <c r="UDV157" s="86"/>
      <c r="UDW157" s="86"/>
      <c r="UDX157" s="86"/>
      <c r="UDY157" s="86"/>
      <c r="UDZ157" s="86"/>
      <c r="UEA157" s="86"/>
      <c r="UEB157" s="86"/>
      <c r="UEC157" s="86"/>
      <c r="UED157" s="86"/>
      <c r="UEE157" s="86"/>
      <c r="UEF157" s="86"/>
      <c r="UEG157" s="86"/>
      <c r="UEH157" s="86"/>
      <c r="UEI157" s="86"/>
      <c r="UEJ157" s="86"/>
      <c r="UEK157" s="86"/>
      <c r="UEL157" s="86"/>
      <c r="UEM157" s="86"/>
      <c r="UEN157" s="86"/>
      <c r="UEO157" s="86"/>
      <c r="UEP157" s="86"/>
      <c r="UEQ157" s="86"/>
      <c r="UER157" s="86"/>
      <c r="UES157" s="86"/>
      <c r="UET157" s="86"/>
      <c r="UEU157" s="86"/>
      <c r="UEV157" s="86"/>
      <c r="UEW157" s="86"/>
      <c r="UEX157" s="86"/>
      <c r="UEY157" s="86"/>
      <c r="UEZ157" s="86"/>
      <c r="UFA157" s="86"/>
      <c r="UFB157" s="86"/>
      <c r="UFC157" s="86"/>
      <c r="UFD157" s="86"/>
      <c r="UFE157" s="86"/>
      <c r="UFF157" s="86"/>
      <c r="UFG157" s="86"/>
      <c r="UFH157" s="86"/>
      <c r="UFI157" s="86"/>
      <c r="UFJ157" s="86"/>
      <c r="UFK157" s="86"/>
      <c r="UFL157" s="86"/>
      <c r="UFM157" s="86"/>
      <c r="UFN157" s="86"/>
      <c r="UFO157" s="86"/>
      <c r="UFP157" s="86"/>
      <c r="UFQ157" s="86"/>
      <c r="UFR157" s="86"/>
      <c r="UFS157" s="86"/>
      <c r="UFT157" s="86"/>
      <c r="UFU157" s="86"/>
      <c r="UFV157" s="86"/>
      <c r="UFW157" s="86"/>
      <c r="UFX157" s="86"/>
      <c r="UFY157" s="86"/>
      <c r="UFZ157" s="86"/>
      <c r="UGA157" s="86"/>
      <c r="UGB157" s="86"/>
      <c r="UGC157" s="86"/>
      <c r="UGD157" s="86"/>
      <c r="UGE157" s="86"/>
      <c r="UGF157" s="86"/>
      <c r="UGG157" s="86"/>
      <c r="UGH157" s="86"/>
      <c r="UGI157" s="86"/>
      <c r="UGJ157" s="86"/>
      <c r="UGK157" s="86"/>
      <c r="UGL157" s="86"/>
      <c r="UGM157" s="86"/>
      <c r="UGN157" s="86"/>
      <c r="UGO157" s="86"/>
      <c r="UGP157" s="86"/>
      <c r="UGQ157" s="86"/>
      <c r="UGR157" s="86"/>
      <c r="UGS157" s="86"/>
      <c r="UGT157" s="86"/>
      <c r="UGU157" s="86"/>
      <c r="UGV157" s="86"/>
      <c r="UGW157" s="86"/>
      <c r="UGX157" s="86"/>
      <c r="UGY157" s="86"/>
      <c r="UGZ157" s="86"/>
      <c r="UHA157" s="86"/>
      <c r="UHB157" s="86"/>
      <c r="UHC157" s="86"/>
      <c r="UHD157" s="86"/>
      <c r="UHE157" s="86"/>
      <c r="UHF157" s="86"/>
      <c r="UHG157" s="86"/>
      <c r="UHH157" s="86"/>
      <c r="UHI157" s="86"/>
      <c r="UHJ157" s="86"/>
      <c r="UHK157" s="86"/>
      <c r="UHL157" s="86"/>
      <c r="UHM157" s="86"/>
      <c r="UHN157" s="86"/>
      <c r="UHO157" s="86"/>
      <c r="UHP157" s="86"/>
      <c r="UHQ157" s="86"/>
      <c r="UHR157" s="86"/>
      <c r="UHS157" s="86"/>
      <c r="UHT157" s="86"/>
      <c r="UHU157" s="86"/>
      <c r="UHV157" s="86"/>
      <c r="UHW157" s="86"/>
      <c r="UHX157" s="86"/>
      <c r="UHY157" s="86"/>
      <c r="UHZ157" s="86"/>
      <c r="UIA157" s="86"/>
      <c r="UIB157" s="86"/>
      <c r="UIC157" s="86"/>
      <c r="UID157" s="86"/>
      <c r="UIE157" s="86"/>
      <c r="UIF157" s="86"/>
      <c r="UIG157" s="86"/>
      <c r="UIH157" s="86"/>
      <c r="UII157" s="86"/>
      <c r="UIJ157" s="86"/>
      <c r="UIK157" s="86"/>
      <c r="UIL157" s="86"/>
      <c r="UIM157" s="86"/>
      <c r="UIN157" s="86"/>
      <c r="UIO157" s="86"/>
      <c r="UIP157" s="86"/>
      <c r="UIQ157" s="86"/>
      <c r="UIR157" s="86"/>
      <c r="UIS157" s="86"/>
      <c r="UIT157" s="86"/>
      <c r="UIU157" s="86"/>
      <c r="UIV157" s="86"/>
      <c r="UIW157" s="86"/>
      <c r="UIX157" s="86"/>
      <c r="UIY157" s="86"/>
      <c r="UIZ157" s="86"/>
      <c r="UJA157" s="86"/>
      <c r="UJB157" s="86"/>
      <c r="UJC157" s="86"/>
      <c r="UJD157" s="86"/>
      <c r="UJE157" s="86"/>
      <c r="UJF157" s="86"/>
      <c r="UJG157" s="86"/>
      <c r="UJH157" s="86"/>
      <c r="UJI157" s="86"/>
      <c r="UJJ157" s="86"/>
      <c r="UJK157" s="86"/>
      <c r="UJL157" s="86"/>
      <c r="UJM157" s="86"/>
      <c r="UJN157" s="86"/>
      <c r="UJO157" s="86"/>
      <c r="UJP157" s="86"/>
      <c r="UJQ157" s="86"/>
      <c r="UJR157" s="86"/>
      <c r="UJS157" s="86"/>
      <c r="UJT157" s="86"/>
      <c r="UJU157" s="86"/>
      <c r="UJV157" s="86"/>
      <c r="UJW157" s="86"/>
      <c r="UJX157" s="86"/>
      <c r="UJY157" s="86"/>
      <c r="UJZ157" s="86"/>
      <c r="UKA157" s="86"/>
      <c r="UKB157" s="86"/>
      <c r="UKC157" s="86"/>
      <c r="UKD157" s="86"/>
      <c r="UKE157" s="86"/>
      <c r="UKF157" s="86"/>
      <c r="UKG157" s="86"/>
      <c r="UKH157" s="86"/>
      <c r="UKI157" s="86"/>
      <c r="UKJ157" s="86"/>
      <c r="UKK157" s="86"/>
      <c r="UKL157" s="86"/>
      <c r="UKM157" s="86"/>
      <c r="UKN157" s="86"/>
      <c r="UKO157" s="86"/>
      <c r="UKP157" s="86"/>
      <c r="UKQ157" s="86"/>
      <c r="UKR157" s="86"/>
      <c r="UKS157" s="86"/>
      <c r="UKT157" s="86"/>
      <c r="UKU157" s="86"/>
      <c r="UKV157" s="86"/>
      <c r="UKW157" s="86"/>
      <c r="UKX157" s="86"/>
      <c r="UKY157" s="86"/>
      <c r="UKZ157" s="86"/>
      <c r="ULA157" s="86"/>
      <c r="ULB157" s="86"/>
      <c r="ULC157" s="86"/>
      <c r="ULD157" s="86"/>
      <c r="ULE157" s="86"/>
      <c r="ULF157" s="86"/>
      <c r="ULG157" s="86"/>
      <c r="ULH157" s="86"/>
      <c r="ULI157" s="86"/>
      <c r="ULJ157" s="86"/>
      <c r="ULK157" s="86"/>
      <c r="ULL157" s="86"/>
      <c r="ULM157" s="86"/>
      <c r="ULN157" s="86"/>
      <c r="ULO157" s="86"/>
      <c r="ULP157" s="86"/>
      <c r="ULQ157" s="86"/>
      <c r="ULR157" s="86"/>
      <c r="ULS157" s="86"/>
      <c r="ULT157" s="86"/>
      <c r="ULU157" s="86"/>
      <c r="ULV157" s="86"/>
      <c r="ULW157" s="86"/>
      <c r="ULX157" s="86"/>
      <c r="ULY157" s="86"/>
      <c r="ULZ157" s="86"/>
      <c r="UMA157" s="86"/>
      <c r="UMB157" s="86"/>
      <c r="UMC157" s="86"/>
      <c r="UMD157" s="86"/>
      <c r="UME157" s="86"/>
      <c r="UMF157" s="86"/>
      <c r="UMG157" s="86"/>
      <c r="UMH157" s="86"/>
      <c r="UMI157" s="86"/>
      <c r="UMJ157" s="86"/>
      <c r="UMK157" s="86"/>
      <c r="UML157" s="86"/>
      <c r="UMM157" s="186"/>
      <c r="UMN157" s="186"/>
      <c r="UMO157" s="186"/>
      <c r="UMP157" s="186"/>
      <c r="UMQ157" s="186"/>
      <c r="UMR157" s="186"/>
      <c r="UMS157" s="86"/>
      <c r="UMT157" s="86"/>
      <c r="UMU157" s="86"/>
      <c r="UMV157" s="86"/>
      <c r="UMW157" s="86"/>
      <c r="UMX157" s="86"/>
      <c r="UMY157" s="86"/>
      <c r="UMZ157" s="86"/>
      <c r="UNA157" s="86"/>
      <c r="UNB157" s="86"/>
      <c r="UNC157" s="86"/>
      <c r="UND157" s="86"/>
      <c r="UNE157" s="86"/>
      <c r="UNF157" s="86"/>
      <c r="UNG157" s="86"/>
      <c r="UNH157" s="86"/>
      <c r="UNI157" s="86"/>
      <c r="UNJ157" s="86"/>
      <c r="UNK157" s="86"/>
      <c r="UNL157" s="86"/>
      <c r="UNM157" s="86"/>
      <c r="UNN157" s="86"/>
      <c r="UNO157" s="86"/>
      <c r="UNP157" s="86"/>
      <c r="UNQ157" s="86"/>
      <c r="UNR157" s="86"/>
      <c r="UNS157" s="86"/>
      <c r="UNT157" s="86"/>
      <c r="UNU157" s="86"/>
      <c r="UNV157" s="86"/>
      <c r="UNW157" s="86"/>
      <c r="UNX157" s="86"/>
      <c r="UNY157" s="86"/>
      <c r="UNZ157" s="86"/>
      <c r="UOA157" s="86"/>
      <c r="UOB157" s="86"/>
      <c r="UOC157" s="86"/>
      <c r="UOD157" s="86"/>
      <c r="UOE157" s="86"/>
      <c r="UOF157" s="86"/>
      <c r="UOG157" s="86"/>
      <c r="UOH157" s="86"/>
      <c r="UOI157" s="86"/>
      <c r="UOJ157" s="86"/>
      <c r="UOK157" s="86"/>
      <c r="UOL157" s="86"/>
      <c r="UOM157" s="86"/>
      <c r="UON157" s="86"/>
      <c r="UOO157" s="86"/>
      <c r="UOP157" s="86"/>
      <c r="UOQ157" s="86"/>
      <c r="UOR157" s="86"/>
      <c r="UOS157" s="86"/>
      <c r="UOT157" s="86"/>
      <c r="UOU157" s="86"/>
      <c r="UOV157" s="86"/>
      <c r="UOW157" s="86"/>
      <c r="UOX157" s="86"/>
      <c r="UOY157" s="86"/>
      <c r="UOZ157" s="86"/>
      <c r="UPA157" s="86"/>
      <c r="UPB157" s="86"/>
      <c r="UPC157" s="86"/>
      <c r="UPD157" s="86"/>
      <c r="UPE157" s="86"/>
      <c r="UPF157" s="86"/>
      <c r="UPG157" s="86"/>
      <c r="UPH157" s="86"/>
      <c r="UPI157" s="86"/>
      <c r="UPJ157" s="86"/>
      <c r="UPK157" s="86"/>
      <c r="UPL157" s="86"/>
      <c r="UPM157" s="86"/>
      <c r="UPN157" s="86"/>
      <c r="UPO157" s="86"/>
      <c r="UPP157" s="86"/>
      <c r="UPQ157" s="86"/>
      <c r="UPR157" s="86"/>
      <c r="UPS157" s="86"/>
      <c r="UPT157" s="86"/>
      <c r="UPU157" s="86"/>
      <c r="UPV157" s="86"/>
      <c r="UPW157" s="86"/>
      <c r="UPX157" s="86"/>
      <c r="UPY157" s="86"/>
      <c r="UPZ157" s="86"/>
      <c r="UQA157" s="86"/>
      <c r="UQB157" s="86"/>
      <c r="UQC157" s="86"/>
      <c r="UQD157" s="86"/>
      <c r="UQE157" s="86"/>
      <c r="UQF157" s="86"/>
      <c r="UQG157" s="86"/>
      <c r="UQH157" s="86"/>
      <c r="UQI157" s="86"/>
      <c r="UQJ157" s="86"/>
      <c r="UQK157" s="86"/>
      <c r="UQL157" s="86"/>
      <c r="UQM157" s="86"/>
      <c r="UQN157" s="86"/>
      <c r="UQO157" s="86"/>
      <c r="UQP157" s="86"/>
      <c r="UQQ157" s="86"/>
      <c r="UQR157" s="86"/>
      <c r="UQS157" s="86"/>
      <c r="UQT157" s="86"/>
      <c r="UQU157" s="86"/>
      <c r="UQV157" s="86"/>
      <c r="UQW157" s="86"/>
      <c r="UQX157" s="86"/>
      <c r="UQY157" s="86"/>
      <c r="UQZ157" s="86"/>
      <c r="URA157" s="86"/>
      <c r="URB157" s="86"/>
      <c r="URC157" s="86"/>
      <c r="URD157" s="86"/>
      <c r="URE157" s="86"/>
      <c r="URF157" s="86"/>
      <c r="URG157" s="86"/>
      <c r="URH157" s="86"/>
      <c r="URI157" s="86"/>
      <c r="URJ157" s="86"/>
      <c r="URK157" s="86"/>
      <c r="URL157" s="86"/>
      <c r="URM157" s="86"/>
      <c r="URN157" s="86"/>
      <c r="URO157" s="86"/>
      <c r="URP157" s="86"/>
      <c r="URQ157" s="86"/>
      <c r="URR157" s="86"/>
      <c r="URS157" s="86"/>
      <c r="URT157" s="86"/>
      <c r="URU157" s="86"/>
      <c r="URV157" s="86"/>
      <c r="URW157" s="86"/>
      <c r="URX157" s="86"/>
      <c r="URY157" s="86"/>
      <c r="URZ157" s="86"/>
      <c r="USA157" s="86"/>
      <c r="USB157" s="86"/>
      <c r="USC157" s="86"/>
      <c r="USD157" s="86"/>
      <c r="USE157" s="86"/>
      <c r="USF157" s="86"/>
      <c r="USG157" s="86"/>
      <c r="USH157" s="86"/>
      <c r="USI157" s="86"/>
      <c r="USJ157" s="86"/>
      <c r="USK157" s="86"/>
      <c r="USL157" s="86"/>
      <c r="USM157" s="86"/>
      <c r="USN157" s="86"/>
      <c r="USO157" s="86"/>
      <c r="USP157" s="86"/>
      <c r="USQ157" s="86"/>
      <c r="USR157" s="86"/>
      <c r="USS157" s="86"/>
      <c r="UST157" s="86"/>
      <c r="USU157" s="86"/>
      <c r="USV157" s="86"/>
      <c r="USW157" s="86"/>
      <c r="USX157" s="86"/>
      <c r="USY157" s="86"/>
      <c r="USZ157" s="86"/>
      <c r="UTA157" s="86"/>
      <c r="UTB157" s="86"/>
      <c r="UTC157" s="86"/>
      <c r="UTD157" s="86"/>
      <c r="UTE157" s="86"/>
      <c r="UTF157" s="86"/>
      <c r="UTG157" s="86"/>
      <c r="UTH157" s="86"/>
      <c r="UTI157" s="86"/>
      <c r="UTJ157" s="86"/>
      <c r="UTK157" s="86"/>
      <c r="UTL157" s="86"/>
      <c r="UTM157" s="86"/>
      <c r="UTN157" s="86"/>
      <c r="UTO157" s="86"/>
      <c r="UTP157" s="86"/>
      <c r="UTQ157" s="86"/>
      <c r="UTR157" s="86"/>
      <c r="UTS157" s="86"/>
      <c r="UTT157" s="86"/>
      <c r="UTU157" s="86"/>
      <c r="UTV157" s="86"/>
      <c r="UTW157" s="86"/>
      <c r="UTX157" s="86"/>
      <c r="UTY157" s="86"/>
      <c r="UTZ157" s="86"/>
      <c r="UUA157" s="86"/>
      <c r="UUB157" s="86"/>
      <c r="UUC157" s="86"/>
      <c r="UUD157" s="86"/>
      <c r="UUE157" s="86"/>
      <c r="UUF157" s="86"/>
      <c r="UUG157" s="86"/>
      <c r="UUH157" s="86"/>
      <c r="UUI157" s="86"/>
      <c r="UUJ157" s="86"/>
      <c r="UUK157" s="86"/>
      <c r="UUL157" s="86"/>
      <c r="UUM157" s="86"/>
      <c r="UUN157" s="86"/>
      <c r="UUO157" s="86"/>
      <c r="UUP157" s="86"/>
      <c r="UUQ157" s="86"/>
      <c r="UUR157" s="86"/>
      <c r="UUS157" s="86"/>
      <c r="UUT157" s="86"/>
      <c r="UUU157" s="86"/>
      <c r="UUV157" s="86"/>
      <c r="UUW157" s="86"/>
      <c r="UUX157" s="86"/>
      <c r="UUY157" s="86"/>
      <c r="UUZ157" s="86"/>
      <c r="UVA157" s="86"/>
      <c r="UVB157" s="86"/>
      <c r="UVC157" s="86"/>
      <c r="UVD157" s="86"/>
      <c r="UVE157" s="86"/>
      <c r="UVF157" s="86"/>
      <c r="UVG157" s="86"/>
      <c r="UVH157" s="86"/>
      <c r="UVI157" s="86"/>
      <c r="UVJ157" s="86"/>
      <c r="UVK157" s="86"/>
      <c r="UVL157" s="86"/>
      <c r="UVM157" s="86"/>
      <c r="UVN157" s="86"/>
      <c r="UVO157" s="86"/>
      <c r="UVP157" s="86"/>
      <c r="UVQ157" s="86"/>
      <c r="UVR157" s="86"/>
      <c r="UVS157" s="86"/>
      <c r="UVT157" s="86"/>
      <c r="UVU157" s="86"/>
      <c r="UVV157" s="86"/>
      <c r="UVW157" s="86"/>
      <c r="UVX157" s="86"/>
      <c r="UVY157" s="86"/>
      <c r="UVZ157" s="86"/>
      <c r="UWA157" s="86"/>
      <c r="UWB157" s="86"/>
      <c r="UWC157" s="86"/>
      <c r="UWD157" s="86"/>
      <c r="UWE157" s="86"/>
      <c r="UWF157" s="86"/>
      <c r="UWG157" s="86"/>
      <c r="UWH157" s="86"/>
      <c r="UWI157" s="186"/>
      <c r="UWJ157" s="186"/>
      <c r="UWK157" s="186"/>
      <c r="UWL157" s="186"/>
      <c r="UWM157" s="186"/>
      <c r="UWN157" s="186"/>
      <c r="UWO157" s="86"/>
      <c r="UWP157" s="86"/>
      <c r="UWQ157" s="86"/>
      <c r="UWR157" s="86"/>
      <c r="UWS157" s="86"/>
      <c r="UWT157" s="86"/>
      <c r="UWU157" s="86"/>
      <c r="UWV157" s="86"/>
      <c r="UWW157" s="86"/>
      <c r="UWX157" s="86"/>
      <c r="UWY157" s="86"/>
      <c r="UWZ157" s="86"/>
      <c r="UXA157" s="86"/>
      <c r="UXB157" s="86"/>
      <c r="UXC157" s="86"/>
      <c r="UXD157" s="86"/>
      <c r="UXE157" s="86"/>
      <c r="UXF157" s="86"/>
      <c r="UXG157" s="86"/>
      <c r="UXH157" s="86"/>
      <c r="UXI157" s="86"/>
      <c r="UXJ157" s="86"/>
      <c r="UXK157" s="86"/>
      <c r="UXL157" s="86"/>
      <c r="UXM157" s="86"/>
      <c r="UXN157" s="86"/>
      <c r="UXO157" s="86"/>
      <c r="UXP157" s="86"/>
      <c r="UXQ157" s="86"/>
      <c r="UXR157" s="86"/>
      <c r="UXS157" s="86"/>
      <c r="UXT157" s="86"/>
      <c r="UXU157" s="86"/>
      <c r="UXV157" s="86"/>
      <c r="UXW157" s="86"/>
      <c r="UXX157" s="86"/>
      <c r="UXY157" s="86"/>
      <c r="UXZ157" s="86"/>
      <c r="UYA157" s="86"/>
      <c r="UYB157" s="86"/>
      <c r="UYC157" s="86"/>
      <c r="UYD157" s="86"/>
      <c r="UYE157" s="86"/>
      <c r="UYF157" s="86"/>
      <c r="UYG157" s="86"/>
      <c r="UYH157" s="86"/>
      <c r="UYI157" s="86"/>
      <c r="UYJ157" s="86"/>
      <c r="UYK157" s="86"/>
      <c r="UYL157" s="86"/>
      <c r="UYM157" s="86"/>
      <c r="UYN157" s="86"/>
      <c r="UYO157" s="86"/>
      <c r="UYP157" s="86"/>
      <c r="UYQ157" s="86"/>
      <c r="UYR157" s="86"/>
      <c r="UYS157" s="86"/>
      <c r="UYT157" s="86"/>
      <c r="UYU157" s="86"/>
      <c r="UYV157" s="86"/>
      <c r="UYW157" s="86"/>
      <c r="UYX157" s="86"/>
      <c r="UYY157" s="86"/>
      <c r="UYZ157" s="86"/>
      <c r="UZA157" s="86"/>
      <c r="UZB157" s="86"/>
      <c r="UZC157" s="86"/>
      <c r="UZD157" s="86"/>
      <c r="UZE157" s="86"/>
      <c r="UZF157" s="86"/>
      <c r="UZG157" s="86"/>
      <c r="UZH157" s="86"/>
      <c r="UZI157" s="86"/>
      <c r="UZJ157" s="86"/>
      <c r="UZK157" s="86"/>
      <c r="UZL157" s="86"/>
      <c r="UZM157" s="86"/>
      <c r="UZN157" s="86"/>
      <c r="UZO157" s="86"/>
      <c r="UZP157" s="86"/>
      <c r="UZQ157" s="86"/>
      <c r="UZR157" s="86"/>
      <c r="UZS157" s="86"/>
      <c r="UZT157" s="86"/>
      <c r="UZU157" s="86"/>
      <c r="UZV157" s="86"/>
      <c r="UZW157" s="86"/>
      <c r="UZX157" s="86"/>
      <c r="UZY157" s="86"/>
      <c r="UZZ157" s="86"/>
      <c r="VAA157" s="86"/>
      <c r="VAB157" s="86"/>
      <c r="VAC157" s="86"/>
      <c r="VAD157" s="86"/>
      <c r="VAE157" s="86"/>
      <c r="VAF157" s="86"/>
      <c r="VAG157" s="86"/>
      <c r="VAH157" s="86"/>
      <c r="VAI157" s="86"/>
      <c r="VAJ157" s="86"/>
      <c r="VAK157" s="86"/>
      <c r="VAL157" s="86"/>
      <c r="VAM157" s="86"/>
      <c r="VAN157" s="86"/>
      <c r="VAO157" s="86"/>
      <c r="VAP157" s="86"/>
      <c r="VAQ157" s="86"/>
      <c r="VAR157" s="86"/>
      <c r="VAS157" s="86"/>
      <c r="VAT157" s="86"/>
      <c r="VAU157" s="86"/>
      <c r="VAV157" s="86"/>
      <c r="VAW157" s="86"/>
      <c r="VAX157" s="86"/>
      <c r="VAY157" s="86"/>
      <c r="VAZ157" s="86"/>
      <c r="VBA157" s="86"/>
      <c r="VBB157" s="86"/>
      <c r="VBC157" s="86"/>
      <c r="VBD157" s="86"/>
      <c r="VBE157" s="86"/>
      <c r="VBF157" s="86"/>
      <c r="VBG157" s="86"/>
      <c r="VBH157" s="86"/>
      <c r="VBI157" s="86"/>
      <c r="VBJ157" s="86"/>
      <c r="VBK157" s="86"/>
      <c r="VBL157" s="86"/>
      <c r="VBM157" s="86"/>
      <c r="VBN157" s="86"/>
      <c r="VBO157" s="86"/>
      <c r="VBP157" s="86"/>
      <c r="VBQ157" s="86"/>
      <c r="VBR157" s="86"/>
      <c r="VBS157" s="86"/>
      <c r="VBT157" s="86"/>
      <c r="VBU157" s="86"/>
      <c r="VBV157" s="86"/>
      <c r="VBW157" s="86"/>
      <c r="VBX157" s="86"/>
      <c r="VBY157" s="86"/>
      <c r="VBZ157" s="86"/>
      <c r="VCA157" s="86"/>
      <c r="VCB157" s="86"/>
      <c r="VCC157" s="86"/>
      <c r="VCD157" s="86"/>
      <c r="VCE157" s="86"/>
      <c r="VCF157" s="86"/>
      <c r="VCG157" s="86"/>
      <c r="VCH157" s="86"/>
      <c r="VCI157" s="86"/>
      <c r="VCJ157" s="86"/>
      <c r="VCK157" s="86"/>
      <c r="VCL157" s="86"/>
      <c r="VCM157" s="86"/>
      <c r="VCN157" s="86"/>
      <c r="VCO157" s="86"/>
      <c r="VCP157" s="86"/>
      <c r="VCQ157" s="86"/>
      <c r="VCR157" s="86"/>
      <c r="VCS157" s="86"/>
      <c r="VCT157" s="86"/>
      <c r="VCU157" s="86"/>
      <c r="VCV157" s="86"/>
      <c r="VCW157" s="86"/>
      <c r="VCX157" s="86"/>
      <c r="VCY157" s="86"/>
      <c r="VCZ157" s="86"/>
      <c r="VDA157" s="86"/>
      <c r="VDB157" s="86"/>
      <c r="VDC157" s="86"/>
      <c r="VDD157" s="86"/>
      <c r="VDE157" s="86"/>
      <c r="VDF157" s="86"/>
      <c r="VDG157" s="86"/>
      <c r="VDH157" s="86"/>
      <c r="VDI157" s="86"/>
      <c r="VDJ157" s="86"/>
      <c r="VDK157" s="86"/>
      <c r="VDL157" s="86"/>
      <c r="VDM157" s="86"/>
      <c r="VDN157" s="86"/>
      <c r="VDO157" s="86"/>
      <c r="VDP157" s="86"/>
      <c r="VDQ157" s="86"/>
      <c r="VDR157" s="86"/>
      <c r="VDS157" s="86"/>
      <c r="VDT157" s="86"/>
      <c r="VDU157" s="86"/>
      <c r="VDV157" s="86"/>
      <c r="VDW157" s="86"/>
      <c r="VDX157" s="86"/>
      <c r="VDY157" s="86"/>
      <c r="VDZ157" s="86"/>
      <c r="VEA157" s="86"/>
      <c r="VEB157" s="86"/>
      <c r="VEC157" s="86"/>
      <c r="VED157" s="86"/>
      <c r="VEE157" s="86"/>
      <c r="VEF157" s="86"/>
      <c r="VEG157" s="86"/>
      <c r="VEH157" s="86"/>
      <c r="VEI157" s="86"/>
      <c r="VEJ157" s="86"/>
      <c r="VEK157" s="86"/>
      <c r="VEL157" s="86"/>
      <c r="VEM157" s="86"/>
      <c r="VEN157" s="86"/>
      <c r="VEO157" s="86"/>
      <c r="VEP157" s="86"/>
      <c r="VEQ157" s="86"/>
      <c r="VER157" s="86"/>
      <c r="VES157" s="86"/>
      <c r="VET157" s="86"/>
      <c r="VEU157" s="86"/>
      <c r="VEV157" s="86"/>
      <c r="VEW157" s="86"/>
      <c r="VEX157" s="86"/>
      <c r="VEY157" s="86"/>
      <c r="VEZ157" s="86"/>
      <c r="VFA157" s="86"/>
      <c r="VFB157" s="86"/>
      <c r="VFC157" s="86"/>
      <c r="VFD157" s="86"/>
      <c r="VFE157" s="86"/>
      <c r="VFF157" s="86"/>
      <c r="VFG157" s="86"/>
      <c r="VFH157" s="86"/>
      <c r="VFI157" s="86"/>
      <c r="VFJ157" s="86"/>
      <c r="VFK157" s="86"/>
      <c r="VFL157" s="86"/>
      <c r="VFM157" s="86"/>
      <c r="VFN157" s="86"/>
      <c r="VFO157" s="86"/>
      <c r="VFP157" s="86"/>
      <c r="VFQ157" s="86"/>
      <c r="VFR157" s="86"/>
      <c r="VFS157" s="86"/>
      <c r="VFT157" s="86"/>
      <c r="VFU157" s="86"/>
      <c r="VFV157" s="86"/>
      <c r="VFW157" s="86"/>
      <c r="VFX157" s="86"/>
      <c r="VFY157" s="86"/>
      <c r="VFZ157" s="86"/>
      <c r="VGA157" s="86"/>
      <c r="VGB157" s="86"/>
      <c r="VGC157" s="86"/>
      <c r="VGD157" s="86"/>
      <c r="VGE157" s="186"/>
      <c r="VGF157" s="186"/>
      <c r="VGG157" s="186"/>
      <c r="VGH157" s="186"/>
      <c r="VGI157" s="186"/>
      <c r="VGJ157" s="186"/>
      <c r="VGK157" s="86"/>
      <c r="VGL157" s="86"/>
      <c r="VGM157" s="86"/>
      <c r="VGN157" s="86"/>
      <c r="VGO157" s="86"/>
      <c r="VGP157" s="86"/>
      <c r="VGQ157" s="86"/>
      <c r="VGR157" s="86"/>
      <c r="VGS157" s="86"/>
      <c r="VGT157" s="86"/>
      <c r="VGU157" s="86"/>
      <c r="VGV157" s="86"/>
      <c r="VGW157" s="86"/>
      <c r="VGX157" s="86"/>
      <c r="VGY157" s="86"/>
      <c r="VGZ157" s="86"/>
      <c r="VHA157" s="86"/>
      <c r="VHB157" s="86"/>
      <c r="VHC157" s="86"/>
      <c r="VHD157" s="86"/>
      <c r="VHE157" s="86"/>
      <c r="VHF157" s="86"/>
      <c r="VHG157" s="86"/>
      <c r="VHH157" s="86"/>
      <c r="VHI157" s="86"/>
      <c r="VHJ157" s="86"/>
      <c r="VHK157" s="86"/>
      <c r="VHL157" s="86"/>
      <c r="VHM157" s="86"/>
      <c r="VHN157" s="86"/>
      <c r="VHO157" s="86"/>
      <c r="VHP157" s="86"/>
      <c r="VHQ157" s="86"/>
      <c r="VHR157" s="86"/>
      <c r="VHS157" s="86"/>
      <c r="VHT157" s="86"/>
      <c r="VHU157" s="86"/>
      <c r="VHV157" s="86"/>
      <c r="VHW157" s="86"/>
      <c r="VHX157" s="86"/>
      <c r="VHY157" s="86"/>
      <c r="VHZ157" s="86"/>
      <c r="VIA157" s="86"/>
      <c r="VIB157" s="86"/>
      <c r="VIC157" s="86"/>
      <c r="VID157" s="86"/>
      <c r="VIE157" s="86"/>
      <c r="VIF157" s="86"/>
      <c r="VIG157" s="86"/>
      <c r="VIH157" s="86"/>
      <c r="VII157" s="86"/>
      <c r="VIJ157" s="86"/>
      <c r="VIK157" s="86"/>
      <c r="VIL157" s="86"/>
      <c r="VIM157" s="86"/>
      <c r="VIN157" s="86"/>
      <c r="VIO157" s="86"/>
      <c r="VIP157" s="86"/>
      <c r="VIQ157" s="86"/>
      <c r="VIR157" s="86"/>
      <c r="VIS157" s="86"/>
      <c r="VIT157" s="86"/>
      <c r="VIU157" s="86"/>
      <c r="VIV157" s="86"/>
      <c r="VIW157" s="86"/>
      <c r="VIX157" s="86"/>
      <c r="VIY157" s="86"/>
      <c r="VIZ157" s="86"/>
      <c r="VJA157" s="86"/>
      <c r="VJB157" s="86"/>
      <c r="VJC157" s="86"/>
      <c r="VJD157" s="86"/>
      <c r="VJE157" s="86"/>
      <c r="VJF157" s="86"/>
      <c r="VJG157" s="86"/>
      <c r="VJH157" s="86"/>
      <c r="VJI157" s="86"/>
      <c r="VJJ157" s="86"/>
      <c r="VJK157" s="86"/>
      <c r="VJL157" s="86"/>
      <c r="VJM157" s="86"/>
      <c r="VJN157" s="86"/>
      <c r="VJO157" s="86"/>
      <c r="VJP157" s="86"/>
      <c r="VJQ157" s="86"/>
      <c r="VJR157" s="86"/>
      <c r="VJS157" s="86"/>
      <c r="VJT157" s="86"/>
      <c r="VJU157" s="86"/>
      <c r="VJV157" s="86"/>
      <c r="VJW157" s="86"/>
      <c r="VJX157" s="86"/>
      <c r="VJY157" s="86"/>
      <c r="VJZ157" s="86"/>
      <c r="VKA157" s="86"/>
      <c r="VKB157" s="86"/>
      <c r="VKC157" s="86"/>
      <c r="VKD157" s="86"/>
      <c r="VKE157" s="86"/>
      <c r="VKF157" s="86"/>
      <c r="VKG157" s="86"/>
      <c r="VKH157" s="86"/>
      <c r="VKI157" s="86"/>
      <c r="VKJ157" s="86"/>
      <c r="VKK157" s="86"/>
      <c r="VKL157" s="86"/>
      <c r="VKM157" s="86"/>
      <c r="VKN157" s="86"/>
      <c r="VKO157" s="86"/>
      <c r="VKP157" s="86"/>
      <c r="VKQ157" s="86"/>
      <c r="VKR157" s="86"/>
      <c r="VKS157" s="86"/>
      <c r="VKT157" s="86"/>
      <c r="VKU157" s="86"/>
      <c r="VKV157" s="86"/>
      <c r="VKW157" s="86"/>
      <c r="VKX157" s="86"/>
      <c r="VKY157" s="86"/>
      <c r="VKZ157" s="86"/>
      <c r="VLA157" s="86"/>
      <c r="VLB157" s="86"/>
      <c r="VLC157" s="86"/>
      <c r="VLD157" s="86"/>
      <c r="VLE157" s="86"/>
      <c r="VLF157" s="86"/>
      <c r="VLG157" s="86"/>
      <c r="VLH157" s="86"/>
      <c r="VLI157" s="86"/>
      <c r="VLJ157" s="86"/>
      <c r="VLK157" s="86"/>
      <c r="VLL157" s="86"/>
      <c r="VLM157" s="86"/>
      <c r="VLN157" s="86"/>
      <c r="VLO157" s="86"/>
      <c r="VLP157" s="86"/>
      <c r="VLQ157" s="86"/>
      <c r="VLR157" s="86"/>
      <c r="VLS157" s="86"/>
      <c r="VLT157" s="86"/>
      <c r="VLU157" s="86"/>
      <c r="VLV157" s="86"/>
      <c r="VLW157" s="86"/>
      <c r="VLX157" s="86"/>
      <c r="VLY157" s="86"/>
      <c r="VLZ157" s="86"/>
      <c r="VMA157" s="86"/>
      <c r="VMB157" s="86"/>
      <c r="VMC157" s="86"/>
      <c r="VMD157" s="86"/>
      <c r="VME157" s="86"/>
      <c r="VMF157" s="86"/>
      <c r="VMG157" s="86"/>
      <c r="VMH157" s="86"/>
      <c r="VMI157" s="86"/>
      <c r="VMJ157" s="86"/>
      <c r="VMK157" s="86"/>
      <c r="VML157" s="86"/>
      <c r="VMM157" s="86"/>
      <c r="VMN157" s="86"/>
      <c r="VMO157" s="86"/>
      <c r="VMP157" s="86"/>
      <c r="VMQ157" s="86"/>
      <c r="VMR157" s="86"/>
      <c r="VMS157" s="86"/>
      <c r="VMT157" s="86"/>
      <c r="VMU157" s="86"/>
      <c r="VMV157" s="86"/>
      <c r="VMW157" s="86"/>
      <c r="VMX157" s="86"/>
      <c r="VMY157" s="86"/>
      <c r="VMZ157" s="86"/>
      <c r="VNA157" s="86"/>
      <c r="VNB157" s="86"/>
      <c r="VNC157" s="86"/>
      <c r="VND157" s="86"/>
      <c r="VNE157" s="86"/>
      <c r="VNF157" s="86"/>
      <c r="VNG157" s="86"/>
      <c r="VNH157" s="86"/>
      <c r="VNI157" s="86"/>
      <c r="VNJ157" s="86"/>
      <c r="VNK157" s="86"/>
      <c r="VNL157" s="86"/>
      <c r="VNM157" s="86"/>
      <c r="VNN157" s="86"/>
      <c r="VNO157" s="86"/>
      <c r="VNP157" s="86"/>
      <c r="VNQ157" s="86"/>
      <c r="VNR157" s="86"/>
      <c r="VNS157" s="86"/>
      <c r="VNT157" s="86"/>
      <c r="VNU157" s="86"/>
      <c r="VNV157" s="86"/>
      <c r="VNW157" s="86"/>
      <c r="VNX157" s="86"/>
      <c r="VNY157" s="86"/>
      <c r="VNZ157" s="86"/>
      <c r="VOA157" s="86"/>
      <c r="VOB157" s="86"/>
      <c r="VOC157" s="86"/>
      <c r="VOD157" s="86"/>
      <c r="VOE157" s="86"/>
      <c r="VOF157" s="86"/>
      <c r="VOG157" s="86"/>
      <c r="VOH157" s="86"/>
      <c r="VOI157" s="86"/>
      <c r="VOJ157" s="86"/>
      <c r="VOK157" s="86"/>
      <c r="VOL157" s="86"/>
      <c r="VOM157" s="86"/>
      <c r="VON157" s="86"/>
      <c r="VOO157" s="86"/>
      <c r="VOP157" s="86"/>
      <c r="VOQ157" s="86"/>
      <c r="VOR157" s="86"/>
      <c r="VOS157" s="86"/>
      <c r="VOT157" s="86"/>
      <c r="VOU157" s="86"/>
      <c r="VOV157" s="86"/>
      <c r="VOW157" s="86"/>
      <c r="VOX157" s="86"/>
      <c r="VOY157" s="86"/>
      <c r="VOZ157" s="86"/>
      <c r="VPA157" s="86"/>
      <c r="VPB157" s="86"/>
      <c r="VPC157" s="86"/>
      <c r="VPD157" s="86"/>
      <c r="VPE157" s="86"/>
      <c r="VPF157" s="86"/>
      <c r="VPG157" s="86"/>
      <c r="VPH157" s="86"/>
      <c r="VPI157" s="86"/>
      <c r="VPJ157" s="86"/>
      <c r="VPK157" s="86"/>
      <c r="VPL157" s="86"/>
      <c r="VPM157" s="86"/>
      <c r="VPN157" s="86"/>
      <c r="VPO157" s="86"/>
      <c r="VPP157" s="86"/>
      <c r="VPQ157" s="86"/>
      <c r="VPR157" s="86"/>
      <c r="VPS157" s="86"/>
      <c r="VPT157" s="86"/>
      <c r="VPU157" s="86"/>
      <c r="VPV157" s="86"/>
      <c r="VPW157" s="86"/>
      <c r="VPX157" s="86"/>
      <c r="VPY157" s="86"/>
      <c r="VPZ157" s="86"/>
      <c r="VQA157" s="186"/>
      <c r="VQB157" s="186"/>
      <c r="VQC157" s="186"/>
      <c r="VQD157" s="186"/>
      <c r="VQE157" s="186"/>
      <c r="VQF157" s="186"/>
      <c r="VQG157" s="86"/>
      <c r="VQH157" s="86"/>
      <c r="VQI157" s="86"/>
      <c r="VQJ157" s="86"/>
      <c r="VQK157" s="86"/>
      <c r="VQL157" s="86"/>
      <c r="VQM157" s="86"/>
      <c r="VQN157" s="86"/>
      <c r="VQO157" s="86"/>
      <c r="VQP157" s="86"/>
      <c r="VQQ157" s="86"/>
      <c r="VQR157" s="86"/>
      <c r="VQS157" s="86"/>
      <c r="VQT157" s="86"/>
      <c r="VQU157" s="86"/>
      <c r="VQV157" s="86"/>
      <c r="VQW157" s="86"/>
      <c r="VQX157" s="86"/>
      <c r="VQY157" s="86"/>
      <c r="VQZ157" s="86"/>
      <c r="VRA157" s="86"/>
      <c r="VRB157" s="86"/>
      <c r="VRC157" s="86"/>
      <c r="VRD157" s="86"/>
      <c r="VRE157" s="86"/>
      <c r="VRF157" s="86"/>
      <c r="VRG157" s="86"/>
      <c r="VRH157" s="86"/>
      <c r="VRI157" s="86"/>
      <c r="VRJ157" s="86"/>
      <c r="VRK157" s="86"/>
      <c r="VRL157" s="86"/>
      <c r="VRM157" s="86"/>
      <c r="VRN157" s="86"/>
      <c r="VRO157" s="86"/>
      <c r="VRP157" s="86"/>
      <c r="VRQ157" s="86"/>
      <c r="VRR157" s="86"/>
      <c r="VRS157" s="86"/>
      <c r="VRT157" s="86"/>
      <c r="VRU157" s="86"/>
      <c r="VRV157" s="86"/>
      <c r="VRW157" s="86"/>
      <c r="VRX157" s="86"/>
      <c r="VRY157" s="86"/>
      <c r="VRZ157" s="86"/>
      <c r="VSA157" s="86"/>
      <c r="VSB157" s="86"/>
      <c r="VSC157" s="86"/>
      <c r="VSD157" s="86"/>
      <c r="VSE157" s="86"/>
      <c r="VSF157" s="86"/>
      <c r="VSG157" s="86"/>
      <c r="VSH157" s="86"/>
      <c r="VSI157" s="86"/>
      <c r="VSJ157" s="86"/>
      <c r="VSK157" s="86"/>
      <c r="VSL157" s="86"/>
      <c r="VSM157" s="86"/>
      <c r="VSN157" s="86"/>
      <c r="VSO157" s="86"/>
      <c r="VSP157" s="86"/>
      <c r="VSQ157" s="86"/>
      <c r="VSR157" s="86"/>
      <c r="VSS157" s="86"/>
      <c r="VST157" s="86"/>
      <c r="VSU157" s="86"/>
      <c r="VSV157" s="86"/>
      <c r="VSW157" s="86"/>
      <c r="VSX157" s="86"/>
      <c r="VSY157" s="86"/>
      <c r="VSZ157" s="86"/>
      <c r="VTA157" s="86"/>
      <c r="VTB157" s="86"/>
      <c r="VTC157" s="86"/>
      <c r="VTD157" s="86"/>
      <c r="VTE157" s="86"/>
      <c r="VTF157" s="86"/>
      <c r="VTG157" s="86"/>
      <c r="VTH157" s="86"/>
      <c r="VTI157" s="86"/>
      <c r="VTJ157" s="86"/>
      <c r="VTK157" s="86"/>
      <c r="VTL157" s="86"/>
      <c r="VTM157" s="86"/>
      <c r="VTN157" s="86"/>
      <c r="VTO157" s="86"/>
      <c r="VTP157" s="86"/>
      <c r="VTQ157" s="86"/>
      <c r="VTR157" s="86"/>
      <c r="VTS157" s="86"/>
      <c r="VTT157" s="86"/>
      <c r="VTU157" s="86"/>
      <c r="VTV157" s="86"/>
      <c r="VTW157" s="86"/>
      <c r="VTX157" s="86"/>
      <c r="VTY157" s="86"/>
      <c r="VTZ157" s="86"/>
      <c r="VUA157" s="86"/>
      <c r="VUB157" s="86"/>
      <c r="VUC157" s="86"/>
      <c r="VUD157" s="86"/>
      <c r="VUE157" s="86"/>
      <c r="VUF157" s="86"/>
      <c r="VUG157" s="86"/>
      <c r="VUH157" s="86"/>
      <c r="VUI157" s="86"/>
      <c r="VUJ157" s="86"/>
      <c r="VUK157" s="86"/>
      <c r="VUL157" s="86"/>
      <c r="VUM157" s="86"/>
      <c r="VUN157" s="86"/>
      <c r="VUO157" s="86"/>
      <c r="VUP157" s="86"/>
      <c r="VUQ157" s="86"/>
      <c r="VUR157" s="86"/>
      <c r="VUS157" s="86"/>
      <c r="VUT157" s="86"/>
      <c r="VUU157" s="86"/>
      <c r="VUV157" s="86"/>
      <c r="VUW157" s="86"/>
      <c r="VUX157" s="86"/>
      <c r="VUY157" s="86"/>
      <c r="VUZ157" s="86"/>
      <c r="VVA157" s="86"/>
      <c r="VVB157" s="86"/>
      <c r="VVC157" s="86"/>
      <c r="VVD157" s="86"/>
      <c r="VVE157" s="86"/>
      <c r="VVF157" s="86"/>
      <c r="VVG157" s="86"/>
      <c r="VVH157" s="86"/>
      <c r="VVI157" s="86"/>
      <c r="VVJ157" s="86"/>
      <c r="VVK157" s="86"/>
      <c r="VVL157" s="86"/>
      <c r="VVM157" s="86"/>
      <c r="VVN157" s="86"/>
      <c r="VVO157" s="86"/>
      <c r="VVP157" s="86"/>
      <c r="VVQ157" s="86"/>
      <c r="VVR157" s="86"/>
      <c r="VVS157" s="86"/>
      <c r="VVT157" s="86"/>
      <c r="VVU157" s="86"/>
      <c r="VVV157" s="86"/>
      <c r="VVW157" s="86"/>
      <c r="VVX157" s="86"/>
      <c r="VVY157" s="86"/>
      <c r="VVZ157" s="86"/>
      <c r="VWA157" s="86"/>
      <c r="VWB157" s="86"/>
      <c r="VWC157" s="86"/>
      <c r="VWD157" s="86"/>
      <c r="VWE157" s="86"/>
      <c r="VWF157" s="86"/>
      <c r="VWG157" s="86"/>
      <c r="VWH157" s="86"/>
      <c r="VWI157" s="86"/>
      <c r="VWJ157" s="86"/>
      <c r="VWK157" s="86"/>
      <c r="VWL157" s="86"/>
      <c r="VWM157" s="86"/>
      <c r="VWN157" s="86"/>
      <c r="VWO157" s="86"/>
      <c r="VWP157" s="86"/>
      <c r="VWQ157" s="86"/>
      <c r="VWR157" s="86"/>
      <c r="VWS157" s="86"/>
      <c r="VWT157" s="86"/>
      <c r="VWU157" s="86"/>
      <c r="VWV157" s="86"/>
      <c r="VWW157" s="86"/>
      <c r="VWX157" s="86"/>
      <c r="VWY157" s="86"/>
      <c r="VWZ157" s="86"/>
      <c r="VXA157" s="86"/>
      <c r="VXB157" s="86"/>
      <c r="VXC157" s="86"/>
      <c r="VXD157" s="86"/>
      <c r="VXE157" s="86"/>
      <c r="VXF157" s="86"/>
      <c r="VXG157" s="86"/>
      <c r="VXH157" s="86"/>
      <c r="VXI157" s="86"/>
      <c r="VXJ157" s="86"/>
      <c r="VXK157" s="86"/>
      <c r="VXL157" s="86"/>
      <c r="VXM157" s="86"/>
      <c r="VXN157" s="86"/>
      <c r="VXO157" s="86"/>
      <c r="VXP157" s="86"/>
      <c r="VXQ157" s="86"/>
      <c r="VXR157" s="86"/>
      <c r="VXS157" s="86"/>
      <c r="VXT157" s="86"/>
      <c r="VXU157" s="86"/>
      <c r="VXV157" s="86"/>
      <c r="VXW157" s="86"/>
      <c r="VXX157" s="86"/>
      <c r="VXY157" s="86"/>
      <c r="VXZ157" s="86"/>
      <c r="VYA157" s="86"/>
      <c r="VYB157" s="86"/>
      <c r="VYC157" s="86"/>
      <c r="VYD157" s="86"/>
      <c r="VYE157" s="86"/>
      <c r="VYF157" s="86"/>
      <c r="VYG157" s="86"/>
      <c r="VYH157" s="86"/>
      <c r="VYI157" s="86"/>
      <c r="VYJ157" s="86"/>
      <c r="VYK157" s="86"/>
      <c r="VYL157" s="86"/>
      <c r="VYM157" s="86"/>
      <c r="VYN157" s="86"/>
      <c r="VYO157" s="86"/>
      <c r="VYP157" s="86"/>
      <c r="VYQ157" s="86"/>
      <c r="VYR157" s="86"/>
      <c r="VYS157" s="86"/>
      <c r="VYT157" s="86"/>
      <c r="VYU157" s="86"/>
      <c r="VYV157" s="86"/>
      <c r="VYW157" s="86"/>
      <c r="VYX157" s="86"/>
      <c r="VYY157" s="86"/>
      <c r="VYZ157" s="86"/>
      <c r="VZA157" s="86"/>
      <c r="VZB157" s="86"/>
      <c r="VZC157" s="86"/>
      <c r="VZD157" s="86"/>
      <c r="VZE157" s="86"/>
      <c r="VZF157" s="86"/>
      <c r="VZG157" s="86"/>
      <c r="VZH157" s="86"/>
      <c r="VZI157" s="86"/>
      <c r="VZJ157" s="86"/>
      <c r="VZK157" s="86"/>
      <c r="VZL157" s="86"/>
      <c r="VZM157" s="86"/>
      <c r="VZN157" s="86"/>
      <c r="VZO157" s="86"/>
      <c r="VZP157" s="86"/>
      <c r="VZQ157" s="86"/>
      <c r="VZR157" s="86"/>
      <c r="VZS157" s="86"/>
      <c r="VZT157" s="86"/>
      <c r="VZU157" s="86"/>
      <c r="VZV157" s="86"/>
      <c r="VZW157" s="186"/>
      <c r="VZX157" s="186"/>
      <c r="VZY157" s="186"/>
      <c r="VZZ157" s="186"/>
      <c r="WAA157" s="186"/>
      <c r="WAB157" s="186"/>
      <c r="WAC157" s="86"/>
      <c r="WAD157" s="86"/>
      <c r="WAE157" s="86"/>
      <c r="WAF157" s="86"/>
      <c r="WAG157" s="86"/>
      <c r="WAH157" s="86"/>
      <c r="WAI157" s="86"/>
      <c r="WAJ157" s="86"/>
      <c r="WAK157" s="86"/>
      <c r="WAL157" s="86"/>
      <c r="WAM157" s="86"/>
      <c r="WAN157" s="86"/>
      <c r="WAO157" s="86"/>
      <c r="WAP157" s="86"/>
      <c r="WAQ157" s="86"/>
      <c r="WAR157" s="86"/>
      <c r="WAS157" s="86"/>
      <c r="WAT157" s="86"/>
      <c r="WAU157" s="86"/>
      <c r="WAV157" s="86"/>
      <c r="WAW157" s="86"/>
      <c r="WAX157" s="86"/>
      <c r="WAY157" s="86"/>
      <c r="WAZ157" s="86"/>
      <c r="WBA157" s="86"/>
      <c r="WBB157" s="86"/>
      <c r="WBC157" s="86"/>
      <c r="WBD157" s="86"/>
      <c r="WBE157" s="86"/>
      <c r="WBF157" s="86"/>
      <c r="WBG157" s="86"/>
      <c r="WBH157" s="86"/>
      <c r="WBI157" s="86"/>
      <c r="WBJ157" s="86"/>
      <c r="WBK157" s="86"/>
      <c r="WBL157" s="86"/>
      <c r="WBM157" s="86"/>
      <c r="WBN157" s="86"/>
      <c r="WBO157" s="86"/>
      <c r="WBP157" s="86"/>
      <c r="WBQ157" s="86"/>
      <c r="WBR157" s="86"/>
      <c r="WBS157" s="86"/>
      <c r="WBT157" s="86"/>
      <c r="WBU157" s="86"/>
      <c r="WBV157" s="86"/>
      <c r="WBW157" s="86"/>
      <c r="WBX157" s="86"/>
      <c r="WBY157" s="86"/>
      <c r="WBZ157" s="86"/>
      <c r="WCA157" s="86"/>
      <c r="WCB157" s="86"/>
      <c r="WCC157" s="86"/>
      <c r="WCD157" s="86"/>
      <c r="WCE157" s="86"/>
      <c r="WCF157" s="86"/>
      <c r="WCG157" s="86"/>
      <c r="WCH157" s="86"/>
      <c r="WCI157" s="86"/>
      <c r="WCJ157" s="86"/>
      <c r="WCK157" s="86"/>
      <c r="WCL157" s="86"/>
      <c r="WCM157" s="86"/>
      <c r="WCN157" s="86"/>
      <c r="WCO157" s="86"/>
      <c r="WCP157" s="86"/>
      <c r="WCQ157" s="86"/>
      <c r="WCR157" s="86"/>
      <c r="WCS157" s="86"/>
      <c r="WCT157" s="86"/>
      <c r="WCU157" s="86"/>
      <c r="WCV157" s="86"/>
      <c r="WCW157" s="86"/>
      <c r="WCX157" s="86"/>
      <c r="WCY157" s="86"/>
      <c r="WCZ157" s="86"/>
      <c r="WDA157" s="86"/>
      <c r="WDB157" s="86"/>
      <c r="WDC157" s="86"/>
      <c r="WDD157" s="86"/>
      <c r="WDE157" s="86"/>
      <c r="WDF157" s="86"/>
      <c r="WDG157" s="86"/>
      <c r="WDH157" s="86"/>
      <c r="WDI157" s="86"/>
      <c r="WDJ157" s="86"/>
      <c r="WDK157" s="86"/>
      <c r="WDL157" s="86"/>
      <c r="WDM157" s="86"/>
      <c r="WDN157" s="86"/>
      <c r="WDO157" s="86"/>
      <c r="WDP157" s="86"/>
      <c r="WDQ157" s="86"/>
      <c r="WDR157" s="86"/>
      <c r="WDS157" s="86"/>
      <c r="WDT157" s="86"/>
      <c r="WDU157" s="86"/>
      <c r="WDV157" s="86"/>
      <c r="WDW157" s="86"/>
      <c r="WDX157" s="86"/>
      <c r="WDY157" s="86"/>
      <c r="WDZ157" s="86"/>
      <c r="WEA157" s="86"/>
      <c r="WEB157" s="86"/>
      <c r="WEC157" s="86"/>
      <c r="WED157" s="86"/>
      <c r="WEE157" s="86"/>
      <c r="WEF157" s="86"/>
      <c r="WEG157" s="86"/>
      <c r="WEH157" s="86"/>
      <c r="WEI157" s="86"/>
      <c r="WEJ157" s="86"/>
      <c r="WEK157" s="86"/>
      <c r="WEL157" s="86"/>
      <c r="WEM157" s="86"/>
      <c r="WEN157" s="86"/>
      <c r="WEO157" s="86"/>
      <c r="WEP157" s="86"/>
      <c r="WEQ157" s="86"/>
      <c r="WER157" s="86"/>
      <c r="WES157" s="86"/>
      <c r="WET157" s="86"/>
      <c r="WEU157" s="86"/>
      <c r="WEV157" s="86"/>
      <c r="WEW157" s="86"/>
      <c r="WEX157" s="86"/>
      <c r="WEY157" s="86"/>
      <c r="WEZ157" s="86"/>
      <c r="WFA157" s="86"/>
      <c r="WFB157" s="86"/>
      <c r="WFC157" s="86"/>
      <c r="WFD157" s="86"/>
      <c r="WFE157" s="86"/>
      <c r="WFF157" s="86"/>
      <c r="WFG157" s="86"/>
      <c r="WFH157" s="86"/>
      <c r="WFI157" s="86"/>
      <c r="WFJ157" s="86"/>
      <c r="WFK157" s="86"/>
      <c r="WFL157" s="86"/>
      <c r="WFM157" s="86"/>
      <c r="WFN157" s="86"/>
      <c r="WFO157" s="86"/>
      <c r="WFP157" s="86"/>
      <c r="WFQ157" s="86"/>
      <c r="WFR157" s="86"/>
      <c r="WFS157" s="86"/>
      <c r="WFT157" s="86"/>
      <c r="WFU157" s="86"/>
      <c r="WFV157" s="86"/>
      <c r="WFW157" s="86"/>
      <c r="WFX157" s="86"/>
      <c r="WFY157" s="86"/>
      <c r="WFZ157" s="86"/>
      <c r="WGA157" s="86"/>
      <c r="WGB157" s="86"/>
      <c r="WGC157" s="86"/>
      <c r="WGD157" s="86"/>
      <c r="WGE157" s="86"/>
      <c r="WGF157" s="86"/>
      <c r="WGG157" s="86"/>
      <c r="WGH157" s="86"/>
      <c r="WGI157" s="86"/>
      <c r="WGJ157" s="86"/>
      <c r="WGK157" s="86"/>
      <c r="WGL157" s="86"/>
      <c r="WGM157" s="86"/>
      <c r="WGN157" s="86"/>
      <c r="WGO157" s="86"/>
      <c r="WGP157" s="86"/>
      <c r="WGQ157" s="86"/>
      <c r="WGR157" s="86"/>
      <c r="WGS157" s="86"/>
      <c r="WGT157" s="86"/>
      <c r="WGU157" s="86"/>
      <c r="WGV157" s="86"/>
      <c r="WGW157" s="86"/>
      <c r="WGX157" s="86"/>
      <c r="WGY157" s="86"/>
      <c r="WGZ157" s="86"/>
      <c r="WHA157" s="86"/>
      <c r="WHB157" s="86"/>
      <c r="WHC157" s="86"/>
      <c r="WHD157" s="86"/>
      <c r="WHE157" s="86"/>
      <c r="WHF157" s="86"/>
      <c r="WHG157" s="86"/>
      <c r="WHH157" s="86"/>
      <c r="WHI157" s="86"/>
      <c r="WHJ157" s="86"/>
      <c r="WHK157" s="86"/>
      <c r="WHL157" s="86"/>
      <c r="WHM157" s="86"/>
      <c r="WHN157" s="86"/>
      <c r="WHO157" s="86"/>
      <c r="WHP157" s="86"/>
      <c r="WHQ157" s="86"/>
      <c r="WHR157" s="86"/>
      <c r="WHS157" s="86"/>
      <c r="WHT157" s="86"/>
      <c r="WHU157" s="86"/>
      <c r="WHV157" s="86"/>
      <c r="WHW157" s="86"/>
      <c r="WHX157" s="86"/>
      <c r="WHY157" s="86"/>
      <c r="WHZ157" s="86"/>
      <c r="WIA157" s="86"/>
      <c r="WIB157" s="86"/>
      <c r="WIC157" s="86"/>
      <c r="WID157" s="86"/>
      <c r="WIE157" s="86"/>
      <c r="WIF157" s="86"/>
      <c r="WIG157" s="86"/>
      <c r="WIH157" s="86"/>
      <c r="WII157" s="86"/>
      <c r="WIJ157" s="86"/>
      <c r="WIK157" s="86"/>
      <c r="WIL157" s="86"/>
      <c r="WIM157" s="86"/>
      <c r="WIN157" s="86"/>
      <c r="WIO157" s="86"/>
      <c r="WIP157" s="86"/>
      <c r="WIQ157" s="86"/>
      <c r="WIR157" s="86"/>
      <c r="WIS157" s="86"/>
      <c r="WIT157" s="86"/>
      <c r="WIU157" s="86"/>
      <c r="WIV157" s="86"/>
      <c r="WIW157" s="86"/>
      <c r="WIX157" s="86"/>
      <c r="WIY157" s="86"/>
      <c r="WIZ157" s="86"/>
      <c r="WJA157" s="86"/>
      <c r="WJB157" s="86"/>
      <c r="WJC157" s="86"/>
      <c r="WJD157" s="86"/>
      <c r="WJE157" s="86"/>
      <c r="WJF157" s="86"/>
      <c r="WJG157" s="86"/>
      <c r="WJH157" s="86"/>
      <c r="WJI157" s="86"/>
      <c r="WJJ157" s="86"/>
      <c r="WJK157" s="86"/>
      <c r="WJL157" s="86"/>
      <c r="WJM157" s="86"/>
      <c r="WJN157" s="86"/>
      <c r="WJO157" s="86"/>
      <c r="WJP157" s="86"/>
      <c r="WJQ157" s="86"/>
      <c r="WJR157" s="86"/>
      <c r="WJS157" s="186"/>
      <c r="WJT157" s="186"/>
      <c r="WJU157" s="186"/>
      <c r="WJV157" s="186"/>
      <c r="WJW157" s="186"/>
      <c r="WJX157" s="186"/>
      <c r="WJY157" s="86"/>
      <c r="WJZ157" s="86"/>
      <c r="WKA157" s="86"/>
      <c r="WKB157" s="86"/>
      <c r="WKC157" s="86"/>
      <c r="WKD157" s="86"/>
      <c r="WKE157" s="86"/>
      <c r="WKF157" s="86"/>
      <c r="WKG157" s="86"/>
      <c r="WKH157" s="86"/>
      <c r="WKI157" s="86"/>
      <c r="WKJ157" s="86"/>
      <c r="WKK157" s="86"/>
      <c r="WKL157" s="86"/>
      <c r="WKM157" s="86"/>
      <c r="WKN157" s="86"/>
      <c r="WKO157" s="86"/>
      <c r="WKP157" s="86"/>
      <c r="WKQ157" s="86"/>
      <c r="WKR157" s="86"/>
      <c r="WKS157" s="86"/>
      <c r="WKT157" s="86"/>
      <c r="WKU157" s="86"/>
      <c r="WKV157" s="86"/>
      <c r="WKW157" s="86"/>
      <c r="WKX157" s="86"/>
      <c r="WKY157" s="86"/>
      <c r="WKZ157" s="86"/>
      <c r="WLA157" s="86"/>
      <c r="WLB157" s="86"/>
      <c r="WLC157" s="86"/>
      <c r="WLD157" s="86"/>
      <c r="WLE157" s="86"/>
      <c r="WLF157" s="86"/>
      <c r="WLG157" s="86"/>
      <c r="WLH157" s="86"/>
      <c r="WLI157" s="86"/>
      <c r="WLJ157" s="86"/>
      <c r="WLK157" s="86"/>
      <c r="WLL157" s="86"/>
      <c r="WLM157" s="86"/>
      <c r="WLN157" s="86"/>
      <c r="WLO157" s="86"/>
      <c r="WLP157" s="86"/>
      <c r="WLQ157" s="86"/>
      <c r="WLR157" s="86"/>
      <c r="WLS157" s="86"/>
      <c r="WLT157" s="86"/>
      <c r="WLU157" s="86"/>
      <c r="WLV157" s="86"/>
      <c r="WLW157" s="86"/>
      <c r="WLX157" s="86"/>
      <c r="WLY157" s="86"/>
      <c r="WLZ157" s="86"/>
      <c r="WMA157" s="86"/>
      <c r="WMB157" s="86"/>
      <c r="WMC157" s="86"/>
      <c r="WMD157" s="86"/>
      <c r="WME157" s="86"/>
      <c r="WMF157" s="86"/>
      <c r="WMG157" s="86"/>
      <c r="WMH157" s="86"/>
      <c r="WMI157" s="86"/>
      <c r="WMJ157" s="86"/>
      <c r="WMK157" s="86"/>
      <c r="WML157" s="86"/>
      <c r="WMM157" s="86"/>
      <c r="WMN157" s="86"/>
      <c r="WMO157" s="86"/>
      <c r="WMP157" s="86"/>
      <c r="WMQ157" s="86"/>
      <c r="WMR157" s="86"/>
      <c r="WMS157" s="86"/>
      <c r="WMT157" s="86"/>
      <c r="WMU157" s="86"/>
      <c r="WMV157" s="86"/>
      <c r="WMW157" s="86"/>
      <c r="WMX157" s="86"/>
      <c r="WMY157" s="86"/>
      <c r="WMZ157" s="86"/>
      <c r="WNA157" s="86"/>
      <c r="WNB157" s="86"/>
      <c r="WNC157" s="86"/>
      <c r="WND157" s="86"/>
      <c r="WNE157" s="86"/>
      <c r="WNF157" s="86"/>
      <c r="WNG157" s="86"/>
      <c r="WNH157" s="86"/>
      <c r="WNI157" s="86"/>
      <c r="WNJ157" s="86"/>
      <c r="WNK157" s="86"/>
      <c r="WNL157" s="86"/>
      <c r="WNM157" s="86"/>
      <c r="WNN157" s="86"/>
      <c r="WNO157" s="86"/>
      <c r="WNP157" s="86"/>
      <c r="WNQ157" s="86"/>
      <c r="WNR157" s="86"/>
      <c r="WNS157" s="86"/>
      <c r="WNT157" s="86"/>
      <c r="WNU157" s="86"/>
      <c r="WNV157" s="86"/>
      <c r="WNW157" s="86"/>
      <c r="WNX157" s="86"/>
      <c r="WNY157" s="86"/>
      <c r="WNZ157" s="86"/>
      <c r="WOA157" s="86"/>
      <c r="WOB157" s="86"/>
      <c r="WOC157" s="86"/>
      <c r="WOD157" s="86"/>
      <c r="WOE157" s="86"/>
      <c r="WOF157" s="86"/>
      <c r="WOG157" s="86"/>
      <c r="WOH157" s="86"/>
      <c r="WOI157" s="86"/>
      <c r="WOJ157" s="86"/>
      <c r="WOK157" s="86"/>
      <c r="WOL157" s="86"/>
      <c r="WOM157" s="86"/>
      <c r="WON157" s="86"/>
      <c r="WOO157" s="86"/>
      <c r="WOP157" s="86"/>
      <c r="WOQ157" s="86"/>
      <c r="WOR157" s="86"/>
      <c r="WOS157" s="86"/>
      <c r="WOT157" s="86"/>
      <c r="WOU157" s="86"/>
      <c r="WOV157" s="86"/>
      <c r="WOW157" s="86"/>
      <c r="WOX157" s="86"/>
      <c r="WOY157" s="86"/>
      <c r="WOZ157" s="86"/>
      <c r="WPA157" s="86"/>
      <c r="WPB157" s="86"/>
      <c r="WPC157" s="86"/>
      <c r="WPD157" s="86"/>
      <c r="WPE157" s="86"/>
      <c r="WPF157" s="86"/>
      <c r="WPG157" s="86"/>
      <c r="WPH157" s="86"/>
      <c r="WPI157" s="86"/>
      <c r="WPJ157" s="86"/>
      <c r="WPK157" s="86"/>
      <c r="WPL157" s="86"/>
      <c r="WPM157" s="86"/>
      <c r="WPN157" s="86"/>
      <c r="WPO157" s="86"/>
      <c r="WPP157" s="86"/>
      <c r="WPQ157" s="86"/>
      <c r="WPR157" s="86"/>
      <c r="WPS157" s="86"/>
      <c r="WPT157" s="86"/>
      <c r="WPU157" s="86"/>
      <c r="WPV157" s="86"/>
      <c r="WPW157" s="86"/>
      <c r="WPX157" s="86"/>
      <c r="WPY157" s="86"/>
      <c r="WPZ157" s="86"/>
      <c r="WQA157" s="86"/>
      <c r="WQB157" s="86"/>
      <c r="WQC157" s="86"/>
      <c r="WQD157" s="86"/>
      <c r="WQE157" s="86"/>
      <c r="WQF157" s="86"/>
      <c r="WQG157" s="86"/>
      <c r="WQH157" s="86"/>
      <c r="WQI157" s="86"/>
      <c r="WQJ157" s="86"/>
      <c r="WQK157" s="86"/>
      <c r="WQL157" s="86"/>
      <c r="WQM157" s="86"/>
      <c r="WQN157" s="86"/>
      <c r="WQO157" s="86"/>
      <c r="WQP157" s="86"/>
      <c r="WQQ157" s="86"/>
      <c r="WQR157" s="86"/>
      <c r="WQS157" s="86"/>
      <c r="WQT157" s="86"/>
      <c r="WQU157" s="86"/>
      <c r="WQV157" s="86"/>
      <c r="WQW157" s="86"/>
      <c r="WQX157" s="86"/>
      <c r="WQY157" s="86"/>
      <c r="WQZ157" s="86"/>
      <c r="WRA157" s="86"/>
      <c r="WRB157" s="86"/>
      <c r="WRC157" s="86"/>
      <c r="WRD157" s="86"/>
      <c r="WRE157" s="86"/>
      <c r="WRF157" s="86"/>
      <c r="WRG157" s="86"/>
      <c r="WRH157" s="86"/>
      <c r="WRI157" s="86"/>
      <c r="WRJ157" s="86"/>
      <c r="WRK157" s="86"/>
      <c r="WRL157" s="86"/>
      <c r="WRM157" s="86"/>
      <c r="WRN157" s="86"/>
      <c r="WRO157" s="86"/>
      <c r="WRP157" s="86"/>
      <c r="WRQ157" s="86"/>
      <c r="WRR157" s="86"/>
      <c r="WRS157" s="86"/>
      <c r="WRT157" s="86"/>
      <c r="WRU157" s="86"/>
      <c r="WRV157" s="86"/>
      <c r="WRW157" s="86"/>
      <c r="WRX157" s="86"/>
      <c r="WRY157" s="86"/>
      <c r="WRZ157" s="86"/>
      <c r="WSA157" s="86"/>
      <c r="WSB157" s="86"/>
      <c r="WSC157" s="86"/>
      <c r="WSD157" s="86"/>
      <c r="WSE157" s="86"/>
      <c r="WSF157" s="86"/>
      <c r="WSG157" s="86"/>
      <c r="WSH157" s="86"/>
      <c r="WSI157" s="86"/>
      <c r="WSJ157" s="86"/>
      <c r="WSK157" s="86"/>
      <c r="WSL157" s="86"/>
      <c r="WSM157" s="86"/>
      <c r="WSN157" s="86"/>
      <c r="WSO157" s="86"/>
      <c r="WSP157" s="86"/>
      <c r="WSQ157" s="86"/>
      <c r="WSR157" s="86"/>
      <c r="WSS157" s="86"/>
      <c r="WST157" s="86"/>
      <c r="WSU157" s="86"/>
      <c r="WSV157" s="86"/>
      <c r="WSW157" s="86"/>
      <c r="WSX157" s="86"/>
      <c r="WSY157" s="86"/>
      <c r="WSZ157" s="86"/>
      <c r="WTA157" s="86"/>
      <c r="WTB157" s="86"/>
      <c r="WTC157" s="86"/>
      <c r="WTD157" s="86"/>
      <c r="WTE157" s="86"/>
      <c r="WTF157" s="86"/>
      <c r="WTG157" s="86"/>
      <c r="WTH157" s="86"/>
      <c r="WTI157" s="86"/>
      <c r="WTJ157" s="86"/>
      <c r="WTK157" s="86"/>
      <c r="WTL157" s="86"/>
      <c r="WTM157" s="86"/>
      <c r="WTN157" s="86"/>
      <c r="WTO157" s="186"/>
      <c r="WTP157" s="186"/>
      <c r="WTQ157" s="186"/>
      <c r="WTR157" s="186"/>
      <c r="WTS157" s="186"/>
      <c r="WTT157" s="186"/>
      <c r="WTU157" s="86"/>
      <c r="WTV157" s="86"/>
      <c r="WTW157" s="86"/>
      <c r="WTX157" s="86"/>
      <c r="WTY157" s="86"/>
      <c r="WTZ157" s="86"/>
      <c r="WUA157" s="86"/>
      <c r="WUB157" s="86"/>
      <c r="WUC157" s="86"/>
      <c r="WUD157" s="86"/>
      <c r="WUE157" s="86"/>
      <c r="WUF157" s="86"/>
      <c r="WUG157" s="86"/>
      <c r="WUH157" s="86"/>
      <c r="WUI157" s="86"/>
      <c r="WUJ157" s="86"/>
      <c r="WUK157" s="86"/>
      <c r="WUL157" s="86"/>
      <c r="WUM157" s="86"/>
      <c r="WUN157" s="86"/>
      <c r="WUO157" s="86"/>
      <c r="WUP157" s="86"/>
      <c r="WUQ157" s="86"/>
      <c r="WUR157" s="86"/>
      <c r="WUS157" s="86"/>
      <c r="WUT157" s="86"/>
      <c r="WUU157" s="86"/>
      <c r="WUV157" s="86"/>
      <c r="WUW157" s="86"/>
      <c r="WUX157" s="86"/>
      <c r="WUY157" s="86"/>
      <c r="WUZ157" s="86"/>
      <c r="WVA157" s="86"/>
      <c r="WVB157" s="86"/>
      <c r="WVC157" s="86"/>
      <c r="WVD157" s="86"/>
      <c r="WVE157" s="86"/>
      <c r="WVF157" s="86"/>
      <c r="WVG157" s="86"/>
      <c r="WVH157" s="86"/>
      <c r="WVI157" s="86"/>
      <c r="WVJ157" s="86"/>
      <c r="WVK157" s="86"/>
      <c r="WVL157" s="86"/>
      <c r="WVM157" s="86"/>
      <c r="WVN157" s="86"/>
      <c r="WVO157" s="86"/>
      <c r="WVP157" s="86"/>
      <c r="WVQ157" s="86"/>
      <c r="WVR157" s="86"/>
      <c r="WVS157" s="86"/>
      <c r="WVT157" s="86"/>
      <c r="WVU157" s="86"/>
      <c r="WVV157" s="86"/>
      <c r="WVW157" s="86"/>
      <c r="WVX157" s="86"/>
      <c r="WVY157" s="86"/>
      <c r="WVZ157" s="86"/>
      <c r="WWA157" s="86"/>
      <c r="WWB157" s="86"/>
      <c r="WWC157" s="86"/>
      <c r="WWD157" s="86"/>
      <c r="WWE157" s="86"/>
      <c r="WWF157" s="86"/>
      <c r="WWG157" s="86"/>
      <c r="WWH157" s="86"/>
      <c r="WWI157" s="86"/>
      <c r="WWJ157" s="86"/>
      <c r="WWK157" s="86"/>
      <c r="WWL157" s="86"/>
      <c r="WWM157" s="86"/>
      <c r="WWN157" s="86"/>
      <c r="WWO157" s="86"/>
      <c r="WWP157" s="86"/>
      <c r="WWQ157" s="86"/>
      <c r="WWR157" s="86"/>
      <c r="WWS157" s="86"/>
      <c r="WWT157" s="86"/>
      <c r="WWU157" s="86"/>
      <c r="WWV157" s="86"/>
      <c r="WWW157" s="86"/>
      <c r="WWX157" s="86"/>
      <c r="WWY157" s="86"/>
      <c r="WWZ157" s="86"/>
      <c r="WXA157" s="86"/>
      <c r="WXB157" s="86"/>
      <c r="WXC157" s="86"/>
      <c r="WXD157" s="86"/>
      <c r="WXE157" s="86"/>
      <c r="WXF157" s="86"/>
      <c r="WXG157" s="86"/>
      <c r="WXH157" s="86"/>
      <c r="WXI157" s="86"/>
      <c r="WXJ157" s="86"/>
      <c r="WXK157" s="86"/>
      <c r="WXL157" s="86"/>
      <c r="WXM157" s="86"/>
      <c r="WXN157" s="86"/>
      <c r="WXO157" s="86"/>
      <c r="WXP157" s="86"/>
      <c r="WXQ157" s="86"/>
      <c r="WXR157" s="86"/>
      <c r="WXS157" s="86"/>
      <c r="WXT157" s="86"/>
      <c r="WXU157" s="86"/>
      <c r="WXV157" s="86"/>
      <c r="WXW157" s="86"/>
      <c r="WXX157" s="86"/>
      <c r="WXY157" s="86"/>
      <c r="WXZ157" s="86"/>
      <c r="WYA157" s="86"/>
      <c r="WYB157" s="86"/>
      <c r="WYC157" s="86"/>
      <c r="WYD157" s="86"/>
      <c r="WYE157" s="86"/>
      <c r="WYF157" s="86"/>
      <c r="WYG157" s="86"/>
      <c r="WYH157" s="86"/>
      <c r="WYI157" s="86"/>
      <c r="WYJ157" s="86"/>
      <c r="WYK157" s="86"/>
      <c r="WYL157" s="86"/>
      <c r="WYM157" s="86"/>
      <c r="WYN157" s="86"/>
      <c r="WYO157" s="86"/>
      <c r="WYP157" s="86"/>
      <c r="WYQ157" s="86"/>
      <c r="WYR157" s="86"/>
      <c r="WYS157" s="86"/>
      <c r="WYT157" s="86"/>
      <c r="WYU157" s="86"/>
      <c r="WYV157" s="86"/>
      <c r="WYW157" s="86"/>
      <c r="WYX157" s="86"/>
      <c r="WYY157" s="86"/>
      <c r="WYZ157" s="86"/>
      <c r="WZA157" s="86"/>
      <c r="WZB157" s="86"/>
      <c r="WZC157" s="86"/>
      <c r="WZD157" s="86"/>
      <c r="WZE157" s="86"/>
      <c r="WZF157" s="86"/>
      <c r="WZG157" s="86"/>
      <c r="WZH157" s="86"/>
      <c r="WZI157" s="86"/>
      <c r="WZJ157" s="86"/>
      <c r="WZK157" s="86"/>
      <c r="WZL157" s="86"/>
      <c r="WZM157" s="86"/>
      <c r="WZN157" s="86"/>
      <c r="WZO157" s="86"/>
      <c r="WZP157" s="86"/>
      <c r="WZQ157" s="86"/>
      <c r="WZR157" s="86"/>
      <c r="WZS157" s="86"/>
      <c r="WZT157" s="86"/>
      <c r="WZU157" s="86"/>
      <c r="WZV157" s="86"/>
      <c r="WZW157" s="86"/>
      <c r="WZX157" s="86"/>
      <c r="WZY157" s="86"/>
      <c r="WZZ157" s="86"/>
      <c r="XAA157" s="86"/>
      <c r="XAB157" s="86"/>
      <c r="XAC157" s="86"/>
      <c r="XAD157" s="86"/>
      <c r="XAE157" s="86"/>
      <c r="XAF157" s="86"/>
      <c r="XAG157" s="86"/>
      <c r="XAH157" s="86"/>
      <c r="XAI157" s="86"/>
      <c r="XAJ157" s="86"/>
      <c r="XAK157" s="86"/>
      <c r="XAL157" s="86"/>
      <c r="XAM157" s="86"/>
      <c r="XAN157" s="86"/>
      <c r="XAO157" s="86"/>
      <c r="XAP157" s="86"/>
      <c r="XAQ157" s="86"/>
      <c r="XAR157" s="86"/>
      <c r="XAS157" s="86"/>
      <c r="XAT157" s="86"/>
      <c r="XAU157" s="86"/>
      <c r="XAV157" s="86"/>
      <c r="XAW157" s="86"/>
      <c r="XAX157" s="86"/>
      <c r="XAY157" s="86"/>
      <c r="XAZ157" s="86"/>
      <c r="XBA157" s="86"/>
      <c r="XBB157" s="86"/>
      <c r="XBC157" s="86"/>
      <c r="XBD157" s="86"/>
      <c r="XBE157" s="86"/>
      <c r="XBF157" s="86"/>
      <c r="XBG157" s="86"/>
      <c r="XBH157" s="86"/>
      <c r="XBI157" s="86"/>
      <c r="XBJ157" s="86"/>
      <c r="XBK157" s="86"/>
      <c r="XBL157" s="86"/>
      <c r="XBM157" s="86"/>
      <c r="XBN157" s="86"/>
      <c r="XBO157" s="86"/>
      <c r="XBP157" s="86"/>
      <c r="XBQ157" s="86"/>
      <c r="XBR157" s="86"/>
      <c r="XBS157" s="86"/>
      <c r="XBT157" s="86"/>
      <c r="XBU157" s="86"/>
      <c r="XBV157" s="86"/>
      <c r="XBW157" s="86"/>
      <c r="XBX157" s="86"/>
      <c r="XBY157" s="86"/>
      <c r="XBZ157" s="86"/>
      <c r="XCA157" s="86"/>
      <c r="XCB157" s="86"/>
      <c r="XCC157" s="86"/>
      <c r="XCD157" s="86"/>
      <c r="XCE157" s="86"/>
      <c r="XCF157" s="86"/>
      <c r="XCG157" s="86"/>
      <c r="XCH157" s="86"/>
      <c r="XCI157" s="86"/>
      <c r="XCJ157" s="86"/>
      <c r="XCK157" s="86"/>
      <c r="XCL157" s="86"/>
      <c r="XCM157" s="86"/>
      <c r="XCN157" s="86"/>
      <c r="XCO157" s="86"/>
      <c r="XCP157" s="86"/>
      <c r="XCQ157" s="86"/>
      <c r="XCR157" s="86"/>
      <c r="XCS157" s="86"/>
      <c r="XCT157" s="86"/>
      <c r="XCU157" s="86"/>
      <c r="XCV157" s="86"/>
      <c r="XCW157" s="86"/>
      <c r="XCX157" s="86"/>
      <c r="XCY157" s="86"/>
      <c r="XCZ157" s="86"/>
      <c r="XDA157" s="86"/>
      <c r="XDB157" s="86"/>
      <c r="XDC157" s="86"/>
      <c r="XDD157" s="86"/>
      <c r="XDE157" s="86"/>
    </row>
    <row r="158" spans="1:16333" s="32" customFormat="1" ht="15.75" x14ac:dyDescent="0.25">
      <c r="A158" s="222"/>
      <c r="B158" s="223"/>
      <c r="C158" s="223"/>
      <c r="D158" s="184"/>
      <c r="E158" s="184"/>
      <c r="F158" s="184"/>
      <c r="H158" s="33"/>
      <c r="I158" s="33"/>
      <c r="J158" s="33"/>
      <c r="K158" s="33"/>
      <c r="L158" s="54"/>
      <c r="M158" s="54"/>
      <c r="N158" s="54"/>
      <c r="O158" s="54"/>
      <c r="P158" s="54"/>
      <c r="Q158" s="54"/>
      <c r="R158" s="54"/>
      <c r="S158" s="54"/>
      <c r="T158" s="54"/>
      <c r="U158" s="54"/>
      <c r="V158" s="54"/>
      <c r="W158" s="54"/>
      <c r="X158" s="54"/>
      <c r="Y158" s="54"/>
      <c r="Z158" s="54"/>
      <c r="AA158" s="54"/>
      <c r="AB158" s="54"/>
      <c r="AC158" s="54"/>
      <c r="AD158" s="54"/>
      <c r="AE158" s="54"/>
      <c r="AF158" s="54"/>
      <c r="AG158" s="54"/>
      <c r="AH158" s="54"/>
      <c r="AI158" s="54"/>
      <c r="AJ158" s="54"/>
      <c r="AK158" s="54"/>
      <c r="AL158" s="54"/>
      <c r="AM158" s="54"/>
      <c r="AN158" s="86"/>
      <c r="AO158" s="86"/>
      <c r="AP158" s="86"/>
      <c r="AQ158" s="86"/>
      <c r="AR158" s="86"/>
      <c r="AS158" s="86"/>
      <c r="AT158" s="86"/>
      <c r="AU158" s="86"/>
      <c r="AV158" s="86"/>
      <c r="AW158" s="86"/>
      <c r="AX158" s="86"/>
      <c r="AY158" s="86"/>
      <c r="AZ158" s="86"/>
      <c r="BA158" s="86"/>
      <c r="BB158" s="86"/>
      <c r="BC158" s="86"/>
      <c r="BD158" s="86"/>
      <c r="BE158" s="86"/>
      <c r="BF158" s="86"/>
      <c r="BG158" s="86"/>
      <c r="BH158" s="86"/>
      <c r="BI158" s="86"/>
      <c r="BJ158" s="86"/>
      <c r="BK158" s="86"/>
      <c r="BL158" s="86"/>
      <c r="BM158" s="86"/>
      <c r="BN158" s="86"/>
      <c r="BO158" s="86"/>
      <c r="BP158" s="86"/>
      <c r="BQ158" s="86"/>
      <c r="BR158" s="86"/>
      <c r="BS158" s="86"/>
      <c r="BT158" s="86"/>
      <c r="BU158" s="86"/>
      <c r="BV158" s="86"/>
      <c r="BW158" s="86"/>
      <c r="BX158" s="86"/>
      <c r="BY158" s="86"/>
      <c r="BZ158" s="86"/>
      <c r="CA158" s="86"/>
      <c r="CB158" s="86"/>
      <c r="CC158" s="86"/>
      <c r="CD158" s="86"/>
      <c r="CE158" s="86"/>
      <c r="CF158" s="86"/>
      <c r="CG158" s="86"/>
      <c r="CH158" s="86"/>
      <c r="CI158" s="86"/>
      <c r="CJ158" s="86"/>
      <c r="CK158" s="86"/>
      <c r="CL158" s="86"/>
      <c r="CM158" s="86"/>
      <c r="CN158" s="86"/>
      <c r="CO158" s="86"/>
      <c r="CP158" s="86"/>
      <c r="CQ158" s="86"/>
      <c r="CR158" s="86"/>
      <c r="CS158" s="86"/>
      <c r="CT158" s="86"/>
      <c r="CU158" s="86"/>
      <c r="CV158" s="86"/>
      <c r="CW158" s="86"/>
      <c r="CX158" s="86"/>
      <c r="CY158" s="86"/>
      <c r="CZ158" s="86"/>
      <c r="DA158" s="86"/>
      <c r="DB158" s="86"/>
      <c r="DC158" s="86"/>
      <c r="DD158" s="86"/>
      <c r="DE158" s="86"/>
      <c r="DF158" s="86"/>
      <c r="DG158" s="86"/>
      <c r="DH158" s="86"/>
      <c r="DI158" s="86"/>
      <c r="DJ158" s="86"/>
      <c r="DK158" s="86"/>
      <c r="DL158" s="86"/>
      <c r="DM158" s="86"/>
      <c r="DN158" s="86"/>
      <c r="DO158" s="86"/>
      <c r="DP158" s="86"/>
      <c r="DQ158" s="86"/>
      <c r="DR158" s="86"/>
      <c r="DS158" s="86"/>
      <c r="DT158" s="86"/>
      <c r="DU158" s="86"/>
      <c r="DV158" s="86"/>
      <c r="DW158" s="86"/>
      <c r="DX158" s="86"/>
      <c r="DY158" s="86"/>
      <c r="DZ158" s="86"/>
      <c r="EA158" s="86"/>
      <c r="EB158" s="86"/>
      <c r="EC158" s="86"/>
      <c r="ED158" s="86"/>
      <c r="EE158" s="86"/>
      <c r="EF158" s="86"/>
      <c r="EG158" s="86"/>
      <c r="EH158" s="86"/>
      <c r="EI158" s="86"/>
      <c r="EJ158" s="86"/>
      <c r="EK158" s="86"/>
      <c r="EL158" s="86"/>
      <c r="EM158" s="86"/>
      <c r="EN158" s="86"/>
      <c r="EO158" s="86"/>
      <c r="EP158" s="86"/>
      <c r="EQ158" s="86"/>
      <c r="ER158" s="86"/>
      <c r="ES158" s="86"/>
      <c r="ET158" s="86"/>
      <c r="EU158" s="86"/>
      <c r="EV158" s="86"/>
      <c r="EW158" s="86"/>
      <c r="EX158" s="86"/>
      <c r="EY158" s="86"/>
      <c r="EZ158" s="86"/>
      <c r="FA158" s="86"/>
      <c r="FB158" s="86"/>
      <c r="FC158" s="86"/>
      <c r="FD158" s="86"/>
      <c r="FE158" s="86"/>
      <c r="FF158" s="86"/>
      <c r="FG158" s="86"/>
      <c r="FH158" s="86"/>
      <c r="FI158" s="86"/>
      <c r="FJ158" s="86"/>
      <c r="FK158" s="86"/>
      <c r="FL158" s="86"/>
      <c r="FM158" s="86"/>
      <c r="FN158" s="86"/>
      <c r="FO158" s="86"/>
      <c r="FP158" s="86"/>
      <c r="FQ158" s="86"/>
      <c r="FR158" s="86"/>
      <c r="FS158" s="86"/>
      <c r="FT158" s="86"/>
      <c r="FU158" s="86"/>
      <c r="FV158" s="86"/>
      <c r="FW158" s="86"/>
      <c r="FX158" s="86"/>
      <c r="FY158" s="86"/>
      <c r="FZ158" s="86"/>
      <c r="GA158" s="86"/>
      <c r="GB158" s="86"/>
      <c r="GC158" s="86"/>
      <c r="GD158" s="86"/>
      <c r="GE158" s="86"/>
      <c r="GF158" s="86"/>
      <c r="GG158" s="86"/>
      <c r="GH158" s="86"/>
      <c r="GI158" s="86"/>
      <c r="GJ158" s="86"/>
      <c r="GK158" s="86"/>
      <c r="GL158" s="86"/>
      <c r="GM158" s="86"/>
      <c r="GN158" s="86"/>
      <c r="GO158" s="86"/>
      <c r="GP158" s="86"/>
      <c r="GQ158" s="86"/>
      <c r="GR158" s="86"/>
      <c r="GS158" s="86"/>
      <c r="GT158" s="86"/>
      <c r="GU158" s="86"/>
      <c r="GV158" s="86"/>
      <c r="GW158" s="86"/>
      <c r="GX158" s="86"/>
      <c r="GY158" s="86"/>
      <c r="GZ158" s="86"/>
      <c r="HA158" s="86"/>
      <c r="HB158" s="86"/>
      <c r="HC158" s="186"/>
      <c r="HD158" s="186"/>
      <c r="HE158" s="186"/>
      <c r="HF158" s="186"/>
      <c r="HG158" s="186"/>
      <c r="HH158" s="186"/>
      <c r="HI158" s="86"/>
      <c r="HJ158" s="86"/>
      <c r="HK158" s="86"/>
      <c r="HL158" s="86"/>
      <c r="HM158" s="86"/>
      <c r="HN158" s="86"/>
      <c r="HO158" s="86"/>
      <c r="HP158" s="86"/>
      <c r="HQ158" s="86"/>
      <c r="HR158" s="86"/>
      <c r="HS158" s="86"/>
      <c r="HT158" s="86"/>
      <c r="HU158" s="86"/>
      <c r="HV158" s="86"/>
      <c r="HW158" s="86"/>
      <c r="HX158" s="86"/>
      <c r="HY158" s="86"/>
      <c r="HZ158" s="86"/>
      <c r="IA158" s="86"/>
      <c r="IB158" s="86"/>
      <c r="IC158" s="86"/>
      <c r="ID158" s="86"/>
      <c r="IE158" s="86"/>
      <c r="IF158" s="86"/>
      <c r="IG158" s="86"/>
      <c r="IH158" s="86"/>
      <c r="II158" s="86"/>
      <c r="IJ158" s="86"/>
      <c r="IK158" s="86"/>
      <c r="IL158" s="86"/>
      <c r="IM158" s="86"/>
      <c r="IN158" s="86"/>
      <c r="IO158" s="86"/>
      <c r="IP158" s="86"/>
      <c r="IQ158" s="86"/>
      <c r="IR158" s="86"/>
      <c r="IS158" s="86"/>
      <c r="IT158" s="86"/>
      <c r="IU158" s="86"/>
      <c r="IV158" s="86"/>
      <c r="IW158" s="86"/>
      <c r="IX158" s="86"/>
      <c r="IY158" s="86"/>
      <c r="IZ158" s="86"/>
      <c r="JA158" s="86"/>
      <c r="JB158" s="86"/>
      <c r="JC158" s="86"/>
      <c r="JD158" s="86"/>
      <c r="JE158" s="86"/>
      <c r="JF158" s="86"/>
      <c r="JG158" s="86"/>
      <c r="JH158" s="86"/>
      <c r="JI158" s="86"/>
      <c r="JJ158" s="86"/>
      <c r="JK158" s="86"/>
      <c r="JL158" s="86"/>
      <c r="JM158" s="86"/>
      <c r="JN158" s="86"/>
      <c r="JO158" s="86"/>
      <c r="JP158" s="86"/>
      <c r="JQ158" s="86"/>
      <c r="JR158" s="86"/>
      <c r="JS158" s="86"/>
      <c r="JT158" s="86"/>
      <c r="JU158" s="86"/>
      <c r="JV158" s="86"/>
      <c r="JW158" s="86"/>
      <c r="JX158" s="86"/>
      <c r="JY158" s="86"/>
      <c r="JZ158" s="86"/>
      <c r="KA158" s="86"/>
      <c r="KB158" s="86"/>
      <c r="KC158" s="86"/>
      <c r="KD158" s="86"/>
      <c r="KE158" s="86"/>
      <c r="KF158" s="86"/>
      <c r="KG158" s="86"/>
      <c r="KH158" s="86"/>
      <c r="KI158" s="86"/>
      <c r="KJ158" s="86"/>
      <c r="KK158" s="86"/>
      <c r="KL158" s="86"/>
      <c r="KM158" s="86"/>
      <c r="KN158" s="86"/>
      <c r="KO158" s="86"/>
      <c r="KP158" s="86"/>
      <c r="KQ158" s="86"/>
      <c r="KR158" s="86"/>
      <c r="KS158" s="86"/>
      <c r="KT158" s="86"/>
      <c r="KU158" s="86"/>
      <c r="KV158" s="86"/>
      <c r="KW158" s="86"/>
      <c r="KX158" s="86"/>
      <c r="KY158" s="86"/>
      <c r="KZ158" s="86"/>
      <c r="LA158" s="86"/>
      <c r="LB158" s="86"/>
      <c r="LC158" s="86"/>
      <c r="LD158" s="86"/>
      <c r="LE158" s="86"/>
      <c r="LF158" s="86"/>
      <c r="LG158" s="86"/>
      <c r="LH158" s="86"/>
      <c r="LI158" s="86"/>
      <c r="LJ158" s="86"/>
      <c r="LK158" s="86"/>
      <c r="LL158" s="86"/>
      <c r="LM158" s="86"/>
      <c r="LN158" s="86"/>
      <c r="LO158" s="86"/>
      <c r="LP158" s="86"/>
      <c r="LQ158" s="86"/>
      <c r="LR158" s="86"/>
      <c r="LS158" s="86"/>
      <c r="LT158" s="86"/>
      <c r="LU158" s="86"/>
      <c r="LV158" s="86"/>
      <c r="LW158" s="86"/>
      <c r="LX158" s="86"/>
      <c r="LY158" s="86"/>
      <c r="LZ158" s="86"/>
      <c r="MA158" s="86"/>
      <c r="MB158" s="86"/>
      <c r="MC158" s="86"/>
      <c r="MD158" s="86"/>
      <c r="ME158" s="86"/>
      <c r="MF158" s="86"/>
      <c r="MG158" s="86"/>
      <c r="MH158" s="86"/>
      <c r="MI158" s="86"/>
      <c r="MJ158" s="86"/>
      <c r="MK158" s="86"/>
      <c r="ML158" s="86"/>
      <c r="MM158" s="86"/>
      <c r="MN158" s="86"/>
      <c r="MO158" s="86"/>
      <c r="MP158" s="86"/>
      <c r="MQ158" s="86"/>
      <c r="MR158" s="86"/>
      <c r="MS158" s="86"/>
      <c r="MT158" s="86"/>
      <c r="MU158" s="86"/>
      <c r="MV158" s="86"/>
      <c r="MW158" s="86"/>
      <c r="MX158" s="86"/>
      <c r="MY158" s="86"/>
      <c r="MZ158" s="86"/>
      <c r="NA158" s="86"/>
      <c r="NB158" s="86"/>
      <c r="NC158" s="86"/>
      <c r="ND158" s="86"/>
      <c r="NE158" s="86"/>
      <c r="NF158" s="86"/>
      <c r="NG158" s="86"/>
      <c r="NH158" s="86"/>
      <c r="NI158" s="86"/>
      <c r="NJ158" s="86"/>
      <c r="NK158" s="86"/>
      <c r="NL158" s="86"/>
      <c r="NM158" s="86"/>
      <c r="NN158" s="86"/>
      <c r="NO158" s="86"/>
      <c r="NP158" s="86"/>
      <c r="NQ158" s="86"/>
      <c r="NR158" s="86"/>
      <c r="NS158" s="86"/>
      <c r="NT158" s="86"/>
      <c r="NU158" s="86"/>
      <c r="NV158" s="86"/>
      <c r="NW158" s="86"/>
      <c r="NX158" s="86"/>
      <c r="NY158" s="86"/>
      <c r="NZ158" s="86"/>
      <c r="OA158" s="86"/>
      <c r="OB158" s="86"/>
      <c r="OC158" s="86"/>
      <c r="OD158" s="86"/>
      <c r="OE158" s="86"/>
      <c r="OF158" s="86"/>
      <c r="OG158" s="86"/>
      <c r="OH158" s="86"/>
      <c r="OI158" s="86"/>
      <c r="OJ158" s="86"/>
      <c r="OK158" s="86"/>
      <c r="OL158" s="86"/>
      <c r="OM158" s="86"/>
      <c r="ON158" s="86"/>
      <c r="OO158" s="86"/>
      <c r="OP158" s="86"/>
      <c r="OQ158" s="86"/>
      <c r="OR158" s="86"/>
      <c r="OS158" s="86"/>
      <c r="OT158" s="86"/>
      <c r="OU158" s="86"/>
      <c r="OV158" s="86"/>
      <c r="OW158" s="86"/>
      <c r="OX158" s="86"/>
      <c r="OY158" s="86"/>
      <c r="OZ158" s="86"/>
      <c r="PA158" s="86"/>
      <c r="PB158" s="86"/>
      <c r="PC158" s="86"/>
      <c r="PD158" s="86"/>
      <c r="PE158" s="86"/>
      <c r="PF158" s="86"/>
      <c r="PG158" s="86"/>
      <c r="PH158" s="86"/>
      <c r="PI158" s="86"/>
      <c r="PJ158" s="86"/>
      <c r="PK158" s="86"/>
      <c r="PL158" s="86"/>
      <c r="PM158" s="86"/>
      <c r="PN158" s="86"/>
      <c r="PO158" s="86"/>
      <c r="PP158" s="86"/>
      <c r="PQ158" s="86"/>
      <c r="PR158" s="86"/>
      <c r="PS158" s="86"/>
      <c r="PT158" s="86"/>
      <c r="PU158" s="86"/>
      <c r="PV158" s="86"/>
      <c r="PW158" s="86"/>
      <c r="PX158" s="86"/>
      <c r="PY158" s="86"/>
      <c r="PZ158" s="86"/>
      <c r="QA158" s="86"/>
      <c r="QB158" s="86"/>
      <c r="QC158" s="86"/>
      <c r="QD158" s="86"/>
      <c r="QE158" s="86"/>
      <c r="QF158" s="86"/>
      <c r="QG158" s="86"/>
      <c r="QH158" s="86"/>
      <c r="QI158" s="86"/>
      <c r="QJ158" s="86"/>
      <c r="QK158" s="86"/>
      <c r="QL158" s="86"/>
      <c r="QM158" s="86"/>
      <c r="QN158" s="86"/>
      <c r="QO158" s="86"/>
      <c r="QP158" s="86"/>
      <c r="QQ158" s="86"/>
      <c r="QR158" s="86"/>
      <c r="QS158" s="86"/>
      <c r="QT158" s="86"/>
      <c r="QU158" s="86"/>
      <c r="QV158" s="86"/>
      <c r="QW158" s="86"/>
      <c r="QX158" s="86"/>
      <c r="QY158" s="186"/>
      <c r="QZ158" s="186"/>
      <c r="RA158" s="186"/>
      <c r="RB158" s="186"/>
      <c r="RC158" s="186"/>
      <c r="RD158" s="186"/>
      <c r="RE158" s="86"/>
      <c r="RF158" s="86"/>
      <c r="RG158" s="86"/>
      <c r="RH158" s="86"/>
      <c r="RI158" s="86"/>
      <c r="RJ158" s="86"/>
      <c r="RK158" s="86"/>
      <c r="RL158" s="86"/>
      <c r="RM158" s="86"/>
      <c r="RN158" s="86"/>
      <c r="RO158" s="86"/>
      <c r="RP158" s="86"/>
      <c r="RQ158" s="86"/>
      <c r="RR158" s="86"/>
      <c r="RS158" s="86"/>
      <c r="RT158" s="86"/>
      <c r="RU158" s="86"/>
      <c r="RV158" s="86"/>
      <c r="RW158" s="86"/>
      <c r="RX158" s="86"/>
      <c r="RY158" s="86"/>
      <c r="RZ158" s="86"/>
      <c r="SA158" s="86"/>
      <c r="SB158" s="86"/>
      <c r="SC158" s="86"/>
      <c r="SD158" s="86"/>
      <c r="SE158" s="86"/>
      <c r="SF158" s="86"/>
      <c r="SG158" s="86"/>
      <c r="SH158" s="86"/>
      <c r="SI158" s="86"/>
      <c r="SJ158" s="86"/>
      <c r="SK158" s="86"/>
      <c r="SL158" s="86"/>
      <c r="SM158" s="86"/>
      <c r="SN158" s="86"/>
      <c r="SO158" s="86"/>
      <c r="SP158" s="86"/>
      <c r="SQ158" s="86"/>
      <c r="SR158" s="86"/>
      <c r="SS158" s="86"/>
      <c r="ST158" s="86"/>
      <c r="SU158" s="86"/>
      <c r="SV158" s="86"/>
      <c r="SW158" s="86"/>
      <c r="SX158" s="86"/>
      <c r="SY158" s="86"/>
      <c r="SZ158" s="86"/>
      <c r="TA158" s="86"/>
      <c r="TB158" s="86"/>
      <c r="TC158" s="86"/>
      <c r="TD158" s="86"/>
      <c r="TE158" s="86"/>
      <c r="TF158" s="86"/>
      <c r="TG158" s="86"/>
      <c r="TH158" s="86"/>
      <c r="TI158" s="86"/>
      <c r="TJ158" s="86"/>
      <c r="TK158" s="86"/>
      <c r="TL158" s="86"/>
      <c r="TM158" s="86"/>
      <c r="TN158" s="86"/>
      <c r="TO158" s="86"/>
      <c r="TP158" s="86"/>
      <c r="TQ158" s="86"/>
      <c r="TR158" s="86"/>
      <c r="TS158" s="86"/>
      <c r="TT158" s="86"/>
      <c r="TU158" s="86"/>
      <c r="TV158" s="86"/>
      <c r="TW158" s="86"/>
      <c r="TX158" s="86"/>
      <c r="TY158" s="86"/>
      <c r="TZ158" s="86"/>
      <c r="UA158" s="86"/>
      <c r="UB158" s="86"/>
      <c r="UC158" s="86"/>
      <c r="UD158" s="86"/>
      <c r="UE158" s="86"/>
      <c r="UF158" s="86"/>
      <c r="UG158" s="86"/>
      <c r="UH158" s="86"/>
      <c r="UI158" s="86"/>
      <c r="UJ158" s="86"/>
      <c r="UK158" s="86"/>
      <c r="UL158" s="86"/>
      <c r="UM158" s="86"/>
      <c r="UN158" s="86"/>
      <c r="UO158" s="86"/>
      <c r="UP158" s="86"/>
      <c r="UQ158" s="86"/>
      <c r="UR158" s="86"/>
      <c r="US158" s="86"/>
      <c r="UT158" s="86"/>
      <c r="UU158" s="86"/>
      <c r="UV158" s="86"/>
      <c r="UW158" s="86"/>
      <c r="UX158" s="86"/>
      <c r="UY158" s="86"/>
      <c r="UZ158" s="86"/>
      <c r="VA158" s="86"/>
      <c r="VB158" s="86"/>
      <c r="VC158" s="86"/>
      <c r="VD158" s="86"/>
      <c r="VE158" s="86"/>
      <c r="VF158" s="86"/>
      <c r="VG158" s="86"/>
      <c r="VH158" s="86"/>
      <c r="VI158" s="86"/>
      <c r="VJ158" s="86"/>
      <c r="VK158" s="86"/>
      <c r="VL158" s="86"/>
      <c r="VM158" s="86"/>
      <c r="VN158" s="86"/>
      <c r="VO158" s="86"/>
      <c r="VP158" s="86"/>
      <c r="VQ158" s="86"/>
      <c r="VR158" s="86"/>
      <c r="VS158" s="86"/>
      <c r="VT158" s="86"/>
      <c r="VU158" s="86"/>
      <c r="VV158" s="86"/>
      <c r="VW158" s="86"/>
      <c r="VX158" s="86"/>
      <c r="VY158" s="86"/>
      <c r="VZ158" s="86"/>
      <c r="WA158" s="86"/>
      <c r="WB158" s="86"/>
      <c r="WC158" s="86"/>
      <c r="WD158" s="86"/>
      <c r="WE158" s="86"/>
      <c r="WF158" s="86"/>
      <c r="WG158" s="86"/>
      <c r="WH158" s="86"/>
      <c r="WI158" s="86"/>
      <c r="WJ158" s="86"/>
      <c r="WK158" s="86"/>
      <c r="WL158" s="86"/>
      <c r="WM158" s="86"/>
      <c r="WN158" s="86"/>
      <c r="WO158" s="86"/>
      <c r="WP158" s="86"/>
      <c r="WQ158" s="86"/>
      <c r="WR158" s="86"/>
      <c r="WS158" s="86"/>
      <c r="WT158" s="86"/>
      <c r="WU158" s="86"/>
      <c r="WV158" s="86"/>
      <c r="WW158" s="86"/>
      <c r="WX158" s="86"/>
      <c r="WY158" s="86"/>
      <c r="WZ158" s="86"/>
      <c r="XA158" s="86"/>
      <c r="XB158" s="86"/>
      <c r="XC158" s="86"/>
      <c r="XD158" s="86"/>
      <c r="XE158" s="86"/>
      <c r="XF158" s="86"/>
      <c r="XG158" s="86"/>
      <c r="XH158" s="86"/>
      <c r="XI158" s="86"/>
      <c r="XJ158" s="86"/>
      <c r="XK158" s="86"/>
      <c r="XL158" s="86"/>
      <c r="XM158" s="86"/>
      <c r="XN158" s="86"/>
      <c r="XO158" s="86"/>
      <c r="XP158" s="86"/>
      <c r="XQ158" s="86"/>
      <c r="XR158" s="86"/>
      <c r="XS158" s="86"/>
      <c r="XT158" s="86"/>
      <c r="XU158" s="86"/>
      <c r="XV158" s="86"/>
      <c r="XW158" s="86"/>
      <c r="XX158" s="86"/>
      <c r="XY158" s="86"/>
      <c r="XZ158" s="86"/>
      <c r="YA158" s="86"/>
      <c r="YB158" s="86"/>
      <c r="YC158" s="86"/>
      <c r="YD158" s="86"/>
      <c r="YE158" s="86"/>
      <c r="YF158" s="86"/>
      <c r="YG158" s="86"/>
      <c r="YH158" s="86"/>
      <c r="YI158" s="86"/>
      <c r="YJ158" s="86"/>
      <c r="YK158" s="86"/>
      <c r="YL158" s="86"/>
      <c r="YM158" s="86"/>
      <c r="YN158" s="86"/>
      <c r="YO158" s="86"/>
      <c r="YP158" s="86"/>
      <c r="YQ158" s="86"/>
      <c r="YR158" s="86"/>
      <c r="YS158" s="86"/>
      <c r="YT158" s="86"/>
      <c r="YU158" s="86"/>
      <c r="YV158" s="86"/>
      <c r="YW158" s="86"/>
      <c r="YX158" s="86"/>
      <c r="YY158" s="86"/>
      <c r="YZ158" s="86"/>
      <c r="ZA158" s="86"/>
      <c r="ZB158" s="86"/>
      <c r="ZC158" s="86"/>
      <c r="ZD158" s="86"/>
      <c r="ZE158" s="86"/>
      <c r="ZF158" s="86"/>
      <c r="ZG158" s="86"/>
      <c r="ZH158" s="86"/>
      <c r="ZI158" s="86"/>
      <c r="ZJ158" s="86"/>
      <c r="ZK158" s="86"/>
      <c r="ZL158" s="86"/>
      <c r="ZM158" s="86"/>
      <c r="ZN158" s="86"/>
      <c r="ZO158" s="86"/>
      <c r="ZP158" s="86"/>
      <c r="ZQ158" s="86"/>
      <c r="ZR158" s="86"/>
      <c r="ZS158" s="86"/>
      <c r="ZT158" s="86"/>
      <c r="ZU158" s="86"/>
      <c r="ZV158" s="86"/>
      <c r="ZW158" s="86"/>
      <c r="ZX158" s="86"/>
      <c r="ZY158" s="86"/>
      <c r="ZZ158" s="86"/>
      <c r="AAA158" s="86"/>
      <c r="AAB158" s="86"/>
      <c r="AAC158" s="86"/>
      <c r="AAD158" s="86"/>
      <c r="AAE158" s="86"/>
      <c r="AAF158" s="86"/>
      <c r="AAG158" s="86"/>
      <c r="AAH158" s="86"/>
      <c r="AAI158" s="86"/>
      <c r="AAJ158" s="86"/>
      <c r="AAK158" s="86"/>
      <c r="AAL158" s="86"/>
      <c r="AAM158" s="86"/>
      <c r="AAN158" s="86"/>
      <c r="AAO158" s="86"/>
      <c r="AAP158" s="86"/>
      <c r="AAQ158" s="86"/>
      <c r="AAR158" s="86"/>
      <c r="AAS158" s="86"/>
      <c r="AAT158" s="86"/>
      <c r="AAU158" s="186"/>
      <c r="AAV158" s="186"/>
      <c r="AAW158" s="186"/>
      <c r="AAX158" s="186"/>
      <c r="AAY158" s="186"/>
      <c r="AAZ158" s="186"/>
      <c r="ABA158" s="86"/>
      <c r="ABB158" s="86"/>
      <c r="ABC158" s="86"/>
      <c r="ABD158" s="86"/>
      <c r="ABE158" s="86"/>
      <c r="ABF158" s="86"/>
      <c r="ABG158" s="86"/>
      <c r="ABH158" s="86"/>
      <c r="ABI158" s="86"/>
      <c r="ABJ158" s="86"/>
      <c r="ABK158" s="86"/>
      <c r="ABL158" s="86"/>
      <c r="ABM158" s="86"/>
      <c r="ABN158" s="86"/>
      <c r="ABO158" s="86"/>
      <c r="ABP158" s="86"/>
      <c r="ABQ158" s="86"/>
      <c r="ABR158" s="86"/>
      <c r="ABS158" s="86"/>
      <c r="ABT158" s="86"/>
      <c r="ABU158" s="86"/>
      <c r="ABV158" s="86"/>
      <c r="ABW158" s="86"/>
      <c r="ABX158" s="86"/>
      <c r="ABY158" s="86"/>
      <c r="ABZ158" s="86"/>
      <c r="ACA158" s="86"/>
      <c r="ACB158" s="86"/>
      <c r="ACC158" s="86"/>
      <c r="ACD158" s="86"/>
      <c r="ACE158" s="86"/>
      <c r="ACF158" s="86"/>
      <c r="ACG158" s="86"/>
      <c r="ACH158" s="86"/>
      <c r="ACI158" s="86"/>
      <c r="ACJ158" s="86"/>
      <c r="ACK158" s="86"/>
      <c r="ACL158" s="86"/>
      <c r="ACM158" s="86"/>
      <c r="ACN158" s="86"/>
      <c r="ACO158" s="86"/>
      <c r="ACP158" s="86"/>
      <c r="ACQ158" s="86"/>
      <c r="ACR158" s="86"/>
      <c r="ACS158" s="86"/>
      <c r="ACT158" s="86"/>
      <c r="ACU158" s="86"/>
      <c r="ACV158" s="86"/>
      <c r="ACW158" s="86"/>
      <c r="ACX158" s="86"/>
      <c r="ACY158" s="86"/>
      <c r="ACZ158" s="86"/>
      <c r="ADA158" s="86"/>
      <c r="ADB158" s="86"/>
      <c r="ADC158" s="86"/>
      <c r="ADD158" s="86"/>
      <c r="ADE158" s="86"/>
      <c r="ADF158" s="86"/>
      <c r="ADG158" s="86"/>
      <c r="ADH158" s="86"/>
      <c r="ADI158" s="86"/>
      <c r="ADJ158" s="86"/>
      <c r="ADK158" s="86"/>
      <c r="ADL158" s="86"/>
      <c r="ADM158" s="86"/>
      <c r="ADN158" s="86"/>
      <c r="ADO158" s="86"/>
      <c r="ADP158" s="86"/>
      <c r="ADQ158" s="86"/>
      <c r="ADR158" s="86"/>
      <c r="ADS158" s="86"/>
      <c r="ADT158" s="86"/>
      <c r="ADU158" s="86"/>
      <c r="ADV158" s="86"/>
      <c r="ADW158" s="86"/>
      <c r="ADX158" s="86"/>
      <c r="ADY158" s="86"/>
      <c r="ADZ158" s="86"/>
      <c r="AEA158" s="86"/>
      <c r="AEB158" s="86"/>
      <c r="AEC158" s="86"/>
      <c r="AED158" s="86"/>
      <c r="AEE158" s="86"/>
      <c r="AEF158" s="86"/>
      <c r="AEG158" s="86"/>
      <c r="AEH158" s="86"/>
      <c r="AEI158" s="86"/>
      <c r="AEJ158" s="86"/>
      <c r="AEK158" s="86"/>
      <c r="AEL158" s="86"/>
      <c r="AEM158" s="86"/>
      <c r="AEN158" s="86"/>
      <c r="AEO158" s="86"/>
      <c r="AEP158" s="86"/>
      <c r="AEQ158" s="86"/>
      <c r="AER158" s="86"/>
      <c r="AES158" s="86"/>
      <c r="AET158" s="86"/>
      <c r="AEU158" s="86"/>
      <c r="AEV158" s="86"/>
      <c r="AEW158" s="86"/>
      <c r="AEX158" s="86"/>
      <c r="AEY158" s="86"/>
      <c r="AEZ158" s="86"/>
      <c r="AFA158" s="86"/>
      <c r="AFB158" s="86"/>
      <c r="AFC158" s="86"/>
      <c r="AFD158" s="86"/>
      <c r="AFE158" s="86"/>
      <c r="AFF158" s="86"/>
      <c r="AFG158" s="86"/>
      <c r="AFH158" s="86"/>
      <c r="AFI158" s="86"/>
      <c r="AFJ158" s="86"/>
      <c r="AFK158" s="86"/>
      <c r="AFL158" s="86"/>
      <c r="AFM158" s="86"/>
      <c r="AFN158" s="86"/>
      <c r="AFO158" s="86"/>
      <c r="AFP158" s="86"/>
      <c r="AFQ158" s="86"/>
      <c r="AFR158" s="86"/>
      <c r="AFS158" s="86"/>
      <c r="AFT158" s="86"/>
      <c r="AFU158" s="86"/>
      <c r="AFV158" s="86"/>
      <c r="AFW158" s="86"/>
      <c r="AFX158" s="86"/>
      <c r="AFY158" s="86"/>
      <c r="AFZ158" s="86"/>
      <c r="AGA158" s="86"/>
      <c r="AGB158" s="86"/>
      <c r="AGC158" s="86"/>
      <c r="AGD158" s="86"/>
      <c r="AGE158" s="86"/>
      <c r="AGF158" s="86"/>
      <c r="AGG158" s="86"/>
      <c r="AGH158" s="86"/>
      <c r="AGI158" s="86"/>
      <c r="AGJ158" s="86"/>
      <c r="AGK158" s="86"/>
      <c r="AGL158" s="86"/>
      <c r="AGM158" s="86"/>
      <c r="AGN158" s="86"/>
      <c r="AGO158" s="86"/>
      <c r="AGP158" s="86"/>
      <c r="AGQ158" s="86"/>
      <c r="AGR158" s="86"/>
      <c r="AGS158" s="86"/>
      <c r="AGT158" s="86"/>
      <c r="AGU158" s="86"/>
      <c r="AGV158" s="86"/>
      <c r="AGW158" s="86"/>
      <c r="AGX158" s="86"/>
      <c r="AGY158" s="86"/>
      <c r="AGZ158" s="86"/>
      <c r="AHA158" s="86"/>
      <c r="AHB158" s="86"/>
      <c r="AHC158" s="86"/>
      <c r="AHD158" s="86"/>
      <c r="AHE158" s="86"/>
      <c r="AHF158" s="86"/>
      <c r="AHG158" s="86"/>
      <c r="AHH158" s="86"/>
      <c r="AHI158" s="86"/>
      <c r="AHJ158" s="86"/>
      <c r="AHK158" s="86"/>
      <c r="AHL158" s="86"/>
      <c r="AHM158" s="86"/>
      <c r="AHN158" s="86"/>
      <c r="AHO158" s="86"/>
      <c r="AHP158" s="86"/>
      <c r="AHQ158" s="86"/>
      <c r="AHR158" s="86"/>
      <c r="AHS158" s="86"/>
      <c r="AHT158" s="86"/>
      <c r="AHU158" s="86"/>
      <c r="AHV158" s="86"/>
      <c r="AHW158" s="86"/>
      <c r="AHX158" s="86"/>
      <c r="AHY158" s="86"/>
      <c r="AHZ158" s="86"/>
      <c r="AIA158" s="86"/>
      <c r="AIB158" s="86"/>
      <c r="AIC158" s="86"/>
      <c r="AID158" s="86"/>
      <c r="AIE158" s="86"/>
      <c r="AIF158" s="86"/>
      <c r="AIG158" s="86"/>
      <c r="AIH158" s="86"/>
      <c r="AII158" s="86"/>
      <c r="AIJ158" s="86"/>
      <c r="AIK158" s="86"/>
      <c r="AIL158" s="86"/>
      <c r="AIM158" s="86"/>
      <c r="AIN158" s="86"/>
      <c r="AIO158" s="86"/>
      <c r="AIP158" s="86"/>
      <c r="AIQ158" s="86"/>
      <c r="AIR158" s="86"/>
      <c r="AIS158" s="86"/>
      <c r="AIT158" s="86"/>
      <c r="AIU158" s="86"/>
      <c r="AIV158" s="86"/>
      <c r="AIW158" s="86"/>
      <c r="AIX158" s="86"/>
      <c r="AIY158" s="86"/>
      <c r="AIZ158" s="86"/>
      <c r="AJA158" s="86"/>
      <c r="AJB158" s="86"/>
      <c r="AJC158" s="86"/>
      <c r="AJD158" s="86"/>
      <c r="AJE158" s="86"/>
      <c r="AJF158" s="86"/>
      <c r="AJG158" s="86"/>
      <c r="AJH158" s="86"/>
      <c r="AJI158" s="86"/>
      <c r="AJJ158" s="86"/>
      <c r="AJK158" s="86"/>
      <c r="AJL158" s="86"/>
      <c r="AJM158" s="86"/>
      <c r="AJN158" s="86"/>
      <c r="AJO158" s="86"/>
      <c r="AJP158" s="86"/>
      <c r="AJQ158" s="86"/>
      <c r="AJR158" s="86"/>
      <c r="AJS158" s="86"/>
      <c r="AJT158" s="86"/>
      <c r="AJU158" s="86"/>
      <c r="AJV158" s="86"/>
      <c r="AJW158" s="86"/>
      <c r="AJX158" s="86"/>
      <c r="AJY158" s="86"/>
      <c r="AJZ158" s="86"/>
      <c r="AKA158" s="86"/>
      <c r="AKB158" s="86"/>
      <c r="AKC158" s="86"/>
      <c r="AKD158" s="86"/>
      <c r="AKE158" s="86"/>
      <c r="AKF158" s="86"/>
      <c r="AKG158" s="86"/>
      <c r="AKH158" s="86"/>
      <c r="AKI158" s="86"/>
      <c r="AKJ158" s="86"/>
      <c r="AKK158" s="86"/>
      <c r="AKL158" s="86"/>
      <c r="AKM158" s="86"/>
      <c r="AKN158" s="86"/>
      <c r="AKO158" s="86"/>
      <c r="AKP158" s="86"/>
      <c r="AKQ158" s="186"/>
      <c r="AKR158" s="186"/>
      <c r="AKS158" s="186"/>
      <c r="AKT158" s="186"/>
      <c r="AKU158" s="186"/>
      <c r="AKV158" s="186"/>
      <c r="AKW158" s="86"/>
      <c r="AKX158" s="86"/>
      <c r="AKY158" s="86"/>
      <c r="AKZ158" s="86"/>
      <c r="ALA158" s="86"/>
      <c r="ALB158" s="86"/>
      <c r="ALC158" s="86"/>
      <c r="ALD158" s="86"/>
      <c r="ALE158" s="86"/>
      <c r="ALF158" s="86"/>
      <c r="ALG158" s="86"/>
      <c r="ALH158" s="86"/>
      <c r="ALI158" s="86"/>
      <c r="ALJ158" s="86"/>
      <c r="ALK158" s="86"/>
      <c r="ALL158" s="86"/>
      <c r="ALM158" s="86"/>
      <c r="ALN158" s="86"/>
      <c r="ALO158" s="86"/>
      <c r="ALP158" s="86"/>
      <c r="ALQ158" s="86"/>
      <c r="ALR158" s="86"/>
      <c r="ALS158" s="86"/>
      <c r="ALT158" s="86"/>
      <c r="ALU158" s="86"/>
      <c r="ALV158" s="86"/>
      <c r="ALW158" s="86"/>
      <c r="ALX158" s="86"/>
      <c r="ALY158" s="86"/>
      <c r="ALZ158" s="86"/>
      <c r="AMA158" s="86"/>
      <c r="AMB158" s="86"/>
      <c r="AMC158" s="86"/>
      <c r="AMD158" s="86"/>
      <c r="AME158" s="86"/>
      <c r="AMF158" s="86"/>
      <c r="AMG158" s="86"/>
      <c r="AMH158" s="86"/>
      <c r="AMI158" s="86"/>
      <c r="AMJ158" s="86"/>
      <c r="AMK158" s="86"/>
      <c r="AML158" s="86"/>
      <c r="AMM158" s="86"/>
      <c r="AMN158" s="86"/>
      <c r="AMO158" s="86"/>
      <c r="AMP158" s="86"/>
      <c r="AMQ158" s="86"/>
      <c r="AMR158" s="86"/>
      <c r="AMS158" s="86"/>
      <c r="AMT158" s="86"/>
      <c r="AMU158" s="86"/>
      <c r="AMV158" s="86"/>
      <c r="AMW158" s="86"/>
      <c r="AMX158" s="86"/>
      <c r="AMY158" s="86"/>
      <c r="AMZ158" s="86"/>
      <c r="ANA158" s="86"/>
      <c r="ANB158" s="86"/>
      <c r="ANC158" s="86"/>
      <c r="AND158" s="86"/>
      <c r="ANE158" s="86"/>
      <c r="ANF158" s="86"/>
      <c r="ANG158" s="86"/>
      <c r="ANH158" s="86"/>
      <c r="ANI158" s="86"/>
      <c r="ANJ158" s="86"/>
      <c r="ANK158" s="86"/>
      <c r="ANL158" s="86"/>
      <c r="ANM158" s="86"/>
      <c r="ANN158" s="86"/>
      <c r="ANO158" s="86"/>
      <c r="ANP158" s="86"/>
      <c r="ANQ158" s="86"/>
      <c r="ANR158" s="86"/>
      <c r="ANS158" s="86"/>
      <c r="ANT158" s="86"/>
      <c r="ANU158" s="86"/>
      <c r="ANV158" s="86"/>
      <c r="ANW158" s="86"/>
      <c r="ANX158" s="86"/>
      <c r="ANY158" s="86"/>
      <c r="ANZ158" s="86"/>
      <c r="AOA158" s="86"/>
      <c r="AOB158" s="86"/>
      <c r="AOC158" s="86"/>
      <c r="AOD158" s="86"/>
      <c r="AOE158" s="86"/>
      <c r="AOF158" s="86"/>
      <c r="AOG158" s="86"/>
      <c r="AOH158" s="86"/>
      <c r="AOI158" s="86"/>
      <c r="AOJ158" s="86"/>
      <c r="AOK158" s="86"/>
      <c r="AOL158" s="86"/>
      <c r="AOM158" s="86"/>
      <c r="AON158" s="86"/>
      <c r="AOO158" s="86"/>
      <c r="AOP158" s="86"/>
      <c r="AOQ158" s="86"/>
      <c r="AOR158" s="86"/>
      <c r="AOS158" s="86"/>
      <c r="AOT158" s="86"/>
      <c r="AOU158" s="86"/>
      <c r="AOV158" s="86"/>
      <c r="AOW158" s="86"/>
      <c r="AOX158" s="86"/>
      <c r="AOY158" s="86"/>
      <c r="AOZ158" s="86"/>
      <c r="APA158" s="86"/>
      <c r="APB158" s="86"/>
      <c r="APC158" s="86"/>
      <c r="APD158" s="86"/>
      <c r="APE158" s="86"/>
      <c r="APF158" s="86"/>
      <c r="APG158" s="86"/>
      <c r="APH158" s="86"/>
      <c r="API158" s="86"/>
      <c r="APJ158" s="86"/>
      <c r="APK158" s="86"/>
      <c r="APL158" s="86"/>
      <c r="APM158" s="86"/>
      <c r="APN158" s="86"/>
      <c r="APO158" s="86"/>
      <c r="APP158" s="86"/>
      <c r="APQ158" s="86"/>
      <c r="APR158" s="86"/>
      <c r="APS158" s="86"/>
      <c r="APT158" s="86"/>
      <c r="APU158" s="86"/>
      <c r="APV158" s="86"/>
      <c r="APW158" s="86"/>
      <c r="APX158" s="86"/>
      <c r="APY158" s="86"/>
      <c r="APZ158" s="86"/>
      <c r="AQA158" s="86"/>
      <c r="AQB158" s="86"/>
      <c r="AQC158" s="86"/>
      <c r="AQD158" s="86"/>
      <c r="AQE158" s="86"/>
      <c r="AQF158" s="86"/>
      <c r="AQG158" s="86"/>
      <c r="AQH158" s="86"/>
      <c r="AQI158" s="86"/>
      <c r="AQJ158" s="86"/>
      <c r="AQK158" s="86"/>
      <c r="AQL158" s="86"/>
      <c r="AQM158" s="86"/>
      <c r="AQN158" s="86"/>
      <c r="AQO158" s="86"/>
      <c r="AQP158" s="86"/>
      <c r="AQQ158" s="86"/>
      <c r="AQR158" s="86"/>
      <c r="AQS158" s="86"/>
      <c r="AQT158" s="86"/>
      <c r="AQU158" s="86"/>
      <c r="AQV158" s="86"/>
      <c r="AQW158" s="86"/>
      <c r="AQX158" s="86"/>
      <c r="AQY158" s="86"/>
      <c r="AQZ158" s="86"/>
      <c r="ARA158" s="86"/>
      <c r="ARB158" s="86"/>
      <c r="ARC158" s="86"/>
      <c r="ARD158" s="86"/>
      <c r="ARE158" s="86"/>
      <c r="ARF158" s="86"/>
      <c r="ARG158" s="86"/>
      <c r="ARH158" s="86"/>
      <c r="ARI158" s="86"/>
      <c r="ARJ158" s="86"/>
      <c r="ARK158" s="86"/>
      <c r="ARL158" s="86"/>
      <c r="ARM158" s="86"/>
      <c r="ARN158" s="86"/>
      <c r="ARO158" s="86"/>
      <c r="ARP158" s="86"/>
      <c r="ARQ158" s="86"/>
      <c r="ARR158" s="86"/>
      <c r="ARS158" s="86"/>
      <c r="ART158" s="86"/>
      <c r="ARU158" s="86"/>
      <c r="ARV158" s="86"/>
      <c r="ARW158" s="86"/>
      <c r="ARX158" s="86"/>
      <c r="ARY158" s="86"/>
      <c r="ARZ158" s="86"/>
      <c r="ASA158" s="86"/>
      <c r="ASB158" s="86"/>
      <c r="ASC158" s="86"/>
      <c r="ASD158" s="86"/>
      <c r="ASE158" s="86"/>
      <c r="ASF158" s="86"/>
      <c r="ASG158" s="86"/>
      <c r="ASH158" s="86"/>
      <c r="ASI158" s="86"/>
      <c r="ASJ158" s="86"/>
      <c r="ASK158" s="86"/>
      <c r="ASL158" s="86"/>
      <c r="ASM158" s="86"/>
      <c r="ASN158" s="86"/>
      <c r="ASO158" s="86"/>
      <c r="ASP158" s="86"/>
      <c r="ASQ158" s="86"/>
      <c r="ASR158" s="86"/>
      <c r="ASS158" s="86"/>
      <c r="AST158" s="86"/>
      <c r="ASU158" s="86"/>
      <c r="ASV158" s="86"/>
      <c r="ASW158" s="86"/>
      <c r="ASX158" s="86"/>
      <c r="ASY158" s="86"/>
      <c r="ASZ158" s="86"/>
      <c r="ATA158" s="86"/>
      <c r="ATB158" s="86"/>
      <c r="ATC158" s="86"/>
      <c r="ATD158" s="86"/>
      <c r="ATE158" s="86"/>
      <c r="ATF158" s="86"/>
      <c r="ATG158" s="86"/>
      <c r="ATH158" s="86"/>
      <c r="ATI158" s="86"/>
      <c r="ATJ158" s="86"/>
      <c r="ATK158" s="86"/>
      <c r="ATL158" s="86"/>
      <c r="ATM158" s="86"/>
      <c r="ATN158" s="86"/>
      <c r="ATO158" s="86"/>
      <c r="ATP158" s="86"/>
      <c r="ATQ158" s="86"/>
      <c r="ATR158" s="86"/>
      <c r="ATS158" s="86"/>
      <c r="ATT158" s="86"/>
      <c r="ATU158" s="86"/>
      <c r="ATV158" s="86"/>
      <c r="ATW158" s="86"/>
      <c r="ATX158" s="86"/>
      <c r="ATY158" s="86"/>
      <c r="ATZ158" s="86"/>
      <c r="AUA158" s="86"/>
      <c r="AUB158" s="86"/>
      <c r="AUC158" s="86"/>
      <c r="AUD158" s="86"/>
      <c r="AUE158" s="86"/>
      <c r="AUF158" s="86"/>
      <c r="AUG158" s="86"/>
      <c r="AUH158" s="86"/>
      <c r="AUI158" s="86"/>
      <c r="AUJ158" s="86"/>
      <c r="AUK158" s="86"/>
      <c r="AUL158" s="86"/>
      <c r="AUM158" s="186"/>
      <c r="AUN158" s="186"/>
      <c r="AUO158" s="186"/>
      <c r="AUP158" s="186"/>
      <c r="AUQ158" s="186"/>
      <c r="AUR158" s="186"/>
      <c r="AUS158" s="86"/>
      <c r="AUT158" s="86"/>
      <c r="AUU158" s="86"/>
      <c r="AUV158" s="86"/>
      <c r="AUW158" s="86"/>
      <c r="AUX158" s="86"/>
      <c r="AUY158" s="86"/>
      <c r="AUZ158" s="86"/>
      <c r="AVA158" s="86"/>
      <c r="AVB158" s="86"/>
      <c r="AVC158" s="86"/>
      <c r="AVD158" s="86"/>
      <c r="AVE158" s="86"/>
      <c r="AVF158" s="86"/>
      <c r="AVG158" s="86"/>
      <c r="AVH158" s="86"/>
      <c r="AVI158" s="86"/>
      <c r="AVJ158" s="86"/>
      <c r="AVK158" s="86"/>
      <c r="AVL158" s="86"/>
      <c r="AVM158" s="86"/>
      <c r="AVN158" s="86"/>
      <c r="AVO158" s="86"/>
      <c r="AVP158" s="86"/>
      <c r="AVQ158" s="86"/>
      <c r="AVR158" s="86"/>
      <c r="AVS158" s="86"/>
      <c r="AVT158" s="86"/>
      <c r="AVU158" s="86"/>
      <c r="AVV158" s="86"/>
      <c r="AVW158" s="86"/>
      <c r="AVX158" s="86"/>
      <c r="AVY158" s="86"/>
      <c r="AVZ158" s="86"/>
      <c r="AWA158" s="86"/>
      <c r="AWB158" s="86"/>
      <c r="AWC158" s="86"/>
      <c r="AWD158" s="86"/>
      <c r="AWE158" s="86"/>
      <c r="AWF158" s="86"/>
      <c r="AWG158" s="86"/>
      <c r="AWH158" s="86"/>
      <c r="AWI158" s="86"/>
      <c r="AWJ158" s="86"/>
      <c r="AWK158" s="86"/>
      <c r="AWL158" s="86"/>
      <c r="AWM158" s="86"/>
      <c r="AWN158" s="86"/>
      <c r="AWO158" s="86"/>
      <c r="AWP158" s="86"/>
      <c r="AWQ158" s="86"/>
      <c r="AWR158" s="86"/>
      <c r="AWS158" s="86"/>
      <c r="AWT158" s="86"/>
      <c r="AWU158" s="86"/>
      <c r="AWV158" s="86"/>
      <c r="AWW158" s="86"/>
      <c r="AWX158" s="86"/>
      <c r="AWY158" s="86"/>
      <c r="AWZ158" s="86"/>
      <c r="AXA158" s="86"/>
      <c r="AXB158" s="86"/>
      <c r="AXC158" s="86"/>
      <c r="AXD158" s="86"/>
      <c r="AXE158" s="86"/>
      <c r="AXF158" s="86"/>
      <c r="AXG158" s="86"/>
      <c r="AXH158" s="86"/>
      <c r="AXI158" s="86"/>
      <c r="AXJ158" s="86"/>
      <c r="AXK158" s="86"/>
      <c r="AXL158" s="86"/>
      <c r="AXM158" s="86"/>
      <c r="AXN158" s="86"/>
      <c r="AXO158" s="86"/>
      <c r="AXP158" s="86"/>
      <c r="AXQ158" s="86"/>
      <c r="AXR158" s="86"/>
      <c r="AXS158" s="86"/>
      <c r="AXT158" s="86"/>
      <c r="AXU158" s="86"/>
      <c r="AXV158" s="86"/>
      <c r="AXW158" s="86"/>
      <c r="AXX158" s="86"/>
      <c r="AXY158" s="86"/>
      <c r="AXZ158" s="86"/>
      <c r="AYA158" s="86"/>
      <c r="AYB158" s="86"/>
      <c r="AYC158" s="86"/>
      <c r="AYD158" s="86"/>
      <c r="AYE158" s="86"/>
      <c r="AYF158" s="86"/>
      <c r="AYG158" s="86"/>
      <c r="AYH158" s="86"/>
      <c r="AYI158" s="86"/>
      <c r="AYJ158" s="86"/>
      <c r="AYK158" s="86"/>
      <c r="AYL158" s="86"/>
      <c r="AYM158" s="86"/>
      <c r="AYN158" s="86"/>
      <c r="AYO158" s="86"/>
      <c r="AYP158" s="86"/>
      <c r="AYQ158" s="86"/>
      <c r="AYR158" s="86"/>
      <c r="AYS158" s="86"/>
      <c r="AYT158" s="86"/>
      <c r="AYU158" s="86"/>
      <c r="AYV158" s="86"/>
      <c r="AYW158" s="86"/>
      <c r="AYX158" s="86"/>
      <c r="AYY158" s="86"/>
      <c r="AYZ158" s="86"/>
      <c r="AZA158" s="86"/>
      <c r="AZB158" s="86"/>
      <c r="AZC158" s="86"/>
      <c r="AZD158" s="86"/>
      <c r="AZE158" s="86"/>
      <c r="AZF158" s="86"/>
      <c r="AZG158" s="86"/>
      <c r="AZH158" s="86"/>
      <c r="AZI158" s="86"/>
      <c r="AZJ158" s="86"/>
      <c r="AZK158" s="86"/>
      <c r="AZL158" s="86"/>
      <c r="AZM158" s="86"/>
      <c r="AZN158" s="86"/>
      <c r="AZO158" s="86"/>
      <c r="AZP158" s="86"/>
      <c r="AZQ158" s="86"/>
      <c r="AZR158" s="86"/>
      <c r="AZS158" s="86"/>
      <c r="AZT158" s="86"/>
      <c r="AZU158" s="86"/>
      <c r="AZV158" s="86"/>
      <c r="AZW158" s="86"/>
      <c r="AZX158" s="86"/>
      <c r="AZY158" s="86"/>
      <c r="AZZ158" s="86"/>
      <c r="BAA158" s="86"/>
      <c r="BAB158" s="86"/>
      <c r="BAC158" s="86"/>
      <c r="BAD158" s="86"/>
      <c r="BAE158" s="86"/>
      <c r="BAF158" s="86"/>
      <c r="BAG158" s="86"/>
      <c r="BAH158" s="86"/>
      <c r="BAI158" s="86"/>
      <c r="BAJ158" s="86"/>
      <c r="BAK158" s="86"/>
      <c r="BAL158" s="86"/>
      <c r="BAM158" s="86"/>
      <c r="BAN158" s="86"/>
      <c r="BAO158" s="86"/>
      <c r="BAP158" s="86"/>
      <c r="BAQ158" s="86"/>
      <c r="BAR158" s="86"/>
      <c r="BAS158" s="86"/>
      <c r="BAT158" s="86"/>
      <c r="BAU158" s="86"/>
      <c r="BAV158" s="86"/>
      <c r="BAW158" s="86"/>
      <c r="BAX158" s="86"/>
      <c r="BAY158" s="86"/>
      <c r="BAZ158" s="86"/>
      <c r="BBA158" s="86"/>
      <c r="BBB158" s="86"/>
      <c r="BBC158" s="86"/>
      <c r="BBD158" s="86"/>
      <c r="BBE158" s="86"/>
      <c r="BBF158" s="86"/>
      <c r="BBG158" s="86"/>
      <c r="BBH158" s="86"/>
      <c r="BBI158" s="86"/>
      <c r="BBJ158" s="86"/>
      <c r="BBK158" s="86"/>
      <c r="BBL158" s="86"/>
      <c r="BBM158" s="86"/>
      <c r="BBN158" s="86"/>
      <c r="BBO158" s="86"/>
      <c r="BBP158" s="86"/>
      <c r="BBQ158" s="86"/>
      <c r="BBR158" s="86"/>
      <c r="BBS158" s="86"/>
      <c r="BBT158" s="86"/>
      <c r="BBU158" s="86"/>
      <c r="BBV158" s="86"/>
      <c r="BBW158" s="86"/>
      <c r="BBX158" s="86"/>
      <c r="BBY158" s="86"/>
      <c r="BBZ158" s="86"/>
      <c r="BCA158" s="86"/>
      <c r="BCB158" s="86"/>
      <c r="BCC158" s="86"/>
      <c r="BCD158" s="86"/>
      <c r="BCE158" s="86"/>
      <c r="BCF158" s="86"/>
      <c r="BCG158" s="86"/>
      <c r="BCH158" s="86"/>
      <c r="BCI158" s="86"/>
      <c r="BCJ158" s="86"/>
      <c r="BCK158" s="86"/>
      <c r="BCL158" s="86"/>
      <c r="BCM158" s="86"/>
      <c r="BCN158" s="86"/>
      <c r="BCO158" s="86"/>
      <c r="BCP158" s="86"/>
      <c r="BCQ158" s="86"/>
      <c r="BCR158" s="86"/>
      <c r="BCS158" s="86"/>
      <c r="BCT158" s="86"/>
      <c r="BCU158" s="86"/>
      <c r="BCV158" s="86"/>
      <c r="BCW158" s="86"/>
      <c r="BCX158" s="86"/>
      <c r="BCY158" s="86"/>
      <c r="BCZ158" s="86"/>
      <c r="BDA158" s="86"/>
      <c r="BDB158" s="86"/>
      <c r="BDC158" s="86"/>
      <c r="BDD158" s="86"/>
      <c r="BDE158" s="86"/>
      <c r="BDF158" s="86"/>
      <c r="BDG158" s="86"/>
      <c r="BDH158" s="86"/>
      <c r="BDI158" s="86"/>
      <c r="BDJ158" s="86"/>
      <c r="BDK158" s="86"/>
      <c r="BDL158" s="86"/>
      <c r="BDM158" s="86"/>
      <c r="BDN158" s="86"/>
      <c r="BDO158" s="86"/>
      <c r="BDP158" s="86"/>
      <c r="BDQ158" s="86"/>
      <c r="BDR158" s="86"/>
      <c r="BDS158" s="86"/>
      <c r="BDT158" s="86"/>
      <c r="BDU158" s="86"/>
      <c r="BDV158" s="86"/>
      <c r="BDW158" s="86"/>
      <c r="BDX158" s="86"/>
      <c r="BDY158" s="86"/>
      <c r="BDZ158" s="86"/>
      <c r="BEA158" s="86"/>
      <c r="BEB158" s="86"/>
      <c r="BEC158" s="86"/>
      <c r="BED158" s="86"/>
      <c r="BEE158" s="86"/>
      <c r="BEF158" s="86"/>
      <c r="BEG158" s="86"/>
      <c r="BEH158" s="86"/>
      <c r="BEI158" s="186"/>
      <c r="BEJ158" s="186"/>
      <c r="BEK158" s="186"/>
      <c r="BEL158" s="186"/>
      <c r="BEM158" s="186"/>
      <c r="BEN158" s="186"/>
      <c r="BEO158" s="86"/>
      <c r="BEP158" s="86"/>
      <c r="BEQ158" s="86"/>
      <c r="BER158" s="86"/>
      <c r="BES158" s="86"/>
      <c r="BET158" s="86"/>
      <c r="BEU158" s="86"/>
      <c r="BEV158" s="86"/>
      <c r="BEW158" s="86"/>
      <c r="BEX158" s="86"/>
      <c r="BEY158" s="86"/>
      <c r="BEZ158" s="86"/>
      <c r="BFA158" s="86"/>
      <c r="BFB158" s="86"/>
      <c r="BFC158" s="86"/>
      <c r="BFD158" s="86"/>
      <c r="BFE158" s="86"/>
      <c r="BFF158" s="86"/>
      <c r="BFG158" s="86"/>
      <c r="BFH158" s="86"/>
      <c r="BFI158" s="86"/>
      <c r="BFJ158" s="86"/>
      <c r="BFK158" s="86"/>
      <c r="BFL158" s="86"/>
      <c r="BFM158" s="86"/>
      <c r="BFN158" s="86"/>
      <c r="BFO158" s="86"/>
      <c r="BFP158" s="86"/>
      <c r="BFQ158" s="86"/>
      <c r="BFR158" s="86"/>
      <c r="BFS158" s="86"/>
      <c r="BFT158" s="86"/>
      <c r="BFU158" s="86"/>
      <c r="BFV158" s="86"/>
      <c r="BFW158" s="86"/>
      <c r="BFX158" s="86"/>
      <c r="BFY158" s="86"/>
      <c r="BFZ158" s="86"/>
      <c r="BGA158" s="86"/>
      <c r="BGB158" s="86"/>
      <c r="BGC158" s="86"/>
      <c r="BGD158" s="86"/>
      <c r="BGE158" s="86"/>
      <c r="BGF158" s="86"/>
      <c r="BGG158" s="86"/>
      <c r="BGH158" s="86"/>
      <c r="BGI158" s="86"/>
      <c r="BGJ158" s="86"/>
      <c r="BGK158" s="86"/>
      <c r="BGL158" s="86"/>
      <c r="BGM158" s="86"/>
      <c r="BGN158" s="86"/>
      <c r="BGO158" s="86"/>
      <c r="BGP158" s="86"/>
      <c r="BGQ158" s="86"/>
      <c r="BGR158" s="86"/>
      <c r="BGS158" s="86"/>
      <c r="BGT158" s="86"/>
      <c r="BGU158" s="86"/>
      <c r="BGV158" s="86"/>
      <c r="BGW158" s="86"/>
      <c r="BGX158" s="86"/>
      <c r="BGY158" s="86"/>
      <c r="BGZ158" s="86"/>
      <c r="BHA158" s="86"/>
      <c r="BHB158" s="86"/>
      <c r="BHC158" s="86"/>
      <c r="BHD158" s="86"/>
      <c r="BHE158" s="86"/>
      <c r="BHF158" s="86"/>
      <c r="BHG158" s="86"/>
      <c r="BHH158" s="86"/>
      <c r="BHI158" s="86"/>
      <c r="BHJ158" s="86"/>
      <c r="BHK158" s="86"/>
      <c r="BHL158" s="86"/>
      <c r="BHM158" s="86"/>
      <c r="BHN158" s="86"/>
      <c r="BHO158" s="86"/>
      <c r="BHP158" s="86"/>
      <c r="BHQ158" s="86"/>
      <c r="BHR158" s="86"/>
      <c r="BHS158" s="86"/>
      <c r="BHT158" s="86"/>
      <c r="BHU158" s="86"/>
      <c r="BHV158" s="86"/>
      <c r="BHW158" s="86"/>
      <c r="BHX158" s="86"/>
      <c r="BHY158" s="86"/>
      <c r="BHZ158" s="86"/>
      <c r="BIA158" s="86"/>
      <c r="BIB158" s="86"/>
      <c r="BIC158" s="86"/>
      <c r="BID158" s="86"/>
      <c r="BIE158" s="86"/>
      <c r="BIF158" s="86"/>
      <c r="BIG158" s="86"/>
      <c r="BIH158" s="86"/>
      <c r="BII158" s="86"/>
      <c r="BIJ158" s="86"/>
      <c r="BIK158" s="86"/>
      <c r="BIL158" s="86"/>
      <c r="BIM158" s="86"/>
      <c r="BIN158" s="86"/>
      <c r="BIO158" s="86"/>
      <c r="BIP158" s="86"/>
      <c r="BIQ158" s="86"/>
      <c r="BIR158" s="86"/>
      <c r="BIS158" s="86"/>
      <c r="BIT158" s="86"/>
      <c r="BIU158" s="86"/>
      <c r="BIV158" s="86"/>
      <c r="BIW158" s="86"/>
      <c r="BIX158" s="86"/>
      <c r="BIY158" s="86"/>
      <c r="BIZ158" s="86"/>
      <c r="BJA158" s="86"/>
      <c r="BJB158" s="86"/>
      <c r="BJC158" s="86"/>
      <c r="BJD158" s="86"/>
      <c r="BJE158" s="86"/>
      <c r="BJF158" s="86"/>
      <c r="BJG158" s="86"/>
      <c r="BJH158" s="86"/>
      <c r="BJI158" s="86"/>
      <c r="BJJ158" s="86"/>
      <c r="BJK158" s="86"/>
      <c r="BJL158" s="86"/>
      <c r="BJM158" s="86"/>
      <c r="BJN158" s="86"/>
      <c r="BJO158" s="86"/>
      <c r="BJP158" s="86"/>
      <c r="BJQ158" s="86"/>
      <c r="BJR158" s="86"/>
      <c r="BJS158" s="86"/>
      <c r="BJT158" s="86"/>
      <c r="BJU158" s="86"/>
      <c r="BJV158" s="86"/>
      <c r="BJW158" s="86"/>
      <c r="BJX158" s="86"/>
      <c r="BJY158" s="86"/>
      <c r="BJZ158" s="86"/>
      <c r="BKA158" s="86"/>
      <c r="BKB158" s="86"/>
      <c r="BKC158" s="86"/>
      <c r="BKD158" s="86"/>
      <c r="BKE158" s="86"/>
      <c r="BKF158" s="86"/>
      <c r="BKG158" s="86"/>
      <c r="BKH158" s="86"/>
      <c r="BKI158" s="86"/>
      <c r="BKJ158" s="86"/>
      <c r="BKK158" s="86"/>
      <c r="BKL158" s="86"/>
      <c r="BKM158" s="86"/>
      <c r="BKN158" s="86"/>
      <c r="BKO158" s="86"/>
      <c r="BKP158" s="86"/>
      <c r="BKQ158" s="86"/>
      <c r="BKR158" s="86"/>
      <c r="BKS158" s="86"/>
      <c r="BKT158" s="86"/>
      <c r="BKU158" s="86"/>
      <c r="BKV158" s="86"/>
      <c r="BKW158" s="86"/>
      <c r="BKX158" s="86"/>
      <c r="BKY158" s="86"/>
      <c r="BKZ158" s="86"/>
      <c r="BLA158" s="86"/>
      <c r="BLB158" s="86"/>
      <c r="BLC158" s="86"/>
      <c r="BLD158" s="86"/>
      <c r="BLE158" s="86"/>
      <c r="BLF158" s="86"/>
      <c r="BLG158" s="86"/>
      <c r="BLH158" s="86"/>
      <c r="BLI158" s="86"/>
      <c r="BLJ158" s="86"/>
      <c r="BLK158" s="86"/>
      <c r="BLL158" s="86"/>
      <c r="BLM158" s="86"/>
      <c r="BLN158" s="86"/>
      <c r="BLO158" s="86"/>
      <c r="BLP158" s="86"/>
      <c r="BLQ158" s="86"/>
      <c r="BLR158" s="86"/>
      <c r="BLS158" s="86"/>
      <c r="BLT158" s="86"/>
      <c r="BLU158" s="86"/>
      <c r="BLV158" s="86"/>
      <c r="BLW158" s="86"/>
      <c r="BLX158" s="86"/>
      <c r="BLY158" s="86"/>
      <c r="BLZ158" s="86"/>
      <c r="BMA158" s="86"/>
      <c r="BMB158" s="86"/>
      <c r="BMC158" s="86"/>
      <c r="BMD158" s="86"/>
      <c r="BME158" s="86"/>
      <c r="BMF158" s="86"/>
      <c r="BMG158" s="86"/>
      <c r="BMH158" s="86"/>
      <c r="BMI158" s="86"/>
      <c r="BMJ158" s="86"/>
      <c r="BMK158" s="86"/>
      <c r="BML158" s="86"/>
      <c r="BMM158" s="86"/>
      <c r="BMN158" s="86"/>
      <c r="BMO158" s="86"/>
      <c r="BMP158" s="86"/>
      <c r="BMQ158" s="86"/>
      <c r="BMR158" s="86"/>
      <c r="BMS158" s="86"/>
      <c r="BMT158" s="86"/>
      <c r="BMU158" s="86"/>
      <c r="BMV158" s="86"/>
      <c r="BMW158" s="86"/>
      <c r="BMX158" s="86"/>
      <c r="BMY158" s="86"/>
      <c r="BMZ158" s="86"/>
      <c r="BNA158" s="86"/>
      <c r="BNB158" s="86"/>
      <c r="BNC158" s="86"/>
      <c r="BND158" s="86"/>
      <c r="BNE158" s="86"/>
      <c r="BNF158" s="86"/>
      <c r="BNG158" s="86"/>
      <c r="BNH158" s="86"/>
      <c r="BNI158" s="86"/>
      <c r="BNJ158" s="86"/>
      <c r="BNK158" s="86"/>
      <c r="BNL158" s="86"/>
      <c r="BNM158" s="86"/>
      <c r="BNN158" s="86"/>
      <c r="BNO158" s="86"/>
      <c r="BNP158" s="86"/>
      <c r="BNQ158" s="86"/>
      <c r="BNR158" s="86"/>
      <c r="BNS158" s="86"/>
      <c r="BNT158" s="86"/>
      <c r="BNU158" s="86"/>
      <c r="BNV158" s="86"/>
      <c r="BNW158" s="86"/>
      <c r="BNX158" s="86"/>
      <c r="BNY158" s="86"/>
      <c r="BNZ158" s="86"/>
      <c r="BOA158" s="86"/>
      <c r="BOB158" s="86"/>
      <c r="BOC158" s="86"/>
      <c r="BOD158" s="86"/>
      <c r="BOE158" s="186"/>
      <c r="BOF158" s="186"/>
      <c r="BOG158" s="186"/>
      <c r="BOH158" s="186"/>
      <c r="BOI158" s="186"/>
      <c r="BOJ158" s="186"/>
      <c r="BOK158" s="86"/>
      <c r="BOL158" s="86"/>
      <c r="BOM158" s="86"/>
      <c r="BON158" s="86"/>
      <c r="BOO158" s="86"/>
      <c r="BOP158" s="86"/>
      <c r="BOQ158" s="86"/>
      <c r="BOR158" s="86"/>
      <c r="BOS158" s="86"/>
      <c r="BOT158" s="86"/>
      <c r="BOU158" s="86"/>
      <c r="BOV158" s="86"/>
      <c r="BOW158" s="86"/>
      <c r="BOX158" s="86"/>
      <c r="BOY158" s="86"/>
      <c r="BOZ158" s="86"/>
      <c r="BPA158" s="86"/>
      <c r="BPB158" s="86"/>
      <c r="BPC158" s="86"/>
      <c r="BPD158" s="86"/>
      <c r="BPE158" s="86"/>
      <c r="BPF158" s="86"/>
      <c r="BPG158" s="86"/>
      <c r="BPH158" s="86"/>
      <c r="BPI158" s="86"/>
      <c r="BPJ158" s="86"/>
      <c r="BPK158" s="86"/>
      <c r="BPL158" s="86"/>
      <c r="BPM158" s="86"/>
      <c r="BPN158" s="86"/>
      <c r="BPO158" s="86"/>
      <c r="BPP158" s="86"/>
      <c r="BPQ158" s="86"/>
      <c r="BPR158" s="86"/>
      <c r="BPS158" s="86"/>
      <c r="BPT158" s="86"/>
      <c r="BPU158" s="86"/>
      <c r="BPV158" s="86"/>
      <c r="BPW158" s="86"/>
      <c r="BPX158" s="86"/>
      <c r="BPY158" s="86"/>
      <c r="BPZ158" s="86"/>
      <c r="BQA158" s="86"/>
      <c r="BQB158" s="86"/>
      <c r="BQC158" s="86"/>
      <c r="BQD158" s="86"/>
      <c r="BQE158" s="86"/>
      <c r="BQF158" s="86"/>
      <c r="BQG158" s="86"/>
      <c r="BQH158" s="86"/>
      <c r="BQI158" s="86"/>
      <c r="BQJ158" s="86"/>
      <c r="BQK158" s="86"/>
      <c r="BQL158" s="86"/>
      <c r="BQM158" s="86"/>
      <c r="BQN158" s="86"/>
      <c r="BQO158" s="86"/>
      <c r="BQP158" s="86"/>
      <c r="BQQ158" s="86"/>
      <c r="BQR158" s="86"/>
      <c r="BQS158" s="86"/>
      <c r="BQT158" s="86"/>
      <c r="BQU158" s="86"/>
      <c r="BQV158" s="86"/>
      <c r="BQW158" s="86"/>
      <c r="BQX158" s="86"/>
      <c r="BQY158" s="86"/>
      <c r="BQZ158" s="86"/>
      <c r="BRA158" s="86"/>
      <c r="BRB158" s="86"/>
      <c r="BRC158" s="86"/>
      <c r="BRD158" s="86"/>
      <c r="BRE158" s="86"/>
      <c r="BRF158" s="86"/>
      <c r="BRG158" s="86"/>
      <c r="BRH158" s="86"/>
      <c r="BRI158" s="86"/>
      <c r="BRJ158" s="86"/>
      <c r="BRK158" s="86"/>
      <c r="BRL158" s="86"/>
      <c r="BRM158" s="86"/>
      <c r="BRN158" s="86"/>
      <c r="BRO158" s="86"/>
      <c r="BRP158" s="86"/>
      <c r="BRQ158" s="86"/>
      <c r="BRR158" s="86"/>
      <c r="BRS158" s="86"/>
      <c r="BRT158" s="86"/>
      <c r="BRU158" s="86"/>
      <c r="BRV158" s="86"/>
      <c r="BRW158" s="86"/>
      <c r="BRX158" s="86"/>
      <c r="BRY158" s="86"/>
      <c r="BRZ158" s="86"/>
      <c r="BSA158" s="86"/>
      <c r="BSB158" s="86"/>
      <c r="BSC158" s="86"/>
      <c r="BSD158" s="86"/>
      <c r="BSE158" s="86"/>
      <c r="BSF158" s="86"/>
      <c r="BSG158" s="86"/>
      <c r="BSH158" s="86"/>
      <c r="BSI158" s="86"/>
      <c r="BSJ158" s="86"/>
      <c r="BSK158" s="86"/>
      <c r="BSL158" s="86"/>
      <c r="BSM158" s="86"/>
      <c r="BSN158" s="86"/>
      <c r="BSO158" s="86"/>
      <c r="BSP158" s="86"/>
      <c r="BSQ158" s="86"/>
      <c r="BSR158" s="86"/>
      <c r="BSS158" s="86"/>
      <c r="BST158" s="86"/>
      <c r="BSU158" s="86"/>
      <c r="BSV158" s="86"/>
      <c r="BSW158" s="86"/>
      <c r="BSX158" s="86"/>
      <c r="BSY158" s="86"/>
      <c r="BSZ158" s="86"/>
      <c r="BTA158" s="86"/>
      <c r="BTB158" s="86"/>
      <c r="BTC158" s="86"/>
      <c r="BTD158" s="86"/>
      <c r="BTE158" s="86"/>
      <c r="BTF158" s="86"/>
      <c r="BTG158" s="86"/>
      <c r="BTH158" s="86"/>
      <c r="BTI158" s="86"/>
      <c r="BTJ158" s="86"/>
      <c r="BTK158" s="86"/>
      <c r="BTL158" s="86"/>
      <c r="BTM158" s="86"/>
      <c r="BTN158" s="86"/>
      <c r="BTO158" s="86"/>
      <c r="BTP158" s="86"/>
      <c r="BTQ158" s="86"/>
      <c r="BTR158" s="86"/>
      <c r="BTS158" s="86"/>
      <c r="BTT158" s="86"/>
      <c r="BTU158" s="86"/>
      <c r="BTV158" s="86"/>
      <c r="BTW158" s="86"/>
      <c r="BTX158" s="86"/>
      <c r="BTY158" s="86"/>
      <c r="BTZ158" s="86"/>
      <c r="BUA158" s="86"/>
      <c r="BUB158" s="86"/>
      <c r="BUC158" s="86"/>
      <c r="BUD158" s="86"/>
      <c r="BUE158" s="86"/>
      <c r="BUF158" s="86"/>
      <c r="BUG158" s="86"/>
      <c r="BUH158" s="86"/>
      <c r="BUI158" s="86"/>
      <c r="BUJ158" s="86"/>
      <c r="BUK158" s="86"/>
      <c r="BUL158" s="86"/>
      <c r="BUM158" s="86"/>
      <c r="BUN158" s="86"/>
      <c r="BUO158" s="86"/>
      <c r="BUP158" s="86"/>
      <c r="BUQ158" s="86"/>
      <c r="BUR158" s="86"/>
      <c r="BUS158" s="86"/>
      <c r="BUT158" s="86"/>
      <c r="BUU158" s="86"/>
      <c r="BUV158" s="86"/>
      <c r="BUW158" s="86"/>
      <c r="BUX158" s="86"/>
      <c r="BUY158" s="86"/>
      <c r="BUZ158" s="86"/>
      <c r="BVA158" s="86"/>
      <c r="BVB158" s="86"/>
      <c r="BVC158" s="86"/>
      <c r="BVD158" s="86"/>
      <c r="BVE158" s="86"/>
      <c r="BVF158" s="86"/>
      <c r="BVG158" s="86"/>
      <c r="BVH158" s="86"/>
      <c r="BVI158" s="86"/>
      <c r="BVJ158" s="86"/>
      <c r="BVK158" s="86"/>
      <c r="BVL158" s="86"/>
      <c r="BVM158" s="86"/>
      <c r="BVN158" s="86"/>
      <c r="BVO158" s="86"/>
      <c r="BVP158" s="86"/>
      <c r="BVQ158" s="86"/>
      <c r="BVR158" s="86"/>
      <c r="BVS158" s="86"/>
      <c r="BVT158" s="86"/>
      <c r="BVU158" s="86"/>
      <c r="BVV158" s="86"/>
      <c r="BVW158" s="86"/>
      <c r="BVX158" s="86"/>
      <c r="BVY158" s="86"/>
      <c r="BVZ158" s="86"/>
      <c r="BWA158" s="86"/>
      <c r="BWB158" s="86"/>
      <c r="BWC158" s="86"/>
      <c r="BWD158" s="86"/>
      <c r="BWE158" s="86"/>
      <c r="BWF158" s="86"/>
      <c r="BWG158" s="86"/>
      <c r="BWH158" s="86"/>
      <c r="BWI158" s="86"/>
      <c r="BWJ158" s="86"/>
      <c r="BWK158" s="86"/>
      <c r="BWL158" s="86"/>
      <c r="BWM158" s="86"/>
      <c r="BWN158" s="86"/>
      <c r="BWO158" s="86"/>
      <c r="BWP158" s="86"/>
      <c r="BWQ158" s="86"/>
      <c r="BWR158" s="86"/>
      <c r="BWS158" s="86"/>
      <c r="BWT158" s="86"/>
      <c r="BWU158" s="86"/>
      <c r="BWV158" s="86"/>
      <c r="BWW158" s="86"/>
      <c r="BWX158" s="86"/>
      <c r="BWY158" s="86"/>
      <c r="BWZ158" s="86"/>
      <c r="BXA158" s="86"/>
      <c r="BXB158" s="86"/>
      <c r="BXC158" s="86"/>
      <c r="BXD158" s="86"/>
      <c r="BXE158" s="86"/>
      <c r="BXF158" s="86"/>
      <c r="BXG158" s="86"/>
      <c r="BXH158" s="86"/>
      <c r="BXI158" s="86"/>
      <c r="BXJ158" s="86"/>
      <c r="BXK158" s="86"/>
      <c r="BXL158" s="86"/>
      <c r="BXM158" s="86"/>
      <c r="BXN158" s="86"/>
      <c r="BXO158" s="86"/>
      <c r="BXP158" s="86"/>
      <c r="BXQ158" s="86"/>
      <c r="BXR158" s="86"/>
      <c r="BXS158" s="86"/>
      <c r="BXT158" s="86"/>
      <c r="BXU158" s="86"/>
      <c r="BXV158" s="86"/>
      <c r="BXW158" s="86"/>
      <c r="BXX158" s="86"/>
      <c r="BXY158" s="86"/>
      <c r="BXZ158" s="86"/>
      <c r="BYA158" s="186"/>
      <c r="BYB158" s="186"/>
      <c r="BYC158" s="186"/>
      <c r="BYD158" s="186"/>
      <c r="BYE158" s="186"/>
      <c r="BYF158" s="186"/>
      <c r="BYG158" s="86"/>
      <c r="BYH158" s="86"/>
      <c r="BYI158" s="86"/>
      <c r="BYJ158" s="86"/>
      <c r="BYK158" s="86"/>
      <c r="BYL158" s="86"/>
      <c r="BYM158" s="86"/>
      <c r="BYN158" s="86"/>
      <c r="BYO158" s="86"/>
      <c r="BYP158" s="86"/>
      <c r="BYQ158" s="86"/>
      <c r="BYR158" s="86"/>
      <c r="BYS158" s="86"/>
      <c r="BYT158" s="86"/>
      <c r="BYU158" s="86"/>
      <c r="BYV158" s="86"/>
      <c r="BYW158" s="86"/>
      <c r="BYX158" s="86"/>
      <c r="BYY158" s="86"/>
      <c r="BYZ158" s="86"/>
      <c r="BZA158" s="86"/>
      <c r="BZB158" s="86"/>
      <c r="BZC158" s="86"/>
      <c r="BZD158" s="86"/>
      <c r="BZE158" s="86"/>
      <c r="BZF158" s="86"/>
      <c r="BZG158" s="86"/>
      <c r="BZH158" s="86"/>
      <c r="BZI158" s="86"/>
      <c r="BZJ158" s="86"/>
      <c r="BZK158" s="86"/>
      <c r="BZL158" s="86"/>
      <c r="BZM158" s="86"/>
      <c r="BZN158" s="86"/>
      <c r="BZO158" s="86"/>
      <c r="BZP158" s="86"/>
      <c r="BZQ158" s="86"/>
      <c r="BZR158" s="86"/>
      <c r="BZS158" s="86"/>
      <c r="BZT158" s="86"/>
      <c r="BZU158" s="86"/>
      <c r="BZV158" s="86"/>
      <c r="BZW158" s="86"/>
      <c r="BZX158" s="86"/>
      <c r="BZY158" s="86"/>
      <c r="BZZ158" s="86"/>
      <c r="CAA158" s="86"/>
      <c r="CAB158" s="86"/>
      <c r="CAC158" s="86"/>
      <c r="CAD158" s="86"/>
      <c r="CAE158" s="86"/>
      <c r="CAF158" s="86"/>
      <c r="CAG158" s="86"/>
      <c r="CAH158" s="86"/>
      <c r="CAI158" s="86"/>
      <c r="CAJ158" s="86"/>
      <c r="CAK158" s="86"/>
      <c r="CAL158" s="86"/>
      <c r="CAM158" s="86"/>
      <c r="CAN158" s="86"/>
      <c r="CAO158" s="86"/>
      <c r="CAP158" s="86"/>
      <c r="CAQ158" s="86"/>
      <c r="CAR158" s="86"/>
      <c r="CAS158" s="86"/>
      <c r="CAT158" s="86"/>
      <c r="CAU158" s="86"/>
      <c r="CAV158" s="86"/>
      <c r="CAW158" s="86"/>
      <c r="CAX158" s="86"/>
      <c r="CAY158" s="86"/>
      <c r="CAZ158" s="86"/>
      <c r="CBA158" s="86"/>
      <c r="CBB158" s="86"/>
      <c r="CBC158" s="86"/>
      <c r="CBD158" s="86"/>
      <c r="CBE158" s="86"/>
      <c r="CBF158" s="86"/>
      <c r="CBG158" s="86"/>
      <c r="CBH158" s="86"/>
      <c r="CBI158" s="86"/>
      <c r="CBJ158" s="86"/>
      <c r="CBK158" s="86"/>
      <c r="CBL158" s="86"/>
      <c r="CBM158" s="86"/>
      <c r="CBN158" s="86"/>
      <c r="CBO158" s="86"/>
      <c r="CBP158" s="86"/>
      <c r="CBQ158" s="86"/>
      <c r="CBR158" s="86"/>
      <c r="CBS158" s="86"/>
      <c r="CBT158" s="86"/>
      <c r="CBU158" s="86"/>
      <c r="CBV158" s="86"/>
      <c r="CBW158" s="86"/>
      <c r="CBX158" s="86"/>
      <c r="CBY158" s="86"/>
      <c r="CBZ158" s="86"/>
      <c r="CCA158" s="86"/>
      <c r="CCB158" s="86"/>
      <c r="CCC158" s="86"/>
      <c r="CCD158" s="86"/>
      <c r="CCE158" s="86"/>
      <c r="CCF158" s="86"/>
      <c r="CCG158" s="86"/>
      <c r="CCH158" s="86"/>
      <c r="CCI158" s="86"/>
      <c r="CCJ158" s="86"/>
      <c r="CCK158" s="86"/>
      <c r="CCL158" s="86"/>
      <c r="CCM158" s="86"/>
      <c r="CCN158" s="86"/>
      <c r="CCO158" s="86"/>
      <c r="CCP158" s="86"/>
      <c r="CCQ158" s="86"/>
      <c r="CCR158" s="86"/>
      <c r="CCS158" s="86"/>
      <c r="CCT158" s="86"/>
      <c r="CCU158" s="86"/>
      <c r="CCV158" s="86"/>
      <c r="CCW158" s="86"/>
      <c r="CCX158" s="86"/>
      <c r="CCY158" s="86"/>
      <c r="CCZ158" s="86"/>
      <c r="CDA158" s="86"/>
      <c r="CDB158" s="86"/>
      <c r="CDC158" s="86"/>
      <c r="CDD158" s="86"/>
      <c r="CDE158" s="86"/>
      <c r="CDF158" s="86"/>
      <c r="CDG158" s="86"/>
      <c r="CDH158" s="86"/>
      <c r="CDI158" s="86"/>
      <c r="CDJ158" s="86"/>
      <c r="CDK158" s="86"/>
      <c r="CDL158" s="86"/>
      <c r="CDM158" s="86"/>
      <c r="CDN158" s="86"/>
      <c r="CDO158" s="86"/>
      <c r="CDP158" s="86"/>
      <c r="CDQ158" s="86"/>
      <c r="CDR158" s="86"/>
      <c r="CDS158" s="86"/>
      <c r="CDT158" s="86"/>
      <c r="CDU158" s="86"/>
      <c r="CDV158" s="86"/>
      <c r="CDW158" s="86"/>
      <c r="CDX158" s="86"/>
      <c r="CDY158" s="86"/>
      <c r="CDZ158" s="86"/>
      <c r="CEA158" s="86"/>
      <c r="CEB158" s="86"/>
      <c r="CEC158" s="86"/>
      <c r="CED158" s="86"/>
      <c r="CEE158" s="86"/>
      <c r="CEF158" s="86"/>
      <c r="CEG158" s="86"/>
      <c r="CEH158" s="86"/>
      <c r="CEI158" s="86"/>
      <c r="CEJ158" s="86"/>
      <c r="CEK158" s="86"/>
      <c r="CEL158" s="86"/>
      <c r="CEM158" s="86"/>
      <c r="CEN158" s="86"/>
      <c r="CEO158" s="86"/>
      <c r="CEP158" s="86"/>
      <c r="CEQ158" s="86"/>
      <c r="CER158" s="86"/>
      <c r="CES158" s="86"/>
      <c r="CET158" s="86"/>
      <c r="CEU158" s="86"/>
      <c r="CEV158" s="86"/>
      <c r="CEW158" s="86"/>
      <c r="CEX158" s="86"/>
      <c r="CEY158" s="86"/>
      <c r="CEZ158" s="86"/>
      <c r="CFA158" s="86"/>
      <c r="CFB158" s="86"/>
      <c r="CFC158" s="86"/>
      <c r="CFD158" s="86"/>
      <c r="CFE158" s="86"/>
      <c r="CFF158" s="86"/>
      <c r="CFG158" s="86"/>
      <c r="CFH158" s="86"/>
      <c r="CFI158" s="86"/>
      <c r="CFJ158" s="86"/>
      <c r="CFK158" s="86"/>
      <c r="CFL158" s="86"/>
      <c r="CFM158" s="86"/>
      <c r="CFN158" s="86"/>
      <c r="CFO158" s="86"/>
      <c r="CFP158" s="86"/>
      <c r="CFQ158" s="86"/>
      <c r="CFR158" s="86"/>
      <c r="CFS158" s="86"/>
      <c r="CFT158" s="86"/>
      <c r="CFU158" s="86"/>
      <c r="CFV158" s="86"/>
      <c r="CFW158" s="86"/>
      <c r="CFX158" s="86"/>
      <c r="CFY158" s="86"/>
      <c r="CFZ158" s="86"/>
      <c r="CGA158" s="86"/>
      <c r="CGB158" s="86"/>
      <c r="CGC158" s="86"/>
      <c r="CGD158" s="86"/>
      <c r="CGE158" s="86"/>
      <c r="CGF158" s="86"/>
      <c r="CGG158" s="86"/>
      <c r="CGH158" s="86"/>
      <c r="CGI158" s="86"/>
      <c r="CGJ158" s="86"/>
      <c r="CGK158" s="86"/>
      <c r="CGL158" s="86"/>
      <c r="CGM158" s="86"/>
      <c r="CGN158" s="86"/>
      <c r="CGO158" s="86"/>
      <c r="CGP158" s="86"/>
      <c r="CGQ158" s="86"/>
      <c r="CGR158" s="86"/>
      <c r="CGS158" s="86"/>
      <c r="CGT158" s="86"/>
      <c r="CGU158" s="86"/>
      <c r="CGV158" s="86"/>
      <c r="CGW158" s="86"/>
      <c r="CGX158" s="86"/>
      <c r="CGY158" s="86"/>
      <c r="CGZ158" s="86"/>
      <c r="CHA158" s="86"/>
      <c r="CHB158" s="86"/>
      <c r="CHC158" s="86"/>
      <c r="CHD158" s="86"/>
      <c r="CHE158" s="86"/>
      <c r="CHF158" s="86"/>
      <c r="CHG158" s="86"/>
      <c r="CHH158" s="86"/>
      <c r="CHI158" s="86"/>
      <c r="CHJ158" s="86"/>
      <c r="CHK158" s="86"/>
      <c r="CHL158" s="86"/>
      <c r="CHM158" s="86"/>
      <c r="CHN158" s="86"/>
      <c r="CHO158" s="86"/>
      <c r="CHP158" s="86"/>
      <c r="CHQ158" s="86"/>
      <c r="CHR158" s="86"/>
      <c r="CHS158" s="86"/>
      <c r="CHT158" s="86"/>
      <c r="CHU158" s="86"/>
      <c r="CHV158" s="86"/>
      <c r="CHW158" s="186"/>
      <c r="CHX158" s="186"/>
      <c r="CHY158" s="186"/>
      <c r="CHZ158" s="186"/>
      <c r="CIA158" s="186"/>
      <c r="CIB158" s="186"/>
      <c r="CIC158" s="86"/>
      <c r="CID158" s="86"/>
      <c r="CIE158" s="86"/>
      <c r="CIF158" s="86"/>
      <c r="CIG158" s="86"/>
      <c r="CIH158" s="86"/>
      <c r="CII158" s="86"/>
      <c r="CIJ158" s="86"/>
      <c r="CIK158" s="86"/>
      <c r="CIL158" s="86"/>
      <c r="CIM158" s="86"/>
      <c r="CIN158" s="86"/>
      <c r="CIO158" s="86"/>
      <c r="CIP158" s="86"/>
      <c r="CIQ158" s="86"/>
      <c r="CIR158" s="86"/>
      <c r="CIS158" s="86"/>
      <c r="CIT158" s="86"/>
      <c r="CIU158" s="86"/>
      <c r="CIV158" s="86"/>
      <c r="CIW158" s="86"/>
      <c r="CIX158" s="86"/>
      <c r="CIY158" s="86"/>
      <c r="CIZ158" s="86"/>
      <c r="CJA158" s="86"/>
      <c r="CJB158" s="86"/>
      <c r="CJC158" s="86"/>
      <c r="CJD158" s="86"/>
      <c r="CJE158" s="86"/>
      <c r="CJF158" s="86"/>
      <c r="CJG158" s="86"/>
      <c r="CJH158" s="86"/>
      <c r="CJI158" s="86"/>
      <c r="CJJ158" s="86"/>
      <c r="CJK158" s="86"/>
      <c r="CJL158" s="86"/>
      <c r="CJM158" s="86"/>
      <c r="CJN158" s="86"/>
      <c r="CJO158" s="86"/>
      <c r="CJP158" s="86"/>
      <c r="CJQ158" s="86"/>
      <c r="CJR158" s="86"/>
      <c r="CJS158" s="86"/>
      <c r="CJT158" s="86"/>
      <c r="CJU158" s="86"/>
      <c r="CJV158" s="86"/>
      <c r="CJW158" s="86"/>
      <c r="CJX158" s="86"/>
      <c r="CJY158" s="86"/>
      <c r="CJZ158" s="86"/>
      <c r="CKA158" s="86"/>
      <c r="CKB158" s="86"/>
      <c r="CKC158" s="86"/>
      <c r="CKD158" s="86"/>
      <c r="CKE158" s="86"/>
      <c r="CKF158" s="86"/>
      <c r="CKG158" s="86"/>
      <c r="CKH158" s="86"/>
      <c r="CKI158" s="86"/>
      <c r="CKJ158" s="86"/>
      <c r="CKK158" s="86"/>
      <c r="CKL158" s="86"/>
      <c r="CKM158" s="86"/>
      <c r="CKN158" s="86"/>
      <c r="CKO158" s="86"/>
      <c r="CKP158" s="86"/>
      <c r="CKQ158" s="86"/>
      <c r="CKR158" s="86"/>
      <c r="CKS158" s="86"/>
      <c r="CKT158" s="86"/>
      <c r="CKU158" s="86"/>
      <c r="CKV158" s="86"/>
      <c r="CKW158" s="86"/>
      <c r="CKX158" s="86"/>
      <c r="CKY158" s="86"/>
      <c r="CKZ158" s="86"/>
      <c r="CLA158" s="86"/>
      <c r="CLB158" s="86"/>
      <c r="CLC158" s="86"/>
      <c r="CLD158" s="86"/>
      <c r="CLE158" s="86"/>
      <c r="CLF158" s="86"/>
      <c r="CLG158" s="86"/>
      <c r="CLH158" s="86"/>
      <c r="CLI158" s="86"/>
      <c r="CLJ158" s="86"/>
      <c r="CLK158" s="86"/>
      <c r="CLL158" s="86"/>
      <c r="CLM158" s="86"/>
      <c r="CLN158" s="86"/>
      <c r="CLO158" s="86"/>
      <c r="CLP158" s="86"/>
      <c r="CLQ158" s="86"/>
      <c r="CLR158" s="86"/>
      <c r="CLS158" s="86"/>
      <c r="CLT158" s="86"/>
      <c r="CLU158" s="86"/>
      <c r="CLV158" s="86"/>
      <c r="CLW158" s="86"/>
      <c r="CLX158" s="86"/>
      <c r="CLY158" s="86"/>
      <c r="CLZ158" s="86"/>
      <c r="CMA158" s="86"/>
      <c r="CMB158" s="86"/>
      <c r="CMC158" s="86"/>
      <c r="CMD158" s="86"/>
      <c r="CME158" s="86"/>
      <c r="CMF158" s="86"/>
      <c r="CMG158" s="86"/>
      <c r="CMH158" s="86"/>
      <c r="CMI158" s="86"/>
      <c r="CMJ158" s="86"/>
      <c r="CMK158" s="86"/>
      <c r="CML158" s="86"/>
      <c r="CMM158" s="86"/>
      <c r="CMN158" s="86"/>
      <c r="CMO158" s="86"/>
      <c r="CMP158" s="86"/>
      <c r="CMQ158" s="86"/>
      <c r="CMR158" s="86"/>
      <c r="CMS158" s="86"/>
      <c r="CMT158" s="86"/>
      <c r="CMU158" s="86"/>
      <c r="CMV158" s="86"/>
      <c r="CMW158" s="86"/>
      <c r="CMX158" s="86"/>
      <c r="CMY158" s="86"/>
      <c r="CMZ158" s="86"/>
      <c r="CNA158" s="86"/>
      <c r="CNB158" s="86"/>
      <c r="CNC158" s="86"/>
      <c r="CND158" s="86"/>
      <c r="CNE158" s="86"/>
      <c r="CNF158" s="86"/>
      <c r="CNG158" s="86"/>
      <c r="CNH158" s="86"/>
      <c r="CNI158" s="86"/>
      <c r="CNJ158" s="86"/>
      <c r="CNK158" s="86"/>
      <c r="CNL158" s="86"/>
      <c r="CNM158" s="86"/>
      <c r="CNN158" s="86"/>
      <c r="CNO158" s="86"/>
      <c r="CNP158" s="86"/>
      <c r="CNQ158" s="86"/>
      <c r="CNR158" s="86"/>
      <c r="CNS158" s="86"/>
      <c r="CNT158" s="86"/>
      <c r="CNU158" s="86"/>
      <c r="CNV158" s="86"/>
      <c r="CNW158" s="86"/>
      <c r="CNX158" s="86"/>
      <c r="CNY158" s="86"/>
      <c r="CNZ158" s="86"/>
      <c r="COA158" s="86"/>
      <c r="COB158" s="86"/>
      <c r="COC158" s="86"/>
      <c r="COD158" s="86"/>
      <c r="COE158" s="86"/>
      <c r="COF158" s="86"/>
      <c r="COG158" s="86"/>
      <c r="COH158" s="86"/>
      <c r="COI158" s="86"/>
      <c r="COJ158" s="86"/>
      <c r="COK158" s="86"/>
      <c r="COL158" s="86"/>
      <c r="COM158" s="86"/>
      <c r="CON158" s="86"/>
      <c r="COO158" s="86"/>
      <c r="COP158" s="86"/>
      <c r="COQ158" s="86"/>
      <c r="COR158" s="86"/>
      <c r="COS158" s="86"/>
      <c r="COT158" s="86"/>
      <c r="COU158" s="86"/>
      <c r="COV158" s="86"/>
      <c r="COW158" s="86"/>
      <c r="COX158" s="86"/>
      <c r="COY158" s="86"/>
      <c r="COZ158" s="86"/>
      <c r="CPA158" s="86"/>
      <c r="CPB158" s="86"/>
      <c r="CPC158" s="86"/>
      <c r="CPD158" s="86"/>
      <c r="CPE158" s="86"/>
      <c r="CPF158" s="86"/>
      <c r="CPG158" s="86"/>
      <c r="CPH158" s="86"/>
      <c r="CPI158" s="86"/>
      <c r="CPJ158" s="86"/>
      <c r="CPK158" s="86"/>
      <c r="CPL158" s="86"/>
      <c r="CPM158" s="86"/>
      <c r="CPN158" s="86"/>
      <c r="CPO158" s="86"/>
      <c r="CPP158" s="86"/>
      <c r="CPQ158" s="86"/>
      <c r="CPR158" s="86"/>
      <c r="CPS158" s="86"/>
      <c r="CPT158" s="86"/>
      <c r="CPU158" s="86"/>
      <c r="CPV158" s="86"/>
      <c r="CPW158" s="86"/>
      <c r="CPX158" s="86"/>
      <c r="CPY158" s="86"/>
      <c r="CPZ158" s="86"/>
      <c r="CQA158" s="86"/>
      <c r="CQB158" s="86"/>
      <c r="CQC158" s="86"/>
      <c r="CQD158" s="86"/>
      <c r="CQE158" s="86"/>
      <c r="CQF158" s="86"/>
      <c r="CQG158" s="86"/>
      <c r="CQH158" s="86"/>
      <c r="CQI158" s="86"/>
      <c r="CQJ158" s="86"/>
      <c r="CQK158" s="86"/>
      <c r="CQL158" s="86"/>
      <c r="CQM158" s="86"/>
      <c r="CQN158" s="86"/>
      <c r="CQO158" s="86"/>
      <c r="CQP158" s="86"/>
      <c r="CQQ158" s="86"/>
      <c r="CQR158" s="86"/>
      <c r="CQS158" s="86"/>
      <c r="CQT158" s="86"/>
      <c r="CQU158" s="86"/>
      <c r="CQV158" s="86"/>
      <c r="CQW158" s="86"/>
      <c r="CQX158" s="86"/>
      <c r="CQY158" s="86"/>
      <c r="CQZ158" s="86"/>
      <c r="CRA158" s="86"/>
      <c r="CRB158" s="86"/>
      <c r="CRC158" s="86"/>
      <c r="CRD158" s="86"/>
      <c r="CRE158" s="86"/>
      <c r="CRF158" s="86"/>
      <c r="CRG158" s="86"/>
      <c r="CRH158" s="86"/>
      <c r="CRI158" s="86"/>
      <c r="CRJ158" s="86"/>
      <c r="CRK158" s="86"/>
      <c r="CRL158" s="86"/>
      <c r="CRM158" s="86"/>
      <c r="CRN158" s="86"/>
      <c r="CRO158" s="86"/>
      <c r="CRP158" s="86"/>
      <c r="CRQ158" s="86"/>
      <c r="CRR158" s="86"/>
      <c r="CRS158" s="186"/>
      <c r="CRT158" s="186"/>
      <c r="CRU158" s="186"/>
      <c r="CRV158" s="186"/>
      <c r="CRW158" s="186"/>
      <c r="CRX158" s="186"/>
      <c r="CRY158" s="86"/>
      <c r="CRZ158" s="86"/>
      <c r="CSA158" s="86"/>
      <c r="CSB158" s="86"/>
      <c r="CSC158" s="86"/>
      <c r="CSD158" s="86"/>
      <c r="CSE158" s="86"/>
      <c r="CSF158" s="86"/>
      <c r="CSG158" s="86"/>
      <c r="CSH158" s="86"/>
      <c r="CSI158" s="86"/>
      <c r="CSJ158" s="86"/>
      <c r="CSK158" s="86"/>
      <c r="CSL158" s="86"/>
      <c r="CSM158" s="86"/>
      <c r="CSN158" s="86"/>
      <c r="CSO158" s="86"/>
      <c r="CSP158" s="86"/>
      <c r="CSQ158" s="86"/>
      <c r="CSR158" s="86"/>
      <c r="CSS158" s="86"/>
      <c r="CST158" s="86"/>
      <c r="CSU158" s="86"/>
      <c r="CSV158" s="86"/>
      <c r="CSW158" s="86"/>
      <c r="CSX158" s="86"/>
      <c r="CSY158" s="86"/>
      <c r="CSZ158" s="86"/>
      <c r="CTA158" s="86"/>
      <c r="CTB158" s="86"/>
      <c r="CTC158" s="86"/>
      <c r="CTD158" s="86"/>
      <c r="CTE158" s="86"/>
      <c r="CTF158" s="86"/>
      <c r="CTG158" s="86"/>
      <c r="CTH158" s="86"/>
      <c r="CTI158" s="86"/>
      <c r="CTJ158" s="86"/>
      <c r="CTK158" s="86"/>
      <c r="CTL158" s="86"/>
      <c r="CTM158" s="86"/>
      <c r="CTN158" s="86"/>
      <c r="CTO158" s="86"/>
      <c r="CTP158" s="86"/>
      <c r="CTQ158" s="86"/>
      <c r="CTR158" s="86"/>
      <c r="CTS158" s="86"/>
      <c r="CTT158" s="86"/>
      <c r="CTU158" s="86"/>
      <c r="CTV158" s="86"/>
      <c r="CTW158" s="86"/>
      <c r="CTX158" s="86"/>
      <c r="CTY158" s="86"/>
      <c r="CTZ158" s="86"/>
      <c r="CUA158" s="86"/>
      <c r="CUB158" s="86"/>
      <c r="CUC158" s="86"/>
      <c r="CUD158" s="86"/>
      <c r="CUE158" s="86"/>
      <c r="CUF158" s="86"/>
      <c r="CUG158" s="86"/>
      <c r="CUH158" s="86"/>
      <c r="CUI158" s="86"/>
      <c r="CUJ158" s="86"/>
      <c r="CUK158" s="86"/>
      <c r="CUL158" s="86"/>
      <c r="CUM158" s="86"/>
      <c r="CUN158" s="86"/>
      <c r="CUO158" s="86"/>
      <c r="CUP158" s="86"/>
      <c r="CUQ158" s="86"/>
      <c r="CUR158" s="86"/>
      <c r="CUS158" s="86"/>
      <c r="CUT158" s="86"/>
      <c r="CUU158" s="86"/>
      <c r="CUV158" s="86"/>
      <c r="CUW158" s="86"/>
      <c r="CUX158" s="86"/>
      <c r="CUY158" s="86"/>
      <c r="CUZ158" s="86"/>
      <c r="CVA158" s="86"/>
      <c r="CVB158" s="86"/>
      <c r="CVC158" s="86"/>
      <c r="CVD158" s="86"/>
      <c r="CVE158" s="86"/>
      <c r="CVF158" s="86"/>
      <c r="CVG158" s="86"/>
      <c r="CVH158" s="86"/>
      <c r="CVI158" s="86"/>
      <c r="CVJ158" s="86"/>
      <c r="CVK158" s="86"/>
      <c r="CVL158" s="86"/>
      <c r="CVM158" s="86"/>
      <c r="CVN158" s="86"/>
      <c r="CVO158" s="86"/>
      <c r="CVP158" s="86"/>
      <c r="CVQ158" s="86"/>
      <c r="CVR158" s="86"/>
      <c r="CVS158" s="86"/>
      <c r="CVT158" s="86"/>
      <c r="CVU158" s="86"/>
      <c r="CVV158" s="86"/>
      <c r="CVW158" s="86"/>
      <c r="CVX158" s="86"/>
      <c r="CVY158" s="86"/>
      <c r="CVZ158" s="86"/>
      <c r="CWA158" s="86"/>
      <c r="CWB158" s="86"/>
      <c r="CWC158" s="86"/>
      <c r="CWD158" s="86"/>
      <c r="CWE158" s="86"/>
      <c r="CWF158" s="86"/>
      <c r="CWG158" s="86"/>
      <c r="CWH158" s="86"/>
      <c r="CWI158" s="86"/>
      <c r="CWJ158" s="86"/>
      <c r="CWK158" s="86"/>
      <c r="CWL158" s="86"/>
      <c r="CWM158" s="86"/>
      <c r="CWN158" s="86"/>
      <c r="CWO158" s="86"/>
      <c r="CWP158" s="86"/>
      <c r="CWQ158" s="86"/>
      <c r="CWR158" s="86"/>
      <c r="CWS158" s="86"/>
      <c r="CWT158" s="86"/>
      <c r="CWU158" s="86"/>
      <c r="CWV158" s="86"/>
      <c r="CWW158" s="86"/>
      <c r="CWX158" s="86"/>
      <c r="CWY158" s="86"/>
      <c r="CWZ158" s="86"/>
      <c r="CXA158" s="86"/>
      <c r="CXB158" s="86"/>
      <c r="CXC158" s="86"/>
      <c r="CXD158" s="86"/>
      <c r="CXE158" s="86"/>
      <c r="CXF158" s="86"/>
      <c r="CXG158" s="86"/>
      <c r="CXH158" s="86"/>
      <c r="CXI158" s="86"/>
      <c r="CXJ158" s="86"/>
      <c r="CXK158" s="86"/>
      <c r="CXL158" s="86"/>
      <c r="CXM158" s="86"/>
      <c r="CXN158" s="86"/>
      <c r="CXO158" s="86"/>
      <c r="CXP158" s="86"/>
      <c r="CXQ158" s="86"/>
      <c r="CXR158" s="86"/>
      <c r="CXS158" s="86"/>
      <c r="CXT158" s="86"/>
      <c r="CXU158" s="86"/>
      <c r="CXV158" s="86"/>
      <c r="CXW158" s="86"/>
      <c r="CXX158" s="86"/>
      <c r="CXY158" s="86"/>
      <c r="CXZ158" s="86"/>
      <c r="CYA158" s="86"/>
      <c r="CYB158" s="86"/>
      <c r="CYC158" s="86"/>
      <c r="CYD158" s="86"/>
      <c r="CYE158" s="86"/>
      <c r="CYF158" s="86"/>
      <c r="CYG158" s="86"/>
      <c r="CYH158" s="86"/>
      <c r="CYI158" s="86"/>
      <c r="CYJ158" s="86"/>
      <c r="CYK158" s="86"/>
      <c r="CYL158" s="86"/>
      <c r="CYM158" s="86"/>
      <c r="CYN158" s="86"/>
      <c r="CYO158" s="86"/>
      <c r="CYP158" s="86"/>
      <c r="CYQ158" s="86"/>
      <c r="CYR158" s="86"/>
      <c r="CYS158" s="86"/>
      <c r="CYT158" s="86"/>
      <c r="CYU158" s="86"/>
      <c r="CYV158" s="86"/>
      <c r="CYW158" s="86"/>
      <c r="CYX158" s="86"/>
      <c r="CYY158" s="86"/>
      <c r="CYZ158" s="86"/>
      <c r="CZA158" s="86"/>
      <c r="CZB158" s="86"/>
      <c r="CZC158" s="86"/>
      <c r="CZD158" s="86"/>
      <c r="CZE158" s="86"/>
      <c r="CZF158" s="86"/>
      <c r="CZG158" s="86"/>
      <c r="CZH158" s="86"/>
      <c r="CZI158" s="86"/>
      <c r="CZJ158" s="86"/>
      <c r="CZK158" s="86"/>
      <c r="CZL158" s="86"/>
      <c r="CZM158" s="86"/>
      <c r="CZN158" s="86"/>
      <c r="CZO158" s="86"/>
      <c r="CZP158" s="86"/>
      <c r="CZQ158" s="86"/>
      <c r="CZR158" s="86"/>
      <c r="CZS158" s="86"/>
      <c r="CZT158" s="86"/>
      <c r="CZU158" s="86"/>
      <c r="CZV158" s="86"/>
      <c r="CZW158" s="86"/>
      <c r="CZX158" s="86"/>
      <c r="CZY158" s="86"/>
      <c r="CZZ158" s="86"/>
      <c r="DAA158" s="86"/>
      <c r="DAB158" s="86"/>
      <c r="DAC158" s="86"/>
      <c r="DAD158" s="86"/>
      <c r="DAE158" s="86"/>
      <c r="DAF158" s="86"/>
      <c r="DAG158" s="86"/>
      <c r="DAH158" s="86"/>
      <c r="DAI158" s="86"/>
      <c r="DAJ158" s="86"/>
      <c r="DAK158" s="86"/>
      <c r="DAL158" s="86"/>
      <c r="DAM158" s="86"/>
      <c r="DAN158" s="86"/>
      <c r="DAO158" s="86"/>
      <c r="DAP158" s="86"/>
      <c r="DAQ158" s="86"/>
      <c r="DAR158" s="86"/>
      <c r="DAS158" s="86"/>
      <c r="DAT158" s="86"/>
      <c r="DAU158" s="86"/>
      <c r="DAV158" s="86"/>
      <c r="DAW158" s="86"/>
      <c r="DAX158" s="86"/>
      <c r="DAY158" s="86"/>
      <c r="DAZ158" s="86"/>
      <c r="DBA158" s="86"/>
      <c r="DBB158" s="86"/>
      <c r="DBC158" s="86"/>
      <c r="DBD158" s="86"/>
      <c r="DBE158" s="86"/>
      <c r="DBF158" s="86"/>
      <c r="DBG158" s="86"/>
      <c r="DBH158" s="86"/>
      <c r="DBI158" s="86"/>
      <c r="DBJ158" s="86"/>
      <c r="DBK158" s="86"/>
      <c r="DBL158" s="86"/>
      <c r="DBM158" s="86"/>
      <c r="DBN158" s="86"/>
      <c r="DBO158" s="186"/>
      <c r="DBP158" s="186"/>
      <c r="DBQ158" s="186"/>
      <c r="DBR158" s="186"/>
      <c r="DBS158" s="186"/>
      <c r="DBT158" s="186"/>
      <c r="DBU158" s="86"/>
      <c r="DBV158" s="86"/>
      <c r="DBW158" s="86"/>
      <c r="DBX158" s="86"/>
      <c r="DBY158" s="86"/>
      <c r="DBZ158" s="86"/>
      <c r="DCA158" s="86"/>
      <c r="DCB158" s="86"/>
      <c r="DCC158" s="86"/>
      <c r="DCD158" s="86"/>
      <c r="DCE158" s="86"/>
      <c r="DCF158" s="86"/>
      <c r="DCG158" s="86"/>
      <c r="DCH158" s="86"/>
      <c r="DCI158" s="86"/>
      <c r="DCJ158" s="86"/>
      <c r="DCK158" s="86"/>
      <c r="DCL158" s="86"/>
      <c r="DCM158" s="86"/>
      <c r="DCN158" s="86"/>
      <c r="DCO158" s="86"/>
      <c r="DCP158" s="86"/>
      <c r="DCQ158" s="86"/>
      <c r="DCR158" s="86"/>
      <c r="DCS158" s="86"/>
      <c r="DCT158" s="86"/>
      <c r="DCU158" s="86"/>
      <c r="DCV158" s="86"/>
      <c r="DCW158" s="86"/>
      <c r="DCX158" s="86"/>
      <c r="DCY158" s="86"/>
      <c r="DCZ158" s="86"/>
      <c r="DDA158" s="86"/>
      <c r="DDB158" s="86"/>
      <c r="DDC158" s="86"/>
      <c r="DDD158" s="86"/>
      <c r="DDE158" s="86"/>
      <c r="DDF158" s="86"/>
      <c r="DDG158" s="86"/>
      <c r="DDH158" s="86"/>
      <c r="DDI158" s="86"/>
      <c r="DDJ158" s="86"/>
      <c r="DDK158" s="86"/>
      <c r="DDL158" s="86"/>
      <c r="DDM158" s="86"/>
      <c r="DDN158" s="86"/>
      <c r="DDO158" s="86"/>
      <c r="DDP158" s="86"/>
      <c r="DDQ158" s="86"/>
      <c r="DDR158" s="86"/>
      <c r="DDS158" s="86"/>
      <c r="DDT158" s="86"/>
      <c r="DDU158" s="86"/>
      <c r="DDV158" s="86"/>
      <c r="DDW158" s="86"/>
      <c r="DDX158" s="86"/>
      <c r="DDY158" s="86"/>
      <c r="DDZ158" s="86"/>
      <c r="DEA158" s="86"/>
      <c r="DEB158" s="86"/>
      <c r="DEC158" s="86"/>
      <c r="DED158" s="86"/>
      <c r="DEE158" s="86"/>
      <c r="DEF158" s="86"/>
      <c r="DEG158" s="86"/>
      <c r="DEH158" s="86"/>
      <c r="DEI158" s="86"/>
      <c r="DEJ158" s="86"/>
      <c r="DEK158" s="86"/>
      <c r="DEL158" s="86"/>
      <c r="DEM158" s="86"/>
      <c r="DEN158" s="86"/>
      <c r="DEO158" s="86"/>
      <c r="DEP158" s="86"/>
      <c r="DEQ158" s="86"/>
      <c r="DER158" s="86"/>
      <c r="DES158" s="86"/>
      <c r="DET158" s="86"/>
      <c r="DEU158" s="86"/>
      <c r="DEV158" s="86"/>
      <c r="DEW158" s="86"/>
      <c r="DEX158" s="86"/>
      <c r="DEY158" s="86"/>
      <c r="DEZ158" s="86"/>
      <c r="DFA158" s="86"/>
      <c r="DFB158" s="86"/>
      <c r="DFC158" s="86"/>
      <c r="DFD158" s="86"/>
      <c r="DFE158" s="86"/>
      <c r="DFF158" s="86"/>
      <c r="DFG158" s="86"/>
      <c r="DFH158" s="86"/>
      <c r="DFI158" s="86"/>
      <c r="DFJ158" s="86"/>
      <c r="DFK158" s="86"/>
      <c r="DFL158" s="86"/>
      <c r="DFM158" s="86"/>
      <c r="DFN158" s="86"/>
      <c r="DFO158" s="86"/>
      <c r="DFP158" s="86"/>
      <c r="DFQ158" s="86"/>
      <c r="DFR158" s="86"/>
      <c r="DFS158" s="86"/>
      <c r="DFT158" s="86"/>
      <c r="DFU158" s="86"/>
      <c r="DFV158" s="86"/>
      <c r="DFW158" s="86"/>
      <c r="DFX158" s="86"/>
      <c r="DFY158" s="86"/>
      <c r="DFZ158" s="86"/>
      <c r="DGA158" s="86"/>
      <c r="DGB158" s="86"/>
      <c r="DGC158" s="86"/>
      <c r="DGD158" s="86"/>
      <c r="DGE158" s="86"/>
      <c r="DGF158" s="86"/>
      <c r="DGG158" s="86"/>
      <c r="DGH158" s="86"/>
      <c r="DGI158" s="86"/>
      <c r="DGJ158" s="86"/>
      <c r="DGK158" s="86"/>
      <c r="DGL158" s="86"/>
      <c r="DGM158" s="86"/>
      <c r="DGN158" s="86"/>
      <c r="DGO158" s="86"/>
      <c r="DGP158" s="86"/>
      <c r="DGQ158" s="86"/>
      <c r="DGR158" s="86"/>
      <c r="DGS158" s="86"/>
      <c r="DGT158" s="86"/>
      <c r="DGU158" s="86"/>
      <c r="DGV158" s="86"/>
      <c r="DGW158" s="86"/>
      <c r="DGX158" s="86"/>
      <c r="DGY158" s="86"/>
      <c r="DGZ158" s="86"/>
      <c r="DHA158" s="86"/>
      <c r="DHB158" s="86"/>
      <c r="DHC158" s="86"/>
      <c r="DHD158" s="86"/>
      <c r="DHE158" s="86"/>
      <c r="DHF158" s="86"/>
      <c r="DHG158" s="86"/>
      <c r="DHH158" s="86"/>
      <c r="DHI158" s="86"/>
      <c r="DHJ158" s="86"/>
      <c r="DHK158" s="86"/>
      <c r="DHL158" s="86"/>
      <c r="DHM158" s="86"/>
      <c r="DHN158" s="86"/>
      <c r="DHO158" s="86"/>
      <c r="DHP158" s="86"/>
      <c r="DHQ158" s="86"/>
      <c r="DHR158" s="86"/>
      <c r="DHS158" s="86"/>
      <c r="DHT158" s="86"/>
      <c r="DHU158" s="86"/>
      <c r="DHV158" s="86"/>
      <c r="DHW158" s="86"/>
      <c r="DHX158" s="86"/>
      <c r="DHY158" s="86"/>
      <c r="DHZ158" s="86"/>
      <c r="DIA158" s="86"/>
      <c r="DIB158" s="86"/>
      <c r="DIC158" s="86"/>
      <c r="DID158" s="86"/>
      <c r="DIE158" s="86"/>
      <c r="DIF158" s="86"/>
      <c r="DIG158" s="86"/>
      <c r="DIH158" s="86"/>
      <c r="DII158" s="86"/>
      <c r="DIJ158" s="86"/>
      <c r="DIK158" s="86"/>
      <c r="DIL158" s="86"/>
      <c r="DIM158" s="86"/>
      <c r="DIN158" s="86"/>
      <c r="DIO158" s="86"/>
      <c r="DIP158" s="86"/>
      <c r="DIQ158" s="86"/>
      <c r="DIR158" s="86"/>
      <c r="DIS158" s="86"/>
      <c r="DIT158" s="86"/>
      <c r="DIU158" s="86"/>
      <c r="DIV158" s="86"/>
      <c r="DIW158" s="86"/>
      <c r="DIX158" s="86"/>
      <c r="DIY158" s="86"/>
      <c r="DIZ158" s="86"/>
      <c r="DJA158" s="86"/>
      <c r="DJB158" s="86"/>
      <c r="DJC158" s="86"/>
      <c r="DJD158" s="86"/>
      <c r="DJE158" s="86"/>
      <c r="DJF158" s="86"/>
      <c r="DJG158" s="86"/>
      <c r="DJH158" s="86"/>
      <c r="DJI158" s="86"/>
      <c r="DJJ158" s="86"/>
      <c r="DJK158" s="86"/>
      <c r="DJL158" s="86"/>
      <c r="DJM158" s="86"/>
      <c r="DJN158" s="86"/>
      <c r="DJO158" s="86"/>
      <c r="DJP158" s="86"/>
      <c r="DJQ158" s="86"/>
      <c r="DJR158" s="86"/>
      <c r="DJS158" s="86"/>
      <c r="DJT158" s="86"/>
      <c r="DJU158" s="86"/>
      <c r="DJV158" s="86"/>
      <c r="DJW158" s="86"/>
      <c r="DJX158" s="86"/>
      <c r="DJY158" s="86"/>
      <c r="DJZ158" s="86"/>
      <c r="DKA158" s="86"/>
      <c r="DKB158" s="86"/>
      <c r="DKC158" s="86"/>
      <c r="DKD158" s="86"/>
      <c r="DKE158" s="86"/>
      <c r="DKF158" s="86"/>
      <c r="DKG158" s="86"/>
      <c r="DKH158" s="86"/>
      <c r="DKI158" s="86"/>
      <c r="DKJ158" s="86"/>
      <c r="DKK158" s="86"/>
      <c r="DKL158" s="86"/>
      <c r="DKM158" s="86"/>
      <c r="DKN158" s="86"/>
      <c r="DKO158" s="86"/>
      <c r="DKP158" s="86"/>
      <c r="DKQ158" s="86"/>
      <c r="DKR158" s="86"/>
      <c r="DKS158" s="86"/>
      <c r="DKT158" s="86"/>
      <c r="DKU158" s="86"/>
      <c r="DKV158" s="86"/>
      <c r="DKW158" s="86"/>
      <c r="DKX158" s="86"/>
      <c r="DKY158" s="86"/>
      <c r="DKZ158" s="86"/>
      <c r="DLA158" s="86"/>
      <c r="DLB158" s="86"/>
      <c r="DLC158" s="86"/>
      <c r="DLD158" s="86"/>
      <c r="DLE158" s="86"/>
      <c r="DLF158" s="86"/>
      <c r="DLG158" s="86"/>
      <c r="DLH158" s="86"/>
      <c r="DLI158" s="86"/>
      <c r="DLJ158" s="86"/>
      <c r="DLK158" s="186"/>
      <c r="DLL158" s="186"/>
      <c r="DLM158" s="186"/>
      <c r="DLN158" s="186"/>
      <c r="DLO158" s="186"/>
      <c r="DLP158" s="186"/>
      <c r="DLQ158" s="86"/>
      <c r="DLR158" s="86"/>
      <c r="DLS158" s="86"/>
      <c r="DLT158" s="86"/>
      <c r="DLU158" s="86"/>
      <c r="DLV158" s="86"/>
      <c r="DLW158" s="86"/>
      <c r="DLX158" s="86"/>
      <c r="DLY158" s="86"/>
      <c r="DLZ158" s="86"/>
      <c r="DMA158" s="86"/>
      <c r="DMB158" s="86"/>
      <c r="DMC158" s="86"/>
      <c r="DMD158" s="86"/>
      <c r="DME158" s="86"/>
      <c r="DMF158" s="86"/>
      <c r="DMG158" s="86"/>
      <c r="DMH158" s="86"/>
      <c r="DMI158" s="86"/>
      <c r="DMJ158" s="86"/>
      <c r="DMK158" s="86"/>
      <c r="DML158" s="86"/>
      <c r="DMM158" s="86"/>
      <c r="DMN158" s="86"/>
      <c r="DMO158" s="86"/>
      <c r="DMP158" s="86"/>
      <c r="DMQ158" s="86"/>
      <c r="DMR158" s="86"/>
      <c r="DMS158" s="86"/>
      <c r="DMT158" s="86"/>
      <c r="DMU158" s="86"/>
      <c r="DMV158" s="86"/>
      <c r="DMW158" s="86"/>
      <c r="DMX158" s="86"/>
      <c r="DMY158" s="86"/>
      <c r="DMZ158" s="86"/>
      <c r="DNA158" s="86"/>
      <c r="DNB158" s="86"/>
      <c r="DNC158" s="86"/>
      <c r="DND158" s="86"/>
      <c r="DNE158" s="86"/>
      <c r="DNF158" s="86"/>
      <c r="DNG158" s="86"/>
      <c r="DNH158" s="86"/>
      <c r="DNI158" s="86"/>
      <c r="DNJ158" s="86"/>
      <c r="DNK158" s="86"/>
      <c r="DNL158" s="86"/>
      <c r="DNM158" s="86"/>
      <c r="DNN158" s="86"/>
      <c r="DNO158" s="86"/>
      <c r="DNP158" s="86"/>
      <c r="DNQ158" s="86"/>
      <c r="DNR158" s="86"/>
      <c r="DNS158" s="86"/>
      <c r="DNT158" s="86"/>
      <c r="DNU158" s="86"/>
      <c r="DNV158" s="86"/>
      <c r="DNW158" s="86"/>
      <c r="DNX158" s="86"/>
      <c r="DNY158" s="86"/>
      <c r="DNZ158" s="86"/>
      <c r="DOA158" s="86"/>
      <c r="DOB158" s="86"/>
      <c r="DOC158" s="86"/>
      <c r="DOD158" s="86"/>
      <c r="DOE158" s="86"/>
      <c r="DOF158" s="86"/>
      <c r="DOG158" s="86"/>
      <c r="DOH158" s="86"/>
      <c r="DOI158" s="86"/>
      <c r="DOJ158" s="86"/>
      <c r="DOK158" s="86"/>
      <c r="DOL158" s="86"/>
      <c r="DOM158" s="86"/>
      <c r="DON158" s="86"/>
      <c r="DOO158" s="86"/>
      <c r="DOP158" s="86"/>
      <c r="DOQ158" s="86"/>
      <c r="DOR158" s="86"/>
      <c r="DOS158" s="86"/>
      <c r="DOT158" s="86"/>
      <c r="DOU158" s="86"/>
      <c r="DOV158" s="86"/>
      <c r="DOW158" s="86"/>
      <c r="DOX158" s="86"/>
      <c r="DOY158" s="86"/>
      <c r="DOZ158" s="86"/>
      <c r="DPA158" s="86"/>
      <c r="DPB158" s="86"/>
      <c r="DPC158" s="86"/>
      <c r="DPD158" s="86"/>
      <c r="DPE158" s="86"/>
      <c r="DPF158" s="86"/>
      <c r="DPG158" s="86"/>
      <c r="DPH158" s="86"/>
      <c r="DPI158" s="86"/>
      <c r="DPJ158" s="86"/>
      <c r="DPK158" s="86"/>
      <c r="DPL158" s="86"/>
      <c r="DPM158" s="86"/>
      <c r="DPN158" s="86"/>
      <c r="DPO158" s="86"/>
      <c r="DPP158" s="86"/>
      <c r="DPQ158" s="86"/>
      <c r="DPR158" s="86"/>
      <c r="DPS158" s="86"/>
      <c r="DPT158" s="86"/>
      <c r="DPU158" s="86"/>
      <c r="DPV158" s="86"/>
      <c r="DPW158" s="86"/>
      <c r="DPX158" s="86"/>
      <c r="DPY158" s="86"/>
      <c r="DPZ158" s="86"/>
      <c r="DQA158" s="86"/>
      <c r="DQB158" s="86"/>
      <c r="DQC158" s="86"/>
      <c r="DQD158" s="86"/>
      <c r="DQE158" s="86"/>
      <c r="DQF158" s="86"/>
      <c r="DQG158" s="86"/>
      <c r="DQH158" s="86"/>
      <c r="DQI158" s="86"/>
      <c r="DQJ158" s="86"/>
      <c r="DQK158" s="86"/>
      <c r="DQL158" s="86"/>
      <c r="DQM158" s="86"/>
      <c r="DQN158" s="86"/>
      <c r="DQO158" s="86"/>
      <c r="DQP158" s="86"/>
      <c r="DQQ158" s="86"/>
      <c r="DQR158" s="86"/>
      <c r="DQS158" s="86"/>
      <c r="DQT158" s="86"/>
      <c r="DQU158" s="86"/>
      <c r="DQV158" s="86"/>
      <c r="DQW158" s="86"/>
      <c r="DQX158" s="86"/>
      <c r="DQY158" s="86"/>
      <c r="DQZ158" s="86"/>
      <c r="DRA158" s="86"/>
      <c r="DRB158" s="86"/>
      <c r="DRC158" s="86"/>
      <c r="DRD158" s="86"/>
      <c r="DRE158" s="86"/>
      <c r="DRF158" s="86"/>
      <c r="DRG158" s="86"/>
      <c r="DRH158" s="86"/>
      <c r="DRI158" s="86"/>
      <c r="DRJ158" s="86"/>
      <c r="DRK158" s="86"/>
      <c r="DRL158" s="86"/>
      <c r="DRM158" s="86"/>
      <c r="DRN158" s="86"/>
      <c r="DRO158" s="86"/>
      <c r="DRP158" s="86"/>
      <c r="DRQ158" s="86"/>
      <c r="DRR158" s="86"/>
      <c r="DRS158" s="86"/>
      <c r="DRT158" s="86"/>
      <c r="DRU158" s="86"/>
      <c r="DRV158" s="86"/>
      <c r="DRW158" s="86"/>
      <c r="DRX158" s="86"/>
      <c r="DRY158" s="86"/>
      <c r="DRZ158" s="86"/>
      <c r="DSA158" s="86"/>
      <c r="DSB158" s="86"/>
      <c r="DSC158" s="86"/>
      <c r="DSD158" s="86"/>
      <c r="DSE158" s="86"/>
      <c r="DSF158" s="86"/>
      <c r="DSG158" s="86"/>
      <c r="DSH158" s="86"/>
      <c r="DSI158" s="86"/>
      <c r="DSJ158" s="86"/>
      <c r="DSK158" s="86"/>
      <c r="DSL158" s="86"/>
      <c r="DSM158" s="86"/>
      <c r="DSN158" s="86"/>
      <c r="DSO158" s="86"/>
      <c r="DSP158" s="86"/>
      <c r="DSQ158" s="86"/>
      <c r="DSR158" s="86"/>
      <c r="DSS158" s="86"/>
      <c r="DST158" s="86"/>
      <c r="DSU158" s="86"/>
      <c r="DSV158" s="86"/>
      <c r="DSW158" s="86"/>
      <c r="DSX158" s="86"/>
      <c r="DSY158" s="86"/>
      <c r="DSZ158" s="86"/>
      <c r="DTA158" s="86"/>
      <c r="DTB158" s="86"/>
      <c r="DTC158" s="86"/>
      <c r="DTD158" s="86"/>
      <c r="DTE158" s="86"/>
      <c r="DTF158" s="86"/>
      <c r="DTG158" s="86"/>
      <c r="DTH158" s="86"/>
      <c r="DTI158" s="86"/>
      <c r="DTJ158" s="86"/>
      <c r="DTK158" s="86"/>
      <c r="DTL158" s="86"/>
      <c r="DTM158" s="86"/>
      <c r="DTN158" s="86"/>
      <c r="DTO158" s="86"/>
      <c r="DTP158" s="86"/>
      <c r="DTQ158" s="86"/>
      <c r="DTR158" s="86"/>
      <c r="DTS158" s="86"/>
      <c r="DTT158" s="86"/>
      <c r="DTU158" s="86"/>
      <c r="DTV158" s="86"/>
      <c r="DTW158" s="86"/>
      <c r="DTX158" s="86"/>
      <c r="DTY158" s="86"/>
      <c r="DTZ158" s="86"/>
      <c r="DUA158" s="86"/>
      <c r="DUB158" s="86"/>
      <c r="DUC158" s="86"/>
      <c r="DUD158" s="86"/>
      <c r="DUE158" s="86"/>
      <c r="DUF158" s="86"/>
      <c r="DUG158" s="86"/>
      <c r="DUH158" s="86"/>
      <c r="DUI158" s="86"/>
      <c r="DUJ158" s="86"/>
      <c r="DUK158" s="86"/>
      <c r="DUL158" s="86"/>
      <c r="DUM158" s="86"/>
      <c r="DUN158" s="86"/>
      <c r="DUO158" s="86"/>
      <c r="DUP158" s="86"/>
      <c r="DUQ158" s="86"/>
      <c r="DUR158" s="86"/>
      <c r="DUS158" s="86"/>
      <c r="DUT158" s="86"/>
      <c r="DUU158" s="86"/>
      <c r="DUV158" s="86"/>
      <c r="DUW158" s="86"/>
      <c r="DUX158" s="86"/>
      <c r="DUY158" s="86"/>
      <c r="DUZ158" s="86"/>
      <c r="DVA158" s="86"/>
      <c r="DVB158" s="86"/>
      <c r="DVC158" s="86"/>
      <c r="DVD158" s="86"/>
      <c r="DVE158" s="86"/>
      <c r="DVF158" s="86"/>
      <c r="DVG158" s="186"/>
      <c r="DVH158" s="186"/>
      <c r="DVI158" s="186"/>
      <c r="DVJ158" s="186"/>
      <c r="DVK158" s="186"/>
      <c r="DVL158" s="186"/>
      <c r="DVM158" s="86"/>
      <c r="DVN158" s="86"/>
      <c r="DVO158" s="86"/>
      <c r="DVP158" s="86"/>
      <c r="DVQ158" s="86"/>
      <c r="DVR158" s="86"/>
      <c r="DVS158" s="86"/>
      <c r="DVT158" s="86"/>
      <c r="DVU158" s="86"/>
      <c r="DVV158" s="86"/>
      <c r="DVW158" s="86"/>
      <c r="DVX158" s="86"/>
      <c r="DVY158" s="86"/>
      <c r="DVZ158" s="86"/>
      <c r="DWA158" s="86"/>
      <c r="DWB158" s="86"/>
      <c r="DWC158" s="86"/>
      <c r="DWD158" s="86"/>
      <c r="DWE158" s="86"/>
      <c r="DWF158" s="86"/>
      <c r="DWG158" s="86"/>
      <c r="DWH158" s="86"/>
      <c r="DWI158" s="86"/>
      <c r="DWJ158" s="86"/>
      <c r="DWK158" s="86"/>
      <c r="DWL158" s="86"/>
      <c r="DWM158" s="86"/>
      <c r="DWN158" s="86"/>
      <c r="DWO158" s="86"/>
      <c r="DWP158" s="86"/>
      <c r="DWQ158" s="86"/>
      <c r="DWR158" s="86"/>
      <c r="DWS158" s="86"/>
      <c r="DWT158" s="86"/>
      <c r="DWU158" s="86"/>
      <c r="DWV158" s="86"/>
      <c r="DWW158" s="86"/>
      <c r="DWX158" s="86"/>
      <c r="DWY158" s="86"/>
      <c r="DWZ158" s="86"/>
      <c r="DXA158" s="86"/>
      <c r="DXB158" s="86"/>
      <c r="DXC158" s="86"/>
      <c r="DXD158" s="86"/>
      <c r="DXE158" s="86"/>
      <c r="DXF158" s="86"/>
      <c r="DXG158" s="86"/>
      <c r="DXH158" s="86"/>
      <c r="DXI158" s="86"/>
      <c r="DXJ158" s="86"/>
      <c r="DXK158" s="86"/>
      <c r="DXL158" s="86"/>
      <c r="DXM158" s="86"/>
      <c r="DXN158" s="86"/>
      <c r="DXO158" s="86"/>
      <c r="DXP158" s="86"/>
      <c r="DXQ158" s="86"/>
      <c r="DXR158" s="86"/>
      <c r="DXS158" s="86"/>
      <c r="DXT158" s="86"/>
      <c r="DXU158" s="86"/>
      <c r="DXV158" s="86"/>
      <c r="DXW158" s="86"/>
      <c r="DXX158" s="86"/>
      <c r="DXY158" s="86"/>
      <c r="DXZ158" s="86"/>
      <c r="DYA158" s="86"/>
      <c r="DYB158" s="86"/>
      <c r="DYC158" s="86"/>
      <c r="DYD158" s="86"/>
      <c r="DYE158" s="86"/>
      <c r="DYF158" s="86"/>
      <c r="DYG158" s="86"/>
      <c r="DYH158" s="86"/>
      <c r="DYI158" s="86"/>
      <c r="DYJ158" s="86"/>
      <c r="DYK158" s="86"/>
      <c r="DYL158" s="86"/>
      <c r="DYM158" s="86"/>
      <c r="DYN158" s="86"/>
      <c r="DYO158" s="86"/>
      <c r="DYP158" s="86"/>
      <c r="DYQ158" s="86"/>
      <c r="DYR158" s="86"/>
      <c r="DYS158" s="86"/>
      <c r="DYT158" s="86"/>
      <c r="DYU158" s="86"/>
      <c r="DYV158" s="86"/>
      <c r="DYW158" s="86"/>
      <c r="DYX158" s="86"/>
      <c r="DYY158" s="86"/>
      <c r="DYZ158" s="86"/>
      <c r="DZA158" s="86"/>
      <c r="DZB158" s="86"/>
      <c r="DZC158" s="86"/>
      <c r="DZD158" s="86"/>
      <c r="DZE158" s="86"/>
      <c r="DZF158" s="86"/>
      <c r="DZG158" s="86"/>
      <c r="DZH158" s="86"/>
      <c r="DZI158" s="86"/>
      <c r="DZJ158" s="86"/>
      <c r="DZK158" s="86"/>
      <c r="DZL158" s="86"/>
      <c r="DZM158" s="86"/>
      <c r="DZN158" s="86"/>
      <c r="DZO158" s="86"/>
      <c r="DZP158" s="86"/>
      <c r="DZQ158" s="86"/>
      <c r="DZR158" s="86"/>
      <c r="DZS158" s="86"/>
      <c r="DZT158" s="86"/>
      <c r="DZU158" s="86"/>
      <c r="DZV158" s="86"/>
      <c r="DZW158" s="86"/>
      <c r="DZX158" s="86"/>
      <c r="DZY158" s="86"/>
      <c r="DZZ158" s="86"/>
      <c r="EAA158" s="86"/>
      <c r="EAB158" s="86"/>
      <c r="EAC158" s="86"/>
      <c r="EAD158" s="86"/>
      <c r="EAE158" s="86"/>
      <c r="EAF158" s="86"/>
      <c r="EAG158" s="86"/>
      <c r="EAH158" s="86"/>
      <c r="EAI158" s="86"/>
      <c r="EAJ158" s="86"/>
      <c r="EAK158" s="86"/>
      <c r="EAL158" s="86"/>
      <c r="EAM158" s="86"/>
      <c r="EAN158" s="86"/>
      <c r="EAO158" s="86"/>
      <c r="EAP158" s="86"/>
      <c r="EAQ158" s="86"/>
      <c r="EAR158" s="86"/>
      <c r="EAS158" s="86"/>
      <c r="EAT158" s="86"/>
      <c r="EAU158" s="86"/>
      <c r="EAV158" s="86"/>
      <c r="EAW158" s="86"/>
      <c r="EAX158" s="86"/>
      <c r="EAY158" s="86"/>
      <c r="EAZ158" s="86"/>
      <c r="EBA158" s="86"/>
      <c r="EBB158" s="86"/>
      <c r="EBC158" s="86"/>
      <c r="EBD158" s="86"/>
      <c r="EBE158" s="86"/>
      <c r="EBF158" s="86"/>
      <c r="EBG158" s="86"/>
      <c r="EBH158" s="86"/>
      <c r="EBI158" s="86"/>
      <c r="EBJ158" s="86"/>
      <c r="EBK158" s="86"/>
      <c r="EBL158" s="86"/>
      <c r="EBM158" s="86"/>
      <c r="EBN158" s="86"/>
      <c r="EBO158" s="86"/>
      <c r="EBP158" s="86"/>
      <c r="EBQ158" s="86"/>
      <c r="EBR158" s="86"/>
      <c r="EBS158" s="86"/>
      <c r="EBT158" s="86"/>
      <c r="EBU158" s="86"/>
      <c r="EBV158" s="86"/>
      <c r="EBW158" s="86"/>
      <c r="EBX158" s="86"/>
      <c r="EBY158" s="86"/>
      <c r="EBZ158" s="86"/>
      <c r="ECA158" s="86"/>
      <c r="ECB158" s="86"/>
      <c r="ECC158" s="86"/>
      <c r="ECD158" s="86"/>
      <c r="ECE158" s="86"/>
      <c r="ECF158" s="86"/>
      <c r="ECG158" s="86"/>
      <c r="ECH158" s="86"/>
      <c r="ECI158" s="86"/>
      <c r="ECJ158" s="86"/>
      <c r="ECK158" s="86"/>
      <c r="ECL158" s="86"/>
      <c r="ECM158" s="86"/>
      <c r="ECN158" s="86"/>
      <c r="ECO158" s="86"/>
      <c r="ECP158" s="86"/>
      <c r="ECQ158" s="86"/>
      <c r="ECR158" s="86"/>
      <c r="ECS158" s="86"/>
      <c r="ECT158" s="86"/>
      <c r="ECU158" s="86"/>
      <c r="ECV158" s="86"/>
      <c r="ECW158" s="86"/>
      <c r="ECX158" s="86"/>
      <c r="ECY158" s="86"/>
      <c r="ECZ158" s="86"/>
      <c r="EDA158" s="86"/>
      <c r="EDB158" s="86"/>
      <c r="EDC158" s="86"/>
      <c r="EDD158" s="86"/>
      <c r="EDE158" s="86"/>
      <c r="EDF158" s="86"/>
      <c r="EDG158" s="86"/>
      <c r="EDH158" s="86"/>
      <c r="EDI158" s="86"/>
      <c r="EDJ158" s="86"/>
      <c r="EDK158" s="86"/>
      <c r="EDL158" s="86"/>
      <c r="EDM158" s="86"/>
      <c r="EDN158" s="86"/>
      <c r="EDO158" s="86"/>
      <c r="EDP158" s="86"/>
      <c r="EDQ158" s="86"/>
      <c r="EDR158" s="86"/>
      <c r="EDS158" s="86"/>
      <c r="EDT158" s="86"/>
      <c r="EDU158" s="86"/>
      <c r="EDV158" s="86"/>
      <c r="EDW158" s="86"/>
      <c r="EDX158" s="86"/>
      <c r="EDY158" s="86"/>
      <c r="EDZ158" s="86"/>
      <c r="EEA158" s="86"/>
      <c r="EEB158" s="86"/>
      <c r="EEC158" s="86"/>
      <c r="EED158" s="86"/>
      <c r="EEE158" s="86"/>
      <c r="EEF158" s="86"/>
      <c r="EEG158" s="86"/>
      <c r="EEH158" s="86"/>
      <c r="EEI158" s="86"/>
      <c r="EEJ158" s="86"/>
      <c r="EEK158" s="86"/>
      <c r="EEL158" s="86"/>
      <c r="EEM158" s="86"/>
      <c r="EEN158" s="86"/>
      <c r="EEO158" s="86"/>
      <c r="EEP158" s="86"/>
      <c r="EEQ158" s="86"/>
      <c r="EER158" s="86"/>
      <c r="EES158" s="86"/>
      <c r="EET158" s="86"/>
      <c r="EEU158" s="86"/>
      <c r="EEV158" s="86"/>
      <c r="EEW158" s="86"/>
      <c r="EEX158" s="86"/>
      <c r="EEY158" s="86"/>
      <c r="EEZ158" s="86"/>
      <c r="EFA158" s="86"/>
      <c r="EFB158" s="86"/>
      <c r="EFC158" s="186"/>
      <c r="EFD158" s="186"/>
      <c r="EFE158" s="186"/>
      <c r="EFF158" s="186"/>
      <c r="EFG158" s="186"/>
      <c r="EFH158" s="186"/>
      <c r="EFI158" s="86"/>
      <c r="EFJ158" s="86"/>
      <c r="EFK158" s="86"/>
      <c r="EFL158" s="86"/>
      <c r="EFM158" s="86"/>
      <c r="EFN158" s="86"/>
      <c r="EFO158" s="86"/>
      <c r="EFP158" s="86"/>
      <c r="EFQ158" s="86"/>
      <c r="EFR158" s="86"/>
      <c r="EFS158" s="86"/>
      <c r="EFT158" s="86"/>
      <c r="EFU158" s="86"/>
      <c r="EFV158" s="86"/>
      <c r="EFW158" s="86"/>
      <c r="EFX158" s="86"/>
      <c r="EFY158" s="86"/>
      <c r="EFZ158" s="86"/>
      <c r="EGA158" s="86"/>
      <c r="EGB158" s="86"/>
      <c r="EGC158" s="86"/>
      <c r="EGD158" s="86"/>
      <c r="EGE158" s="86"/>
      <c r="EGF158" s="86"/>
      <c r="EGG158" s="86"/>
      <c r="EGH158" s="86"/>
      <c r="EGI158" s="86"/>
      <c r="EGJ158" s="86"/>
      <c r="EGK158" s="86"/>
      <c r="EGL158" s="86"/>
      <c r="EGM158" s="86"/>
      <c r="EGN158" s="86"/>
      <c r="EGO158" s="86"/>
      <c r="EGP158" s="86"/>
      <c r="EGQ158" s="86"/>
      <c r="EGR158" s="86"/>
      <c r="EGS158" s="86"/>
      <c r="EGT158" s="86"/>
      <c r="EGU158" s="86"/>
      <c r="EGV158" s="86"/>
      <c r="EGW158" s="86"/>
      <c r="EGX158" s="86"/>
      <c r="EGY158" s="86"/>
      <c r="EGZ158" s="86"/>
      <c r="EHA158" s="86"/>
      <c r="EHB158" s="86"/>
      <c r="EHC158" s="86"/>
      <c r="EHD158" s="86"/>
      <c r="EHE158" s="86"/>
      <c r="EHF158" s="86"/>
      <c r="EHG158" s="86"/>
      <c r="EHH158" s="86"/>
      <c r="EHI158" s="86"/>
      <c r="EHJ158" s="86"/>
      <c r="EHK158" s="86"/>
      <c r="EHL158" s="86"/>
      <c r="EHM158" s="86"/>
      <c r="EHN158" s="86"/>
      <c r="EHO158" s="86"/>
      <c r="EHP158" s="86"/>
      <c r="EHQ158" s="86"/>
      <c r="EHR158" s="86"/>
      <c r="EHS158" s="86"/>
      <c r="EHT158" s="86"/>
      <c r="EHU158" s="86"/>
      <c r="EHV158" s="86"/>
      <c r="EHW158" s="86"/>
      <c r="EHX158" s="86"/>
      <c r="EHY158" s="86"/>
      <c r="EHZ158" s="86"/>
      <c r="EIA158" s="86"/>
      <c r="EIB158" s="86"/>
      <c r="EIC158" s="86"/>
      <c r="EID158" s="86"/>
      <c r="EIE158" s="86"/>
      <c r="EIF158" s="86"/>
      <c r="EIG158" s="86"/>
      <c r="EIH158" s="86"/>
      <c r="EII158" s="86"/>
      <c r="EIJ158" s="86"/>
      <c r="EIK158" s="86"/>
      <c r="EIL158" s="86"/>
      <c r="EIM158" s="86"/>
      <c r="EIN158" s="86"/>
      <c r="EIO158" s="86"/>
      <c r="EIP158" s="86"/>
      <c r="EIQ158" s="86"/>
      <c r="EIR158" s="86"/>
      <c r="EIS158" s="86"/>
      <c r="EIT158" s="86"/>
      <c r="EIU158" s="86"/>
      <c r="EIV158" s="86"/>
      <c r="EIW158" s="86"/>
      <c r="EIX158" s="86"/>
      <c r="EIY158" s="86"/>
      <c r="EIZ158" s="86"/>
      <c r="EJA158" s="86"/>
      <c r="EJB158" s="86"/>
      <c r="EJC158" s="86"/>
      <c r="EJD158" s="86"/>
      <c r="EJE158" s="86"/>
      <c r="EJF158" s="86"/>
      <c r="EJG158" s="86"/>
      <c r="EJH158" s="86"/>
      <c r="EJI158" s="86"/>
      <c r="EJJ158" s="86"/>
      <c r="EJK158" s="86"/>
      <c r="EJL158" s="86"/>
      <c r="EJM158" s="86"/>
      <c r="EJN158" s="86"/>
      <c r="EJO158" s="86"/>
      <c r="EJP158" s="86"/>
      <c r="EJQ158" s="86"/>
      <c r="EJR158" s="86"/>
      <c r="EJS158" s="86"/>
      <c r="EJT158" s="86"/>
      <c r="EJU158" s="86"/>
      <c r="EJV158" s="86"/>
      <c r="EJW158" s="86"/>
      <c r="EJX158" s="86"/>
      <c r="EJY158" s="86"/>
      <c r="EJZ158" s="86"/>
      <c r="EKA158" s="86"/>
      <c r="EKB158" s="86"/>
      <c r="EKC158" s="86"/>
      <c r="EKD158" s="86"/>
      <c r="EKE158" s="86"/>
      <c r="EKF158" s="86"/>
      <c r="EKG158" s="86"/>
      <c r="EKH158" s="86"/>
      <c r="EKI158" s="86"/>
      <c r="EKJ158" s="86"/>
      <c r="EKK158" s="86"/>
      <c r="EKL158" s="86"/>
      <c r="EKM158" s="86"/>
      <c r="EKN158" s="86"/>
      <c r="EKO158" s="86"/>
      <c r="EKP158" s="86"/>
      <c r="EKQ158" s="86"/>
      <c r="EKR158" s="86"/>
      <c r="EKS158" s="86"/>
      <c r="EKT158" s="86"/>
      <c r="EKU158" s="86"/>
      <c r="EKV158" s="86"/>
      <c r="EKW158" s="86"/>
      <c r="EKX158" s="86"/>
      <c r="EKY158" s="86"/>
      <c r="EKZ158" s="86"/>
      <c r="ELA158" s="86"/>
      <c r="ELB158" s="86"/>
      <c r="ELC158" s="86"/>
      <c r="ELD158" s="86"/>
      <c r="ELE158" s="86"/>
      <c r="ELF158" s="86"/>
      <c r="ELG158" s="86"/>
      <c r="ELH158" s="86"/>
      <c r="ELI158" s="86"/>
      <c r="ELJ158" s="86"/>
      <c r="ELK158" s="86"/>
      <c r="ELL158" s="86"/>
      <c r="ELM158" s="86"/>
      <c r="ELN158" s="86"/>
      <c r="ELO158" s="86"/>
      <c r="ELP158" s="86"/>
      <c r="ELQ158" s="86"/>
      <c r="ELR158" s="86"/>
      <c r="ELS158" s="86"/>
      <c r="ELT158" s="86"/>
      <c r="ELU158" s="86"/>
      <c r="ELV158" s="86"/>
      <c r="ELW158" s="86"/>
      <c r="ELX158" s="86"/>
      <c r="ELY158" s="86"/>
      <c r="ELZ158" s="86"/>
      <c r="EMA158" s="86"/>
      <c r="EMB158" s="86"/>
      <c r="EMC158" s="86"/>
      <c r="EMD158" s="86"/>
      <c r="EME158" s="86"/>
      <c r="EMF158" s="86"/>
      <c r="EMG158" s="86"/>
      <c r="EMH158" s="86"/>
      <c r="EMI158" s="86"/>
      <c r="EMJ158" s="86"/>
      <c r="EMK158" s="86"/>
      <c r="EML158" s="86"/>
      <c r="EMM158" s="86"/>
      <c r="EMN158" s="86"/>
      <c r="EMO158" s="86"/>
      <c r="EMP158" s="86"/>
      <c r="EMQ158" s="86"/>
      <c r="EMR158" s="86"/>
      <c r="EMS158" s="86"/>
      <c r="EMT158" s="86"/>
      <c r="EMU158" s="86"/>
      <c r="EMV158" s="86"/>
      <c r="EMW158" s="86"/>
      <c r="EMX158" s="86"/>
      <c r="EMY158" s="86"/>
      <c r="EMZ158" s="86"/>
      <c r="ENA158" s="86"/>
      <c r="ENB158" s="86"/>
      <c r="ENC158" s="86"/>
      <c r="END158" s="86"/>
      <c r="ENE158" s="86"/>
      <c r="ENF158" s="86"/>
      <c r="ENG158" s="86"/>
      <c r="ENH158" s="86"/>
      <c r="ENI158" s="86"/>
      <c r="ENJ158" s="86"/>
      <c r="ENK158" s="86"/>
      <c r="ENL158" s="86"/>
      <c r="ENM158" s="86"/>
      <c r="ENN158" s="86"/>
      <c r="ENO158" s="86"/>
      <c r="ENP158" s="86"/>
      <c r="ENQ158" s="86"/>
      <c r="ENR158" s="86"/>
      <c r="ENS158" s="86"/>
      <c r="ENT158" s="86"/>
      <c r="ENU158" s="86"/>
      <c r="ENV158" s="86"/>
      <c r="ENW158" s="86"/>
      <c r="ENX158" s="86"/>
      <c r="ENY158" s="86"/>
      <c r="ENZ158" s="86"/>
      <c r="EOA158" s="86"/>
      <c r="EOB158" s="86"/>
      <c r="EOC158" s="86"/>
      <c r="EOD158" s="86"/>
      <c r="EOE158" s="86"/>
      <c r="EOF158" s="86"/>
      <c r="EOG158" s="86"/>
      <c r="EOH158" s="86"/>
      <c r="EOI158" s="86"/>
      <c r="EOJ158" s="86"/>
      <c r="EOK158" s="86"/>
      <c r="EOL158" s="86"/>
      <c r="EOM158" s="86"/>
      <c r="EON158" s="86"/>
      <c r="EOO158" s="86"/>
      <c r="EOP158" s="86"/>
      <c r="EOQ158" s="86"/>
      <c r="EOR158" s="86"/>
      <c r="EOS158" s="86"/>
      <c r="EOT158" s="86"/>
      <c r="EOU158" s="86"/>
      <c r="EOV158" s="86"/>
      <c r="EOW158" s="86"/>
      <c r="EOX158" s="86"/>
      <c r="EOY158" s="186"/>
      <c r="EOZ158" s="186"/>
      <c r="EPA158" s="186"/>
      <c r="EPB158" s="186"/>
      <c r="EPC158" s="186"/>
      <c r="EPD158" s="186"/>
      <c r="EPE158" s="86"/>
      <c r="EPF158" s="86"/>
      <c r="EPG158" s="86"/>
      <c r="EPH158" s="86"/>
      <c r="EPI158" s="86"/>
      <c r="EPJ158" s="86"/>
      <c r="EPK158" s="86"/>
      <c r="EPL158" s="86"/>
      <c r="EPM158" s="86"/>
      <c r="EPN158" s="86"/>
      <c r="EPO158" s="86"/>
      <c r="EPP158" s="86"/>
      <c r="EPQ158" s="86"/>
      <c r="EPR158" s="86"/>
      <c r="EPS158" s="86"/>
      <c r="EPT158" s="86"/>
      <c r="EPU158" s="86"/>
      <c r="EPV158" s="86"/>
      <c r="EPW158" s="86"/>
      <c r="EPX158" s="86"/>
      <c r="EPY158" s="86"/>
      <c r="EPZ158" s="86"/>
      <c r="EQA158" s="86"/>
      <c r="EQB158" s="86"/>
      <c r="EQC158" s="86"/>
      <c r="EQD158" s="86"/>
      <c r="EQE158" s="86"/>
      <c r="EQF158" s="86"/>
      <c r="EQG158" s="86"/>
      <c r="EQH158" s="86"/>
      <c r="EQI158" s="86"/>
      <c r="EQJ158" s="86"/>
      <c r="EQK158" s="86"/>
      <c r="EQL158" s="86"/>
      <c r="EQM158" s="86"/>
      <c r="EQN158" s="86"/>
      <c r="EQO158" s="86"/>
      <c r="EQP158" s="86"/>
      <c r="EQQ158" s="86"/>
      <c r="EQR158" s="86"/>
      <c r="EQS158" s="86"/>
      <c r="EQT158" s="86"/>
      <c r="EQU158" s="86"/>
      <c r="EQV158" s="86"/>
      <c r="EQW158" s="86"/>
      <c r="EQX158" s="86"/>
      <c r="EQY158" s="86"/>
      <c r="EQZ158" s="86"/>
      <c r="ERA158" s="86"/>
      <c r="ERB158" s="86"/>
      <c r="ERC158" s="86"/>
      <c r="ERD158" s="86"/>
      <c r="ERE158" s="86"/>
      <c r="ERF158" s="86"/>
      <c r="ERG158" s="86"/>
      <c r="ERH158" s="86"/>
      <c r="ERI158" s="86"/>
      <c r="ERJ158" s="86"/>
      <c r="ERK158" s="86"/>
      <c r="ERL158" s="86"/>
      <c r="ERM158" s="86"/>
      <c r="ERN158" s="86"/>
      <c r="ERO158" s="86"/>
      <c r="ERP158" s="86"/>
      <c r="ERQ158" s="86"/>
      <c r="ERR158" s="86"/>
      <c r="ERS158" s="86"/>
      <c r="ERT158" s="86"/>
      <c r="ERU158" s="86"/>
      <c r="ERV158" s="86"/>
      <c r="ERW158" s="86"/>
      <c r="ERX158" s="86"/>
      <c r="ERY158" s="86"/>
      <c r="ERZ158" s="86"/>
      <c r="ESA158" s="86"/>
      <c r="ESB158" s="86"/>
      <c r="ESC158" s="86"/>
      <c r="ESD158" s="86"/>
      <c r="ESE158" s="86"/>
      <c r="ESF158" s="86"/>
      <c r="ESG158" s="86"/>
      <c r="ESH158" s="86"/>
      <c r="ESI158" s="86"/>
      <c r="ESJ158" s="86"/>
      <c r="ESK158" s="86"/>
      <c r="ESL158" s="86"/>
      <c r="ESM158" s="86"/>
      <c r="ESN158" s="86"/>
      <c r="ESO158" s="86"/>
      <c r="ESP158" s="86"/>
      <c r="ESQ158" s="86"/>
      <c r="ESR158" s="86"/>
      <c r="ESS158" s="86"/>
      <c r="EST158" s="86"/>
      <c r="ESU158" s="86"/>
      <c r="ESV158" s="86"/>
      <c r="ESW158" s="86"/>
      <c r="ESX158" s="86"/>
      <c r="ESY158" s="86"/>
      <c r="ESZ158" s="86"/>
      <c r="ETA158" s="86"/>
      <c r="ETB158" s="86"/>
      <c r="ETC158" s="86"/>
      <c r="ETD158" s="86"/>
      <c r="ETE158" s="86"/>
      <c r="ETF158" s="86"/>
      <c r="ETG158" s="86"/>
      <c r="ETH158" s="86"/>
      <c r="ETI158" s="86"/>
      <c r="ETJ158" s="86"/>
      <c r="ETK158" s="86"/>
      <c r="ETL158" s="86"/>
      <c r="ETM158" s="86"/>
      <c r="ETN158" s="86"/>
      <c r="ETO158" s="86"/>
      <c r="ETP158" s="86"/>
      <c r="ETQ158" s="86"/>
      <c r="ETR158" s="86"/>
      <c r="ETS158" s="86"/>
      <c r="ETT158" s="86"/>
      <c r="ETU158" s="86"/>
      <c r="ETV158" s="86"/>
      <c r="ETW158" s="86"/>
      <c r="ETX158" s="86"/>
      <c r="ETY158" s="86"/>
      <c r="ETZ158" s="86"/>
      <c r="EUA158" s="86"/>
      <c r="EUB158" s="86"/>
      <c r="EUC158" s="86"/>
      <c r="EUD158" s="86"/>
      <c r="EUE158" s="86"/>
      <c r="EUF158" s="86"/>
      <c r="EUG158" s="86"/>
      <c r="EUH158" s="86"/>
      <c r="EUI158" s="86"/>
      <c r="EUJ158" s="86"/>
      <c r="EUK158" s="86"/>
      <c r="EUL158" s="86"/>
      <c r="EUM158" s="86"/>
      <c r="EUN158" s="86"/>
      <c r="EUO158" s="86"/>
      <c r="EUP158" s="86"/>
      <c r="EUQ158" s="86"/>
      <c r="EUR158" s="86"/>
      <c r="EUS158" s="86"/>
      <c r="EUT158" s="86"/>
      <c r="EUU158" s="86"/>
      <c r="EUV158" s="86"/>
      <c r="EUW158" s="86"/>
      <c r="EUX158" s="86"/>
      <c r="EUY158" s="86"/>
      <c r="EUZ158" s="86"/>
      <c r="EVA158" s="86"/>
      <c r="EVB158" s="86"/>
      <c r="EVC158" s="86"/>
      <c r="EVD158" s="86"/>
      <c r="EVE158" s="86"/>
      <c r="EVF158" s="86"/>
      <c r="EVG158" s="86"/>
      <c r="EVH158" s="86"/>
      <c r="EVI158" s="86"/>
      <c r="EVJ158" s="86"/>
      <c r="EVK158" s="86"/>
      <c r="EVL158" s="86"/>
      <c r="EVM158" s="86"/>
      <c r="EVN158" s="86"/>
      <c r="EVO158" s="86"/>
      <c r="EVP158" s="86"/>
      <c r="EVQ158" s="86"/>
      <c r="EVR158" s="86"/>
      <c r="EVS158" s="86"/>
      <c r="EVT158" s="86"/>
      <c r="EVU158" s="86"/>
      <c r="EVV158" s="86"/>
      <c r="EVW158" s="86"/>
      <c r="EVX158" s="86"/>
      <c r="EVY158" s="86"/>
      <c r="EVZ158" s="86"/>
      <c r="EWA158" s="86"/>
      <c r="EWB158" s="86"/>
      <c r="EWC158" s="86"/>
      <c r="EWD158" s="86"/>
      <c r="EWE158" s="86"/>
      <c r="EWF158" s="86"/>
      <c r="EWG158" s="86"/>
      <c r="EWH158" s="86"/>
      <c r="EWI158" s="86"/>
      <c r="EWJ158" s="86"/>
      <c r="EWK158" s="86"/>
      <c r="EWL158" s="86"/>
      <c r="EWM158" s="86"/>
      <c r="EWN158" s="86"/>
      <c r="EWO158" s="86"/>
      <c r="EWP158" s="86"/>
      <c r="EWQ158" s="86"/>
      <c r="EWR158" s="86"/>
      <c r="EWS158" s="86"/>
      <c r="EWT158" s="86"/>
      <c r="EWU158" s="86"/>
      <c r="EWV158" s="86"/>
      <c r="EWW158" s="86"/>
      <c r="EWX158" s="86"/>
      <c r="EWY158" s="86"/>
      <c r="EWZ158" s="86"/>
      <c r="EXA158" s="86"/>
      <c r="EXB158" s="86"/>
      <c r="EXC158" s="86"/>
      <c r="EXD158" s="86"/>
      <c r="EXE158" s="86"/>
      <c r="EXF158" s="86"/>
      <c r="EXG158" s="86"/>
      <c r="EXH158" s="86"/>
      <c r="EXI158" s="86"/>
      <c r="EXJ158" s="86"/>
      <c r="EXK158" s="86"/>
      <c r="EXL158" s="86"/>
      <c r="EXM158" s="86"/>
      <c r="EXN158" s="86"/>
      <c r="EXO158" s="86"/>
      <c r="EXP158" s="86"/>
      <c r="EXQ158" s="86"/>
      <c r="EXR158" s="86"/>
      <c r="EXS158" s="86"/>
      <c r="EXT158" s="86"/>
      <c r="EXU158" s="86"/>
      <c r="EXV158" s="86"/>
      <c r="EXW158" s="86"/>
      <c r="EXX158" s="86"/>
      <c r="EXY158" s="86"/>
      <c r="EXZ158" s="86"/>
      <c r="EYA158" s="86"/>
      <c r="EYB158" s="86"/>
      <c r="EYC158" s="86"/>
      <c r="EYD158" s="86"/>
      <c r="EYE158" s="86"/>
      <c r="EYF158" s="86"/>
      <c r="EYG158" s="86"/>
      <c r="EYH158" s="86"/>
      <c r="EYI158" s="86"/>
      <c r="EYJ158" s="86"/>
      <c r="EYK158" s="86"/>
      <c r="EYL158" s="86"/>
      <c r="EYM158" s="86"/>
      <c r="EYN158" s="86"/>
      <c r="EYO158" s="86"/>
      <c r="EYP158" s="86"/>
      <c r="EYQ158" s="86"/>
      <c r="EYR158" s="86"/>
      <c r="EYS158" s="86"/>
      <c r="EYT158" s="86"/>
      <c r="EYU158" s="186"/>
      <c r="EYV158" s="186"/>
      <c r="EYW158" s="186"/>
      <c r="EYX158" s="186"/>
      <c r="EYY158" s="186"/>
      <c r="EYZ158" s="186"/>
      <c r="EZA158" s="86"/>
      <c r="EZB158" s="86"/>
      <c r="EZC158" s="86"/>
      <c r="EZD158" s="86"/>
      <c r="EZE158" s="86"/>
      <c r="EZF158" s="86"/>
      <c r="EZG158" s="86"/>
      <c r="EZH158" s="86"/>
      <c r="EZI158" s="86"/>
      <c r="EZJ158" s="86"/>
      <c r="EZK158" s="86"/>
      <c r="EZL158" s="86"/>
      <c r="EZM158" s="86"/>
      <c r="EZN158" s="86"/>
      <c r="EZO158" s="86"/>
      <c r="EZP158" s="86"/>
      <c r="EZQ158" s="86"/>
      <c r="EZR158" s="86"/>
      <c r="EZS158" s="86"/>
      <c r="EZT158" s="86"/>
      <c r="EZU158" s="86"/>
      <c r="EZV158" s="86"/>
      <c r="EZW158" s="86"/>
      <c r="EZX158" s="86"/>
      <c r="EZY158" s="86"/>
      <c r="EZZ158" s="86"/>
      <c r="FAA158" s="86"/>
      <c r="FAB158" s="86"/>
      <c r="FAC158" s="86"/>
      <c r="FAD158" s="86"/>
      <c r="FAE158" s="86"/>
      <c r="FAF158" s="86"/>
      <c r="FAG158" s="86"/>
      <c r="FAH158" s="86"/>
      <c r="FAI158" s="86"/>
      <c r="FAJ158" s="86"/>
      <c r="FAK158" s="86"/>
      <c r="FAL158" s="86"/>
      <c r="FAM158" s="86"/>
      <c r="FAN158" s="86"/>
      <c r="FAO158" s="86"/>
      <c r="FAP158" s="86"/>
      <c r="FAQ158" s="86"/>
      <c r="FAR158" s="86"/>
      <c r="FAS158" s="86"/>
      <c r="FAT158" s="86"/>
      <c r="FAU158" s="86"/>
      <c r="FAV158" s="86"/>
      <c r="FAW158" s="86"/>
      <c r="FAX158" s="86"/>
      <c r="FAY158" s="86"/>
      <c r="FAZ158" s="86"/>
      <c r="FBA158" s="86"/>
      <c r="FBB158" s="86"/>
      <c r="FBC158" s="86"/>
      <c r="FBD158" s="86"/>
      <c r="FBE158" s="86"/>
      <c r="FBF158" s="86"/>
      <c r="FBG158" s="86"/>
      <c r="FBH158" s="86"/>
      <c r="FBI158" s="86"/>
      <c r="FBJ158" s="86"/>
      <c r="FBK158" s="86"/>
      <c r="FBL158" s="86"/>
      <c r="FBM158" s="86"/>
      <c r="FBN158" s="86"/>
      <c r="FBO158" s="86"/>
      <c r="FBP158" s="86"/>
      <c r="FBQ158" s="86"/>
      <c r="FBR158" s="86"/>
      <c r="FBS158" s="86"/>
      <c r="FBT158" s="86"/>
      <c r="FBU158" s="86"/>
      <c r="FBV158" s="86"/>
      <c r="FBW158" s="86"/>
      <c r="FBX158" s="86"/>
      <c r="FBY158" s="86"/>
      <c r="FBZ158" s="86"/>
      <c r="FCA158" s="86"/>
      <c r="FCB158" s="86"/>
      <c r="FCC158" s="86"/>
      <c r="FCD158" s="86"/>
      <c r="FCE158" s="86"/>
      <c r="FCF158" s="86"/>
      <c r="FCG158" s="86"/>
      <c r="FCH158" s="86"/>
      <c r="FCI158" s="86"/>
      <c r="FCJ158" s="86"/>
      <c r="FCK158" s="86"/>
      <c r="FCL158" s="86"/>
      <c r="FCM158" s="86"/>
      <c r="FCN158" s="86"/>
      <c r="FCO158" s="86"/>
      <c r="FCP158" s="86"/>
      <c r="FCQ158" s="86"/>
      <c r="FCR158" s="86"/>
      <c r="FCS158" s="86"/>
      <c r="FCT158" s="86"/>
      <c r="FCU158" s="86"/>
      <c r="FCV158" s="86"/>
      <c r="FCW158" s="86"/>
      <c r="FCX158" s="86"/>
      <c r="FCY158" s="86"/>
      <c r="FCZ158" s="86"/>
      <c r="FDA158" s="86"/>
      <c r="FDB158" s="86"/>
      <c r="FDC158" s="86"/>
      <c r="FDD158" s="86"/>
      <c r="FDE158" s="86"/>
      <c r="FDF158" s="86"/>
      <c r="FDG158" s="86"/>
      <c r="FDH158" s="86"/>
      <c r="FDI158" s="86"/>
      <c r="FDJ158" s="86"/>
      <c r="FDK158" s="86"/>
      <c r="FDL158" s="86"/>
      <c r="FDM158" s="86"/>
      <c r="FDN158" s="86"/>
      <c r="FDO158" s="86"/>
      <c r="FDP158" s="86"/>
      <c r="FDQ158" s="86"/>
      <c r="FDR158" s="86"/>
      <c r="FDS158" s="86"/>
      <c r="FDT158" s="86"/>
      <c r="FDU158" s="86"/>
      <c r="FDV158" s="86"/>
      <c r="FDW158" s="86"/>
      <c r="FDX158" s="86"/>
      <c r="FDY158" s="86"/>
      <c r="FDZ158" s="86"/>
      <c r="FEA158" s="86"/>
      <c r="FEB158" s="86"/>
      <c r="FEC158" s="86"/>
      <c r="FED158" s="86"/>
      <c r="FEE158" s="86"/>
      <c r="FEF158" s="86"/>
      <c r="FEG158" s="86"/>
      <c r="FEH158" s="86"/>
      <c r="FEI158" s="86"/>
      <c r="FEJ158" s="86"/>
      <c r="FEK158" s="86"/>
      <c r="FEL158" s="86"/>
      <c r="FEM158" s="86"/>
      <c r="FEN158" s="86"/>
      <c r="FEO158" s="86"/>
      <c r="FEP158" s="86"/>
      <c r="FEQ158" s="86"/>
      <c r="FER158" s="86"/>
      <c r="FES158" s="86"/>
      <c r="FET158" s="86"/>
      <c r="FEU158" s="86"/>
      <c r="FEV158" s="86"/>
      <c r="FEW158" s="86"/>
      <c r="FEX158" s="86"/>
      <c r="FEY158" s="86"/>
      <c r="FEZ158" s="86"/>
      <c r="FFA158" s="86"/>
      <c r="FFB158" s="86"/>
      <c r="FFC158" s="86"/>
      <c r="FFD158" s="86"/>
      <c r="FFE158" s="86"/>
      <c r="FFF158" s="86"/>
      <c r="FFG158" s="86"/>
      <c r="FFH158" s="86"/>
      <c r="FFI158" s="86"/>
      <c r="FFJ158" s="86"/>
      <c r="FFK158" s="86"/>
      <c r="FFL158" s="86"/>
      <c r="FFM158" s="86"/>
      <c r="FFN158" s="86"/>
      <c r="FFO158" s="86"/>
      <c r="FFP158" s="86"/>
      <c r="FFQ158" s="86"/>
      <c r="FFR158" s="86"/>
      <c r="FFS158" s="86"/>
      <c r="FFT158" s="86"/>
      <c r="FFU158" s="86"/>
      <c r="FFV158" s="86"/>
      <c r="FFW158" s="86"/>
      <c r="FFX158" s="86"/>
      <c r="FFY158" s="86"/>
      <c r="FFZ158" s="86"/>
      <c r="FGA158" s="86"/>
      <c r="FGB158" s="86"/>
      <c r="FGC158" s="86"/>
      <c r="FGD158" s="86"/>
      <c r="FGE158" s="86"/>
      <c r="FGF158" s="86"/>
      <c r="FGG158" s="86"/>
      <c r="FGH158" s="86"/>
      <c r="FGI158" s="86"/>
      <c r="FGJ158" s="86"/>
      <c r="FGK158" s="86"/>
      <c r="FGL158" s="86"/>
      <c r="FGM158" s="86"/>
      <c r="FGN158" s="86"/>
      <c r="FGO158" s="86"/>
      <c r="FGP158" s="86"/>
      <c r="FGQ158" s="86"/>
      <c r="FGR158" s="86"/>
      <c r="FGS158" s="86"/>
      <c r="FGT158" s="86"/>
      <c r="FGU158" s="86"/>
      <c r="FGV158" s="86"/>
      <c r="FGW158" s="86"/>
      <c r="FGX158" s="86"/>
      <c r="FGY158" s="86"/>
      <c r="FGZ158" s="86"/>
      <c r="FHA158" s="86"/>
      <c r="FHB158" s="86"/>
      <c r="FHC158" s="86"/>
      <c r="FHD158" s="86"/>
      <c r="FHE158" s="86"/>
      <c r="FHF158" s="86"/>
      <c r="FHG158" s="86"/>
      <c r="FHH158" s="86"/>
      <c r="FHI158" s="86"/>
      <c r="FHJ158" s="86"/>
      <c r="FHK158" s="86"/>
      <c r="FHL158" s="86"/>
      <c r="FHM158" s="86"/>
      <c r="FHN158" s="86"/>
      <c r="FHO158" s="86"/>
      <c r="FHP158" s="86"/>
      <c r="FHQ158" s="86"/>
      <c r="FHR158" s="86"/>
      <c r="FHS158" s="86"/>
      <c r="FHT158" s="86"/>
      <c r="FHU158" s="86"/>
      <c r="FHV158" s="86"/>
      <c r="FHW158" s="86"/>
      <c r="FHX158" s="86"/>
      <c r="FHY158" s="86"/>
      <c r="FHZ158" s="86"/>
      <c r="FIA158" s="86"/>
      <c r="FIB158" s="86"/>
      <c r="FIC158" s="86"/>
      <c r="FID158" s="86"/>
      <c r="FIE158" s="86"/>
      <c r="FIF158" s="86"/>
      <c r="FIG158" s="86"/>
      <c r="FIH158" s="86"/>
      <c r="FII158" s="86"/>
      <c r="FIJ158" s="86"/>
      <c r="FIK158" s="86"/>
      <c r="FIL158" s="86"/>
      <c r="FIM158" s="86"/>
      <c r="FIN158" s="86"/>
      <c r="FIO158" s="86"/>
      <c r="FIP158" s="86"/>
      <c r="FIQ158" s="186"/>
      <c r="FIR158" s="186"/>
      <c r="FIS158" s="186"/>
      <c r="FIT158" s="186"/>
      <c r="FIU158" s="186"/>
      <c r="FIV158" s="186"/>
      <c r="FIW158" s="86"/>
      <c r="FIX158" s="86"/>
      <c r="FIY158" s="86"/>
      <c r="FIZ158" s="86"/>
      <c r="FJA158" s="86"/>
      <c r="FJB158" s="86"/>
      <c r="FJC158" s="86"/>
      <c r="FJD158" s="86"/>
      <c r="FJE158" s="86"/>
      <c r="FJF158" s="86"/>
      <c r="FJG158" s="86"/>
      <c r="FJH158" s="86"/>
      <c r="FJI158" s="86"/>
      <c r="FJJ158" s="86"/>
      <c r="FJK158" s="86"/>
      <c r="FJL158" s="86"/>
      <c r="FJM158" s="86"/>
      <c r="FJN158" s="86"/>
      <c r="FJO158" s="86"/>
      <c r="FJP158" s="86"/>
      <c r="FJQ158" s="86"/>
      <c r="FJR158" s="86"/>
      <c r="FJS158" s="86"/>
      <c r="FJT158" s="86"/>
      <c r="FJU158" s="86"/>
      <c r="FJV158" s="86"/>
      <c r="FJW158" s="86"/>
      <c r="FJX158" s="86"/>
      <c r="FJY158" s="86"/>
      <c r="FJZ158" s="86"/>
      <c r="FKA158" s="86"/>
      <c r="FKB158" s="86"/>
      <c r="FKC158" s="86"/>
      <c r="FKD158" s="86"/>
      <c r="FKE158" s="86"/>
      <c r="FKF158" s="86"/>
      <c r="FKG158" s="86"/>
      <c r="FKH158" s="86"/>
      <c r="FKI158" s="86"/>
      <c r="FKJ158" s="86"/>
      <c r="FKK158" s="86"/>
      <c r="FKL158" s="86"/>
      <c r="FKM158" s="86"/>
      <c r="FKN158" s="86"/>
      <c r="FKO158" s="86"/>
      <c r="FKP158" s="86"/>
      <c r="FKQ158" s="86"/>
      <c r="FKR158" s="86"/>
      <c r="FKS158" s="86"/>
      <c r="FKT158" s="86"/>
      <c r="FKU158" s="86"/>
      <c r="FKV158" s="86"/>
      <c r="FKW158" s="86"/>
      <c r="FKX158" s="86"/>
      <c r="FKY158" s="86"/>
      <c r="FKZ158" s="86"/>
      <c r="FLA158" s="86"/>
      <c r="FLB158" s="86"/>
      <c r="FLC158" s="86"/>
      <c r="FLD158" s="86"/>
      <c r="FLE158" s="86"/>
      <c r="FLF158" s="86"/>
      <c r="FLG158" s="86"/>
      <c r="FLH158" s="86"/>
      <c r="FLI158" s="86"/>
      <c r="FLJ158" s="86"/>
      <c r="FLK158" s="86"/>
      <c r="FLL158" s="86"/>
      <c r="FLM158" s="86"/>
      <c r="FLN158" s="86"/>
      <c r="FLO158" s="86"/>
      <c r="FLP158" s="86"/>
      <c r="FLQ158" s="86"/>
      <c r="FLR158" s="86"/>
      <c r="FLS158" s="86"/>
      <c r="FLT158" s="86"/>
      <c r="FLU158" s="86"/>
      <c r="FLV158" s="86"/>
      <c r="FLW158" s="86"/>
      <c r="FLX158" s="86"/>
      <c r="FLY158" s="86"/>
      <c r="FLZ158" s="86"/>
      <c r="FMA158" s="86"/>
      <c r="FMB158" s="86"/>
      <c r="FMC158" s="86"/>
      <c r="FMD158" s="86"/>
      <c r="FME158" s="86"/>
      <c r="FMF158" s="86"/>
      <c r="FMG158" s="86"/>
      <c r="FMH158" s="86"/>
      <c r="FMI158" s="86"/>
      <c r="FMJ158" s="86"/>
      <c r="FMK158" s="86"/>
      <c r="FML158" s="86"/>
      <c r="FMM158" s="86"/>
      <c r="FMN158" s="86"/>
      <c r="FMO158" s="86"/>
      <c r="FMP158" s="86"/>
      <c r="FMQ158" s="86"/>
      <c r="FMR158" s="86"/>
      <c r="FMS158" s="86"/>
      <c r="FMT158" s="86"/>
      <c r="FMU158" s="86"/>
      <c r="FMV158" s="86"/>
      <c r="FMW158" s="86"/>
      <c r="FMX158" s="86"/>
      <c r="FMY158" s="86"/>
      <c r="FMZ158" s="86"/>
      <c r="FNA158" s="86"/>
      <c r="FNB158" s="86"/>
      <c r="FNC158" s="86"/>
      <c r="FND158" s="86"/>
      <c r="FNE158" s="86"/>
      <c r="FNF158" s="86"/>
      <c r="FNG158" s="86"/>
      <c r="FNH158" s="86"/>
      <c r="FNI158" s="86"/>
      <c r="FNJ158" s="86"/>
      <c r="FNK158" s="86"/>
      <c r="FNL158" s="86"/>
      <c r="FNM158" s="86"/>
      <c r="FNN158" s="86"/>
      <c r="FNO158" s="86"/>
      <c r="FNP158" s="86"/>
      <c r="FNQ158" s="86"/>
      <c r="FNR158" s="86"/>
      <c r="FNS158" s="86"/>
      <c r="FNT158" s="86"/>
      <c r="FNU158" s="86"/>
      <c r="FNV158" s="86"/>
      <c r="FNW158" s="86"/>
      <c r="FNX158" s="86"/>
      <c r="FNY158" s="86"/>
      <c r="FNZ158" s="86"/>
      <c r="FOA158" s="86"/>
      <c r="FOB158" s="86"/>
      <c r="FOC158" s="86"/>
      <c r="FOD158" s="86"/>
      <c r="FOE158" s="86"/>
      <c r="FOF158" s="86"/>
      <c r="FOG158" s="86"/>
      <c r="FOH158" s="86"/>
      <c r="FOI158" s="86"/>
      <c r="FOJ158" s="86"/>
      <c r="FOK158" s="86"/>
      <c r="FOL158" s="86"/>
      <c r="FOM158" s="86"/>
      <c r="FON158" s="86"/>
      <c r="FOO158" s="86"/>
      <c r="FOP158" s="86"/>
      <c r="FOQ158" s="86"/>
      <c r="FOR158" s="86"/>
      <c r="FOS158" s="86"/>
      <c r="FOT158" s="86"/>
      <c r="FOU158" s="86"/>
      <c r="FOV158" s="86"/>
      <c r="FOW158" s="86"/>
      <c r="FOX158" s="86"/>
      <c r="FOY158" s="86"/>
      <c r="FOZ158" s="86"/>
      <c r="FPA158" s="86"/>
      <c r="FPB158" s="86"/>
      <c r="FPC158" s="86"/>
      <c r="FPD158" s="86"/>
      <c r="FPE158" s="86"/>
      <c r="FPF158" s="86"/>
      <c r="FPG158" s="86"/>
      <c r="FPH158" s="86"/>
      <c r="FPI158" s="86"/>
      <c r="FPJ158" s="86"/>
      <c r="FPK158" s="86"/>
      <c r="FPL158" s="86"/>
      <c r="FPM158" s="86"/>
      <c r="FPN158" s="86"/>
      <c r="FPO158" s="86"/>
      <c r="FPP158" s="86"/>
      <c r="FPQ158" s="86"/>
      <c r="FPR158" s="86"/>
      <c r="FPS158" s="86"/>
      <c r="FPT158" s="86"/>
      <c r="FPU158" s="86"/>
      <c r="FPV158" s="86"/>
      <c r="FPW158" s="86"/>
      <c r="FPX158" s="86"/>
      <c r="FPY158" s="86"/>
      <c r="FPZ158" s="86"/>
      <c r="FQA158" s="86"/>
      <c r="FQB158" s="86"/>
      <c r="FQC158" s="86"/>
      <c r="FQD158" s="86"/>
      <c r="FQE158" s="86"/>
      <c r="FQF158" s="86"/>
      <c r="FQG158" s="86"/>
      <c r="FQH158" s="86"/>
      <c r="FQI158" s="86"/>
      <c r="FQJ158" s="86"/>
      <c r="FQK158" s="86"/>
      <c r="FQL158" s="86"/>
      <c r="FQM158" s="86"/>
      <c r="FQN158" s="86"/>
      <c r="FQO158" s="86"/>
      <c r="FQP158" s="86"/>
      <c r="FQQ158" s="86"/>
      <c r="FQR158" s="86"/>
      <c r="FQS158" s="86"/>
      <c r="FQT158" s="86"/>
      <c r="FQU158" s="86"/>
      <c r="FQV158" s="86"/>
      <c r="FQW158" s="86"/>
      <c r="FQX158" s="86"/>
      <c r="FQY158" s="86"/>
      <c r="FQZ158" s="86"/>
      <c r="FRA158" s="86"/>
      <c r="FRB158" s="86"/>
      <c r="FRC158" s="86"/>
      <c r="FRD158" s="86"/>
      <c r="FRE158" s="86"/>
      <c r="FRF158" s="86"/>
      <c r="FRG158" s="86"/>
      <c r="FRH158" s="86"/>
      <c r="FRI158" s="86"/>
      <c r="FRJ158" s="86"/>
      <c r="FRK158" s="86"/>
      <c r="FRL158" s="86"/>
      <c r="FRM158" s="86"/>
      <c r="FRN158" s="86"/>
      <c r="FRO158" s="86"/>
      <c r="FRP158" s="86"/>
      <c r="FRQ158" s="86"/>
      <c r="FRR158" s="86"/>
      <c r="FRS158" s="86"/>
      <c r="FRT158" s="86"/>
      <c r="FRU158" s="86"/>
      <c r="FRV158" s="86"/>
      <c r="FRW158" s="86"/>
      <c r="FRX158" s="86"/>
      <c r="FRY158" s="86"/>
      <c r="FRZ158" s="86"/>
      <c r="FSA158" s="86"/>
      <c r="FSB158" s="86"/>
      <c r="FSC158" s="86"/>
      <c r="FSD158" s="86"/>
      <c r="FSE158" s="86"/>
      <c r="FSF158" s="86"/>
      <c r="FSG158" s="86"/>
      <c r="FSH158" s="86"/>
      <c r="FSI158" s="86"/>
      <c r="FSJ158" s="86"/>
      <c r="FSK158" s="86"/>
      <c r="FSL158" s="86"/>
      <c r="FSM158" s="186"/>
      <c r="FSN158" s="186"/>
      <c r="FSO158" s="186"/>
      <c r="FSP158" s="186"/>
      <c r="FSQ158" s="186"/>
      <c r="FSR158" s="186"/>
      <c r="FSS158" s="86"/>
      <c r="FST158" s="86"/>
      <c r="FSU158" s="86"/>
      <c r="FSV158" s="86"/>
      <c r="FSW158" s="86"/>
      <c r="FSX158" s="86"/>
      <c r="FSY158" s="86"/>
      <c r="FSZ158" s="86"/>
      <c r="FTA158" s="86"/>
      <c r="FTB158" s="86"/>
      <c r="FTC158" s="86"/>
      <c r="FTD158" s="86"/>
      <c r="FTE158" s="86"/>
      <c r="FTF158" s="86"/>
      <c r="FTG158" s="86"/>
      <c r="FTH158" s="86"/>
      <c r="FTI158" s="86"/>
      <c r="FTJ158" s="86"/>
      <c r="FTK158" s="86"/>
      <c r="FTL158" s="86"/>
      <c r="FTM158" s="86"/>
      <c r="FTN158" s="86"/>
      <c r="FTO158" s="86"/>
      <c r="FTP158" s="86"/>
      <c r="FTQ158" s="86"/>
      <c r="FTR158" s="86"/>
      <c r="FTS158" s="86"/>
      <c r="FTT158" s="86"/>
      <c r="FTU158" s="86"/>
      <c r="FTV158" s="86"/>
      <c r="FTW158" s="86"/>
      <c r="FTX158" s="86"/>
      <c r="FTY158" s="86"/>
      <c r="FTZ158" s="86"/>
      <c r="FUA158" s="86"/>
      <c r="FUB158" s="86"/>
      <c r="FUC158" s="86"/>
      <c r="FUD158" s="86"/>
      <c r="FUE158" s="86"/>
      <c r="FUF158" s="86"/>
      <c r="FUG158" s="86"/>
      <c r="FUH158" s="86"/>
      <c r="FUI158" s="86"/>
      <c r="FUJ158" s="86"/>
      <c r="FUK158" s="86"/>
      <c r="FUL158" s="86"/>
      <c r="FUM158" s="86"/>
      <c r="FUN158" s="86"/>
      <c r="FUO158" s="86"/>
      <c r="FUP158" s="86"/>
      <c r="FUQ158" s="86"/>
      <c r="FUR158" s="86"/>
      <c r="FUS158" s="86"/>
      <c r="FUT158" s="86"/>
      <c r="FUU158" s="86"/>
      <c r="FUV158" s="86"/>
      <c r="FUW158" s="86"/>
      <c r="FUX158" s="86"/>
      <c r="FUY158" s="86"/>
      <c r="FUZ158" s="86"/>
      <c r="FVA158" s="86"/>
      <c r="FVB158" s="86"/>
      <c r="FVC158" s="86"/>
      <c r="FVD158" s="86"/>
      <c r="FVE158" s="86"/>
      <c r="FVF158" s="86"/>
      <c r="FVG158" s="86"/>
      <c r="FVH158" s="86"/>
      <c r="FVI158" s="86"/>
      <c r="FVJ158" s="86"/>
      <c r="FVK158" s="86"/>
      <c r="FVL158" s="86"/>
      <c r="FVM158" s="86"/>
      <c r="FVN158" s="86"/>
      <c r="FVO158" s="86"/>
      <c r="FVP158" s="86"/>
      <c r="FVQ158" s="86"/>
      <c r="FVR158" s="86"/>
      <c r="FVS158" s="86"/>
      <c r="FVT158" s="86"/>
      <c r="FVU158" s="86"/>
      <c r="FVV158" s="86"/>
      <c r="FVW158" s="86"/>
      <c r="FVX158" s="86"/>
      <c r="FVY158" s="86"/>
      <c r="FVZ158" s="86"/>
      <c r="FWA158" s="86"/>
      <c r="FWB158" s="86"/>
      <c r="FWC158" s="86"/>
      <c r="FWD158" s="86"/>
      <c r="FWE158" s="86"/>
      <c r="FWF158" s="86"/>
      <c r="FWG158" s="86"/>
      <c r="FWH158" s="86"/>
      <c r="FWI158" s="86"/>
      <c r="FWJ158" s="86"/>
      <c r="FWK158" s="86"/>
      <c r="FWL158" s="86"/>
      <c r="FWM158" s="86"/>
      <c r="FWN158" s="86"/>
      <c r="FWO158" s="86"/>
      <c r="FWP158" s="86"/>
      <c r="FWQ158" s="86"/>
      <c r="FWR158" s="86"/>
      <c r="FWS158" s="86"/>
      <c r="FWT158" s="86"/>
      <c r="FWU158" s="86"/>
      <c r="FWV158" s="86"/>
      <c r="FWW158" s="86"/>
      <c r="FWX158" s="86"/>
      <c r="FWY158" s="86"/>
      <c r="FWZ158" s="86"/>
      <c r="FXA158" s="86"/>
      <c r="FXB158" s="86"/>
      <c r="FXC158" s="86"/>
      <c r="FXD158" s="86"/>
      <c r="FXE158" s="86"/>
      <c r="FXF158" s="86"/>
      <c r="FXG158" s="86"/>
      <c r="FXH158" s="86"/>
      <c r="FXI158" s="86"/>
      <c r="FXJ158" s="86"/>
      <c r="FXK158" s="86"/>
      <c r="FXL158" s="86"/>
      <c r="FXM158" s="86"/>
      <c r="FXN158" s="86"/>
      <c r="FXO158" s="86"/>
      <c r="FXP158" s="86"/>
      <c r="FXQ158" s="86"/>
      <c r="FXR158" s="86"/>
      <c r="FXS158" s="86"/>
      <c r="FXT158" s="86"/>
      <c r="FXU158" s="86"/>
      <c r="FXV158" s="86"/>
      <c r="FXW158" s="86"/>
      <c r="FXX158" s="86"/>
      <c r="FXY158" s="86"/>
      <c r="FXZ158" s="86"/>
      <c r="FYA158" s="86"/>
      <c r="FYB158" s="86"/>
      <c r="FYC158" s="86"/>
      <c r="FYD158" s="86"/>
      <c r="FYE158" s="86"/>
      <c r="FYF158" s="86"/>
      <c r="FYG158" s="86"/>
      <c r="FYH158" s="86"/>
      <c r="FYI158" s="86"/>
      <c r="FYJ158" s="86"/>
      <c r="FYK158" s="86"/>
      <c r="FYL158" s="86"/>
      <c r="FYM158" s="86"/>
      <c r="FYN158" s="86"/>
      <c r="FYO158" s="86"/>
      <c r="FYP158" s="86"/>
      <c r="FYQ158" s="86"/>
      <c r="FYR158" s="86"/>
      <c r="FYS158" s="86"/>
      <c r="FYT158" s="86"/>
      <c r="FYU158" s="86"/>
      <c r="FYV158" s="86"/>
      <c r="FYW158" s="86"/>
      <c r="FYX158" s="86"/>
      <c r="FYY158" s="86"/>
      <c r="FYZ158" s="86"/>
      <c r="FZA158" s="86"/>
      <c r="FZB158" s="86"/>
      <c r="FZC158" s="86"/>
      <c r="FZD158" s="86"/>
      <c r="FZE158" s="86"/>
      <c r="FZF158" s="86"/>
      <c r="FZG158" s="86"/>
      <c r="FZH158" s="86"/>
      <c r="FZI158" s="86"/>
      <c r="FZJ158" s="86"/>
      <c r="FZK158" s="86"/>
      <c r="FZL158" s="86"/>
      <c r="FZM158" s="86"/>
      <c r="FZN158" s="86"/>
      <c r="FZO158" s="86"/>
      <c r="FZP158" s="86"/>
      <c r="FZQ158" s="86"/>
      <c r="FZR158" s="86"/>
      <c r="FZS158" s="86"/>
      <c r="FZT158" s="86"/>
      <c r="FZU158" s="86"/>
      <c r="FZV158" s="86"/>
      <c r="FZW158" s="86"/>
      <c r="FZX158" s="86"/>
      <c r="FZY158" s="86"/>
      <c r="FZZ158" s="86"/>
      <c r="GAA158" s="86"/>
      <c r="GAB158" s="86"/>
      <c r="GAC158" s="86"/>
      <c r="GAD158" s="86"/>
      <c r="GAE158" s="86"/>
      <c r="GAF158" s="86"/>
      <c r="GAG158" s="86"/>
      <c r="GAH158" s="86"/>
      <c r="GAI158" s="86"/>
      <c r="GAJ158" s="86"/>
      <c r="GAK158" s="86"/>
      <c r="GAL158" s="86"/>
      <c r="GAM158" s="86"/>
      <c r="GAN158" s="86"/>
      <c r="GAO158" s="86"/>
      <c r="GAP158" s="86"/>
      <c r="GAQ158" s="86"/>
      <c r="GAR158" s="86"/>
      <c r="GAS158" s="86"/>
      <c r="GAT158" s="86"/>
      <c r="GAU158" s="86"/>
      <c r="GAV158" s="86"/>
      <c r="GAW158" s="86"/>
      <c r="GAX158" s="86"/>
      <c r="GAY158" s="86"/>
      <c r="GAZ158" s="86"/>
      <c r="GBA158" s="86"/>
      <c r="GBB158" s="86"/>
      <c r="GBC158" s="86"/>
      <c r="GBD158" s="86"/>
      <c r="GBE158" s="86"/>
      <c r="GBF158" s="86"/>
      <c r="GBG158" s="86"/>
      <c r="GBH158" s="86"/>
      <c r="GBI158" s="86"/>
      <c r="GBJ158" s="86"/>
      <c r="GBK158" s="86"/>
      <c r="GBL158" s="86"/>
      <c r="GBM158" s="86"/>
      <c r="GBN158" s="86"/>
      <c r="GBO158" s="86"/>
      <c r="GBP158" s="86"/>
      <c r="GBQ158" s="86"/>
      <c r="GBR158" s="86"/>
      <c r="GBS158" s="86"/>
      <c r="GBT158" s="86"/>
      <c r="GBU158" s="86"/>
      <c r="GBV158" s="86"/>
      <c r="GBW158" s="86"/>
      <c r="GBX158" s="86"/>
      <c r="GBY158" s="86"/>
      <c r="GBZ158" s="86"/>
      <c r="GCA158" s="86"/>
      <c r="GCB158" s="86"/>
      <c r="GCC158" s="86"/>
      <c r="GCD158" s="86"/>
      <c r="GCE158" s="86"/>
      <c r="GCF158" s="86"/>
      <c r="GCG158" s="86"/>
      <c r="GCH158" s="86"/>
      <c r="GCI158" s="186"/>
      <c r="GCJ158" s="186"/>
      <c r="GCK158" s="186"/>
      <c r="GCL158" s="186"/>
      <c r="GCM158" s="186"/>
      <c r="GCN158" s="186"/>
      <c r="GCO158" s="86"/>
      <c r="GCP158" s="86"/>
      <c r="GCQ158" s="86"/>
      <c r="GCR158" s="86"/>
      <c r="GCS158" s="86"/>
      <c r="GCT158" s="86"/>
      <c r="GCU158" s="86"/>
      <c r="GCV158" s="86"/>
      <c r="GCW158" s="86"/>
      <c r="GCX158" s="86"/>
      <c r="GCY158" s="86"/>
      <c r="GCZ158" s="86"/>
      <c r="GDA158" s="86"/>
      <c r="GDB158" s="86"/>
      <c r="GDC158" s="86"/>
      <c r="GDD158" s="86"/>
      <c r="GDE158" s="86"/>
      <c r="GDF158" s="86"/>
      <c r="GDG158" s="86"/>
      <c r="GDH158" s="86"/>
      <c r="GDI158" s="86"/>
      <c r="GDJ158" s="86"/>
      <c r="GDK158" s="86"/>
      <c r="GDL158" s="86"/>
      <c r="GDM158" s="86"/>
      <c r="GDN158" s="86"/>
      <c r="GDO158" s="86"/>
      <c r="GDP158" s="86"/>
      <c r="GDQ158" s="86"/>
      <c r="GDR158" s="86"/>
      <c r="GDS158" s="86"/>
      <c r="GDT158" s="86"/>
      <c r="GDU158" s="86"/>
      <c r="GDV158" s="86"/>
      <c r="GDW158" s="86"/>
      <c r="GDX158" s="86"/>
      <c r="GDY158" s="86"/>
      <c r="GDZ158" s="86"/>
      <c r="GEA158" s="86"/>
      <c r="GEB158" s="86"/>
      <c r="GEC158" s="86"/>
      <c r="GED158" s="86"/>
      <c r="GEE158" s="86"/>
      <c r="GEF158" s="86"/>
      <c r="GEG158" s="86"/>
      <c r="GEH158" s="86"/>
      <c r="GEI158" s="86"/>
      <c r="GEJ158" s="86"/>
      <c r="GEK158" s="86"/>
      <c r="GEL158" s="86"/>
      <c r="GEM158" s="86"/>
      <c r="GEN158" s="86"/>
      <c r="GEO158" s="86"/>
      <c r="GEP158" s="86"/>
      <c r="GEQ158" s="86"/>
      <c r="GER158" s="86"/>
      <c r="GES158" s="86"/>
      <c r="GET158" s="86"/>
      <c r="GEU158" s="86"/>
      <c r="GEV158" s="86"/>
      <c r="GEW158" s="86"/>
      <c r="GEX158" s="86"/>
      <c r="GEY158" s="86"/>
      <c r="GEZ158" s="86"/>
      <c r="GFA158" s="86"/>
      <c r="GFB158" s="86"/>
      <c r="GFC158" s="86"/>
      <c r="GFD158" s="86"/>
      <c r="GFE158" s="86"/>
      <c r="GFF158" s="86"/>
      <c r="GFG158" s="86"/>
      <c r="GFH158" s="86"/>
      <c r="GFI158" s="86"/>
      <c r="GFJ158" s="86"/>
      <c r="GFK158" s="86"/>
      <c r="GFL158" s="86"/>
      <c r="GFM158" s="86"/>
      <c r="GFN158" s="86"/>
      <c r="GFO158" s="86"/>
      <c r="GFP158" s="86"/>
      <c r="GFQ158" s="86"/>
      <c r="GFR158" s="86"/>
      <c r="GFS158" s="86"/>
      <c r="GFT158" s="86"/>
      <c r="GFU158" s="86"/>
      <c r="GFV158" s="86"/>
      <c r="GFW158" s="86"/>
      <c r="GFX158" s="86"/>
      <c r="GFY158" s="86"/>
      <c r="GFZ158" s="86"/>
      <c r="GGA158" s="86"/>
      <c r="GGB158" s="86"/>
      <c r="GGC158" s="86"/>
      <c r="GGD158" s="86"/>
      <c r="GGE158" s="86"/>
      <c r="GGF158" s="86"/>
      <c r="GGG158" s="86"/>
      <c r="GGH158" s="86"/>
      <c r="GGI158" s="86"/>
      <c r="GGJ158" s="86"/>
      <c r="GGK158" s="86"/>
      <c r="GGL158" s="86"/>
      <c r="GGM158" s="86"/>
      <c r="GGN158" s="86"/>
      <c r="GGO158" s="86"/>
      <c r="GGP158" s="86"/>
      <c r="GGQ158" s="86"/>
      <c r="GGR158" s="86"/>
      <c r="GGS158" s="86"/>
      <c r="GGT158" s="86"/>
      <c r="GGU158" s="86"/>
      <c r="GGV158" s="86"/>
      <c r="GGW158" s="86"/>
      <c r="GGX158" s="86"/>
      <c r="GGY158" s="86"/>
      <c r="GGZ158" s="86"/>
      <c r="GHA158" s="86"/>
      <c r="GHB158" s="86"/>
      <c r="GHC158" s="86"/>
      <c r="GHD158" s="86"/>
      <c r="GHE158" s="86"/>
      <c r="GHF158" s="86"/>
      <c r="GHG158" s="86"/>
      <c r="GHH158" s="86"/>
      <c r="GHI158" s="86"/>
      <c r="GHJ158" s="86"/>
      <c r="GHK158" s="86"/>
      <c r="GHL158" s="86"/>
      <c r="GHM158" s="86"/>
      <c r="GHN158" s="86"/>
      <c r="GHO158" s="86"/>
      <c r="GHP158" s="86"/>
      <c r="GHQ158" s="86"/>
      <c r="GHR158" s="86"/>
      <c r="GHS158" s="86"/>
      <c r="GHT158" s="86"/>
      <c r="GHU158" s="86"/>
      <c r="GHV158" s="86"/>
      <c r="GHW158" s="86"/>
      <c r="GHX158" s="86"/>
      <c r="GHY158" s="86"/>
      <c r="GHZ158" s="86"/>
      <c r="GIA158" s="86"/>
      <c r="GIB158" s="86"/>
      <c r="GIC158" s="86"/>
      <c r="GID158" s="86"/>
      <c r="GIE158" s="86"/>
      <c r="GIF158" s="86"/>
      <c r="GIG158" s="86"/>
      <c r="GIH158" s="86"/>
      <c r="GII158" s="86"/>
      <c r="GIJ158" s="86"/>
      <c r="GIK158" s="86"/>
      <c r="GIL158" s="86"/>
      <c r="GIM158" s="86"/>
      <c r="GIN158" s="86"/>
      <c r="GIO158" s="86"/>
      <c r="GIP158" s="86"/>
      <c r="GIQ158" s="86"/>
      <c r="GIR158" s="86"/>
      <c r="GIS158" s="86"/>
      <c r="GIT158" s="86"/>
      <c r="GIU158" s="86"/>
      <c r="GIV158" s="86"/>
      <c r="GIW158" s="86"/>
      <c r="GIX158" s="86"/>
      <c r="GIY158" s="86"/>
      <c r="GIZ158" s="86"/>
      <c r="GJA158" s="86"/>
      <c r="GJB158" s="86"/>
      <c r="GJC158" s="86"/>
      <c r="GJD158" s="86"/>
      <c r="GJE158" s="86"/>
      <c r="GJF158" s="86"/>
      <c r="GJG158" s="86"/>
      <c r="GJH158" s="86"/>
      <c r="GJI158" s="86"/>
      <c r="GJJ158" s="86"/>
      <c r="GJK158" s="86"/>
      <c r="GJL158" s="86"/>
      <c r="GJM158" s="86"/>
      <c r="GJN158" s="86"/>
      <c r="GJO158" s="86"/>
      <c r="GJP158" s="86"/>
      <c r="GJQ158" s="86"/>
      <c r="GJR158" s="86"/>
      <c r="GJS158" s="86"/>
      <c r="GJT158" s="86"/>
      <c r="GJU158" s="86"/>
      <c r="GJV158" s="86"/>
      <c r="GJW158" s="86"/>
      <c r="GJX158" s="86"/>
      <c r="GJY158" s="86"/>
      <c r="GJZ158" s="86"/>
      <c r="GKA158" s="86"/>
      <c r="GKB158" s="86"/>
      <c r="GKC158" s="86"/>
      <c r="GKD158" s="86"/>
      <c r="GKE158" s="86"/>
      <c r="GKF158" s="86"/>
      <c r="GKG158" s="86"/>
      <c r="GKH158" s="86"/>
      <c r="GKI158" s="86"/>
      <c r="GKJ158" s="86"/>
      <c r="GKK158" s="86"/>
      <c r="GKL158" s="86"/>
      <c r="GKM158" s="86"/>
      <c r="GKN158" s="86"/>
      <c r="GKO158" s="86"/>
      <c r="GKP158" s="86"/>
      <c r="GKQ158" s="86"/>
      <c r="GKR158" s="86"/>
      <c r="GKS158" s="86"/>
      <c r="GKT158" s="86"/>
      <c r="GKU158" s="86"/>
      <c r="GKV158" s="86"/>
      <c r="GKW158" s="86"/>
      <c r="GKX158" s="86"/>
      <c r="GKY158" s="86"/>
      <c r="GKZ158" s="86"/>
      <c r="GLA158" s="86"/>
      <c r="GLB158" s="86"/>
      <c r="GLC158" s="86"/>
      <c r="GLD158" s="86"/>
      <c r="GLE158" s="86"/>
      <c r="GLF158" s="86"/>
      <c r="GLG158" s="86"/>
      <c r="GLH158" s="86"/>
      <c r="GLI158" s="86"/>
      <c r="GLJ158" s="86"/>
      <c r="GLK158" s="86"/>
      <c r="GLL158" s="86"/>
      <c r="GLM158" s="86"/>
      <c r="GLN158" s="86"/>
      <c r="GLO158" s="86"/>
      <c r="GLP158" s="86"/>
      <c r="GLQ158" s="86"/>
      <c r="GLR158" s="86"/>
      <c r="GLS158" s="86"/>
      <c r="GLT158" s="86"/>
      <c r="GLU158" s="86"/>
      <c r="GLV158" s="86"/>
      <c r="GLW158" s="86"/>
      <c r="GLX158" s="86"/>
      <c r="GLY158" s="86"/>
      <c r="GLZ158" s="86"/>
      <c r="GMA158" s="86"/>
      <c r="GMB158" s="86"/>
      <c r="GMC158" s="86"/>
      <c r="GMD158" s="86"/>
      <c r="GME158" s="186"/>
      <c r="GMF158" s="186"/>
      <c r="GMG158" s="186"/>
      <c r="GMH158" s="186"/>
      <c r="GMI158" s="186"/>
      <c r="GMJ158" s="186"/>
      <c r="GMK158" s="86"/>
      <c r="GML158" s="86"/>
      <c r="GMM158" s="86"/>
      <c r="GMN158" s="86"/>
      <c r="GMO158" s="86"/>
      <c r="GMP158" s="86"/>
      <c r="GMQ158" s="86"/>
      <c r="GMR158" s="86"/>
      <c r="GMS158" s="86"/>
      <c r="GMT158" s="86"/>
      <c r="GMU158" s="86"/>
      <c r="GMV158" s="86"/>
      <c r="GMW158" s="86"/>
      <c r="GMX158" s="86"/>
      <c r="GMY158" s="86"/>
      <c r="GMZ158" s="86"/>
      <c r="GNA158" s="86"/>
      <c r="GNB158" s="86"/>
      <c r="GNC158" s="86"/>
      <c r="GND158" s="86"/>
      <c r="GNE158" s="86"/>
      <c r="GNF158" s="86"/>
      <c r="GNG158" s="86"/>
      <c r="GNH158" s="86"/>
      <c r="GNI158" s="86"/>
      <c r="GNJ158" s="86"/>
      <c r="GNK158" s="86"/>
      <c r="GNL158" s="86"/>
      <c r="GNM158" s="86"/>
      <c r="GNN158" s="86"/>
      <c r="GNO158" s="86"/>
      <c r="GNP158" s="86"/>
      <c r="GNQ158" s="86"/>
      <c r="GNR158" s="86"/>
      <c r="GNS158" s="86"/>
      <c r="GNT158" s="86"/>
      <c r="GNU158" s="86"/>
      <c r="GNV158" s="86"/>
      <c r="GNW158" s="86"/>
      <c r="GNX158" s="86"/>
      <c r="GNY158" s="86"/>
      <c r="GNZ158" s="86"/>
      <c r="GOA158" s="86"/>
      <c r="GOB158" s="86"/>
      <c r="GOC158" s="86"/>
      <c r="GOD158" s="86"/>
      <c r="GOE158" s="86"/>
      <c r="GOF158" s="86"/>
      <c r="GOG158" s="86"/>
      <c r="GOH158" s="86"/>
      <c r="GOI158" s="86"/>
      <c r="GOJ158" s="86"/>
      <c r="GOK158" s="86"/>
      <c r="GOL158" s="86"/>
      <c r="GOM158" s="86"/>
      <c r="GON158" s="86"/>
      <c r="GOO158" s="86"/>
      <c r="GOP158" s="86"/>
      <c r="GOQ158" s="86"/>
      <c r="GOR158" s="86"/>
      <c r="GOS158" s="86"/>
      <c r="GOT158" s="86"/>
      <c r="GOU158" s="86"/>
      <c r="GOV158" s="86"/>
      <c r="GOW158" s="86"/>
      <c r="GOX158" s="86"/>
      <c r="GOY158" s="86"/>
      <c r="GOZ158" s="86"/>
      <c r="GPA158" s="86"/>
      <c r="GPB158" s="86"/>
      <c r="GPC158" s="86"/>
      <c r="GPD158" s="86"/>
      <c r="GPE158" s="86"/>
      <c r="GPF158" s="86"/>
      <c r="GPG158" s="86"/>
      <c r="GPH158" s="86"/>
      <c r="GPI158" s="86"/>
      <c r="GPJ158" s="86"/>
      <c r="GPK158" s="86"/>
      <c r="GPL158" s="86"/>
      <c r="GPM158" s="86"/>
      <c r="GPN158" s="86"/>
      <c r="GPO158" s="86"/>
      <c r="GPP158" s="86"/>
      <c r="GPQ158" s="86"/>
      <c r="GPR158" s="86"/>
      <c r="GPS158" s="86"/>
      <c r="GPT158" s="86"/>
      <c r="GPU158" s="86"/>
      <c r="GPV158" s="86"/>
      <c r="GPW158" s="86"/>
      <c r="GPX158" s="86"/>
      <c r="GPY158" s="86"/>
      <c r="GPZ158" s="86"/>
      <c r="GQA158" s="86"/>
      <c r="GQB158" s="86"/>
      <c r="GQC158" s="86"/>
      <c r="GQD158" s="86"/>
      <c r="GQE158" s="86"/>
      <c r="GQF158" s="86"/>
      <c r="GQG158" s="86"/>
      <c r="GQH158" s="86"/>
      <c r="GQI158" s="86"/>
      <c r="GQJ158" s="86"/>
      <c r="GQK158" s="86"/>
      <c r="GQL158" s="86"/>
      <c r="GQM158" s="86"/>
      <c r="GQN158" s="86"/>
      <c r="GQO158" s="86"/>
      <c r="GQP158" s="86"/>
      <c r="GQQ158" s="86"/>
      <c r="GQR158" s="86"/>
      <c r="GQS158" s="86"/>
      <c r="GQT158" s="86"/>
      <c r="GQU158" s="86"/>
      <c r="GQV158" s="86"/>
      <c r="GQW158" s="86"/>
      <c r="GQX158" s="86"/>
      <c r="GQY158" s="86"/>
      <c r="GQZ158" s="86"/>
      <c r="GRA158" s="86"/>
      <c r="GRB158" s="86"/>
      <c r="GRC158" s="86"/>
      <c r="GRD158" s="86"/>
      <c r="GRE158" s="86"/>
      <c r="GRF158" s="86"/>
      <c r="GRG158" s="86"/>
      <c r="GRH158" s="86"/>
      <c r="GRI158" s="86"/>
      <c r="GRJ158" s="86"/>
      <c r="GRK158" s="86"/>
      <c r="GRL158" s="86"/>
      <c r="GRM158" s="86"/>
      <c r="GRN158" s="86"/>
      <c r="GRO158" s="86"/>
      <c r="GRP158" s="86"/>
      <c r="GRQ158" s="86"/>
      <c r="GRR158" s="86"/>
      <c r="GRS158" s="86"/>
      <c r="GRT158" s="86"/>
      <c r="GRU158" s="86"/>
      <c r="GRV158" s="86"/>
      <c r="GRW158" s="86"/>
      <c r="GRX158" s="86"/>
      <c r="GRY158" s="86"/>
      <c r="GRZ158" s="86"/>
      <c r="GSA158" s="86"/>
      <c r="GSB158" s="86"/>
      <c r="GSC158" s="86"/>
      <c r="GSD158" s="86"/>
      <c r="GSE158" s="86"/>
      <c r="GSF158" s="86"/>
      <c r="GSG158" s="86"/>
      <c r="GSH158" s="86"/>
      <c r="GSI158" s="86"/>
      <c r="GSJ158" s="86"/>
      <c r="GSK158" s="86"/>
      <c r="GSL158" s="86"/>
      <c r="GSM158" s="86"/>
      <c r="GSN158" s="86"/>
      <c r="GSO158" s="86"/>
      <c r="GSP158" s="86"/>
      <c r="GSQ158" s="86"/>
      <c r="GSR158" s="86"/>
      <c r="GSS158" s="86"/>
      <c r="GST158" s="86"/>
      <c r="GSU158" s="86"/>
      <c r="GSV158" s="86"/>
      <c r="GSW158" s="86"/>
      <c r="GSX158" s="86"/>
      <c r="GSY158" s="86"/>
      <c r="GSZ158" s="86"/>
      <c r="GTA158" s="86"/>
      <c r="GTB158" s="86"/>
      <c r="GTC158" s="86"/>
      <c r="GTD158" s="86"/>
      <c r="GTE158" s="86"/>
      <c r="GTF158" s="86"/>
      <c r="GTG158" s="86"/>
      <c r="GTH158" s="86"/>
      <c r="GTI158" s="86"/>
      <c r="GTJ158" s="86"/>
      <c r="GTK158" s="86"/>
      <c r="GTL158" s="86"/>
      <c r="GTM158" s="86"/>
      <c r="GTN158" s="86"/>
      <c r="GTO158" s="86"/>
      <c r="GTP158" s="86"/>
      <c r="GTQ158" s="86"/>
      <c r="GTR158" s="86"/>
      <c r="GTS158" s="86"/>
      <c r="GTT158" s="86"/>
      <c r="GTU158" s="86"/>
      <c r="GTV158" s="86"/>
      <c r="GTW158" s="86"/>
      <c r="GTX158" s="86"/>
      <c r="GTY158" s="86"/>
      <c r="GTZ158" s="86"/>
      <c r="GUA158" s="86"/>
      <c r="GUB158" s="86"/>
      <c r="GUC158" s="86"/>
      <c r="GUD158" s="86"/>
      <c r="GUE158" s="86"/>
      <c r="GUF158" s="86"/>
      <c r="GUG158" s="86"/>
      <c r="GUH158" s="86"/>
      <c r="GUI158" s="86"/>
      <c r="GUJ158" s="86"/>
      <c r="GUK158" s="86"/>
      <c r="GUL158" s="86"/>
      <c r="GUM158" s="86"/>
      <c r="GUN158" s="86"/>
      <c r="GUO158" s="86"/>
      <c r="GUP158" s="86"/>
      <c r="GUQ158" s="86"/>
      <c r="GUR158" s="86"/>
      <c r="GUS158" s="86"/>
      <c r="GUT158" s="86"/>
      <c r="GUU158" s="86"/>
      <c r="GUV158" s="86"/>
      <c r="GUW158" s="86"/>
      <c r="GUX158" s="86"/>
      <c r="GUY158" s="86"/>
      <c r="GUZ158" s="86"/>
      <c r="GVA158" s="86"/>
      <c r="GVB158" s="86"/>
      <c r="GVC158" s="86"/>
      <c r="GVD158" s="86"/>
      <c r="GVE158" s="86"/>
      <c r="GVF158" s="86"/>
      <c r="GVG158" s="86"/>
      <c r="GVH158" s="86"/>
      <c r="GVI158" s="86"/>
      <c r="GVJ158" s="86"/>
      <c r="GVK158" s="86"/>
      <c r="GVL158" s="86"/>
      <c r="GVM158" s="86"/>
      <c r="GVN158" s="86"/>
      <c r="GVO158" s="86"/>
      <c r="GVP158" s="86"/>
      <c r="GVQ158" s="86"/>
      <c r="GVR158" s="86"/>
      <c r="GVS158" s="86"/>
      <c r="GVT158" s="86"/>
      <c r="GVU158" s="86"/>
      <c r="GVV158" s="86"/>
      <c r="GVW158" s="86"/>
      <c r="GVX158" s="86"/>
      <c r="GVY158" s="86"/>
      <c r="GVZ158" s="86"/>
      <c r="GWA158" s="186"/>
      <c r="GWB158" s="186"/>
      <c r="GWC158" s="186"/>
      <c r="GWD158" s="186"/>
      <c r="GWE158" s="186"/>
      <c r="GWF158" s="186"/>
      <c r="GWG158" s="86"/>
      <c r="GWH158" s="86"/>
      <c r="GWI158" s="86"/>
      <c r="GWJ158" s="86"/>
      <c r="GWK158" s="86"/>
      <c r="GWL158" s="86"/>
      <c r="GWM158" s="86"/>
      <c r="GWN158" s="86"/>
      <c r="GWO158" s="86"/>
      <c r="GWP158" s="86"/>
      <c r="GWQ158" s="86"/>
      <c r="GWR158" s="86"/>
      <c r="GWS158" s="86"/>
      <c r="GWT158" s="86"/>
      <c r="GWU158" s="86"/>
      <c r="GWV158" s="86"/>
      <c r="GWW158" s="86"/>
      <c r="GWX158" s="86"/>
      <c r="GWY158" s="86"/>
      <c r="GWZ158" s="86"/>
      <c r="GXA158" s="86"/>
      <c r="GXB158" s="86"/>
      <c r="GXC158" s="86"/>
      <c r="GXD158" s="86"/>
      <c r="GXE158" s="86"/>
      <c r="GXF158" s="86"/>
      <c r="GXG158" s="86"/>
      <c r="GXH158" s="86"/>
      <c r="GXI158" s="86"/>
      <c r="GXJ158" s="86"/>
      <c r="GXK158" s="86"/>
      <c r="GXL158" s="86"/>
      <c r="GXM158" s="86"/>
      <c r="GXN158" s="86"/>
      <c r="GXO158" s="86"/>
      <c r="GXP158" s="86"/>
      <c r="GXQ158" s="86"/>
      <c r="GXR158" s="86"/>
      <c r="GXS158" s="86"/>
      <c r="GXT158" s="86"/>
      <c r="GXU158" s="86"/>
      <c r="GXV158" s="86"/>
      <c r="GXW158" s="86"/>
      <c r="GXX158" s="86"/>
      <c r="GXY158" s="86"/>
      <c r="GXZ158" s="86"/>
      <c r="GYA158" s="86"/>
      <c r="GYB158" s="86"/>
      <c r="GYC158" s="86"/>
      <c r="GYD158" s="86"/>
      <c r="GYE158" s="86"/>
      <c r="GYF158" s="86"/>
      <c r="GYG158" s="86"/>
      <c r="GYH158" s="86"/>
      <c r="GYI158" s="86"/>
      <c r="GYJ158" s="86"/>
      <c r="GYK158" s="86"/>
      <c r="GYL158" s="86"/>
      <c r="GYM158" s="86"/>
      <c r="GYN158" s="86"/>
      <c r="GYO158" s="86"/>
      <c r="GYP158" s="86"/>
      <c r="GYQ158" s="86"/>
      <c r="GYR158" s="86"/>
      <c r="GYS158" s="86"/>
      <c r="GYT158" s="86"/>
      <c r="GYU158" s="86"/>
      <c r="GYV158" s="86"/>
      <c r="GYW158" s="86"/>
      <c r="GYX158" s="86"/>
      <c r="GYY158" s="86"/>
      <c r="GYZ158" s="86"/>
      <c r="GZA158" s="86"/>
      <c r="GZB158" s="86"/>
      <c r="GZC158" s="86"/>
      <c r="GZD158" s="86"/>
      <c r="GZE158" s="86"/>
      <c r="GZF158" s="86"/>
      <c r="GZG158" s="86"/>
      <c r="GZH158" s="86"/>
      <c r="GZI158" s="86"/>
      <c r="GZJ158" s="86"/>
      <c r="GZK158" s="86"/>
      <c r="GZL158" s="86"/>
      <c r="GZM158" s="86"/>
      <c r="GZN158" s="86"/>
      <c r="GZO158" s="86"/>
      <c r="GZP158" s="86"/>
      <c r="GZQ158" s="86"/>
      <c r="GZR158" s="86"/>
      <c r="GZS158" s="86"/>
      <c r="GZT158" s="86"/>
      <c r="GZU158" s="86"/>
      <c r="GZV158" s="86"/>
      <c r="GZW158" s="86"/>
      <c r="GZX158" s="86"/>
      <c r="GZY158" s="86"/>
      <c r="GZZ158" s="86"/>
      <c r="HAA158" s="86"/>
      <c r="HAB158" s="86"/>
      <c r="HAC158" s="86"/>
      <c r="HAD158" s="86"/>
      <c r="HAE158" s="86"/>
      <c r="HAF158" s="86"/>
      <c r="HAG158" s="86"/>
      <c r="HAH158" s="86"/>
      <c r="HAI158" s="86"/>
      <c r="HAJ158" s="86"/>
      <c r="HAK158" s="86"/>
      <c r="HAL158" s="86"/>
      <c r="HAM158" s="86"/>
      <c r="HAN158" s="86"/>
      <c r="HAO158" s="86"/>
      <c r="HAP158" s="86"/>
      <c r="HAQ158" s="86"/>
      <c r="HAR158" s="86"/>
      <c r="HAS158" s="86"/>
      <c r="HAT158" s="86"/>
      <c r="HAU158" s="86"/>
      <c r="HAV158" s="86"/>
      <c r="HAW158" s="86"/>
      <c r="HAX158" s="86"/>
      <c r="HAY158" s="86"/>
      <c r="HAZ158" s="86"/>
      <c r="HBA158" s="86"/>
      <c r="HBB158" s="86"/>
      <c r="HBC158" s="86"/>
      <c r="HBD158" s="86"/>
      <c r="HBE158" s="86"/>
      <c r="HBF158" s="86"/>
      <c r="HBG158" s="86"/>
      <c r="HBH158" s="86"/>
      <c r="HBI158" s="86"/>
      <c r="HBJ158" s="86"/>
      <c r="HBK158" s="86"/>
      <c r="HBL158" s="86"/>
      <c r="HBM158" s="86"/>
      <c r="HBN158" s="86"/>
      <c r="HBO158" s="86"/>
      <c r="HBP158" s="86"/>
      <c r="HBQ158" s="86"/>
      <c r="HBR158" s="86"/>
      <c r="HBS158" s="86"/>
      <c r="HBT158" s="86"/>
      <c r="HBU158" s="86"/>
      <c r="HBV158" s="86"/>
      <c r="HBW158" s="86"/>
      <c r="HBX158" s="86"/>
      <c r="HBY158" s="86"/>
      <c r="HBZ158" s="86"/>
      <c r="HCA158" s="86"/>
      <c r="HCB158" s="86"/>
      <c r="HCC158" s="86"/>
      <c r="HCD158" s="86"/>
      <c r="HCE158" s="86"/>
      <c r="HCF158" s="86"/>
      <c r="HCG158" s="86"/>
      <c r="HCH158" s="86"/>
      <c r="HCI158" s="86"/>
      <c r="HCJ158" s="86"/>
      <c r="HCK158" s="86"/>
      <c r="HCL158" s="86"/>
      <c r="HCM158" s="86"/>
      <c r="HCN158" s="86"/>
      <c r="HCO158" s="86"/>
      <c r="HCP158" s="86"/>
      <c r="HCQ158" s="86"/>
      <c r="HCR158" s="86"/>
      <c r="HCS158" s="86"/>
      <c r="HCT158" s="86"/>
      <c r="HCU158" s="86"/>
      <c r="HCV158" s="86"/>
      <c r="HCW158" s="86"/>
      <c r="HCX158" s="86"/>
      <c r="HCY158" s="86"/>
      <c r="HCZ158" s="86"/>
      <c r="HDA158" s="86"/>
      <c r="HDB158" s="86"/>
      <c r="HDC158" s="86"/>
      <c r="HDD158" s="86"/>
      <c r="HDE158" s="86"/>
      <c r="HDF158" s="86"/>
      <c r="HDG158" s="86"/>
      <c r="HDH158" s="86"/>
      <c r="HDI158" s="86"/>
      <c r="HDJ158" s="86"/>
      <c r="HDK158" s="86"/>
      <c r="HDL158" s="86"/>
      <c r="HDM158" s="86"/>
      <c r="HDN158" s="86"/>
      <c r="HDO158" s="86"/>
      <c r="HDP158" s="86"/>
      <c r="HDQ158" s="86"/>
      <c r="HDR158" s="86"/>
      <c r="HDS158" s="86"/>
      <c r="HDT158" s="86"/>
      <c r="HDU158" s="86"/>
      <c r="HDV158" s="86"/>
      <c r="HDW158" s="86"/>
      <c r="HDX158" s="86"/>
      <c r="HDY158" s="86"/>
      <c r="HDZ158" s="86"/>
      <c r="HEA158" s="86"/>
      <c r="HEB158" s="86"/>
      <c r="HEC158" s="86"/>
      <c r="HED158" s="86"/>
      <c r="HEE158" s="86"/>
      <c r="HEF158" s="86"/>
      <c r="HEG158" s="86"/>
      <c r="HEH158" s="86"/>
      <c r="HEI158" s="86"/>
      <c r="HEJ158" s="86"/>
      <c r="HEK158" s="86"/>
      <c r="HEL158" s="86"/>
      <c r="HEM158" s="86"/>
      <c r="HEN158" s="86"/>
      <c r="HEO158" s="86"/>
      <c r="HEP158" s="86"/>
      <c r="HEQ158" s="86"/>
      <c r="HER158" s="86"/>
      <c r="HES158" s="86"/>
      <c r="HET158" s="86"/>
      <c r="HEU158" s="86"/>
      <c r="HEV158" s="86"/>
      <c r="HEW158" s="86"/>
      <c r="HEX158" s="86"/>
      <c r="HEY158" s="86"/>
      <c r="HEZ158" s="86"/>
      <c r="HFA158" s="86"/>
      <c r="HFB158" s="86"/>
      <c r="HFC158" s="86"/>
      <c r="HFD158" s="86"/>
      <c r="HFE158" s="86"/>
      <c r="HFF158" s="86"/>
      <c r="HFG158" s="86"/>
      <c r="HFH158" s="86"/>
      <c r="HFI158" s="86"/>
      <c r="HFJ158" s="86"/>
      <c r="HFK158" s="86"/>
      <c r="HFL158" s="86"/>
      <c r="HFM158" s="86"/>
      <c r="HFN158" s="86"/>
      <c r="HFO158" s="86"/>
      <c r="HFP158" s="86"/>
      <c r="HFQ158" s="86"/>
      <c r="HFR158" s="86"/>
      <c r="HFS158" s="86"/>
      <c r="HFT158" s="86"/>
      <c r="HFU158" s="86"/>
      <c r="HFV158" s="86"/>
      <c r="HFW158" s="186"/>
      <c r="HFX158" s="186"/>
      <c r="HFY158" s="186"/>
      <c r="HFZ158" s="186"/>
      <c r="HGA158" s="186"/>
      <c r="HGB158" s="186"/>
      <c r="HGC158" s="86"/>
      <c r="HGD158" s="86"/>
      <c r="HGE158" s="86"/>
      <c r="HGF158" s="86"/>
      <c r="HGG158" s="86"/>
      <c r="HGH158" s="86"/>
      <c r="HGI158" s="86"/>
      <c r="HGJ158" s="86"/>
      <c r="HGK158" s="86"/>
      <c r="HGL158" s="86"/>
      <c r="HGM158" s="86"/>
      <c r="HGN158" s="86"/>
      <c r="HGO158" s="86"/>
      <c r="HGP158" s="86"/>
      <c r="HGQ158" s="86"/>
      <c r="HGR158" s="86"/>
      <c r="HGS158" s="86"/>
      <c r="HGT158" s="86"/>
      <c r="HGU158" s="86"/>
      <c r="HGV158" s="86"/>
      <c r="HGW158" s="86"/>
      <c r="HGX158" s="86"/>
      <c r="HGY158" s="86"/>
      <c r="HGZ158" s="86"/>
      <c r="HHA158" s="86"/>
      <c r="HHB158" s="86"/>
      <c r="HHC158" s="86"/>
      <c r="HHD158" s="86"/>
      <c r="HHE158" s="86"/>
      <c r="HHF158" s="86"/>
      <c r="HHG158" s="86"/>
      <c r="HHH158" s="86"/>
      <c r="HHI158" s="86"/>
      <c r="HHJ158" s="86"/>
      <c r="HHK158" s="86"/>
      <c r="HHL158" s="86"/>
      <c r="HHM158" s="86"/>
      <c r="HHN158" s="86"/>
      <c r="HHO158" s="86"/>
      <c r="HHP158" s="86"/>
      <c r="HHQ158" s="86"/>
      <c r="HHR158" s="86"/>
      <c r="HHS158" s="86"/>
      <c r="HHT158" s="86"/>
      <c r="HHU158" s="86"/>
      <c r="HHV158" s="86"/>
      <c r="HHW158" s="86"/>
      <c r="HHX158" s="86"/>
      <c r="HHY158" s="86"/>
      <c r="HHZ158" s="86"/>
      <c r="HIA158" s="86"/>
      <c r="HIB158" s="86"/>
      <c r="HIC158" s="86"/>
      <c r="HID158" s="86"/>
      <c r="HIE158" s="86"/>
      <c r="HIF158" s="86"/>
      <c r="HIG158" s="86"/>
      <c r="HIH158" s="86"/>
      <c r="HII158" s="86"/>
      <c r="HIJ158" s="86"/>
      <c r="HIK158" s="86"/>
      <c r="HIL158" s="86"/>
      <c r="HIM158" s="86"/>
      <c r="HIN158" s="86"/>
      <c r="HIO158" s="86"/>
      <c r="HIP158" s="86"/>
      <c r="HIQ158" s="86"/>
      <c r="HIR158" s="86"/>
      <c r="HIS158" s="86"/>
      <c r="HIT158" s="86"/>
      <c r="HIU158" s="86"/>
      <c r="HIV158" s="86"/>
      <c r="HIW158" s="86"/>
      <c r="HIX158" s="86"/>
      <c r="HIY158" s="86"/>
      <c r="HIZ158" s="86"/>
      <c r="HJA158" s="86"/>
      <c r="HJB158" s="86"/>
      <c r="HJC158" s="86"/>
      <c r="HJD158" s="86"/>
      <c r="HJE158" s="86"/>
      <c r="HJF158" s="86"/>
      <c r="HJG158" s="86"/>
      <c r="HJH158" s="86"/>
      <c r="HJI158" s="86"/>
      <c r="HJJ158" s="86"/>
      <c r="HJK158" s="86"/>
      <c r="HJL158" s="86"/>
      <c r="HJM158" s="86"/>
      <c r="HJN158" s="86"/>
      <c r="HJO158" s="86"/>
      <c r="HJP158" s="86"/>
      <c r="HJQ158" s="86"/>
      <c r="HJR158" s="86"/>
      <c r="HJS158" s="86"/>
      <c r="HJT158" s="86"/>
      <c r="HJU158" s="86"/>
      <c r="HJV158" s="86"/>
      <c r="HJW158" s="86"/>
      <c r="HJX158" s="86"/>
      <c r="HJY158" s="86"/>
      <c r="HJZ158" s="86"/>
      <c r="HKA158" s="86"/>
      <c r="HKB158" s="86"/>
      <c r="HKC158" s="86"/>
      <c r="HKD158" s="86"/>
      <c r="HKE158" s="86"/>
      <c r="HKF158" s="86"/>
      <c r="HKG158" s="86"/>
      <c r="HKH158" s="86"/>
      <c r="HKI158" s="86"/>
      <c r="HKJ158" s="86"/>
      <c r="HKK158" s="86"/>
      <c r="HKL158" s="86"/>
      <c r="HKM158" s="86"/>
      <c r="HKN158" s="86"/>
      <c r="HKO158" s="86"/>
      <c r="HKP158" s="86"/>
      <c r="HKQ158" s="86"/>
      <c r="HKR158" s="86"/>
      <c r="HKS158" s="86"/>
      <c r="HKT158" s="86"/>
      <c r="HKU158" s="86"/>
      <c r="HKV158" s="86"/>
      <c r="HKW158" s="86"/>
      <c r="HKX158" s="86"/>
      <c r="HKY158" s="86"/>
      <c r="HKZ158" s="86"/>
      <c r="HLA158" s="86"/>
      <c r="HLB158" s="86"/>
      <c r="HLC158" s="86"/>
      <c r="HLD158" s="86"/>
      <c r="HLE158" s="86"/>
      <c r="HLF158" s="86"/>
      <c r="HLG158" s="86"/>
      <c r="HLH158" s="86"/>
      <c r="HLI158" s="86"/>
      <c r="HLJ158" s="86"/>
      <c r="HLK158" s="86"/>
      <c r="HLL158" s="86"/>
      <c r="HLM158" s="86"/>
      <c r="HLN158" s="86"/>
      <c r="HLO158" s="86"/>
      <c r="HLP158" s="86"/>
      <c r="HLQ158" s="86"/>
      <c r="HLR158" s="86"/>
      <c r="HLS158" s="86"/>
      <c r="HLT158" s="86"/>
      <c r="HLU158" s="86"/>
      <c r="HLV158" s="86"/>
      <c r="HLW158" s="86"/>
      <c r="HLX158" s="86"/>
      <c r="HLY158" s="86"/>
      <c r="HLZ158" s="86"/>
      <c r="HMA158" s="86"/>
      <c r="HMB158" s="86"/>
      <c r="HMC158" s="86"/>
      <c r="HMD158" s="86"/>
      <c r="HME158" s="86"/>
      <c r="HMF158" s="86"/>
      <c r="HMG158" s="86"/>
      <c r="HMH158" s="86"/>
      <c r="HMI158" s="86"/>
      <c r="HMJ158" s="86"/>
      <c r="HMK158" s="86"/>
      <c r="HML158" s="86"/>
      <c r="HMM158" s="86"/>
      <c r="HMN158" s="86"/>
      <c r="HMO158" s="86"/>
      <c r="HMP158" s="86"/>
      <c r="HMQ158" s="86"/>
      <c r="HMR158" s="86"/>
      <c r="HMS158" s="86"/>
      <c r="HMT158" s="86"/>
      <c r="HMU158" s="86"/>
      <c r="HMV158" s="86"/>
      <c r="HMW158" s="86"/>
      <c r="HMX158" s="86"/>
      <c r="HMY158" s="86"/>
      <c r="HMZ158" s="86"/>
      <c r="HNA158" s="86"/>
      <c r="HNB158" s="86"/>
      <c r="HNC158" s="86"/>
      <c r="HND158" s="86"/>
      <c r="HNE158" s="86"/>
      <c r="HNF158" s="86"/>
      <c r="HNG158" s="86"/>
      <c r="HNH158" s="86"/>
      <c r="HNI158" s="86"/>
      <c r="HNJ158" s="86"/>
      <c r="HNK158" s="86"/>
      <c r="HNL158" s="86"/>
      <c r="HNM158" s="86"/>
      <c r="HNN158" s="86"/>
      <c r="HNO158" s="86"/>
      <c r="HNP158" s="86"/>
      <c r="HNQ158" s="86"/>
      <c r="HNR158" s="86"/>
      <c r="HNS158" s="86"/>
      <c r="HNT158" s="86"/>
      <c r="HNU158" s="86"/>
      <c r="HNV158" s="86"/>
      <c r="HNW158" s="86"/>
      <c r="HNX158" s="86"/>
      <c r="HNY158" s="86"/>
      <c r="HNZ158" s="86"/>
      <c r="HOA158" s="86"/>
      <c r="HOB158" s="86"/>
      <c r="HOC158" s="86"/>
      <c r="HOD158" s="86"/>
      <c r="HOE158" s="86"/>
      <c r="HOF158" s="86"/>
      <c r="HOG158" s="86"/>
      <c r="HOH158" s="86"/>
      <c r="HOI158" s="86"/>
      <c r="HOJ158" s="86"/>
      <c r="HOK158" s="86"/>
      <c r="HOL158" s="86"/>
      <c r="HOM158" s="86"/>
      <c r="HON158" s="86"/>
      <c r="HOO158" s="86"/>
      <c r="HOP158" s="86"/>
      <c r="HOQ158" s="86"/>
      <c r="HOR158" s="86"/>
      <c r="HOS158" s="86"/>
      <c r="HOT158" s="86"/>
      <c r="HOU158" s="86"/>
      <c r="HOV158" s="86"/>
      <c r="HOW158" s="86"/>
      <c r="HOX158" s="86"/>
      <c r="HOY158" s="86"/>
      <c r="HOZ158" s="86"/>
      <c r="HPA158" s="86"/>
      <c r="HPB158" s="86"/>
      <c r="HPC158" s="86"/>
      <c r="HPD158" s="86"/>
      <c r="HPE158" s="86"/>
      <c r="HPF158" s="86"/>
      <c r="HPG158" s="86"/>
      <c r="HPH158" s="86"/>
      <c r="HPI158" s="86"/>
      <c r="HPJ158" s="86"/>
      <c r="HPK158" s="86"/>
      <c r="HPL158" s="86"/>
      <c r="HPM158" s="86"/>
      <c r="HPN158" s="86"/>
      <c r="HPO158" s="86"/>
      <c r="HPP158" s="86"/>
      <c r="HPQ158" s="86"/>
      <c r="HPR158" s="86"/>
      <c r="HPS158" s="186"/>
      <c r="HPT158" s="186"/>
      <c r="HPU158" s="186"/>
      <c r="HPV158" s="186"/>
      <c r="HPW158" s="186"/>
      <c r="HPX158" s="186"/>
      <c r="HPY158" s="86"/>
      <c r="HPZ158" s="86"/>
      <c r="HQA158" s="86"/>
      <c r="HQB158" s="86"/>
      <c r="HQC158" s="86"/>
      <c r="HQD158" s="86"/>
      <c r="HQE158" s="86"/>
      <c r="HQF158" s="86"/>
      <c r="HQG158" s="86"/>
      <c r="HQH158" s="86"/>
      <c r="HQI158" s="86"/>
      <c r="HQJ158" s="86"/>
      <c r="HQK158" s="86"/>
      <c r="HQL158" s="86"/>
      <c r="HQM158" s="86"/>
      <c r="HQN158" s="86"/>
      <c r="HQO158" s="86"/>
      <c r="HQP158" s="86"/>
      <c r="HQQ158" s="86"/>
      <c r="HQR158" s="86"/>
      <c r="HQS158" s="86"/>
      <c r="HQT158" s="86"/>
      <c r="HQU158" s="86"/>
      <c r="HQV158" s="86"/>
      <c r="HQW158" s="86"/>
      <c r="HQX158" s="86"/>
      <c r="HQY158" s="86"/>
      <c r="HQZ158" s="86"/>
      <c r="HRA158" s="86"/>
      <c r="HRB158" s="86"/>
      <c r="HRC158" s="86"/>
      <c r="HRD158" s="86"/>
      <c r="HRE158" s="86"/>
      <c r="HRF158" s="86"/>
      <c r="HRG158" s="86"/>
      <c r="HRH158" s="86"/>
      <c r="HRI158" s="86"/>
      <c r="HRJ158" s="86"/>
      <c r="HRK158" s="86"/>
      <c r="HRL158" s="86"/>
      <c r="HRM158" s="86"/>
      <c r="HRN158" s="86"/>
      <c r="HRO158" s="86"/>
      <c r="HRP158" s="86"/>
      <c r="HRQ158" s="86"/>
      <c r="HRR158" s="86"/>
      <c r="HRS158" s="86"/>
      <c r="HRT158" s="86"/>
      <c r="HRU158" s="86"/>
      <c r="HRV158" s="86"/>
      <c r="HRW158" s="86"/>
      <c r="HRX158" s="86"/>
      <c r="HRY158" s="86"/>
      <c r="HRZ158" s="86"/>
      <c r="HSA158" s="86"/>
      <c r="HSB158" s="86"/>
      <c r="HSC158" s="86"/>
      <c r="HSD158" s="86"/>
      <c r="HSE158" s="86"/>
      <c r="HSF158" s="86"/>
      <c r="HSG158" s="86"/>
      <c r="HSH158" s="86"/>
      <c r="HSI158" s="86"/>
      <c r="HSJ158" s="86"/>
      <c r="HSK158" s="86"/>
      <c r="HSL158" s="86"/>
      <c r="HSM158" s="86"/>
      <c r="HSN158" s="86"/>
      <c r="HSO158" s="86"/>
      <c r="HSP158" s="86"/>
      <c r="HSQ158" s="86"/>
      <c r="HSR158" s="86"/>
      <c r="HSS158" s="86"/>
      <c r="HST158" s="86"/>
      <c r="HSU158" s="86"/>
      <c r="HSV158" s="86"/>
      <c r="HSW158" s="86"/>
      <c r="HSX158" s="86"/>
      <c r="HSY158" s="86"/>
      <c r="HSZ158" s="86"/>
      <c r="HTA158" s="86"/>
      <c r="HTB158" s="86"/>
      <c r="HTC158" s="86"/>
      <c r="HTD158" s="86"/>
      <c r="HTE158" s="86"/>
      <c r="HTF158" s="86"/>
      <c r="HTG158" s="86"/>
      <c r="HTH158" s="86"/>
      <c r="HTI158" s="86"/>
      <c r="HTJ158" s="86"/>
      <c r="HTK158" s="86"/>
      <c r="HTL158" s="86"/>
      <c r="HTM158" s="86"/>
      <c r="HTN158" s="86"/>
      <c r="HTO158" s="86"/>
      <c r="HTP158" s="86"/>
      <c r="HTQ158" s="86"/>
      <c r="HTR158" s="86"/>
      <c r="HTS158" s="86"/>
      <c r="HTT158" s="86"/>
      <c r="HTU158" s="86"/>
      <c r="HTV158" s="86"/>
      <c r="HTW158" s="86"/>
      <c r="HTX158" s="86"/>
      <c r="HTY158" s="86"/>
      <c r="HTZ158" s="86"/>
      <c r="HUA158" s="86"/>
      <c r="HUB158" s="86"/>
      <c r="HUC158" s="86"/>
      <c r="HUD158" s="86"/>
      <c r="HUE158" s="86"/>
      <c r="HUF158" s="86"/>
      <c r="HUG158" s="86"/>
      <c r="HUH158" s="86"/>
      <c r="HUI158" s="86"/>
      <c r="HUJ158" s="86"/>
      <c r="HUK158" s="86"/>
      <c r="HUL158" s="86"/>
      <c r="HUM158" s="86"/>
      <c r="HUN158" s="86"/>
      <c r="HUO158" s="86"/>
      <c r="HUP158" s="86"/>
      <c r="HUQ158" s="86"/>
      <c r="HUR158" s="86"/>
      <c r="HUS158" s="86"/>
      <c r="HUT158" s="86"/>
      <c r="HUU158" s="86"/>
      <c r="HUV158" s="86"/>
      <c r="HUW158" s="86"/>
      <c r="HUX158" s="86"/>
      <c r="HUY158" s="86"/>
      <c r="HUZ158" s="86"/>
      <c r="HVA158" s="86"/>
      <c r="HVB158" s="86"/>
      <c r="HVC158" s="86"/>
      <c r="HVD158" s="86"/>
      <c r="HVE158" s="86"/>
      <c r="HVF158" s="86"/>
      <c r="HVG158" s="86"/>
      <c r="HVH158" s="86"/>
      <c r="HVI158" s="86"/>
      <c r="HVJ158" s="86"/>
      <c r="HVK158" s="86"/>
      <c r="HVL158" s="86"/>
      <c r="HVM158" s="86"/>
      <c r="HVN158" s="86"/>
      <c r="HVO158" s="86"/>
      <c r="HVP158" s="86"/>
      <c r="HVQ158" s="86"/>
      <c r="HVR158" s="86"/>
      <c r="HVS158" s="86"/>
      <c r="HVT158" s="86"/>
      <c r="HVU158" s="86"/>
      <c r="HVV158" s="86"/>
      <c r="HVW158" s="86"/>
      <c r="HVX158" s="86"/>
      <c r="HVY158" s="86"/>
      <c r="HVZ158" s="86"/>
      <c r="HWA158" s="86"/>
      <c r="HWB158" s="86"/>
      <c r="HWC158" s="86"/>
      <c r="HWD158" s="86"/>
      <c r="HWE158" s="86"/>
      <c r="HWF158" s="86"/>
      <c r="HWG158" s="86"/>
      <c r="HWH158" s="86"/>
      <c r="HWI158" s="86"/>
      <c r="HWJ158" s="86"/>
      <c r="HWK158" s="86"/>
      <c r="HWL158" s="86"/>
      <c r="HWM158" s="86"/>
      <c r="HWN158" s="86"/>
      <c r="HWO158" s="86"/>
      <c r="HWP158" s="86"/>
      <c r="HWQ158" s="86"/>
      <c r="HWR158" s="86"/>
      <c r="HWS158" s="86"/>
      <c r="HWT158" s="86"/>
      <c r="HWU158" s="86"/>
      <c r="HWV158" s="86"/>
      <c r="HWW158" s="86"/>
      <c r="HWX158" s="86"/>
      <c r="HWY158" s="86"/>
      <c r="HWZ158" s="86"/>
      <c r="HXA158" s="86"/>
      <c r="HXB158" s="86"/>
      <c r="HXC158" s="86"/>
      <c r="HXD158" s="86"/>
      <c r="HXE158" s="86"/>
      <c r="HXF158" s="86"/>
      <c r="HXG158" s="86"/>
      <c r="HXH158" s="86"/>
      <c r="HXI158" s="86"/>
      <c r="HXJ158" s="86"/>
      <c r="HXK158" s="86"/>
      <c r="HXL158" s="86"/>
      <c r="HXM158" s="86"/>
      <c r="HXN158" s="86"/>
      <c r="HXO158" s="86"/>
      <c r="HXP158" s="86"/>
      <c r="HXQ158" s="86"/>
      <c r="HXR158" s="86"/>
      <c r="HXS158" s="86"/>
      <c r="HXT158" s="86"/>
      <c r="HXU158" s="86"/>
      <c r="HXV158" s="86"/>
      <c r="HXW158" s="86"/>
      <c r="HXX158" s="86"/>
      <c r="HXY158" s="86"/>
      <c r="HXZ158" s="86"/>
      <c r="HYA158" s="86"/>
      <c r="HYB158" s="86"/>
      <c r="HYC158" s="86"/>
      <c r="HYD158" s="86"/>
      <c r="HYE158" s="86"/>
      <c r="HYF158" s="86"/>
      <c r="HYG158" s="86"/>
      <c r="HYH158" s="86"/>
      <c r="HYI158" s="86"/>
      <c r="HYJ158" s="86"/>
      <c r="HYK158" s="86"/>
      <c r="HYL158" s="86"/>
      <c r="HYM158" s="86"/>
      <c r="HYN158" s="86"/>
      <c r="HYO158" s="86"/>
      <c r="HYP158" s="86"/>
      <c r="HYQ158" s="86"/>
      <c r="HYR158" s="86"/>
      <c r="HYS158" s="86"/>
      <c r="HYT158" s="86"/>
      <c r="HYU158" s="86"/>
      <c r="HYV158" s="86"/>
      <c r="HYW158" s="86"/>
      <c r="HYX158" s="86"/>
      <c r="HYY158" s="86"/>
      <c r="HYZ158" s="86"/>
      <c r="HZA158" s="86"/>
      <c r="HZB158" s="86"/>
      <c r="HZC158" s="86"/>
      <c r="HZD158" s="86"/>
      <c r="HZE158" s="86"/>
      <c r="HZF158" s="86"/>
      <c r="HZG158" s="86"/>
      <c r="HZH158" s="86"/>
      <c r="HZI158" s="86"/>
      <c r="HZJ158" s="86"/>
      <c r="HZK158" s="86"/>
      <c r="HZL158" s="86"/>
      <c r="HZM158" s="86"/>
      <c r="HZN158" s="86"/>
      <c r="HZO158" s="186"/>
      <c r="HZP158" s="186"/>
      <c r="HZQ158" s="186"/>
      <c r="HZR158" s="186"/>
      <c r="HZS158" s="186"/>
      <c r="HZT158" s="186"/>
      <c r="HZU158" s="86"/>
      <c r="HZV158" s="86"/>
      <c r="HZW158" s="86"/>
      <c r="HZX158" s="86"/>
      <c r="HZY158" s="86"/>
      <c r="HZZ158" s="86"/>
      <c r="IAA158" s="86"/>
      <c r="IAB158" s="86"/>
      <c r="IAC158" s="86"/>
      <c r="IAD158" s="86"/>
      <c r="IAE158" s="86"/>
      <c r="IAF158" s="86"/>
      <c r="IAG158" s="86"/>
      <c r="IAH158" s="86"/>
      <c r="IAI158" s="86"/>
      <c r="IAJ158" s="86"/>
      <c r="IAK158" s="86"/>
      <c r="IAL158" s="86"/>
      <c r="IAM158" s="86"/>
      <c r="IAN158" s="86"/>
      <c r="IAO158" s="86"/>
      <c r="IAP158" s="86"/>
      <c r="IAQ158" s="86"/>
      <c r="IAR158" s="86"/>
      <c r="IAS158" s="86"/>
      <c r="IAT158" s="86"/>
      <c r="IAU158" s="86"/>
      <c r="IAV158" s="86"/>
      <c r="IAW158" s="86"/>
      <c r="IAX158" s="86"/>
      <c r="IAY158" s="86"/>
      <c r="IAZ158" s="86"/>
      <c r="IBA158" s="86"/>
      <c r="IBB158" s="86"/>
      <c r="IBC158" s="86"/>
      <c r="IBD158" s="86"/>
      <c r="IBE158" s="86"/>
      <c r="IBF158" s="86"/>
      <c r="IBG158" s="86"/>
      <c r="IBH158" s="86"/>
      <c r="IBI158" s="86"/>
      <c r="IBJ158" s="86"/>
      <c r="IBK158" s="86"/>
      <c r="IBL158" s="86"/>
      <c r="IBM158" s="86"/>
      <c r="IBN158" s="86"/>
      <c r="IBO158" s="86"/>
      <c r="IBP158" s="86"/>
      <c r="IBQ158" s="86"/>
      <c r="IBR158" s="86"/>
      <c r="IBS158" s="86"/>
      <c r="IBT158" s="86"/>
      <c r="IBU158" s="86"/>
      <c r="IBV158" s="86"/>
      <c r="IBW158" s="86"/>
      <c r="IBX158" s="86"/>
      <c r="IBY158" s="86"/>
      <c r="IBZ158" s="86"/>
      <c r="ICA158" s="86"/>
      <c r="ICB158" s="86"/>
      <c r="ICC158" s="86"/>
      <c r="ICD158" s="86"/>
      <c r="ICE158" s="86"/>
      <c r="ICF158" s="86"/>
      <c r="ICG158" s="86"/>
      <c r="ICH158" s="86"/>
      <c r="ICI158" s="86"/>
      <c r="ICJ158" s="86"/>
      <c r="ICK158" s="86"/>
      <c r="ICL158" s="86"/>
      <c r="ICM158" s="86"/>
      <c r="ICN158" s="86"/>
      <c r="ICO158" s="86"/>
      <c r="ICP158" s="86"/>
      <c r="ICQ158" s="86"/>
      <c r="ICR158" s="86"/>
      <c r="ICS158" s="86"/>
      <c r="ICT158" s="86"/>
      <c r="ICU158" s="86"/>
      <c r="ICV158" s="86"/>
      <c r="ICW158" s="86"/>
      <c r="ICX158" s="86"/>
      <c r="ICY158" s="86"/>
      <c r="ICZ158" s="86"/>
      <c r="IDA158" s="86"/>
      <c r="IDB158" s="86"/>
      <c r="IDC158" s="86"/>
      <c r="IDD158" s="86"/>
      <c r="IDE158" s="86"/>
      <c r="IDF158" s="86"/>
      <c r="IDG158" s="86"/>
      <c r="IDH158" s="86"/>
      <c r="IDI158" s="86"/>
      <c r="IDJ158" s="86"/>
      <c r="IDK158" s="86"/>
      <c r="IDL158" s="86"/>
      <c r="IDM158" s="86"/>
      <c r="IDN158" s="86"/>
      <c r="IDO158" s="86"/>
      <c r="IDP158" s="86"/>
      <c r="IDQ158" s="86"/>
      <c r="IDR158" s="86"/>
      <c r="IDS158" s="86"/>
      <c r="IDT158" s="86"/>
      <c r="IDU158" s="86"/>
      <c r="IDV158" s="86"/>
      <c r="IDW158" s="86"/>
      <c r="IDX158" s="86"/>
      <c r="IDY158" s="86"/>
      <c r="IDZ158" s="86"/>
      <c r="IEA158" s="86"/>
      <c r="IEB158" s="86"/>
      <c r="IEC158" s="86"/>
      <c r="IED158" s="86"/>
      <c r="IEE158" s="86"/>
      <c r="IEF158" s="86"/>
      <c r="IEG158" s="86"/>
      <c r="IEH158" s="86"/>
      <c r="IEI158" s="86"/>
      <c r="IEJ158" s="86"/>
      <c r="IEK158" s="86"/>
      <c r="IEL158" s="86"/>
      <c r="IEM158" s="86"/>
      <c r="IEN158" s="86"/>
      <c r="IEO158" s="86"/>
      <c r="IEP158" s="86"/>
      <c r="IEQ158" s="86"/>
      <c r="IER158" s="86"/>
      <c r="IES158" s="86"/>
      <c r="IET158" s="86"/>
      <c r="IEU158" s="86"/>
      <c r="IEV158" s="86"/>
      <c r="IEW158" s="86"/>
      <c r="IEX158" s="86"/>
      <c r="IEY158" s="86"/>
      <c r="IEZ158" s="86"/>
      <c r="IFA158" s="86"/>
      <c r="IFB158" s="86"/>
      <c r="IFC158" s="86"/>
      <c r="IFD158" s="86"/>
      <c r="IFE158" s="86"/>
      <c r="IFF158" s="86"/>
      <c r="IFG158" s="86"/>
      <c r="IFH158" s="86"/>
      <c r="IFI158" s="86"/>
      <c r="IFJ158" s="86"/>
      <c r="IFK158" s="86"/>
      <c r="IFL158" s="86"/>
      <c r="IFM158" s="86"/>
      <c r="IFN158" s="86"/>
      <c r="IFO158" s="86"/>
      <c r="IFP158" s="86"/>
      <c r="IFQ158" s="86"/>
      <c r="IFR158" s="86"/>
      <c r="IFS158" s="86"/>
      <c r="IFT158" s="86"/>
      <c r="IFU158" s="86"/>
      <c r="IFV158" s="86"/>
      <c r="IFW158" s="86"/>
      <c r="IFX158" s="86"/>
      <c r="IFY158" s="86"/>
      <c r="IFZ158" s="86"/>
      <c r="IGA158" s="86"/>
      <c r="IGB158" s="86"/>
      <c r="IGC158" s="86"/>
      <c r="IGD158" s="86"/>
      <c r="IGE158" s="86"/>
      <c r="IGF158" s="86"/>
      <c r="IGG158" s="86"/>
      <c r="IGH158" s="86"/>
      <c r="IGI158" s="86"/>
      <c r="IGJ158" s="86"/>
      <c r="IGK158" s="86"/>
      <c r="IGL158" s="86"/>
      <c r="IGM158" s="86"/>
      <c r="IGN158" s="86"/>
      <c r="IGO158" s="86"/>
      <c r="IGP158" s="86"/>
      <c r="IGQ158" s="86"/>
      <c r="IGR158" s="86"/>
      <c r="IGS158" s="86"/>
      <c r="IGT158" s="86"/>
      <c r="IGU158" s="86"/>
      <c r="IGV158" s="86"/>
      <c r="IGW158" s="86"/>
      <c r="IGX158" s="86"/>
      <c r="IGY158" s="86"/>
      <c r="IGZ158" s="86"/>
      <c r="IHA158" s="86"/>
      <c r="IHB158" s="86"/>
      <c r="IHC158" s="86"/>
      <c r="IHD158" s="86"/>
      <c r="IHE158" s="86"/>
      <c r="IHF158" s="86"/>
      <c r="IHG158" s="86"/>
      <c r="IHH158" s="86"/>
      <c r="IHI158" s="86"/>
      <c r="IHJ158" s="86"/>
      <c r="IHK158" s="86"/>
      <c r="IHL158" s="86"/>
      <c r="IHM158" s="86"/>
      <c r="IHN158" s="86"/>
      <c r="IHO158" s="86"/>
      <c r="IHP158" s="86"/>
      <c r="IHQ158" s="86"/>
      <c r="IHR158" s="86"/>
      <c r="IHS158" s="86"/>
      <c r="IHT158" s="86"/>
      <c r="IHU158" s="86"/>
      <c r="IHV158" s="86"/>
      <c r="IHW158" s="86"/>
      <c r="IHX158" s="86"/>
      <c r="IHY158" s="86"/>
      <c r="IHZ158" s="86"/>
      <c r="IIA158" s="86"/>
      <c r="IIB158" s="86"/>
      <c r="IIC158" s="86"/>
      <c r="IID158" s="86"/>
      <c r="IIE158" s="86"/>
      <c r="IIF158" s="86"/>
      <c r="IIG158" s="86"/>
      <c r="IIH158" s="86"/>
      <c r="III158" s="86"/>
      <c r="IIJ158" s="86"/>
      <c r="IIK158" s="86"/>
      <c r="IIL158" s="86"/>
      <c r="IIM158" s="86"/>
      <c r="IIN158" s="86"/>
      <c r="IIO158" s="86"/>
      <c r="IIP158" s="86"/>
      <c r="IIQ158" s="86"/>
      <c r="IIR158" s="86"/>
      <c r="IIS158" s="86"/>
      <c r="IIT158" s="86"/>
      <c r="IIU158" s="86"/>
      <c r="IIV158" s="86"/>
      <c r="IIW158" s="86"/>
      <c r="IIX158" s="86"/>
      <c r="IIY158" s="86"/>
      <c r="IIZ158" s="86"/>
      <c r="IJA158" s="86"/>
      <c r="IJB158" s="86"/>
      <c r="IJC158" s="86"/>
      <c r="IJD158" s="86"/>
      <c r="IJE158" s="86"/>
      <c r="IJF158" s="86"/>
      <c r="IJG158" s="86"/>
      <c r="IJH158" s="86"/>
      <c r="IJI158" s="86"/>
      <c r="IJJ158" s="86"/>
      <c r="IJK158" s="186"/>
      <c r="IJL158" s="186"/>
      <c r="IJM158" s="186"/>
      <c r="IJN158" s="186"/>
      <c r="IJO158" s="186"/>
      <c r="IJP158" s="186"/>
      <c r="IJQ158" s="86"/>
      <c r="IJR158" s="86"/>
      <c r="IJS158" s="86"/>
      <c r="IJT158" s="86"/>
      <c r="IJU158" s="86"/>
      <c r="IJV158" s="86"/>
      <c r="IJW158" s="86"/>
      <c r="IJX158" s="86"/>
      <c r="IJY158" s="86"/>
      <c r="IJZ158" s="86"/>
      <c r="IKA158" s="86"/>
      <c r="IKB158" s="86"/>
      <c r="IKC158" s="86"/>
      <c r="IKD158" s="86"/>
      <c r="IKE158" s="86"/>
      <c r="IKF158" s="86"/>
      <c r="IKG158" s="86"/>
      <c r="IKH158" s="86"/>
      <c r="IKI158" s="86"/>
      <c r="IKJ158" s="86"/>
      <c r="IKK158" s="86"/>
      <c r="IKL158" s="86"/>
      <c r="IKM158" s="86"/>
      <c r="IKN158" s="86"/>
      <c r="IKO158" s="86"/>
      <c r="IKP158" s="86"/>
      <c r="IKQ158" s="86"/>
      <c r="IKR158" s="86"/>
      <c r="IKS158" s="86"/>
      <c r="IKT158" s="86"/>
      <c r="IKU158" s="86"/>
      <c r="IKV158" s="86"/>
      <c r="IKW158" s="86"/>
      <c r="IKX158" s="86"/>
      <c r="IKY158" s="86"/>
      <c r="IKZ158" s="86"/>
      <c r="ILA158" s="86"/>
      <c r="ILB158" s="86"/>
      <c r="ILC158" s="86"/>
      <c r="ILD158" s="86"/>
      <c r="ILE158" s="86"/>
      <c r="ILF158" s="86"/>
      <c r="ILG158" s="86"/>
      <c r="ILH158" s="86"/>
      <c r="ILI158" s="86"/>
      <c r="ILJ158" s="86"/>
      <c r="ILK158" s="86"/>
      <c r="ILL158" s="86"/>
      <c r="ILM158" s="86"/>
      <c r="ILN158" s="86"/>
      <c r="ILO158" s="86"/>
      <c r="ILP158" s="86"/>
      <c r="ILQ158" s="86"/>
      <c r="ILR158" s="86"/>
      <c r="ILS158" s="86"/>
      <c r="ILT158" s="86"/>
      <c r="ILU158" s="86"/>
      <c r="ILV158" s="86"/>
      <c r="ILW158" s="86"/>
      <c r="ILX158" s="86"/>
      <c r="ILY158" s="86"/>
      <c r="ILZ158" s="86"/>
      <c r="IMA158" s="86"/>
      <c r="IMB158" s="86"/>
      <c r="IMC158" s="86"/>
      <c r="IMD158" s="86"/>
      <c r="IME158" s="86"/>
      <c r="IMF158" s="86"/>
      <c r="IMG158" s="86"/>
      <c r="IMH158" s="86"/>
      <c r="IMI158" s="86"/>
      <c r="IMJ158" s="86"/>
      <c r="IMK158" s="86"/>
      <c r="IML158" s="86"/>
      <c r="IMM158" s="86"/>
      <c r="IMN158" s="86"/>
      <c r="IMO158" s="86"/>
      <c r="IMP158" s="86"/>
      <c r="IMQ158" s="86"/>
      <c r="IMR158" s="86"/>
      <c r="IMS158" s="86"/>
      <c r="IMT158" s="86"/>
      <c r="IMU158" s="86"/>
      <c r="IMV158" s="86"/>
      <c r="IMW158" s="86"/>
      <c r="IMX158" s="86"/>
      <c r="IMY158" s="86"/>
      <c r="IMZ158" s="86"/>
      <c r="INA158" s="86"/>
      <c r="INB158" s="86"/>
      <c r="INC158" s="86"/>
      <c r="IND158" s="86"/>
      <c r="INE158" s="86"/>
      <c r="INF158" s="86"/>
      <c r="ING158" s="86"/>
      <c r="INH158" s="86"/>
      <c r="INI158" s="86"/>
      <c r="INJ158" s="86"/>
      <c r="INK158" s="86"/>
      <c r="INL158" s="86"/>
      <c r="INM158" s="86"/>
      <c r="INN158" s="86"/>
      <c r="INO158" s="86"/>
      <c r="INP158" s="86"/>
      <c r="INQ158" s="86"/>
      <c r="INR158" s="86"/>
      <c r="INS158" s="86"/>
      <c r="INT158" s="86"/>
      <c r="INU158" s="86"/>
      <c r="INV158" s="86"/>
      <c r="INW158" s="86"/>
      <c r="INX158" s="86"/>
      <c r="INY158" s="86"/>
      <c r="INZ158" s="86"/>
      <c r="IOA158" s="86"/>
      <c r="IOB158" s="86"/>
      <c r="IOC158" s="86"/>
      <c r="IOD158" s="86"/>
      <c r="IOE158" s="86"/>
      <c r="IOF158" s="86"/>
      <c r="IOG158" s="86"/>
      <c r="IOH158" s="86"/>
      <c r="IOI158" s="86"/>
      <c r="IOJ158" s="86"/>
      <c r="IOK158" s="86"/>
      <c r="IOL158" s="86"/>
      <c r="IOM158" s="86"/>
      <c r="ION158" s="86"/>
      <c r="IOO158" s="86"/>
      <c r="IOP158" s="86"/>
      <c r="IOQ158" s="86"/>
      <c r="IOR158" s="86"/>
      <c r="IOS158" s="86"/>
      <c r="IOT158" s="86"/>
      <c r="IOU158" s="86"/>
      <c r="IOV158" s="86"/>
      <c r="IOW158" s="86"/>
      <c r="IOX158" s="86"/>
      <c r="IOY158" s="86"/>
      <c r="IOZ158" s="86"/>
      <c r="IPA158" s="86"/>
      <c r="IPB158" s="86"/>
      <c r="IPC158" s="86"/>
      <c r="IPD158" s="86"/>
      <c r="IPE158" s="86"/>
      <c r="IPF158" s="86"/>
      <c r="IPG158" s="86"/>
      <c r="IPH158" s="86"/>
      <c r="IPI158" s="86"/>
      <c r="IPJ158" s="86"/>
      <c r="IPK158" s="86"/>
      <c r="IPL158" s="86"/>
      <c r="IPM158" s="86"/>
      <c r="IPN158" s="86"/>
      <c r="IPO158" s="86"/>
      <c r="IPP158" s="86"/>
      <c r="IPQ158" s="86"/>
      <c r="IPR158" s="86"/>
      <c r="IPS158" s="86"/>
      <c r="IPT158" s="86"/>
      <c r="IPU158" s="86"/>
      <c r="IPV158" s="86"/>
      <c r="IPW158" s="86"/>
      <c r="IPX158" s="86"/>
      <c r="IPY158" s="86"/>
      <c r="IPZ158" s="86"/>
      <c r="IQA158" s="86"/>
      <c r="IQB158" s="86"/>
      <c r="IQC158" s="86"/>
      <c r="IQD158" s="86"/>
      <c r="IQE158" s="86"/>
      <c r="IQF158" s="86"/>
      <c r="IQG158" s="86"/>
      <c r="IQH158" s="86"/>
      <c r="IQI158" s="86"/>
      <c r="IQJ158" s="86"/>
      <c r="IQK158" s="86"/>
      <c r="IQL158" s="86"/>
      <c r="IQM158" s="86"/>
      <c r="IQN158" s="86"/>
      <c r="IQO158" s="86"/>
      <c r="IQP158" s="86"/>
      <c r="IQQ158" s="86"/>
      <c r="IQR158" s="86"/>
      <c r="IQS158" s="86"/>
      <c r="IQT158" s="86"/>
      <c r="IQU158" s="86"/>
      <c r="IQV158" s="86"/>
      <c r="IQW158" s="86"/>
      <c r="IQX158" s="86"/>
      <c r="IQY158" s="86"/>
      <c r="IQZ158" s="86"/>
      <c r="IRA158" s="86"/>
      <c r="IRB158" s="86"/>
      <c r="IRC158" s="86"/>
      <c r="IRD158" s="86"/>
      <c r="IRE158" s="86"/>
      <c r="IRF158" s="86"/>
      <c r="IRG158" s="86"/>
      <c r="IRH158" s="86"/>
      <c r="IRI158" s="86"/>
      <c r="IRJ158" s="86"/>
      <c r="IRK158" s="86"/>
      <c r="IRL158" s="86"/>
      <c r="IRM158" s="86"/>
      <c r="IRN158" s="86"/>
      <c r="IRO158" s="86"/>
      <c r="IRP158" s="86"/>
      <c r="IRQ158" s="86"/>
      <c r="IRR158" s="86"/>
      <c r="IRS158" s="86"/>
      <c r="IRT158" s="86"/>
      <c r="IRU158" s="86"/>
      <c r="IRV158" s="86"/>
      <c r="IRW158" s="86"/>
      <c r="IRX158" s="86"/>
      <c r="IRY158" s="86"/>
      <c r="IRZ158" s="86"/>
      <c r="ISA158" s="86"/>
      <c r="ISB158" s="86"/>
      <c r="ISC158" s="86"/>
      <c r="ISD158" s="86"/>
      <c r="ISE158" s="86"/>
      <c r="ISF158" s="86"/>
      <c r="ISG158" s="86"/>
      <c r="ISH158" s="86"/>
      <c r="ISI158" s="86"/>
      <c r="ISJ158" s="86"/>
      <c r="ISK158" s="86"/>
      <c r="ISL158" s="86"/>
      <c r="ISM158" s="86"/>
      <c r="ISN158" s="86"/>
      <c r="ISO158" s="86"/>
      <c r="ISP158" s="86"/>
      <c r="ISQ158" s="86"/>
      <c r="ISR158" s="86"/>
      <c r="ISS158" s="86"/>
      <c r="IST158" s="86"/>
      <c r="ISU158" s="86"/>
      <c r="ISV158" s="86"/>
      <c r="ISW158" s="86"/>
      <c r="ISX158" s="86"/>
      <c r="ISY158" s="86"/>
      <c r="ISZ158" s="86"/>
      <c r="ITA158" s="86"/>
      <c r="ITB158" s="86"/>
      <c r="ITC158" s="86"/>
      <c r="ITD158" s="86"/>
      <c r="ITE158" s="86"/>
      <c r="ITF158" s="86"/>
      <c r="ITG158" s="186"/>
      <c r="ITH158" s="186"/>
      <c r="ITI158" s="186"/>
      <c r="ITJ158" s="186"/>
      <c r="ITK158" s="186"/>
      <c r="ITL158" s="186"/>
      <c r="ITM158" s="86"/>
      <c r="ITN158" s="86"/>
      <c r="ITO158" s="86"/>
      <c r="ITP158" s="86"/>
      <c r="ITQ158" s="86"/>
      <c r="ITR158" s="86"/>
      <c r="ITS158" s="86"/>
      <c r="ITT158" s="86"/>
      <c r="ITU158" s="86"/>
      <c r="ITV158" s="86"/>
      <c r="ITW158" s="86"/>
      <c r="ITX158" s="86"/>
      <c r="ITY158" s="86"/>
      <c r="ITZ158" s="86"/>
      <c r="IUA158" s="86"/>
      <c r="IUB158" s="86"/>
      <c r="IUC158" s="86"/>
      <c r="IUD158" s="86"/>
      <c r="IUE158" s="86"/>
      <c r="IUF158" s="86"/>
      <c r="IUG158" s="86"/>
      <c r="IUH158" s="86"/>
      <c r="IUI158" s="86"/>
      <c r="IUJ158" s="86"/>
      <c r="IUK158" s="86"/>
      <c r="IUL158" s="86"/>
      <c r="IUM158" s="86"/>
      <c r="IUN158" s="86"/>
      <c r="IUO158" s="86"/>
      <c r="IUP158" s="86"/>
      <c r="IUQ158" s="86"/>
      <c r="IUR158" s="86"/>
      <c r="IUS158" s="86"/>
      <c r="IUT158" s="86"/>
      <c r="IUU158" s="86"/>
      <c r="IUV158" s="86"/>
      <c r="IUW158" s="86"/>
      <c r="IUX158" s="86"/>
      <c r="IUY158" s="86"/>
      <c r="IUZ158" s="86"/>
      <c r="IVA158" s="86"/>
      <c r="IVB158" s="86"/>
      <c r="IVC158" s="86"/>
      <c r="IVD158" s="86"/>
      <c r="IVE158" s="86"/>
      <c r="IVF158" s="86"/>
      <c r="IVG158" s="86"/>
      <c r="IVH158" s="86"/>
      <c r="IVI158" s="86"/>
      <c r="IVJ158" s="86"/>
      <c r="IVK158" s="86"/>
      <c r="IVL158" s="86"/>
      <c r="IVM158" s="86"/>
      <c r="IVN158" s="86"/>
      <c r="IVO158" s="86"/>
      <c r="IVP158" s="86"/>
      <c r="IVQ158" s="86"/>
      <c r="IVR158" s="86"/>
      <c r="IVS158" s="86"/>
      <c r="IVT158" s="86"/>
      <c r="IVU158" s="86"/>
      <c r="IVV158" s="86"/>
      <c r="IVW158" s="86"/>
      <c r="IVX158" s="86"/>
      <c r="IVY158" s="86"/>
      <c r="IVZ158" s="86"/>
      <c r="IWA158" s="86"/>
      <c r="IWB158" s="86"/>
      <c r="IWC158" s="86"/>
      <c r="IWD158" s="86"/>
      <c r="IWE158" s="86"/>
      <c r="IWF158" s="86"/>
      <c r="IWG158" s="86"/>
      <c r="IWH158" s="86"/>
      <c r="IWI158" s="86"/>
      <c r="IWJ158" s="86"/>
      <c r="IWK158" s="86"/>
      <c r="IWL158" s="86"/>
      <c r="IWM158" s="86"/>
      <c r="IWN158" s="86"/>
      <c r="IWO158" s="86"/>
      <c r="IWP158" s="86"/>
      <c r="IWQ158" s="86"/>
      <c r="IWR158" s="86"/>
      <c r="IWS158" s="86"/>
      <c r="IWT158" s="86"/>
      <c r="IWU158" s="86"/>
      <c r="IWV158" s="86"/>
      <c r="IWW158" s="86"/>
      <c r="IWX158" s="86"/>
      <c r="IWY158" s="86"/>
      <c r="IWZ158" s="86"/>
      <c r="IXA158" s="86"/>
      <c r="IXB158" s="86"/>
      <c r="IXC158" s="86"/>
      <c r="IXD158" s="86"/>
      <c r="IXE158" s="86"/>
      <c r="IXF158" s="86"/>
      <c r="IXG158" s="86"/>
      <c r="IXH158" s="86"/>
      <c r="IXI158" s="86"/>
      <c r="IXJ158" s="86"/>
      <c r="IXK158" s="86"/>
      <c r="IXL158" s="86"/>
      <c r="IXM158" s="86"/>
      <c r="IXN158" s="86"/>
      <c r="IXO158" s="86"/>
      <c r="IXP158" s="86"/>
      <c r="IXQ158" s="86"/>
      <c r="IXR158" s="86"/>
      <c r="IXS158" s="86"/>
      <c r="IXT158" s="86"/>
      <c r="IXU158" s="86"/>
      <c r="IXV158" s="86"/>
      <c r="IXW158" s="86"/>
      <c r="IXX158" s="86"/>
      <c r="IXY158" s="86"/>
      <c r="IXZ158" s="86"/>
      <c r="IYA158" s="86"/>
      <c r="IYB158" s="86"/>
      <c r="IYC158" s="86"/>
      <c r="IYD158" s="86"/>
      <c r="IYE158" s="86"/>
      <c r="IYF158" s="86"/>
      <c r="IYG158" s="86"/>
      <c r="IYH158" s="86"/>
      <c r="IYI158" s="86"/>
      <c r="IYJ158" s="86"/>
      <c r="IYK158" s="86"/>
      <c r="IYL158" s="86"/>
      <c r="IYM158" s="86"/>
      <c r="IYN158" s="86"/>
      <c r="IYO158" s="86"/>
      <c r="IYP158" s="86"/>
      <c r="IYQ158" s="86"/>
      <c r="IYR158" s="86"/>
      <c r="IYS158" s="86"/>
      <c r="IYT158" s="86"/>
      <c r="IYU158" s="86"/>
      <c r="IYV158" s="86"/>
      <c r="IYW158" s="86"/>
      <c r="IYX158" s="86"/>
      <c r="IYY158" s="86"/>
      <c r="IYZ158" s="86"/>
      <c r="IZA158" s="86"/>
      <c r="IZB158" s="86"/>
      <c r="IZC158" s="86"/>
      <c r="IZD158" s="86"/>
      <c r="IZE158" s="86"/>
      <c r="IZF158" s="86"/>
      <c r="IZG158" s="86"/>
      <c r="IZH158" s="86"/>
      <c r="IZI158" s="86"/>
      <c r="IZJ158" s="86"/>
      <c r="IZK158" s="86"/>
      <c r="IZL158" s="86"/>
      <c r="IZM158" s="86"/>
      <c r="IZN158" s="86"/>
      <c r="IZO158" s="86"/>
      <c r="IZP158" s="86"/>
      <c r="IZQ158" s="86"/>
      <c r="IZR158" s="86"/>
      <c r="IZS158" s="86"/>
      <c r="IZT158" s="86"/>
      <c r="IZU158" s="86"/>
      <c r="IZV158" s="86"/>
      <c r="IZW158" s="86"/>
      <c r="IZX158" s="86"/>
      <c r="IZY158" s="86"/>
      <c r="IZZ158" s="86"/>
      <c r="JAA158" s="86"/>
      <c r="JAB158" s="86"/>
      <c r="JAC158" s="86"/>
      <c r="JAD158" s="86"/>
      <c r="JAE158" s="86"/>
      <c r="JAF158" s="86"/>
      <c r="JAG158" s="86"/>
      <c r="JAH158" s="86"/>
      <c r="JAI158" s="86"/>
      <c r="JAJ158" s="86"/>
      <c r="JAK158" s="86"/>
      <c r="JAL158" s="86"/>
      <c r="JAM158" s="86"/>
      <c r="JAN158" s="86"/>
      <c r="JAO158" s="86"/>
      <c r="JAP158" s="86"/>
      <c r="JAQ158" s="86"/>
      <c r="JAR158" s="86"/>
      <c r="JAS158" s="86"/>
      <c r="JAT158" s="86"/>
      <c r="JAU158" s="86"/>
      <c r="JAV158" s="86"/>
      <c r="JAW158" s="86"/>
      <c r="JAX158" s="86"/>
      <c r="JAY158" s="86"/>
      <c r="JAZ158" s="86"/>
      <c r="JBA158" s="86"/>
      <c r="JBB158" s="86"/>
      <c r="JBC158" s="86"/>
      <c r="JBD158" s="86"/>
      <c r="JBE158" s="86"/>
      <c r="JBF158" s="86"/>
      <c r="JBG158" s="86"/>
      <c r="JBH158" s="86"/>
      <c r="JBI158" s="86"/>
      <c r="JBJ158" s="86"/>
      <c r="JBK158" s="86"/>
      <c r="JBL158" s="86"/>
      <c r="JBM158" s="86"/>
      <c r="JBN158" s="86"/>
      <c r="JBO158" s="86"/>
      <c r="JBP158" s="86"/>
      <c r="JBQ158" s="86"/>
      <c r="JBR158" s="86"/>
      <c r="JBS158" s="86"/>
      <c r="JBT158" s="86"/>
      <c r="JBU158" s="86"/>
      <c r="JBV158" s="86"/>
      <c r="JBW158" s="86"/>
      <c r="JBX158" s="86"/>
      <c r="JBY158" s="86"/>
      <c r="JBZ158" s="86"/>
      <c r="JCA158" s="86"/>
      <c r="JCB158" s="86"/>
      <c r="JCC158" s="86"/>
      <c r="JCD158" s="86"/>
      <c r="JCE158" s="86"/>
      <c r="JCF158" s="86"/>
      <c r="JCG158" s="86"/>
      <c r="JCH158" s="86"/>
      <c r="JCI158" s="86"/>
      <c r="JCJ158" s="86"/>
      <c r="JCK158" s="86"/>
      <c r="JCL158" s="86"/>
      <c r="JCM158" s="86"/>
      <c r="JCN158" s="86"/>
      <c r="JCO158" s="86"/>
      <c r="JCP158" s="86"/>
      <c r="JCQ158" s="86"/>
      <c r="JCR158" s="86"/>
      <c r="JCS158" s="86"/>
      <c r="JCT158" s="86"/>
      <c r="JCU158" s="86"/>
      <c r="JCV158" s="86"/>
      <c r="JCW158" s="86"/>
      <c r="JCX158" s="86"/>
      <c r="JCY158" s="86"/>
      <c r="JCZ158" s="86"/>
      <c r="JDA158" s="86"/>
      <c r="JDB158" s="86"/>
      <c r="JDC158" s="186"/>
      <c r="JDD158" s="186"/>
      <c r="JDE158" s="186"/>
      <c r="JDF158" s="186"/>
      <c r="JDG158" s="186"/>
      <c r="JDH158" s="186"/>
      <c r="JDI158" s="86"/>
      <c r="JDJ158" s="86"/>
      <c r="JDK158" s="86"/>
      <c r="JDL158" s="86"/>
      <c r="JDM158" s="86"/>
      <c r="JDN158" s="86"/>
      <c r="JDO158" s="86"/>
      <c r="JDP158" s="86"/>
      <c r="JDQ158" s="86"/>
      <c r="JDR158" s="86"/>
      <c r="JDS158" s="86"/>
      <c r="JDT158" s="86"/>
      <c r="JDU158" s="86"/>
      <c r="JDV158" s="86"/>
      <c r="JDW158" s="86"/>
      <c r="JDX158" s="86"/>
      <c r="JDY158" s="86"/>
      <c r="JDZ158" s="86"/>
      <c r="JEA158" s="86"/>
      <c r="JEB158" s="86"/>
      <c r="JEC158" s="86"/>
      <c r="JED158" s="86"/>
      <c r="JEE158" s="86"/>
      <c r="JEF158" s="86"/>
      <c r="JEG158" s="86"/>
      <c r="JEH158" s="86"/>
      <c r="JEI158" s="86"/>
      <c r="JEJ158" s="86"/>
      <c r="JEK158" s="86"/>
      <c r="JEL158" s="86"/>
      <c r="JEM158" s="86"/>
      <c r="JEN158" s="86"/>
      <c r="JEO158" s="86"/>
      <c r="JEP158" s="86"/>
      <c r="JEQ158" s="86"/>
      <c r="JER158" s="86"/>
      <c r="JES158" s="86"/>
      <c r="JET158" s="86"/>
      <c r="JEU158" s="86"/>
      <c r="JEV158" s="86"/>
      <c r="JEW158" s="86"/>
      <c r="JEX158" s="86"/>
      <c r="JEY158" s="86"/>
      <c r="JEZ158" s="86"/>
      <c r="JFA158" s="86"/>
      <c r="JFB158" s="86"/>
      <c r="JFC158" s="86"/>
      <c r="JFD158" s="86"/>
      <c r="JFE158" s="86"/>
      <c r="JFF158" s="86"/>
      <c r="JFG158" s="86"/>
      <c r="JFH158" s="86"/>
      <c r="JFI158" s="86"/>
      <c r="JFJ158" s="86"/>
      <c r="JFK158" s="86"/>
      <c r="JFL158" s="86"/>
      <c r="JFM158" s="86"/>
      <c r="JFN158" s="86"/>
      <c r="JFO158" s="86"/>
      <c r="JFP158" s="86"/>
      <c r="JFQ158" s="86"/>
      <c r="JFR158" s="86"/>
      <c r="JFS158" s="86"/>
      <c r="JFT158" s="86"/>
      <c r="JFU158" s="86"/>
      <c r="JFV158" s="86"/>
      <c r="JFW158" s="86"/>
      <c r="JFX158" s="86"/>
      <c r="JFY158" s="86"/>
      <c r="JFZ158" s="86"/>
      <c r="JGA158" s="86"/>
      <c r="JGB158" s="86"/>
      <c r="JGC158" s="86"/>
      <c r="JGD158" s="86"/>
      <c r="JGE158" s="86"/>
      <c r="JGF158" s="86"/>
      <c r="JGG158" s="86"/>
      <c r="JGH158" s="86"/>
      <c r="JGI158" s="86"/>
      <c r="JGJ158" s="86"/>
      <c r="JGK158" s="86"/>
      <c r="JGL158" s="86"/>
      <c r="JGM158" s="86"/>
      <c r="JGN158" s="86"/>
      <c r="JGO158" s="86"/>
      <c r="JGP158" s="86"/>
      <c r="JGQ158" s="86"/>
      <c r="JGR158" s="86"/>
      <c r="JGS158" s="86"/>
      <c r="JGT158" s="86"/>
      <c r="JGU158" s="86"/>
      <c r="JGV158" s="86"/>
      <c r="JGW158" s="86"/>
      <c r="JGX158" s="86"/>
      <c r="JGY158" s="86"/>
      <c r="JGZ158" s="86"/>
      <c r="JHA158" s="86"/>
      <c r="JHB158" s="86"/>
      <c r="JHC158" s="86"/>
      <c r="JHD158" s="86"/>
      <c r="JHE158" s="86"/>
      <c r="JHF158" s="86"/>
      <c r="JHG158" s="86"/>
      <c r="JHH158" s="86"/>
      <c r="JHI158" s="86"/>
      <c r="JHJ158" s="86"/>
      <c r="JHK158" s="86"/>
      <c r="JHL158" s="86"/>
      <c r="JHM158" s="86"/>
      <c r="JHN158" s="86"/>
      <c r="JHO158" s="86"/>
      <c r="JHP158" s="86"/>
      <c r="JHQ158" s="86"/>
      <c r="JHR158" s="86"/>
      <c r="JHS158" s="86"/>
      <c r="JHT158" s="86"/>
      <c r="JHU158" s="86"/>
      <c r="JHV158" s="86"/>
      <c r="JHW158" s="86"/>
      <c r="JHX158" s="86"/>
      <c r="JHY158" s="86"/>
      <c r="JHZ158" s="86"/>
      <c r="JIA158" s="86"/>
      <c r="JIB158" s="86"/>
      <c r="JIC158" s="86"/>
      <c r="JID158" s="86"/>
      <c r="JIE158" s="86"/>
      <c r="JIF158" s="86"/>
      <c r="JIG158" s="86"/>
      <c r="JIH158" s="86"/>
      <c r="JII158" s="86"/>
      <c r="JIJ158" s="86"/>
      <c r="JIK158" s="86"/>
      <c r="JIL158" s="86"/>
      <c r="JIM158" s="86"/>
      <c r="JIN158" s="86"/>
      <c r="JIO158" s="86"/>
      <c r="JIP158" s="86"/>
      <c r="JIQ158" s="86"/>
      <c r="JIR158" s="86"/>
      <c r="JIS158" s="86"/>
      <c r="JIT158" s="86"/>
      <c r="JIU158" s="86"/>
      <c r="JIV158" s="86"/>
      <c r="JIW158" s="86"/>
      <c r="JIX158" s="86"/>
      <c r="JIY158" s="86"/>
      <c r="JIZ158" s="86"/>
      <c r="JJA158" s="86"/>
      <c r="JJB158" s="86"/>
      <c r="JJC158" s="86"/>
      <c r="JJD158" s="86"/>
      <c r="JJE158" s="86"/>
      <c r="JJF158" s="86"/>
      <c r="JJG158" s="86"/>
      <c r="JJH158" s="86"/>
      <c r="JJI158" s="86"/>
      <c r="JJJ158" s="86"/>
      <c r="JJK158" s="86"/>
      <c r="JJL158" s="86"/>
      <c r="JJM158" s="86"/>
      <c r="JJN158" s="86"/>
      <c r="JJO158" s="86"/>
      <c r="JJP158" s="86"/>
      <c r="JJQ158" s="86"/>
      <c r="JJR158" s="86"/>
      <c r="JJS158" s="86"/>
      <c r="JJT158" s="86"/>
      <c r="JJU158" s="86"/>
      <c r="JJV158" s="86"/>
      <c r="JJW158" s="86"/>
      <c r="JJX158" s="86"/>
      <c r="JJY158" s="86"/>
      <c r="JJZ158" s="86"/>
      <c r="JKA158" s="86"/>
      <c r="JKB158" s="86"/>
      <c r="JKC158" s="86"/>
      <c r="JKD158" s="86"/>
      <c r="JKE158" s="86"/>
      <c r="JKF158" s="86"/>
      <c r="JKG158" s="86"/>
      <c r="JKH158" s="86"/>
      <c r="JKI158" s="86"/>
      <c r="JKJ158" s="86"/>
      <c r="JKK158" s="86"/>
      <c r="JKL158" s="86"/>
      <c r="JKM158" s="86"/>
      <c r="JKN158" s="86"/>
      <c r="JKO158" s="86"/>
      <c r="JKP158" s="86"/>
      <c r="JKQ158" s="86"/>
      <c r="JKR158" s="86"/>
      <c r="JKS158" s="86"/>
      <c r="JKT158" s="86"/>
      <c r="JKU158" s="86"/>
      <c r="JKV158" s="86"/>
      <c r="JKW158" s="86"/>
      <c r="JKX158" s="86"/>
      <c r="JKY158" s="86"/>
      <c r="JKZ158" s="86"/>
      <c r="JLA158" s="86"/>
      <c r="JLB158" s="86"/>
      <c r="JLC158" s="86"/>
      <c r="JLD158" s="86"/>
      <c r="JLE158" s="86"/>
      <c r="JLF158" s="86"/>
      <c r="JLG158" s="86"/>
      <c r="JLH158" s="86"/>
      <c r="JLI158" s="86"/>
      <c r="JLJ158" s="86"/>
      <c r="JLK158" s="86"/>
      <c r="JLL158" s="86"/>
      <c r="JLM158" s="86"/>
      <c r="JLN158" s="86"/>
      <c r="JLO158" s="86"/>
      <c r="JLP158" s="86"/>
      <c r="JLQ158" s="86"/>
      <c r="JLR158" s="86"/>
      <c r="JLS158" s="86"/>
      <c r="JLT158" s="86"/>
      <c r="JLU158" s="86"/>
      <c r="JLV158" s="86"/>
      <c r="JLW158" s="86"/>
      <c r="JLX158" s="86"/>
      <c r="JLY158" s="86"/>
      <c r="JLZ158" s="86"/>
      <c r="JMA158" s="86"/>
      <c r="JMB158" s="86"/>
      <c r="JMC158" s="86"/>
      <c r="JMD158" s="86"/>
      <c r="JME158" s="86"/>
      <c r="JMF158" s="86"/>
      <c r="JMG158" s="86"/>
      <c r="JMH158" s="86"/>
      <c r="JMI158" s="86"/>
      <c r="JMJ158" s="86"/>
      <c r="JMK158" s="86"/>
      <c r="JML158" s="86"/>
      <c r="JMM158" s="86"/>
      <c r="JMN158" s="86"/>
      <c r="JMO158" s="86"/>
      <c r="JMP158" s="86"/>
      <c r="JMQ158" s="86"/>
      <c r="JMR158" s="86"/>
      <c r="JMS158" s="86"/>
      <c r="JMT158" s="86"/>
      <c r="JMU158" s="86"/>
      <c r="JMV158" s="86"/>
      <c r="JMW158" s="86"/>
      <c r="JMX158" s="86"/>
      <c r="JMY158" s="186"/>
      <c r="JMZ158" s="186"/>
      <c r="JNA158" s="186"/>
      <c r="JNB158" s="186"/>
      <c r="JNC158" s="186"/>
      <c r="JND158" s="186"/>
      <c r="JNE158" s="86"/>
      <c r="JNF158" s="86"/>
      <c r="JNG158" s="86"/>
      <c r="JNH158" s="86"/>
      <c r="JNI158" s="86"/>
      <c r="JNJ158" s="86"/>
      <c r="JNK158" s="86"/>
      <c r="JNL158" s="86"/>
      <c r="JNM158" s="86"/>
      <c r="JNN158" s="86"/>
      <c r="JNO158" s="86"/>
      <c r="JNP158" s="86"/>
      <c r="JNQ158" s="86"/>
      <c r="JNR158" s="86"/>
      <c r="JNS158" s="86"/>
      <c r="JNT158" s="86"/>
      <c r="JNU158" s="86"/>
      <c r="JNV158" s="86"/>
      <c r="JNW158" s="86"/>
      <c r="JNX158" s="86"/>
      <c r="JNY158" s="86"/>
      <c r="JNZ158" s="86"/>
      <c r="JOA158" s="86"/>
      <c r="JOB158" s="86"/>
      <c r="JOC158" s="86"/>
      <c r="JOD158" s="86"/>
      <c r="JOE158" s="86"/>
      <c r="JOF158" s="86"/>
      <c r="JOG158" s="86"/>
      <c r="JOH158" s="86"/>
      <c r="JOI158" s="86"/>
      <c r="JOJ158" s="86"/>
      <c r="JOK158" s="86"/>
      <c r="JOL158" s="86"/>
      <c r="JOM158" s="86"/>
      <c r="JON158" s="86"/>
      <c r="JOO158" s="86"/>
      <c r="JOP158" s="86"/>
      <c r="JOQ158" s="86"/>
      <c r="JOR158" s="86"/>
      <c r="JOS158" s="86"/>
      <c r="JOT158" s="86"/>
      <c r="JOU158" s="86"/>
      <c r="JOV158" s="86"/>
      <c r="JOW158" s="86"/>
      <c r="JOX158" s="86"/>
      <c r="JOY158" s="86"/>
      <c r="JOZ158" s="86"/>
      <c r="JPA158" s="86"/>
      <c r="JPB158" s="86"/>
      <c r="JPC158" s="86"/>
      <c r="JPD158" s="86"/>
      <c r="JPE158" s="86"/>
      <c r="JPF158" s="86"/>
      <c r="JPG158" s="86"/>
      <c r="JPH158" s="86"/>
      <c r="JPI158" s="86"/>
      <c r="JPJ158" s="86"/>
      <c r="JPK158" s="86"/>
      <c r="JPL158" s="86"/>
      <c r="JPM158" s="86"/>
      <c r="JPN158" s="86"/>
      <c r="JPO158" s="86"/>
      <c r="JPP158" s="86"/>
      <c r="JPQ158" s="86"/>
      <c r="JPR158" s="86"/>
      <c r="JPS158" s="86"/>
      <c r="JPT158" s="86"/>
      <c r="JPU158" s="86"/>
      <c r="JPV158" s="86"/>
      <c r="JPW158" s="86"/>
      <c r="JPX158" s="86"/>
      <c r="JPY158" s="86"/>
      <c r="JPZ158" s="86"/>
      <c r="JQA158" s="86"/>
      <c r="JQB158" s="86"/>
      <c r="JQC158" s="86"/>
      <c r="JQD158" s="86"/>
      <c r="JQE158" s="86"/>
      <c r="JQF158" s="86"/>
      <c r="JQG158" s="86"/>
      <c r="JQH158" s="86"/>
      <c r="JQI158" s="86"/>
      <c r="JQJ158" s="86"/>
      <c r="JQK158" s="86"/>
      <c r="JQL158" s="86"/>
      <c r="JQM158" s="86"/>
      <c r="JQN158" s="86"/>
      <c r="JQO158" s="86"/>
      <c r="JQP158" s="86"/>
      <c r="JQQ158" s="86"/>
      <c r="JQR158" s="86"/>
      <c r="JQS158" s="86"/>
      <c r="JQT158" s="86"/>
      <c r="JQU158" s="86"/>
      <c r="JQV158" s="86"/>
      <c r="JQW158" s="86"/>
      <c r="JQX158" s="86"/>
      <c r="JQY158" s="86"/>
      <c r="JQZ158" s="86"/>
      <c r="JRA158" s="86"/>
      <c r="JRB158" s="86"/>
      <c r="JRC158" s="86"/>
      <c r="JRD158" s="86"/>
      <c r="JRE158" s="86"/>
      <c r="JRF158" s="86"/>
      <c r="JRG158" s="86"/>
      <c r="JRH158" s="86"/>
      <c r="JRI158" s="86"/>
      <c r="JRJ158" s="86"/>
      <c r="JRK158" s="86"/>
      <c r="JRL158" s="86"/>
      <c r="JRM158" s="86"/>
      <c r="JRN158" s="86"/>
      <c r="JRO158" s="86"/>
      <c r="JRP158" s="86"/>
      <c r="JRQ158" s="86"/>
      <c r="JRR158" s="86"/>
      <c r="JRS158" s="86"/>
      <c r="JRT158" s="86"/>
      <c r="JRU158" s="86"/>
      <c r="JRV158" s="86"/>
      <c r="JRW158" s="86"/>
      <c r="JRX158" s="86"/>
      <c r="JRY158" s="86"/>
      <c r="JRZ158" s="86"/>
      <c r="JSA158" s="86"/>
      <c r="JSB158" s="86"/>
      <c r="JSC158" s="86"/>
      <c r="JSD158" s="86"/>
      <c r="JSE158" s="86"/>
      <c r="JSF158" s="86"/>
      <c r="JSG158" s="86"/>
      <c r="JSH158" s="86"/>
      <c r="JSI158" s="86"/>
      <c r="JSJ158" s="86"/>
      <c r="JSK158" s="86"/>
      <c r="JSL158" s="86"/>
      <c r="JSM158" s="86"/>
      <c r="JSN158" s="86"/>
      <c r="JSO158" s="86"/>
      <c r="JSP158" s="86"/>
      <c r="JSQ158" s="86"/>
      <c r="JSR158" s="86"/>
      <c r="JSS158" s="86"/>
      <c r="JST158" s="86"/>
      <c r="JSU158" s="86"/>
      <c r="JSV158" s="86"/>
      <c r="JSW158" s="86"/>
      <c r="JSX158" s="86"/>
      <c r="JSY158" s="86"/>
      <c r="JSZ158" s="86"/>
      <c r="JTA158" s="86"/>
      <c r="JTB158" s="86"/>
      <c r="JTC158" s="86"/>
      <c r="JTD158" s="86"/>
      <c r="JTE158" s="86"/>
      <c r="JTF158" s="86"/>
      <c r="JTG158" s="86"/>
      <c r="JTH158" s="86"/>
      <c r="JTI158" s="86"/>
      <c r="JTJ158" s="86"/>
      <c r="JTK158" s="86"/>
      <c r="JTL158" s="86"/>
      <c r="JTM158" s="86"/>
      <c r="JTN158" s="86"/>
      <c r="JTO158" s="86"/>
      <c r="JTP158" s="86"/>
      <c r="JTQ158" s="86"/>
      <c r="JTR158" s="86"/>
      <c r="JTS158" s="86"/>
      <c r="JTT158" s="86"/>
      <c r="JTU158" s="86"/>
      <c r="JTV158" s="86"/>
      <c r="JTW158" s="86"/>
      <c r="JTX158" s="86"/>
      <c r="JTY158" s="86"/>
      <c r="JTZ158" s="86"/>
      <c r="JUA158" s="86"/>
      <c r="JUB158" s="86"/>
      <c r="JUC158" s="86"/>
      <c r="JUD158" s="86"/>
      <c r="JUE158" s="86"/>
      <c r="JUF158" s="86"/>
      <c r="JUG158" s="86"/>
      <c r="JUH158" s="86"/>
      <c r="JUI158" s="86"/>
      <c r="JUJ158" s="86"/>
      <c r="JUK158" s="86"/>
      <c r="JUL158" s="86"/>
      <c r="JUM158" s="86"/>
      <c r="JUN158" s="86"/>
      <c r="JUO158" s="86"/>
      <c r="JUP158" s="86"/>
      <c r="JUQ158" s="86"/>
      <c r="JUR158" s="86"/>
      <c r="JUS158" s="86"/>
      <c r="JUT158" s="86"/>
      <c r="JUU158" s="86"/>
      <c r="JUV158" s="86"/>
      <c r="JUW158" s="86"/>
      <c r="JUX158" s="86"/>
      <c r="JUY158" s="86"/>
      <c r="JUZ158" s="86"/>
      <c r="JVA158" s="86"/>
      <c r="JVB158" s="86"/>
      <c r="JVC158" s="86"/>
      <c r="JVD158" s="86"/>
      <c r="JVE158" s="86"/>
      <c r="JVF158" s="86"/>
      <c r="JVG158" s="86"/>
      <c r="JVH158" s="86"/>
      <c r="JVI158" s="86"/>
      <c r="JVJ158" s="86"/>
      <c r="JVK158" s="86"/>
      <c r="JVL158" s="86"/>
      <c r="JVM158" s="86"/>
      <c r="JVN158" s="86"/>
      <c r="JVO158" s="86"/>
      <c r="JVP158" s="86"/>
      <c r="JVQ158" s="86"/>
      <c r="JVR158" s="86"/>
      <c r="JVS158" s="86"/>
      <c r="JVT158" s="86"/>
      <c r="JVU158" s="86"/>
      <c r="JVV158" s="86"/>
      <c r="JVW158" s="86"/>
      <c r="JVX158" s="86"/>
      <c r="JVY158" s="86"/>
      <c r="JVZ158" s="86"/>
      <c r="JWA158" s="86"/>
      <c r="JWB158" s="86"/>
      <c r="JWC158" s="86"/>
      <c r="JWD158" s="86"/>
      <c r="JWE158" s="86"/>
      <c r="JWF158" s="86"/>
      <c r="JWG158" s="86"/>
      <c r="JWH158" s="86"/>
      <c r="JWI158" s="86"/>
      <c r="JWJ158" s="86"/>
      <c r="JWK158" s="86"/>
      <c r="JWL158" s="86"/>
      <c r="JWM158" s="86"/>
      <c r="JWN158" s="86"/>
      <c r="JWO158" s="86"/>
      <c r="JWP158" s="86"/>
      <c r="JWQ158" s="86"/>
      <c r="JWR158" s="86"/>
      <c r="JWS158" s="86"/>
      <c r="JWT158" s="86"/>
      <c r="JWU158" s="186"/>
      <c r="JWV158" s="186"/>
      <c r="JWW158" s="186"/>
      <c r="JWX158" s="186"/>
      <c r="JWY158" s="186"/>
      <c r="JWZ158" s="186"/>
      <c r="JXA158" s="86"/>
      <c r="JXB158" s="86"/>
      <c r="JXC158" s="86"/>
      <c r="JXD158" s="86"/>
      <c r="JXE158" s="86"/>
      <c r="JXF158" s="86"/>
      <c r="JXG158" s="86"/>
      <c r="JXH158" s="86"/>
      <c r="JXI158" s="86"/>
      <c r="JXJ158" s="86"/>
      <c r="JXK158" s="86"/>
      <c r="JXL158" s="86"/>
      <c r="JXM158" s="86"/>
      <c r="JXN158" s="86"/>
      <c r="JXO158" s="86"/>
      <c r="JXP158" s="86"/>
      <c r="JXQ158" s="86"/>
      <c r="JXR158" s="86"/>
      <c r="JXS158" s="86"/>
      <c r="JXT158" s="86"/>
      <c r="JXU158" s="86"/>
      <c r="JXV158" s="86"/>
      <c r="JXW158" s="86"/>
      <c r="JXX158" s="86"/>
      <c r="JXY158" s="86"/>
      <c r="JXZ158" s="86"/>
      <c r="JYA158" s="86"/>
      <c r="JYB158" s="86"/>
      <c r="JYC158" s="86"/>
      <c r="JYD158" s="86"/>
      <c r="JYE158" s="86"/>
      <c r="JYF158" s="86"/>
      <c r="JYG158" s="86"/>
      <c r="JYH158" s="86"/>
      <c r="JYI158" s="86"/>
      <c r="JYJ158" s="86"/>
      <c r="JYK158" s="86"/>
      <c r="JYL158" s="86"/>
      <c r="JYM158" s="86"/>
      <c r="JYN158" s="86"/>
      <c r="JYO158" s="86"/>
      <c r="JYP158" s="86"/>
      <c r="JYQ158" s="86"/>
      <c r="JYR158" s="86"/>
      <c r="JYS158" s="86"/>
      <c r="JYT158" s="86"/>
      <c r="JYU158" s="86"/>
      <c r="JYV158" s="86"/>
      <c r="JYW158" s="86"/>
      <c r="JYX158" s="86"/>
      <c r="JYY158" s="86"/>
      <c r="JYZ158" s="86"/>
      <c r="JZA158" s="86"/>
      <c r="JZB158" s="86"/>
      <c r="JZC158" s="86"/>
      <c r="JZD158" s="86"/>
      <c r="JZE158" s="86"/>
      <c r="JZF158" s="86"/>
      <c r="JZG158" s="86"/>
      <c r="JZH158" s="86"/>
      <c r="JZI158" s="86"/>
      <c r="JZJ158" s="86"/>
      <c r="JZK158" s="86"/>
      <c r="JZL158" s="86"/>
      <c r="JZM158" s="86"/>
      <c r="JZN158" s="86"/>
      <c r="JZO158" s="86"/>
      <c r="JZP158" s="86"/>
      <c r="JZQ158" s="86"/>
      <c r="JZR158" s="86"/>
      <c r="JZS158" s="86"/>
      <c r="JZT158" s="86"/>
      <c r="JZU158" s="86"/>
      <c r="JZV158" s="86"/>
      <c r="JZW158" s="86"/>
      <c r="JZX158" s="86"/>
      <c r="JZY158" s="86"/>
      <c r="JZZ158" s="86"/>
      <c r="KAA158" s="86"/>
      <c r="KAB158" s="86"/>
      <c r="KAC158" s="86"/>
      <c r="KAD158" s="86"/>
      <c r="KAE158" s="86"/>
      <c r="KAF158" s="86"/>
      <c r="KAG158" s="86"/>
      <c r="KAH158" s="86"/>
      <c r="KAI158" s="86"/>
      <c r="KAJ158" s="86"/>
      <c r="KAK158" s="86"/>
      <c r="KAL158" s="86"/>
      <c r="KAM158" s="86"/>
      <c r="KAN158" s="86"/>
      <c r="KAO158" s="86"/>
      <c r="KAP158" s="86"/>
      <c r="KAQ158" s="86"/>
      <c r="KAR158" s="86"/>
      <c r="KAS158" s="86"/>
      <c r="KAT158" s="86"/>
      <c r="KAU158" s="86"/>
      <c r="KAV158" s="86"/>
      <c r="KAW158" s="86"/>
      <c r="KAX158" s="86"/>
      <c r="KAY158" s="86"/>
      <c r="KAZ158" s="86"/>
      <c r="KBA158" s="86"/>
      <c r="KBB158" s="86"/>
      <c r="KBC158" s="86"/>
      <c r="KBD158" s="86"/>
      <c r="KBE158" s="86"/>
      <c r="KBF158" s="86"/>
      <c r="KBG158" s="86"/>
      <c r="KBH158" s="86"/>
      <c r="KBI158" s="86"/>
      <c r="KBJ158" s="86"/>
      <c r="KBK158" s="86"/>
      <c r="KBL158" s="86"/>
      <c r="KBM158" s="86"/>
      <c r="KBN158" s="86"/>
      <c r="KBO158" s="86"/>
      <c r="KBP158" s="86"/>
      <c r="KBQ158" s="86"/>
      <c r="KBR158" s="86"/>
      <c r="KBS158" s="86"/>
      <c r="KBT158" s="86"/>
      <c r="KBU158" s="86"/>
      <c r="KBV158" s="86"/>
      <c r="KBW158" s="86"/>
      <c r="KBX158" s="86"/>
      <c r="KBY158" s="86"/>
      <c r="KBZ158" s="86"/>
      <c r="KCA158" s="86"/>
      <c r="KCB158" s="86"/>
      <c r="KCC158" s="86"/>
      <c r="KCD158" s="86"/>
      <c r="KCE158" s="86"/>
      <c r="KCF158" s="86"/>
      <c r="KCG158" s="86"/>
      <c r="KCH158" s="86"/>
      <c r="KCI158" s="86"/>
      <c r="KCJ158" s="86"/>
      <c r="KCK158" s="86"/>
      <c r="KCL158" s="86"/>
      <c r="KCM158" s="86"/>
      <c r="KCN158" s="86"/>
      <c r="KCO158" s="86"/>
      <c r="KCP158" s="86"/>
      <c r="KCQ158" s="86"/>
      <c r="KCR158" s="86"/>
      <c r="KCS158" s="86"/>
      <c r="KCT158" s="86"/>
      <c r="KCU158" s="86"/>
      <c r="KCV158" s="86"/>
      <c r="KCW158" s="86"/>
      <c r="KCX158" s="86"/>
      <c r="KCY158" s="86"/>
      <c r="KCZ158" s="86"/>
      <c r="KDA158" s="86"/>
      <c r="KDB158" s="86"/>
      <c r="KDC158" s="86"/>
      <c r="KDD158" s="86"/>
      <c r="KDE158" s="86"/>
      <c r="KDF158" s="86"/>
      <c r="KDG158" s="86"/>
      <c r="KDH158" s="86"/>
      <c r="KDI158" s="86"/>
      <c r="KDJ158" s="86"/>
      <c r="KDK158" s="86"/>
      <c r="KDL158" s="86"/>
      <c r="KDM158" s="86"/>
      <c r="KDN158" s="86"/>
      <c r="KDO158" s="86"/>
      <c r="KDP158" s="86"/>
      <c r="KDQ158" s="86"/>
      <c r="KDR158" s="86"/>
      <c r="KDS158" s="86"/>
      <c r="KDT158" s="86"/>
      <c r="KDU158" s="86"/>
      <c r="KDV158" s="86"/>
      <c r="KDW158" s="86"/>
      <c r="KDX158" s="86"/>
      <c r="KDY158" s="86"/>
      <c r="KDZ158" s="86"/>
      <c r="KEA158" s="86"/>
      <c r="KEB158" s="86"/>
      <c r="KEC158" s="86"/>
      <c r="KED158" s="86"/>
      <c r="KEE158" s="86"/>
      <c r="KEF158" s="86"/>
      <c r="KEG158" s="86"/>
      <c r="KEH158" s="86"/>
      <c r="KEI158" s="86"/>
      <c r="KEJ158" s="86"/>
      <c r="KEK158" s="86"/>
      <c r="KEL158" s="86"/>
      <c r="KEM158" s="86"/>
      <c r="KEN158" s="86"/>
      <c r="KEO158" s="86"/>
      <c r="KEP158" s="86"/>
      <c r="KEQ158" s="86"/>
      <c r="KER158" s="86"/>
      <c r="KES158" s="86"/>
      <c r="KET158" s="86"/>
      <c r="KEU158" s="86"/>
      <c r="KEV158" s="86"/>
      <c r="KEW158" s="86"/>
      <c r="KEX158" s="86"/>
      <c r="KEY158" s="86"/>
      <c r="KEZ158" s="86"/>
      <c r="KFA158" s="86"/>
      <c r="KFB158" s="86"/>
      <c r="KFC158" s="86"/>
      <c r="KFD158" s="86"/>
      <c r="KFE158" s="86"/>
      <c r="KFF158" s="86"/>
      <c r="KFG158" s="86"/>
      <c r="KFH158" s="86"/>
      <c r="KFI158" s="86"/>
      <c r="KFJ158" s="86"/>
      <c r="KFK158" s="86"/>
      <c r="KFL158" s="86"/>
      <c r="KFM158" s="86"/>
      <c r="KFN158" s="86"/>
      <c r="KFO158" s="86"/>
      <c r="KFP158" s="86"/>
      <c r="KFQ158" s="86"/>
      <c r="KFR158" s="86"/>
      <c r="KFS158" s="86"/>
      <c r="KFT158" s="86"/>
      <c r="KFU158" s="86"/>
      <c r="KFV158" s="86"/>
      <c r="KFW158" s="86"/>
      <c r="KFX158" s="86"/>
      <c r="KFY158" s="86"/>
      <c r="KFZ158" s="86"/>
      <c r="KGA158" s="86"/>
      <c r="KGB158" s="86"/>
      <c r="KGC158" s="86"/>
      <c r="KGD158" s="86"/>
      <c r="KGE158" s="86"/>
      <c r="KGF158" s="86"/>
      <c r="KGG158" s="86"/>
      <c r="KGH158" s="86"/>
      <c r="KGI158" s="86"/>
      <c r="KGJ158" s="86"/>
      <c r="KGK158" s="86"/>
      <c r="KGL158" s="86"/>
      <c r="KGM158" s="86"/>
      <c r="KGN158" s="86"/>
      <c r="KGO158" s="86"/>
      <c r="KGP158" s="86"/>
      <c r="KGQ158" s="186"/>
      <c r="KGR158" s="186"/>
      <c r="KGS158" s="186"/>
      <c r="KGT158" s="186"/>
      <c r="KGU158" s="186"/>
      <c r="KGV158" s="186"/>
      <c r="KGW158" s="86"/>
      <c r="KGX158" s="86"/>
      <c r="KGY158" s="86"/>
      <c r="KGZ158" s="86"/>
      <c r="KHA158" s="86"/>
      <c r="KHB158" s="86"/>
      <c r="KHC158" s="86"/>
      <c r="KHD158" s="86"/>
      <c r="KHE158" s="86"/>
      <c r="KHF158" s="86"/>
      <c r="KHG158" s="86"/>
      <c r="KHH158" s="86"/>
      <c r="KHI158" s="86"/>
      <c r="KHJ158" s="86"/>
      <c r="KHK158" s="86"/>
      <c r="KHL158" s="86"/>
      <c r="KHM158" s="86"/>
      <c r="KHN158" s="86"/>
      <c r="KHO158" s="86"/>
      <c r="KHP158" s="86"/>
      <c r="KHQ158" s="86"/>
      <c r="KHR158" s="86"/>
      <c r="KHS158" s="86"/>
      <c r="KHT158" s="86"/>
      <c r="KHU158" s="86"/>
      <c r="KHV158" s="86"/>
      <c r="KHW158" s="86"/>
      <c r="KHX158" s="86"/>
      <c r="KHY158" s="86"/>
      <c r="KHZ158" s="86"/>
      <c r="KIA158" s="86"/>
      <c r="KIB158" s="86"/>
      <c r="KIC158" s="86"/>
      <c r="KID158" s="86"/>
      <c r="KIE158" s="86"/>
      <c r="KIF158" s="86"/>
      <c r="KIG158" s="86"/>
      <c r="KIH158" s="86"/>
      <c r="KII158" s="86"/>
      <c r="KIJ158" s="86"/>
      <c r="KIK158" s="86"/>
      <c r="KIL158" s="86"/>
      <c r="KIM158" s="86"/>
      <c r="KIN158" s="86"/>
      <c r="KIO158" s="86"/>
      <c r="KIP158" s="86"/>
      <c r="KIQ158" s="86"/>
      <c r="KIR158" s="86"/>
      <c r="KIS158" s="86"/>
      <c r="KIT158" s="86"/>
      <c r="KIU158" s="86"/>
      <c r="KIV158" s="86"/>
      <c r="KIW158" s="86"/>
      <c r="KIX158" s="86"/>
      <c r="KIY158" s="86"/>
      <c r="KIZ158" s="86"/>
      <c r="KJA158" s="86"/>
      <c r="KJB158" s="86"/>
      <c r="KJC158" s="86"/>
      <c r="KJD158" s="86"/>
      <c r="KJE158" s="86"/>
      <c r="KJF158" s="86"/>
      <c r="KJG158" s="86"/>
      <c r="KJH158" s="86"/>
      <c r="KJI158" s="86"/>
      <c r="KJJ158" s="86"/>
      <c r="KJK158" s="86"/>
      <c r="KJL158" s="86"/>
      <c r="KJM158" s="86"/>
      <c r="KJN158" s="86"/>
      <c r="KJO158" s="86"/>
      <c r="KJP158" s="86"/>
      <c r="KJQ158" s="86"/>
      <c r="KJR158" s="86"/>
      <c r="KJS158" s="86"/>
      <c r="KJT158" s="86"/>
      <c r="KJU158" s="86"/>
      <c r="KJV158" s="86"/>
      <c r="KJW158" s="86"/>
      <c r="KJX158" s="86"/>
      <c r="KJY158" s="86"/>
      <c r="KJZ158" s="86"/>
      <c r="KKA158" s="86"/>
      <c r="KKB158" s="86"/>
      <c r="KKC158" s="86"/>
      <c r="KKD158" s="86"/>
      <c r="KKE158" s="86"/>
      <c r="KKF158" s="86"/>
      <c r="KKG158" s="86"/>
      <c r="KKH158" s="86"/>
      <c r="KKI158" s="86"/>
      <c r="KKJ158" s="86"/>
      <c r="KKK158" s="86"/>
      <c r="KKL158" s="86"/>
      <c r="KKM158" s="86"/>
      <c r="KKN158" s="86"/>
      <c r="KKO158" s="86"/>
      <c r="KKP158" s="86"/>
      <c r="KKQ158" s="86"/>
      <c r="KKR158" s="86"/>
      <c r="KKS158" s="86"/>
      <c r="KKT158" s="86"/>
      <c r="KKU158" s="86"/>
      <c r="KKV158" s="86"/>
      <c r="KKW158" s="86"/>
      <c r="KKX158" s="86"/>
      <c r="KKY158" s="86"/>
      <c r="KKZ158" s="86"/>
      <c r="KLA158" s="86"/>
      <c r="KLB158" s="86"/>
      <c r="KLC158" s="86"/>
      <c r="KLD158" s="86"/>
      <c r="KLE158" s="86"/>
      <c r="KLF158" s="86"/>
      <c r="KLG158" s="86"/>
      <c r="KLH158" s="86"/>
      <c r="KLI158" s="86"/>
      <c r="KLJ158" s="86"/>
      <c r="KLK158" s="86"/>
      <c r="KLL158" s="86"/>
      <c r="KLM158" s="86"/>
      <c r="KLN158" s="86"/>
      <c r="KLO158" s="86"/>
      <c r="KLP158" s="86"/>
      <c r="KLQ158" s="86"/>
      <c r="KLR158" s="86"/>
      <c r="KLS158" s="86"/>
      <c r="KLT158" s="86"/>
      <c r="KLU158" s="86"/>
      <c r="KLV158" s="86"/>
      <c r="KLW158" s="86"/>
      <c r="KLX158" s="86"/>
      <c r="KLY158" s="86"/>
      <c r="KLZ158" s="86"/>
      <c r="KMA158" s="86"/>
      <c r="KMB158" s="86"/>
      <c r="KMC158" s="86"/>
      <c r="KMD158" s="86"/>
      <c r="KME158" s="86"/>
      <c r="KMF158" s="86"/>
      <c r="KMG158" s="86"/>
      <c r="KMH158" s="86"/>
      <c r="KMI158" s="86"/>
      <c r="KMJ158" s="86"/>
      <c r="KMK158" s="86"/>
      <c r="KML158" s="86"/>
      <c r="KMM158" s="86"/>
      <c r="KMN158" s="86"/>
      <c r="KMO158" s="86"/>
      <c r="KMP158" s="86"/>
      <c r="KMQ158" s="86"/>
      <c r="KMR158" s="86"/>
      <c r="KMS158" s="86"/>
      <c r="KMT158" s="86"/>
      <c r="KMU158" s="86"/>
      <c r="KMV158" s="86"/>
      <c r="KMW158" s="86"/>
      <c r="KMX158" s="86"/>
      <c r="KMY158" s="86"/>
      <c r="KMZ158" s="86"/>
      <c r="KNA158" s="86"/>
      <c r="KNB158" s="86"/>
      <c r="KNC158" s="86"/>
      <c r="KND158" s="86"/>
      <c r="KNE158" s="86"/>
      <c r="KNF158" s="86"/>
      <c r="KNG158" s="86"/>
      <c r="KNH158" s="86"/>
      <c r="KNI158" s="86"/>
      <c r="KNJ158" s="86"/>
      <c r="KNK158" s="86"/>
      <c r="KNL158" s="86"/>
      <c r="KNM158" s="86"/>
      <c r="KNN158" s="86"/>
      <c r="KNO158" s="86"/>
      <c r="KNP158" s="86"/>
      <c r="KNQ158" s="86"/>
      <c r="KNR158" s="86"/>
      <c r="KNS158" s="86"/>
      <c r="KNT158" s="86"/>
      <c r="KNU158" s="86"/>
      <c r="KNV158" s="86"/>
      <c r="KNW158" s="86"/>
      <c r="KNX158" s="86"/>
      <c r="KNY158" s="86"/>
      <c r="KNZ158" s="86"/>
      <c r="KOA158" s="86"/>
      <c r="KOB158" s="86"/>
      <c r="KOC158" s="86"/>
      <c r="KOD158" s="86"/>
      <c r="KOE158" s="86"/>
      <c r="KOF158" s="86"/>
      <c r="KOG158" s="86"/>
      <c r="KOH158" s="86"/>
      <c r="KOI158" s="86"/>
      <c r="KOJ158" s="86"/>
      <c r="KOK158" s="86"/>
      <c r="KOL158" s="86"/>
      <c r="KOM158" s="86"/>
      <c r="KON158" s="86"/>
      <c r="KOO158" s="86"/>
      <c r="KOP158" s="86"/>
      <c r="KOQ158" s="86"/>
      <c r="KOR158" s="86"/>
      <c r="KOS158" s="86"/>
      <c r="KOT158" s="86"/>
      <c r="KOU158" s="86"/>
      <c r="KOV158" s="86"/>
      <c r="KOW158" s="86"/>
      <c r="KOX158" s="86"/>
      <c r="KOY158" s="86"/>
      <c r="KOZ158" s="86"/>
      <c r="KPA158" s="86"/>
      <c r="KPB158" s="86"/>
      <c r="KPC158" s="86"/>
      <c r="KPD158" s="86"/>
      <c r="KPE158" s="86"/>
      <c r="KPF158" s="86"/>
      <c r="KPG158" s="86"/>
      <c r="KPH158" s="86"/>
      <c r="KPI158" s="86"/>
      <c r="KPJ158" s="86"/>
      <c r="KPK158" s="86"/>
      <c r="KPL158" s="86"/>
      <c r="KPM158" s="86"/>
      <c r="KPN158" s="86"/>
      <c r="KPO158" s="86"/>
      <c r="KPP158" s="86"/>
      <c r="KPQ158" s="86"/>
      <c r="KPR158" s="86"/>
      <c r="KPS158" s="86"/>
      <c r="KPT158" s="86"/>
      <c r="KPU158" s="86"/>
      <c r="KPV158" s="86"/>
      <c r="KPW158" s="86"/>
      <c r="KPX158" s="86"/>
      <c r="KPY158" s="86"/>
      <c r="KPZ158" s="86"/>
      <c r="KQA158" s="86"/>
      <c r="KQB158" s="86"/>
      <c r="KQC158" s="86"/>
      <c r="KQD158" s="86"/>
      <c r="KQE158" s="86"/>
      <c r="KQF158" s="86"/>
      <c r="KQG158" s="86"/>
      <c r="KQH158" s="86"/>
      <c r="KQI158" s="86"/>
      <c r="KQJ158" s="86"/>
      <c r="KQK158" s="86"/>
      <c r="KQL158" s="86"/>
      <c r="KQM158" s="186"/>
      <c r="KQN158" s="186"/>
      <c r="KQO158" s="186"/>
      <c r="KQP158" s="186"/>
      <c r="KQQ158" s="186"/>
      <c r="KQR158" s="186"/>
      <c r="KQS158" s="86"/>
      <c r="KQT158" s="86"/>
      <c r="KQU158" s="86"/>
      <c r="KQV158" s="86"/>
      <c r="KQW158" s="86"/>
      <c r="KQX158" s="86"/>
      <c r="KQY158" s="86"/>
      <c r="KQZ158" s="86"/>
      <c r="KRA158" s="86"/>
      <c r="KRB158" s="86"/>
      <c r="KRC158" s="86"/>
      <c r="KRD158" s="86"/>
      <c r="KRE158" s="86"/>
      <c r="KRF158" s="86"/>
      <c r="KRG158" s="86"/>
      <c r="KRH158" s="86"/>
      <c r="KRI158" s="86"/>
      <c r="KRJ158" s="86"/>
      <c r="KRK158" s="86"/>
      <c r="KRL158" s="86"/>
      <c r="KRM158" s="86"/>
      <c r="KRN158" s="86"/>
      <c r="KRO158" s="86"/>
      <c r="KRP158" s="86"/>
      <c r="KRQ158" s="86"/>
      <c r="KRR158" s="86"/>
      <c r="KRS158" s="86"/>
      <c r="KRT158" s="86"/>
      <c r="KRU158" s="86"/>
      <c r="KRV158" s="86"/>
      <c r="KRW158" s="86"/>
      <c r="KRX158" s="86"/>
      <c r="KRY158" s="86"/>
      <c r="KRZ158" s="86"/>
      <c r="KSA158" s="86"/>
      <c r="KSB158" s="86"/>
      <c r="KSC158" s="86"/>
      <c r="KSD158" s="86"/>
      <c r="KSE158" s="86"/>
      <c r="KSF158" s="86"/>
      <c r="KSG158" s="86"/>
      <c r="KSH158" s="86"/>
      <c r="KSI158" s="86"/>
      <c r="KSJ158" s="86"/>
      <c r="KSK158" s="86"/>
      <c r="KSL158" s="86"/>
      <c r="KSM158" s="86"/>
      <c r="KSN158" s="86"/>
      <c r="KSO158" s="86"/>
      <c r="KSP158" s="86"/>
      <c r="KSQ158" s="86"/>
      <c r="KSR158" s="86"/>
      <c r="KSS158" s="86"/>
      <c r="KST158" s="86"/>
      <c r="KSU158" s="86"/>
      <c r="KSV158" s="86"/>
      <c r="KSW158" s="86"/>
      <c r="KSX158" s="86"/>
      <c r="KSY158" s="86"/>
      <c r="KSZ158" s="86"/>
      <c r="KTA158" s="86"/>
      <c r="KTB158" s="86"/>
      <c r="KTC158" s="86"/>
      <c r="KTD158" s="86"/>
      <c r="KTE158" s="86"/>
      <c r="KTF158" s="86"/>
      <c r="KTG158" s="86"/>
      <c r="KTH158" s="86"/>
      <c r="KTI158" s="86"/>
      <c r="KTJ158" s="86"/>
      <c r="KTK158" s="86"/>
      <c r="KTL158" s="86"/>
      <c r="KTM158" s="86"/>
      <c r="KTN158" s="86"/>
      <c r="KTO158" s="86"/>
      <c r="KTP158" s="86"/>
      <c r="KTQ158" s="86"/>
      <c r="KTR158" s="86"/>
      <c r="KTS158" s="86"/>
      <c r="KTT158" s="86"/>
      <c r="KTU158" s="86"/>
      <c r="KTV158" s="86"/>
      <c r="KTW158" s="86"/>
      <c r="KTX158" s="86"/>
      <c r="KTY158" s="86"/>
      <c r="KTZ158" s="86"/>
      <c r="KUA158" s="86"/>
      <c r="KUB158" s="86"/>
      <c r="KUC158" s="86"/>
      <c r="KUD158" s="86"/>
      <c r="KUE158" s="86"/>
      <c r="KUF158" s="86"/>
      <c r="KUG158" s="86"/>
      <c r="KUH158" s="86"/>
      <c r="KUI158" s="86"/>
      <c r="KUJ158" s="86"/>
      <c r="KUK158" s="86"/>
      <c r="KUL158" s="86"/>
      <c r="KUM158" s="86"/>
      <c r="KUN158" s="86"/>
      <c r="KUO158" s="86"/>
      <c r="KUP158" s="86"/>
      <c r="KUQ158" s="86"/>
      <c r="KUR158" s="86"/>
      <c r="KUS158" s="86"/>
      <c r="KUT158" s="86"/>
      <c r="KUU158" s="86"/>
      <c r="KUV158" s="86"/>
      <c r="KUW158" s="86"/>
      <c r="KUX158" s="86"/>
      <c r="KUY158" s="86"/>
      <c r="KUZ158" s="86"/>
      <c r="KVA158" s="86"/>
      <c r="KVB158" s="86"/>
      <c r="KVC158" s="86"/>
      <c r="KVD158" s="86"/>
      <c r="KVE158" s="86"/>
      <c r="KVF158" s="86"/>
      <c r="KVG158" s="86"/>
      <c r="KVH158" s="86"/>
      <c r="KVI158" s="86"/>
      <c r="KVJ158" s="86"/>
      <c r="KVK158" s="86"/>
      <c r="KVL158" s="86"/>
      <c r="KVM158" s="86"/>
      <c r="KVN158" s="86"/>
      <c r="KVO158" s="86"/>
      <c r="KVP158" s="86"/>
      <c r="KVQ158" s="86"/>
      <c r="KVR158" s="86"/>
      <c r="KVS158" s="86"/>
      <c r="KVT158" s="86"/>
      <c r="KVU158" s="86"/>
      <c r="KVV158" s="86"/>
      <c r="KVW158" s="86"/>
      <c r="KVX158" s="86"/>
      <c r="KVY158" s="86"/>
      <c r="KVZ158" s="86"/>
      <c r="KWA158" s="86"/>
      <c r="KWB158" s="86"/>
      <c r="KWC158" s="86"/>
      <c r="KWD158" s="86"/>
      <c r="KWE158" s="86"/>
      <c r="KWF158" s="86"/>
      <c r="KWG158" s="86"/>
      <c r="KWH158" s="86"/>
      <c r="KWI158" s="86"/>
      <c r="KWJ158" s="86"/>
      <c r="KWK158" s="86"/>
      <c r="KWL158" s="86"/>
      <c r="KWM158" s="86"/>
      <c r="KWN158" s="86"/>
      <c r="KWO158" s="86"/>
      <c r="KWP158" s="86"/>
      <c r="KWQ158" s="86"/>
      <c r="KWR158" s="86"/>
      <c r="KWS158" s="86"/>
      <c r="KWT158" s="86"/>
      <c r="KWU158" s="86"/>
      <c r="KWV158" s="86"/>
      <c r="KWW158" s="86"/>
      <c r="KWX158" s="86"/>
      <c r="KWY158" s="86"/>
      <c r="KWZ158" s="86"/>
      <c r="KXA158" s="86"/>
      <c r="KXB158" s="86"/>
      <c r="KXC158" s="86"/>
      <c r="KXD158" s="86"/>
      <c r="KXE158" s="86"/>
      <c r="KXF158" s="86"/>
      <c r="KXG158" s="86"/>
      <c r="KXH158" s="86"/>
      <c r="KXI158" s="86"/>
      <c r="KXJ158" s="86"/>
      <c r="KXK158" s="86"/>
      <c r="KXL158" s="86"/>
      <c r="KXM158" s="86"/>
      <c r="KXN158" s="86"/>
      <c r="KXO158" s="86"/>
      <c r="KXP158" s="86"/>
      <c r="KXQ158" s="86"/>
      <c r="KXR158" s="86"/>
      <c r="KXS158" s="86"/>
      <c r="KXT158" s="86"/>
      <c r="KXU158" s="86"/>
      <c r="KXV158" s="86"/>
      <c r="KXW158" s="86"/>
      <c r="KXX158" s="86"/>
      <c r="KXY158" s="86"/>
      <c r="KXZ158" s="86"/>
      <c r="KYA158" s="86"/>
      <c r="KYB158" s="86"/>
      <c r="KYC158" s="86"/>
      <c r="KYD158" s="86"/>
      <c r="KYE158" s="86"/>
      <c r="KYF158" s="86"/>
      <c r="KYG158" s="86"/>
      <c r="KYH158" s="86"/>
      <c r="KYI158" s="86"/>
      <c r="KYJ158" s="86"/>
      <c r="KYK158" s="86"/>
      <c r="KYL158" s="86"/>
      <c r="KYM158" s="86"/>
      <c r="KYN158" s="86"/>
      <c r="KYO158" s="86"/>
      <c r="KYP158" s="86"/>
      <c r="KYQ158" s="86"/>
      <c r="KYR158" s="86"/>
      <c r="KYS158" s="86"/>
      <c r="KYT158" s="86"/>
      <c r="KYU158" s="86"/>
      <c r="KYV158" s="86"/>
      <c r="KYW158" s="86"/>
      <c r="KYX158" s="86"/>
      <c r="KYY158" s="86"/>
      <c r="KYZ158" s="86"/>
      <c r="KZA158" s="86"/>
      <c r="KZB158" s="86"/>
      <c r="KZC158" s="86"/>
      <c r="KZD158" s="86"/>
      <c r="KZE158" s="86"/>
      <c r="KZF158" s="86"/>
      <c r="KZG158" s="86"/>
      <c r="KZH158" s="86"/>
      <c r="KZI158" s="86"/>
      <c r="KZJ158" s="86"/>
      <c r="KZK158" s="86"/>
      <c r="KZL158" s="86"/>
      <c r="KZM158" s="86"/>
      <c r="KZN158" s="86"/>
      <c r="KZO158" s="86"/>
      <c r="KZP158" s="86"/>
      <c r="KZQ158" s="86"/>
      <c r="KZR158" s="86"/>
      <c r="KZS158" s="86"/>
      <c r="KZT158" s="86"/>
      <c r="KZU158" s="86"/>
      <c r="KZV158" s="86"/>
      <c r="KZW158" s="86"/>
      <c r="KZX158" s="86"/>
      <c r="KZY158" s="86"/>
      <c r="KZZ158" s="86"/>
      <c r="LAA158" s="86"/>
      <c r="LAB158" s="86"/>
      <c r="LAC158" s="86"/>
      <c r="LAD158" s="86"/>
      <c r="LAE158" s="86"/>
      <c r="LAF158" s="86"/>
      <c r="LAG158" s="86"/>
      <c r="LAH158" s="86"/>
      <c r="LAI158" s="186"/>
      <c r="LAJ158" s="186"/>
      <c r="LAK158" s="186"/>
      <c r="LAL158" s="186"/>
      <c r="LAM158" s="186"/>
      <c r="LAN158" s="186"/>
      <c r="LAO158" s="86"/>
      <c r="LAP158" s="86"/>
      <c r="LAQ158" s="86"/>
      <c r="LAR158" s="86"/>
      <c r="LAS158" s="86"/>
      <c r="LAT158" s="86"/>
      <c r="LAU158" s="86"/>
      <c r="LAV158" s="86"/>
      <c r="LAW158" s="86"/>
      <c r="LAX158" s="86"/>
      <c r="LAY158" s="86"/>
      <c r="LAZ158" s="86"/>
      <c r="LBA158" s="86"/>
      <c r="LBB158" s="86"/>
      <c r="LBC158" s="86"/>
      <c r="LBD158" s="86"/>
      <c r="LBE158" s="86"/>
      <c r="LBF158" s="86"/>
      <c r="LBG158" s="86"/>
      <c r="LBH158" s="86"/>
      <c r="LBI158" s="86"/>
      <c r="LBJ158" s="86"/>
      <c r="LBK158" s="86"/>
      <c r="LBL158" s="86"/>
      <c r="LBM158" s="86"/>
      <c r="LBN158" s="86"/>
      <c r="LBO158" s="86"/>
      <c r="LBP158" s="86"/>
      <c r="LBQ158" s="86"/>
      <c r="LBR158" s="86"/>
      <c r="LBS158" s="86"/>
      <c r="LBT158" s="86"/>
      <c r="LBU158" s="86"/>
      <c r="LBV158" s="86"/>
      <c r="LBW158" s="86"/>
      <c r="LBX158" s="86"/>
      <c r="LBY158" s="86"/>
      <c r="LBZ158" s="86"/>
      <c r="LCA158" s="86"/>
      <c r="LCB158" s="86"/>
      <c r="LCC158" s="86"/>
      <c r="LCD158" s="86"/>
      <c r="LCE158" s="86"/>
      <c r="LCF158" s="86"/>
      <c r="LCG158" s="86"/>
      <c r="LCH158" s="86"/>
      <c r="LCI158" s="86"/>
      <c r="LCJ158" s="86"/>
      <c r="LCK158" s="86"/>
      <c r="LCL158" s="86"/>
      <c r="LCM158" s="86"/>
      <c r="LCN158" s="86"/>
      <c r="LCO158" s="86"/>
      <c r="LCP158" s="86"/>
      <c r="LCQ158" s="86"/>
      <c r="LCR158" s="86"/>
      <c r="LCS158" s="86"/>
      <c r="LCT158" s="86"/>
      <c r="LCU158" s="86"/>
      <c r="LCV158" s="86"/>
      <c r="LCW158" s="86"/>
      <c r="LCX158" s="86"/>
      <c r="LCY158" s="86"/>
      <c r="LCZ158" s="86"/>
      <c r="LDA158" s="86"/>
      <c r="LDB158" s="86"/>
      <c r="LDC158" s="86"/>
      <c r="LDD158" s="86"/>
      <c r="LDE158" s="86"/>
      <c r="LDF158" s="86"/>
      <c r="LDG158" s="86"/>
      <c r="LDH158" s="86"/>
      <c r="LDI158" s="86"/>
      <c r="LDJ158" s="86"/>
      <c r="LDK158" s="86"/>
      <c r="LDL158" s="86"/>
      <c r="LDM158" s="86"/>
      <c r="LDN158" s="86"/>
      <c r="LDO158" s="86"/>
      <c r="LDP158" s="86"/>
      <c r="LDQ158" s="86"/>
      <c r="LDR158" s="86"/>
      <c r="LDS158" s="86"/>
      <c r="LDT158" s="86"/>
      <c r="LDU158" s="86"/>
      <c r="LDV158" s="86"/>
      <c r="LDW158" s="86"/>
      <c r="LDX158" s="86"/>
      <c r="LDY158" s="86"/>
      <c r="LDZ158" s="86"/>
      <c r="LEA158" s="86"/>
      <c r="LEB158" s="86"/>
      <c r="LEC158" s="86"/>
      <c r="LED158" s="86"/>
      <c r="LEE158" s="86"/>
      <c r="LEF158" s="86"/>
      <c r="LEG158" s="86"/>
      <c r="LEH158" s="86"/>
      <c r="LEI158" s="86"/>
      <c r="LEJ158" s="86"/>
      <c r="LEK158" s="86"/>
      <c r="LEL158" s="86"/>
      <c r="LEM158" s="86"/>
      <c r="LEN158" s="86"/>
      <c r="LEO158" s="86"/>
      <c r="LEP158" s="86"/>
      <c r="LEQ158" s="86"/>
      <c r="LER158" s="86"/>
      <c r="LES158" s="86"/>
      <c r="LET158" s="86"/>
      <c r="LEU158" s="86"/>
      <c r="LEV158" s="86"/>
      <c r="LEW158" s="86"/>
      <c r="LEX158" s="86"/>
      <c r="LEY158" s="86"/>
      <c r="LEZ158" s="86"/>
      <c r="LFA158" s="86"/>
      <c r="LFB158" s="86"/>
      <c r="LFC158" s="86"/>
      <c r="LFD158" s="86"/>
      <c r="LFE158" s="86"/>
      <c r="LFF158" s="86"/>
      <c r="LFG158" s="86"/>
      <c r="LFH158" s="86"/>
      <c r="LFI158" s="86"/>
      <c r="LFJ158" s="86"/>
      <c r="LFK158" s="86"/>
      <c r="LFL158" s="86"/>
      <c r="LFM158" s="86"/>
      <c r="LFN158" s="86"/>
      <c r="LFO158" s="86"/>
      <c r="LFP158" s="86"/>
      <c r="LFQ158" s="86"/>
      <c r="LFR158" s="86"/>
      <c r="LFS158" s="86"/>
      <c r="LFT158" s="86"/>
      <c r="LFU158" s="86"/>
      <c r="LFV158" s="86"/>
      <c r="LFW158" s="86"/>
      <c r="LFX158" s="86"/>
      <c r="LFY158" s="86"/>
      <c r="LFZ158" s="86"/>
      <c r="LGA158" s="86"/>
      <c r="LGB158" s="86"/>
      <c r="LGC158" s="86"/>
      <c r="LGD158" s="86"/>
      <c r="LGE158" s="86"/>
      <c r="LGF158" s="86"/>
      <c r="LGG158" s="86"/>
      <c r="LGH158" s="86"/>
      <c r="LGI158" s="86"/>
      <c r="LGJ158" s="86"/>
      <c r="LGK158" s="86"/>
      <c r="LGL158" s="86"/>
      <c r="LGM158" s="86"/>
      <c r="LGN158" s="86"/>
      <c r="LGO158" s="86"/>
      <c r="LGP158" s="86"/>
      <c r="LGQ158" s="86"/>
      <c r="LGR158" s="86"/>
      <c r="LGS158" s="86"/>
      <c r="LGT158" s="86"/>
      <c r="LGU158" s="86"/>
      <c r="LGV158" s="86"/>
      <c r="LGW158" s="86"/>
      <c r="LGX158" s="86"/>
      <c r="LGY158" s="86"/>
      <c r="LGZ158" s="86"/>
      <c r="LHA158" s="86"/>
      <c r="LHB158" s="86"/>
      <c r="LHC158" s="86"/>
      <c r="LHD158" s="86"/>
      <c r="LHE158" s="86"/>
      <c r="LHF158" s="86"/>
      <c r="LHG158" s="86"/>
      <c r="LHH158" s="86"/>
      <c r="LHI158" s="86"/>
      <c r="LHJ158" s="86"/>
      <c r="LHK158" s="86"/>
      <c r="LHL158" s="86"/>
      <c r="LHM158" s="86"/>
      <c r="LHN158" s="86"/>
      <c r="LHO158" s="86"/>
      <c r="LHP158" s="86"/>
      <c r="LHQ158" s="86"/>
      <c r="LHR158" s="86"/>
      <c r="LHS158" s="86"/>
      <c r="LHT158" s="86"/>
      <c r="LHU158" s="86"/>
      <c r="LHV158" s="86"/>
      <c r="LHW158" s="86"/>
      <c r="LHX158" s="86"/>
      <c r="LHY158" s="86"/>
      <c r="LHZ158" s="86"/>
      <c r="LIA158" s="86"/>
      <c r="LIB158" s="86"/>
      <c r="LIC158" s="86"/>
      <c r="LID158" s="86"/>
      <c r="LIE158" s="86"/>
      <c r="LIF158" s="86"/>
      <c r="LIG158" s="86"/>
      <c r="LIH158" s="86"/>
      <c r="LII158" s="86"/>
      <c r="LIJ158" s="86"/>
      <c r="LIK158" s="86"/>
      <c r="LIL158" s="86"/>
      <c r="LIM158" s="86"/>
      <c r="LIN158" s="86"/>
      <c r="LIO158" s="86"/>
      <c r="LIP158" s="86"/>
      <c r="LIQ158" s="86"/>
      <c r="LIR158" s="86"/>
      <c r="LIS158" s="86"/>
      <c r="LIT158" s="86"/>
      <c r="LIU158" s="86"/>
      <c r="LIV158" s="86"/>
      <c r="LIW158" s="86"/>
      <c r="LIX158" s="86"/>
      <c r="LIY158" s="86"/>
      <c r="LIZ158" s="86"/>
      <c r="LJA158" s="86"/>
      <c r="LJB158" s="86"/>
      <c r="LJC158" s="86"/>
      <c r="LJD158" s="86"/>
      <c r="LJE158" s="86"/>
      <c r="LJF158" s="86"/>
      <c r="LJG158" s="86"/>
      <c r="LJH158" s="86"/>
      <c r="LJI158" s="86"/>
      <c r="LJJ158" s="86"/>
      <c r="LJK158" s="86"/>
      <c r="LJL158" s="86"/>
      <c r="LJM158" s="86"/>
      <c r="LJN158" s="86"/>
      <c r="LJO158" s="86"/>
      <c r="LJP158" s="86"/>
      <c r="LJQ158" s="86"/>
      <c r="LJR158" s="86"/>
      <c r="LJS158" s="86"/>
      <c r="LJT158" s="86"/>
      <c r="LJU158" s="86"/>
      <c r="LJV158" s="86"/>
      <c r="LJW158" s="86"/>
      <c r="LJX158" s="86"/>
      <c r="LJY158" s="86"/>
      <c r="LJZ158" s="86"/>
      <c r="LKA158" s="86"/>
      <c r="LKB158" s="86"/>
      <c r="LKC158" s="86"/>
      <c r="LKD158" s="86"/>
      <c r="LKE158" s="186"/>
      <c r="LKF158" s="186"/>
      <c r="LKG158" s="186"/>
      <c r="LKH158" s="186"/>
      <c r="LKI158" s="186"/>
      <c r="LKJ158" s="186"/>
      <c r="LKK158" s="86"/>
      <c r="LKL158" s="86"/>
      <c r="LKM158" s="86"/>
      <c r="LKN158" s="86"/>
      <c r="LKO158" s="86"/>
      <c r="LKP158" s="86"/>
      <c r="LKQ158" s="86"/>
      <c r="LKR158" s="86"/>
      <c r="LKS158" s="86"/>
      <c r="LKT158" s="86"/>
      <c r="LKU158" s="86"/>
      <c r="LKV158" s="86"/>
      <c r="LKW158" s="86"/>
      <c r="LKX158" s="86"/>
      <c r="LKY158" s="86"/>
      <c r="LKZ158" s="86"/>
      <c r="LLA158" s="86"/>
      <c r="LLB158" s="86"/>
      <c r="LLC158" s="86"/>
      <c r="LLD158" s="86"/>
      <c r="LLE158" s="86"/>
      <c r="LLF158" s="86"/>
      <c r="LLG158" s="86"/>
      <c r="LLH158" s="86"/>
      <c r="LLI158" s="86"/>
      <c r="LLJ158" s="86"/>
      <c r="LLK158" s="86"/>
      <c r="LLL158" s="86"/>
      <c r="LLM158" s="86"/>
      <c r="LLN158" s="86"/>
      <c r="LLO158" s="86"/>
      <c r="LLP158" s="86"/>
      <c r="LLQ158" s="86"/>
      <c r="LLR158" s="86"/>
      <c r="LLS158" s="86"/>
      <c r="LLT158" s="86"/>
      <c r="LLU158" s="86"/>
      <c r="LLV158" s="86"/>
      <c r="LLW158" s="86"/>
      <c r="LLX158" s="86"/>
      <c r="LLY158" s="86"/>
      <c r="LLZ158" s="86"/>
      <c r="LMA158" s="86"/>
      <c r="LMB158" s="86"/>
      <c r="LMC158" s="86"/>
      <c r="LMD158" s="86"/>
      <c r="LME158" s="86"/>
      <c r="LMF158" s="86"/>
      <c r="LMG158" s="86"/>
      <c r="LMH158" s="86"/>
      <c r="LMI158" s="86"/>
      <c r="LMJ158" s="86"/>
      <c r="LMK158" s="86"/>
      <c r="LML158" s="86"/>
      <c r="LMM158" s="86"/>
      <c r="LMN158" s="86"/>
      <c r="LMO158" s="86"/>
      <c r="LMP158" s="86"/>
      <c r="LMQ158" s="86"/>
      <c r="LMR158" s="86"/>
      <c r="LMS158" s="86"/>
      <c r="LMT158" s="86"/>
      <c r="LMU158" s="86"/>
      <c r="LMV158" s="86"/>
      <c r="LMW158" s="86"/>
      <c r="LMX158" s="86"/>
      <c r="LMY158" s="86"/>
      <c r="LMZ158" s="86"/>
      <c r="LNA158" s="86"/>
      <c r="LNB158" s="86"/>
      <c r="LNC158" s="86"/>
      <c r="LND158" s="86"/>
      <c r="LNE158" s="86"/>
      <c r="LNF158" s="86"/>
      <c r="LNG158" s="86"/>
      <c r="LNH158" s="86"/>
      <c r="LNI158" s="86"/>
      <c r="LNJ158" s="86"/>
      <c r="LNK158" s="86"/>
      <c r="LNL158" s="86"/>
      <c r="LNM158" s="86"/>
      <c r="LNN158" s="86"/>
      <c r="LNO158" s="86"/>
      <c r="LNP158" s="86"/>
      <c r="LNQ158" s="86"/>
      <c r="LNR158" s="86"/>
      <c r="LNS158" s="86"/>
      <c r="LNT158" s="86"/>
      <c r="LNU158" s="86"/>
      <c r="LNV158" s="86"/>
      <c r="LNW158" s="86"/>
      <c r="LNX158" s="86"/>
      <c r="LNY158" s="86"/>
      <c r="LNZ158" s="86"/>
      <c r="LOA158" s="86"/>
      <c r="LOB158" s="86"/>
      <c r="LOC158" s="86"/>
      <c r="LOD158" s="86"/>
      <c r="LOE158" s="86"/>
      <c r="LOF158" s="86"/>
      <c r="LOG158" s="86"/>
      <c r="LOH158" s="86"/>
      <c r="LOI158" s="86"/>
      <c r="LOJ158" s="86"/>
      <c r="LOK158" s="86"/>
      <c r="LOL158" s="86"/>
      <c r="LOM158" s="86"/>
      <c r="LON158" s="86"/>
      <c r="LOO158" s="86"/>
      <c r="LOP158" s="86"/>
      <c r="LOQ158" s="86"/>
      <c r="LOR158" s="86"/>
      <c r="LOS158" s="86"/>
      <c r="LOT158" s="86"/>
      <c r="LOU158" s="86"/>
      <c r="LOV158" s="86"/>
      <c r="LOW158" s="86"/>
      <c r="LOX158" s="86"/>
      <c r="LOY158" s="86"/>
      <c r="LOZ158" s="86"/>
      <c r="LPA158" s="86"/>
      <c r="LPB158" s="86"/>
      <c r="LPC158" s="86"/>
      <c r="LPD158" s="86"/>
      <c r="LPE158" s="86"/>
      <c r="LPF158" s="86"/>
      <c r="LPG158" s="86"/>
      <c r="LPH158" s="86"/>
      <c r="LPI158" s="86"/>
      <c r="LPJ158" s="86"/>
      <c r="LPK158" s="86"/>
      <c r="LPL158" s="86"/>
      <c r="LPM158" s="86"/>
      <c r="LPN158" s="86"/>
      <c r="LPO158" s="86"/>
      <c r="LPP158" s="86"/>
      <c r="LPQ158" s="86"/>
      <c r="LPR158" s="86"/>
      <c r="LPS158" s="86"/>
      <c r="LPT158" s="86"/>
      <c r="LPU158" s="86"/>
      <c r="LPV158" s="86"/>
      <c r="LPW158" s="86"/>
      <c r="LPX158" s="86"/>
      <c r="LPY158" s="86"/>
      <c r="LPZ158" s="86"/>
      <c r="LQA158" s="86"/>
      <c r="LQB158" s="86"/>
      <c r="LQC158" s="86"/>
      <c r="LQD158" s="86"/>
      <c r="LQE158" s="86"/>
      <c r="LQF158" s="86"/>
      <c r="LQG158" s="86"/>
      <c r="LQH158" s="86"/>
      <c r="LQI158" s="86"/>
      <c r="LQJ158" s="86"/>
      <c r="LQK158" s="86"/>
      <c r="LQL158" s="86"/>
      <c r="LQM158" s="86"/>
      <c r="LQN158" s="86"/>
      <c r="LQO158" s="86"/>
      <c r="LQP158" s="86"/>
      <c r="LQQ158" s="86"/>
      <c r="LQR158" s="86"/>
      <c r="LQS158" s="86"/>
      <c r="LQT158" s="86"/>
      <c r="LQU158" s="86"/>
      <c r="LQV158" s="86"/>
      <c r="LQW158" s="86"/>
      <c r="LQX158" s="86"/>
      <c r="LQY158" s="86"/>
      <c r="LQZ158" s="86"/>
      <c r="LRA158" s="86"/>
      <c r="LRB158" s="86"/>
      <c r="LRC158" s="86"/>
      <c r="LRD158" s="86"/>
      <c r="LRE158" s="86"/>
      <c r="LRF158" s="86"/>
      <c r="LRG158" s="86"/>
      <c r="LRH158" s="86"/>
      <c r="LRI158" s="86"/>
      <c r="LRJ158" s="86"/>
      <c r="LRK158" s="86"/>
      <c r="LRL158" s="86"/>
      <c r="LRM158" s="86"/>
      <c r="LRN158" s="86"/>
      <c r="LRO158" s="86"/>
      <c r="LRP158" s="86"/>
      <c r="LRQ158" s="86"/>
      <c r="LRR158" s="86"/>
      <c r="LRS158" s="86"/>
      <c r="LRT158" s="86"/>
      <c r="LRU158" s="86"/>
      <c r="LRV158" s="86"/>
      <c r="LRW158" s="86"/>
      <c r="LRX158" s="86"/>
      <c r="LRY158" s="86"/>
      <c r="LRZ158" s="86"/>
      <c r="LSA158" s="86"/>
      <c r="LSB158" s="86"/>
      <c r="LSC158" s="86"/>
      <c r="LSD158" s="86"/>
      <c r="LSE158" s="86"/>
      <c r="LSF158" s="86"/>
      <c r="LSG158" s="86"/>
      <c r="LSH158" s="86"/>
      <c r="LSI158" s="86"/>
      <c r="LSJ158" s="86"/>
      <c r="LSK158" s="86"/>
      <c r="LSL158" s="86"/>
      <c r="LSM158" s="86"/>
      <c r="LSN158" s="86"/>
      <c r="LSO158" s="86"/>
      <c r="LSP158" s="86"/>
      <c r="LSQ158" s="86"/>
      <c r="LSR158" s="86"/>
      <c r="LSS158" s="86"/>
      <c r="LST158" s="86"/>
      <c r="LSU158" s="86"/>
      <c r="LSV158" s="86"/>
      <c r="LSW158" s="86"/>
      <c r="LSX158" s="86"/>
      <c r="LSY158" s="86"/>
      <c r="LSZ158" s="86"/>
      <c r="LTA158" s="86"/>
      <c r="LTB158" s="86"/>
      <c r="LTC158" s="86"/>
      <c r="LTD158" s="86"/>
      <c r="LTE158" s="86"/>
      <c r="LTF158" s="86"/>
      <c r="LTG158" s="86"/>
      <c r="LTH158" s="86"/>
      <c r="LTI158" s="86"/>
      <c r="LTJ158" s="86"/>
      <c r="LTK158" s="86"/>
      <c r="LTL158" s="86"/>
      <c r="LTM158" s="86"/>
      <c r="LTN158" s="86"/>
      <c r="LTO158" s="86"/>
      <c r="LTP158" s="86"/>
      <c r="LTQ158" s="86"/>
      <c r="LTR158" s="86"/>
      <c r="LTS158" s="86"/>
      <c r="LTT158" s="86"/>
      <c r="LTU158" s="86"/>
      <c r="LTV158" s="86"/>
      <c r="LTW158" s="86"/>
      <c r="LTX158" s="86"/>
      <c r="LTY158" s="86"/>
      <c r="LTZ158" s="86"/>
      <c r="LUA158" s="186"/>
      <c r="LUB158" s="186"/>
      <c r="LUC158" s="186"/>
      <c r="LUD158" s="186"/>
      <c r="LUE158" s="186"/>
      <c r="LUF158" s="186"/>
      <c r="LUG158" s="86"/>
      <c r="LUH158" s="86"/>
      <c r="LUI158" s="86"/>
      <c r="LUJ158" s="86"/>
      <c r="LUK158" s="86"/>
      <c r="LUL158" s="86"/>
      <c r="LUM158" s="86"/>
      <c r="LUN158" s="86"/>
      <c r="LUO158" s="86"/>
      <c r="LUP158" s="86"/>
      <c r="LUQ158" s="86"/>
      <c r="LUR158" s="86"/>
      <c r="LUS158" s="86"/>
      <c r="LUT158" s="86"/>
      <c r="LUU158" s="86"/>
      <c r="LUV158" s="86"/>
      <c r="LUW158" s="86"/>
      <c r="LUX158" s="86"/>
      <c r="LUY158" s="86"/>
      <c r="LUZ158" s="86"/>
      <c r="LVA158" s="86"/>
      <c r="LVB158" s="86"/>
      <c r="LVC158" s="86"/>
      <c r="LVD158" s="86"/>
      <c r="LVE158" s="86"/>
      <c r="LVF158" s="86"/>
      <c r="LVG158" s="86"/>
      <c r="LVH158" s="86"/>
      <c r="LVI158" s="86"/>
      <c r="LVJ158" s="86"/>
      <c r="LVK158" s="86"/>
      <c r="LVL158" s="86"/>
      <c r="LVM158" s="86"/>
      <c r="LVN158" s="86"/>
      <c r="LVO158" s="86"/>
      <c r="LVP158" s="86"/>
      <c r="LVQ158" s="86"/>
      <c r="LVR158" s="86"/>
      <c r="LVS158" s="86"/>
      <c r="LVT158" s="86"/>
      <c r="LVU158" s="86"/>
      <c r="LVV158" s="86"/>
      <c r="LVW158" s="86"/>
      <c r="LVX158" s="86"/>
      <c r="LVY158" s="86"/>
      <c r="LVZ158" s="86"/>
      <c r="LWA158" s="86"/>
      <c r="LWB158" s="86"/>
      <c r="LWC158" s="86"/>
      <c r="LWD158" s="86"/>
      <c r="LWE158" s="86"/>
      <c r="LWF158" s="86"/>
      <c r="LWG158" s="86"/>
      <c r="LWH158" s="86"/>
      <c r="LWI158" s="86"/>
      <c r="LWJ158" s="86"/>
      <c r="LWK158" s="86"/>
      <c r="LWL158" s="86"/>
      <c r="LWM158" s="86"/>
      <c r="LWN158" s="86"/>
      <c r="LWO158" s="86"/>
      <c r="LWP158" s="86"/>
      <c r="LWQ158" s="86"/>
      <c r="LWR158" s="86"/>
      <c r="LWS158" s="86"/>
      <c r="LWT158" s="86"/>
      <c r="LWU158" s="86"/>
      <c r="LWV158" s="86"/>
      <c r="LWW158" s="86"/>
      <c r="LWX158" s="86"/>
      <c r="LWY158" s="86"/>
      <c r="LWZ158" s="86"/>
      <c r="LXA158" s="86"/>
      <c r="LXB158" s="86"/>
      <c r="LXC158" s="86"/>
      <c r="LXD158" s="86"/>
      <c r="LXE158" s="86"/>
      <c r="LXF158" s="86"/>
      <c r="LXG158" s="86"/>
      <c r="LXH158" s="86"/>
      <c r="LXI158" s="86"/>
      <c r="LXJ158" s="86"/>
      <c r="LXK158" s="86"/>
      <c r="LXL158" s="86"/>
      <c r="LXM158" s="86"/>
      <c r="LXN158" s="86"/>
      <c r="LXO158" s="86"/>
      <c r="LXP158" s="86"/>
      <c r="LXQ158" s="86"/>
      <c r="LXR158" s="86"/>
      <c r="LXS158" s="86"/>
      <c r="LXT158" s="86"/>
      <c r="LXU158" s="86"/>
      <c r="LXV158" s="86"/>
      <c r="LXW158" s="86"/>
      <c r="LXX158" s="86"/>
      <c r="LXY158" s="86"/>
      <c r="LXZ158" s="86"/>
      <c r="LYA158" s="86"/>
      <c r="LYB158" s="86"/>
      <c r="LYC158" s="86"/>
      <c r="LYD158" s="86"/>
      <c r="LYE158" s="86"/>
      <c r="LYF158" s="86"/>
      <c r="LYG158" s="86"/>
      <c r="LYH158" s="86"/>
      <c r="LYI158" s="86"/>
      <c r="LYJ158" s="86"/>
      <c r="LYK158" s="86"/>
      <c r="LYL158" s="86"/>
      <c r="LYM158" s="86"/>
      <c r="LYN158" s="86"/>
      <c r="LYO158" s="86"/>
      <c r="LYP158" s="86"/>
      <c r="LYQ158" s="86"/>
      <c r="LYR158" s="86"/>
      <c r="LYS158" s="86"/>
      <c r="LYT158" s="86"/>
      <c r="LYU158" s="86"/>
      <c r="LYV158" s="86"/>
      <c r="LYW158" s="86"/>
      <c r="LYX158" s="86"/>
      <c r="LYY158" s="86"/>
      <c r="LYZ158" s="86"/>
      <c r="LZA158" s="86"/>
      <c r="LZB158" s="86"/>
      <c r="LZC158" s="86"/>
      <c r="LZD158" s="86"/>
      <c r="LZE158" s="86"/>
      <c r="LZF158" s="86"/>
      <c r="LZG158" s="86"/>
      <c r="LZH158" s="86"/>
      <c r="LZI158" s="86"/>
      <c r="LZJ158" s="86"/>
      <c r="LZK158" s="86"/>
      <c r="LZL158" s="86"/>
      <c r="LZM158" s="86"/>
      <c r="LZN158" s="86"/>
      <c r="LZO158" s="86"/>
      <c r="LZP158" s="86"/>
      <c r="LZQ158" s="86"/>
      <c r="LZR158" s="86"/>
      <c r="LZS158" s="86"/>
      <c r="LZT158" s="86"/>
      <c r="LZU158" s="86"/>
      <c r="LZV158" s="86"/>
      <c r="LZW158" s="86"/>
      <c r="LZX158" s="86"/>
      <c r="LZY158" s="86"/>
      <c r="LZZ158" s="86"/>
      <c r="MAA158" s="86"/>
      <c r="MAB158" s="86"/>
      <c r="MAC158" s="86"/>
      <c r="MAD158" s="86"/>
      <c r="MAE158" s="86"/>
      <c r="MAF158" s="86"/>
      <c r="MAG158" s="86"/>
      <c r="MAH158" s="86"/>
      <c r="MAI158" s="86"/>
      <c r="MAJ158" s="86"/>
      <c r="MAK158" s="86"/>
      <c r="MAL158" s="86"/>
      <c r="MAM158" s="86"/>
      <c r="MAN158" s="86"/>
      <c r="MAO158" s="86"/>
      <c r="MAP158" s="86"/>
      <c r="MAQ158" s="86"/>
      <c r="MAR158" s="86"/>
      <c r="MAS158" s="86"/>
      <c r="MAT158" s="86"/>
      <c r="MAU158" s="86"/>
      <c r="MAV158" s="86"/>
      <c r="MAW158" s="86"/>
      <c r="MAX158" s="86"/>
      <c r="MAY158" s="86"/>
      <c r="MAZ158" s="86"/>
      <c r="MBA158" s="86"/>
      <c r="MBB158" s="86"/>
      <c r="MBC158" s="86"/>
      <c r="MBD158" s="86"/>
      <c r="MBE158" s="86"/>
      <c r="MBF158" s="86"/>
      <c r="MBG158" s="86"/>
      <c r="MBH158" s="86"/>
      <c r="MBI158" s="86"/>
      <c r="MBJ158" s="86"/>
      <c r="MBK158" s="86"/>
      <c r="MBL158" s="86"/>
      <c r="MBM158" s="86"/>
      <c r="MBN158" s="86"/>
      <c r="MBO158" s="86"/>
      <c r="MBP158" s="86"/>
      <c r="MBQ158" s="86"/>
      <c r="MBR158" s="86"/>
      <c r="MBS158" s="86"/>
      <c r="MBT158" s="86"/>
      <c r="MBU158" s="86"/>
      <c r="MBV158" s="86"/>
      <c r="MBW158" s="86"/>
      <c r="MBX158" s="86"/>
      <c r="MBY158" s="86"/>
      <c r="MBZ158" s="86"/>
      <c r="MCA158" s="86"/>
      <c r="MCB158" s="86"/>
      <c r="MCC158" s="86"/>
      <c r="MCD158" s="86"/>
      <c r="MCE158" s="86"/>
      <c r="MCF158" s="86"/>
      <c r="MCG158" s="86"/>
      <c r="MCH158" s="86"/>
      <c r="MCI158" s="86"/>
      <c r="MCJ158" s="86"/>
      <c r="MCK158" s="86"/>
      <c r="MCL158" s="86"/>
      <c r="MCM158" s="86"/>
      <c r="MCN158" s="86"/>
      <c r="MCO158" s="86"/>
      <c r="MCP158" s="86"/>
      <c r="MCQ158" s="86"/>
      <c r="MCR158" s="86"/>
      <c r="MCS158" s="86"/>
      <c r="MCT158" s="86"/>
      <c r="MCU158" s="86"/>
      <c r="MCV158" s="86"/>
      <c r="MCW158" s="86"/>
      <c r="MCX158" s="86"/>
      <c r="MCY158" s="86"/>
      <c r="MCZ158" s="86"/>
      <c r="MDA158" s="86"/>
      <c r="MDB158" s="86"/>
      <c r="MDC158" s="86"/>
      <c r="MDD158" s="86"/>
      <c r="MDE158" s="86"/>
      <c r="MDF158" s="86"/>
      <c r="MDG158" s="86"/>
      <c r="MDH158" s="86"/>
      <c r="MDI158" s="86"/>
      <c r="MDJ158" s="86"/>
      <c r="MDK158" s="86"/>
      <c r="MDL158" s="86"/>
      <c r="MDM158" s="86"/>
      <c r="MDN158" s="86"/>
      <c r="MDO158" s="86"/>
      <c r="MDP158" s="86"/>
      <c r="MDQ158" s="86"/>
      <c r="MDR158" s="86"/>
      <c r="MDS158" s="86"/>
      <c r="MDT158" s="86"/>
      <c r="MDU158" s="86"/>
      <c r="MDV158" s="86"/>
      <c r="MDW158" s="186"/>
      <c r="MDX158" s="186"/>
      <c r="MDY158" s="186"/>
      <c r="MDZ158" s="186"/>
      <c r="MEA158" s="186"/>
      <c r="MEB158" s="186"/>
      <c r="MEC158" s="86"/>
      <c r="MED158" s="86"/>
      <c r="MEE158" s="86"/>
      <c r="MEF158" s="86"/>
      <c r="MEG158" s="86"/>
      <c r="MEH158" s="86"/>
      <c r="MEI158" s="86"/>
      <c r="MEJ158" s="86"/>
      <c r="MEK158" s="86"/>
      <c r="MEL158" s="86"/>
      <c r="MEM158" s="86"/>
      <c r="MEN158" s="86"/>
      <c r="MEO158" s="86"/>
      <c r="MEP158" s="86"/>
      <c r="MEQ158" s="86"/>
      <c r="MER158" s="86"/>
      <c r="MES158" s="86"/>
      <c r="MET158" s="86"/>
      <c r="MEU158" s="86"/>
      <c r="MEV158" s="86"/>
      <c r="MEW158" s="86"/>
      <c r="MEX158" s="86"/>
      <c r="MEY158" s="86"/>
      <c r="MEZ158" s="86"/>
      <c r="MFA158" s="86"/>
      <c r="MFB158" s="86"/>
      <c r="MFC158" s="86"/>
      <c r="MFD158" s="86"/>
      <c r="MFE158" s="86"/>
      <c r="MFF158" s="86"/>
      <c r="MFG158" s="86"/>
      <c r="MFH158" s="86"/>
      <c r="MFI158" s="86"/>
      <c r="MFJ158" s="86"/>
      <c r="MFK158" s="86"/>
      <c r="MFL158" s="86"/>
      <c r="MFM158" s="86"/>
      <c r="MFN158" s="86"/>
      <c r="MFO158" s="86"/>
      <c r="MFP158" s="86"/>
      <c r="MFQ158" s="86"/>
      <c r="MFR158" s="86"/>
      <c r="MFS158" s="86"/>
      <c r="MFT158" s="86"/>
      <c r="MFU158" s="86"/>
      <c r="MFV158" s="86"/>
      <c r="MFW158" s="86"/>
      <c r="MFX158" s="86"/>
      <c r="MFY158" s="86"/>
      <c r="MFZ158" s="86"/>
      <c r="MGA158" s="86"/>
      <c r="MGB158" s="86"/>
      <c r="MGC158" s="86"/>
      <c r="MGD158" s="86"/>
      <c r="MGE158" s="86"/>
      <c r="MGF158" s="86"/>
      <c r="MGG158" s="86"/>
      <c r="MGH158" s="86"/>
      <c r="MGI158" s="86"/>
      <c r="MGJ158" s="86"/>
      <c r="MGK158" s="86"/>
      <c r="MGL158" s="86"/>
      <c r="MGM158" s="86"/>
      <c r="MGN158" s="86"/>
      <c r="MGO158" s="86"/>
      <c r="MGP158" s="86"/>
      <c r="MGQ158" s="86"/>
      <c r="MGR158" s="86"/>
      <c r="MGS158" s="86"/>
      <c r="MGT158" s="86"/>
      <c r="MGU158" s="86"/>
      <c r="MGV158" s="86"/>
      <c r="MGW158" s="86"/>
      <c r="MGX158" s="86"/>
      <c r="MGY158" s="86"/>
      <c r="MGZ158" s="86"/>
      <c r="MHA158" s="86"/>
      <c r="MHB158" s="86"/>
      <c r="MHC158" s="86"/>
      <c r="MHD158" s="86"/>
      <c r="MHE158" s="86"/>
      <c r="MHF158" s="86"/>
      <c r="MHG158" s="86"/>
      <c r="MHH158" s="86"/>
      <c r="MHI158" s="86"/>
      <c r="MHJ158" s="86"/>
      <c r="MHK158" s="86"/>
      <c r="MHL158" s="86"/>
      <c r="MHM158" s="86"/>
      <c r="MHN158" s="86"/>
      <c r="MHO158" s="86"/>
      <c r="MHP158" s="86"/>
      <c r="MHQ158" s="86"/>
      <c r="MHR158" s="86"/>
      <c r="MHS158" s="86"/>
      <c r="MHT158" s="86"/>
      <c r="MHU158" s="86"/>
      <c r="MHV158" s="86"/>
      <c r="MHW158" s="86"/>
      <c r="MHX158" s="86"/>
      <c r="MHY158" s="86"/>
      <c r="MHZ158" s="86"/>
      <c r="MIA158" s="86"/>
      <c r="MIB158" s="86"/>
      <c r="MIC158" s="86"/>
      <c r="MID158" s="86"/>
      <c r="MIE158" s="86"/>
      <c r="MIF158" s="86"/>
      <c r="MIG158" s="86"/>
      <c r="MIH158" s="86"/>
      <c r="MII158" s="86"/>
      <c r="MIJ158" s="86"/>
      <c r="MIK158" s="86"/>
      <c r="MIL158" s="86"/>
      <c r="MIM158" s="86"/>
      <c r="MIN158" s="86"/>
      <c r="MIO158" s="86"/>
      <c r="MIP158" s="86"/>
      <c r="MIQ158" s="86"/>
      <c r="MIR158" s="86"/>
      <c r="MIS158" s="86"/>
      <c r="MIT158" s="86"/>
      <c r="MIU158" s="86"/>
      <c r="MIV158" s="86"/>
      <c r="MIW158" s="86"/>
      <c r="MIX158" s="86"/>
      <c r="MIY158" s="86"/>
      <c r="MIZ158" s="86"/>
      <c r="MJA158" s="86"/>
      <c r="MJB158" s="86"/>
      <c r="MJC158" s="86"/>
      <c r="MJD158" s="86"/>
      <c r="MJE158" s="86"/>
      <c r="MJF158" s="86"/>
      <c r="MJG158" s="86"/>
      <c r="MJH158" s="86"/>
      <c r="MJI158" s="86"/>
      <c r="MJJ158" s="86"/>
      <c r="MJK158" s="86"/>
      <c r="MJL158" s="86"/>
      <c r="MJM158" s="86"/>
      <c r="MJN158" s="86"/>
      <c r="MJO158" s="86"/>
      <c r="MJP158" s="86"/>
      <c r="MJQ158" s="86"/>
      <c r="MJR158" s="86"/>
      <c r="MJS158" s="86"/>
      <c r="MJT158" s="86"/>
      <c r="MJU158" s="86"/>
      <c r="MJV158" s="86"/>
      <c r="MJW158" s="86"/>
      <c r="MJX158" s="86"/>
      <c r="MJY158" s="86"/>
      <c r="MJZ158" s="86"/>
      <c r="MKA158" s="86"/>
      <c r="MKB158" s="86"/>
      <c r="MKC158" s="86"/>
      <c r="MKD158" s="86"/>
      <c r="MKE158" s="86"/>
      <c r="MKF158" s="86"/>
      <c r="MKG158" s="86"/>
      <c r="MKH158" s="86"/>
      <c r="MKI158" s="86"/>
      <c r="MKJ158" s="86"/>
      <c r="MKK158" s="86"/>
      <c r="MKL158" s="86"/>
      <c r="MKM158" s="86"/>
      <c r="MKN158" s="86"/>
      <c r="MKO158" s="86"/>
      <c r="MKP158" s="86"/>
      <c r="MKQ158" s="86"/>
      <c r="MKR158" s="86"/>
      <c r="MKS158" s="86"/>
      <c r="MKT158" s="86"/>
      <c r="MKU158" s="86"/>
      <c r="MKV158" s="86"/>
      <c r="MKW158" s="86"/>
      <c r="MKX158" s="86"/>
      <c r="MKY158" s="86"/>
      <c r="MKZ158" s="86"/>
      <c r="MLA158" s="86"/>
      <c r="MLB158" s="86"/>
      <c r="MLC158" s="86"/>
      <c r="MLD158" s="86"/>
      <c r="MLE158" s="86"/>
      <c r="MLF158" s="86"/>
      <c r="MLG158" s="86"/>
      <c r="MLH158" s="86"/>
      <c r="MLI158" s="86"/>
      <c r="MLJ158" s="86"/>
      <c r="MLK158" s="86"/>
      <c r="MLL158" s="86"/>
      <c r="MLM158" s="86"/>
      <c r="MLN158" s="86"/>
      <c r="MLO158" s="86"/>
      <c r="MLP158" s="86"/>
      <c r="MLQ158" s="86"/>
      <c r="MLR158" s="86"/>
      <c r="MLS158" s="86"/>
      <c r="MLT158" s="86"/>
      <c r="MLU158" s="86"/>
      <c r="MLV158" s="86"/>
      <c r="MLW158" s="86"/>
      <c r="MLX158" s="86"/>
      <c r="MLY158" s="86"/>
      <c r="MLZ158" s="86"/>
      <c r="MMA158" s="86"/>
      <c r="MMB158" s="86"/>
      <c r="MMC158" s="86"/>
      <c r="MMD158" s="86"/>
      <c r="MME158" s="86"/>
      <c r="MMF158" s="86"/>
      <c r="MMG158" s="86"/>
      <c r="MMH158" s="86"/>
      <c r="MMI158" s="86"/>
      <c r="MMJ158" s="86"/>
      <c r="MMK158" s="86"/>
      <c r="MML158" s="86"/>
      <c r="MMM158" s="86"/>
      <c r="MMN158" s="86"/>
      <c r="MMO158" s="86"/>
      <c r="MMP158" s="86"/>
      <c r="MMQ158" s="86"/>
      <c r="MMR158" s="86"/>
      <c r="MMS158" s="86"/>
      <c r="MMT158" s="86"/>
      <c r="MMU158" s="86"/>
      <c r="MMV158" s="86"/>
      <c r="MMW158" s="86"/>
      <c r="MMX158" s="86"/>
      <c r="MMY158" s="86"/>
      <c r="MMZ158" s="86"/>
      <c r="MNA158" s="86"/>
      <c r="MNB158" s="86"/>
      <c r="MNC158" s="86"/>
      <c r="MND158" s="86"/>
      <c r="MNE158" s="86"/>
      <c r="MNF158" s="86"/>
      <c r="MNG158" s="86"/>
      <c r="MNH158" s="86"/>
      <c r="MNI158" s="86"/>
      <c r="MNJ158" s="86"/>
      <c r="MNK158" s="86"/>
      <c r="MNL158" s="86"/>
      <c r="MNM158" s="86"/>
      <c r="MNN158" s="86"/>
      <c r="MNO158" s="86"/>
      <c r="MNP158" s="86"/>
      <c r="MNQ158" s="86"/>
      <c r="MNR158" s="86"/>
      <c r="MNS158" s="186"/>
      <c r="MNT158" s="186"/>
      <c r="MNU158" s="186"/>
      <c r="MNV158" s="186"/>
      <c r="MNW158" s="186"/>
      <c r="MNX158" s="186"/>
      <c r="MNY158" s="86"/>
      <c r="MNZ158" s="86"/>
      <c r="MOA158" s="86"/>
      <c r="MOB158" s="86"/>
      <c r="MOC158" s="86"/>
      <c r="MOD158" s="86"/>
      <c r="MOE158" s="86"/>
      <c r="MOF158" s="86"/>
      <c r="MOG158" s="86"/>
      <c r="MOH158" s="86"/>
      <c r="MOI158" s="86"/>
      <c r="MOJ158" s="86"/>
      <c r="MOK158" s="86"/>
      <c r="MOL158" s="86"/>
      <c r="MOM158" s="86"/>
      <c r="MON158" s="86"/>
      <c r="MOO158" s="86"/>
      <c r="MOP158" s="86"/>
      <c r="MOQ158" s="86"/>
      <c r="MOR158" s="86"/>
      <c r="MOS158" s="86"/>
      <c r="MOT158" s="86"/>
      <c r="MOU158" s="86"/>
      <c r="MOV158" s="86"/>
      <c r="MOW158" s="86"/>
      <c r="MOX158" s="86"/>
      <c r="MOY158" s="86"/>
      <c r="MOZ158" s="86"/>
      <c r="MPA158" s="86"/>
      <c r="MPB158" s="86"/>
      <c r="MPC158" s="86"/>
      <c r="MPD158" s="86"/>
      <c r="MPE158" s="86"/>
      <c r="MPF158" s="86"/>
      <c r="MPG158" s="86"/>
      <c r="MPH158" s="86"/>
      <c r="MPI158" s="86"/>
      <c r="MPJ158" s="86"/>
      <c r="MPK158" s="86"/>
      <c r="MPL158" s="86"/>
      <c r="MPM158" s="86"/>
      <c r="MPN158" s="86"/>
      <c r="MPO158" s="86"/>
      <c r="MPP158" s="86"/>
      <c r="MPQ158" s="86"/>
      <c r="MPR158" s="86"/>
      <c r="MPS158" s="86"/>
      <c r="MPT158" s="86"/>
      <c r="MPU158" s="86"/>
      <c r="MPV158" s="86"/>
      <c r="MPW158" s="86"/>
      <c r="MPX158" s="86"/>
      <c r="MPY158" s="86"/>
      <c r="MPZ158" s="86"/>
      <c r="MQA158" s="86"/>
      <c r="MQB158" s="86"/>
      <c r="MQC158" s="86"/>
      <c r="MQD158" s="86"/>
      <c r="MQE158" s="86"/>
      <c r="MQF158" s="86"/>
      <c r="MQG158" s="86"/>
      <c r="MQH158" s="86"/>
      <c r="MQI158" s="86"/>
      <c r="MQJ158" s="86"/>
      <c r="MQK158" s="86"/>
      <c r="MQL158" s="86"/>
      <c r="MQM158" s="86"/>
      <c r="MQN158" s="86"/>
      <c r="MQO158" s="86"/>
      <c r="MQP158" s="86"/>
      <c r="MQQ158" s="86"/>
      <c r="MQR158" s="86"/>
      <c r="MQS158" s="86"/>
      <c r="MQT158" s="86"/>
      <c r="MQU158" s="86"/>
      <c r="MQV158" s="86"/>
      <c r="MQW158" s="86"/>
      <c r="MQX158" s="86"/>
      <c r="MQY158" s="86"/>
      <c r="MQZ158" s="86"/>
      <c r="MRA158" s="86"/>
      <c r="MRB158" s="86"/>
      <c r="MRC158" s="86"/>
      <c r="MRD158" s="86"/>
      <c r="MRE158" s="86"/>
      <c r="MRF158" s="86"/>
      <c r="MRG158" s="86"/>
      <c r="MRH158" s="86"/>
      <c r="MRI158" s="86"/>
      <c r="MRJ158" s="86"/>
      <c r="MRK158" s="86"/>
      <c r="MRL158" s="86"/>
      <c r="MRM158" s="86"/>
      <c r="MRN158" s="86"/>
      <c r="MRO158" s="86"/>
      <c r="MRP158" s="86"/>
      <c r="MRQ158" s="86"/>
      <c r="MRR158" s="86"/>
      <c r="MRS158" s="86"/>
      <c r="MRT158" s="86"/>
      <c r="MRU158" s="86"/>
      <c r="MRV158" s="86"/>
      <c r="MRW158" s="86"/>
      <c r="MRX158" s="86"/>
      <c r="MRY158" s="86"/>
      <c r="MRZ158" s="86"/>
      <c r="MSA158" s="86"/>
      <c r="MSB158" s="86"/>
      <c r="MSC158" s="86"/>
      <c r="MSD158" s="86"/>
      <c r="MSE158" s="86"/>
      <c r="MSF158" s="86"/>
      <c r="MSG158" s="86"/>
      <c r="MSH158" s="86"/>
      <c r="MSI158" s="86"/>
      <c r="MSJ158" s="86"/>
      <c r="MSK158" s="86"/>
      <c r="MSL158" s="86"/>
      <c r="MSM158" s="86"/>
      <c r="MSN158" s="86"/>
      <c r="MSO158" s="86"/>
      <c r="MSP158" s="86"/>
      <c r="MSQ158" s="86"/>
      <c r="MSR158" s="86"/>
      <c r="MSS158" s="86"/>
      <c r="MST158" s="86"/>
      <c r="MSU158" s="86"/>
      <c r="MSV158" s="86"/>
      <c r="MSW158" s="86"/>
      <c r="MSX158" s="86"/>
      <c r="MSY158" s="86"/>
      <c r="MSZ158" s="86"/>
      <c r="MTA158" s="86"/>
      <c r="MTB158" s="86"/>
      <c r="MTC158" s="86"/>
      <c r="MTD158" s="86"/>
      <c r="MTE158" s="86"/>
      <c r="MTF158" s="86"/>
      <c r="MTG158" s="86"/>
      <c r="MTH158" s="86"/>
      <c r="MTI158" s="86"/>
      <c r="MTJ158" s="86"/>
      <c r="MTK158" s="86"/>
      <c r="MTL158" s="86"/>
      <c r="MTM158" s="86"/>
      <c r="MTN158" s="86"/>
      <c r="MTO158" s="86"/>
      <c r="MTP158" s="86"/>
      <c r="MTQ158" s="86"/>
      <c r="MTR158" s="86"/>
      <c r="MTS158" s="86"/>
      <c r="MTT158" s="86"/>
      <c r="MTU158" s="86"/>
      <c r="MTV158" s="86"/>
      <c r="MTW158" s="86"/>
      <c r="MTX158" s="86"/>
      <c r="MTY158" s="86"/>
      <c r="MTZ158" s="86"/>
      <c r="MUA158" s="86"/>
      <c r="MUB158" s="86"/>
      <c r="MUC158" s="86"/>
      <c r="MUD158" s="86"/>
      <c r="MUE158" s="86"/>
      <c r="MUF158" s="86"/>
      <c r="MUG158" s="86"/>
      <c r="MUH158" s="86"/>
      <c r="MUI158" s="86"/>
      <c r="MUJ158" s="86"/>
      <c r="MUK158" s="86"/>
      <c r="MUL158" s="86"/>
      <c r="MUM158" s="86"/>
      <c r="MUN158" s="86"/>
      <c r="MUO158" s="86"/>
      <c r="MUP158" s="86"/>
      <c r="MUQ158" s="86"/>
      <c r="MUR158" s="86"/>
      <c r="MUS158" s="86"/>
      <c r="MUT158" s="86"/>
      <c r="MUU158" s="86"/>
      <c r="MUV158" s="86"/>
      <c r="MUW158" s="86"/>
      <c r="MUX158" s="86"/>
      <c r="MUY158" s="86"/>
      <c r="MUZ158" s="86"/>
      <c r="MVA158" s="86"/>
      <c r="MVB158" s="86"/>
      <c r="MVC158" s="86"/>
      <c r="MVD158" s="86"/>
      <c r="MVE158" s="86"/>
      <c r="MVF158" s="86"/>
      <c r="MVG158" s="86"/>
      <c r="MVH158" s="86"/>
      <c r="MVI158" s="86"/>
      <c r="MVJ158" s="86"/>
      <c r="MVK158" s="86"/>
      <c r="MVL158" s="86"/>
      <c r="MVM158" s="86"/>
      <c r="MVN158" s="86"/>
      <c r="MVO158" s="86"/>
      <c r="MVP158" s="86"/>
      <c r="MVQ158" s="86"/>
      <c r="MVR158" s="86"/>
      <c r="MVS158" s="86"/>
      <c r="MVT158" s="86"/>
      <c r="MVU158" s="86"/>
      <c r="MVV158" s="86"/>
      <c r="MVW158" s="86"/>
      <c r="MVX158" s="86"/>
      <c r="MVY158" s="86"/>
      <c r="MVZ158" s="86"/>
      <c r="MWA158" s="86"/>
      <c r="MWB158" s="86"/>
      <c r="MWC158" s="86"/>
      <c r="MWD158" s="86"/>
      <c r="MWE158" s="86"/>
      <c r="MWF158" s="86"/>
      <c r="MWG158" s="86"/>
      <c r="MWH158" s="86"/>
      <c r="MWI158" s="86"/>
      <c r="MWJ158" s="86"/>
      <c r="MWK158" s="86"/>
      <c r="MWL158" s="86"/>
      <c r="MWM158" s="86"/>
      <c r="MWN158" s="86"/>
      <c r="MWO158" s="86"/>
      <c r="MWP158" s="86"/>
      <c r="MWQ158" s="86"/>
      <c r="MWR158" s="86"/>
      <c r="MWS158" s="86"/>
      <c r="MWT158" s="86"/>
      <c r="MWU158" s="86"/>
      <c r="MWV158" s="86"/>
      <c r="MWW158" s="86"/>
      <c r="MWX158" s="86"/>
      <c r="MWY158" s="86"/>
      <c r="MWZ158" s="86"/>
      <c r="MXA158" s="86"/>
      <c r="MXB158" s="86"/>
      <c r="MXC158" s="86"/>
      <c r="MXD158" s="86"/>
      <c r="MXE158" s="86"/>
      <c r="MXF158" s="86"/>
      <c r="MXG158" s="86"/>
      <c r="MXH158" s="86"/>
      <c r="MXI158" s="86"/>
      <c r="MXJ158" s="86"/>
      <c r="MXK158" s="86"/>
      <c r="MXL158" s="86"/>
      <c r="MXM158" s="86"/>
      <c r="MXN158" s="86"/>
      <c r="MXO158" s="186"/>
      <c r="MXP158" s="186"/>
      <c r="MXQ158" s="186"/>
      <c r="MXR158" s="186"/>
      <c r="MXS158" s="186"/>
      <c r="MXT158" s="186"/>
      <c r="MXU158" s="86"/>
      <c r="MXV158" s="86"/>
      <c r="MXW158" s="86"/>
      <c r="MXX158" s="86"/>
      <c r="MXY158" s="86"/>
      <c r="MXZ158" s="86"/>
      <c r="MYA158" s="86"/>
      <c r="MYB158" s="86"/>
      <c r="MYC158" s="86"/>
      <c r="MYD158" s="86"/>
      <c r="MYE158" s="86"/>
      <c r="MYF158" s="86"/>
      <c r="MYG158" s="86"/>
      <c r="MYH158" s="86"/>
      <c r="MYI158" s="86"/>
      <c r="MYJ158" s="86"/>
      <c r="MYK158" s="86"/>
      <c r="MYL158" s="86"/>
      <c r="MYM158" s="86"/>
      <c r="MYN158" s="86"/>
      <c r="MYO158" s="86"/>
      <c r="MYP158" s="86"/>
      <c r="MYQ158" s="86"/>
      <c r="MYR158" s="86"/>
      <c r="MYS158" s="86"/>
      <c r="MYT158" s="86"/>
      <c r="MYU158" s="86"/>
      <c r="MYV158" s="86"/>
      <c r="MYW158" s="86"/>
      <c r="MYX158" s="86"/>
      <c r="MYY158" s="86"/>
      <c r="MYZ158" s="86"/>
      <c r="MZA158" s="86"/>
      <c r="MZB158" s="86"/>
      <c r="MZC158" s="86"/>
      <c r="MZD158" s="86"/>
      <c r="MZE158" s="86"/>
      <c r="MZF158" s="86"/>
      <c r="MZG158" s="86"/>
      <c r="MZH158" s="86"/>
      <c r="MZI158" s="86"/>
      <c r="MZJ158" s="86"/>
      <c r="MZK158" s="86"/>
      <c r="MZL158" s="86"/>
      <c r="MZM158" s="86"/>
      <c r="MZN158" s="86"/>
      <c r="MZO158" s="86"/>
      <c r="MZP158" s="86"/>
      <c r="MZQ158" s="86"/>
      <c r="MZR158" s="86"/>
      <c r="MZS158" s="86"/>
      <c r="MZT158" s="86"/>
      <c r="MZU158" s="86"/>
      <c r="MZV158" s="86"/>
      <c r="MZW158" s="86"/>
      <c r="MZX158" s="86"/>
      <c r="MZY158" s="86"/>
      <c r="MZZ158" s="86"/>
      <c r="NAA158" s="86"/>
      <c r="NAB158" s="86"/>
      <c r="NAC158" s="86"/>
      <c r="NAD158" s="86"/>
      <c r="NAE158" s="86"/>
      <c r="NAF158" s="86"/>
      <c r="NAG158" s="86"/>
      <c r="NAH158" s="86"/>
      <c r="NAI158" s="86"/>
      <c r="NAJ158" s="86"/>
      <c r="NAK158" s="86"/>
      <c r="NAL158" s="86"/>
      <c r="NAM158" s="86"/>
      <c r="NAN158" s="86"/>
      <c r="NAO158" s="86"/>
      <c r="NAP158" s="86"/>
      <c r="NAQ158" s="86"/>
      <c r="NAR158" s="86"/>
      <c r="NAS158" s="86"/>
      <c r="NAT158" s="86"/>
      <c r="NAU158" s="86"/>
      <c r="NAV158" s="86"/>
      <c r="NAW158" s="86"/>
      <c r="NAX158" s="86"/>
      <c r="NAY158" s="86"/>
      <c r="NAZ158" s="86"/>
      <c r="NBA158" s="86"/>
      <c r="NBB158" s="86"/>
      <c r="NBC158" s="86"/>
      <c r="NBD158" s="86"/>
      <c r="NBE158" s="86"/>
      <c r="NBF158" s="86"/>
      <c r="NBG158" s="86"/>
      <c r="NBH158" s="86"/>
      <c r="NBI158" s="86"/>
      <c r="NBJ158" s="86"/>
      <c r="NBK158" s="86"/>
      <c r="NBL158" s="86"/>
      <c r="NBM158" s="86"/>
      <c r="NBN158" s="86"/>
      <c r="NBO158" s="86"/>
      <c r="NBP158" s="86"/>
      <c r="NBQ158" s="86"/>
      <c r="NBR158" s="86"/>
      <c r="NBS158" s="86"/>
      <c r="NBT158" s="86"/>
      <c r="NBU158" s="86"/>
      <c r="NBV158" s="86"/>
      <c r="NBW158" s="86"/>
      <c r="NBX158" s="86"/>
      <c r="NBY158" s="86"/>
      <c r="NBZ158" s="86"/>
      <c r="NCA158" s="86"/>
      <c r="NCB158" s="86"/>
      <c r="NCC158" s="86"/>
      <c r="NCD158" s="86"/>
      <c r="NCE158" s="86"/>
      <c r="NCF158" s="86"/>
      <c r="NCG158" s="86"/>
      <c r="NCH158" s="86"/>
      <c r="NCI158" s="86"/>
      <c r="NCJ158" s="86"/>
      <c r="NCK158" s="86"/>
      <c r="NCL158" s="86"/>
      <c r="NCM158" s="86"/>
      <c r="NCN158" s="86"/>
      <c r="NCO158" s="86"/>
      <c r="NCP158" s="86"/>
      <c r="NCQ158" s="86"/>
      <c r="NCR158" s="86"/>
      <c r="NCS158" s="86"/>
      <c r="NCT158" s="86"/>
      <c r="NCU158" s="86"/>
      <c r="NCV158" s="86"/>
      <c r="NCW158" s="86"/>
      <c r="NCX158" s="86"/>
      <c r="NCY158" s="86"/>
      <c r="NCZ158" s="86"/>
      <c r="NDA158" s="86"/>
      <c r="NDB158" s="86"/>
      <c r="NDC158" s="86"/>
      <c r="NDD158" s="86"/>
      <c r="NDE158" s="86"/>
      <c r="NDF158" s="86"/>
      <c r="NDG158" s="86"/>
      <c r="NDH158" s="86"/>
      <c r="NDI158" s="86"/>
      <c r="NDJ158" s="86"/>
      <c r="NDK158" s="86"/>
      <c r="NDL158" s="86"/>
      <c r="NDM158" s="86"/>
      <c r="NDN158" s="86"/>
      <c r="NDO158" s="86"/>
      <c r="NDP158" s="86"/>
      <c r="NDQ158" s="86"/>
      <c r="NDR158" s="86"/>
      <c r="NDS158" s="86"/>
      <c r="NDT158" s="86"/>
      <c r="NDU158" s="86"/>
      <c r="NDV158" s="86"/>
      <c r="NDW158" s="86"/>
      <c r="NDX158" s="86"/>
      <c r="NDY158" s="86"/>
      <c r="NDZ158" s="86"/>
      <c r="NEA158" s="86"/>
      <c r="NEB158" s="86"/>
      <c r="NEC158" s="86"/>
      <c r="NED158" s="86"/>
      <c r="NEE158" s="86"/>
      <c r="NEF158" s="86"/>
      <c r="NEG158" s="86"/>
      <c r="NEH158" s="86"/>
      <c r="NEI158" s="86"/>
      <c r="NEJ158" s="86"/>
      <c r="NEK158" s="86"/>
      <c r="NEL158" s="86"/>
      <c r="NEM158" s="86"/>
      <c r="NEN158" s="86"/>
      <c r="NEO158" s="86"/>
      <c r="NEP158" s="86"/>
      <c r="NEQ158" s="86"/>
      <c r="NER158" s="86"/>
      <c r="NES158" s="86"/>
      <c r="NET158" s="86"/>
      <c r="NEU158" s="86"/>
      <c r="NEV158" s="86"/>
      <c r="NEW158" s="86"/>
      <c r="NEX158" s="86"/>
      <c r="NEY158" s="86"/>
      <c r="NEZ158" s="86"/>
      <c r="NFA158" s="86"/>
      <c r="NFB158" s="86"/>
      <c r="NFC158" s="86"/>
      <c r="NFD158" s="86"/>
      <c r="NFE158" s="86"/>
      <c r="NFF158" s="86"/>
      <c r="NFG158" s="86"/>
      <c r="NFH158" s="86"/>
      <c r="NFI158" s="86"/>
      <c r="NFJ158" s="86"/>
      <c r="NFK158" s="86"/>
      <c r="NFL158" s="86"/>
      <c r="NFM158" s="86"/>
      <c r="NFN158" s="86"/>
      <c r="NFO158" s="86"/>
      <c r="NFP158" s="86"/>
      <c r="NFQ158" s="86"/>
      <c r="NFR158" s="86"/>
      <c r="NFS158" s="86"/>
      <c r="NFT158" s="86"/>
      <c r="NFU158" s="86"/>
      <c r="NFV158" s="86"/>
      <c r="NFW158" s="86"/>
      <c r="NFX158" s="86"/>
      <c r="NFY158" s="86"/>
      <c r="NFZ158" s="86"/>
      <c r="NGA158" s="86"/>
      <c r="NGB158" s="86"/>
      <c r="NGC158" s="86"/>
      <c r="NGD158" s="86"/>
      <c r="NGE158" s="86"/>
      <c r="NGF158" s="86"/>
      <c r="NGG158" s="86"/>
      <c r="NGH158" s="86"/>
      <c r="NGI158" s="86"/>
      <c r="NGJ158" s="86"/>
      <c r="NGK158" s="86"/>
      <c r="NGL158" s="86"/>
      <c r="NGM158" s="86"/>
      <c r="NGN158" s="86"/>
      <c r="NGO158" s="86"/>
      <c r="NGP158" s="86"/>
      <c r="NGQ158" s="86"/>
      <c r="NGR158" s="86"/>
      <c r="NGS158" s="86"/>
      <c r="NGT158" s="86"/>
      <c r="NGU158" s="86"/>
      <c r="NGV158" s="86"/>
      <c r="NGW158" s="86"/>
      <c r="NGX158" s="86"/>
      <c r="NGY158" s="86"/>
      <c r="NGZ158" s="86"/>
      <c r="NHA158" s="86"/>
      <c r="NHB158" s="86"/>
      <c r="NHC158" s="86"/>
      <c r="NHD158" s="86"/>
      <c r="NHE158" s="86"/>
      <c r="NHF158" s="86"/>
      <c r="NHG158" s="86"/>
      <c r="NHH158" s="86"/>
      <c r="NHI158" s="86"/>
      <c r="NHJ158" s="86"/>
      <c r="NHK158" s="186"/>
      <c r="NHL158" s="186"/>
      <c r="NHM158" s="186"/>
      <c r="NHN158" s="186"/>
      <c r="NHO158" s="186"/>
      <c r="NHP158" s="186"/>
      <c r="NHQ158" s="86"/>
      <c r="NHR158" s="86"/>
      <c r="NHS158" s="86"/>
      <c r="NHT158" s="86"/>
      <c r="NHU158" s="86"/>
      <c r="NHV158" s="86"/>
      <c r="NHW158" s="86"/>
      <c r="NHX158" s="86"/>
      <c r="NHY158" s="86"/>
      <c r="NHZ158" s="86"/>
      <c r="NIA158" s="86"/>
      <c r="NIB158" s="86"/>
      <c r="NIC158" s="86"/>
      <c r="NID158" s="86"/>
      <c r="NIE158" s="86"/>
      <c r="NIF158" s="86"/>
      <c r="NIG158" s="86"/>
      <c r="NIH158" s="86"/>
      <c r="NII158" s="86"/>
      <c r="NIJ158" s="86"/>
      <c r="NIK158" s="86"/>
      <c r="NIL158" s="86"/>
      <c r="NIM158" s="86"/>
      <c r="NIN158" s="86"/>
      <c r="NIO158" s="86"/>
      <c r="NIP158" s="86"/>
      <c r="NIQ158" s="86"/>
      <c r="NIR158" s="86"/>
      <c r="NIS158" s="86"/>
      <c r="NIT158" s="86"/>
      <c r="NIU158" s="86"/>
      <c r="NIV158" s="86"/>
      <c r="NIW158" s="86"/>
      <c r="NIX158" s="86"/>
      <c r="NIY158" s="86"/>
      <c r="NIZ158" s="86"/>
      <c r="NJA158" s="86"/>
      <c r="NJB158" s="86"/>
      <c r="NJC158" s="86"/>
      <c r="NJD158" s="86"/>
      <c r="NJE158" s="86"/>
      <c r="NJF158" s="86"/>
      <c r="NJG158" s="86"/>
      <c r="NJH158" s="86"/>
      <c r="NJI158" s="86"/>
      <c r="NJJ158" s="86"/>
      <c r="NJK158" s="86"/>
      <c r="NJL158" s="86"/>
      <c r="NJM158" s="86"/>
      <c r="NJN158" s="86"/>
      <c r="NJO158" s="86"/>
      <c r="NJP158" s="86"/>
      <c r="NJQ158" s="86"/>
      <c r="NJR158" s="86"/>
      <c r="NJS158" s="86"/>
      <c r="NJT158" s="86"/>
      <c r="NJU158" s="86"/>
      <c r="NJV158" s="86"/>
      <c r="NJW158" s="86"/>
      <c r="NJX158" s="86"/>
      <c r="NJY158" s="86"/>
      <c r="NJZ158" s="86"/>
      <c r="NKA158" s="86"/>
      <c r="NKB158" s="86"/>
      <c r="NKC158" s="86"/>
      <c r="NKD158" s="86"/>
      <c r="NKE158" s="86"/>
      <c r="NKF158" s="86"/>
      <c r="NKG158" s="86"/>
      <c r="NKH158" s="86"/>
      <c r="NKI158" s="86"/>
      <c r="NKJ158" s="86"/>
      <c r="NKK158" s="86"/>
      <c r="NKL158" s="86"/>
      <c r="NKM158" s="86"/>
      <c r="NKN158" s="86"/>
      <c r="NKO158" s="86"/>
      <c r="NKP158" s="86"/>
      <c r="NKQ158" s="86"/>
      <c r="NKR158" s="86"/>
      <c r="NKS158" s="86"/>
      <c r="NKT158" s="86"/>
      <c r="NKU158" s="86"/>
      <c r="NKV158" s="86"/>
      <c r="NKW158" s="86"/>
      <c r="NKX158" s="86"/>
      <c r="NKY158" s="86"/>
      <c r="NKZ158" s="86"/>
      <c r="NLA158" s="86"/>
      <c r="NLB158" s="86"/>
      <c r="NLC158" s="86"/>
      <c r="NLD158" s="86"/>
      <c r="NLE158" s="86"/>
      <c r="NLF158" s="86"/>
      <c r="NLG158" s="86"/>
      <c r="NLH158" s="86"/>
      <c r="NLI158" s="86"/>
      <c r="NLJ158" s="86"/>
      <c r="NLK158" s="86"/>
      <c r="NLL158" s="86"/>
      <c r="NLM158" s="86"/>
      <c r="NLN158" s="86"/>
      <c r="NLO158" s="86"/>
      <c r="NLP158" s="86"/>
      <c r="NLQ158" s="86"/>
      <c r="NLR158" s="86"/>
      <c r="NLS158" s="86"/>
      <c r="NLT158" s="86"/>
      <c r="NLU158" s="86"/>
      <c r="NLV158" s="86"/>
      <c r="NLW158" s="86"/>
      <c r="NLX158" s="86"/>
      <c r="NLY158" s="86"/>
      <c r="NLZ158" s="86"/>
      <c r="NMA158" s="86"/>
      <c r="NMB158" s="86"/>
      <c r="NMC158" s="86"/>
      <c r="NMD158" s="86"/>
      <c r="NME158" s="86"/>
      <c r="NMF158" s="86"/>
      <c r="NMG158" s="86"/>
      <c r="NMH158" s="86"/>
      <c r="NMI158" s="86"/>
      <c r="NMJ158" s="86"/>
      <c r="NMK158" s="86"/>
      <c r="NML158" s="86"/>
      <c r="NMM158" s="86"/>
      <c r="NMN158" s="86"/>
      <c r="NMO158" s="86"/>
      <c r="NMP158" s="86"/>
      <c r="NMQ158" s="86"/>
      <c r="NMR158" s="86"/>
      <c r="NMS158" s="86"/>
      <c r="NMT158" s="86"/>
      <c r="NMU158" s="86"/>
      <c r="NMV158" s="86"/>
      <c r="NMW158" s="86"/>
      <c r="NMX158" s="86"/>
      <c r="NMY158" s="86"/>
      <c r="NMZ158" s="86"/>
      <c r="NNA158" s="86"/>
      <c r="NNB158" s="86"/>
      <c r="NNC158" s="86"/>
      <c r="NND158" s="86"/>
      <c r="NNE158" s="86"/>
      <c r="NNF158" s="86"/>
      <c r="NNG158" s="86"/>
      <c r="NNH158" s="86"/>
      <c r="NNI158" s="86"/>
      <c r="NNJ158" s="86"/>
      <c r="NNK158" s="86"/>
      <c r="NNL158" s="86"/>
      <c r="NNM158" s="86"/>
      <c r="NNN158" s="86"/>
      <c r="NNO158" s="86"/>
      <c r="NNP158" s="86"/>
      <c r="NNQ158" s="86"/>
      <c r="NNR158" s="86"/>
      <c r="NNS158" s="86"/>
      <c r="NNT158" s="86"/>
      <c r="NNU158" s="86"/>
      <c r="NNV158" s="86"/>
      <c r="NNW158" s="86"/>
      <c r="NNX158" s="86"/>
      <c r="NNY158" s="86"/>
      <c r="NNZ158" s="86"/>
      <c r="NOA158" s="86"/>
      <c r="NOB158" s="86"/>
      <c r="NOC158" s="86"/>
      <c r="NOD158" s="86"/>
      <c r="NOE158" s="86"/>
      <c r="NOF158" s="86"/>
      <c r="NOG158" s="86"/>
      <c r="NOH158" s="86"/>
      <c r="NOI158" s="86"/>
      <c r="NOJ158" s="86"/>
      <c r="NOK158" s="86"/>
      <c r="NOL158" s="86"/>
      <c r="NOM158" s="86"/>
      <c r="NON158" s="86"/>
      <c r="NOO158" s="86"/>
      <c r="NOP158" s="86"/>
      <c r="NOQ158" s="86"/>
      <c r="NOR158" s="86"/>
      <c r="NOS158" s="86"/>
      <c r="NOT158" s="86"/>
      <c r="NOU158" s="86"/>
      <c r="NOV158" s="86"/>
      <c r="NOW158" s="86"/>
      <c r="NOX158" s="86"/>
      <c r="NOY158" s="86"/>
      <c r="NOZ158" s="86"/>
      <c r="NPA158" s="86"/>
      <c r="NPB158" s="86"/>
      <c r="NPC158" s="86"/>
      <c r="NPD158" s="86"/>
      <c r="NPE158" s="86"/>
      <c r="NPF158" s="86"/>
      <c r="NPG158" s="86"/>
      <c r="NPH158" s="86"/>
      <c r="NPI158" s="86"/>
      <c r="NPJ158" s="86"/>
      <c r="NPK158" s="86"/>
      <c r="NPL158" s="86"/>
      <c r="NPM158" s="86"/>
      <c r="NPN158" s="86"/>
      <c r="NPO158" s="86"/>
      <c r="NPP158" s="86"/>
      <c r="NPQ158" s="86"/>
      <c r="NPR158" s="86"/>
      <c r="NPS158" s="86"/>
      <c r="NPT158" s="86"/>
      <c r="NPU158" s="86"/>
      <c r="NPV158" s="86"/>
      <c r="NPW158" s="86"/>
      <c r="NPX158" s="86"/>
      <c r="NPY158" s="86"/>
      <c r="NPZ158" s="86"/>
      <c r="NQA158" s="86"/>
      <c r="NQB158" s="86"/>
      <c r="NQC158" s="86"/>
      <c r="NQD158" s="86"/>
      <c r="NQE158" s="86"/>
      <c r="NQF158" s="86"/>
      <c r="NQG158" s="86"/>
      <c r="NQH158" s="86"/>
      <c r="NQI158" s="86"/>
      <c r="NQJ158" s="86"/>
      <c r="NQK158" s="86"/>
      <c r="NQL158" s="86"/>
      <c r="NQM158" s="86"/>
      <c r="NQN158" s="86"/>
      <c r="NQO158" s="86"/>
      <c r="NQP158" s="86"/>
      <c r="NQQ158" s="86"/>
      <c r="NQR158" s="86"/>
      <c r="NQS158" s="86"/>
      <c r="NQT158" s="86"/>
      <c r="NQU158" s="86"/>
      <c r="NQV158" s="86"/>
      <c r="NQW158" s="86"/>
      <c r="NQX158" s="86"/>
      <c r="NQY158" s="86"/>
      <c r="NQZ158" s="86"/>
      <c r="NRA158" s="86"/>
      <c r="NRB158" s="86"/>
      <c r="NRC158" s="86"/>
      <c r="NRD158" s="86"/>
      <c r="NRE158" s="86"/>
      <c r="NRF158" s="86"/>
      <c r="NRG158" s="186"/>
      <c r="NRH158" s="186"/>
      <c r="NRI158" s="186"/>
      <c r="NRJ158" s="186"/>
      <c r="NRK158" s="186"/>
      <c r="NRL158" s="186"/>
      <c r="NRM158" s="86"/>
      <c r="NRN158" s="86"/>
      <c r="NRO158" s="86"/>
      <c r="NRP158" s="86"/>
      <c r="NRQ158" s="86"/>
      <c r="NRR158" s="86"/>
      <c r="NRS158" s="86"/>
      <c r="NRT158" s="86"/>
      <c r="NRU158" s="86"/>
      <c r="NRV158" s="86"/>
      <c r="NRW158" s="86"/>
      <c r="NRX158" s="86"/>
      <c r="NRY158" s="86"/>
      <c r="NRZ158" s="86"/>
      <c r="NSA158" s="86"/>
      <c r="NSB158" s="86"/>
      <c r="NSC158" s="86"/>
      <c r="NSD158" s="86"/>
      <c r="NSE158" s="86"/>
      <c r="NSF158" s="86"/>
      <c r="NSG158" s="86"/>
      <c r="NSH158" s="86"/>
      <c r="NSI158" s="86"/>
      <c r="NSJ158" s="86"/>
      <c r="NSK158" s="86"/>
      <c r="NSL158" s="86"/>
      <c r="NSM158" s="86"/>
      <c r="NSN158" s="86"/>
      <c r="NSO158" s="86"/>
      <c r="NSP158" s="86"/>
      <c r="NSQ158" s="86"/>
      <c r="NSR158" s="86"/>
      <c r="NSS158" s="86"/>
      <c r="NST158" s="86"/>
      <c r="NSU158" s="86"/>
      <c r="NSV158" s="86"/>
      <c r="NSW158" s="86"/>
      <c r="NSX158" s="86"/>
      <c r="NSY158" s="86"/>
      <c r="NSZ158" s="86"/>
      <c r="NTA158" s="86"/>
      <c r="NTB158" s="86"/>
      <c r="NTC158" s="86"/>
      <c r="NTD158" s="86"/>
      <c r="NTE158" s="86"/>
      <c r="NTF158" s="86"/>
      <c r="NTG158" s="86"/>
      <c r="NTH158" s="86"/>
      <c r="NTI158" s="86"/>
      <c r="NTJ158" s="86"/>
      <c r="NTK158" s="86"/>
      <c r="NTL158" s="86"/>
      <c r="NTM158" s="86"/>
      <c r="NTN158" s="86"/>
      <c r="NTO158" s="86"/>
      <c r="NTP158" s="86"/>
      <c r="NTQ158" s="86"/>
      <c r="NTR158" s="86"/>
      <c r="NTS158" s="86"/>
      <c r="NTT158" s="86"/>
      <c r="NTU158" s="86"/>
      <c r="NTV158" s="86"/>
      <c r="NTW158" s="86"/>
      <c r="NTX158" s="86"/>
      <c r="NTY158" s="86"/>
      <c r="NTZ158" s="86"/>
      <c r="NUA158" s="86"/>
      <c r="NUB158" s="86"/>
      <c r="NUC158" s="86"/>
      <c r="NUD158" s="86"/>
      <c r="NUE158" s="86"/>
      <c r="NUF158" s="86"/>
      <c r="NUG158" s="86"/>
      <c r="NUH158" s="86"/>
      <c r="NUI158" s="86"/>
      <c r="NUJ158" s="86"/>
      <c r="NUK158" s="86"/>
      <c r="NUL158" s="86"/>
      <c r="NUM158" s="86"/>
      <c r="NUN158" s="86"/>
      <c r="NUO158" s="86"/>
      <c r="NUP158" s="86"/>
      <c r="NUQ158" s="86"/>
      <c r="NUR158" s="86"/>
      <c r="NUS158" s="86"/>
      <c r="NUT158" s="86"/>
      <c r="NUU158" s="86"/>
      <c r="NUV158" s="86"/>
      <c r="NUW158" s="86"/>
      <c r="NUX158" s="86"/>
      <c r="NUY158" s="86"/>
      <c r="NUZ158" s="86"/>
      <c r="NVA158" s="86"/>
      <c r="NVB158" s="86"/>
      <c r="NVC158" s="86"/>
      <c r="NVD158" s="86"/>
      <c r="NVE158" s="86"/>
      <c r="NVF158" s="86"/>
      <c r="NVG158" s="86"/>
      <c r="NVH158" s="86"/>
      <c r="NVI158" s="86"/>
      <c r="NVJ158" s="86"/>
      <c r="NVK158" s="86"/>
      <c r="NVL158" s="86"/>
      <c r="NVM158" s="86"/>
      <c r="NVN158" s="86"/>
      <c r="NVO158" s="86"/>
      <c r="NVP158" s="86"/>
      <c r="NVQ158" s="86"/>
      <c r="NVR158" s="86"/>
      <c r="NVS158" s="86"/>
      <c r="NVT158" s="86"/>
      <c r="NVU158" s="86"/>
      <c r="NVV158" s="86"/>
      <c r="NVW158" s="86"/>
      <c r="NVX158" s="86"/>
      <c r="NVY158" s="86"/>
      <c r="NVZ158" s="86"/>
      <c r="NWA158" s="86"/>
      <c r="NWB158" s="86"/>
      <c r="NWC158" s="86"/>
      <c r="NWD158" s="86"/>
      <c r="NWE158" s="86"/>
      <c r="NWF158" s="86"/>
      <c r="NWG158" s="86"/>
      <c r="NWH158" s="86"/>
      <c r="NWI158" s="86"/>
      <c r="NWJ158" s="86"/>
      <c r="NWK158" s="86"/>
      <c r="NWL158" s="86"/>
      <c r="NWM158" s="86"/>
      <c r="NWN158" s="86"/>
      <c r="NWO158" s="86"/>
      <c r="NWP158" s="86"/>
      <c r="NWQ158" s="86"/>
      <c r="NWR158" s="86"/>
      <c r="NWS158" s="86"/>
      <c r="NWT158" s="86"/>
      <c r="NWU158" s="86"/>
      <c r="NWV158" s="86"/>
      <c r="NWW158" s="86"/>
      <c r="NWX158" s="86"/>
      <c r="NWY158" s="86"/>
      <c r="NWZ158" s="86"/>
      <c r="NXA158" s="86"/>
      <c r="NXB158" s="86"/>
      <c r="NXC158" s="86"/>
      <c r="NXD158" s="86"/>
      <c r="NXE158" s="86"/>
      <c r="NXF158" s="86"/>
      <c r="NXG158" s="86"/>
      <c r="NXH158" s="86"/>
      <c r="NXI158" s="86"/>
      <c r="NXJ158" s="86"/>
      <c r="NXK158" s="86"/>
      <c r="NXL158" s="86"/>
      <c r="NXM158" s="86"/>
      <c r="NXN158" s="86"/>
      <c r="NXO158" s="86"/>
      <c r="NXP158" s="86"/>
      <c r="NXQ158" s="86"/>
      <c r="NXR158" s="86"/>
      <c r="NXS158" s="86"/>
      <c r="NXT158" s="86"/>
      <c r="NXU158" s="86"/>
      <c r="NXV158" s="86"/>
      <c r="NXW158" s="86"/>
      <c r="NXX158" s="86"/>
      <c r="NXY158" s="86"/>
      <c r="NXZ158" s="86"/>
      <c r="NYA158" s="86"/>
      <c r="NYB158" s="86"/>
      <c r="NYC158" s="86"/>
      <c r="NYD158" s="86"/>
      <c r="NYE158" s="86"/>
      <c r="NYF158" s="86"/>
      <c r="NYG158" s="86"/>
      <c r="NYH158" s="86"/>
      <c r="NYI158" s="86"/>
      <c r="NYJ158" s="86"/>
      <c r="NYK158" s="86"/>
      <c r="NYL158" s="86"/>
      <c r="NYM158" s="86"/>
      <c r="NYN158" s="86"/>
      <c r="NYO158" s="86"/>
      <c r="NYP158" s="86"/>
      <c r="NYQ158" s="86"/>
      <c r="NYR158" s="86"/>
      <c r="NYS158" s="86"/>
      <c r="NYT158" s="86"/>
      <c r="NYU158" s="86"/>
      <c r="NYV158" s="86"/>
      <c r="NYW158" s="86"/>
      <c r="NYX158" s="86"/>
      <c r="NYY158" s="86"/>
      <c r="NYZ158" s="86"/>
      <c r="NZA158" s="86"/>
      <c r="NZB158" s="86"/>
      <c r="NZC158" s="86"/>
      <c r="NZD158" s="86"/>
      <c r="NZE158" s="86"/>
      <c r="NZF158" s="86"/>
      <c r="NZG158" s="86"/>
      <c r="NZH158" s="86"/>
      <c r="NZI158" s="86"/>
      <c r="NZJ158" s="86"/>
      <c r="NZK158" s="86"/>
      <c r="NZL158" s="86"/>
      <c r="NZM158" s="86"/>
      <c r="NZN158" s="86"/>
      <c r="NZO158" s="86"/>
      <c r="NZP158" s="86"/>
      <c r="NZQ158" s="86"/>
      <c r="NZR158" s="86"/>
      <c r="NZS158" s="86"/>
      <c r="NZT158" s="86"/>
      <c r="NZU158" s="86"/>
      <c r="NZV158" s="86"/>
      <c r="NZW158" s="86"/>
      <c r="NZX158" s="86"/>
      <c r="NZY158" s="86"/>
      <c r="NZZ158" s="86"/>
      <c r="OAA158" s="86"/>
      <c r="OAB158" s="86"/>
      <c r="OAC158" s="86"/>
      <c r="OAD158" s="86"/>
      <c r="OAE158" s="86"/>
      <c r="OAF158" s="86"/>
      <c r="OAG158" s="86"/>
      <c r="OAH158" s="86"/>
      <c r="OAI158" s="86"/>
      <c r="OAJ158" s="86"/>
      <c r="OAK158" s="86"/>
      <c r="OAL158" s="86"/>
      <c r="OAM158" s="86"/>
      <c r="OAN158" s="86"/>
      <c r="OAO158" s="86"/>
      <c r="OAP158" s="86"/>
      <c r="OAQ158" s="86"/>
      <c r="OAR158" s="86"/>
      <c r="OAS158" s="86"/>
      <c r="OAT158" s="86"/>
      <c r="OAU158" s="86"/>
      <c r="OAV158" s="86"/>
      <c r="OAW158" s="86"/>
      <c r="OAX158" s="86"/>
      <c r="OAY158" s="86"/>
      <c r="OAZ158" s="86"/>
      <c r="OBA158" s="86"/>
      <c r="OBB158" s="86"/>
      <c r="OBC158" s="186"/>
      <c r="OBD158" s="186"/>
      <c r="OBE158" s="186"/>
      <c r="OBF158" s="186"/>
      <c r="OBG158" s="186"/>
      <c r="OBH158" s="186"/>
      <c r="OBI158" s="86"/>
      <c r="OBJ158" s="86"/>
      <c r="OBK158" s="86"/>
      <c r="OBL158" s="86"/>
      <c r="OBM158" s="86"/>
      <c r="OBN158" s="86"/>
      <c r="OBO158" s="86"/>
      <c r="OBP158" s="86"/>
      <c r="OBQ158" s="86"/>
      <c r="OBR158" s="86"/>
      <c r="OBS158" s="86"/>
      <c r="OBT158" s="86"/>
      <c r="OBU158" s="86"/>
      <c r="OBV158" s="86"/>
      <c r="OBW158" s="86"/>
      <c r="OBX158" s="86"/>
      <c r="OBY158" s="86"/>
      <c r="OBZ158" s="86"/>
      <c r="OCA158" s="86"/>
      <c r="OCB158" s="86"/>
      <c r="OCC158" s="86"/>
      <c r="OCD158" s="86"/>
      <c r="OCE158" s="86"/>
      <c r="OCF158" s="86"/>
      <c r="OCG158" s="86"/>
      <c r="OCH158" s="86"/>
      <c r="OCI158" s="86"/>
      <c r="OCJ158" s="86"/>
      <c r="OCK158" s="86"/>
      <c r="OCL158" s="86"/>
      <c r="OCM158" s="86"/>
      <c r="OCN158" s="86"/>
      <c r="OCO158" s="86"/>
      <c r="OCP158" s="86"/>
      <c r="OCQ158" s="86"/>
      <c r="OCR158" s="86"/>
      <c r="OCS158" s="86"/>
      <c r="OCT158" s="86"/>
      <c r="OCU158" s="86"/>
      <c r="OCV158" s="86"/>
      <c r="OCW158" s="86"/>
      <c r="OCX158" s="86"/>
      <c r="OCY158" s="86"/>
      <c r="OCZ158" s="86"/>
      <c r="ODA158" s="86"/>
      <c r="ODB158" s="86"/>
      <c r="ODC158" s="86"/>
      <c r="ODD158" s="86"/>
      <c r="ODE158" s="86"/>
      <c r="ODF158" s="86"/>
      <c r="ODG158" s="86"/>
      <c r="ODH158" s="86"/>
      <c r="ODI158" s="86"/>
      <c r="ODJ158" s="86"/>
      <c r="ODK158" s="86"/>
      <c r="ODL158" s="86"/>
      <c r="ODM158" s="86"/>
      <c r="ODN158" s="86"/>
      <c r="ODO158" s="86"/>
      <c r="ODP158" s="86"/>
      <c r="ODQ158" s="86"/>
      <c r="ODR158" s="86"/>
      <c r="ODS158" s="86"/>
      <c r="ODT158" s="86"/>
      <c r="ODU158" s="86"/>
      <c r="ODV158" s="86"/>
      <c r="ODW158" s="86"/>
      <c r="ODX158" s="86"/>
      <c r="ODY158" s="86"/>
      <c r="ODZ158" s="86"/>
      <c r="OEA158" s="86"/>
      <c r="OEB158" s="86"/>
      <c r="OEC158" s="86"/>
      <c r="OED158" s="86"/>
      <c r="OEE158" s="86"/>
      <c r="OEF158" s="86"/>
      <c r="OEG158" s="86"/>
      <c r="OEH158" s="86"/>
      <c r="OEI158" s="86"/>
      <c r="OEJ158" s="86"/>
      <c r="OEK158" s="86"/>
      <c r="OEL158" s="86"/>
      <c r="OEM158" s="86"/>
      <c r="OEN158" s="86"/>
      <c r="OEO158" s="86"/>
      <c r="OEP158" s="86"/>
      <c r="OEQ158" s="86"/>
      <c r="OER158" s="86"/>
      <c r="OES158" s="86"/>
      <c r="OET158" s="86"/>
      <c r="OEU158" s="86"/>
      <c r="OEV158" s="86"/>
      <c r="OEW158" s="86"/>
      <c r="OEX158" s="86"/>
      <c r="OEY158" s="86"/>
      <c r="OEZ158" s="86"/>
      <c r="OFA158" s="86"/>
      <c r="OFB158" s="86"/>
      <c r="OFC158" s="86"/>
      <c r="OFD158" s="86"/>
      <c r="OFE158" s="86"/>
      <c r="OFF158" s="86"/>
      <c r="OFG158" s="86"/>
      <c r="OFH158" s="86"/>
      <c r="OFI158" s="86"/>
      <c r="OFJ158" s="86"/>
      <c r="OFK158" s="86"/>
      <c r="OFL158" s="86"/>
      <c r="OFM158" s="86"/>
      <c r="OFN158" s="86"/>
      <c r="OFO158" s="86"/>
      <c r="OFP158" s="86"/>
      <c r="OFQ158" s="86"/>
      <c r="OFR158" s="86"/>
      <c r="OFS158" s="86"/>
      <c r="OFT158" s="86"/>
      <c r="OFU158" s="86"/>
      <c r="OFV158" s="86"/>
      <c r="OFW158" s="86"/>
      <c r="OFX158" s="86"/>
      <c r="OFY158" s="86"/>
      <c r="OFZ158" s="86"/>
      <c r="OGA158" s="86"/>
      <c r="OGB158" s="86"/>
      <c r="OGC158" s="86"/>
      <c r="OGD158" s="86"/>
      <c r="OGE158" s="86"/>
      <c r="OGF158" s="86"/>
      <c r="OGG158" s="86"/>
      <c r="OGH158" s="86"/>
      <c r="OGI158" s="86"/>
      <c r="OGJ158" s="86"/>
      <c r="OGK158" s="86"/>
      <c r="OGL158" s="86"/>
      <c r="OGM158" s="86"/>
      <c r="OGN158" s="86"/>
      <c r="OGO158" s="86"/>
      <c r="OGP158" s="86"/>
      <c r="OGQ158" s="86"/>
      <c r="OGR158" s="86"/>
      <c r="OGS158" s="86"/>
      <c r="OGT158" s="86"/>
      <c r="OGU158" s="86"/>
      <c r="OGV158" s="86"/>
      <c r="OGW158" s="86"/>
      <c r="OGX158" s="86"/>
      <c r="OGY158" s="86"/>
      <c r="OGZ158" s="86"/>
      <c r="OHA158" s="86"/>
      <c r="OHB158" s="86"/>
      <c r="OHC158" s="86"/>
      <c r="OHD158" s="86"/>
      <c r="OHE158" s="86"/>
      <c r="OHF158" s="86"/>
      <c r="OHG158" s="86"/>
      <c r="OHH158" s="86"/>
      <c r="OHI158" s="86"/>
      <c r="OHJ158" s="86"/>
      <c r="OHK158" s="86"/>
      <c r="OHL158" s="86"/>
      <c r="OHM158" s="86"/>
      <c r="OHN158" s="86"/>
      <c r="OHO158" s="86"/>
      <c r="OHP158" s="86"/>
      <c r="OHQ158" s="86"/>
      <c r="OHR158" s="86"/>
      <c r="OHS158" s="86"/>
      <c r="OHT158" s="86"/>
      <c r="OHU158" s="86"/>
      <c r="OHV158" s="86"/>
      <c r="OHW158" s="86"/>
      <c r="OHX158" s="86"/>
      <c r="OHY158" s="86"/>
      <c r="OHZ158" s="86"/>
      <c r="OIA158" s="86"/>
      <c r="OIB158" s="86"/>
      <c r="OIC158" s="86"/>
      <c r="OID158" s="86"/>
      <c r="OIE158" s="86"/>
      <c r="OIF158" s="86"/>
      <c r="OIG158" s="86"/>
      <c r="OIH158" s="86"/>
      <c r="OII158" s="86"/>
      <c r="OIJ158" s="86"/>
      <c r="OIK158" s="86"/>
      <c r="OIL158" s="86"/>
      <c r="OIM158" s="86"/>
      <c r="OIN158" s="86"/>
      <c r="OIO158" s="86"/>
      <c r="OIP158" s="86"/>
      <c r="OIQ158" s="86"/>
      <c r="OIR158" s="86"/>
      <c r="OIS158" s="86"/>
      <c r="OIT158" s="86"/>
      <c r="OIU158" s="86"/>
      <c r="OIV158" s="86"/>
      <c r="OIW158" s="86"/>
      <c r="OIX158" s="86"/>
      <c r="OIY158" s="86"/>
      <c r="OIZ158" s="86"/>
      <c r="OJA158" s="86"/>
      <c r="OJB158" s="86"/>
      <c r="OJC158" s="86"/>
      <c r="OJD158" s="86"/>
      <c r="OJE158" s="86"/>
      <c r="OJF158" s="86"/>
      <c r="OJG158" s="86"/>
      <c r="OJH158" s="86"/>
      <c r="OJI158" s="86"/>
      <c r="OJJ158" s="86"/>
      <c r="OJK158" s="86"/>
      <c r="OJL158" s="86"/>
      <c r="OJM158" s="86"/>
      <c r="OJN158" s="86"/>
      <c r="OJO158" s="86"/>
      <c r="OJP158" s="86"/>
      <c r="OJQ158" s="86"/>
      <c r="OJR158" s="86"/>
      <c r="OJS158" s="86"/>
      <c r="OJT158" s="86"/>
      <c r="OJU158" s="86"/>
      <c r="OJV158" s="86"/>
      <c r="OJW158" s="86"/>
      <c r="OJX158" s="86"/>
      <c r="OJY158" s="86"/>
      <c r="OJZ158" s="86"/>
      <c r="OKA158" s="86"/>
      <c r="OKB158" s="86"/>
      <c r="OKC158" s="86"/>
      <c r="OKD158" s="86"/>
      <c r="OKE158" s="86"/>
      <c r="OKF158" s="86"/>
      <c r="OKG158" s="86"/>
      <c r="OKH158" s="86"/>
      <c r="OKI158" s="86"/>
      <c r="OKJ158" s="86"/>
      <c r="OKK158" s="86"/>
      <c r="OKL158" s="86"/>
      <c r="OKM158" s="86"/>
      <c r="OKN158" s="86"/>
      <c r="OKO158" s="86"/>
      <c r="OKP158" s="86"/>
      <c r="OKQ158" s="86"/>
      <c r="OKR158" s="86"/>
      <c r="OKS158" s="86"/>
      <c r="OKT158" s="86"/>
      <c r="OKU158" s="86"/>
      <c r="OKV158" s="86"/>
      <c r="OKW158" s="86"/>
      <c r="OKX158" s="86"/>
      <c r="OKY158" s="186"/>
      <c r="OKZ158" s="186"/>
      <c r="OLA158" s="186"/>
      <c r="OLB158" s="186"/>
      <c r="OLC158" s="186"/>
      <c r="OLD158" s="186"/>
      <c r="OLE158" s="86"/>
      <c r="OLF158" s="86"/>
      <c r="OLG158" s="86"/>
      <c r="OLH158" s="86"/>
      <c r="OLI158" s="86"/>
      <c r="OLJ158" s="86"/>
      <c r="OLK158" s="86"/>
      <c r="OLL158" s="86"/>
      <c r="OLM158" s="86"/>
      <c r="OLN158" s="86"/>
      <c r="OLO158" s="86"/>
      <c r="OLP158" s="86"/>
      <c r="OLQ158" s="86"/>
      <c r="OLR158" s="86"/>
      <c r="OLS158" s="86"/>
      <c r="OLT158" s="86"/>
      <c r="OLU158" s="86"/>
      <c r="OLV158" s="86"/>
      <c r="OLW158" s="86"/>
      <c r="OLX158" s="86"/>
      <c r="OLY158" s="86"/>
      <c r="OLZ158" s="86"/>
      <c r="OMA158" s="86"/>
      <c r="OMB158" s="86"/>
      <c r="OMC158" s="86"/>
      <c r="OMD158" s="86"/>
      <c r="OME158" s="86"/>
      <c r="OMF158" s="86"/>
      <c r="OMG158" s="86"/>
      <c r="OMH158" s="86"/>
      <c r="OMI158" s="86"/>
      <c r="OMJ158" s="86"/>
      <c r="OMK158" s="86"/>
      <c r="OML158" s="86"/>
      <c r="OMM158" s="86"/>
      <c r="OMN158" s="86"/>
      <c r="OMO158" s="86"/>
      <c r="OMP158" s="86"/>
      <c r="OMQ158" s="86"/>
      <c r="OMR158" s="86"/>
      <c r="OMS158" s="86"/>
      <c r="OMT158" s="86"/>
      <c r="OMU158" s="86"/>
      <c r="OMV158" s="86"/>
      <c r="OMW158" s="86"/>
      <c r="OMX158" s="86"/>
      <c r="OMY158" s="86"/>
      <c r="OMZ158" s="86"/>
      <c r="ONA158" s="86"/>
      <c r="ONB158" s="86"/>
      <c r="ONC158" s="86"/>
      <c r="OND158" s="86"/>
      <c r="ONE158" s="86"/>
      <c r="ONF158" s="86"/>
      <c r="ONG158" s="86"/>
      <c r="ONH158" s="86"/>
      <c r="ONI158" s="86"/>
      <c r="ONJ158" s="86"/>
      <c r="ONK158" s="86"/>
      <c r="ONL158" s="86"/>
      <c r="ONM158" s="86"/>
      <c r="ONN158" s="86"/>
      <c r="ONO158" s="86"/>
      <c r="ONP158" s="86"/>
      <c r="ONQ158" s="86"/>
      <c r="ONR158" s="86"/>
      <c r="ONS158" s="86"/>
      <c r="ONT158" s="86"/>
      <c r="ONU158" s="86"/>
      <c r="ONV158" s="86"/>
      <c r="ONW158" s="86"/>
      <c r="ONX158" s="86"/>
      <c r="ONY158" s="86"/>
      <c r="ONZ158" s="86"/>
      <c r="OOA158" s="86"/>
      <c r="OOB158" s="86"/>
      <c r="OOC158" s="86"/>
      <c r="OOD158" s="86"/>
      <c r="OOE158" s="86"/>
      <c r="OOF158" s="86"/>
      <c r="OOG158" s="86"/>
      <c r="OOH158" s="86"/>
      <c r="OOI158" s="86"/>
      <c r="OOJ158" s="86"/>
      <c r="OOK158" s="86"/>
      <c r="OOL158" s="86"/>
      <c r="OOM158" s="86"/>
      <c r="OON158" s="86"/>
      <c r="OOO158" s="86"/>
      <c r="OOP158" s="86"/>
      <c r="OOQ158" s="86"/>
      <c r="OOR158" s="86"/>
      <c r="OOS158" s="86"/>
      <c r="OOT158" s="86"/>
      <c r="OOU158" s="86"/>
      <c r="OOV158" s="86"/>
      <c r="OOW158" s="86"/>
      <c r="OOX158" s="86"/>
      <c r="OOY158" s="86"/>
      <c r="OOZ158" s="86"/>
      <c r="OPA158" s="86"/>
      <c r="OPB158" s="86"/>
      <c r="OPC158" s="86"/>
      <c r="OPD158" s="86"/>
      <c r="OPE158" s="86"/>
      <c r="OPF158" s="86"/>
      <c r="OPG158" s="86"/>
      <c r="OPH158" s="86"/>
      <c r="OPI158" s="86"/>
      <c r="OPJ158" s="86"/>
      <c r="OPK158" s="86"/>
      <c r="OPL158" s="86"/>
      <c r="OPM158" s="86"/>
      <c r="OPN158" s="86"/>
      <c r="OPO158" s="86"/>
      <c r="OPP158" s="86"/>
      <c r="OPQ158" s="86"/>
      <c r="OPR158" s="86"/>
      <c r="OPS158" s="86"/>
      <c r="OPT158" s="86"/>
      <c r="OPU158" s="86"/>
      <c r="OPV158" s="86"/>
      <c r="OPW158" s="86"/>
      <c r="OPX158" s="86"/>
      <c r="OPY158" s="86"/>
      <c r="OPZ158" s="86"/>
      <c r="OQA158" s="86"/>
      <c r="OQB158" s="86"/>
      <c r="OQC158" s="86"/>
      <c r="OQD158" s="86"/>
      <c r="OQE158" s="86"/>
      <c r="OQF158" s="86"/>
      <c r="OQG158" s="86"/>
      <c r="OQH158" s="86"/>
      <c r="OQI158" s="86"/>
      <c r="OQJ158" s="86"/>
      <c r="OQK158" s="86"/>
      <c r="OQL158" s="86"/>
      <c r="OQM158" s="86"/>
      <c r="OQN158" s="86"/>
      <c r="OQO158" s="86"/>
      <c r="OQP158" s="86"/>
      <c r="OQQ158" s="86"/>
      <c r="OQR158" s="86"/>
      <c r="OQS158" s="86"/>
      <c r="OQT158" s="86"/>
      <c r="OQU158" s="86"/>
      <c r="OQV158" s="86"/>
      <c r="OQW158" s="86"/>
      <c r="OQX158" s="86"/>
      <c r="OQY158" s="86"/>
      <c r="OQZ158" s="86"/>
      <c r="ORA158" s="86"/>
      <c r="ORB158" s="86"/>
      <c r="ORC158" s="86"/>
      <c r="ORD158" s="86"/>
      <c r="ORE158" s="86"/>
      <c r="ORF158" s="86"/>
      <c r="ORG158" s="86"/>
      <c r="ORH158" s="86"/>
      <c r="ORI158" s="86"/>
      <c r="ORJ158" s="86"/>
      <c r="ORK158" s="86"/>
      <c r="ORL158" s="86"/>
      <c r="ORM158" s="86"/>
      <c r="ORN158" s="86"/>
      <c r="ORO158" s="86"/>
      <c r="ORP158" s="86"/>
      <c r="ORQ158" s="86"/>
      <c r="ORR158" s="86"/>
      <c r="ORS158" s="86"/>
      <c r="ORT158" s="86"/>
      <c r="ORU158" s="86"/>
      <c r="ORV158" s="86"/>
      <c r="ORW158" s="86"/>
      <c r="ORX158" s="86"/>
      <c r="ORY158" s="86"/>
      <c r="ORZ158" s="86"/>
      <c r="OSA158" s="86"/>
      <c r="OSB158" s="86"/>
      <c r="OSC158" s="86"/>
      <c r="OSD158" s="86"/>
      <c r="OSE158" s="86"/>
      <c r="OSF158" s="86"/>
      <c r="OSG158" s="86"/>
      <c r="OSH158" s="86"/>
      <c r="OSI158" s="86"/>
      <c r="OSJ158" s="86"/>
      <c r="OSK158" s="86"/>
      <c r="OSL158" s="86"/>
      <c r="OSM158" s="86"/>
      <c r="OSN158" s="86"/>
      <c r="OSO158" s="86"/>
      <c r="OSP158" s="86"/>
      <c r="OSQ158" s="86"/>
      <c r="OSR158" s="86"/>
      <c r="OSS158" s="86"/>
      <c r="OST158" s="86"/>
      <c r="OSU158" s="86"/>
      <c r="OSV158" s="86"/>
      <c r="OSW158" s="86"/>
      <c r="OSX158" s="86"/>
      <c r="OSY158" s="86"/>
      <c r="OSZ158" s="86"/>
      <c r="OTA158" s="86"/>
      <c r="OTB158" s="86"/>
      <c r="OTC158" s="86"/>
      <c r="OTD158" s="86"/>
      <c r="OTE158" s="86"/>
      <c r="OTF158" s="86"/>
      <c r="OTG158" s="86"/>
      <c r="OTH158" s="86"/>
      <c r="OTI158" s="86"/>
      <c r="OTJ158" s="86"/>
      <c r="OTK158" s="86"/>
      <c r="OTL158" s="86"/>
      <c r="OTM158" s="86"/>
      <c r="OTN158" s="86"/>
      <c r="OTO158" s="86"/>
      <c r="OTP158" s="86"/>
      <c r="OTQ158" s="86"/>
      <c r="OTR158" s="86"/>
      <c r="OTS158" s="86"/>
      <c r="OTT158" s="86"/>
      <c r="OTU158" s="86"/>
      <c r="OTV158" s="86"/>
      <c r="OTW158" s="86"/>
      <c r="OTX158" s="86"/>
      <c r="OTY158" s="86"/>
      <c r="OTZ158" s="86"/>
      <c r="OUA158" s="86"/>
      <c r="OUB158" s="86"/>
      <c r="OUC158" s="86"/>
      <c r="OUD158" s="86"/>
      <c r="OUE158" s="86"/>
      <c r="OUF158" s="86"/>
      <c r="OUG158" s="86"/>
      <c r="OUH158" s="86"/>
      <c r="OUI158" s="86"/>
      <c r="OUJ158" s="86"/>
      <c r="OUK158" s="86"/>
      <c r="OUL158" s="86"/>
      <c r="OUM158" s="86"/>
      <c r="OUN158" s="86"/>
      <c r="OUO158" s="86"/>
      <c r="OUP158" s="86"/>
      <c r="OUQ158" s="86"/>
      <c r="OUR158" s="86"/>
      <c r="OUS158" s="86"/>
      <c r="OUT158" s="86"/>
      <c r="OUU158" s="186"/>
      <c r="OUV158" s="186"/>
      <c r="OUW158" s="186"/>
      <c r="OUX158" s="186"/>
      <c r="OUY158" s="186"/>
      <c r="OUZ158" s="186"/>
      <c r="OVA158" s="86"/>
      <c r="OVB158" s="86"/>
      <c r="OVC158" s="86"/>
      <c r="OVD158" s="86"/>
      <c r="OVE158" s="86"/>
      <c r="OVF158" s="86"/>
      <c r="OVG158" s="86"/>
      <c r="OVH158" s="86"/>
      <c r="OVI158" s="86"/>
      <c r="OVJ158" s="86"/>
      <c r="OVK158" s="86"/>
      <c r="OVL158" s="86"/>
      <c r="OVM158" s="86"/>
      <c r="OVN158" s="86"/>
      <c r="OVO158" s="86"/>
      <c r="OVP158" s="86"/>
      <c r="OVQ158" s="86"/>
      <c r="OVR158" s="86"/>
      <c r="OVS158" s="86"/>
      <c r="OVT158" s="86"/>
      <c r="OVU158" s="86"/>
      <c r="OVV158" s="86"/>
      <c r="OVW158" s="86"/>
      <c r="OVX158" s="86"/>
      <c r="OVY158" s="86"/>
      <c r="OVZ158" s="86"/>
      <c r="OWA158" s="86"/>
      <c r="OWB158" s="86"/>
      <c r="OWC158" s="86"/>
      <c r="OWD158" s="86"/>
      <c r="OWE158" s="86"/>
      <c r="OWF158" s="86"/>
      <c r="OWG158" s="86"/>
      <c r="OWH158" s="86"/>
      <c r="OWI158" s="86"/>
      <c r="OWJ158" s="86"/>
      <c r="OWK158" s="86"/>
      <c r="OWL158" s="86"/>
      <c r="OWM158" s="86"/>
      <c r="OWN158" s="86"/>
      <c r="OWO158" s="86"/>
      <c r="OWP158" s="86"/>
      <c r="OWQ158" s="86"/>
      <c r="OWR158" s="86"/>
      <c r="OWS158" s="86"/>
      <c r="OWT158" s="86"/>
      <c r="OWU158" s="86"/>
      <c r="OWV158" s="86"/>
      <c r="OWW158" s="86"/>
      <c r="OWX158" s="86"/>
      <c r="OWY158" s="86"/>
      <c r="OWZ158" s="86"/>
      <c r="OXA158" s="86"/>
      <c r="OXB158" s="86"/>
      <c r="OXC158" s="86"/>
      <c r="OXD158" s="86"/>
      <c r="OXE158" s="86"/>
      <c r="OXF158" s="86"/>
      <c r="OXG158" s="86"/>
      <c r="OXH158" s="86"/>
      <c r="OXI158" s="86"/>
      <c r="OXJ158" s="86"/>
      <c r="OXK158" s="86"/>
      <c r="OXL158" s="86"/>
      <c r="OXM158" s="86"/>
      <c r="OXN158" s="86"/>
      <c r="OXO158" s="86"/>
      <c r="OXP158" s="86"/>
      <c r="OXQ158" s="86"/>
      <c r="OXR158" s="86"/>
      <c r="OXS158" s="86"/>
      <c r="OXT158" s="86"/>
      <c r="OXU158" s="86"/>
      <c r="OXV158" s="86"/>
      <c r="OXW158" s="86"/>
      <c r="OXX158" s="86"/>
      <c r="OXY158" s="86"/>
      <c r="OXZ158" s="86"/>
      <c r="OYA158" s="86"/>
      <c r="OYB158" s="86"/>
      <c r="OYC158" s="86"/>
      <c r="OYD158" s="86"/>
      <c r="OYE158" s="86"/>
      <c r="OYF158" s="86"/>
      <c r="OYG158" s="86"/>
      <c r="OYH158" s="86"/>
      <c r="OYI158" s="86"/>
      <c r="OYJ158" s="86"/>
      <c r="OYK158" s="86"/>
      <c r="OYL158" s="86"/>
      <c r="OYM158" s="86"/>
      <c r="OYN158" s="86"/>
      <c r="OYO158" s="86"/>
      <c r="OYP158" s="86"/>
      <c r="OYQ158" s="86"/>
      <c r="OYR158" s="86"/>
      <c r="OYS158" s="86"/>
      <c r="OYT158" s="86"/>
      <c r="OYU158" s="86"/>
      <c r="OYV158" s="86"/>
      <c r="OYW158" s="86"/>
      <c r="OYX158" s="86"/>
      <c r="OYY158" s="86"/>
      <c r="OYZ158" s="86"/>
      <c r="OZA158" s="86"/>
      <c r="OZB158" s="86"/>
      <c r="OZC158" s="86"/>
      <c r="OZD158" s="86"/>
      <c r="OZE158" s="86"/>
      <c r="OZF158" s="86"/>
      <c r="OZG158" s="86"/>
      <c r="OZH158" s="86"/>
      <c r="OZI158" s="86"/>
      <c r="OZJ158" s="86"/>
      <c r="OZK158" s="86"/>
      <c r="OZL158" s="86"/>
      <c r="OZM158" s="86"/>
      <c r="OZN158" s="86"/>
      <c r="OZO158" s="86"/>
      <c r="OZP158" s="86"/>
      <c r="OZQ158" s="86"/>
      <c r="OZR158" s="86"/>
      <c r="OZS158" s="86"/>
      <c r="OZT158" s="86"/>
      <c r="OZU158" s="86"/>
      <c r="OZV158" s="86"/>
      <c r="OZW158" s="86"/>
      <c r="OZX158" s="86"/>
      <c r="OZY158" s="86"/>
      <c r="OZZ158" s="86"/>
      <c r="PAA158" s="86"/>
      <c r="PAB158" s="86"/>
      <c r="PAC158" s="86"/>
      <c r="PAD158" s="86"/>
      <c r="PAE158" s="86"/>
      <c r="PAF158" s="86"/>
      <c r="PAG158" s="86"/>
      <c r="PAH158" s="86"/>
      <c r="PAI158" s="86"/>
      <c r="PAJ158" s="86"/>
      <c r="PAK158" s="86"/>
      <c r="PAL158" s="86"/>
      <c r="PAM158" s="86"/>
      <c r="PAN158" s="86"/>
      <c r="PAO158" s="86"/>
      <c r="PAP158" s="86"/>
      <c r="PAQ158" s="86"/>
      <c r="PAR158" s="86"/>
      <c r="PAS158" s="86"/>
      <c r="PAT158" s="86"/>
      <c r="PAU158" s="86"/>
      <c r="PAV158" s="86"/>
      <c r="PAW158" s="86"/>
      <c r="PAX158" s="86"/>
      <c r="PAY158" s="86"/>
      <c r="PAZ158" s="86"/>
      <c r="PBA158" s="86"/>
      <c r="PBB158" s="86"/>
      <c r="PBC158" s="86"/>
      <c r="PBD158" s="86"/>
      <c r="PBE158" s="86"/>
      <c r="PBF158" s="86"/>
      <c r="PBG158" s="86"/>
      <c r="PBH158" s="86"/>
      <c r="PBI158" s="86"/>
      <c r="PBJ158" s="86"/>
      <c r="PBK158" s="86"/>
      <c r="PBL158" s="86"/>
      <c r="PBM158" s="86"/>
      <c r="PBN158" s="86"/>
      <c r="PBO158" s="86"/>
      <c r="PBP158" s="86"/>
      <c r="PBQ158" s="86"/>
      <c r="PBR158" s="86"/>
      <c r="PBS158" s="86"/>
      <c r="PBT158" s="86"/>
      <c r="PBU158" s="86"/>
      <c r="PBV158" s="86"/>
      <c r="PBW158" s="86"/>
      <c r="PBX158" s="86"/>
      <c r="PBY158" s="86"/>
      <c r="PBZ158" s="86"/>
      <c r="PCA158" s="86"/>
      <c r="PCB158" s="86"/>
      <c r="PCC158" s="86"/>
      <c r="PCD158" s="86"/>
      <c r="PCE158" s="86"/>
      <c r="PCF158" s="86"/>
      <c r="PCG158" s="86"/>
      <c r="PCH158" s="86"/>
      <c r="PCI158" s="86"/>
      <c r="PCJ158" s="86"/>
      <c r="PCK158" s="86"/>
      <c r="PCL158" s="86"/>
      <c r="PCM158" s="86"/>
      <c r="PCN158" s="86"/>
      <c r="PCO158" s="86"/>
      <c r="PCP158" s="86"/>
      <c r="PCQ158" s="86"/>
      <c r="PCR158" s="86"/>
      <c r="PCS158" s="86"/>
      <c r="PCT158" s="86"/>
      <c r="PCU158" s="86"/>
      <c r="PCV158" s="86"/>
      <c r="PCW158" s="86"/>
      <c r="PCX158" s="86"/>
      <c r="PCY158" s="86"/>
      <c r="PCZ158" s="86"/>
      <c r="PDA158" s="86"/>
      <c r="PDB158" s="86"/>
      <c r="PDC158" s="86"/>
      <c r="PDD158" s="86"/>
      <c r="PDE158" s="86"/>
      <c r="PDF158" s="86"/>
      <c r="PDG158" s="86"/>
      <c r="PDH158" s="86"/>
      <c r="PDI158" s="86"/>
      <c r="PDJ158" s="86"/>
      <c r="PDK158" s="86"/>
      <c r="PDL158" s="86"/>
      <c r="PDM158" s="86"/>
      <c r="PDN158" s="86"/>
      <c r="PDO158" s="86"/>
      <c r="PDP158" s="86"/>
      <c r="PDQ158" s="86"/>
      <c r="PDR158" s="86"/>
      <c r="PDS158" s="86"/>
      <c r="PDT158" s="86"/>
      <c r="PDU158" s="86"/>
      <c r="PDV158" s="86"/>
      <c r="PDW158" s="86"/>
      <c r="PDX158" s="86"/>
      <c r="PDY158" s="86"/>
      <c r="PDZ158" s="86"/>
      <c r="PEA158" s="86"/>
      <c r="PEB158" s="86"/>
      <c r="PEC158" s="86"/>
      <c r="PED158" s="86"/>
      <c r="PEE158" s="86"/>
      <c r="PEF158" s="86"/>
      <c r="PEG158" s="86"/>
      <c r="PEH158" s="86"/>
      <c r="PEI158" s="86"/>
      <c r="PEJ158" s="86"/>
      <c r="PEK158" s="86"/>
      <c r="PEL158" s="86"/>
      <c r="PEM158" s="86"/>
      <c r="PEN158" s="86"/>
      <c r="PEO158" s="86"/>
      <c r="PEP158" s="86"/>
      <c r="PEQ158" s="186"/>
      <c r="PER158" s="186"/>
      <c r="PES158" s="186"/>
      <c r="PET158" s="186"/>
      <c r="PEU158" s="186"/>
      <c r="PEV158" s="186"/>
      <c r="PEW158" s="86"/>
      <c r="PEX158" s="86"/>
      <c r="PEY158" s="86"/>
      <c r="PEZ158" s="86"/>
      <c r="PFA158" s="86"/>
      <c r="PFB158" s="86"/>
      <c r="PFC158" s="86"/>
      <c r="PFD158" s="86"/>
      <c r="PFE158" s="86"/>
      <c r="PFF158" s="86"/>
      <c r="PFG158" s="86"/>
      <c r="PFH158" s="86"/>
      <c r="PFI158" s="86"/>
      <c r="PFJ158" s="86"/>
      <c r="PFK158" s="86"/>
      <c r="PFL158" s="86"/>
      <c r="PFM158" s="86"/>
      <c r="PFN158" s="86"/>
      <c r="PFO158" s="86"/>
      <c r="PFP158" s="86"/>
      <c r="PFQ158" s="86"/>
      <c r="PFR158" s="86"/>
      <c r="PFS158" s="86"/>
      <c r="PFT158" s="86"/>
      <c r="PFU158" s="86"/>
      <c r="PFV158" s="86"/>
      <c r="PFW158" s="86"/>
      <c r="PFX158" s="86"/>
      <c r="PFY158" s="86"/>
      <c r="PFZ158" s="86"/>
      <c r="PGA158" s="86"/>
      <c r="PGB158" s="86"/>
      <c r="PGC158" s="86"/>
      <c r="PGD158" s="86"/>
      <c r="PGE158" s="86"/>
      <c r="PGF158" s="86"/>
      <c r="PGG158" s="86"/>
      <c r="PGH158" s="86"/>
      <c r="PGI158" s="86"/>
      <c r="PGJ158" s="86"/>
      <c r="PGK158" s="86"/>
      <c r="PGL158" s="86"/>
      <c r="PGM158" s="86"/>
      <c r="PGN158" s="86"/>
      <c r="PGO158" s="86"/>
      <c r="PGP158" s="86"/>
      <c r="PGQ158" s="86"/>
      <c r="PGR158" s="86"/>
      <c r="PGS158" s="86"/>
      <c r="PGT158" s="86"/>
      <c r="PGU158" s="86"/>
      <c r="PGV158" s="86"/>
      <c r="PGW158" s="86"/>
      <c r="PGX158" s="86"/>
      <c r="PGY158" s="86"/>
      <c r="PGZ158" s="86"/>
      <c r="PHA158" s="86"/>
      <c r="PHB158" s="86"/>
      <c r="PHC158" s="86"/>
      <c r="PHD158" s="86"/>
      <c r="PHE158" s="86"/>
      <c r="PHF158" s="86"/>
      <c r="PHG158" s="86"/>
      <c r="PHH158" s="86"/>
      <c r="PHI158" s="86"/>
      <c r="PHJ158" s="86"/>
      <c r="PHK158" s="86"/>
      <c r="PHL158" s="86"/>
      <c r="PHM158" s="86"/>
      <c r="PHN158" s="86"/>
      <c r="PHO158" s="86"/>
      <c r="PHP158" s="86"/>
      <c r="PHQ158" s="86"/>
      <c r="PHR158" s="86"/>
      <c r="PHS158" s="86"/>
      <c r="PHT158" s="86"/>
      <c r="PHU158" s="86"/>
      <c r="PHV158" s="86"/>
      <c r="PHW158" s="86"/>
      <c r="PHX158" s="86"/>
      <c r="PHY158" s="86"/>
      <c r="PHZ158" s="86"/>
      <c r="PIA158" s="86"/>
      <c r="PIB158" s="86"/>
      <c r="PIC158" s="86"/>
      <c r="PID158" s="86"/>
      <c r="PIE158" s="86"/>
      <c r="PIF158" s="86"/>
      <c r="PIG158" s="86"/>
      <c r="PIH158" s="86"/>
      <c r="PII158" s="86"/>
      <c r="PIJ158" s="86"/>
      <c r="PIK158" s="86"/>
      <c r="PIL158" s="86"/>
      <c r="PIM158" s="86"/>
      <c r="PIN158" s="86"/>
      <c r="PIO158" s="86"/>
      <c r="PIP158" s="86"/>
      <c r="PIQ158" s="86"/>
      <c r="PIR158" s="86"/>
      <c r="PIS158" s="86"/>
      <c r="PIT158" s="86"/>
      <c r="PIU158" s="86"/>
      <c r="PIV158" s="86"/>
      <c r="PIW158" s="86"/>
      <c r="PIX158" s="86"/>
      <c r="PIY158" s="86"/>
      <c r="PIZ158" s="86"/>
      <c r="PJA158" s="86"/>
      <c r="PJB158" s="86"/>
      <c r="PJC158" s="86"/>
      <c r="PJD158" s="86"/>
      <c r="PJE158" s="86"/>
      <c r="PJF158" s="86"/>
      <c r="PJG158" s="86"/>
      <c r="PJH158" s="86"/>
      <c r="PJI158" s="86"/>
      <c r="PJJ158" s="86"/>
      <c r="PJK158" s="86"/>
      <c r="PJL158" s="86"/>
      <c r="PJM158" s="86"/>
      <c r="PJN158" s="86"/>
      <c r="PJO158" s="86"/>
      <c r="PJP158" s="86"/>
      <c r="PJQ158" s="86"/>
      <c r="PJR158" s="86"/>
      <c r="PJS158" s="86"/>
      <c r="PJT158" s="86"/>
      <c r="PJU158" s="86"/>
      <c r="PJV158" s="86"/>
      <c r="PJW158" s="86"/>
      <c r="PJX158" s="86"/>
      <c r="PJY158" s="86"/>
      <c r="PJZ158" s="86"/>
      <c r="PKA158" s="86"/>
      <c r="PKB158" s="86"/>
      <c r="PKC158" s="86"/>
      <c r="PKD158" s="86"/>
      <c r="PKE158" s="86"/>
      <c r="PKF158" s="86"/>
      <c r="PKG158" s="86"/>
      <c r="PKH158" s="86"/>
      <c r="PKI158" s="86"/>
      <c r="PKJ158" s="86"/>
      <c r="PKK158" s="86"/>
      <c r="PKL158" s="86"/>
      <c r="PKM158" s="86"/>
      <c r="PKN158" s="86"/>
      <c r="PKO158" s="86"/>
      <c r="PKP158" s="86"/>
      <c r="PKQ158" s="86"/>
      <c r="PKR158" s="86"/>
      <c r="PKS158" s="86"/>
      <c r="PKT158" s="86"/>
      <c r="PKU158" s="86"/>
      <c r="PKV158" s="86"/>
      <c r="PKW158" s="86"/>
      <c r="PKX158" s="86"/>
      <c r="PKY158" s="86"/>
      <c r="PKZ158" s="86"/>
      <c r="PLA158" s="86"/>
      <c r="PLB158" s="86"/>
      <c r="PLC158" s="86"/>
      <c r="PLD158" s="86"/>
      <c r="PLE158" s="86"/>
      <c r="PLF158" s="86"/>
      <c r="PLG158" s="86"/>
      <c r="PLH158" s="86"/>
      <c r="PLI158" s="86"/>
      <c r="PLJ158" s="86"/>
      <c r="PLK158" s="86"/>
      <c r="PLL158" s="86"/>
      <c r="PLM158" s="86"/>
      <c r="PLN158" s="86"/>
      <c r="PLO158" s="86"/>
      <c r="PLP158" s="86"/>
      <c r="PLQ158" s="86"/>
      <c r="PLR158" s="86"/>
      <c r="PLS158" s="86"/>
      <c r="PLT158" s="86"/>
      <c r="PLU158" s="86"/>
      <c r="PLV158" s="86"/>
      <c r="PLW158" s="86"/>
      <c r="PLX158" s="86"/>
      <c r="PLY158" s="86"/>
      <c r="PLZ158" s="86"/>
      <c r="PMA158" s="86"/>
      <c r="PMB158" s="86"/>
      <c r="PMC158" s="86"/>
      <c r="PMD158" s="86"/>
      <c r="PME158" s="86"/>
      <c r="PMF158" s="86"/>
      <c r="PMG158" s="86"/>
      <c r="PMH158" s="86"/>
      <c r="PMI158" s="86"/>
      <c r="PMJ158" s="86"/>
      <c r="PMK158" s="86"/>
      <c r="PML158" s="86"/>
      <c r="PMM158" s="86"/>
      <c r="PMN158" s="86"/>
      <c r="PMO158" s="86"/>
      <c r="PMP158" s="86"/>
      <c r="PMQ158" s="86"/>
      <c r="PMR158" s="86"/>
      <c r="PMS158" s="86"/>
      <c r="PMT158" s="86"/>
      <c r="PMU158" s="86"/>
      <c r="PMV158" s="86"/>
      <c r="PMW158" s="86"/>
      <c r="PMX158" s="86"/>
      <c r="PMY158" s="86"/>
      <c r="PMZ158" s="86"/>
      <c r="PNA158" s="86"/>
      <c r="PNB158" s="86"/>
      <c r="PNC158" s="86"/>
      <c r="PND158" s="86"/>
      <c r="PNE158" s="86"/>
      <c r="PNF158" s="86"/>
      <c r="PNG158" s="86"/>
      <c r="PNH158" s="86"/>
      <c r="PNI158" s="86"/>
      <c r="PNJ158" s="86"/>
      <c r="PNK158" s="86"/>
      <c r="PNL158" s="86"/>
      <c r="PNM158" s="86"/>
      <c r="PNN158" s="86"/>
      <c r="PNO158" s="86"/>
      <c r="PNP158" s="86"/>
      <c r="PNQ158" s="86"/>
      <c r="PNR158" s="86"/>
      <c r="PNS158" s="86"/>
      <c r="PNT158" s="86"/>
      <c r="PNU158" s="86"/>
      <c r="PNV158" s="86"/>
      <c r="PNW158" s="86"/>
      <c r="PNX158" s="86"/>
      <c r="PNY158" s="86"/>
      <c r="PNZ158" s="86"/>
      <c r="POA158" s="86"/>
      <c r="POB158" s="86"/>
      <c r="POC158" s="86"/>
      <c r="POD158" s="86"/>
      <c r="POE158" s="86"/>
      <c r="POF158" s="86"/>
      <c r="POG158" s="86"/>
      <c r="POH158" s="86"/>
      <c r="POI158" s="86"/>
      <c r="POJ158" s="86"/>
      <c r="POK158" s="86"/>
      <c r="POL158" s="86"/>
      <c r="POM158" s="186"/>
      <c r="PON158" s="186"/>
      <c r="POO158" s="186"/>
      <c r="POP158" s="186"/>
      <c r="POQ158" s="186"/>
      <c r="POR158" s="186"/>
      <c r="POS158" s="86"/>
      <c r="POT158" s="86"/>
      <c r="POU158" s="86"/>
      <c r="POV158" s="86"/>
      <c r="POW158" s="86"/>
      <c r="POX158" s="86"/>
      <c r="POY158" s="86"/>
      <c r="POZ158" s="86"/>
      <c r="PPA158" s="86"/>
      <c r="PPB158" s="86"/>
      <c r="PPC158" s="86"/>
      <c r="PPD158" s="86"/>
      <c r="PPE158" s="86"/>
      <c r="PPF158" s="86"/>
      <c r="PPG158" s="86"/>
      <c r="PPH158" s="86"/>
      <c r="PPI158" s="86"/>
      <c r="PPJ158" s="86"/>
      <c r="PPK158" s="86"/>
      <c r="PPL158" s="86"/>
      <c r="PPM158" s="86"/>
      <c r="PPN158" s="86"/>
      <c r="PPO158" s="86"/>
      <c r="PPP158" s="86"/>
      <c r="PPQ158" s="86"/>
      <c r="PPR158" s="86"/>
      <c r="PPS158" s="86"/>
      <c r="PPT158" s="86"/>
      <c r="PPU158" s="86"/>
      <c r="PPV158" s="86"/>
      <c r="PPW158" s="86"/>
      <c r="PPX158" s="86"/>
      <c r="PPY158" s="86"/>
      <c r="PPZ158" s="86"/>
      <c r="PQA158" s="86"/>
      <c r="PQB158" s="86"/>
      <c r="PQC158" s="86"/>
      <c r="PQD158" s="86"/>
      <c r="PQE158" s="86"/>
      <c r="PQF158" s="86"/>
      <c r="PQG158" s="86"/>
      <c r="PQH158" s="86"/>
      <c r="PQI158" s="86"/>
      <c r="PQJ158" s="86"/>
      <c r="PQK158" s="86"/>
      <c r="PQL158" s="86"/>
      <c r="PQM158" s="86"/>
      <c r="PQN158" s="86"/>
      <c r="PQO158" s="86"/>
      <c r="PQP158" s="86"/>
      <c r="PQQ158" s="86"/>
      <c r="PQR158" s="86"/>
      <c r="PQS158" s="86"/>
      <c r="PQT158" s="86"/>
      <c r="PQU158" s="86"/>
      <c r="PQV158" s="86"/>
      <c r="PQW158" s="86"/>
      <c r="PQX158" s="86"/>
      <c r="PQY158" s="86"/>
      <c r="PQZ158" s="86"/>
      <c r="PRA158" s="86"/>
      <c r="PRB158" s="86"/>
      <c r="PRC158" s="86"/>
      <c r="PRD158" s="86"/>
      <c r="PRE158" s="86"/>
      <c r="PRF158" s="86"/>
      <c r="PRG158" s="86"/>
      <c r="PRH158" s="86"/>
      <c r="PRI158" s="86"/>
      <c r="PRJ158" s="86"/>
      <c r="PRK158" s="86"/>
      <c r="PRL158" s="86"/>
      <c r="PRM158" s="86"/>
      <c r="PRN158" s="86"/>
      <c r="PRO158" s="86"/>
      <c r="PRP158" s="86"/>
      <c r="PRQ158" s="86"/>
      <c r="PRR158" s="86"/>
      <c r="PRS158" s="86"/>
      <c r="PRT158" s="86"/>
      <c r="PRU158" s="86"/>
      <c r="PRV158" s="86"/>
      <c r="PRW158" s="86"/>
      <c r="PRX158" s="86"/>
      <c r="PRY158" s="86"/>
      <c r="PRZ158" s="86"/>
      <c r="PSA158" s="86"/>
      <c r="PSB158" s="86"/>
      <c r="PSC158" s="86"/>
      <c r="PSD158" s="86"/>
      <c r="PSE158" s="86"/>
      <c r="PSF158" s="86"/>
      <c r="PSG158" s="86"/>
      <c r="PSH158" s="86"/>
      <c r="PSI158" s="86"/>
      <c r="PSJ158" s="86"/>
      <c r="PSK158" s="86"/>
      <c r="PSL158" s="86"/>
      <c r="PSM158" s="86"/>
      <c r="PSN158" s="86"/>
      <c r="PSO158" s="86"/>
      <c r="PSP158" s="86"/>
      <c r="PSQ158" s="86"/>
      <c r="PSR158" s="86"/>
      <c r="PSS158" s="86"/>
      <c r="PST158" s="86"/>
      <c r="PSU158" s="86"/>
      <c r="PSV158" s="86"/>
      <c r="PSW158" s="86"/>
      <c r="PSX158" s="86"/>
      <c r="PSY158" s="86"/>
      <c r="PSZ158" s="86"/>
      <c r="PTA158" s="86"/>
      <c r="PTB158" s="86"/>
      <c r="PTC158" s="86"/>
      <c r="PTD158" s="86"/>
      <c r="PTE158" s="86"/>
      <c r="PTF158" s="86"/>
      <c r="PTG158" s="86"/>
      <c r="PTH158" s="86"/>
      <c r="PTI158" s="86"/>
      <c r="PTJ158" s="86"/>
      <c r="PTK158" s="86"/>
      <c r="PTL158" s="86"/>
      <c r="PTM158" s="86"/>
      <c r="PTN158" s="86"/>
      <c r="PTO158" s="86"/>
      <c r="PTP158" s="86"/>
      <c r="PTQ158" s="86"/>
      <c r="PTR158" s="86"/>
      <c r="PTS158" s="86"/>
      <c r="PTT158" s="86"/>
      <c r="PTU158" s="86"/>
      <c r="PTV158" s="86"/>
      <c r="PTW158" s="86"/>
      <c r="PTX158" s="86"/>
      <c r="PTY158" s="86"/>
      <c r="PTZ158" s="86"/>
      <c r="PUA158" s="86"/>
      <c r="PUB158" s="86"/>
      <c r="PUC158" s="86"/>
      <c r="PUD158" s="86"/>
      <c r="PUE158" s="86"/>
      <c r="PUF158" s="86"/>
      <c r="PUG158" s="86"/>
      <c r="PUH158" s="86"/>
      <c r="PUI158" s="86"/>
      <c r="PUJ158" s="86"/>
      <c r="PUK158" s="86"/>
      <c r="PUL158" s="86"/>
      <c r="PUM158" s="86"/>
      <c r="PUN158" s="86"/>
      <c r="PUO158" s="86"/>
      <c r="PUP158" s="86"/>
      <c r="PUQ158" s="86"/>
      <c r="PUR158" s="86"/>
      <c r="PUS158" s="86"/>
      <c r="PUT158" s="86"/>
      <c r="PUU158" s="86"/>
      <c r="PUV158" s="86"/>
      <c r="PUW158" s="86"/>
      <c r="PUX158" s="86"/>
      <c r="PUY158" s="86"/>
      <c r="PUZ158" s="86"/>
      <c r="PVA158" s="86"/>
      <c r="PVB158" s="86"/>
      <c r="PVC158" s="86"/>
      <c r="PVD158" s="86"/>
      <c r="PVE158" s="86"/>
      <c r="PVF158" s="86"/>
      <c r="PVG158" s="86"/>
      <c r="PVH158" s="86"/>
      <c r="PVI158" s="86"/>
      <c r="PVJ158" s="86"/>
      <c r="PVK158" s="86"/>
      <c r="PVL158" s="86"/>
      <c r="PVM158" s="86"/>
      <c r="PVN158" s="86"/>
      <c r="PVO158" s="86"/>
      <c r="PVP158" s="86"/>
      <c r="PVQ158" s="86"/>
      <c r="PVR158" s="86"/>
      <c r="PVS158" s="86"/>
      <c r="PVT158" s="86"/>
      <c r="PVU158" s="86"/>
      <c r="PVV158" s="86"/>
      <c r="PVW158" s="86"/>
      <c r="PVX158" s="86"/>
      <c r="PVY158" s="86"/>
      <c r="PVZ158" s="86"/>
      <c r="PWA158" s="86"/>
      <c r="PWB158" s="86"/>
      <c r="PWC158" s="86"/>
      <c r="PWD158" s="86"/>
      <c r="PWE158" s="86"/>
      <c r="PWF158" s="86"/>
      <c r="PWG158" s="86"/>
      <c r="PWH158" s="86"/>
      <c r="PWI158" s="86"/>
      <c r="PWJ158" s="86"/>
      <c r="PWK158" s="86"/>
      <c r="PWL158" s="86"/>
      <c r="PWM158" s="86"/>
      <c r="PWN158" s="86"/>
      <c r="PWO158" s="86"/>
      <c r="PWP158" s="86"/>
      <c r="PWQ158" s="86"/>
      <c r="PWR158" s="86"/>
      <c r="PWS158" s="86"/>
      <c r="PWT158" s="86"/>
      <c r="PWU158" s="86"/>
      <c r="PWV158" s="86"/>
      <c r="PWW158" s="86"/>
      <c r="PWX158" s="86"/>
      <c r="PWY158" s="86"/>
      <c r="PWZ158" s="86"/>
      <c r="PXA158" s="86"/>
      <c r="PXB158" s="86"/>
      <c r="PXC158" s="86"/>
      <c r="PXD158" s="86"/>
      <c r="PXE158" s="86"/>
      <c r="PXF158" s="86"/>
      <c r="PXG158" s="86"/>
      <c r="PXH158" s="86"/>
      <c r="PXI158" s="86"/>
      <c r="PXJ158" s="86"/>
      <c r="PXK158" s="86"/>
      <c r="PXL158" s="86"/>
      <c r="PXM158" s="86"/>
      <c r="PXN158" s="86"/>
      <c r="PXO158" s="86"/>
      <c r="PXP158" s="86"/>
      <c r="PXQ158" s="86"/>
      <c r="PXR158" s="86"/>
      <c r="PXS158" s="86"/>
      <c r="PXT158" s="86"/>
      <c r="PXU158" s="86"/>
      <c r="PXV158" s="86"/>
      <c r="PXW158" s="86"/>
      <c r="PXX158" s="86"/>
      <c r="PXY158" s="86"/>
      <c r="PXZ158" s="86"/>
      <c r="PYA158" s="86"/>
      <c r="PYB158" s="86"/>
      <c r="PYC158" s="86"/>
      <c r="PYD158" s="86"/>
      <c r="PYE158" s="86"/>
      <c r="PYF158" s="86"/>
      <c r="PYG158" s="86"/>
      <c r="PYH158" s="86"/>
      <c r="PYI158" s="186"/>
      <c r="PYJ158" s="186"/>
      <c r="PYK158" s="186"/>
      <c r="PYL158" s="186"/>
      <c r="PYM158" s="186"/>
      <c r="PYN158" s="186"/>
      <c r="PYO158" s="86"/>
      <c r="PYP158" s="86"/>
      <c r="PYQ158" s="86"/>
      <c r="PYR158" s="86"/>
      <c r="PYS158" s="86"/>
      <c r="PYT158" s="86"/>
      <c r="PYU158" s="86"/>
      <c r="PYV158" s="86"/>
      <c r="PYW158" s="86"/>
      <c r="PYX158" s="86"/>
      <c r="PYY158" s="86"/>
      <c r="PYZ158" s="86"/>
      <c r="PZA158" s="86"/>
      <c r="PZB158" s="86"/>
      <c r="PZC158" s="86"/>
      <c r="PZD158" s="86"/>
      <c r="PZE158" s="86"/>
      <c r="PZF158" s="86"/>
      <c r="PZG158" s="86"/>
      <c r="PZH158" s="86"/>
      <c r="PZI158" s="86"/>
      <c r="PZJ158" s="86"/>
      <c r="PZK158" s="86"/>
      <c r="PZL158" s="86"/>
      <c r="PZM158" s="86"/>
      <c r="PZN158" s="86"/>
      <c r="PZO158" s="86"/>
      <c r="PZP158" s="86"/>
      <c r="PZQ158" s="86"/>
      <c r="PZR158" s="86"/>
      <c r="PZS158" s="86"/>
      <c r="PZT158" s="86"/>
      <c r="PZU158" s="86"/>
      <c r="PZV158" s="86"/>
      <c r="PZW158" s="86"/>
      <c r="PZX158" s="86"/>
      <c r="PZY158" s="86"/>
      <c r="PZZ158" s="86"/>
      <c r="QAA158" s="86"/>
      <c r="QAB158" s="86"/>
      <c r="QAC158" s="86"/>
      <c r="QAD158" s="86"/>
      <c r="QAE158" s="86"/>
      <c r="QAF158" s="86"/>
      <c r="QAG158" s="86"/>
      <c r="QAH158" s="86"/>
      <c r="QAI158" s="86"/>
      <c r="QAJ158" s="86"/>
      <c r="QAK158" s="86"/>
      <c r="QAL158" s="86"/>
      <c r="QAM158" s="86"/>
      <c r="QAN158" s="86"/>
      <c r="QAO158" s="86"/>
      <c r="QAP158" s="86"/>
      <c r="QAQ158" s="86"/>
      <c r="QAR158" s="86"/>
      <c r="QAS158" s="86"/>
      <c r="QAT158" s="86"/>
      <c r="QAU158" s="86"/>
      <c r="QAV158" s="86"/>
      <c r="QAW158" s="86"/>
      <c r="QAX158" s="86"/>
      <c r="QAY158" s="86"/>
      <c r="QAZ158" s="86"/>
      <c r="QBA158" s="86"/>
      <c r="QBB158" s="86"/>
      <c r="QBC158" s="86"/>
      <c r="QBD158" s="86"/>
      <c r="QBE158" s="86"/>
      <c r="QBF158" s="86"/>
      <c r="QBG158" s="86"/>
      <c r="QBH158" s="86"/>
      <c r="QBI158" s="86"/>
      <c r="QBJ158" s="86"/>
      <c r="QBK158" s="86"/>
      <c r="QBL158" s="86"/>
      <c r="QBM158" s="86"/>
      <c r="QBN158" s="86"/>
      <c r="QBO158" s="86"/>
      <c r="QBP158" s="86"/>
      <c r="QBQ158" s="86"/>
      <c r="QBR158" s="86"/>
      <c r="QBS158" s="86"/>
      <c r="QBT158" s="86"/>
      <c r="QBU158" s="86"/>
      <c r="QBV158" s="86"/>
      <c r="QBW158" s="86"/>
      <c r="QBX158" s="86"/>
      <c r="QBY158" s="86"/>
      <c r="QBZ158" s="86"/>
      <c r="QCA158" s="86"/>
      <c r="QCB158" s="86"/>
      <c r="QCC158" s="86"/>
      <c r="QCD158" s="86"/>
      <c r="QCE158" s="86"/>
      <c r="QCF158" s="86"/>
      <c r="QCG158" s="86"/>
      <c r="QCH158" s="86"/>
      <c r="QCI158" s="86"/>
      <c r="QCJ158" s="86"/>
      <c r="QCK158" s="86"/>
      <c r="QCL158" s="86"/>
      <c r="QCM158" s="86"/>
      <c r="QCN158" s="86"/>
      <c r="QCO158" s="86"/>
      <c r="QCP158" s="86"/>
      <c r="QCQ158" s="86"/>
      <c r="QCR158" s="86"/>
      <c r="QCS158" s="86"/>
      <c r="QCT158" s="86"/>
      <c r="QCU158" s="86"/>
      <c r="QCV158" s="86"/>
      <c r="QCW158" s="86"/>
      <c r="QCX158" s="86"/>
      <c r="QCY158" s="86"/>
      <c r="QCZ158" s="86"/>
      <c r="QDA158" s="86"/>
      <c r="QDB158" s="86"/>
      <c r="QDC158" s="86"/>
      <c r="QDD158" s="86"/>
      <c r="QDE158" s="86"/>
      <c r="QDF158" s="86"/>
      <c r="QDG158" s="86"/>
      <c r="QDH158" s="86"/>
      <c r="QDI158" s="86"/>
      <c r="QDJ158" s="86"/>
      <c r="QDK158" s="86"/>
      <c r="QDL158" s="86"/>
      <c r="QDM158" s="86"/>
      <c r="QDN158" s="86"/>
      <c r="QDO158" s="86"/>
      <c r="QDP158" s="86"/>
      <c r="QDQ158" s="86"/>
      <c r="QDR158" s="86"/>
      <c r="QDS158" s="86"/>
      <c r="QDT158" s="86"/>
      <c r="QDU158" s="86"/>
      <c r="QDV158" s="86"/>
      <c r="QDW158" s="86"/>
      <c r="QDX158" s="86"/>
      <c r="QDY158" s="86"/>
      <c r="QDZ158" s="86"/>
      <c r="QEA158" s="86"/>
      <c r="QEB158" s="86"/>
      <c r="QEC158" s="86"/>
      <c r="QED158" s="86"/>
      <c r="QEE158" s="86"/>
      <c r="QEF158" s="86"/>
      <c r="QEG158" s="86"/>
      <c r="QEH158" s="86"/>
      <c r="QEI158" s="86"/>
      <c r="QEJ158" s="86"/>
      <c r="QEK158" s="86"/>
      <c r="QEL158" s="86"/>
      <c r="QEM158" s="86"/>
      <c r="QEN158" s="86"/>
      <c r="QEO158" s="86"/>
      <c r="QEP158" s="86"/>
      <c r="QEQ158" s="86"/>
      <c r="QER158" s="86"/>
      <c r="QES158" s="86"/>
      <c r="QET158" s="86"/>
      <c r="QEU158" s="86"/>
      <c r="QEV158" s="86"/>
      <c r="QEW158" s="86"/>
      <c r="QEX158" s="86"/>
      <c r="QEY158" s="86"/>
      <c r="QEZ158" s="86"/>
      <c r="QFA158" s="86"/>
      <c r="QFB158" s="86"/>
      <c r="QFC158" s="86"/>
      <c r="QFD158" s="86"/>
      <c r="QFE158" s="86"/>
      <c r="QFF158" s="86"/>
      <c r="QFG158" s="86"/>
      <c r="QFH158" s="86"/>
      <c r="QFI158" s="86"/>
      <c r="QFJ158" s="86"/>
      <c r="QFK158" s="86"/>
      <c r="QFL158" s="86"/>
      <c r="QFM158" s="86"/>
      <c r="QFN158" s="86"/>
      <c r="QFO158" s="86"/>
      <c r="QFP158" s="86"/>
      <c r="QFQ158" s="86"/>
      <c r="QFR158" s="86"/>
      <c r="QFS158" s="86"/>
      <c r="QFT158" s="86"/>
      <c r="QFU158" s="86"/>
      <c r="QFV158" s="86"/>
      <c r="QFW158" s="86"/>
      <c r="QFX158" s="86"/>
      <c r="QFY158" s="86"/>
      <c r="QFZ158" s="86"/>
      <c r="QGA158" s="86"/>
      <c r="QGB158" s="86"/>
      <c r="QGC158" s="86"/>
      <c r="QGD158" s="86"/>
      <c r="QGE158" s="86"/>
      <c r="QGF158" s="86"/>
      <c r="QGG158" s="86"/>
      <c r="QGH158" s="86"/>
      <c r="QGI158" s="86"/>
      <c r="QGJ158" s="86"/>
      <c r="QGK158" s="86"/>
      <c r="QGL158" s="86"/>
      <c r="QGM158" s="86"/>
      <c r="QGN158" s="86"/>
      <c r="QGO158" s="86"/>
      <c r="QGP158" s="86"/>
      <c r="QGQ158" s="86"/>
      <c r="QGR158" s="86"/>
      <c r="QGS158" s="86"/>
      <c r="QGT158" s="86"/>
      <c r="QGU158" s="86"/>
      <c r="QGV158" s="86"/>
      <c r="QGW158" s="86"/>
      <c r="QGX158" s="86"/>
      <c r="QGY158" s="86"/>
      <c r="QGZ158" s="86"/>
      <c r="QHA158" s="86"/>
      <c r="QHB158" s="86"/>
      <c r="QHC158" s="86"/>
      <c r="QHD158" s="86"/>
      <c r="QHE158" s="86"/>
      <c r="QHF158" s="86"/>
      <c r="QHG158" s="86"/>
      <c r="QHH158" s="86"/>
      <c r="QHI158" s="86"/>
      <c r="QHJ158" s="86"/>
      <c r="QHK158" s="86"/>
      <c r="QHL158" s="86"/>
      <c r="QHM158" s="86"/>
      <c r="QHN158" s="86"/>
      <c r="QHO158" s="86"/>
      <c r="QHP158" s="86"/>
      <c r="QHQ158" s="86"/>
      <c r="QHR158" s="86"/>
      <c r="QHS158" s="86"/>
      <c r="QHT158" s="86"/>
      <c r="QHU158" s="86"/>
      <c r="QHV158" s="86"/>
      <c r="QHW158" s="86"/>
      <c r="QHX158" s="86"/>
      <c r="QHY158" s="86"/>
      <c r="QHZ158" s="86"/>
      <c r="QIA158" s="86"/>
      <c r="QIB158" s="86"/>
      <c r="QIC158" s="86"/>
      <c r="QID158" s="86"/>
      <c r="QIE158" s="186"/>
      <c r="QIF158" s="186"/>
      <c r="QIG158" s="186"/>
      <c r="QIH158" s="186"/>
      <c r="QII158" s="186"/>
      <c r="QIJ158" s="186"/>
      <c r="QIK158" s="86"/>
      <c r="QIL158" s="86"/>
      <c r="QIM158" s="86"/>
      <c r="QIN158" s="86"/>
      <c r="QIO158" s="86"/>
      <c r="QIP158" s="86"/>
      <c r="QIQ158" s="86"/>
      <c r="QIR158" s="86"/>
      <c r="QIS158" s="86"/>
      <c r="QIT158" s="86"/>
      <c r="QIU158" s="86"/>
      <c r="QIV158" s="86"/>
      <c r="QIW158" s="86"/>
      <c r="QIX158" s="86"/>
      <c r="QIY158" s="86"/>
      <c r="QIZ158" s="86"/>
      <c r="QJA158" s="86"/>
      <c r="QJB158" s="86"/>
      <c r="QJC158" s="86"/>
      <c r="QJD158" s="86"/>
      <c r="QJE158" s="86"/>
      <c r="QJF158" s="86"/>
      <c r="QJG158" s="86"/>
      <c r="QJH158" s="86"/>
      <c r="QJI158" s="86"/>
      <c r="QJJ158" s="86"/>
      <c r="QJK158" s="86"/>
      <c r="QJL158" s="86"/>
      <c r="QJM158" s="86"/>
      <c r="QJN158" s="86"/>
      <c r="QJO158" s="86"/>
      <c r="QJP158" s="86"/>
      <c r="QJQ158" s="86"/>
      <c r="QJR158" s="86"/>
      <c r="QJS158" s="86"/>
      <c r="QJT158" s="86"/>
      <c r="QJU158" s="86"/>
      <c r="QJV158" s="86"/>
      <c r="QJW158" s="86"/>
      <c r="QJX158" s="86"/>
      <c r="QJY158" s="86"/>
      <c r="QJZ158" s="86"/>
      <c r="QKA158" s="86"/>
      <c r="QKB158" s="86"/>
      <c r="QKC158" s="86"/>
      <c r="QKD158" s="86"/>
      <c r="QKE158" s="86"/>
      <c r="QKF158" s="86"/>
      <c r="QKG158" s="86"/>
      <c r="QKH158" s="86"/>
      <c r="QKI158" s="86"/>
      <c r="QKJ158" s="86"/>
      <c r="QKK158" s="86"/>
      <c r="QKL158" s="86"/>
      <c r="QKM158" s="86"/>
      <c r="QKN158" s="86"/>
      <c r="QKO158" s="86"/>
      <c r="QKP158" s="86"/>
      <c r="QKQ158" s="86"/>
      <c r="QKR158" s="86"/>
      <c r="QKS158" s="86"/>
      <c r="QKT158" s="86"/>
      <c r="QKU158" s="86"/>
      <c r="QKV158" s="86"/>
      <c r="QKW158" s="86"/>
      <c r="QKX158" s="86"/>
      <c r="QKY158" s="86"/>
      <c r="QKZ158" s="86"/>
      <c r="QLA158" s="86"/>
      <c r="QLB158" s="86"/>
      <c r="QLC158" s="86"/>
      <c r="QLD158" s="86"/>
      <c r="QLE158" s="86"/>
      <c r="QLF158" s="86"/>
      <c r="QLG158" s="86"/>
      <c r="QLH158" s="86"/>
      <c r="QLI158" s="86"/>
      <c r="QLJ158" s="86"/>
      <c r="QLK158" s="86"/>
      <c r="QLL158" s="86"/>
      <c r="QLM158" s="86"/>
      <c r="QLN158" s="86"/>
      <c r="QLO158" s="86"/>
      <c r="QLP158" s="86"/>
      <c r="QLQ158" s="86"/>
      <c r="QLR158" s="86"/>
      <c r="QLS158" s="86"/>
      <c r="QLT158" s="86"/>
      <c r="QLU158" s="86"/>
      <c r="QLV158" s="86"/>
      <c r="QLW158" s="86"/>
      <c r="QLX158" s="86"/>
      <c r="QLY158" s="86"/>
      <c r="QLZ158" s="86"/>
      <c r="QMA158" s="86"/>
      <c r="QMB158" s="86"/>
      <c r="QMC158" s="86"/>
      <c r="QMD158" s="86"/>
      <c r="QME158" s="86"/>
      <c r="QMF158" s="86"/>
      <c r="QMG158" s="86"/>
      <c r="QMH158" s="86"/>
      <c r="QMI158" s="86"/>
      <c r="QMJ158" s="86"/>
      <c r="QMK158" s="86"/>
      <c r="QML158" s="86"/>
      <c r="QMM158" s="86"/>
      <c r="QMN158" s="86"/>
      <c r="QMO158" s="86"/>
      <c r="QMP158" s="86"/>
      <c r="QMQ158" s="86"/>
      <c r="QMR158" s="86"/>
      <c r="QMS158" s="86"/>
      <c r="QMT158" s="86"/>
      <c r="QMU158" s="86"/>
      <c r="QMV158" s="86"/>
      <c r="QMW158" s="86"/>
      <c r="QMX158" s="86"/>
      <c r="QMY158" s="86"/>
      <c r="QMZ158" s="86"/>
      <c r="QNA158" s="86"/>
      <c r="QNB158" s="86"/>
      <c r="QNC158" s="86"/>
      <c r="QND158" s="86"/>
      <c r="QNE158" s="86"/>
      <c r="QNF158" s="86"/>
      <c r="QNG158" s="86"/>
      <c r="QNH158" s="86"/>
      <c r="QNI158" s="86"/>
      <c r="QNJ158" s="86"/>
      <c r="QNK158" s="86"/>
      <c r="QNL158" s="86"/>
      <c r="QNM158" s="86"/>
      <c r="QNN158" s="86"/>
      <c r="QNO158" s="86"/>
      <c r="QNP158" s="86"/>
      <c r="QNQ158" s="86"/>
      <c r="QNR158" s="86"/>
      <c r="QNS158" s="86"/>
      <c r="QNT158" s="86"/>
      <c r="QNU158" s="86"/>
      <c r="QNV158" s="86"/>
      <c r="QNW158" s="86"/>
      <c r="QNX158" s="86"/>
      <c r="QNY158" s="86"/>
      <c r="QNZ158" s="86"/>
      <c r="QOA158" s="86"/>
      <c r="QOB158" s="86"/>
      <c r="QOC158" s="86"/>
      <c r="QOD158" s="86"/>
      <c r="QOE158" s="86"/>
      <c r="QOF158" s="86"/>
      <c r="QOG158" s="86"/>
      <c r="QOH158" s="86"/>
      <c r="QOI158" s="86"/>
      <c r="QOJ158" s="86"/>
      <c r="QOK158" s="86"/>
      <c r="QOL158" s="86"/>
      <c r="QOM158" s="86"/>
      <c r="QON158" s="86"/>
      <c r="QOO158" s="86"/>
      <c r="QOP158" s="86"/>
      <c r="QOQ158" s="86"/>
      <c r="QOR158" s="86"/>
      <c r="QOS158" s="86"/>
      <c r="QOT158" s="86"/>
      <c r="QOU158" s="86"/>
      <c r="QOV158" s="86"/>
      <c r="QOW158" s="86"/>
      <c r="QOX158" s="86"/>
      <c r="QOY158" s="86"/>
      <c r="QOZ158" s="86"/>
      <c r="QPA158" s="86"/>
      <c r="QPB158" s="86"/>
      <c r="QPC158" s="86"/>
      <c r="QPD158" s="86"/>
      <c r="QPE158" s="86"/>
      <c r="QPF158" s="86"/>
      <c r="QPG158" s="86"/>
      <c r="QPH158" s="86"/>
      <c r="QPI158" s="86"/>
      <c r="QPJ158" s="86"/>
      <c r="QPK158" s="86"/>
      <c r="QPL158" s="86"/>
      <c r="QPM158" s="86"/>
      <c r="QPN158" s="86"/>
      <c r="QPO158" s="86"/>
      <c r="QPP158" s="86"/>
      <c r="QPQ158" s="86"/>
      <c r="QPR158" s="86"/>
      <c r="QPS158" s="86"/>
      <c r="QPT158" s="86"/>
      <c r="QPU158" s="86"/>
      <c r="QPV158" s="86"/>
      <c r="QPW158" s="86"/>
      <c r="QPX158" s="86"/>
      <c r="QPY158" s="86"/>
      <c r="QPZ158" s="86"/>
      <c r="QQA158" s="86"/>
      <c r="QQB158" s="86"/>
      <c r="QQC158" s="86"/>
      <c r="QQD158" s="86"/>
      <c r="QQE158" s="86"/>
      <c r="QQF158" s="86"/>
      <c r="QQG158" s="86"/>
      <c r="QQH158" s="86"/>
      <c r="QQI158" s="86"/>
      <c r="QQJ158" s="86"/>
      <c r="QQK158" s="86"/>
      <c r="QQL158" s="86"/>
      <c r="QQM158" s="86"/>
      <c r="QQN158" s="86"/>
      <c r="QQO158" s="86"/>
      <c r="QQP158" s="86"/>
      <c r="QQQ158" s="86"/>
      <c r="QQR158" s="86"/>
      <c r="QQS158" s="86"/>
      <c r="QQT158" s="86"/>
      <c r="QQU158" s="86"/>
      <c r="QQV158" s="86"/>
      <c r="QQW158" s="86"/>
      <c r="QQX158" s="86"/>
      <c r="QQY158" s="86"/>
      <c r="QQZ158" s="86"/>
      <c r="QRA158" s="86"/>
      <c r="QRB158" s="86"/>
      <c r="QRC158" s="86"/>
      <c r="QRD158" s="86"/>
      <c r="QRE158" s="86"/>
      <c r="QRF158" s="86"/>
      <c r="QRG158" s="86"/>
      <c r="QRH158" s="86"/>
      <c r="QRI158" s="86"/>
      <c r="QRJ158" s="86"/>
      <c r="QRK158" s="86"/>
      <c r="QRL158" s="86"/>
      <c r="QRM158" s="86"/>
      <c r="QRN158" s="86"/>
      <c r="QRO158" s="86"/>
      <c r="QRP158" s="86"/>
      <c r="QRQ158" s="86"/>
      <c r="QRR158" s="86"/>
      <c r="QRS158" s="86"/>
      <c r="QRT158" s="86"/>
      <c r="QRU158" s="86"/>
      <c r="QRV158" s="86"/>
      <c r="QRW158" s="86"/>
      <c r="QRX158" s="86"/>
      <c r="QRY158" s="86"/>
      <c r="QRZ158" s="86"/>
      <c r="QSA158" s="186"/>
      <c r="QSB158" s="186"/>
      <c r="QSC158" s="186"/>
      <c r="QSD158" s="186"/>
      <c r="QSE158" s="186"/>
      <c r="QSF158" s="186"/>
      <c r="QSG158" s="86"/>
      <c r="QSH158" s="86"/>
      <c r="QSI158" s="86"/>
      <c r="QSJ158" s="86"/>
      <c r="QSK158" s="86"/>
      <c r="QSL158" s="86"/>
      <c r="QSM158" s="86"/>
      <c r="QSN158" s="86"/>
      <c r="QSO158" s="86"/>
      <c r="QSP158" s="86"/>
      <c r="QSQ158" s="86"/>
      <c r="QSR158" s="86"/>
      <c r="QSS158" s="86"/>
      <c r="QST158" s="86"/>
      <c r="QSU158" s="86"/>
      <c r="QSV158" s="86"/>
      <c r="QSW158" s="86"/>
      <c r="QSX158" s="86"/>
      <c r="QSY158" s="86"/>
      <c r="QSZ158" s="86"/>
      <c r="QTA158" s="86"/>
      <c r="QTB158" s="86"/>
      <c r="QTC158" s="86"/>
      <c r="QTD158" s="86"/>
      <c r="QTE158" s="86"/>
      <c r="QTF158" s="86"/>
      <c r="QTG158" s="86"/>
      <c r="QTH158" s="86"/>
      <c r="QTI158" s="86"/>
      <c r="QTJ158" s="86"/>
      <c r="QTK158" s="86"/>
      <c r="QTL158" s="86"/>
      <c r="QTM158" s="86"/>
      <c r="QTN158" s="86"/>
      <c r="QTO158" s="86"/>
      <c r="QTP158" s="86"/>
      <c r="QTQ158" s="86"/>
      <c r="QTR158" s="86"/>
      <c r="QTS158" s="86"/>
      <c r="QTT158" s="86"/>
      <c r="QTU158" s="86"/>
      <c r="QTV158" s="86"/>
      <c r="QTW158" s="86"/>
      <c r="QTX158" s="86"/>
      <c r="QTY158" s="86"/>
      <c r="QTZ158" s="86"/>
      <c r="QUA158" s="86"/>
      <c r="QUB158" s="86"/>
      <c r="QUC158" s="86"/>
      <c r="QUD158" s="86"/>
      <c r="QUE158" s="86"/>
      <c r="QUF158" s="86"/>
      <c r="QUG158" s="86"/>
      <c r="QUH158" s="86"/>
      <c r="QUI158" s="86"/>
      <c r="QUJ158" s="86"/>
      <c r="QUK158" s="86"/>
      <c r="QUL158" s="86"/>
      <c r="QUM158" s="86"/>
      <c r="QUN158" s="86"/>
      <c r="QUO158" s="86"/>
      <c r="QUP158" s="86"/>
      <c r="QUQ158" s="86"/>
      <c r="QUR158" s="86"/>
      <c r="QUS158" s="86"/>
      <c r="QUT158" s="86"/>
      <c r="QUU158" s="86"/>
      <c r="QUV158" s="86"/>
      <c r="QUW158" s="86"/>
      <c r="QUX158" s="86"/>
      <c r="QUY158" s="86"/>
      <c r="QUZ158" s="86"/>
      <c r="QVA158" s="86"/>
      <c r="QVB158" s="86"/>
      <c r="QVC158" s="86"/>
      <c r="QVD158" s="86"/>
      <c r="QVE158" s="86"/>
      <c r="QVF158" s="86"/>
      <c r="QVG158" s="86"/>
      <c r="QVH158" s="86"/>
      <c r="QVI158" s="86"/>
      <c r="QVJ158" s="86"/>
      <c r="QVK158" s="86"/>
      <c r="QVL158" s="86"/>
      <c r="QVM158" s="86"/>
      <c r="QVN158" s="86"/>
      <c r="QVO158" s="86"/>
      <c r="QVP158" s="86"/>
      <c r="QVQ158" s="86"/>
      <c r="QVR158" s="86"/>
      <c r="QVS158" s="86"/>
      <c r="QVT158" s="86"/>
      <c r="QVU158" s="86"/>
      <c r="QVV158" s="86"/>
      <c r="QVW158" s="86"/>
      <c r="QVX158" s="86"/>
      <c r="QVY158" s="86"/>
      <c r="QVZ158" s="86"/>
      <c r="QWA158" s="86"/>
      <c r="QWB158" s="86"/>
      <c r="QWC158" s="86"/>
      <c r="QWD158" s="86"/>
      <c r="QWE158" s="86"/>
      <c r="QWF158" s="86"/>
      <c r="QWG158" s="86"/>
      <c r="QWH158" s="86"/>
      <c r="QWI158" s="86"/>
      <c r="QWJ158" s="86"/>
      <c r="QWK158" s="86"/>
      <c r="QWL158" s="86"/>
      <c r="QWM158" s="86"/>
      <c r="QWN158" s="86"/>
      <c r="QWO158" s="86"/>
      <c r="QWP158" s="86"/>
      <c r="QWQ158" s="86"/>
      <c r="QWR158" s="86"/>
      <c r="QWS158" s="86"/>
      <c r="QWT158" s="86"/>
      <c r="QWU158" s="86"/>
      <c r="QWV158" s="86"/>
      <c r="QWW158" s="86"/>
      <c r="QWX158" s="86"/>
      <c r="QWY158" s="86"/>
      <c r="QWZ158" s="86"/>
      <c r="QXA158" s="86"/>
      <c r="QXB158" s="86"/>
      <c r="QXC158" s="86"/>
      <c r="QXD158" s="86"/>
      <c r="QXE158" s="86"/>
      <c r="QXF158" s="86"/>
      <c r="QXG158" s="86"/>
      <c r="QXH158" s="86"/>
      <c r="QXI158" s="86"/>
      <c r="QXJ158" s="86"/>
      <c r="QXK158" s="86"/>
      <c r="QXL158" s="86"/>
      <c r="QXM158" s="86"/>
      <c r="QXN158" s="86"/>
      <c r="QXO158" s="86"/>
      <c r="QXP158" s="86"/>
      <c r="QXQ158" s="86"/>
      <c r="QXR158" s="86"/>
      <c r="QXS158" s="86"/>
      <c r="QXT158" s="86"/>
      <c r="QXU158" s="86"/>
      <c r="QXV158" s="86"/>
      <c r="QXW158" s="86"/>
      <c r="QXX158" s="86"/>
      <c r="QXY158" s="86"/>
      <c r="QXZ158" s="86"/>
      <c r="QYA158" s="86"/>
      <c r="QYB158" s="86"/>
      <c r="QYC158" s="86"/>
      <c r="QYD158" s="86"/>
      <c r="QYE158" s="86"/>
      <c r="QYF158" s="86"/>
      <c r="QYG158" s="86"/>
      <c r="QYH158" s="86"/>
      <c r="QYI158" s="86"/>
      <c r="QYJ158" s="86"/>
      <c r="QYK158" s="86"/>
      <c r="QYL158" s="86"/>
      <c r="QYM158" s="86"/>
      <c r="QYN158" s="86"/>
      <c r="QYO158" s="86"/>
      <c r="QYP158" s="86"/>
      <c r="QYQ158" s="86"/>
      <c r="QYR158" s="86"/>
      <c r="QYS158" s="86"/>
      <c r="QYT158" s="86"/>
      <c r="QYU158" s="86"/>
      <c r="QYV158" s="86"/>
      <c r="QYW158" s="86"/>
      <c r="QYX158" s="86"/>
      <c r="QYY158" s="86"/>
      <c r="QYZ158" s="86"/>
      <c r="QZA158" s="86"/>
      <c r="QZB158" s="86"/>
      <c r="QZC158" s="86"/>
      <c r="QZD158" s="86"/>
      <c r="QZE158" s="86"/>
      <c r="QZF158" s="86"/>
      <c r="QZG158" s="86"/>
      <c r="QZH158" s="86"/>
      <c r="QZI158" s="86"/>
      <c r="QZJ158" s="86"/>
      <c r="QZK158" s="86"/>
      <c r="QZL158" s="86"/>
      <c r="QZM158" s="86"/>
      <c r="QZN158" s="86"/>
      <c r="QZO158" s="86"/>
      <c r="QZP158" s="86"/>
      <c r="QZQ158" s="86"/>
      <c r="QZR158" s="86"/>
      <c r="QZS158" s="86"/>
      <c r="QZT158" s="86"/>
      <c r="QZU158" s="86"/>
      <c r="QZV158" s="86"/>
      <c r="QZW158" s="86"/>
      <c r="QZX158" s="86"/>
      <c r="QZY158" s="86"/>
      <c r="QZZ158" s="86"/>
      <c r="RAA158" s="86"/>
      <c r="RAB158" s="86"/>
      <c r="RAC158" s="86"/>
      <c r="RAD158" s="86"/>
      <c r="RAE158" s="86"/>
      <c r="RAF158" s="86"/>
      <c r="RAG158" s="86"/>
      <c r="RAH158" s="86"/>
      <c r="RAI158" s="86"/>
      <c r="RAJ158" s="86"/>
      <c r="RAK158" s="86"/>
      <c r="RAL158" s="86"/>
      <c r="RAM158" s="86"/>
      <c r="RAN158" s="86"/>
      <c r="RAO158" s="86"/>
      <c r="RAP158" s="86"/>
      <c r="RAQ158" s="86"/>
      <c r="RAR158" s="86"/>
      <c r="RAS158" s="86"/>
      <c r="RAT158" s="86"/>
      <c r="RAU158" s="86"/>
      <c r="RAV158" s="86"/>
      <c r="RAW158" s="86"/>
      <c r="RAX158" s="86"/>
      <c r="RAY158" s="86"/>
      <c r="RAZ158" s="86"/>
      <c r="RBA158" s="86"/>
      <c r="RBB158" s="86"/>
      <c r="RBC158" s="86"/>
      <c r="RBD158" s="86"/>
      <c r="RBE158" s="86"/>
      <c r="RBF158" s="86"/>
      <c r="RBG158" s="86"/>
      <c r="RBH158" s="86"/>
      <c r="RBI158" s="86"/>
      <c r="RBJ158" s="86"/>
      <c r="RBK158" s="86"/>
      <c r="RBL158" s="86"/>
      <c r="RBM158" s="86"/>
      <c r="RBN158" s="86"/>
      <c r="RBO158" s="86"/>
      <c r="RBP158" s="86"/>
      <c r="RBQ158" s="86"/>
      <c r="RBR158" s="86"/>
      <c r="RBS158" s="86"/>
      <c r="RBT158" s="86"/>
      <c r="RBU158" s="86"/>
      <c r="RBV158" s="86"/>
      <c r="RBW158" s="186"/>
      <c r="RBX158" s="186"/>
      <c r="RBY158" s="186"/>
      <c r="RBZ158" s="186"/>
      <c r="RCA158" s="186"/>
      <c r="RCB158" s="186"/>
      <c r="RCC158" s="86"/>
      <c r="RCD158" s="86"/>
      <c r="RCE158" s="86"/>
      <c r="RCF158" s="86"/>
      <c r="RCG158" s="86"/>
      <c r="RCH158" s="86"/>
      <c r="RCI158" s="86"/>
      <c r="RCJ158" s="86"/>
      <c r="RCK158" s="86"/>
      <c r="RCL158" s="86"/>
      <c r="RCM158" s="86"/>
      <c r="RCN158" s="86"/>
      <c r="RCO158" s="86"/>
      <c r="RCP158" s="86"/>
      <c r="RCQ158" s="86"/>
      <c r="RCR158" s="86"/>
      <c r="RCS158" s="86"/>
      <c r="RCT158" s="86"/>
      <c r="RCU158" s="86"/>
      <c r="RCV158" s="86"/>
      <c r="RCW158" s="86"/>
      <c r="RCX158" s="86"/>
      <c r="RCY158" s="86"/>
      <c r="RCZ158" s="86"/>
      <c r="RDA158" s="86"/>
      <c r="RDB158" s="86"/>
      <c r="RDC158" s="86"/>
      <c r="RDD158" s="86"/>
      <c r="RDE158" s="86"/>
      <c r="RDF158" s="86"/>
      <c r="RDG158" s="86"/>
      <c r="RDH158" s="86"/>
      <c r="RDI158" s="86"/>
      <c r="RDJ158" s="86"/>
      <c r="RDK158" s="86"/>
      <c r="RDL158" s="86"/>
      <c r="RDM158" s="86"/>
      <c r="RDN158" s="86"/>
      <c r="RDO158" s="86"/>
      <c r="RDP158" s="86"/>
      <c r="RDQ158" s="86"/>
      <c r="RDR158" s="86"/>
      <c r="RDS158" s="86"/>
      <c r="RDT158" s="86"/>
      <c r="RDU158" s="86"/>
      <c r="RDV158" s="86"/>
      <c r="RDW158" s="86"/>
      <c r="RDX158" s="86"/>
      <c r="RDY158" s="86"/>
      <c r="RDZ158" s="86"/>
      <c r="REA158" s="86"/>
      <c r="REB158" s="86"/>
      <c r="REC158" s="86"/>
      <c r="RED158" s="86"/>
      <c r="REE158" s="86"/>
      <c r="REF158" s="86"/>
      <c r="REG158" s="86"/>
      <c r="REH158" s="86"/>
      <c r="REI158" s="86"/>
      <c r="REJ158" s="86"/>
      <c r="REK158" s="86"/>
      <c r="REL158" s="86"/>
      <c r="REM158" s="86"/>
      <c r="REN158" s="86"/>
      <c r="REO158" s="86"/>
      <c r="REP158" s="86"/>
      <c r="REQ158" s="86"/>
      <c r="RER158" s="86"/>
      <c r="RES158" s="86"/>
      <c r="RET158" s="86"/>
      <c r="REU158" s="86"/>
      <c r="REV158" s="86"/>
      <c r="REW158" s="86"/>
      <c r="REX158" s="86"/>
      <c r="REY158" s="86"/>
      <c r="REZ158" s="86"/>
      <c r="RFA158" s="86"/>
      <c r="RFB158" s="86"/>
      <c r="RFC158" s="86"/>
      <c r="RFD158" s="86"/>
      <c r="RFE158" s="86"/>
      <c r="RFF158" s="86"/>
      <c r="RFG158" s="86"/>
      <c r="RFH158" s="86"/>
      <c r="RFI158" s="86"/>
      <c r="RFJ158" s="86"/>
      <c r="RFK158" s="86"/>
      <c r="RFL158" s="86"/>
      <c r="RFM158" s="86"/>
      <c r="RFN158" s="86"/>
      <c r="RFO158" s="86"/>
      <c r="RFP158" s="86"/>
      <c r="RFQ158" s="86"/>
      <c r="RFR158" s="86"/>
      <c r="RFS158" s="86"/>
      <c r="RFT158" s="86"/>
      <c r="RFU158" s="86"/>
      <c r="RFV158" s="86"/>
      <c r="RFW158" s="86"/>
      <c r="RFX158" s="86"/>
      <c r="RFY158" s="86"/>
      <c r="RFZ158" s="86"/>
      <c r="RGA158" s="86"/>
      <c r="RGB158" s="86"/>
      <c r="RGC158" s="86"/>
      <c r="RGD158" s="86"/>
      <c r="RGE158" s="86"/>
      <c r="RGF158" s="86"/>
      <c r="RGG158" s="86"/>
      <c r="RGH158" s="86"/>
      <c r="RGI158" s="86"/>
      <c r="RGJ158" s="86"/>
      <c r="RGK158" s="86"/>
      <c r="RGL158" s="86"/>
      <c r="RGM158" s="86"/>
      <c r="RGN158" s="86"/>
      <c r="RGO158" s="86"/>
      <c r="RGP158" s="86"/>
      <c r="RGQ158" s="86"/>
      <c r="RGR158" s="86"/>
      <c r="RGS158" s="86"/>
      <c r="RGT158" s="86"/>
      <c r="RGU158" s="86"/>
      <c r="RGV158" s="86"/>
      <c r="RGW158" s="86"/>
      <c r="RGX158" s="86"/>
      <c r="RGY158" s="86"/>
      <c r="RGZ158" s="86"/>
      <c r="RHA158" s="86"/>
      <c r="RHB158" s="86"/>
      <c r="RHC158" s="86"/>
      <c r="RHD158" s="86"/>
      <c r="RHE158" s="86"/>
      <c r="RHF158" s="86"/>
      <c r="RHG158" s="86"/>
      <c r="RHH158" s="86"/>
      <c r="RHI158" s="86"/>
      <c r="RHJ158" s="86"/>
      <c r="RHK158" s="86"/>
      <c r="RHL158" s="86"/>
      <c r="RHM158" s="86"/>
      <c r="RHN158" s="86"/>
      <c r="RHO158" s="86"/>
      <c r="RHP158" s="86"/>
      <c r="RHQ158" s="86"/>
      <c r="RHR158" s="86"/>
      <c r="RHS158" s="86"/>
      <c r="RHT158" s="86"/>
      <c r="RHU158" s="86"/>
      <c r="RHV158" s="86"/>
      <c r="RHW158" s="86"/>
      <c r="RHX158" s="86"/>
      <c r="RHY158" s="86"/>
      <c r="RHZ158" s="86"/>
      <c r="RIA158" s="86"/>
      <c r="RIB158" s="86"/>
      <c r="RIC158" s="86"/>
      <c r="RID158" s="86"/>
      <c r="RIE158" s="86"/>
      <c r="RIF158" s="86"/>
      <c r="RIG158" s="86"/>
      <c r="RIH158" s="86"/>
      <c r="RII158" s="86"/>
      <c r="RIJ158" s="86"/>
      <c r="RIK158" s="86"/>
      <c r="RIL158" s="86"/>
      <c r="RIM158" s="86"/>
      <c r="RIN158" s="86"/>
      <c r="RIO158" s="86"/>
      <c r="RIP158" s="86"/>
      <c r="RIQ158" s="86"/>
      <c r="RIR158" s="86"/>
      <c r="RIS158" s="86"/>
      <c r="RIT158" s="86"/>
      <c r="RIU158" s="86"/>
      <c r="RIV158" s="86"/>
      <c r="RIW158" s="86"/>
      <c r="RIX158" s="86"/>
      <c r="RIY158" s="86"/>
      <c r="RIZ158" s="86"/>
      <c r="RJA158" s="86"/>
      <c r="RJB158" s="86"/>
      <c r="RJC158" s="86"/>
      <c r="RJD158" s="86"/>
      <c r="RJE158" s="86"/>
      <c r="RJF158" s="86"/>
      <c r="RJG158" s="86"/>
      <c r="RJH158" s="86"/>
      <c r="RJI158" s="86"/>
      <c r="RJJ158" s="86"/>
      <c r="RJK158" s="86"/>
      <c r="RJL158" s="86"/>
      <c r="RJM158" s="86"/>
      <c r="RJN158" s="86"/>
      <c r="RJO158" s="86"/>
      <c r="RJP158" s="86"/>
      <c r="RJQ158" s="86"/>
      <c r="RJR158" s="86"/>
      <c r="RJS158" s="86"/>
      <c r="RJT158" s="86"/>
      <c r="RJU158" s="86"/>
      <c r="RJV158" s="86"/>
      <c r="RJW158" s="86"/>
      <c r="RJX158" s="86"/>
      <c r="RJY158" s="86"/>
      <c r="RJZ158" s="86"/>
      <c r="RKA158" s="86"/>
      <c r="RKB158" s="86"/>
      <c r="RKC158" s="86"/>
      <c r="RKD158" s="86"/>
      <c r="RKE158" s="86"/>
      <c r="RKF158" s="86"/>
      <c r="RKG158" s="86"/>
      <c r="RKH158" s="86"/>
      <c r="RKI158" s="86"/>
      <c r="RKJ158" s="86"/>
      <c r="RKK158" s="86"/>
      <c r="RKL158" s="86"/>
      <c r="RKM158" s="86"/>
      <c r="RKN158" s="86"/>
      <c r="RKO158" s="86"/>
      <c r="RKP158" s="86"/>
      <c r="RKQ158" s="86"/>
      <c r="RKR158" s="86"/>
      <c r="RKS158" s="86"/>
      <c r="RKT158" s="86"/>
      <c r="RKU158" s="86"/>
      <c r="RKV158" s="86"/>
      <c r="RKW158" s="86"/>
      <c r="RKX158" s="86"/>
      <c r="RKY158" s="86"/>
      <c r="RKZ158" s="86"/>
      <c r="RLA158" s="86"/>
      <c r="RLB158" s="86"/>
      <c r="RLC158" s="86"/>
      <c r="RLD158" s="86"/>
      <c r="RLE158" s="86"/>
      <c r="RLF158" s="86"/>
      <c r="RLG158" s="86"/>
      <c r="RLH158" s="86"/>
      <c r="RLI158" s="86"/>
      <c r="RLJ158" s="86"/>
      <c r="RLK158" s="86"/>
      <c r="RLL158" s="86"/>
      <c r="RLM158" s="86"/>
      <c r="RLN158" s="86"/>
      <c r="RLO158" s="86"/>
      <c r="RLP158" s="86"/>
      <c r="RLQ158" s="86"/>
      <c r="RLR158" s="86"/>
      <c r="RLS158" s="186"/>
      <c r="RLT158" s="186"/>
      <c r="RLU158" s="186"/>
      <c r="RLV158" s="186"/>
      <c r="RLW158" s="186"/>
      <c r="RLX158" s="186"/>
      <c r="RLY158" s="86"/>
      <c r="RLZ158" s="86"/>
      <c r="RMA158" s="86"/>
      <c r="RMB158" s="86"/>
      <c r="RMC158" s="86"/>
      <c r="RMD158" s="86"/>
      <c r="RME158" s="86"/>
      <c r="RMF158" s="86"/>
      <c r="RMG158" s="86"/>
      <c r="RMH158" s="86"/>
      <c r="RMI158" s="86"/>
      <c r="RMJ158" s="86"/>
      <c r="RMK158" s="86"/>
      <c r="RML158" s="86"/>
      <c r="RMM158" s="86"/>
      <c r="RMN158" s="86"/>
      <c r="RMO158" s="86"/>
      <c r="RMP158" s="86"/>
      <c r="RMQ158" s="86"/>
      <c r="RMR158" s="86"/>
      <c r="RMS158" s="86"/>
      <c r="RMT158" s="86"/>
      <c r="RMU158" s="86"/>
      <c r="RMV158" s="86"/>
      <c r="RMW158" s="86"/>
      <c r="RMX158" s="86"/>
      <c r="RMY158" s="86"/>
      <c r="RMZ158" s="86"/>
      <c r="RNA158" s="86"/>
      <c r="RNB158" s="86"/>
      <c r="RNC158" s="86"/>
      <c r="RND158" s="86"/>
      <c r="RNE158" s="86"/>
      <c r="RNF158" s="86"/>
      <c r="RNG158" s="86"/>
      <c r="RNH158" s="86"/>
      <c r="RNI158" s="86"/>
      <c r="RNJ158" s="86"/>
      <c r="RNK158" s="86"/>
      <c r="RNL158" s="86"/>
      <c r="RNM158" s="86"/>
      <c r="RNN158" s="86"/>
      <c r="RNO158" s="86"/>
      <c r="RNP158" s="86"/>
      <c r="RNQ158" s="86"/>
      <c r="RNR158" s="86"/>
      <c r="RNS158" s="86"/>
      <c r="RNT158" s="86"/>
      <c r="RNU158" s="86"/>
      <c r="RNV158" s="86"/>
      <c r="RNW158" s="86"/>
      <c r="RNX158" s="86"/>
      <c r="RNY158" s="86"/>
      <c r="RNZ158" s="86"/>
      <c r="ROA158" s="86"/>
      <c r="ROB158" s="86"/>
      <c r="ROC158" s="86"/>
      <c r="ROD158" s="86"/>
      <c r="ROE158" s="86"/>
      <c r="ROF158" s="86"/>
      <c r="ROG158" s="86"/>
      <c r="ROH158" s="86"/>
      <c r="ROI158" s="86"/>
      <c r="ROJ158" s="86"/>
      <c r="ROK158" s="86"/>
      <c r="ROL158" s="86"/>
      <c r="ROM158" s="86"/>
      <c r="RON158" s="86"/>
      <c r="ROO158" s="86"/>
      <c r="ROP158" s="86"/>
      <c r="ROQ158" s="86"/>
      <c r="ROR158" s="86"/>
      <c r="ROS158" s="86"/>
      <c r="ROT158" s="86"/>
      <c r="ROU158" s="86"/>
      <c r="ROV158" s="86"/>
      <c r="ROW158" s="86"/>
      <c r="ROX158" s="86"/>
      <c r="ROY158" s="86"/>
      <c r="ROZ158" s="86"/>
      <c r="RPA158" s="86"/>
      <c r="RPB158" s="86"/>
      <c r="RPC158" s="86"/>
      <c r="RPD158" s="86"/>
      <c r="RPE158" s="86"/>
      <c r="RPF158" s="86"/>
      <c r="RPG158" s="86"/>
      <c r="RPH158" s="86"/>
      <c r="RPI158" s="86"/>
      <c r="RPJ158" s="86"/>
      <c r="RPK158" s="86"/>
      <c r="RPL158" s="86"/>
      <c r="RPM158" s="86"/>
      <c r="RPN158" s="86"/>
      <c r="RPO158" s="86"/>
      <c r="RPP158" s="86"/>
      <c r="RPQ158" s="86"/>
      <c r="RPR158" s="86"/>
      <c r="RPS158" s="86"/>
      <c r="RPT158" s="86"/>
      <c r="RPU158" s="86"/>
      <c r="RPV158" s="86"/>
      <c r="RPW158" s="86"/>
      <c r="RPX158" s="86"/>
      <c r="RPY158" s="86"/>
      <c r="RPZ158" s="86"/>
      <c r="RQA158" s="86"/>
      <c r="RQB158" s="86"/>
      <c r="RQC158" s="86"/>
      <c r="RQD158" s="86"/>
      <c r="RQE158" s="86"/>
      <c r="RQF158" s="86"/>
      <c r="RQG158" s="86"/>
      <c r="RQH158" s="86"/>
      <c r="RQI158" s="86"/>
      <c r="RQJ158" s="86"/>
      <c r="RQK158" s="86"/>
      <c r="RQL158" s="86"/>
      <c r="RQM158" s="86"/>
      <c r="RQN158" s="86"/>
      <c r="RQO158" s="86"/>
      <c r="RQP158" s="86"/>
      <c r="RQQ158" s="86"/>
      <c r="RQR158" s="86"/>
      <c r="RQS158" s="86"/>
      <c r="RQT158" s="86"/>
      <c r="RQU158" s="86"/>
      <c r="RQV158" s="86"/>
      <c r="RQW158" s="86"/>
      <c r="RQX158" s="86"/>
      <c r="RQY158" s="86"/>
      <c r="RQZ158" s="86"/>
      <c r="RRA158" s="86"/>
      <c r="RRB158" s="86"/>
      <c r="RRC158" s="86"/>
      <c r="RRD158" s="86"/>
      <c r="RRE158" s="86"/>
      <c r="RRF158" s="86"/>
      <c r="RRG158" s="86"/>
      <c r="RRH158" s="86"/>
      <c r="RRI158" s="86"/>
      <c r="RRJ158" s="86"/>
      <c r="RRK158" s="86"/>
      <c r="RRL158" s="86"/>
      <c r="RRM158" s="86"/>
      <c r="RRN158" s="86"/>
      <c r="RRO158" s="86"/>
      <c r="RRP158" s="86"/>
      <c r="RRQ158" s="86"/>
      <c r="RRR158" s="86"/>
      <c r="RRS158" s="86"/>
      <c r="RRT158" s="86"/>
      <c r="RRU158" s="86"/>
      <c r="RRV158" s="86"/>
      <c r="RRW158" s="86"/>
      <c r="RRX158" s="86"/>
      <c r="RRY158" s="86"/>
      <c r="RRZ158" s="86"/>
      <c r="RSA158" s="86"/>
      <c r="RSB158" s="86"/>
      <c r="RSC158" s="86"/>
      <c r="RSD158" s="86"/>
      <c r="RSE158" s="86"/>
      <c r="RSF158" s="86"/>
      <c r="RSG158" s="86"/>
      <c r="RSH158" s="86"/>
      <c r="RSI158" s="86"/>
      <c r="RSJ158" s="86"/>
      <c r="RSK158" s="86"/>
      <c r="RSL158" s="86"/>
      <c r="RSM158" s="86"/>
      <c r="RSN158" s="86"/>
      <c r="RSO158" s="86"/>
      <c r="RSP158" s="86"/>
      <c r="RSQ158" s="86"/>
      <c r="RSR158" s="86"/>
      <c r="RSS158" s="86"/>
      <c r="RST158" s="86"/>
      <c r="RSU158" s="86"/>
      <c r="RSV158" s="86"/>
      <c r="RSW158" s="86"/>
      <c r="RSX158" s="86"/>
      <c r="RSY158" s="86"/>
      <c r="RSZ158" s="86"/>
      <c r="RTA158" s="86"/>
      <c r="RTB158" s="86"/>
      <c r="RTC158" s="86"/>
      <c r="RTD158" s="86"/>
      <c r="RTE158" s="86"/>
      <c r="RTF158" s="86"/>
      <c r="RTG158" s="86"/>
      <c r="RTH158" s="86"/>
      <c r="RTI158" s="86"/>
      <c r="RTJ158" s="86"/>
      <c r="RTK158" s="86"/>
      <c r="RTL158" s="86"/>
      <c r="RTM158" s="86"/>
      <c r="RTN158" s="86"/>
      <c r="RTO158" s="86"/>
      <c r="RTP158" s="86"/>
      <c r="RTQ158" s="86"/>
      <c r="RTR158" s="86"/>
      <c r="RTS158" s="86"/>
      <c r="RTT158" s="86"/>
      <c r="RTU158" s="86"/>
      <c r="RTV158" s="86"/>
      <c r="RTW158" s="86"/>
      <c r="RTX158" s="86"/>
      <c r="RTY158" s="86"/>
      <c r="RTZ158" s="86"/>
      <c r="RUA158" s="86"/>
      <c r="RUB158" s="86"/>
      <c r="RUC158" s="86"/>
      <c r="RUD158" s="86"/>
      <c r="RUE158" s="86"/>
      <c r="RUF158" s="86"/>
      <c r="RUG158" s="86"/>
      <c r="RUH158" s="86"/>
      <c r="RUI158" s="86"/>
      <c r="RUJ158" s="86"/>
      <c r="RUK158" s="86"/>
      <c r="RUL158" s="86"/>
      <c r="RUM158" s="86"/>
      <c r="RUN158" s="86"/>
      <c r="RUO158" s="86"/>
      <c r="RUP158" s="86"/>
      <c r="RUQ158" s="86"/>
      <c r="RUR158" s="86"/>
      <c r="RUS158" s="86"/>
      <c r="RUT158" s="86"/>
      <c r="RUU158" s="86"/>
      <c r="RUV158" s="86"/>
      <c r="RUW158" s="86"/>
      <c r="RUX158" s="86"/>
      <c r="RUY158" s="86"/>
      <c r="RUZ158" s="86"/>
      <c r="RVA158" s="86"/>
      <c r="RVB158" s="86"/>
      <c r="RVC158" s="86"/>
      <c r="RVD158" s="86"/>
      <c r="RVE158" s="86"/>
      <c r="RVF158" s="86"/>
      <c r="RVG158" s="86"/>
      <c r="RVH158" s="86"/>
      <c r="RVI158" s="86"/>
      <c r="RVJ158" s="86"/>
      <c r="RVK158" s="86"/>
      <c r="RVL158" s="86"/>
      <c r="RVM158" s="86"/>
      <c r="RVN158" s="86"/>
      <c r="RVO158" s="186"/>
      <c r="RVP158" s="186"/>
      <c r="RVQ158" s="186"/>
      <c r="RVR158" s="186"/>
      <c r="RVS158" s="186"/>
      <c r="RVT158" s="186"/>
      <c r="RVU158" s="86"/>
      <c r="RVV158" s="86"/>
      <c r="RVW158" s="86"/>
      <c r="RVX158" s="86"/>
      <c r="RVY158" s="86"/>
      <c r="RVZ158" s="86"/>
      <c r="RWA158" s="86"/>
      <c r="RWB158" s="86"/>
      <c r="RWC158" s="86"/>
      <c r="RWD158" s="86"/>
      <c r="RWE158" s="86"/>
      <c r="RWF158" s="86"/>
      <c r="RWG158" s="86"/>
      <c r="RWH158" s="86"/>
      <c r="RWI158" s="86"/>
      <c r="RWJ158" s="86"/>
      <c r="RWK158" s="86"/>
      <c r="RWL158" s="86"/>
      <c r="RWM158" s="86"/>
      <c r="RWN158" s="86"/>
      <c r="RWO158" s="86"/>
      <c r="RWP158" s="86"/>
      <c r="RWQ158" s="86"/>
      <c r="RWR158" s="86"/>
      <c r="RWS158" s="86"/>
      <c r="RWT158" s="86"/>
      <c r="RWU158" s="86"/>
      <c r="RWV158" s="86"/>
      <c r="RWW158" s="86"/>
      <c r="RWX158" s="86"/>
      <c r="RWY158" s="86"/>
      <c r="RWZ158" s="86"/>
      <c r="RXA158" s="86"/>
      <c r="RXB158" s="86"/>
      <c r="RXC158" s="86"/>
      <c r="RXD158" s="86"/>
      <c r="RXE158" s="86"/>
      <c r="RXF158" s="86"/>
      <c r="RXG158" s="86"/>
      <c r="RXH158" s="86"/>
      <c r="RXI158" s="86"/>
      <c r="RXJ158" s="86"/>
      <c r="RXK158" s="86"/>
      <c r="RXL158" s="86"/>
      <c r="RXM158" s="86"/>
      <c r="RXN158" s="86"/>
      <c r="RXO158" s="86"/>
      <c r="RXP158" s="86"/>
      <c r="RXQ158" s="86"/>
      <c r="RXR158" s="86"/>
      <c r="RXS158" s="86"/>
      <c r="RXT158" s="86"/>
      <c r="RXU158" s="86"/>
      <c r="RXV158" s="86"/>
      <c r="RXW158" s="86"/>
      <c r="RXX158" s="86"/>
      <c r="RXY158" s="86"/>
      <c r="RXZ158" s="86"/>
      <c r="RYA158" s="86"/>
      <c r="RYB158" s="86"/>
      <c r="RYC158" s="86"/>
      <c r="RYD158" s="86"/>
      <c r="RYE158" s="86"/>
      <c r="RYF158" s="86"/>
      <c r="RYG158" s="86"/>
      <c r="RYH158" s="86"/>
      <c r="RYI158" s="86"/>
      <c r="RYJ158" s="86"/>
      <c r="RYK158" s="86"/>
      <c r="RYL158" s="86"/>
      <c r="RYM158" s="86"/>
      <c r="RYN158" s="86"/>
      <c r="RYO158" s="86"/>
      <c r="RYP158" s="86"/>
      <c r="RYQ158" s="86"/>
      <c r="RYR158" s="86"/>
      <c r="RYS158" s="86"/>
      <c r="RYT158" s="86"/>
      <c r="RYU158" s="86"/>
      <c r="RYV158" s="86"/>
      <c r="RYW158" s="86"/>
      <c r="RYX158" s="86"/>
      <c r="RYY158" s="86"/>
      <c r="RYZ158" s="86"/>
      <c r="RZA158" s="86"/>
      <c r="RZB158" s="86"/>
      <c r="RZC158" s="86"/>
      <c r="RZD158" s="86"/>
      <c r="RZE158" s="86"/>
      <c r="RZF158" s="86"/>
      <c r="RZG158" s="86"/>
      <c r="RZH158" s="86"/>
      <c r="RZI158" s="86"/>
      <c r="RZJ158" s="86"/>
      <c r="RZK158" s="86"/>
      <c r="RZL158" s="86"/>
      <c r="RZM158" s="86"/>
      <c r="RZN158" s="86"/>
      <c r="RZO158" s="86"/>
      <c r="RZP158" s="86"/>
      <c r="RZQ158" s="86"/>
      <c r="RZR158" s="86"/>
      <c r="RZS158" s="86"/>
      <c r="RZT158" s="86"/>
      <c r="RZU158" s="86"/>
      <c r="RZV158" s="86"/>
      <c r="RZW158" s="86"/>
      <c r="RZX158" s="86"/>
      <c r="RZY158" s="86"/>
      <c r="RZZ158" s="86"/>
      <c r="SAA158" s="86"/>
      <c r="SAB158" s="86"/>
      <c r="SAC158" s="86"/>
      <c r="SAD158" s="86"/>
      <c r="SAE158" s="86"/>
      <c r="SAF158" s="86"/>
      <c r="SAG158" s="86"/>
      <c r="SAH158" s="86"/>
      <c r="SAI158" s="86"/>
      <c r="SAJ158" s="86"/>
      <c r="SAK158" s="86"/>
      <c r="SAL158" s="86"/>
      <c r="SAM158" s="86"/>
      <c r="SAN158" s="86"/>
      <c r="SAO158" s="86"/>
      <c r="SAP158" s="86"/>
      <c r="SAQ158" s="86"/>
      <c r="SAR158" s="86"/>
      <c r="SAS158" s="86"/>
      <c r="SAT158" s="86"/>
      <c r="SAU158" s="86"/>
      <c r="SAV158" s="86"/>
      <c r="SAW158" s="86"/>
      <c r="SAX158" s="86"/>
      <c r="SAY158" s="86"/>
      <c r="SAZ158" s="86"/>
      <c r="SBA158" s="86"/>
      <c r="SBB158" s="86"/>
      <c r="SBC158" s="86"/>
      <c r="SBD158" s="86"/>
      <c r="SBE158" s="86"/>
      <c r="SBF158" s="86"/>
      <c r="SBG158" s="86"/>
      <c r="SBH158" s="86"/>
      <c r="SBI158" s="86"/>
      <c r="SBJ158" s="86"/>
      <c r="SBK158" s="86"/>
      <c r="SBL158" s="86"/>
      <c r="SBM158" s="86"/>
      <c r="SBN158" s="86"/>
      <c r="SBO158" s="86"/>
      <c r="SBP158" s="86"/>
      <c r="SBQ158" s="86"/>
      <c r="SBR158" s="86"/>
      <c r="SBS158" s="86"/>
      <c r="SBT158" s="86"/>
      <c r="SBU158" s="86"/>
      <c r="SBV158" s="86"/>
      <c r="SBW158" s="86"/>
      <c r="SBX158" s="86"/>
      <c r="SBY158" s="86"/>
      <c r="SBZ158" s="86"/>
      <c r="SCA158" s="86"/>
      <c r="SCB158" s="86"/>
      <c r="SCC158" s="86"/>
      <c r="SCD158" s="86"/>
      <c r="SCE158" s="86"/>
      <c r="SCF158" s="86"/>
      <c r="SCG158" s="86"/>
      <c r="SCH158" s="86"/>
      <c r="SCI158" s="86"/>
      <c r="SCJ158" s="86"/>
      <c r="SCK158" s="86"/>
      <c r="SCL158" s="86"/>
      <c r="SCM158" s="86"/>
      <c r="SCN158" s="86"/>
      <c r="SCO158" s="86"/>
      <c r="SCP158" s="86"/>
      <c r="SCQ158" s="86"/>
      <c r="SCR158" s="86"/>
      <c r="SCS158" s="86"/>
      <c r="SCT158" s="86"/>
      <c r="SCU158" s="86"/>
      <c r="SCV158" s="86"/>
      <c r="SCW158" s="86"/>
      <c r="SCX158" s="86"/>
      <c r="SCY158" s="86"/>
      <c r="SCZ158" s="86"/>
      <c r="SDA158" s="86"/>
      <c r="SDB158" s="86"/>
      <c r="SDC158" s="86"/>
      <c r="SDD158" s="86"/>
      <c r="SDE158" s="86"/>
      <c r="SDF158" s="86"/>
      <c r="SDG158" s="86"/>
      <c r="SDH158" s="86"/>
      <c r="SDI158" s="86"/>
      <c r="SDJ158" s="86"/>
      <c r="SDK158" s="86"/>
      <c r="SDL158" s="86"/>
      <c r="SDM158" s="86"/>
      <c r="SDN158" s="86"/>
      <c r="SDO158" s="86"/>
      <c r="SDP158" s="86"/>
      <c r="SDQ158" s="86"/>
      <c r="SDR158" s="86"/>
      <c r="SDS158" s="86"/>
      <c r="SDT158" s="86"/>
      <c r="SDU158" s="86"/>
      <c r="SDV158" s="86"/>
      <c r="SDW158" s="86"/>
      <c r="SDX158" s="86"/>
      <c r="SDY158" s="86"/>
      <c r="SDZ158" s="86"/>
      <c r="SEA158" s="86"/>
      <c r="SEB158" s="86"/>
      <c r="SEC158" s="86"/>
      <c r="SED158" s="86"/>
      <c r="SEE158" s="86"/>
      <c r="SEF158" s="86"/>
      <c r="SEG158" s="86"/>
      <c r="SEH158" s="86"/>
      <c r="SEI158" s="86"/>
      <c r="SEJ158" s="86"/>
      <c r="SEK158" s="86"/>
      <c r="SEL158" s="86"/>
      <c r="SEM158" s="86"/>
      <c r="SEN158" s="86"/>
      <c r="SEO158" s="86"/>
      <c r="SEP158" s="86"/>
      <c r="SEQ158" s="86"/>
      <c r="SER158" s="86"/>
      <c r="SES158" s="86"/>
      <c r="SET158" s="86"/>
      <c r="SEU158" s="86"/>
      <c r="SEV158" s="86"/>
      <c r="SEW158" s="86"/>
      <c r="SEX158" s="86"/>
      <c r="SEY158" s="86"/>
      <c r="SEZ158" s="86"/>
      <c r="SFA158" s="86"/>
      <c r="SFB158" s="86"/>
      <c r="SFC158" s="86"/>
      <c r="SFD158" s="86"/>
      <c r="SFE158" s="86"/>
      <c r="SFF158" s="86"/>
      <c r="SFG158" s="86"/>
      <c r="SFH158" s="86"/>
      <c r="SFI158" s="86"/>
      <c r="SFJ158" s="86"/>
      <c r="SFK158" s="186"/>
      <c r="SFL158" s="186"/>
      <c r="SFM158" s="186"/>
      <c r="SFN158" s="186"/>
      <c r="SFO158" s="186"/>
      <c r="SFP158" s="186"/>
      <c r="SFQ158" s="86"/>
      <c r="SFR158" s="86"/>
      <c r="SFS158" s="86"/>
      <c r="SFT158" s="86"/>
      <c r="SFU158" s="86"/>
      <c r="SFV158" s="86"/>
      <c r="SFW158" s="86"/>
      <c r="SFX158" s="86"/>
      <c r="SFY158" s="86"/>
      <c r="SFZ158" s="86"/>
      <c r="SGA158" s="86"/>
      <c r="SGB158" s="86"/>
      <c r="SGC158" s="86"/>
      <c r="SGD158" s="86"/>
      <c r="SGE158" s="86"/>
      <c r="SGF158" s="86"/>
      <c r="SGG158" s="86"/>
      <c r="SGH158" s="86"/>
      <c r="SGI158" s="86"/>
      <c r="SGJ158" s="86"/>
      <c r="SGK158" s="86"/>
      <c r="SGL158" s="86"/>
      <c r="SGM158" s="86"/>
      <c r="SGN158" s="86"/>
      <c r="SGO158" s="86"/>
      <c r="SGP158" s="86"/>
      <c r="SGQ158" s="86"/>
      <c r="SGR158" s="86"/>
      <c r="SGS158" s="86"/>
      <c r="SGT158" s="86"/>
      <c r="SGU158" s="86"/>
      <c r="SGV158" s="86"/>
      <c r="SGW158" s="86"/>
      <c r="SGX158" s="86"/>
      <c r="SGY158" s="86"/>
      <c r="SGZ158" s="86"/>
      <c r="SHA158" s="86"/>
      <c r="SHB158" s="86"/>
      <c r="SHC158" s="86"/>
      <c r="SHD158" s="86"/>
      <c r="SHE158" s="86"/>
      <c r="SHF158" s="86"/>
      <c r="SHG158" s="86"/>
      <c r="SHH158" s="86"/>
      <c r="SHI158" s="86"/>
      <c r="SHJ158" s="86"/>
      <c r="SHK158" s="86"/>
      <c r="SHL158" s="86"/>
      <c r="SHM158" s="86"/>
      <c r="SHN158" s="86"/>
      <c r="SHO158" s="86"/>
      <c r="SHP158" s="86"/>
      <c r="SHQ158" s="86"/>
      <c r="SHR158" s="86"/>
      <c r="SHS158" s="86"/>
      <c r="SHT158" s="86"/>
      <c r="SHU158" s="86"/>
      <c r="SHV158" s="86"/>
      <c r="SHW158" s="86"/>
      <c r="SHX158" s="86"/>
      <c r="SHY158" s="86"/>
      <c r="SHZ158" s="86"/>
      <c r="SIA158" s="86"/>
      <c r="SIB158" s="86"/>
      <c r="SIC158" s="86"/>
      <c r="SID158" s="86"/>
      <c r="SIE158" s="86"/>
      <c r="SIF158" s="86"/>
      <c r="SIG158" s="86"/>
      <c r="SIH158" s="86"/>
      <c r="SII158" s="86"/>
      <c r="SIJ158" s="86"/>
      <c r="SIK158" s="86"/>
      <c r="SIL158" s="86"/>
      <c r="SIM158" s="86"/>
      <c r="SIN158" s="86"/>
      <c r="SIO158" s="86"/>
      <c r="SIP158" s="86"/>
      <c r="SIQ158" s="86"/>
      <c r="SIR158" s="86"/>
      <c r="SIS158" s="86"/>
      <c r="SIT158" s="86"/>
      <c r="SIU158" s="86"/>
      <c r="SIV158" s="86"/>
      <c r="SIW158" s="86"/>
      <c r="SIX158" s="86"/>
      <c r="SIY158" s="86"/>
      <c r="SIZ158" s="86"/>
      <c r="SJA158" s="86"/>
      <c r="SJB158" s="86"/>
      <c r="SJC158" s="86"/>
      <c r="SJD158" s="86"/>
      <c r="SJE158" s="86"/>
      <c r="SJF158" s="86"/>
      <c r="SJG158" s="86"/>
      <c r="SJH158" s="86"/>
      <c r="SJI158" s="86"/>
      <c r="SJJ158" s="86"/>
      <c r="SJK158" s="86"/>
      <c r="SJL158" s="86"/>
      <c r="SJM158" s="86"/>
      <c r="SJN158" s="86"/>
      <c r="SJO158" s="86"/>
      <c r="SJP158" s="86"/>
      <c r="SJQ158" s="86"/>
      <c r="SJR158" s="86"/>
      <c r="SJS158" s="86"/>
      <c r="SJT158" s="86"/>
      <c r="SJU158" s="86"/>
      <c r="SJV158" s="86"/>
      <c r="SJW158" s="86"/>
      <c r="SJX158" s="86"/>
      <c r="SJY158" s="86"/>
      <c r="SJZ158" s="86"/>
      <c r="SKA158" s="86"/>
      <c r="SKB158" s="86"/>
      <c r="SKC158" s="86"/>
      <c r="SKD158" s="86"/>
      <c r="SKE158" s="86"/>
      <c r="SKF158" s="86"/>
      <c r="SKG158" s="86"/>
      <c r="SKH158" s="86"/>
      <c r="SKI158" s="86"/>
      <c r="SKJ158" s="86"/>
      <c r="SKK158" s="86"/>
      <c r="SKL158" s="86"/>
      <c r="SKM158" s="86"/>
      <c r="SKN158" s="86"/>
      <c r="SKO158" s="86"/>
      <c r="SKP158" s="86"/>
      <c r="SKQ158" s="86"/>
      <c r="SKR158" s="86"/>
      <c r="SKS158" s="86"/>
      <c r="SKT158" s="86"/>
      <c r="SKU158" s="86"/>
      <c r="SKV158" s="86"/>
      <c r="SKW158" s="86"/>
      <c r="SKX158" s="86"/>
      <c r="SKY158" s="86"/>
      <c r="SKZ158" s="86"/>
      <c r="SLA158" s="86"/>
      <c r="SLB158" s="86"/>
      <c r="SLC158" s="86"/>
      <c r="SLD158" s="86"/>
      <c r="SLE158" s="86"/>
      <c r="SLF158" s="86"/>
      <c r="SLG158" s="86"/>
      <c r="SLH158" s="86"/>
      <c r="SLI158" s="86"/>
      <c r="SLJ158" s="86"/>
      <c r="SLK158" s="86"/>
      <c r="SLL158" s="86"/>
      <c r="SLM158" s="86"/>
      <c r="SLN158" s="86"/>
      <c r="SLO158" s="86"/>
      <c r="SLP158" s="86"/>
      <c r="SLQ158" s="86"/>
      <c r="SLR158" s="86"/>
      <c r="SLS158" s="86"/>
      <c r="SLT158" s="86"/>
      <c r="SLU158" s="86"/>
      <c r="SLV158" s="86"/>
      <c r="SLW158" s="86"/>
      <c r="SLX158" s="86"/>
      <c r="SLY158" s="86"/>
      <c r="SLZ158" s="86"/>
      <c r="SMA158" s="86"/>
      <c r="SMB158" s="86"/>
      <c r="SMC158" s="86"/>
      <c r="SMD158" s="86"/>
      <c r="SME158" s="86"/>
      <c r="SMF158" s="86"/>
      <c r="SMG158" s="86"/>
      <c r="SMH158" s="86"/>
      <c r="SMI158" s="86"/>
      <c r="SMJ158" s="86"/>
      <c r="SMK158" s="86"/>
      <c r="SML158" s="86"/>
      <c r="SMM158" s="86"/>
      <c r="SMN158" s="86"/>
      <c r="SMO158" s="86"/>
      <c r="SMP158" s="86"/>
      <c r="SMQ158" s="86"/>
      <c r="SMR158" s="86"/>
      <c r="SMS158" s="86"/>
      <c r="SMT158" s="86"/>
      <c r="SMU158" s="86"/>
      <c r="SMV158" s="86"/>
      <c r="SMW158" s="86"/>
      <c r="SMX158" s="86"/>
      <c r="SMY158" s="86"/>
      <c r="SMZ158" s="86"/>
      <c r="SNA158" s="86"/>
      <c r="SNB158" s="86"/>
      <c r="SNC158" s="86"/>
      <c r="SND158" s="86"/>
      <c r="SNE158" s="86"/>
      <c r="SNF158" s="86"/>
      <c r="SNG158" s="86"/>
      <c r="SNH158" s="86"/>
      <c r="SNI158" s="86"/>
      <c r="SNJ158" s="86"/>
      <c r="SNK158" s="86"/>
      <c r="SNL158" s="86"/>
      <c r="SNM158" s="86"/>
      <c r="SNN158" s="86"/>
      <c r="SNO158" s="86"/>
      <c r="SNP158" s="86"/>
      <c r="SNQ158" s="86"/>
      <c r="SNR158" s="86"/>
      <c r="SNS158" s="86"/>
      <c r="SNT158" s="86"/>
      <c r="SNU158" s="86"/>
      <c r="SNV158" s="86"/>
      <c r="SNW158" s="86"/>
      <c r="SNX158" s="86"/>
      <c r="SNY158" s="86"/>
      <c r="SNZ158" s="86"/>
      <c r="SOA158" s="86"/>
      <c r="SOB158" s="86"/>
      <c r="SOC158" s="86"/>
      <c r="SOD158" s="86"/>
      <c r="SOE158" s="86"/>
      <c r="SOF158" s="86"/>
      <c r="SOG158" s="86"/>
      <c r="SOH158" s="86"/>
      <c r="SOI158" s="86"/>
      <c r="SOJ158" s="86"/>
      <c r="SOK158" s="86"/>
      <c r="SOL158" s="86"/>
      <c r="SOM158" s="86"/>
      <c r="SON158" s="86"/>
      <c r="SOO158" s="86"/>
      <c r="SOP158" s="86"/>
      <c r="SOQ158" s="86"/>
      <c r="SOR158" s="86"/>
      <c r="SOS158" s="86"/>
      <c r="SOT158" s="86"/>
      <c r="SOU158" s="86"/>
      <c r="SOV158" s="86"/>
      <c r="SOW158" s="86"/>
      <c r="SOX158" s="86"/>
      <c r="SOY158" s="86"/>
      <c r="SOZ158" s="86"/>
      <c r="SPA158" s="86"/>
      <c r="SPB158" s="86"/>
      <c r="SPC158" s="86"/>
      <c r="SPD158" s="86"/>
      <c r="SPE158" s="86"/>
      <c r="SPF158" s="86"/>
      <c r="SPG158" s="186"/>
      <c r="SPH158" s="186"/>
      <c r="SPI158" s="186"/>
      <c r="SPJ158" s="186"/>
      <c r="SPK158" s="186"/>
      <c r="SPL158" s="186"/>
      <c r="SPM158" s="86"/>
      <c r="SPN158" s="86"/>
      <c r="SPO158" s="86"/>
      <c r="SPP158" s="86"/>
      <c r="SPQ158" s="86"/>
      <c r="SPR158" s="86"/>
      <c r="SPS158" s="86"/>
      <c r="SPT158" s="86"/>
      <c r="SPU158" s="86"/>
      <c r="SPV158" s="86"/>
      <c r="SPW158" s="86"/>
      <c r="SPX158" s="86"/>
      <c r="SPY158" s="86"/>
      <c r="SPZ158" s="86"/>
      <c r="SQA158" s="86"/>
      <c r="SQB158" s="86"/>
      <c r="SQC158" s="86"/>
      <c r="SQD158" s="86"/>
      <c r="SQE158" s="86"/>
      <c r="SQF158" s="86"/>
      <c r="SQG158" s="86"/>
      <c r="SQH158" s="86"/>
      <c r="SQI158" s="86"/>
      <c r="SQJ158" s="86"/>
      <c r="SQK158" s="86"/>
      <c r="SQL158" s="86"/>
      <c r="SQM158" s="86"/>
      <c r="SQN158" s="86"/>
      <c r="SQO158" s="86"/>
      <c r="SQP158" s="86"/>
      <c r="SQQ158" s="86"/>
      <c r="SQR158" s="86"/>
      <c r="SQS158" s="86"/>
      <c r="SQT158" s="86"/>
      <c r="SQU158" s="86"/>
      <c r="SQV158" s="86"/>
      <c r="SQW158" s="86"/>
      <c r="SQX158" s="86"/>
      <c r="SQY158" s="86"/>
      <c r="SQZ158" s="86"/>
      <c r="SRA158" s="86"/>
      <c r="SRB158" s="86"/>
      <c r="SRC158" s="86"/>
      <c r="SRD158" s="86"/>
      <c r="SRE158" s="86"/>
      <c r="SRF158" s="86"/>
      <c r="SRG158" s="86"/>
      <c r="SRH158" s="86"/>
      <c r="SRI158" s="86"/>
      <c r="SRJ158" s="86"/>
      <c r="SRK158" s="86"/>
      <c r="SRL158" s="86"/>
      <c r="SRM158" s="86"/>
      <c r="SRN158" s="86"/>
      <c r="SRO158" s="86"/>
      <c r="SRP158" s="86"/>
      <c r="SRQ158" s="86"/>
      <c r="SRR158" s="86"/>
      <c r="SRS158" s="86"/>
      <c r="SRT158" s="86"/>
      <c r="SRU158" s="86"/>
      <c r="SRV158" s="86"/>
      <c r="SRW158" s="86"/>
      <c r="SRX158" s="86"/>
      <c r="SRY158" s="86"/>
      <c r="SRZ158" s="86"/>
      <c r="SSA158" s="86"/>
      <c r="SSB158" s="86"/>
      <c r="SSC158" s="86"/>
      <c r="SSD158" s="86"/>
      <c r="SSE158" s="86"/>
      <c r="SSF158" s="86"/>
      <c r="SSG158" s="86"/>
      <c r="SSH158" s="86"/>
      <c r="SSI158" s="86"/>
      <c r="SSJ158" s="86"/>
      <c r="SSK158" s="86"/>
      <c r="SSL158" s="86"/>
      <c r="SSM158" s="86"/>
      <c r="SSN158" s="86"/>
      <c r="SSO158" s="86"/>
      <c r="SSP158" s="86"/>
      <c r="SSQ158" s="86"/>
      <c r="SSR158" s="86"/>
      <c r="SSS158" s="86"/>
      <c r="SST158" s="86"/>
      <c r="SSU158" s="86"/>
      <c r="SSV158" s="86"/>
      <c r="SSW158" s="86"/>
      <c r="SSX158" s="86"/>
      <c r="SSY158" s="86"/>
      <c r="SSZ158" s="86"/>
      <c r="STA158" s="86"/>
      <c r="STB158" s="86"/>
      <c r="STC158" s="86"/>
      <c r="STD158" s="86"/>
      <c r="STE158" s="86"/>
      <c r="STF158" s="86"/>
      <c r="STG158" s="86"/>
      <c r="STH158" s="86"/>
      <c r="STI158" s="86"/>
      <c r="STJ158" s="86"/>
      <c r="STK158" s="86"/>
      <c r="STL158" s="86"/>
      <c r="STM158" s="86"/>
      <c r="STN158" s="86"/>
      <c r="STO158" s="86"/>
      <c r="STP158" s="86"/>
      <c r="STQ158" s="86"/>
      <c r="STR158" s="86"/>
      <c r="STS158" s="86"/>
      <c r="STT158" s="86"/>
      <c r="STU158" s="86"/>
      <c r="STV158" s="86"/>
      <c r="STW158" s="86"/>
      <c r="STX158" s="86"/>
      <c r="STY158" s="86"/>
      <c r="STZ158" s="86"/>
      <c r="SUA158" s="86"/>
      <c r="SUB158" s="86"/>
      <c r="SUC158" s="86"/>
      <c r="SUD158" s="86"/>
      <c r="SUE158" s="86"/>
      <c r="SUF158" s="86"/>
      <c r="SUG158" s="86"/>
      <c r="SUH158" s="86"/>
      <c r="SUI158" s="86"/>
      <c r="SUJ158" s="86"/>
      <c r="SUK158" s="86"/>
      <c r="SUL158" s="86"/>
      <c r="SUM158" s="86"/>
      <c r="SUN158" s="86"/>
      <c r="SUO158" s="86"/>
      <c r="SUP158" s="86"/>
      <c r="SUQ158" s="86"/>
      <c r="SUR158" s="86"/>
      <c r="SUS158" s="86"/>
      <c r="SUT158" s="86"/>
      <c r="SUU158" s="86"/>
      <c r="SUV158" s="86"/>
      <c r="SUW158" s="86"/>
      <c r="SUX158" s="86"/>
      <c r="SUY158" s="86"/>
      <c r="SUZ158" s="86"/>
      <c r="SVA158" s="86"/>
      <c r="SVB158" s="86"/>
      <c r="SVC158" s="86"/>
      <c r="SVD158" s="86"/>
      <c r="SVE158" s="86"/>
      <c r="SVF158" s="86"/>
      <c r="SVG158" s="86"/>
      <c r="SVH158" s="86"/>
      <c r="SVI158" s="86"/>
      <c r="SVJ158" s="86"/>
      <c r="SVK158" s="86"/>
      <c r="SVL158" s="86"/>
      <c r="SVM158" s="86"/>
      <c r="SVN158" s="86"/>
      <c r="SVO158" s="86"/>
      <c r="SVP158" s="86"/>
      <c r="SVQ158" s="86"/>
      <c r="SVR158" s="86"/>
      <c r="SVS158" s="86"/>
      <c r="SVT158" s="86"/>
      <c r="SVU158" s="86"/>
      <c r="SVV158" s="86"/>
      <c r="SVW158" s="86"/>
      <c r="SVX158" s="86"/>
      <c r="SVY158" s="86"/>
      <c r="SVZ158" s="86"/>
      <c r="SWA158" s="86"/>
      <c r="SWB158" s="86"/>
      <c r="SWC158" s="86"/>
      <c r="SWD158" s="86"/>
      <c r="SWE158" s="86"/>
      <c r="SWF158" s="86"/>
      <c r="SWG158" s="86"/>
      <c r="SWH158" s="86"/>
      <c r="SWI158" s="86"/>
      <c r="SWJ158" s="86"/>
      <c r="SWK158" s="86"/>
      <c r="SWL158" s="86"/>
      <c r="SWM158" s="86"/>
      <c r="SWN158" s="86"/>
      <c r="SWO158" s="86"/>
      <c r="SWP158" s="86"/>
      <c r="SWQ158" s="86"/>
      <c r="SWR158" s="86"/>
      <c r="SWS158" s="86"/>
      <c r="SWT158" s="86"/>
      <c r="SWU158" s="86"/>
      <c r="SWV158" s="86"/>
      <c r="SWW158" s="86"/>
      <c r="SWX158" s="86"/>
      <c r="SWY158" s="86"/>
      <c r="SWZ158" s="86"/>
      <c r="SXA158" s="86"/>
      <c r="SXB158" s="86"/>
      <c r="SXC158" s="86"/>
      <c r="SXD158" s="86"/>
      <c r="SXE158" s="86"/>
      <c r="SXF158" s="86"/>
      <c r="SXG158" s="86"/>
      <c r="SXH158" s="86"/>
      <c r="SXI158" s="86"/>
      <c r="SXJ158" s="86"/>
      <c r="SXK158" s="86"/>
      <c r="SXL158" s="86"/>
      <c r="SXM158" s="86"/>
      <c r="SXN158" s="86"/>
      <c r="SXO158" s="86"/>
      <c r="SXP158" s="86"/>
      <c r="SXQ158" s="86"/>
      <c r="SXR158" s="86"/>
      <c r="SXS158" s="86"/>
      <c r="SXT158" s="86"/>
      <c r="SXU158" s="86"/>
      <c r="SXV158" s="86"/>
      <c r="SXW158" s="86"/>
      <c r="SXX158" s="86"/>
      <c r="SXY158" s="86"/>
      <c r="SXZ158" s="86"/>
      <c r="SYA158" s="86"/>
      <c r="SYB158" s="86"/>
      <c r="SYC158" s="86"/>
      <c r="SYD158" s="86"/>
      <c r="SYE158" s="86"/>
      <c r="SYF158" s="86"/>
      <c r="SYG158" s="86"/>
      <c r="SYH158" s="86"/>
      <c r="SYI158" s="86"/>
      <c r="SYJ158" s="86"/>
      <c r="SYK158" s="86"/>
      <c r="SYL158" s="86"/>
      <c r="SYM158" s="86"/>
      <c r="SYN158" s="86"/>
      <c r="SYO158" s="86"/>
      <c r="SYP158" s="86"/>
      <c r="SYQ158" s="86"/>
      <c r="SYR158" s="86"/>
      <c r="SYS158" s="86"/>
      <c r="SYT158" s="86"/>
      <c r="SYU158" s="86"/>
      <c r="SYV158" s="86"/>
      <c r="SYW158" s="86"/>
      <c r="SYX158" s="86"/>
      <c r="SYY158" s="86"/>
      <c r="SYZ158" s="86"/>
      <c r="SZA158" s="86"/>
      <c r="SZB158" s="86"/>
      <c r="SZC158" s="186"/>
      <c r="SZD158" s="186"/>
      <c r="SZE158" s="186"/>
      <c r="SZF158" s="186"/>
      <c r="SZG158" s="186"/>
      <c r="SZH158" s="186"/>
      <c r="SZI158" s="86"/>
      <c r="SZJ158" s="86"/>
      <c r="SZK158" s="86"/>
      <c r="SZL158" s="86"/>
      <c r="SZM158" s="86"/>
      <c r="SZN158" s="86"/>
      <c r="SZO158" s="86"/>
      <c r="SZP158" s="86"/>
      <c r="SZQ158" s="86"/>
      <c r="SZR158" s="86"/>
      <c r="SZS158" s="86"/>
      <c r="SZT158" s="86"/>
      <c r="SZU158" s="86"/>
      <c r="SZV158" s="86"/>
      <c r="SZW158" s="86"/>
      <c r="SZX158" s="86"/>
      <c r="SZY158" s="86"/>
      <c r="SZZ158" s="86"/>
      <c r="TAA158" s="86"/>
      <c r="TAB158" s="86"/>
      <c r="TAC158" s="86"/>
      <c r="TAD158" s="86"/>
      <c r="TAE158" s="86"/>
      <c r="TAF158" s="86"/>
      <c r="TAG158" s="86"/>
      <c r="TAH158" s="86"/>
      <c r="TAI158" s="86"/>
      <c r="TAJ158" s="86"/>
      <c r="TAK158" s="86"/>
      <c r="TAL158" s="86"/>
      <c r="TAM158" s="86"/>
      <c r="TAN158" s="86"/>
      <c r="TAO158" s="86"/>
      <c r="TAP158" s="86"/>
      <c r="TAQ158" s="86"/>
      <c r="TAR158" s="86"/>
      <c r="TAS158" s="86"/>
      <c r="TAT158" s="86"/>
      <c r="TAU158" s="86"/>
      <c r="TAV158" s="86"/>
      <c r="TAW158" s="86"/>
      <c r="TAX158" s="86"/>
      <c r="TAY158" s="86"/>
      <c r="TAZ158" s="86"/>
      <c r="TBA158" s="86"/>
      <c r="TBB158" s="86"/>
      <c r="TBC158" s="86"/>
      <c r="TBD158" s="86"/>
      <c r="TBE158" s="86"/>
      <c r="TBF158" s="86"/>
      <c r="TBG158" s="86"/>
      <c r="TBH158" s="86"/>
      <c r="TBI158" s="86"/>
      <c r="TBJ158" s="86"/>
      <c r="TBK158" s="86"/>
      <c r="TBL158" s="86"/>
      <c r="TBM158" s="86"/>
      <c r="TBN158" s="86"/>
      <c r="TBO158" s="86"/>
      <c r="TBP158" s="86"/>
      <c r="TBQ158" s="86"/>
      <c r="TBR158" s="86"/>
      <c r="TBS158" s="86"/>
      <c r="TBT158" s="86"/>
      <c r="TBU158" s="86"/>
      <c r="TBV158" s="86"/>
      <c r="TBW158" s="86"/>
      <c r="TBX158" s="86"/>
      <c r="TBY158" s="86"/>
      <c r="TBZ158" s="86"/>
      <c r="TCA158" s="86"/>
      <c r="TCB158" s="86"/>
      <c r="TCC158" s="86"/>
      <c r="TCD158" s="86"/>
      <c r="TCE158" s="86"/>
      <c r="TCF158" s="86"/>
      <c r="TCG158" s="86"/>
      <c r="TCH158" s="86"/>
      <c r="TCI158" s="86"/>
      <c r="TCJ158" s="86"/>
      <c r="TCK158" s="86"/>
      <c r="TCL158" s="86"/>
      <c r="TCM158" s="86"/>
      <c r="TCN158" s="86"/>
      <c r="TCO158" s="86"/>
      <c r="TCP158" s="86"/>
      <c r="TCQ158" s="86"/>
      <c r="TCR158" s="86"/>
      <c r="TCS158" s="86"/>
      <c r="TCT158" s="86"/>
      <c r="TCU158" s="86"/>
      <c r="TCV158" s="86"/>
      <c r="TCW158" s="86"/>
      <c r="TCX158" s="86"/>
      <c r="TCY158" s="86"/>
      <c r="TCZ158" s="86"/>
      <c r="TDA158" s="86"/>
      <c r="TDB158" s="86"/>
      <c r="TDC158" s="86"/>
      <c r="TDD158" s="86"/>
      <c r="TDE158" s="86"/>
      <c r="TDF158" s="86"/>
      <c r="TDG158" s="86"/>
      <c r="TDH158" s="86"/>
      <c r="TDI158" s="86"/>
      <c r="TDJ158" s="86"/>
      <c r="TDK158" s="86"/>
      <c r="TDL158" s="86"/>
      <c r="TDM158" s="86"/>
      <c r="TDN158" s="86"/>
      <c r="TDO158" s="86"/>
      <c r="TDP158" s="86"/>
      <c r="TDQ158" s="86"/>
      <c r="TDR158" s="86"/>
      <c r="TDS158" s="86"/>
      <c r="TDT158" s="86"/>
      <c r="TDU158" s="86"/>
      <c r="TDV158" s="86"/>
      <c r="TDW158" s="86"/>
      <c r="TDX158" s="86"/>
      <c r="TDY158" s="86"/>
      <c r="TDZ158" s="86"/>
      <c r="TEA158" s="86"/>
      <c r="TEB158" s="86"/>
      <c r="TEC158" s="86"/>
      <c r="TED158" s="86"/>
      <c r="TEE158" s="86"/>
      <c r="TEF158" s="86"/>
      <c r="TEG158" s="86"/>
      <c r="TEH158" s="86"/>
      <c r="TEI158" s="86"/>
      <c r="TEJ158" s="86"/>
      <c r="TEK158" s="86"/>
      <c r="TEL158" s="86"/>
      <c r="TEM158" s="86"/>
      <c r="TEN158" s="86"/>
      <c r="TEO158" s="86"/>
      <c r="TEP158" s="86"/>
      <c r="TEQ158" s="86"/>
      <c r="TER158" s="86"/>
      <c r="TES158" s="86"/>
      <c r="TET158" s="86"/>
      <c r="TEU158" s="86"/>
      <c r="TEV158" s="86"/>
      <c r="TEW158" s="86"/>
      <c r="TEX158" s="86"/>
      <c r="TEY158" s="86"/>
      <c r="TEZ158" s="86"/>
      <c r="TFA158" s="86"/>
      <c r="TFB158" s="86"/>
      <c r="TFC158" s="86"/>
      <c r="TFD158" s="86"/>
      <c r="TFE158" s="86"/>
      <c r="TFF158" s="86"/>
      <c r="TFG158" s="86"/>
      <c r="TFH158" s="86"/>
      <c r="TFI158" s="86"/>
      <c r="TFJ158" s="86"/>
      <c r="TFK158" s="86"/>
      <c r="TFL158" s="86"/>
      <c r="TFM158" s="86"/>
      <c r="TFN158" s="86"/>
      <c r="TFO158" s="86"/>
      <c r="TFP158" s="86"/>
      <c r="TFQ158" s="86"/>
      <c r="TFR158" s="86"/>
      <c r="TFS158" s="86"/>
      <c r="TFT158" s="86"/>
      <c r="TFU158" s="86"/>
      <c r="TFV158" s="86"/>
      <c r="TFW158" s="86"/>
      <c r="TFX158" s="86"/>
      <c r="TFY158" s="86"/>
      <c r="TFZ158" s="86"/>
      <c r="TGA158" s="86"/>
      <c r="TGB158" s="86"/>
      <c r="TGC158" s="86"/>
      <c r="TGD158" s="86"/>
      <c r="TGE158" s="86"/>
      <c r="TGF158" s="86"/>
      <c r="TGG158" s="86"/>
      <c r="TGH158" s="86"/>
      <c r="TGI158" s="86"/>
      <c r="TGJ158" s="86"/>
      <c r="TGK158" s="86"/>
      <c r="TGL158" s="86"/>
      <c r="TGM158" s="86"/>
      <c r="TGN158" s="86"/>
      <c r="TGO158" s="86"/>
      <c r="TGP158" s="86"/>
      <c r="TGQ158" s="86"/>
      <c r="TGR158" s="86"/>
      <c r="TGS158" s="86"/>
      <c r="TGT158" s="86"/>
      <c r="TGU158" s="86"/>
      <c r="TGV158" s="86"/>
      <c r="TGW158" s="86"/>
      <c r="TGX158" s="86"/>
      <c r="TGY158" s="86"/>
      <c r="TGZ158" s="86"/>
      <c r="THA158" s="86"/>
      <c r="THB158" s="86"/>
      <c r="THC158" s="86"/>
      <c r="THD158" s="86"/>
      <c r="THE158" s="86"/>
      <c r="THF158" s="86"/>
      <c r="THG158" s="86"/>
      <c r="THH158" s="86"/>
      <c r="THI158" s="86"/>
      <c r="THJ158" s="86"/>
      <c r="THK158" s="86"/>
      <c r="THL158" s="86"/>
      <c r="THM158" s="86"/>
      <c r="THN158" s="86"/>
      <c r="THO158" s="86"/>
      <c r="THP158" s="86"/>
      <c r="THQ158" s="86"/>
      <c r="THR158" s="86"/>
      <c r="THS158" s="86"/>
      <c r="THT158" s="86"/>
      <c r="THU158" s="86"/>
      <c r="THV158" s="86"/>
      <c r="THW158" s="86"/>
      <c r="THX158" s="86"/>
      <c r="THY158" s="86"/>
      <c r="THZ158" s="86"/>
      <c r="TIA158" s="86"/>
      <c r="TIB158" s="86"/>
      <c r="TIC158" s="86"/>
      <c r="TID158" s="86"/>
      <c r="TIE158" s="86"/>
      <c r="TIF158" s="86"/>
      <c r="TIG158" s="86"/>
      <c r="TIH158" s="86"/>
      <c r="TII158" s="86"/>
      <c r="TIJ158" s="86"/>
      <c r="TIK158" s="86"/>
      <c r="TIL158" s="86"/>
      <c r="TIM158" s="86"/>
      <c r="TIN158" s="86"/>
      <c r="TIO158" s="86"/>
      <c r="TIP158" s="86"/>
      <c r="TIQ158" s="86"/>
      <c r="TIR158" s="86"/>
      <c r="TIS158" s="86"/>
      <c r="TIT158" s="86"/>
      <c r="TIU158" s="86"/>
      <c r="TIV158" s="86"/>
      <c r="TIW158" s="86"/>
      <c r="TIX158" s="86"/>
      <c r="TIY158" s="186"/>
      <c r="TIZ158" s="186"/>
      <c r="TJA158" s="186"/>
      <c r="TJB158" s="186"/>
      <c r="TJC158" s="186"/>
      <c r="TJD158" s="186"/>
      <c r="TJE158" s="86"/>
      <c r="TJF158" s="86"/>
      <c r="TJG158" s="86"/>
      <c r="TJH158" s="86"/>
      <c r="TJI158" s="86"/>
      <c r="TJJ158" s="86"/>
      <c r="TJK158" s="86"/>
      <c r="TJL158" s="86"/>
      <c r="TJM158" s="86"/>
      <c r="TJN158" s="86"/>
      <c r="TJO158" s="86"/>
      <c r="TJP158" s="86"/>
      <c r="TJQ158" s="86"/>
      <c r="TJR158" s="86"/>
      <c r="TJS158" s="86"/>
      <c r="TJT158" s="86"/>
      <c r="TJU158" s="86"/>
      <c r="TJV158" s="86"/>
      <c r="TJW158" s="86"/>
      <c r="TJX158" s="86"/>
      <c r="TJY158" s="86"/>
      <c r="TJZ158" s="86"/>
      <c r="TKA158" s="86"/>
      <c r="TKB158" s="86"/>
      <c r="TKC158" s="86"/>
      <c r="TKD158" s="86"/>
      <c r="TKE158" s="86"/>
      <c r="TKF158" s="86"/>
      <c r="TKG158" s="86"/>
      <c r="TKH158" s="86"/>
      <c r="TKI158" s="86"/>
      <c r="TKJ158" s="86"/>
      <c r="TKK158" s="86"/>
      <c r="TKL158" s="86"/>
      <c r="TKM158" s="86"/>
      <c r="TKN158" s="86"/>
      <c r="TKO158" s="86"/>
      <c r="TKP158" s="86"/>
      <c r="TKQ158" s="86"/>
      <c r="TKR158" s="86"/>
      <c r="TKS158" s="86"/>
      <c r="TKT158" s="86"/>
      <c r="TKU158" s="86"/>
      <c r="TKV158" s="86"/>
      <c r="TKW158" s="86"/>
      <c r="TKX158" s="86"/>
      <c r="TKY158" s="86"/>
      <c r="TKZ158" s="86"/>
      <c r="TLA158" s="86"/>
      <c r="TLB158" s="86"/>
      <c r="TLC158" s="86"/>
      <c r="TLD158" s="86"/>
      <c r="TLE158" s="86"/>
      <c r="TLF158" s="86"/>
      <c r="TLG158" s="86"/>
      <c r="TLH158" s="86"/>
      <c r="TLI158" s="86"/>
      <c r="TLJ158" s="86"/>
      <c r="TLK158" s="86"/>
      <c r="TLL158" s="86"/>
      <c r="TLM158" s="86"/>
      <c r="TLN158" s="86"/>
      <c r="TLO158" s="86"/>
      <c r="TLP158" s="86"/>
      <c r="TLQ158" s="86"/>
      <c r="TLR158" s="86"/>
      <c r="TLS158" s="86"/>
      <c r="TLT158" s="86"/>
      <c r="TLU158" s="86"/>
      <c r="TLV158" s="86"/>
      <c r="TLW158" s="86"/>
      <c r="TLX158" s="86"/>
      <c r="TLY158" s="86"/>
      <c r="TLZ158" s="86"/>
      <c r="TMA158" s="86"/>
      <c r="TMB158" s="86"/>
      <c r="TMC158" s="86"/>
      <c r="TMD158" s="86"/>
      <c r="TME158" s="86"/>
      <c r="TMF158" s="86"/>
      <c r="TMG158" s="86"/>
      <c r="TMH158" s="86"/>
      <c r="TMI158" s="86"/>
      <c r="TMJ158" s="86"/>
      <c r="TMK158" s="86"/>
      <c r="TML158" s="86"/>
      <c r="TMM158" s="86"/>
      <c r="TMN158" s="86"/>
      <c r="TMO158" s="86"/>
      <c r="TMP158" s="86"/>
      <c r="TMQ158" s="86"/>
      <c r="TMR158" s="86"/>
      <c r="TMS158" s="86"/>
      <c r="TMT158" s="86"/>
      <c r="TMU158" s="86"/>
      <c r="TMV158" s="86"/>
      <c r="TMW158" s="86"/>
      <c r="TMX158" s="86"/>
      <c r="TMY158" s="86"/>
      <c r="TMZ158" s="86"/>
      <c r="TNA158" s="86"/>
      <c r="TNB158" s="86"/>
      <c r="TNC158" s="86"/>
      <c r="TND158" s="86"/>
      <c r="TNE158" s="86"/>
      <c r="TNF158" s="86"/>
      <c r="TNG158" s="86"/>
      <c r="TNH158" s="86"/>
      <c r="TNI158" s="86"/>
      <c r="TNJ158" s="86"/>
      <c r="TNK158" s="86"/>
      <c r="TNL158" s="86"/>
      <c r="TNM158" s="86"/>
      <c r="TNN158" s="86"/>
      <c r="TNO158" s="86"/>
      <c r="TNP158" s="86"/>
      <c r="TNQ158" s="86"/>
      <c r="TNR158" s="86"/>
      <c r="TNS158" s="86"/>
      <c r="TNT158" s="86"/>
      <c r="TNU158" s="86"/>
      <c r="TNV158" s="86"/>
      <c r="TNW158" s="86"/>
      <c r="TNX158" s="86"/>
      <c r="TNY158" s="86"/>
      <c r="TNZ158" s="86"/>
      <c r="TOA158" s="86"/>
      <c r="TOB158" s="86"/>
      <c r="TOC158" s="86"/>
      <c r="TOD158" s="86"/>
      <c r="TOE158" s="86"/>
      <c r="TOF158" s="86"/>
      <c r="TOG158" s="86"/>
      <c r="TOH158" s="86"/>
      <c r="TOI158" s="86"/>
      <c r="TOJ158" s="86"/>
      <c r="TOK158" s="86"/>
      <c r="TOL158" s="86"/>
      <c r="TOM158" s="86"/>
      <c r="TON158" s="86"/>
      <c r="TOO158" s="86"/>
      <c r="TOP158" s="86"/>
      <c r="TOQ158" s="86"/>
      <c r="TOR158" s="86"/>
      <c r="TOS158" s="86"/>
      <c r="TOT158" s="86"/>
      <c r="TOU158" s="86"/>
      <c r="TOV158" s="86"/>
      <c r="TOW158" s="86"/>
      <c r="TOX158" s="86"/>
      <c r="TOY158" s="86"/>
      <c r="TOZ158" s="86"/>
      <c r="TPA158" s="86"/>
      <c r="TPB158" s="86"/>
      <c r="TPC158" s="86"/>
      <c r="TPD158" s="86"/>
      <c r="TPE158" s="86"/>
      <c r="TPF158" s="86"/>
      <c r="TPG158" s="86"/>
      <c r="TPH158" s="86"/>
      <c r="TPI158" s="86"/>
      <c r="TPJ158" s="86"/>
      <c r="TPK158" s="86"/>
      <c r="TPL158" s="86"/>
      <c r="TPM158" s="86"/>
      <c r="TPN158" s="86"/>
      <c r="TPO158" s="86"/>
      <c r="TPP158" s="86"/>
      <c r="TPQ158" s="86"/>
      <c r="TPR158" s="86"/>
      <c r="TPS158" s="86"/>
      <c r="TPT158" s="86"/>
      <c r="TPU158" s="86"/>
      <c r="TPV158" s="86"/>
      <c r="TPW158" s="86"/>
      <c r="TPX158" s="86"/>
      <c r="TPY158" s="86"/>
      <c r="TPZ158" s="86"/>
      <c r="TQA158" s="86"/>
      <c r="TQB158" s="86"/>
      <c r="TQC158" s="86"/>
      <c r="TQD158" s="86"/>
      <c r="TQE158" s="86"/>
      <c r="TQF158" s="86"/>
      <c r="TQG158" s="86"/>
      <c r="TQH158" s="86"/>
      <c r="TQI158" s="86"/>
      <c r="TQJ158" s="86"/>
      <c r="TQK158" s="86"/>
      <c r="TQL158" s="86"/>
      <c r="TQM158" s="86"/>
      <c r="TQN158" s="86"/>
      <c r="TQO158" s="86"/>
      <c r="TQP158" s="86"/>
      <c r="TQQ158" s="86"/>
      <c r="TQR158" s="86"/>
      <c r="TQS158" s="86"/>
      <c r="TQT158" s="86"/>
      <c r="TQU158" s="86"/>
      <c r="TQV158" s="86"/>
      <c r="TQW158" s="86"/>
      <c r="TQX158" s="86"/>
      <c r="TQY158" s="86"/>
      <c r="TQZ158" s="86"/>
      <c r="TRA158" s="86"/>
      <c r="TRB158" s="86"/>
      <c r="TRC158" s="86"/>
      <c r="TRD158" s="86"/>
      <c r="TRE158" s="86"/>
      <c r="TRF158" s="86"/>
      <c r="TRG158" s="86"/>
      <c r="TRH158" s="86"/>
      <c r="TRI158" s="86"/>
      <c r="TRJ158" s="86"/>
      <c r="TRK158" s="86"/>
      <c r="TRL158" s="86"/>
      <c r="TRM158" s="86"/>
      <c r="TRN158" s="86"/>
      <c r="TRO158" s="86"/>
      <c r="TRP158" s="86"/>
      <c r="TRQ158" s="86"/>
      <c r="TRR158" s="86"/>
      <c r="TRS158" s="86"/>
      <c r="TRT158" s="86"/>
      <c r="TRU158" s="86"/>
      <c r="TRV158" s="86"/>
      <c r="TRW158" s="86"/>
      <c r="TRX158" s="86"/>
      <c r="TRY158" s="86"/>
      <c r="TRZ158" s="86"/>
      <c r="TSA158" s="86"/>
      <c r="TSB158" s="86"/>
      <c r="TSC158" s="86"/>
      <c r="TSD158" s="86"/>
      <c r="TSE158" s="86"/>
      <c r="TSF158" s="86"/>
      <c r="TSG158" s="86"/>
      <c r="TSH158" s="86"/>
      <c r="TSI158" s="86"/>
      <c r="TSJ158" s="86"/>
      <c r="TSK158" s="86"/>
      <c r="TSL158" s="86"/>
      <c r="TSM158" s="86"/>
      <c r="TSN158" s="86"/>
      <c r="TSO158" s="86"/>
      <c r="TSP158" s="86"/>
      <c r="TSQ158" s="86"/>
      <c r="TSR158" s="86"/>
      <c r="TSS158" s="86"/>
      <c r="TST158" s="86"/>
      <c r="TSU158" s="186"/>
      <c r="TSV158" s="186"/>
      <c r="TSW158" s="186"/>
      <c r="TSX158" s="186"/>
      <c r="TSY158" s="186"/>
      <c r="TSZ158" s="186"/>
      <c r="TTA158" s="86"/>
      <c r="TTB158" s="86"/>
      <c r="TTC158" s="86"/>
      <c r="TTD158" s="86"/>
      <c r="TTE158" s="86"/>
      <c r="TTF158" s="86"/>
      <c r="TTG158" s="86"/>
      <c r="TTH158" s="86"/>
      <c r="TTI158" s="86"/>
      <c r="TTJ158" s="86"/>
      <c r="TTK158" s="86"/>
      <c r="TTL158" s="86"/>
      <c r="TTM158" s="86"/>
      <c r="TTN158" s="86"/>
      <c r="TTO158" s="86"/>
      <c r="TTP158" s="86"/>
      <c r="TTQ158" s="86"/>
      <c r="TTR158" s="86"/>
      <c r="TTS158" s="86"/>
      <c r="TTT158" s="86"/>
      <c r="TTU158" s="86"/>
      <c r="TTV158" s="86"/>
      <c r="TTW158" s="86"/>
      <c r="TTX158" s="86"/>
      <c r="TTY158" s="86"/>
      <c r="TTZ158" s="86"/>
      <c r="TUA158" s="86"/>
      <c r="TUB158" s="86"/>
      <c r="TUC158" s="86"/>
      <c r="TUD158" s="86"/>
      <c r="TUE158" s="86"/>
      <c r="TUF158" s="86"/>
      <c r="TUG158" s="86"/>
      <c r="TUH158" s="86"/>
      <c r="TUI158" s="86"/>
      <c r="TUJ158" s="86"/>
      <c r="TUK158" s="86"/>
      <c r="TUL158" s="86"/>
      <c r="TUM158" s="86"/>
      <c r="TUN158" s="86"/>
      <c r="TUO158" s="86"/>
      <c r="TUP158" s="86"/>
      <c r="TUQ158" s="86"/>
      <c r="TUR158" s="86"/>
      <c r="TUS158" s="86"/>
      <c r="TUT158" s="86"/>
      <c r="TUU158" s="86"/>
      <c r="TUV158" s="86"/>
      <c r="TUW158" s="86"/>
      <c r="TUX158" s="86"/>
      <c r="TUY158" s="86"/>
      <c r="TUZ158" s="86"/>
      <c r="TVA158" s="86"/>
      <c r="TVB158" s="86"/>
      <c r="TVC158" s="86"/>
      <c r="TVD158" s="86"/>
      <c r="TVE158" s="86"/>
      <c r="TVF158" s="86"/>
      <c r="TVG158" s="86"/>
      <c r="TVH158" s="86"/>
      <c r="TVI158" s="86"/>
      <c r="TVJ158" s="86"/>
      <c r="TVK158" s="86"/>
      <c r="TVL158" s="86"/>
      <c r="TVM158" s="86"/>
      <c r="TVN158" s="86"/>
      <c r="TVO158" s="86"/>
      <c r="TVP158" s="86"/>
      <c r="TVQ158" s="86"/>
      <c r="TVR158" s="86"/>
      <c r="TVS158" s="86"/>
      <c r="TVT158" s="86"/>
      <c r="TVU158" s="86"/>
      <c r="TVV158" s="86"/>
      <c r="TVW158" s="86"/>
      <c r="TVX158" s="86"/>
      <c r="TVY158" s="86"/>
      <c r="TVZ158" s="86"/>
      <c r="TWA158" s="86"/>
      <c r="TWB158" s="86"/>
      <c r="TWC158" s="86"/>
      <c r="TWD158" s="86"/>
      <c r="TWE158" s="86"/>
      <c r="TWF158" s="86"/>
      <c r="TWG158" s="86"/>
      <c r="TWH158" s="86"/>
      <c r="TWI158" s="86"/>
      <c r="TWJ158" s="86"/>
      <c r="TWK158" s="86"/>
      <c r="TWL158" s="86"/>
      <c r="TWM158" s="86"/>
      <c r="TWN158" s="86"/>
      <c r="TWO158" s="86"/>
      <c r="TWP158" s="86"/>
      <c r="TWQ158" s="86"/>
      <c r="TWR158" s="86"/>
      <c r="TWS158" s="86"/>
      <c r="TWT158" s="86"/>
      <c r="TWU158" s="86"/>
      <c r="TWV158" s="86"/>
      <c r="TWW158" s="86"/>
      <c r="TWX158" s="86"/>
      <c r="TWY158" s="86"/>
      <c r="TWZ158" s="86"/>
      <c r="TXA158" s="86"/>
      <c r="TXB158" s="86"/>
      <c r="TXC158" s="86"/>
      <c r="TXD158" s="86"/>
      <c r="TXE158" s="86"/>
      <c r="TXF158" s="86"/>
      <c r="TXG158" s="86"/>
      <c r="TXH158" s="86"/>
      <c r="TXI158" s="86"/>
      <c r="TXJ158" s="86"/>
      <c r="TXK158" s="86"/>
      <c r="TXL158" s="86"/>
      <c r="TXM158" s="86"/>
      <c r="TXN158" s="86"/>
      <c r="TXO158" s="86"/>
      <c r="TXP158" s="86"/>
      <c r="TXQ158" s="86"/>
      <c r="TXR158" s="86"/>
      <c r="TXS158" s="86"/>
      <c r="TXT158" s="86"/>
      <c r="TXU158" s="86"/>
      <c r="TXV158" s="86"/>
      <c r="TXW158" s="86"/>
      <c r="TXX158" s="86"/>
      <c r="TXY158" s="86"/>
      <c r="TXZ158" s="86"/>
      <c r="TYA158" s="86"/>
      <c r="TYB158" s="86"/>
      <c r="TYC158" s="86"/>
      <c r="TYD158" s="86"/>
      <c r="TYE158" s="86"/>
      <c r="TYF158" s="86"/>
      <c r="TYG158" s="86"/>
      <c r="TYH158" s="86"/>
      <c r="TYI158" s="86"/>
      <c r="TYJ158" s="86"/>
      <c r="TYK158" s="86"/>
      <c r="TYL158" s="86"/>
      <c r="TYM158" s="86"/>
      <c r="TYN158" s="86"/>
      <c r="TYO158" s="86"/>
      <c r="TYP158" s="86"/>
      <c r="TYQ158" s="86"/>
      <c r="TYR158" s="86"/>
      <c r="TYS158" s="86"/>
      <c r="TYT158" s="86"/>
      <c r="TYU158" s="86"/>
      <c r="TYV158" s="86"/>
      <c r="TYW158" s="86"/>
      <c r="TYX158" s="86"/>
      <c r="TYY158" s="86"/>
      <c r="TYZ158" s="86"/>
      <c r="TZA158" s="86"/>
      <c r="TZB158" s="86"/>
      <c r="TZC158" s="86"/>
      <c r="TZD158" s="86"/>
      <c r="TZE158" s="86"/>
      <c r="TZF158" s="86"/>
      <c r="TZG158" s="86"/>
      <c r="TZH158" s="86"/>
      <c r="TZI158" s="86"/>
      <c r="TZJ158" s="86"/>
      <c r="TZK158" s="86"/>
      <c r="TZL158" s="86"/>
      <c r="TZM158" s="86"/>
      <c r="TZN158" s="86"/>
      <c r="TZO158" s="86"/>
      <c r="TZP158" s="86"/>
      <c r="TZQ158" s="86"/>
      <c r="TZR158" s="86"/>
      <c r="TZS158" s="86"/>
      <c r="TZT158" s="86"/>
      <c r="TZU158" s="86"/>
      <c r="TZV158" s="86"/>
      <c r="TZW158" s="86"/>
      <c r="TZX158" s="86"/>
      <c r="TZY158" s="86"/>
      <c r="TZZ158" s="86"/>
      <c r="UAA158" s="86"/>
      <c r="UAB158" s="86"/>
      <c r="UAC158" s="86"/>
      <c r="UAD158" s="86"/>
      <c r="UAE158" s="86"/>
      <c r="UAF158" s="86"/>
      <c r="UAG158" s="86"/>
      <c r="UAH158" s="86"/>
      <c r="UAI158" s="86"/>
      <c r="UAJ158" s="86"/>
      <c r="UAK158" s="86"/>
      <c r="UAL158" s="86"/>
      <c r="UAM158" s="86"/>
      <c r="UAN158" s="86"/>
      <c r="UAO158" s="86"/>
      <c r="UAP158" s="86"/>
      <c r="UAQ158" s="86"/>
      <c r="UAR158" s="86"/>
      <c r="UAS158" s="86"/>
      <c r="UAT158" s="86"/>
      <c r="UAU158" s="86"/>
      <c r="UAV158" s="86"/>
      <c r="UAW158" s="86"/>
      <c r="UAX158" s="86"/>
      <c r="UAY158" s="86"/>
      <c r="UAZ158" s="86"/>
      <c r="UBA158" s="86"/>
      <c r="UBB158" s="86"/>
      <c r="UBC158" s="86"/>
      <c r="UBD158" s="86"/>
      <c r="UBE158" s="86"/>
      <c r="UBF158" s="86"/>
      <c r="UBG158" s="86"/>
      <c r="UBH158" s="86"/>
      <c r="UBI158" s="86"/>
      <c r="UBJ158" s="86"/>
      <c r="UBK158" s="86"/>
      <c r="UBL158" s="86"/>
      <c r="UBM158" s="86"/>
      <c r="UBN158" s="86"/>
      <c r="UBO158" s="86"/>
      <c r="UBP158" s="86"/>
      <c r="UBQ158" s="86"/>
      <c r="UBR158" s="86"/>
      <c r="UBS158" s="86"/>
      <c r="UBT158" s="86"/>
      <c r="UBU158" s="86"/>
      <c r="UBV158" s="86"/>
      <c r="UBW158" s="86"/>
      <c r="UBX158" s="86"/>
      <c r="UBY158" s="86"/>
      <c r="UBZ158" s="86"/>
      <c r="UCA158" s="86"/>
      <c r="UCB158" s="86"/>
      <c r="UCC158" s="86"/>
      <c r="UCD158" s="86"/>
      <c r="UCE158" s="86"/>
      <c r="UCF158" s="86"/>
      <c r="UCG158" s="86"/>
      <c r="UCH158" s="86"/>
      <c r="UCI158" s="86"/>
      <c r="UCJ158" s="86"/>
      <c r="UCK158" s="86"/>
      <c r="UCL158" s="86"/>
      <c r="UCM158" s="86"/>
      <c r="UCN158" s="86"/>
      <c r="UCO158" s="86"/>
      <c r="UCP158" s="86"/>
      <c r="UCQ158" s="186"/>
      <c r="UCR158" s="186"/>
      <c r="UCS158" s="186"/>
      <c r="UCT158" s="186"/>
      <c r="UCU158" s="186"/>
      <c r="UCV158" s="186"/>
      <c r="UCW158" s="86"/>
      <c r="UCX158" s="86"/>
      <c r="UCY158" s="86"/>
      <c r="UCZ158" s="86"/>
      <c r="UDA158" s="86"/>
      <c r="UDB158" s="86"/>
      <c r="UDC158" s="86"/>
      <c r="UDD158" s="86"/>
      <c r="UDE158" s="86"/>
      <c r="UDF158" s="86"/>
      <c r="UDG158" s="86"/>
      <c r="UDH158" s="86"/>
      <c r="UDI158" s="86"/>
      <c r="UDJ158" s="86"/>
      <c r="UDK158" s="86"/>
      <c r="UDL158" s="86"/>
      <c r="UDM158" s="86"/>
      <c r="UDN158" s="86"/>
      <c r="UDO158" s="86"/>
      <c r="UDP158" s="86"/>
      <c r="UDQ158" s="86"/>
      <c r="UDR158" s="86"/>
      <c r="UDS158" s="86"/>
      <c r="UDT158" s="86"/>
      <c r="UDU158" s="86"/>
      <c r="UDV158" s="86"/>
      <c r="UDW158" s="86"/>
      <c r="UDX158" s="86"/>
      <c r="UDY158" s="86"/>
      <c r="UDZ158" s="86"/>
      <c r="UEA158" s="86"/>
      <c r="UEB158" s="86"/>
      <c r="UEC158" s="86"/>
      <c r="UED158" s="86"/>
      <c r="UEE158" s="86"/>
      <c r="UEF158" s="86"/>
      <c r="UEG158" s="86"/>
      <c r="UEH158" s="86"/>
      <c r="UEI158" s="86"/>
      <c r="UEJ158" s="86"/>
      <c r="UEK158" s="86"/>
      <c r="UEL158" s="86"/>
      <c r="UEM158" s="86"/>
      <c r="UEN158" s="86"/>
      <c r="UEO158" s="86"/>
      <c r="UEP158" s="86"/>
      <c r="UEQ158" s="86"/>
      <c r="UER158" s="86"/>
      <c r="UES158" s="86"/>
      <c r="UET158" s="86"/>
      <c r="UEU158" s="86"/>
      <c r="UEV158" s="86"/>
      <c r="UEW158" s="86"/>
      <c r="UEX158" s="86"/>
      <c r="UEY158" s="86"/>
      <c r="UEZ158" s="86"/>
      <c r="UFA158" s="86"/>
      <c r="UFB158" s="86"/>
      <c r="UFC158" s="86"/>
      <c r="UFD158" s="86"/>
      <c r="UFE158" s="86"/>
      <c r="UFF158" s="86"/>
      <c r="UFG158" s="86"/>
      <c r="UFH158" s="86"/>
      <c r="UFI158" s="86"/>
      <c r="UFJ158" s="86"/>
      <c r="UFK158" s="86"/>
      <c r="UFL158" s="86"/>
      <c r="UFM158" s="86"/>
      <c r="UFN158" s="86"/>
      <c r="UFO158" s="86"/>
      <c r="UFP158" s="86"/>
      <c r="UFQ158" s="86"/>
      <c r="UFR158" s="86"/>
      <c r="UFS158" s="86"/>
      <c r="UFT158" s="86"/>
      <c r="UFU158" s="86"/>
      <c r="UFV158" s="86"/>
      <c r="UFW158" s="86"/>
      <c r="UFX158" s="86"/>
      <c r="UFY158" s="86"/>
      <c r="UFZ158" s="86"/>
      <c r="UGA158" s="86"/>
      <c r="UGB158" s="86"/>
      <c r="UGC158" s="86"/>
      <c r="UGD158" s="86"/>
      <c r="UGE158" s="86"/>
      <c r="UGF158" s="86"/>
      <c r="UGG158" s="86"/>
      <c r="UGH158" s="86"/>
      <c r="UGI158" s="86"/>
      <c r="UGJ158" s="86"/>
      <c r="UGK158" s="86"/>
      <c r="UGL158" s="86"/>
      <c r="UGM158" s="86"/>
      <c r="UGN158" s="86"/>
      <c r="UGO158" s="86"/>
      <c r="UGP158" s="86"/>
      <c r="UGQ158" s="86"/>
      <c r="UGR158" s="86"/>
      <c r="UGS158" s="86"/>
      <c r="UGT158" s="86"/>
      <c r="UGU158" s="86"/>
      <c r="UGV158" s="86"/>
      <c r="UGW158" s="86"/>
      <c r="UGX158" s="86"/>
      <c r="UGY158" s="86"/>
      <c r="UGZ158" s="86"/>
      <c r="UHA158" s="86"/>
      <c r="UHB158" s="86"/>
      <c r="UHC158" s="86"/>
      <c r="UHD158" s="86"/>
      <c r="UHE158" s="86"/>
      <c r="UHF158" s="86"/>
      <c r="UHG158" s="86"/>
      <c r="UHH158" s="86"/>
      <c r="UHI158" s="86"/>
      <c r="UHJ158" s="86"/>
      <c r="UHK158" s="86"/>
      <c r="UHL158" s="86"/>
      <c r="UHM158" s="86"/>
      <c r="UHN158" s="86"/>
      <c r="UHO158" s="86"/>
      <c r="UHP158" s="86"/>
      <c r="UHQ158" s="86"/>
      <c r="UHR158" s="86"/>
      <c r="UHS158" s="86"/>
      <c r="UHT158" s="86"/>
      <c r="UHU158" s="86"/>
      <c r="UHV158" s="86"/>
      <c r="UHW158" s="86"/>
      <c r="UHX158" s="86"/>
      <c r="UHY158" s="86"/>
      <c r="UHZ158" s="86"/>
      <c r="UIA158" s="86"/>
      <c r="UIB158" s="86"/>
      <c r="UIC158" s="86"/>
      <c r="UID158" s="86"/>
      <c r="UIE158" s="86"/>
      <c r="UIF158" s="86"/>
      <c r="UIG158" s="86"/>
      <c r="UIH158" s="86"/>
      <c r="UII158" s="86"/>
      <c r="UIJ158" s="86"/>
      <c r="UIK158" s="86"/>
      <c r="UIL158" s="86"/>
      <c r="UIM158" s="86"/>
      <c r="UIN158" s="86"/>
      <c r="UIO158" s="86"/>
      <c r="UIP158" s="86"/>
      <c r="UIQ158" s="86"/>
      <c r="UIR158" s="86"/>
      <c r="UIS158" s="86"/>
      <c r="UIT158" s="86"/>
      <c r="UIU158" s="86"/>
      <c r="UIV158" s="86"/>
      <c r="UIW158" s="86"/>
      <c r="UIX158" s="86"/>
      <c r="UIY158" s="86"/>
      <c r="UIZ158" s="86"/>
      <c r="UJA158" s="86"/>
      <c r="UJB158" s="86"/>
      <c r="UJC158" s="86"/>
      <c r="UJD158" s="86"/>
      <c r="UJE158" s="86"/>
      <c r="UJF158" s="86"/>
      <c r="UJG158" s="86"/>
      <c r="UJH158" s="86"/>
      <c r="UJI158" s="86"/>
      <c r="UJJ158" s="86"/>
      <c r="UJK158" s="86"/>
      <c r="UJL158" s="86"/>
      <c r="UJM158" s="86"/>
      <c r="UJN158" s="86"/>
      <c r="UJO158" s="86"/>
      <c r="UJP158" s="86"/>
      <c r="UJQ158" s="86"/>
      <c r="UJR158" s="86"/>
      <c r="UJS158" s="86"/>
      <c r="UJT158" s="86"/>
      <c r="UJU158" s="86"/>
      <c r="UJV158" s="86"/>
      <c r="UJW158" s="86"/>
      <c r="UJX158" s="86"/>
      <c r="UJY158" s="86"/>
      <c r="UJZ158" s="86"/>
      <c r="UKA158" s="86"/>
      <c r="UKB158" s="86"/>
      <c r="UKC158" s="86"/>
      <c r="UKD158" s="86"/>
      <c r="UKE158" s="86"/>
      <c r="UKF158" s="86"/>
      <c r="UKG158" s="86"/>
      <c r="UKH158" s="86"/>
      <c r="UKI158" s="86"/>
      <c r="UKJ158" s="86"/>
      <c r="UKK158" s="86"/>
      <c r="UKL158" s="86"/>
      <c r="UKM158" s="86"/>
      <c r="UKN158" s="86"/>
      <c r="UKO158" s="86"/>
      <c r="UKP158" s="86"/>
      <c r="UKQ158" s="86"/>
      <c r="UKR158" s="86"/>
      <c r="UKS158" s="86"/>
      <c r="UKT158" s="86"/>
      <c r="UKU158" s="86"/>
      <c r="UKV158" s="86"/>
      <c r="UKW158" s="86"/>
      <c r="UKX158" s="86"/>
      <c r="UKY158" s="86"/>
      <c r="UKZ158" s="86"/>
      <c r="ULA158" s="86"/>
      <c r="ULB158" s="86"/>
      <c r="ULC158" s="86"/>
      <c r="ULD158" s="86"/>
      <c r="ULE158" s="86"/>
      <c r="ULF158" s="86"/>
      <c r="ULG158" s="86"/>
      <c r="ULH158" s="86"/>
      <c r="ULI158" s="86"/>
      <c r="ULJ158" s="86"/>
      <c r="ULK158" s="86"/>
      <c r="ULL158" s="86"/>
      <c r="ULM158" s="86"/>
      <c r="ULN158" s="86"/>
      <c r="ULO158" s="86"/>
      <c r="ULP158" s="86"/>
      <c r="ULQ158" s="86"/>
      <c r="ULR158" s="86"/>
      <c r="ULS158" s="86"/>
      <c r="ULT158" s="86"/>
      <c r="ULU158" s="86"/>
      <c r="ULV158" s="86"/>
      <c r="ULW158" s="86"/>
      <c r="ULX158" s="86"/>
      <c r="ULY158" s="86"/>
      <c r="ULZ158" s="86"/>
      <c r="UMA158" s="86"/>
      <c r="UMB158" s="86"/>
      <c r="UMC158" s="86"/>
      <c r="UMD158" s="86"/>
      <c r="UME158" s="86"/>
      <c r="UMF158" s="86"/>
      <c r="UMG158" s="86"/>
      <c r="UMH158" s="86"/>
      <c r="UMI158" s="86"/>
      <c r="UMJ158" s="86"/>
      <c r="UMK158" s="86"/>
      <c r="UML158" s="86"/>
      <c r="UMM158" s="186"/>
      <c r="UMN158" s="186"/>
      <c r="UMO158" s="186"/>
      <c r="UMP158" s="186"/>
      <c r="UMQ158" s="186"/>
      <c r="UMR158" s="186"/>
      <c r="UMS158" s="86"/>
      <c r="UMT158" s="86"/>
      <c r="UMU158" s="86"/>
      <c r="UMV158" s="86"/>
      <c r="UMW158" s="86"/>
      <c r="UMX158" s="86"/>
      <c r="UMY158" s="86"/>
      <c r="UMZ158" s="86"/>
      <c r="UNA158" s="86"/>
      <c r="UNB158" s="86"/>
      <c r="UNC158" s="86"/>
      <c r="UND158" s="86"/>
      <c r="UNE158" s="86"/>
      <c r="UNF158" s="86"/>
      <c r="UNG158" s="86"/>
      <c r="UNH158" s="86"/>
      <c r="UNI158" s="86"/>
      <c r="UNJ158" s="86"/>
      <c r="UNK158" s="86"/>
      <c r="UNL158" s="86"/>
      <c r="UNM158" s="86"/>
      <c r="UNN158" s="86"/>
      <c r="UNO158" s="86"/>
      <c r="UNP158" s="86"/>
      <c r="UNQ158" s="86"/>
      <c r="UNR158" s="86"/>
      <c r="UNS158" s="86"/>
      <c r="UNT158" s="86"/>
      <c r="UNU158" s="86"/>
      <c r="UNV158" s="86"/>
      <c r="UNW158" s="86"/>
      <c r="UNX158" s="86"/>
      <c r="UNY158" s="86"/>
      <c r="UNZ158" s="86"/>
      <c r="UOA158" s="86"/>
      <c r="UOB158" s="86"/>
      <c r="UOC158" s="86"/>
      <c r="UOD158" s="86"/>
      <c r="UOE158" s="86"/>
      <c r="UOF158" s="86"/>
      <c r="UOG158" s="86"/>
      <c r="UOH158" s="86"/>
      <c r="UOI158" s="86"/>
      <c r="UOJ158" s="86"/>
      <c r="UOK158" s="86"/>
      <c r="UOL158" s="86"/>
      <c r="UOM158" s="86"/>
      <c r="UON158" s="86"/>
      <c r="UOO158" s="86"/>
      <c r="UOP158" s="86"/>
      <c r="UOQ158" s="86"/>
      <c r="UOR158" s="86"/>
      <c r="UOS158" s="86"/>
      <c r="UOT158" s="86"/>
      <c r="UOU158" s="86"/>
      <c r="UOV158" s="86"/>
      <c r="UOW158" s="86"/>
      <c r="UOX158" s="86"/>
      <c r="UOY158" s="86"/>
      <c r="UOZ158" s="86"/>
      <c r="UPA158" s="86"/>
      <c r="UPB158" s="86"/>
      <c r="UPC158" s="86"/>
      <c r="UPD158" s="86"/>
      <c r="UPE158" s="86"/>
      <c r="UPF158" s="86"/>
      <c r="UPG158" s="86"/>
      <c r="UPH158" s="86"/>
      <c r="UPI158" s="86"/>
      <c r="UPJ158" s="86"/>
      <c r="UPK158" s="86"/>
      <c r="UPL158" s="86"/>
      <c r="UPM158" s="86"/>
      <c r="UPN158" s="86"/>
      <c r="UPO158" s="86"/>
      <c r="UPP158" s="86"/>
      <c r="UPQ158" s="86"/>
      <c r="UPR158" s="86"/>
      <c r="UPS158" s="86"/>
      <c r="UPT158" s="86"/>
      <c r="UPU158" s="86"/>
      <c r="UPV158" s="86"/>
      <c r="UPW158" s="86"/>
      <c r="UPX158" s="86"/>
      <c r="UPY158" s="86"/>
      <c r="UPZ158" s="86"/>
      <c r="UQA158" s="86"/>
      <c r="UQB158" s="86"/>
      <c r="UQC158" s="86"/>
      <c r="UQD158" s="86"/>
      <c r="UQE158" s="86"/>
      <c r="UQF158" s="86"/>
      <c r="UQG158" s="86"/>
      <c r="UQH158" s="86"/>
      <c r="UQI158" s="86"/>
      <c r="UQJ158" s="86"/>
      <c r="UQK158" s="86"/>
      <c r="UQL158" s="86"/>
      <c r="UQM158" s="86"/>
      <c r="UQN158" s="86"/>
      <c r="UQO158" s="86"/>
      <c r="UQP158" s="86"/>
      <c r="UQQ158" s="86"/>
      <c r="UQR158" s="86"/>
      <c r="UQS158" s="86"/>
      <c r="UQT158" s="86"/>
      <c r="UQU158" s="86"/>
      <c r="UQV158" s="86"/>
      <c r="UQW158" s="86"/>
      <c r="UQX158" s="86"/>
      <c r="UQY158" s="86"/>
      <c r="UQZ158" s="86"/>
      <c r="URA158" s="86"/>
      <c r="URB158" s="86"/>
      <c r="URC158" s="86"/>
      <c r="URD158" s="86"/>
      <c r="URE158" s="86"/>
      <c r="URF158" s="86"/>
      <c r="URG158" s="86"/>
      <c r="URH158" s="86"/>
      <c r="URI158" s="86"/>
      <c r="URJ158" s="86"/>
      <c r="URK158" s="86"/>
      <c r="URL158" s="86"/>
      <c r="URM158" s="86"/>
      <c r="URN158" s="86"/>
      <c r="URO158" s="86"/>
      <c r="URP158" s="86"/>
      <c r="URQ158" s="86"/>
      <c r="URR158" s="86"/>
      <c r="URS158" s="86"/>
      <c r="URT158" s="86"/>
      <c r="URU158" s="86"/>
      <c r="URV158" s="86"/>
      <c r="URW158" s="86"/>
      <c r="URX158" s="86"/>
      <c r="URY158" s="86"/>
      <c r="URZ158" s="86"/>
      <c r="USA158" s="86"/>
      <c r="USB158" s="86"/>
      <c r="USC158" s="86"/>
      <c r="USD158" s="86"/>
      <c r="USE158" s="86"/>
      <c r="USF158" s="86"/>
      <c r="USG158" s="86"/>
      <c r="USH158" s="86"/>
      <c r="USI158" s="86"/>
      <c r="USJ158" s="86"/>
      <c r="USK158" s="86"/>
      <c r="USL158" s="86"/>
      <c r="USM158" s="86"/>
      <c r="USN158" s="86"/>
      <c r="USO158" s="86"/>
      <c r="USP158" s="86"/>
      <c r="USQ158" s="86"/>
      <c r="USR158" s="86"/>
      <c r="USS158" s="86"/>
      <c r="UST158" s="86"/>
      <c r="USU158" s="86"/>
      <c r="USV158" s="86"/>
      <c r="USW158" s="86"/>
      <c r="USX158" s="86"/>
      <c r="USY158" s="86"/>
      <c r="USZ158" s="86"/>
      <c r="UTA158" s="86"/>
      <c r="UTB158" s="86"/>
      <c r="UTC158" s="86"/>
      <c r="UTD158" s="86"/>
      <c r="UTE158" s="86"/>
      <c r="UTF158" s="86"/>
      <c r="UTG158" s="86"/>
      <c r="UTH158" s="86"/>
      <c r="UTI158" s="86"/>
      <c r="UTJ158" s="86"/>
      <c r="UTK158" s="86"/>
      <c r="UTL158" s="86"/>
      <c r="UTM158" s="86"/>
      <c r="UTN158" s="86"/>
      <c r="UTO158" s="86"/>
      <c r="UTP158" s="86"/>
      <c r="UTQ158" s="86"/>
      <c r="UTR158" s="86"/>
      <c r="UTS158" s="86"/>
      <c r="UTT158" s="86"/>
      <c r="UTU158" s="86"/>
      <c r="UTV158" s="86"/>
      <c r="UTW158" s="86"/>
      <c r="UTX158" s="86"/>
      <c r="UTY158" s="86"/>
      <c r="UTZ158" s="86"/>
      <c r="UUA158" s="86"/>
      <c r="UUB158" s="86"/>
      <c r="UUC158" s="86"/>
      <c r="UUD158" s="86"/>
      <c r="UUE158" s="86"/>
      <c r="UUF158" s="86"/>
      <c r="UUG158" s="86"/>
      <c r="UUH158" s="86"/>
      <c r="UUI158" s="86"/>
      <c r="UUJ158" s="86"/>
      <c r="UUK158" s="86"/>
      <c r="UUL158" s="86"/>
      <c r="UUM158" s="86"/>
      <c r="UUN158" s="86"/>
      <c r="UUO158" s="86"/>
      <c r="UUP158" s="86"/>
      <c r="UUQ158" s="86"/>
      <c r="UUR158" s="86"/>
      <c r="UUS158" s="86"/>
      <c r="UUT158" s="86"/>
      <c r="UUU158" s="86"/>
      <c r="UUV158" s="86"/>
      <c r="UUW158" s="86"/>
      <c r="UUX158" s="86"/>
      <c r="UUY158" s="86"/>
      <c r="UUZ158" s="86"/>
      <c r="UVA158" s="86"/>
      <c r="UVB158" s="86"/>
      <c r="UVC158" s="86"/>
      <c r="UVD158" s="86"/>
      <c r="UVE158" s="86"/>
      <c r="UVF158" s="86"/>
      <c r="UVG158" s="86"/>
      <c r="UVH158" s="86"/>
      <c r="UVI158" s="86"/>
      <c r="UVJ158" s="86"/>
      <c r="UVK158" s="86"/>
      <c r="UVL158" s="86"/>
      <c r="UVM158" s="86"/>
      <c r="UVN158" s="86"/>
      <c r="UVO158" s="86"/>
      <c r="UVP158" s="86"/>
      <c r="UVQ158" s="86"/>
      <c r="UVR158" s="86"/>
      <c r="UVS158" s="86"/>
      <c r="UVT158" s="86"/>
      <c r="UVU158" s="86"/>
      <c r="UVV158" s="86"/>
      <c r="UVW158" s="86"/>
      <c r="UVX158" s="86"/>
      <c r="UVY158" s="86"/>
      <c r="UVZ158" s="86"/>
      <c r="UWA158" s="86"/>
      <c r="UWB158" s="86"/>
      <c r="UWC158" s="86"/>
      <c r="UWD158" s="86"/>
      <c r="UWE158" s="86"/>
      <c r="UWF158" s="86"/>
      <c r="UWG158" s="86"/>
      <c r="UWH158" s="86"/>
      <c r="UWI158" s="186"/>
      <c r="UWJ158" s="186"/>
      <c r="UWK158" s="186"/>
      <c r="UWL158" s="186"/>
      <c r="UWM158" s="186"/>
      <c r="UWN158" s="186"/>
      <c r="UWO158" s="86"/>
      <c r="UWP158" s="86"/>
      <c r="UWQ158" s="86"/>
      <c r="UWR158" s="86"/>
      <c r="UWS158" s="86"/>
      <c r="UWT158" s="86"/>
      <c r="UWU158" s="86"/>
      <c r="UWV158" s="86"/>
      <c r="UWW158" s="86"/>
      <c r="UWX158" s="86"/>
      <c r="UWY158" s="86"/>
      <c r="UWZ158" s="86"/>
      <c r="UXA158" s="86"/>
      <c r="UXB158" s="86"/>
      <c r="UXC158" s="86"/>
      <c r="UXD158" s="86"/>
      <c r="UXE158" s="86"/>
      <c r="UXF158" s="86"/>
      <c r="UXG158" s="86"/>
      <c r="UXH158" s="86"/>
      <c r="UXI158" s="86"/>
      <c r="UXJ158" s="86"/>
      <c r="UXK158" s="86"/>
      <c r="UXL158" s="86"/>
      <c r="UXM158" s="86"/>
      <c r="UXN158" s="86"/>
      <c r="UXO158" s="86"/>
      <c r="UXP158" s="86"/>
      <c r="UXQ158" s="86"/>
      <c r="UXR158" s="86"/>
      <c r="UXS158" s="86"/>
      <c r="UXT158" s="86"/>
      <c r="UXU158" s="86"/>
      <c r="UXV158" s="86"/>
      <c r="UXW158" s="86"/>
      <c r="UXX158" s="86"/>
      <c r="UXY158" s="86"/>
      <c r="UXZ158" s="86"/>
      <c r="UYA158" s="86"/>
      <c r="UYB158" s="86"/>
      <c r="UYC158" s="86"/>
      <c r="UYD158" s="86"/>
      <c r="UYE158" s="86"/>
      <c r="UYF158" s="86"/>
      <c r="UYG158" s="86"/>
      <c r="UYH158" s="86"/>
      <c r="UYI158" s="86"/>
      <c r="UYJ158" s="86"/>
      <c r="UYK158" s="86"/>
      <c r="UYL158" s="86"/>
      <c r="UYM158" s="86"/>
      <c r="UYN158" s="86"/>
      <c r="UYO158" s="86"/>
      <c r="UYP158" s="86"/>
      <c r="UYQ158" s="86"/>
      <c r="UYR158" s="86"/>
      <c r="UYS158" s="86"/>
      <c r="UYT158" s="86"/>
      <c r="UYU158" s="86"/>
      <c r="UYV158" s="86"/>
      <c r="UYW158" s="86"/>
      <c r="UYX158" s="86"/>
      <c r="UYY158" s="86"/>
      <c r="UYZ158" s="86"/>
      <c r="UZA158" s="86"/>
      <c r="UZB158" s="86"/>
      <c r="UZC158" s="86"/>
      <c r="UZD158" s="86"/>
      <c r="UZE158" s="86"/>
      <c r="UZF158" s="86"/>
      <c r="UZG158" s="86"/>
      <c r="UZH158" s="86"/>
      <c r="UZI158" s="86"/>
      <c r="UZJ158" s="86"/>
      <c r="UZK158" s="86"/>
      <c r="UZL158" s="86"/>
      <c r="UZM158" s="86"/>
      <c r="UZN158" s="86"/>
      <c r="UZO158" s="86"/>
      <c r="UZP158" s="86"/>
      <c r="UZQ158" s="86"/>
      <c r="UZR158" s="86"/>
      <c r="UZS158" s="86"/>
      <c r="UZT158" s="86"/>
      <c r="UZU158" s="86"/>
      <c r="UZV158" s="86"/>
      <c r="UZW158" s="86"/>
      <c r="UZX158" s="86"/>
      <c r="UZY158" s="86"/>
      <c r="UZZ158" s="86"/>
      <c r="VAA158" s="86"/>
      <c r="VAB158" s="86"/>
      <c r="VAC158" s="86"/>
      <c r="VAD158" s="86"/>
      <c r="VAE158" s="86"/>
      <c r="VAF158" s="86"/>
      <c r="VAG158" s="86"/>
      <c r="VAH158" s="86"/>
      <c r="VAI158" s="86"/>
      <c r="VAJ158" s="86"/>
      <c r="VAK158" s="86"/>
      <c r="VAL158" s="86"/>
      <c r="VAM158" s="86"/>
      <c r="VAN158" s="86"/>
      <c r="VAO158" s="86"/>
      <c r="VAP158" s="86"/>
      <c r="VAQ158" s="86"/>
      <c r="VAR158" s="86"/>
      <c r="VAS158" s="86"/>
      <c r="VAT158" s="86"/>
      <c r="VAU158" s="86"/>
      <c r="VAV158" s="86"/>
      <c r="VAW158" s="86"/>
      <c r="VAX158" s="86"/>
      <c r="VAY158" s="86"/>
      <c r="VAZ158" s="86"/>
      <c r="VBA158" s="86"/>
      <c r="VBB158" s="86"/>
      <c r="VBC158" s="86"/>
      <c r="VBD158" s="86"/>
      <c r="VBE158" s="86"/>
      <c r="VBF158" s="86"/>
      <c r="VBG158" s="86"/>
      <c r="VBH158" s="86"/>
      <c r="VBI158" s="86"/>
      <c r="VBJ158" s="86"/>
      <c r="VBK158" s="86"/>
      <c r="VBL158" s="86"/>
      <c r="VBM158" s="86"/>
      <c r="VBN158" s="86"/>
      <c r="VBO158" s="86"/>
      <c r="VBP158" s="86"/>
      <c r="VBQ158" s="86"/>
      <c r="VBR158" s="86"/>
      <c r="VBS158" s="86"/>
      <c r="VBT158" s="86"/>
      <c r="VBU158" s="86"/>
      <c r="VBV158" s="86"/>
      <c r="VBW158" s="86"/>
      <c r="VBX158" s="86"/>
      <c r="VBY158" s="86"/>
      <c r="VBZ158" s="86"/>
      <c r="VCA158" s="86"/>
      <c r="VCB158" s="86"/>
      <c r="VCC158" s="86"/>
      <c r="VCD158" s="86"/>
      <c r="VCE158" s="86"/>
      <c r="VCF158" s="86"/>
      <c r="VCG158" s="86"/>
      <c r="VCH158" s="86"/>
      <c r="VCI158" s="86"/>
      <c r="VCJ158" s="86"/>
      <c r="VCK158" s="86"/>
      <c r="VCL158" s="86"/>
      <c r="VCM158" s="86"/>
      <c r="VCN158" s="86"/>
      <c r="VCO158" s="86"/>
      <c r="VCP158" s="86"/>
      <c r="VCQ158" s="86"/>
      <c r="VCR158" s="86"/>
      <c r="VCS158" s="86"/>
      <c r="VCT158" s="86"/>
      <c r="VCU158" s="86"/>
      <c r="VCV158" s="86"/>
      <c r="VCW158" s="86"/>
      <c r="VCX158" s="86"/>
      <c r="VCY158" s="86"/>
      <c r="VCZ158" s="86"/>
      <c r="VDA158" s="86"/>
      <c r="VDB158" s="86"/>
      <c r="VDC158" s="86"/>
      <c r="VDD158" s="86"/>
      <c r="VDE158" s="86"/>
      <c r="VDF158" s="86"/>
      <c r="VDG158" s="86"/>
      <c r="VDH158" s="86"/>
      <c r="VDI158" s="86"/>
      <c r="VDJ158" s="86"/>
      <c r="VDK158" s="86"/>
      <c r="VDL158" s="86"/>
      <c r="VDM158" s="86"/>
      <c r="VDN158" s="86"/>
      <c r="VDO158" s="86"/>
      <c r="VDP158" s="86"/>
      <c r="VDQ158" s="86"/>
      <c r="VDR158" s="86"/>
      <c r="VDS158" s="86"/>
      <c r="VDT158" s="86"/>
      <c r="VDU158" s="86"/>
      <c r="VDV158" s="86"/>
      <c r="VDW158" s="86"/>
      <c r="VDX158" s="86"/>
      <c r="VDY158" s="86"/>
      <c r="VDZ158" s="86"/>
      <c r="VEA158" s="86"/>
      <c r="VEB158" s="86"/>
      <c r="VEC158" s="86"/>
      <c r="VED158" s="86"/>
      <c r="VEE158" s="86"/>
      <c r="VEF158" s="86"/>
      <c r="VEG158" s="86"/>
      <c r="VEH158" s="86"/>
      <c r="VEI158" s="86"/>
      <c r="VEJ158" s="86"/>
      <c r="VEK158" s="86"/>
      <c r="VEL158" s="86"/>
      <c r="VEM158" s="86"/>
      <c r="VEN158" s="86"/>
      <c r="VEO158" s="86"/>
      <c r="VEP158" s="86"/>
      <c r="VEQ158" s="86"/>
      <c r="VER158" s="86"/>
      <c r="VES158" s="86"/>
      <c r="VET158" s="86"/>
      <c r="VEU158" s="86"/>
      <c r="VEV158" s="86"/>
      <c r="VEW158" s="86"/>
      <c r="VEX158" s="86"/>
      <c r="VEY158" s="86"/>
      <c r="VEZ158" s="86"/>
      <c r="VFA158" s="86"/>
      <c r="VFB158" s="86"/>
      <c r="VFC158" s="86"/>
      <c r="VFD158" s="86"/>
      <c r="VFE158" s="86"/>
      <c r="VFF158" s="86"/>
      <c r="VFG158" s="86"/>
      <c r="VFH158" s="86"/>
      <c r="VFI158" s="86"/>
      <c r="VFJ158" s="86"/>
      <c r="VFK158" s="86"/>
      <c r="VFL158" s="86"/>
      <c r="VFM158" s="86"/>
      <c r="VFN158" s="86"/>
      <c r="VFO158" s="86"/>
      <c r="VFP158" s="86"/>
      <c r="VFQ158" s="86"/>
      <c r="VFR158" s="86"/>
      <c r="VFS158" s="86"/>
      <c r="VFT158" s="86"/>
      <c r="VFU158" s="86"/>
      <c r="VFV158" s="86"/>
      <c r="VFW158" s="86"/>
      <c r="VFX158" s="86"/>
      <c r="VFY158" s="86"/>
      <c r="VFZ158" s="86"/>
      <c r="VGA158" s="86"/>
      <c r="VGB158" s="86"/>
      <c r="VGC158" s="86"/>
      <c r="VGD158" s="86"/>
      <c r="VGE158" s="186"/>
      <c r="VGF158" s="186"/>
      <c r="VGG158" s="186"/>
      <c r="VGH158" s="186"/>
      <c r="VGI158" s="186"/>
      <c r="VGJ158" s="186"/>
      <c r="VGK158" s="86"/>
      <c r="VGL158" s="86"/>
      <c r="VGM158" s="86"/>
      <c r="VGN158" s="86"/>
      <c r="VGO158" s="86"/>
      <c r="VGP158" s="86"/>
      <c r="VGQ158" s="86"/>
      <c r="VGR158" s="86"/>
      <c r="VGS158" s="86"/>
      <c r="VGT158" s="86"/>
      <c r="VGU158" s="86"/>
      <c r="VGV158" s="86"/>
      <c r="VGW158" s="86"/>
      <c r="VGX158" s="86"/>
      <c r="VGY158" s="86"/>
      <c r="VGZ158" s="86"/>
      <c r="VHA158" s="86"/>
      <c r="VHB158" s="86"/>
      <c r="VHC158" s="86"/>
      <c r="VHD158" s="86"/>
      <c r="VHE158" s="86"/>
      <c r="VHF158" s="86"/>
      <c r="VHG158" s="86"/>
      <c r="VHH158" s="86"/>
      <c r="VHI158" s="86"/>
      <c r="VHJ158" s="86"/>
      <c r="VHK158" s="86"/>
      <c r="VHL158" s="86"/>
      <c r="VHM158" s="86"/>
      <c r="VHN158" s="86"/>
      <c r="VHO158" s="86"/>
      <c r="VHP158" s="86"/>
      <c r="VHQ158" s="86"/>
      <c r="VHR158" s="86"/>
      <c r="VHS158" s="86"/>
      <c r="VHT158" s="86"/>
      <c r="VHU158" s="86"/>
      <c r="VHV158" s="86"/>
      <c r="VHW158" s="86"/>
      <c r="VHX158" s="86"/>
      <c r="VHY158" s="86"/>
      <c r="VHZ158" s="86"/>
      <c r="VIA158" s="86"/>
      <c r="VIB158" s="86"/>
      <c r="VIC158" s="86"/>
      <c r="VID158" s="86"/>
      <c r="VIE158" s="86"/>
      <c r="VIF158" s="86"/>
      <c r="VIG158" s="86"/>
      <c r="VIH158" s="86"/>
      <c r="VII158" s="86"/>
      <c r="VIJ158" s="86"/>
      <c r="VIK158" s="86"/>
      <c r="VIL158" s="86"/>
      <c r="VIM158" s="86"/>
      <c r="VIN158" s="86"/>
      <c r="VIO158" s="86"/>
      <c r="VIP158" s="86"/>
      <c r="VIQ158" s="86"/>
      <c r="VIR158" s="86"/>
      <c r="VIS158" s="86"/>
      <c r="VIT158" s="86"/>
      <c r="VIU158" s="86"/>
      <c r="VIV158" s="86"/>
      <c r="VIW158" s="86"/>
      <c r="VIX158" s="86"/>
      <c r="VIY158" s="86"/>
      <c r="VIZ158" s="86"/>
      <c r="VJA158" s="86"/>
      <c r="VJB158" s="86"/>
      <c r="VJC158" s="86"/>
      <c r="VJD158" s="86"/>
      <c r="VJE158" s="86"/>
      <c r="VJF158" s="86"/>
      <c r="VJG158" s="86"/>
      <c r="VJH158" s="86"/>
      <c r="VJI158" s="86"/>
      <c r="VJJ158" s="86"/>
      <c r="VJK158" s="86"/>
      <c r="VJL158" s="86"/>
      <c r="VJM158" s="86"/>
      <c r="VJN158" s="86"/>
      <c r="VJO158" s="86"/>
      <c r="VJP158" s="86"/>
      <c r="VJQ158" s="86"/>
      <c r="VJR158" s="86"/>
      <c r="VJS158" s="86"/>
      <c r="VJT158" s="86"/>
      <c r="VJU158" s="86"/>
      <c r="VJV158" s="86"/>
      <c r="VJW158" s="86"/>
      <c r="VJX158" s="86"/>
      <c r="VJY158" s="86"/>
      <c r="VJZ158" s="86"/>
      <c r="VKA158" s="86"/>
      <c r="VKB158" s="86"/>
      <c r="VKC158" s="86"/>
      <c r="VKD158" s="86"/>
      <c r="VKE158" s="86"/>
      <c r="VKF158" s="86"/>
      <c r="VKG158" s="86"/>
      <c r="VKH158" s="86"/>
      <c r="VKI158" s="86"/>
      <c r="VKJ158" s="86"/>
      <c r="VKK158" s="86"/>
      <c r="VKL158" s="86"/>
      <c r="VKM158" s="86"/>
      <c r="VKN158" s="86"/>
      <c r="VKO158" s="86"/>
      <c r="VKP158" s="86"/>
      <c r="VKQ158" s="86"/>
      <c r="VKR158" s="86"/>
      <c r="VKS158" s="86"/>
      <c r="VKT158" s="86"/>
      <c r="VKU158" s="86"/>
      <c r="VKV158" s="86"/>
      <c r="VKW158" s="86"/>
      <c r="VKX158" s="86"/>
      <c r="VKY158" s="86"/>
      <c r="VKZ158" s="86"/>
      <c r="VLA158" s="86"/>
      <c r="VLB158" s="86"/>
      <c r="VLC158" s="86"/>
      <c r="VLD158" s="86"/>
      <c r="VLE158" s="86"/>
      <c r="VLF158" s="86"/>
      <c r="VLG158" s="86"/>
      <c r="VLH158" s="86"/>
      <c r="VLI158" s="86"/>
      <c r="VLJ158" s="86"/>
      <c r="VLK158" s="86"/>
      <c r="VLL158" s="86"/>
      <c r="VLM158" s="86"/>
      <c r="VLN158" s="86"/>
      <c r="VLO158" s="86"/>
      <c r="VLP158" s="86"/>
      <c r="VLQ158" s="86"/>
      <c r="VLR158" s="86"/>
      <c r="VLS158" s="86"/>
      <c r="VLT158" s="86"/>
      <c r="VLU158" s="86"/>
      <c r="VLV158" s="86"/>
      <c r="VLW158" s="86"/>
      <c r="VLX158" s="86"/>
      <c r="VLY158" s="86"/>
      <c r="VLZ158" s="86"/>
      <c r="VMA158" s="86"/>
      <c r="VMB158" s="86"/>
      <c r="VMC158" s="86"/>
      <c r="VMD158" s="86"/>
      <c r="VME158" s="86"/>
      <c r="VMF158" s="86"/>
      <c r="VMG158" s="86"/>
      <c r="VMH158" s="86"/>
      <c r="VMI158" s="86"/>
      <c r="VMJ158" s="86"/>
      <c r="VMK158" s="86"/>
      <c r="VML158" s="86"/>
      <c r="VMM158" s="86"/>
      <c r="VMN158" s="86"/>
      <c r="VMO158" s="86"/>
      <c r="VMP158" s="86"/>
      <c r="VMQ158" s="86"/>
      <c r="VMR158" s="86"/>
      <c r="VMS158" s="86"/>
      <c r="VMT158" s="86"/>
      <c r="VMU158" s="86"/>
      <c r="VMV158" s="86"/>
      <c r="VMW158" s="86"/>
      <c r="VMX158" s="86"/>
      <c r="VMY158" s="86"/>
      <c r="VMZ158" s="86"/>
      <c r="VNA158" s="86"/>
      <c r="VNB158" s="86"/>
      <c r="VNC158" s="86"/>
      <c r="VND158" s="86"/>
      <c r="VNE158" s="86"/>
      <c r="VNF158" s="86"/>
      <c r="VNG158" s="86"/>
      <c r="VNH158" s="86"/>
      <c r="VNI158" s="86"/>
      <c r="VNJ158" s="86"/>
      <c r="VNK158" s="86"/>
      <c r="VNL158" s="86"/>
      <c r="VNM158" s="86"/>
      <c r="VNN158" s="86"/>
      <c r="VNO158" s="86"/>
      <c r="VNP158" s="86"/>
      <c r="VNQ158" s="86"/>
      <c r="VNR158" s="86"/>
      <c r="VNS158" s="86"/>
      <c r="VNT158" s="86"/>
      <c r="VNU158" s="86"/>
      <c r="VNV158" s="86"/>
      <c r="VNW158" s="86"/>
      <c r="VNX158" s="86"/>
      <c r="VNY158" s="86"/>
      <c r="VNZ158" s="86"/>
      <c r="VOA158" s="86"/>
      <c r="VOB158" s="86"/>
      <c r="VOC158" s="86"/>
      <c r="VOD158" s="86"/>
      <c r="VOE158" s="86"/>
      <c r="VOF158" s="86"/>
      <c r="VOG158" s="86"/>
      <c r="VOH158" s="86"/>
      <c r="VOI158" s="86"/>
      <c r="VOJ158" s="86"/>
      <c r="VOK158" s="86"/>
      <c r="VOL158" s="86"/>
      <c r="VOM158" s="86"/>
      <c r="VON158" s="86"/>
      <c r="VOO158" s="86"/>
      <c r="VOP158" s="86"/>
      <c r="VOQ158" s="86"/>
      <c r="VOR158" s="86"/>
      <c r="VOS158" s="86"/>
      <c r="VOT158" s="86"/>
      <c r="VOU158" s="86"/>
      <c r="VOV158" s="86"/>
      <c r="VOW158" s="86"/>
      <c r="VOX158" s="86"/>
      <c r="VOY158" s="86"/>
      <c r="VOZ158" s="86"/>
      <c r="VPA158" s="86"/>
      <c r="VPB158" s="86"/>
      <c r="VPC158" s="86"/>
      <c r="VPD158" s="86"/>
      <c r="VPE158" s="86"/>
      <c r="VPF158" s="86"/>
      <c r="VPG158" s="86"/>
      <c r="VPH158" s="86"/>
      <c r="VPI158" s="86"/>
      <c r="VPJ158" s="86"/>
      <c r="VPK158" s="86"/>
      <c r="VPL158" s="86"/>
      <c r="VPM158" s="86"/>
      <c r="VPN158" s="86"/>
      <c r="VPO158" s="86"/>
      <c r="VPP158" s="86"/>
      <c r="VPQ158" s="86"/>
      <c r="VPR158" s="86"/>
      <c r="VPS158" s="86"/>
      <c r="VPT158" s="86"/>
      <c r="VPU158" s="86"/>
      <c r="VPV158" s="86"/>
      <c r="VPW158" s="86"/>
      <c r="VPX158" s="86"/>
      <c r="VPY158" s="86"/>
      <c r="VPZ158" s="86"/>
      <c r="VQA158" s="186"/>
      <c r="VQB158" s="186"/>
      <c r="VQC158" s="186"/>
      <c r="VQD158" s="186"/>
      <c r="VQE158" s="186"/>
      <c r="VQF158" s="186"/>
      <c r="VQG158" s="86"/>
      <c r="VQH158" s="86"/>
      <c r="VQI158" s="86"/>
      <c r="VQJ158" s="86"/>
      <c r="VQK158" s="86"/>
      <c r="VQL158" s="86"/>
      <c r="VQM158" s="86"/>
      <c r="VQN158" s="86"/>
      <c r="VQO158" s="86"/>
      <c r="VQP158" s="86"/>
      <c r="VQQ158" s="86"/>
      <c r="VQR158" s="86"/>
      <c r="VQS158" s="86"/>
      <c r="VQT158" s="86"/>
      <c r="VQU158" s="86"/>
      <c r="VQV158" s="86"/>
      <c r="VQW158" s="86"/>
      <c r="VQX158" s="86"/>
      <c r="VQY158" s="86"/>
      <c r="VQZ158" s="86"/>
      <c r="VRA158" s="86"/>
      <c r="VRB158" s="86"/>
      <c r="VRC158" s="86"/>
      <c r="VRD158" s="86"/>
      <c r="VRE158" s="86"/>
      <c r="VRF158" s="86"/>
      <c r="VRG158" s="86"/>
      <c r="VRH158" s="86"/>
      <c r="VRI158" s="86"/>
      <c r="VRJ158" s="86"/>
      <c r="VRK158" s="86"/>
      <c r="VRL158" s="86"/>
      <c r="VRM158" s="86"/>
      <c r="VRN158" s="86"/>
      <c r="VRO158" s="86"/>
      <c r="VRP158" s="86"/>
      <c r="VRQ158" s="86"/>
      <c r="VRR158" s="86"/>
      <c r="VRS158" s="86"/>
      <c r="VRT158" s="86"/>
      <c r="VRU158" s="86"/>
      <c r="VRV158" s="86"/>
      <c r="VRW158" s="86"/>
      <c r="VRX158" s="86"/>
      <c r="VRY158" s="86"/>
      <c r="VRZ158" s="86"/>
      <c r="VSA158" s="86"/>
      <c r="VSB158" s="86"/>
      <c r="VSC158" s="86"/>
      <c r="VSD158" s="86"/>
      <c r="VSE158" s="86"/>
      <c r="VSF158" s="86"/>
      <c r="VSG158" s="86"/>
      <c r="VSH158" s="86"/>
      <c r="VSI158" s="86"/>
      <c r="VSJ158" s="86"/>
      <c r="VSK158" s="86"/>
      <c r="VSL158" s="86"/>
      <c r="VSM158" s="86"/>
      <c r="VSN158" s="86"/>
      <c r="VSO158" s="86"/>
      <c r="VSP158" s="86"/>
      <c r="VSQ158" s="86"/>
      <c r="VSR158" s="86"/>
      <c r="VSS158" s="86"/>
      <c r="VST158" s="86"/>
      <c r="VSU158" s="86"/>
      <c r="VSV158" s="86"/>
      <c r="VSW158" s="86"/>
      <c r="VSX158" s="86"/>
      <c r="VSY158" s="86"/>
      <c r="VSZ158" s="86"/>
      <c r="VTA158" s="86"/>
      <c r="VTB158" s="86"/>
      <c r="VTC158" s="86"/>
      <c r="VTD158" s="86"/>
      <c r="VTE158" s="86"/>
      <c r="VTF158" s="86"/>
      <c r="VTG158" s="86"/>
      <c r="VTH158" s="86"/>
      <c r="VTI158" s="86"/>
      <c r="VTJ158" s="86"/>
      <c r="VTK158" s="86"/>
      <c r="VTL158" s="86"/>
      <c r="VTM158" s="86"/>
      <c r="VTN158" s="86"/>
      <c r="VTO158" s="86"/>
      <c r="VTP158" s="86"/>
      <c r="VTQ158" s="86"/>
      <c r="VTR158" s="86"/>
      <c r="VTS158" s="86"/>
      <c r="VTT158" s="86"/>
      <c r="VTU158" s="86"/>
      <c r="VTV158" s="86"/>
      <c r="VTW158" s="86"/>
      <c r="VTX158" s="86"/>
      <c r="VTY158" s="86"/>
      <c r="VTZ158" s="86"/>
      <c r="VUA158" s="86"/>
      <c r="VUB158" s="86"/>
      <c r="VUC158" s="86"/>
      <c r="VUD158" s="86"/>
      <c r="VUE158" s="86"/>
      <c r="VUF158" s="86"/>
      <c r="VUG158" s="86"/>
      <c r="VUH158" s="86"/>
      <c r="VUI158" s="86"/>
      <c r="VUJ158" s="86"/>
      <c r="VUK158" s="86"/>
      <c r="VUL158" s="86"/>
      <c r="VUM158" s="86"/>
      <c r="VUN158" s="86"/>
      <c r="VUO158" s="86"/>
      <c r="VUP158" s="86"/>
      <c r="VUQ158" s="86"/>
      <c r="VUR158" s="86"/>
      <c r="VUS158" s="86"/>
      <c r="VUT158" s="86"/>
      <c r="VUU158" s="86"/>
      <c r="VUV158" s="86"/>
      <c r="VUW158" s="86"/>
      <c r="VUX158" s="86"/>
      <c r="VUY158" s="86"/>
      <c r="VUZ158" s="86"/>
      <c r="VVA158" s="86"/>
      <c r="VVB158" s="86"/>
      <c r="VVC158" s="86"/>
      <c r="VVD158" s="86"/>
      <c r="VVE158" s="86"/>
      <c r="VVF158" s="86"/>
      <c r="VVG158" s="86"/>
      <c r="VVH158" s="86"/>
      <c r="VVI158" s="86"/>
      <c r="VVJ158" s="86"/>
      <c r="VVK158" s="86"/>
      <c r="VVL158" s="86"/>
      <c r="VVM158" s="86"/>
      <c r="VVN158" s="86"/>
      <c r="VVO158" s="86"/>
      <c r="VVP158" s="86"/>
      <c r="VVQ158" s="86"/>
      <c r="VVR158" s="86"/>
      <c r="VVS158" s="86"/>
      <c r="VVT158" s="86"/>
      <c r="VVU158" s="86"/>
      <c r="VVV158" s="86"/>
      <c r="VVW158" s="86"/>
      <c r="VVX158" s="86"/>
      <c r="VVY158" s="86"/>
      <c r="VVZ158" s="86"/>
      <c r="VWA158" s="86"/>
      <c r="VWB158" s="86"/>
      <c r="VWC158" s="86"/>
      <c r="VWD158" s="86"/>
      <c r="VWE158" s="86"/>
      <c r="VWF158" s="86"/>
      <c r="VWG158" s="86"/>
      <c r="VWH158" s="86"/>
      <c r="VWI158" s="86"/>
      <c r="VWJ158" s="86"/>
      <c r="VWK158" s="86"/>
      <c r="VWL158" s="86"/>
      <c r="VWM158" s="86"/>
      <c r="VWN158" s="86"/>
      <c r="VWO158" s="86"/>
      <c r="VWP158" s="86"/>
      <c r="VWQ158" s="86"/>
      <c r="VWR158" s="86"/>
      <c r="VWS158" s="86"/>
      <c r="VWT158" s="86"/>
      <c r="VWU158" s="86"/>
      <c r="VWV158" s="86"/>
      <c r="VWW158" s="86"/>
      <c r="VWX158" s="86"/>
      <c r="VWY158" s="86"/>
      <c r="VWZ158" s="86"/>
      <c r="VXA158" s="86"/>
      <c r="VXB158" s="86"/>
      <c r="VXC158" s="86"/>
      <c r="VXD158" s="86"/>
      <c r="VXE158" s="86"/>
      <c r="VXF158" s="86"/>
      <c r="VXG158" s="86"/>
      <c r="VXH158" s="86"/>
      <c r="VXI158" s="86"/>
      <c r="VXJ158" s="86"/>
      <c r="VXK158" s="86"/>
      <c r="VXL158" s="86"/>
      <c r="VXM158" s="86"/>
      <c r="VXN158" s="86"/>
      <c r="VXO158" s="86"/>
      <c r="VXP158" s="86"/>
      <c r="VXQ158" s="86"/>
      <c r="VXR158" s="86"/>
      <c r="VXS158" s="86"/>
      <c r="VXT158" s="86"/>
      <c r="VXU158" s="86"/>
      <c r="VXV158" s="86"/>
      <c r="VXW158" s="86"/>
      <c r="VXX158" s="86"/>
      <c r="VXY158" s="86"/>
      <c r="VXZ158" s="86"/>
      <c r="VYA158" s="86"/>
      <c r="VYB158" s="86"/>
      <c r="VYC158" s="86"/>
      <c r="VYD158" s="86"/>
      <c r="VYE158" s="86"/>
      <c r="VYF158" s="86"/>
      <c r="VYG158" s="86"/>
      <c r="VYH158" s="86"/>
      <c r="VYI158" s="86"/>
      <c r="VYJ158" s="86"/>
      <c r="VYK158" s="86"/>
      <c r="VYL158" s="86"/>
      <c r="VYM158" s="86"/>
      <c r="VYN158" s="86"/>
      <c r="VYO158" s="86"/>
      <c r="VYP158" s="86"/>
      <c r="VYQ158" s="86"/>
      <c r="VYR158" s="86"/>
      <c r="VYS158" s="86"/>
      <c r="VYT158" s="86"/>
      <c r="VYU158" s="86"/>
      <c r="VYV158" s="86"/>
      <c r="VYW158" s="86"/>
      <c r="VYX158" s="86"/>
      <c r="VYY158" s="86"/>
      <c r="VYZ158" s="86"/>
      <c r="VZA158" s="86"/>
      <c r="VZB158" s="86"/>
      <c r="VZC158" s="86"/>
      <c r="VZD158" s="86"/>
      <c r="VZE158" s="86"/>
      <c r="VZF158" s="86"/>
      <c r="VZG158" s="86"/>
      <c r="VZH158" s="86"/>
      <c r="VZI158" s="86"/>
      <c r="VZJ158" s="86"/>
      <c r="VZK158" s="86"/>
      <c r="VZL158" s="86"/>
      <c r="VZM158" s="86"/>
      <c r="VZN158" s="86"/>
      <c r="VZO158" s="86"/>
      <c r="VZP158" s="86"/>
      <c r="VZQ158" s="86"/>
      <c r="VZR158" s="86"/>
      <c r="VZS158" s="86"/>
      <c r="VZT158" s="86"/>
      <c r="VZU158" s="86"/>
      <c r="VZV158" s="86"/>
      <c r="VZW158" s="186"/>
      <c r="VZX158" s="186"/>
      <c r="VZY158" s="186"/>
      <c r="VZZ158" s="186"/>
      <c r="WAA158" s="186"/>
      <c r="WAB158" s="186"/>
      <c r="WAC158" s="86"/>
      <c r="WAD158" s="86"/>
      <c r="WAE158" s="86"/>
      <c r="WAF158" s="86"/>
      <c r="WAG158" s="86"/>
      <c r="WAH158" s="86"/>
      <c r="WAI158" s="86"/>
      <c r="WAJ158" s="86"/>
      <c r="WAK158" s="86"/>
      <c r="WAL158" s="86"/>
      <c r="WAM158" s="86"/>
      <c r="WAN158" s="86"/>
      <c r="WAO158" s="86"/>
      <c r="WAP158" s="86"/>
      <c r="WAQ158" s="86"/>
      <c r="WAR158" s="86"/>
      <c r="WAS158" s="86"/>
      <c r="WAT158" s="86"/>
      <c r="WAU158" s="86"/>
      <c r="WAV158" s="86"/>
      <c r="WAW158" s="86"/>
      <c r="WAX158" s="86"/>
      <c r="WAY158" s="86"/>
      <c r="WAZ158" s="86"/>
      <c r="WBA158" s="86"/>
      <c r="WBB158" s="86"/>
      <c r="WBC158" s="86"/>
      <c r="WBD158" s="86"/>
      <c r="WBE158" s="86"/>
      <c r="WBF158" s="86"/>
      <c r="WBG158" s="86"/>
      <c r="WBH158" s="86"/>
      <c r="WBI158" s="86"/>
      <c r="WBJ158" s="86"/>
      <c r="WBK158" s="86"/>
      <c r="WBL158" s="86"/>
      <c r="WBM158" s="86"/>
      <c r="WBN158" s="86"/>
      <c r="WBO158" s="86"/>
      <c r="WBP158" s="86"/>
      <c r="WBQ158" s="86"/>
      <c r="WBR158" s="86"/>
      <c r="WBS158" s="86"/>
      <c r="WBT158" s="86"/>
      <c r="WBU158" s="86"/>
      <c r="WBV158" s="86"/>
      <c r="WBW158" s="86"/>
      <c r="WBX158" s="86"/>
      <c r="WBY158" s="86"/>
      <c r="WBZ158" s="86"/>
      <c r="WCA158" s="86"/>
      <c r="WCB158" s="86"/>
      <c r="WCC158" s="86"/>
      <c r="WCD158" s="86"/>
      <c r="WCE158" s="86"/>
      <c r="WCF158" s="86"/>
      <c r="WCG158" s="86"/>
      <c r="WCH158" s="86"/>
      <c r="WCI158" s="86"/>
      <c r="WCJ158" s="86"/>
      <c r="WCK158" s="86"/>
      <c r="WCL158" s="86"/>
      <c r="WCM158" s="86"/>
      <c r="WCN158" s="86"/>
      <c r="WCO158" s="86"/>
      <c r="WCP158" s="86"/>
      <c r="WCQ158" s="86"/>
      <c r="WCR158" s="86"/>
      <c r="WCS158" s="86"/>
      <c r="WCT158" s="86"/>
      <c r="WCU158" s="86"/>
      <c r="WCV158" s="86"/>
      <c r="WCW158" s="86"/>
      <c r="WCX158" s="86"/>
      <c r="WCY158" s="86"/>
      <c r="WCZ158" s="86"/>
      <c r="WDA158" s="86"/>
      <c r="WDB158" s="86"/>
      <c r="WDC158" s="86"/>
      <c r="WDD158" s="86"/>
      <c r="WDE158" s="86"/>
      <c r="WDF158" s="86"/>
      <c r="WDG158" s="86"/>
      <c r="WDH158" s="86"/>
      <c r="WDI158" s="86"/>
      <c r="WDJ158" s="86"/>
      <c r="WDK158" s="86"/>
      <c r="WDL158" s="86"/>
      <c r="WDM158" s="86"/>
      <c r="WDN158" s="86"/>
      <c r="WDO158" s="86"/>
      <c r="WDP158" s="86"/>
      <c r="WDQ158" s="86"/>
      <c r="WDR158" s="86"/>
      <c r="WDS158" s="86"/>
      <c r="WDT158" s="86"/>
      <c r="WDU158" s="86"/>
      <c r="WDV158" s="86"/>
      <c r="WDW158" s="86"/>
      <c r="WDX158" s="86"/>
      <c r="WDY158" s="86"/>
      <c r="WDZ158" s="86"/>
      <c r="WEA158" s="86"/>
      <c r="WEB158" s="86"/>
      <c r="WEC158" s="86"/>
      <c r="WED158" s="86"/>
      <c r="WEE158" s="86"/>
      <c r="WEF158" s="86"/>
      <c r="WEG158" s="86"/>
      <c r="WEH158" s="86"/>
      <c r="WEI158" s="86"/>
      <c r="WEJ158" s="86"/>
      <c r="WEK158" s="86"/>
      <c r="WEL158" s="86"/>
      <c r="WEM158" s="86"/>
      <c r="WEN158" s="86"/>
      <c r="WEO158" s="86"/>
      <c r="WEP158" s="86"/>
      <c r="WEQ158" s="86"/>
      <c r="WER158" s="86"/>
      <c r="WES158" s="86"/>
      <c r="WET158" s="86"/>
      <c r="WEU158" s="86"/>
      <c r="WEV158" s="86"/>
      <c r="WEW158" s="86"/>
      <c r="WEX158" s="86"/>
      <c r="WEY158" s="86"/>
      <c r="WEZ158" s="86"/>
      <c r="WFA158" s="86"/>
      <c r="WFB158" s="86"/>
      <c r="WFC158" s="86"/>
      <c r="WFD158" s="86"/>
      <c r="WFE158" s="86"/>
      <c r="WFF158" s="86"/>
      <c r="WFG158" s="86"/>
      <c r="WFH158" s="86"/>
      <c r="WFI158" s="86"/>
      <c r="WFJ158" s="86"/>
      <c r="WFK158" s="86"/>
      <c r="WFL158" s="86"/>
      <c r="WFM158" s="86"/>
      <c r="WFN158" s="86"/>
      <c r="WFO158" s="86"/>
      <c r="WFP158" s="86"/>
      <c r="WFQ158" s="86"/>
      <c r="WFR158" s="86"/>
      <c r="WFS158" s="86"/>
      <c r="WFT158" s="86"/>
      <c r="WFU158" s="86"/>
      <c r="WFV158" s="86"/>
      <c r="WFW158" s="86"/>
      <c r="WFX158" s="86"/>
      <c r="WFY158" s="86"/>
      <c r="WFZ158" s="86"/>
      <c r="WGA158" s="86"/>
      <c r="WGB158" s="86"/>
      <c r="WGC158" s="86"/>
      <c r="WGD158" s="86"/>
      <c r="WGE158" s="86"/>
      <c r="WGF158" s="86"/>
      <c r="WGG158" s="86"/>
      <c r="WGH158" s="86"/>
      <c r="WGI158" s="86"/>
      <c r="WGJ158" s="86"/>
      <c r="WGK158" s="86"/>
      <c r="WGL158" s="86"/>
      <c r="WGM158" s="86"/>
      <c r="WGN158" s="86"/>
      <c r="WGO158" s="86"/>
      <c r="WGP158" s="86"/>
      <c r="WGQ158" s="86"/>
      <c r="WGR158" s="86"/>
      <c r="WGS158" s="86"/>
      <c r="WGT158" s="86"/>
      <c r="WGU158" s="86"/>
      <c r="WGV158" s="86"/>
      <c r="WGW158" s="86"/>
      <c r="WGX158" s="86"/>
      <c r="WGY158" s="86"/>
      <c r="WGZ158" s="86"/>
      <c r="WHA158" s="86"/>
      <c r="WHB158" s="86"/>
      <c r="WHC158" s="86"/>
      <c r="WHD158" s="86"/>
      <c r="WHE158" s="86"/>
      <c r="WHF158" s="86"/>
      <c r="WHG158" s="86"/>
      <c r="WHH158" s="86"/>
      <c r="WHI158" s="86"/>
      <c r="WHJ158" s="86"/>
      <c r="WHK158" s="86"/>
      <c r="WHL158" s="86"/>
      <c r="WHM158" s="86"/>
      <c r="WHN158" s="86"/>
      <c r="WHO158" s="86"/>
      <c r="WHP158" s="86"/>
      <c r="WHQ158" s="86"/>
      <c r="WHR158" s="86"/>
      <c r="WHS158" s="86"/>
      <c r="WHT158" s="86"/>
      <c r="WHU158" s="86"/>
      <c r="WHV158" s="86"/>
      <c r="WHW158" s="86"/>
      <c r="WHX158" s="86"/>
      <c r="WHY158" s="86"/>
      <c r="WHZ158" s="86"/>
      <c r="WIA158" s="86"/>
      <c r="WIB158" s="86"/>
      <c r="WIC158" s="86"/>
      <c r="WID158" s="86"/>
      <c r="WIE158" s="86"/>
      <c r="WIF158" s="86"/>
      <c r="WIG158" s="86"/>
      <c r="WIH158" s="86"/>
      <c r="WII158" s="86"/>
      <c r="WIJ158" s="86"/>
      <c r="WIK158" s="86"/>
      <c r="WIL158" s="86"/>
      <c r="WIM158" s="86"/>
      <c r="WIN158" s="86"/>
      <c r="WIO158" s="86"/>
      <c r="WIP158" s="86"/>
      <c r="WIQ158" s="86"/>
      <c r="WIR158" s="86"/>
      <c r="WIS158" s="86"/>
      <c r="WIT158" s="86"/>
      <c r="WIU158" s="86"/>
      <c r="WIV158" s="86"/>
      <c r="WIW158" s="86"/>
      <c r="WIX158" s="86"/>
      <c r="WIY158" s="86"/>
      <c r="WIZ158" s="86"/>
      <c r="WJA158" s="86"/>
      <c r="WJB158" s="86"/>
      <c r="WJC158" s="86"/>
      <c r="WJD158" s="86"/>
      <c r="WJE158" s="86"/>
      <c r="WJF158" s="86"/>
      <c r="WJG158" s="86"/>
      <c r="WJH158" s="86"/>
      <c r="WJI158" s="86"/>
      <c r="WJJ158" s="86"/>
      <c r="WJK158" s="86"/>
      <c r="WJL158" s="86"/>
      <c r="WJM158" s="86"/>
      <c r="WJN158" s="86"/>
      <c r="WJO158" s="86"/>
      <c r="WJP158" s="86"/>
      <c r="WJQ158" s="86"/>
      <c r="WJR158" s="86"/>
      <c r="WJS158" s="186"/>
      <c r="WJT158" s="186"/>
      <c r="WJU158" s="186"/>
      <c r="WJV158" s="186"/>
      <c r="WJW158" s="186"/>
      <c r="WJX158" s="186"/>
      <c r="WJY158" s="86"/>
      <c r="WJZ158" s="86"/>
      <c r="WKA158" s="86"/>
      <c r="WKB158" s="86"/>
      <c r="WKC158" s="86"/>
      <c r="WKD158" s="86"/>
      <c r="WKE158" s="86"/>
      <c r="WKF158" s="86"/>
      <c r="WKG158" s="86"/>
      <c r="WKH158" s="86"/>
      <c r="WKI158" s="86"/>
      <c r="WKJ158" s="86"/>
      <c r="WKK158" s="86"/>
      <c r="WKL158" s="86"/>
      <c r="WKM158" s="86"/>
      <c r="WKN158" s="86"/>
      <c r="WKO158" s="86"/>
      <c r="WKP158" s="86"/>
      <c r="WKQ158" s="86"/>
      <c r="WKR158" s="86"/>
      <c r="WKS158" s="86"/>
      <c r="WKT158" s="86"/>
      <c r="WKU158" s="86"/>
      <c r="WKV158" s="86"/>
      <c r="WKW158" s="86"/>
      <c r="WKX158" s="86"/>
      <c r="WKY158" s="86"/>
      <c r="WKZ158" s="86"/>
      <c r="WLA158" s="86"/>
      <c r="WLB158" s="86"/>
      <c r="WLC158" s="86"/>
      <c r="WLD158" s="86"/>
      <c r="WLE158" s="86"/>
      <c r="WLF158" s="86"/>
      <c r="WLG158" s="86"/>
      <c r="WLH158" s="86"/>
      <c r="WLI158" s="86"/>
      <c r="WLJ158" s="86"/>
      <c r="WLK158" s="86"/>
      <c r="WLL158" s="86"/>
      <c r="WLM158" s="86"/>
      <c r="WLN158" s="86"/>
      <c r="WLO158" s="86"/>
      <c r="WLP158" s="86"/>
      <c r="WLQ158" s="86"/>
      <c r="WLR158" s="86"/>
      <c r="WLS158" s="86"/>
      <c r="WLT158" s="86"/>
      <c r="WLU158" s="86"/>
      <c r="WLV158" s="86"/>
      <c r="WLW158" s="86"/>
      <c r="WLX158" s="86"/>
      <c r="WLY158" s="86"/>
      <c r="WLZ158" s="86"/>
      <c r="WMA158" s="86"/>
      <c r="WMB158" s="86"/>
      <c r="WMC158" s="86"/>
      <c r="WMD158" s="86"/>
      <c r="WME158" s="86"/>
      <c r="WMF158" s="86"/>
      <c r="WMG158" s="86"/>
      <c r="WMH158" s="86"/>
      <c r="WMI158" s="86"/>
      <c r="WMJ158" s="86"/>
      <c r="WMK158" s="86"/>
      <c r="WML158" s="86"/>
      <c r="WMM158" s="86"/>
      <c r="WMN158" s="86"/>
      <c r="WMO158" s="86"/>
      <c r="WMP158" s="86"/>
      <c r="WMQ158" s="86"/>
      <c r="WMR158" s="86"/>
      <c r="WMS158" s="86"/>
      <c r="WMT158" s="86"/>
      <c r="WMU158" s="86"/>
      <c r="WMV158" s="86"/>
      <c r="WMW158" s="86"/>
      <c r="WMX158" s="86"/>
      <c r="WMY158" s="86"/>
      <c r="WMZ158" s="86"/>
      <c r="WNA158" s="86"/>
      <c r="WNB158" s="86"/>
      <c r="WNC158" s="86"/>
      <c r="WND158" s="86"/>
      <c r="WNE158" s="86"/>
      <c r="WNF158" s="86"/>
      <c r="WNG158" s="86"/>
      <c r="WNH158" s="86"/>
      <c r="WNI158" s="86"/>
      <c r="WNJ158" s="86"/>
      <c r="WNK158" s="86"/>
      <c r="WNL158" s="86"/>
      <c r="WNM158" s="86"/>
      <c r="WNN158" s="86"/>
      <c r="WNO158" s="86"/>
      <c r="WNP158" s="86"/>
      <c r="WNQ158" s="86"/>
      <c r="WNR158" s="86"/>
      <c r="WNS158" s="86"/>
      <c r="WNT158" s="86"/>
      <c r="WNU158" s="86"/>
      <c r="WNV158" s="86"/>
      <c r="WNW158" s="86"/>
      <c r="WNX158" s="86"/>
      <c r="WNY158" s="86"/>
      <c r="WNZ158" s="86"/>
      <c r="WOA158" s="86"/>
      <c r="WOB158" s="86"/>
      <c r="WOC158" s="86"/>
      <c r="WOD158" s="86"/>
      <c r="WOE158" s="86"/>
      <c r="WOF158" s="86"/>
      <c r="WOG158" s="86"/>
      <c r="WOH158" s="86"/>
      <c r="WOI158" s="86"/>
      <c r="WOJ158" s="86"/>
      <c r="WOK158" s="86"/>
      <c r="WOL158" s="86"/>
      <c r="WOM158" s="86"/>
      <c r="WON158" s="86"/>
      <c r="WOO158" s="86"/>
      <c r="WOP158" s="86"/>
      <c r="WOQ158" s="86"/>
      <c r="WOR158" s="86"/>
      <c r="WOS158" s="86"/>
      <c r="WOT158" s="86"/>
      <c r="WOU158" s="86"/>
      <c r="WOV158" s="86"/>
      <c r="WOW158" s="86"/>
      <c r="WOX158" s="86"/>
      <c r="WOY158" s="86"/>
      <c r="WOZ158" s="86"/>
      <c r="WPA158" s="86"/>
      <c r="WPB158" s="86"/>
      <c r="WPC158" s="86"/>
      <c r="WPD158" s="86"/>
      <c r="WPE158" s="86"/>
      <c r="WPF158" s="86"/>
      <c r="WPG158" s="86"/>
      <c r="WPH158" s="86"/>
      <c r="WPI158" s="86"/>
      <c r="WPJ158" s="86"/>
      <c r="WPK158" s="86"/>
      <c r="WPL158" s="86"/>
      <c r="WPM158" s="86"/>
      <c r="WPN158" s="86"/>
      <c r="WPO158" s="86"/>
      <c r="WPP158" s="86"/>
      <c r="WPQ158" s="86"/>
      <c r="WPR158" s="86"/>
      <c r="WPS158" s="86"/>
      <c r="WPT158" s="86"/>
      <c r="WPU158" s="86"/>
      <c r="WPV158" s="86"/>
      <c r="WPW158" s="86"/>
      <c r="WPX158" s="86"/>
      <c r="WPY158" s="86"/>
      <c r="WPZ158" s="86"/>
      <c r="WQA158" s="86"/>
      <c r="WQB158" s="86"/>
      <c r="WQC158" s="86"/>
      <c r="WQD158" s="86"/>
      <c r="WQE158" s="86"/>
      <c r="WQF158" s="86"/>
      <c r="WQG158" s="86"/>
      <c r="WQH158" s="86"/>
      <c r="WQI158" s="86"/>
      <c r="WQJ158" s="86"/>
      <c r="WQK158" s="86"/>
      <c r="WQL158" s="86"/>
      <c r="WQM158" s="86"/>
      <c r="WQN158" s="86"/>
      <c r="WQO158" s="86"/>
      <c r="WQP158" s="86"/>
      <c r="WQQ158" s="86"/>
      <c r="WQR158" s="86"/>
      <c r="WQS158" s="86"/>
      <c r="WQT158" s="86"/>
      <c r="WQU158" s="86"/>
      <c r="WQV158" s="86"/>
      <c r="WQW158" s="86"/>
      <c r="WQX158" s="86"/>
      <c r="WQY158" s="86"/>
      <c r="WQZ158" s="86"/>
      <c r="WRA158" s="86"/>
      <c r="WRB158" s="86"/>
      <c r="WRC158" s="86"/>
      <c r="WRD158" s="86"/>
      <c r="WRE158" s="86"/>
      <c r="WRF158" s="86"/>
      <c r="WRG158" s="86"/>
      <c r="WRH158" s="86"/>
      <c r="WRI158" s="86"/>
      <c r="WRJ158" s="86"/>
      <c r="WRK158" s="86"/>
      <c r="WRL158" s="86"/>
      <c r="WRM158" s="86"/>
      <c r="WRN158" s="86"/>
      <c r="WRO158" s="86"/>
      <c r="WRP158" s="86"/>
      <c r="WRQ158" s="86"/>
      <c r="WRR158" s="86"/>
      <c r="WRS158" s="86"/>
      <c r="WRT158" s="86"/>
      <c r="WRU158" s="86"/>
      <c r="WRV158" s="86"/>
      <c r="WRW158" s="86"/>
      <c r="WRX158" s="86"/>
      <c r="WRY158" s="86"/>
      <c r="WRZ158" s="86"/>
      <c r="WSA158" s="86"/>
      <c r="WSB158" s="86"/>
      <c r="WSC158" s="86"/>
      <c r="WSD158" s="86"/>
      <c r="WSE158" s="86"/>
      <c r="WSF158" s="86"/>
      <c r="WSG158" s="86"/>
      <c r="WSH158" s="86"/>
      <c r="WSI158" s="86"/>
      <c r="WSJ158" s="86"/>
      <c r="WSK158" s="86"/>
      <c r="WSL158" s="86"/>
      <c r="WSM158" s="86"/>
      <c r="WSN158" s="86"/>
      <c r="WSO158" s="86"/>
      <c r="WSP158" s="86"/>
      <c r="WSQ158" s="86"/>
      <c r="WSR158" s="86"/>
      <c r="WSS158" s="86"/>
      <c r="WST158" s="86"/>
      <c r="WSU158" s="86"/>
      <c r="WSV158" s="86"/>
      <c r="WSW158" s="86"/>
      <c r="WSX158" s="86"/>
      <c r="WSY158" s="86"/>
      <c r="WSZ158" s="86"/>
      <c r="WTA158" s="86"/>
      <c r="WTB158" s="86"/>
      <c r="WTC158" s="86"/>
      <c r="WTD158" s="86"/>
      <c r="WTE158" s="86"/>
      <c r="WTF158" s="86"/>
      <c r="WTG158" s="86"/>
      <c r="WTH158" s="86"/>
      <c r="WTI158" s="86"/>
      <c r="WTJ158" s="86"/>
      <c r="WTK158" s="86"/>
      <c r="WTL158" s="86"/>
      <c r="WTM158" s="86"/>
      <c r="WTN158" s="86"/>
      <c r="WTO158" s="186"/>
      <c r="WTP158" s="186"/>
      <c r="WTQ158" s="186"/>
      <c r="WTR158" s="186"/>
      <c r="WTS158" s="186"/>
      <c r="WTT158" s="186"/>
      <c r="WTU158" s="86"/>
      <c r="WTV158" s="86"/>
      <c r="WTW158" s="86"/>
      <c r="WTX158" s="86"/>
      <c r="WTY158" s="86"/>
      <c r="WTZ158" s="86"/>
      <c r="WUA158" s="86"/>
      <c r="WUB158" s="86"/>
      <c r="WUC158" s="86"/>
      <c r="WUD158" s="86"/>
      <c r="WUE158" s="86"/>
      <c r="WUF158" s="86"/>
      <c r="WUG158" s="86"/>
      <c r="WUH158" s="86"/>
      <c r="WUI158" s="86"/>
      <c r="WUJ158" s="86"/>
      <c r="WUK158" s="86"/>
      <c r="WUL158" s="86"/>
      <c r="WUM158" s="86"/>
      <c r="WUN158" s="86"/>
      <c r="WUO158" s="86"/>
      <c r="WUP158" s="86"/>
      <c r="WUQ158" s="86"/>
      <c r="WUR158" s="86"/>
      <c r="WUS158" s="86"/>
      <c r="WUT158" s="86"/>
      <c r="WUU158" s="86"/>
      <c r="WUV158" s="86"/>
      <c r="WUW158" s="86"/>
      <c r="WUX158" s="86"/>
      <c r="WUY158" s="86"/>
      <c r="WUZ158" s="86"/>
      <c r="WVA158" s="86"/>
      <c r="WVB158" s="86"/>
      <c r="WVC158" s="86"/>
      <c r="WVD158" s="86"/>
      <c r="WVE158" s="86"/>
      <c r="WVF158" s="86"/>
      <c r="WVG158" s="86"/>
      <c r="WVH158" s="86"/>
      <c r="WVI158" s="86"/>
      <c r="WVJ158" s="86"/>
      <c r="WVK158" s="86"/>
      <c r="WVL158" s="86"/>
      <c r="WVM158" s="86"/>
      <c r="WVN158" s="86"/>
      <c r="WVO158" s="86"/>
      <c r="WVP158" s="86"/>
      <c r="WVQ158" s="86"/>
      <c r="WVR158" s="86"/>
      <c r="WVS158" s="86"/>
      <c r="WVT158" s="86"/>
      <c r="WVU158" s="86"/>
      <c r="WVV158" s="86"/>
      <c r="WVW158" s="86"/>
      <c r="WVX158" s="86"/>
      <c r="WVY158" s="86"/>
      <c r="WVZ158" s="86"/>
      <c r="WWA158" s="86"/>
      <c r="WWB158" s="86"/>
      <c r="WWC158" s="86"/>
      <c r="WWD158" s="86"/>
      <c r="WWE158" s="86"/>
      <c r="WWF158" s="86"/>
      <c r="WWG158" s="86"/>
      <c r="WWH158" s="86"/>
      <c r="WWI158" s="86"/>
      <c r="WWJ158" s="86"/>
      <c r="WWK158" s="86"/>
      <c r="WWL158" s="86"/>
      <c r="WWM158" s="86"/>
      <c r="WWN158" s="86"/>
      <c r="WWO158" s="86"/>
      <c r="WWP158" s="86"/>
      <c r="WWQ158" s="86"/>
      <c r="WWR158" s="86"/>
      <c r="WWS158" s="86"/>
      <c r="WWT158" s="86"/>
      <c r="WWU158" s="86"/>
      <c r="WWV158" s="86"/>
      <c r="WWW158" s="86"/>
      <c r="WWX158" s="86"/>
      <c r="WWY158" s="86"/>
      <c r="WWZ158" s="86"/>
      <c r="WXA158" s="86"/>
      <c r="WXB158" s="86"/>
      <c r="WXC158" s="86"/>
      <c r="WXD158" s="86"/>
      <c r="WXE158" s="86"/>
      <c r="WXF158" s="86"/>
      <c r="WXG158" s="86"/>
      <c r="WXH158" s="86"/>
      <c r="WXI158" s="86"/>
      <c r="WXJ158" s="86"/>
      <c r="WXK158" s="86"/>
      <c r="WXL158" s="86"/>
      <c r="WXM158" s="86"/>
      <c r="WXN158" s="86"/>
      <c r="WXO158" s="86"/>
      <c r="WXP158" s="86"/>
      <c r="WXQ158" s="86"/>
      <c r="WXR158" s="86"/>
      <c r="WXS158" s="86"/>
      <c r="WXT158" s="86"/>
      <c r="WXU158" s="86"/>
      <c r="WXV158" s="86"/>
      <c r="WXW158" s="86"/>
      <c r="WXX158" s="86"/>
      <c r="WXY158" s="86"/>
      <c r="WXZ158" s="86"/>
      <c r="WYA158" s="86"/>
      <c r="WYB158" s="86"/>
      <c r="WYC158" s="86"/>
      <c r="WYD158" s="86"/>
      <c r="WYE158" s="86"/>
      <c r="WYF158" s="86"/>
      <c r="WYG158" s="86"/>
      <c r="WYH158" s="86"/>
      <c r="WYI158" s="86"/>
      <c r="WYJ158" s="86"/>
      <c r="WYK158" s="86"/>
      <c r="WYL158" s="86"/>
      <c r="WYM158" s="86"/>
      <c r="WYN158" s="86"/>
      <c r="WYO158" s="86"/>
      <c r="WYP158" s="86"/>
      <c r="WYQ158" s="86"/>
      <c r="WYR158" s="86"/>
      <c r="WYS158" s="86"/>
      <c r="WYT158" s="86"/>
      <c r="WYU158" s="86"/>
      <c r="WYV158" s="86"/>
      <c r="WYW158" s="86"/>
      <c r="WYX158" s="86"/>
      <c r="WYY158" s="86"/>
      <c r="WYZ158" s="86"/>
      <c r="WZA158" s="86"/>
      <c r="WZB158" s="86"/>
      <c r="WZC158" s="86"/>
      <c r="WZD158" s="86"/>
      <c r="WZE158" s="86"/>
      <c r="WZF158" s="86"/>
      <c r="WZG158" s="86"/>
      <c r="WZH158" s="86"/>
      <c r="WZI158" s="86"/>
      <c r="WZJ158" s="86"/>
      <c r="WZK158" s="86"/>
      <c r="WZL158" s="86"/>
      <c r="WZM158" s="86"/>
      <c r="WZN158" s="86"/>
      <c r="WZO158" s="86"/>
      <c r="WZP158" s="86"/>
      <c r="WZQ158" s="86"/>
      <c r="WZR158" s="86"/>
      <c r="WZS158" s="86"/>
      <c r="WZT158" s="86"/>
      <c r="WZU158" s="86"/>
      <c r="WZV158" s="86"/>
      <c r="WZW158" s="86"/>
      <c r="WZX158" s="86"/>
      <c r="WZY158" s="86"/>
      <c r="WZZ158" s="86"/>
      <c r="XAA158" s="86"/>
      <c r="XAB158" s="86"/>
      <c r="XAC158" s="86"/>
      <c r="XAD158" s="86"/>
      <c r="XAE158" s="86"/>
      <c r="XAF158" s="86"/>
      <c r="XAG158" s="86"/>
      <c r="XAH158" s="86"/>
      <c r="XAI158" s="86"/>
      <c r="XAJ158" s="86"/>
      <c r="XAK158" s="86"/>
      <c r="XAL158" s="86"/>
      <c r="XAM158" s="86"/>
      <c r="XAN158" s="86"/>
      <c r="XAO158" s="86"/>
      <c r="XAP158" s="86"/>
      <c r="XAQ158" s="86"/>
      <c r="XAR158" s="86"/>
      <c r="XAS158" s="86"/>
      <c r="XAT158" s="86"/>
      <c r="XAU158" s="86"/>
      <c r="XAV158" s="86"/>
      <c r="XAW158" s="86"/>
      <c r="XAX158" s="86"/>
      <c r="XAY158" s="86"/>
      <c r="XAZ158" s="86"/>
      <c r="XBA158" s="86"/>
      <c r="XBB158" s="86"/>
      <c r="XBC158" s="86"/>
      <c r="XBD158" s="86"/>
      <c r="XBE158" s="86"/>
      <c r="XBF158" s="86"/>
      <c r="XBG158" s="86"/>
      <c r="XBH158" s="86"/>
      <c r="XBI158" s="86"/>
      <c r="XBJ158" s="86"/>
      <c r="XBK158" s="86"/>
      <c r="XBL158" s="86"/>
      <c r="XBM158" s="86"/>
      <c r="XBN158" s="86"/>
      <c r="XBO158" s="86"/>
      <c r="XBP158" s="86"/>
      <c r="XBQ158" s="86"/>
      <c r="XBR158" s="86"/>
      <c r="XBS158" s="86"/>
      <c r="XBT158" s="86"/>
      <c r="XBU158" s="86"/>
      <c r="XBV158" s="86"/>
      <c r="XBW158" s="86"/>
      <c r="XBX158" s="86"/>
      <c r="XBY158" s="86"/>
      <c r="XBZ158" s="86"/>
      <c r="XCA158" s="86"/>
      <c r="XCB158" s="86"/>
      <c r="XCC158" s="86"/>
      <c r="XCD158" s="86"/>
      <c r="XCE158" s="86"/>
      <c r="XCF158" s="86"/>
      <c r="XCG158" s="86"/>
      <c r="XCH158" s="86"/>
      <c r="XCI158" s="86"/>
      <c r="XCJ158" s="86"/>
      <c r="XCK158" s="86"/>
      <c r="XCL158" s="86"/>
      <c r="XCM158" s="86"/>
      <c r="XCN158" s="86"/>
      <c r="XCO158" s="86"/>
      <c r="XCP158" s="86"/>
      <c r="XCQ158" s="86"/>
      <c r="XCR158" s="86"/>
      <c r="XCS158" s="86"/>
      <c r="XCT158" s="86"/>
      <c r="XCU158" s="86"/>
      <c r="XCV158" s="86"/>
      <c r="XCW158" s="86"/>
      <c r="XCX158" s="86"/>
      <c r="XCY158" s="86"/>
      <c r="XCZ158" s="86"/>
      <c r="XDA158" s="86"/>
      <c r="XDB158" s="86"/>
      <c r="XDC158" s="86"/>
      <c r="XDD158" s="86"/>
      <c r="XDE158" s="86"/>
    </row>
    <row r="159" spans="1:16333" s="32" customFormat="1" ht="15.75" x14ac:dyDescent="0.25">
      <c r="A159" s="222"/>
      <c r="B159" s="223"/>
      <c r="C159" s="223"/>
      <c r="D159" s="184"/>
      <c r="E159" s="184"/>
      <c r="F159" s="184"/>
      <c r="H159" s="33"/>
      <c r="I159" s="33"/>
      <c r="J159" s="33"/>
      <c r="K159" s="33"/>
      <c r="L159" s="54"/>
      <c r="M159" s="54"/>
      <c r="N159" s="54"/>
      <c r="O159" s="54"/>
      <c r="P159" s="54"/>
      <c r="Q159" s="54"/>
      <c r="R159" s="54"/>
      <c r="S159" s="54"/>
      <c r="T159" s="54"/>
      <c r="U159" s="54"/>
      <c r="V159" s="54"/>
      <c r="W159" s="54"/>
      <c r="X159" s="54"/>
      <c r="Y159" s="54"/>
      <c r="Z159" s="54"/>
      <c r="AA159" s="54"/>
      <c r="AB159" s="54"/>
      <c r="AC159" s="54"/>
      <c r="AD159" s="54"/>
      <c r="AE159" s="54"/>
      <c r="AF159" s="54"/>
      <c r="AG159" s="54"/>
      <c r="AH159" s="54"/>
      <c r="AI159" s="54"/>
      <c r="AJ159" s="54"/>
      <c r="AK159" s="54"/>
      <c r="AL159" s="54"/>
      <c r="AM159" s="54"/>
      <c r="AN159" s="86"/>
      <c r="AO159" s="86"/>
      <c r="AP159" s="86"/>
      <c r="AQ159" s="86"/>
      <c r="AR159" s="86"/>
      <c r="AS159" s="86"/>
      <c r="AT159" s="86"/>
      <c r="AU159" s="86"/>
      <c r="AV159" s="86"/>
      <c r="AW159" s="86"/>
      <c r="AX159" s="86"/>
      <c r="AY159" s="86"/>
      <c r="AZ159" s="86"/>
      <c r="BA159" s="86"/>
      <c r="BB159" s="86"/>
      <c r="BC159" s="86"/>
      <c r="BD159" s="86"/>
      <c r="BE159" s="86"/>
      <c r="BF159" s="86"/>
      <c r="BG159" s="86"/>
      <c r="BH159" s="86"/>
      <c r="BI159" s="86"/>
      <c r="BJ159" s="86"/>
      <c r="BK159" s="86"/>
      <c r="BL159" s="86"/>
      <c r="BM159" s="86"/>
      <c r="BN159" s="86"/>
      <c r="BO159" s="86"/>
      <c r="BP159" s="86"/>
      <c r="BQ159" s="86"/>
      <c r="BR159" s="86"/>
      <c r="BS159" s="86"/>
      <c r="BT159" s="86"/>
      <c r="BU159" s="86"/>
      <c r="BV159" s="86"/>
      <c r="BW159" s="86"/>
      <c r="BX159" s="86"/>
      <c r="BY159" s="86"/>
      <c r="BZ159" s="86"/>
      <c r="CA159" s="86"/>
      <c r="CB159" s="86"/>
      <c r="CC159" s="86"/>
      <c r="CD159" s="86"/>
      <c r="CE159" s="86"/>
      <c r="CF159" s="86"/>
      <c r="CG159" s="86"/>
      <c r="CH159" s="86"/>
      <c r="CI159" s="86"/>
      <c r="CJ159" s="86"/>
      <c r="CK159" s="86"/>
      <c r="CL159" s="86"/>
      <c r="CM159" s="86"/>
      <c r="CN159" s="86"/>
      <c r="CO159" s="86"/>
      <c r="CP159" s="86"/>
      <c r="CQ159" s="86"/>
      <c r="CR159" s="86"/>
      <c r="CS159" s="86"/>
      <c r="CT159" s="86"/>
      <c r="CU159" s="86"/>
      <c r="CV159" s="86"/>
      <c r="CW159" s="86"/>
      <c r="CX159" s="86"/>
      <c r="CY159" s="86"/>
      <c r="CZ159" s="86"/>
      <c r="DA159" s="86"/>
      <c r="DB159" s="86"/>
      <c r="DC159" s="86"/>
      <c r="DD159" s="86"/>
      <c r="DE159" s="86"/>
      <c r="DF159" s="86"/>
      <c r="DG159" s="86"/>
      <c r="DH159" s="86"/>
      <c r="DI159" s="86"/>
      <c r="DJ159" s="86"/>
      <c r="DK159" s="86"/>
      <c r="DL159" s="86"/>
      <c r="DM159" s="86"/>
      <c r="DN159" s="86"/>
      <c r="DO159" s="86"/>
      <c r="DP159" s="86"/>
      <c r="DQ159" s="86"/>
      <c r="DR159" s="86"/>
      <c r="DS159" s="86"/>
      <c r="DT159" s="86"/>
      <c r="DU159" s="86"/>
      <c r="DV159" s="86"/>
      <c r="DW159" s="86"/>
      <c r="DX159" s="86"/>
      <c r="DY159" s="86"/>
      <c r="DZ159" s="86"/>
      <c r="EA159" s="86"/>
      <c r="EB159" s="86"/>
      <c r="EC159" s="86"/>
      <c r="ED159" s="86"/>
      <c r="EE159" s="86"/>
      <c r="EF159" s="86"/>
      <c r="EG159" s="86"/>
      <c r="EH159" s="86"/>
      <c r="EI159" s="86"/>
      <c r="EJ159" s="86"/>
      <c r="EK159" s="86"/>
      <c r="EL159" s="86"/>
      <c r="EM159" s="86"/>
      <c r="EN159" s="86"/>
      <c r="EO159" s="86"/>
      <c r="EP159" s="86"/>
      <c r="EQ159" s="86"/>
      <c r="ER159" s="86"/>
      <c r="ES159" s="86"/>
      <c r="ET159" s="86"/>
      <c r="EU159" s="86"/>
      <c r="EV159" s="86"/>
      <c r="EW159" s="86"/>
      <c r="EX159" s="86"/>
      <c r="EY159" s="86"/>
      <c r="EZ159" s="86"/>
      <c r="FA159" s="86"/>
      <c r="FB159" s="86"/>
      <c r="FC159" s="86"/>
      <c r="FD159" s="86"/>
      <c r="FE159" s="86"/>
      <c r="FF159" s="86"/>
      <c r="FG159" s="86"/>
      <c r="FH159" s="86"/>
      <c r="FI159" s="86"/>
      <c r="FJ159" s="86"/>
      <c r="FK159" s="86"/>
      <c r="FL159" s="86"/>
      <c r="FM159" s="86"/>
      <c r="FN159" s="86"/>
      <c r="FO159" s="86"/>
      <c r="FP159" s="86"/>
      <c r="FQ159" s="86"/>
      <c r="FR159" s="86"/>
      <c r="FS159" s="86"/>
      <c r="FT159" s="86"/>
      <c r="FU159" s="86"/>
      <c r="FV159" s="86"/>
      <c r="FW159" s="86"/>
      <c r="FX159" s="86"/>
      <c r="FY159" s="86"/>
      <c r="FZ159" s="86"/>
      <c r="GA159" s="86"/>
      <c r="GB159" s="86"/>
      <c r="GC159" s="86"/>
      <c r="GD159" s="86"/>
      <c r="GE159" s="86"/>
      <c r="GF159" s="86"/>
      <c r="GG159" s="86"/>
      <c r="GH159" s="86"/>
      <c r="GI159" s="86"/>
      <c r="GJ159" s="86"/>
      <c r="GK159" s="86"/>
      <c r="GL159" s="86"/>
      <c r="GM159" s="86"/>
      <c r="GN159" s="86"/>
      <c r="GO159" s="86"/>
      <c r="GP159" s="86"/>
      <c r="GQ159" s="86"/>
      <c r="GR159" s="86"/>
      <c r="GS159" s="86"/>
      <c r="GT159" s="86"/>
      <c r="GU159" s="86"/>
      <c r="GV159" s="86"/>
      <c r="GW159" s="86"/>
      <c r="GX159" s="86"/>
      <c r="GY159" s="86"/>
      <c r="GZ159" s="86"/>
      <c r="HA159" s="86"/>
      <c r="HB159" s="86"/>
      <c r="HC159" s="186"/>
      <c r="HD159" s="186"/>
      <c r="HE159" s="186"/>
      <c r="HF159" s="186"/>
      <c r="HG159" s="186"/>
      <c r="HH159" s="186"/>
      <c r="HI159" s="86"/>
      <c r="HJ159" s="86"/>
      <c r="HK159" s="86"/>
      <c r="HL159" s="86"/>
      <c r="HM159" s="86"/>
      <c r="HN159" s="86"/>
      <c r="HO159" s="86"/>
      <c r="HP159" s="86"/>
      <c r="HQ159" s="86"/>
      <c r="HR159" s="86"/>
      <c r="HS159" s="86"/>
      <c r="HT159" s="86"/>
      <c r="HU159" s="86"/>
      <c r="HV159" s="86"/>
      <c r="HW159" s="86"/>
      <c r="HX159" s="86"/>
      <c r="HY159" s="86"/>
      <c r="HZ159" s="86"/>
      <c r="IA159" s="86"/>
      <c r="IB159" s="86"/>
      <c r="IC159" s="86"/>
      <c r="ID159" s="86"/>
      <c r="IE159" s="86"/>
      <c r="IF159" s="86"/>
      <c r="IG159" s="86"/>
      <c r="IH159" s="86"/>
      <c r="II159" s="86"/>
      <c r="IJ159" s="86"/>
      <c r="IK159" s="86"/>
      <c r="IL159" s="86"/>
      <c r="IM159" s="86"/>
      <c r="IN159" s="86"/>
      <c r="IO159" s="86"/>
      <c r="IP159" s="86"/>
      <c r="IQ159" s="86"/>
      <c r="IR159" s="86"/>
      <c r="IS159" s="86"/>
      <c r="IT159" s="86"/>
      <c r="IU159" s="86"/>
      <c r="IV159" s="86"/>
      <c r="IW159" s="86"/>
      <c r="IX159" s="86"/>
      <c r="IY159" s="86"/>
      <c r="IZ159" s="86"/>
      <c r="JA159" s="86"/>
      <c r="JB159" s="86"/>
      <c r="JC159" s="86"/>
      <c r="JD159" s="86"/>
      <c r="JE159" s="86"/>
      <c r="JF159" s="86"/>
      <c r="JG159" s="86"/>
      <c r="JH159" s="86"/>
      <c r="JI159" s="86"/>
      <c r="JJ159" s="86"/>
      <c r="JK159" s="86"/>
      <c r="JL159" s="86"/>
      <c r="JM159" s="86"/>
      <c r="JN159" s="86"/>
      <c r="JO159" s="86"/>
      <c r="JP159" s="86"/>
      <c r="JQ159" s="86"/>
      <c r="JR159" s="86"/>
      <c r="JS159" s="86"/>
      <c r="JT159" s="86"/>
      <c r="JU159" s="86"/>
      <c r="JV159" s="86"/>
      <c r="JW159" s="86"/>
      <c r="JX159" s="86"/>
      <c r="JY159" s="86"/>
      <c r="JZ159" s="86"/>
      <c r="KA159" s="86"/>
      <c r="KB159" s="86"/>
      <c r="KC159" s="86"/>
      <c r="KD159" s="86"/>
      <c r="KE159" s="86"/>
      <c r="KF159" s="86"/>
      <c r="KG159" s="86"/>
      <c r="KH159" s="86"/>
      <c r="KI159" s="86"/>
      <c r="KJ159" s="86"/>
      <c r="KK159" s="86"/>
      <c r="KL159" s="86"/>
      <c r="KM159" s="86"/>
      <c r="KN159" s="86"/>
      <c r="KO159" s="86"/>
      <c r="KP159" s="86"/>
      <c r="KQ159" s="86"/>
      <c r="KR159" s="86"/>
      <c r="KS159" s="86"/>
      <c r="KT159" s="86"/>
      <c r="KU159" s="86"/>
      <c r="KV159" s="86"/>
      <c r="KW159" s="86"/>
      <c r="KX159" s="86"/>
      <c r="KY159" s="86"/>
      <c r="KZ159" s="86"/>
      <c r="LA159" s="86"/>
      <c r="LB159" s="86"/>
      <c r="LC159" s="86"/>
      <c r="LD159" s="86"/>
      <c r="LE159" s="86"/>
      <c r="LF159" s="86"/>
      <c r="LG159" s="86"/>
      <c r="LH159" s="86"/>
      <c r="LI159" s="86"/>
      <c r="LJ159" s="86"/>
      <c r="LK159" s="86"/>
      <c r="LL159" s="86"/>
      <c r="LM159" s="86"/>
      <c r="LN159" s="86"/>
      <c r="LO159" s="86"/>
      <c r="LP159" s="86"/>
      <c r="LQ159" s="86"/>
      <c r="LR159" s="86"/>
      <c r="LS159" s="86"/>
      <c r="LT159" s="86"/>
      <c r="LU159" s="86"/>
      <c r="LV159" s="86"/>
      <c r="LW159" s="86"/>
      <c r="LX159" s="86"/>
      <c r="LY159" s="86"/>
      <c r="LZ159" s="86"/>
      <c r="MA159" s="86"/>
      <c r="MB159" s="86"/>
      <c r="MC159" s="86"/>
      <c r="MD159" s="86"/>
      <c r="ME159" s="86"/>
      <c r="MF159" s="86"/>
      <c r="MG159" s="86"/>
      <c r="MH159" s="86"/>
      <c r="MI159" s="86"/>
      <c r="MJ159" s="86"/>
      <c r="MK159" s="86"/>
      <c r="ML159" s="86"/>
      <c r="MM159" s="86"/>
      <c r="MN159" s="86"/>
      <c r="MO159" s="86"/>
      <c r="MP159" s="86"/>
      <c r="MQ159" s="86"/>
      <c r="MR159" s="86"/>
      <c r="MS159" s="86"/>
      <c r="MT159" s="86"/>
      <c r="MU159" s="86"/>
      <c r="MV159" s="86"/>
      <c r="MW159" s="86"/>
      <c r="MX159" s="86"/>
      <c r="MY159" s="86"/>
      <c r="MZ159" s="86"/>
      <c r="NA159" s="86"/>
      <c r="NB159" s="86"/>
      <c r="NC159" s="86"/>
      <c r="ND159" s="86"/>
      <c r="NE159" s="86"/>
      <c r="NF159" s="86"/>
      <c r="NG159" s="86"/>
      <c r="NH159" s="86"/>
      <c r="NI159" s="86"/>
      <c r="NJ159" s="86"/>
      <c r="NK159" s="86"/>
      <c r="NL159" s="86"/>
      <c r="NM159" s="86"/>
      <c r="NN159" s="86"/>
      <c r="NO159" s="86"/>
      <c r="NP159" s="86"/>
      <c r="NQ159" s="86"/>
      <c r="NR159" s="86"/>
      <c r="NS159" s="86"/>
      <c r="NT159" s="86"/>
      <c r="NU159" s="86"/>
      <c r="NV159" s="86"/>
      <c r="NW159" s="86"/>
      <c r="NX159" s="86"/>
      <c r="NY159" s="86"/>
      <c r="NZ159" s="86"/>
      <c r="OA159" s="86"/>
      <c r="OB159" s="86"/>
      <c r="OC159" s="86"/>
      <c r="OD159" s="86"/>
      <c r="OE159" s="86"/>
      <c r="OF159" s="86"/>
      <c r="OG159" s="86"/>
      <c r="OH159" s="86"/>
      <c r="OI159" s="86"/>
      <c r="OJ159" s="86"/>
      <c r="OK159" s="86"/>
      <c r="OL159" s="86"/>
      <c r="OM159" s="86"/>
      <c r="ON159" s="86"/>
      <c r="OO159" s="86"/>
      <c r="OP159" s="86"/>
      <c r="OQ159" s="86"/>
      <c r="OR159" s="86"/>
      <c r="OS159" s="86"/>
      <c r="OT159" s="86"/>
      <c r="OU159" s="86"/>
      <c r="OV159" s="86"/>
      <c r="OW159" s="86"/>
      <c r="OX159" s="86"/>
      <c r="OY159" s="86"/>
      <c r="OZ159" s="86"/>
      <c r="PA159" s="86"/>
      <c r="PB159" s="86"/>
      <c r="PC159" s="86"/>
      <c r="PD159" s="86"/>
      <c r="PE159" s="86"/>
      <c r="PF159" s="86"/>
      <c r="PG159" s="86"/>
      <c r="PH159" s="86"/>
      <c r="PI159" s="86"/>
      <c r="PJ159" s="86"/>
      <c r="PK159" s="86"/>
      <c r="PL159" s="86"/>
      <c r="PM159" s="86"/>
      <c r="PN159" s="86"/>
      <c r="PO159" s="86"/>
      <c r="PP159" s="86"/>
      <c r="PQ159" s="86"/>
      <c r="PR159" s="86"/>
      <c r="PS159" s="86"/>
      <c r="PT159" s="86"/>
      <c r="PU159" s="86"/>
      <c r="PV159" s="86"/>
      <c r="PW159" s="86"/>
      <c r="PX159" s="86"/>
      <c r="PY159" s="86"/>
      <c r="PZ159" s="86"/>
      <c r="QA159" s="86"/>
      <c r="QB159" s="86"/>
      <c r="QC159" s="86"/>
      <c r="QD159" s="86"/>
      <c r="QE159" s="86"/>
      <c r="QF159" s="86"/>
      <c r="QG159" s="86"/>
      <c r="QH159" s="86"/>
      <c r="QI159" s="86"/>
      <c r="QJ159" s="86"/>
      <c r="QK159" s="86"/>
      <c r="QL159" s="86"/>
      <c r="QM159" s="86"/>
      <c r="QN159" s="86"/>
      <c r="QO159" s="86"/>
      <c r="QP159" s="86"/>
      <c r="QQ159" s="86"/>
      <c r="QR159" s="86"/>
      <c r="QS159" s="86"/>
      <c r="QT159" s="86"/>
      <c r="QU159" s="86"/>
      <c r="QV159" s="86"/>
      <c r="QW159" s="86"/>
      <c r="QX159" s="86"/>
      <c r="QY159" s="186"/>
      <c r="QZ159" s="186"/>
      <c r="RA159" s="186"/>
      <c r="RB159" s="186"/>
      <c r="RC159" s="186"/>
      <c r="RD159" s="186"/>
      <c r="RE159" s="86"/>
      <c r="RF159" s="86"/>
      <c r="RG159" s="86"/>
      <c r="RH159" s="86"/>
      <c r="RI159" s="86"/>
      <c r="RJ159" s="86"/>
      <c r="RK159" s="86"/>
      <c r="RL159" s="86"/>
      <c r="RM159" s="86"/>
      <c r="RN159" s="86"/>
      <c r="RO159" s="86"/>
      <c r="RP159" s="86"/>
      <c r="RQ159" s="86"/>
      <c r="RR159" s="86"/>
      <c r="RS159" s="86"/>
      <c r="RT159" s="86"/>
      <c r="RU159" s="86"/>
      <c r="RV159" s="86"/>
      <c r="RW159" s="86"/>
      <c r="RX159" s="86"/>
      <c r="RY159" s="86"/>
      <c r="RZ159" s="86"/>
      <c r="SA159" s="86"/>
      <c r="SB159" s="86"/>
      <c r="SC159" s="86"/>
      <c r="SD159" s="86"/>
      <c r="SE159" s="86"/>
      <c r="SF159" s="86"/>
      <c r="SG159" s="86"/>
      <c r="SH159" s="86"/>
      <c r="SI159" s="86"/>
      <c r="SJ159" s="86"/>
      <c r="SK159" s="86"/>
      <c r="SL159" s="86"/>
      <c r="SM159" s="86"/>
      <c r="SN159" s="86"/>
      <c r="SO159" s="86"/>
      <c r="SP159" s="86"/>
      <c r="SQ159" s="86"/>
      <c r="SR159" s="86"/>
      <c r="SS159" s="86"/>
      <c r="ST159" s="86"/>
      <c r="SU159" s="86"/>
      <c r="SV159" s="86"/>
      <c r="SW159" s="86"/>
      <c r="SX159" s="86"/>
      <c r="SY159" s="86"/>
      <c r="SZ159" s="86"/>
      <c r="TA159" s="86"/>
      <c r="TB159" s="86"/>
      <c r="TC159" s="86"/>
      <c r="TD159" s="86"/>
      <c r="TE159" s="86"/>
      <c r="TF159" s="86"/>
      <c r="TG159" s="86"/>
      <c r="TH159" s="86"/>
      <c r="TI159" s="86"/>
      <c r="TJ159" s="86"/>
      <c r="TK159" s="86"/>
      <c r="TL159" s="86"/>
      <c r="TM159" s="86"/>
      <c r="TN159" s="86"/>
      <c r="TO159" s="86"/>
      <c r="TP159" s="86"/>
      <c r="TQ159" s="86"/>
      <c r="TR159" s="86"/>
      <c r="TS159" s="86"/>
      <c r="TT159" s="86"/>
      <c r="TU159" s="86"/>
      <c r="TV159" s="86"/>
      <c r="TW159" s="86"/>
      <c r="TX159" s="86"/>
      <c r="TY159" s="86"/>
      <c r="TZ159" s="86"/>
      <c r="UA159" s="86"/>
      <c r="UB159" s="86"/>
      <c r="UC159" s="86"/>
      <c r="UD159" s="86"/>
      <c r="UE159" s="86"/>
      <c r="UF159" s="86"/>
      <c r="UG159" s="86"/>
      <c r="UH159" s="86"/>
      <c r="UI159" s="86"/>
      <c r="UJ159" s="86"/>
      <c r="UK159" s="86"/>
      <c r="UL159" s="86"/>
      <c r="UM159" s="86"/>
      <c r="UN159" s="86"/>
      <c r="UO159" s="86"/>
      <c r="UP159" s="86"/>
      <c r="UQ159" s="86"/>
      <c r="UR159" s="86"/>
      <c r="US159" s="86"/>
      <c r="UT159" s="86"/>
      <c r="UU159" s="86"/>
      <c r="UV159" s="86"/>
      <c r="UW159" s="86"/>
      <c r="UX159" s="86"/>
      <c r="UY159" s="86"/>
      <c r="UZ159" s="86"/>
      <c r="VA159" s="86"/>
      <c r="VB159" s="86"/>
      <c r="VC159" s="86"/>
      <c r="VD159" s="86"/>
      <c r="VE159" s="86"/>
      <c r="VF159" s="86"/>
      <c r="VG159" s="86"/>
      <c r="VH159" s="86"/>
      <c r="VI159" s="86"/>
      <c r="VJ159" s="86"/>
      <c r="VK159" s="86"/>
      <c r="VL159" s="86"/>
      <c r="VM159" s="86"/>
      <c r="VN159" s="86"/>
      <c r="VO159" s="86"/>
      <c r="VP159" s="86"/>
      <c r="VQ159" s="86"/>
      <c r="VR159" s="86"/>
      <c r="VS159" s="86"/>
      <c r="VT159" s="86"/>
      <c r="VU159" s="86"/>
      <c r="VV159" s="86"/>
      <c r="VW159" s="86"/>
      <c r="VX159" s="86"/>
      <c r="VY159" s="86"/>
      <c r="VZ159" s="86"/>
      <c r="WA159" s="86"/>
      <c r="WB159" s="86"/>
      <c r="WC159" s="86"/>
      <c r="WD159" s="86"/>
      <c r="WE159" s="86"/>
      <c r="WF159" s="86"/>
      <c r="WG159" s="86"/>
      <c r="WH159" s="86"/>
      <c r="WI159" s="86"/>
      <c r="WJ159" s="86"/>
      <c r="WK159" s="86"/>
      <c r="WL159" s="86"/>
      <c r="WM159" s="86"/>
      <c r="WN159" s="86"/>
      <c r="WO159" s="86"/>
      <c r="WP159" s="86"/>
      <c r="WQ159" s="86"/>
      <c r="WR159" s="86"/>
      <c r="WS159" s="86"/>
      <c r="WT159" s="86"/>
      <c r="WU159" s="86"/>
      <c r="WV159" s="86"/>
      <c r="WW159" s="86"/>
      <c r="WX159" s="86"/>
      <c r="WY159" s="86"/>
      <c r="WZ159" s="86"/>
      <c r="XA159" s="86"/>
      <c r="XB159" s="86"/>
      <c r="XC159" s="86"/>
      <c r="XD159" s="86"/>
      <c r="XE159" s="86"/>
      <c r="XF159" s="86"/>
      <c r="XG159" s="86"/>
      <c r="XH159" s="86"/>
      <c r="XI159" s="86"/>
      <c r="XJ159" s="86"/>
      <c r="XK159" s="86"/>
      <c r="XL159" s="86"/>
      <c r="XM159" s="86"/>
      <c r="XN159" s="86"/>
      <c r="XO159" s="86"/>
      <c r="XP159" s="86"/>
      <c r="XQ159" s="86"/>
      <c r="XR159" s="86"/>
      <c r="XS159" s="86"/>
      <c r="XT159" s="86"/>
      <c r="XU159" s="86"/>
      <c r="XV159" s="86"/>
      <c r="XW159" s="86"/>
      <c r="XX159" s="86"/>
      <c r="XY159" s="86"/>
      <c r="XZ159" s="86"/>
      <c r="YA159" s="86"/>
      <c r="YB159" s="86"/>
      <c r="YC159" s="86"/>
      <c r="YD159" s="86"/>
      <c r="YE159" s="86"/>
      <c r="YF159" s="86"/>
      <c r="YG159" s="86"/>
      <c r="YH159" s="86"/>
      <c r="YI159" s="86"/>
      <c r="YJ159" s="86"/>
      <c r="YK159" s="86"/>
      <c r="YL159" s="86"/>
      <c r="YM159" s="86"/>
      <c r="YN159" s="86"/>
      <c r="YO159" s="86"/>
      <c r="YP159" s="86"/>
      <c r="YQ159" s="86"/>
      <c r="YR159" s="86"/>
      <c r="YS159" s="86"/>
      <c r="YT159" s="86"/>
      <c r="YU159" s="86"/>
      <c r="YV159" s="86"/>
      <c r="YW159" s="86"/>
      <c r="YX159" s="86"/>
      <c r="YY159" s="86"/>
      <c r="YZ159" s="86"/>
      <c r="ZA159" s="86"/>
      <c r="ZB159" s="86"/>
      <c r="ZC159" s="86"/>
      <c r="ZD159" s="86"/>
      <c r="ZE159" s="86"/>
      <c r="ZF159" s="86"/>
      <c r="ZG159" s="86"/>
      <c r="ZH159" s="86"/>
      <c r="ZI159" s="86"/>
      <c r="ZJ159" s="86"/>
      <c r="ZK159" s="86"/>
      <c r="ZL159" s="86"/>
      <c r="ZM159" s="86"/>
      <c r="ZN159" s="86"/>
      <c r="ZO159" s="86"/>
      <c r="ZP159" s="86"/>
      <c r="ZQ159" s="86"/>
      <c r="ZR159" s="86"/>
      <c r="ZS159" s="86"/>
      <c r="ZT159" s="86"/>
      <c r="ZU159" s="86"/>
      <c r="ZV159" s="86"/>
      <c r="ZW159" s="86"/>
      <c r="ZX159" s="86"/>
      <c r="ZY159" s="86"/>
      <c r="ZZ159" s="86"/>
      <c r="AAA159" s="86"/>
      <c r="AAB159" s="86"/>
      <c r="AAC159" s="86"/>
      <c r="AAD159" s="86"/>
      <c r="AAE159" s="86"/>
      <c r="AAF159" s="86"/>
      <c r="AAG159" s="86"/>
      <c r="AAH159" s="86"/>
      <c r="AAI159" s="86"/>
      <c r="AAJ159" s="86"/>
      <c r="AAK159" s="86"/>
      <c r="AAL159" s="86"/>
      <c r="AAM159" s="86"/>
      <c r="AAN159" s="86"/>
      <c r="AAO159" s="86"/>
      <c r="AAP159" s="86"/>
      <c r="AAQ159" s="86"/>
      <c r="AAR159" s="86"/>
      <c r="AAS159" s="86"/>
      <c r="AAT159" s="86"/>
      <c r="AAU159" s="186"/>
      <c r="AAV159" s="186"/>
      <c r="AAW159" s="186"/>
      <c r="AAX159" s="186"/>
      <c r="AAY159" s="186"/>
      <c r="AAZ159" s="186"/>
      <c r="ABA159" s="86"/>
      <c r="ABB159" s="86"/>
      <c r="ABC159" s="86"/>
      <c r="ABD159" s="86"/>
      <c r="ABE159" s="86"/>
      <c r="ABF159" s="86"/>
      <c r="ABG159" s="86"/>
      <c r="ABH159" s="86"/>
      <c r="ABI159" s="86"/>
      <c r="ABJ159" s="86"/>
      <c r="ABK159" s="86"/>
      <c r="ABL159" s="86"/>
      <c r="ABM159" s="86"/>
      <c r="ABN159" s="86"/>
      <c r="ABO159" s="86"/>
      <c r="ABP159" s="86"/>
      <c r="ABQ159" s="86"/>
      <c r="ABR159" s="86"/>
      <c r="ABS159" s="86"/>
      <c r="ABT159" s="86"/>
      <c r="ABU159" s="86"/>
      <c r="ABV159" s="86"/>
      <c r="ABW159" s="86"/>
      <c r="ABX159" s="86"/>
      <c r="ABY159" s="86"/>
      <c r="ABZ159" s="86"/>
      <c r="ACA159" s="86"/>
      <c r="ACB159" s="86"/>
      <c r="ACC159" s="86"/>
      <c r="ACD159" s="86"/>
      <c r="ACE159" s="86"/>
      <c r="ACF159" s="86"/>
      <c r="ACG159" s="86"/>
      <c r="ACH159" s="86"/>
      <c r="ACI159" s="86"/>
      <c r="ACJ159" s="86"/>
      <c r="ACK159" s="86"/>
      <c r="ACL159" s="86"/>
      <c r="ACM159" s="86"/>
      <c r="ACN159" s="86"/>
      <c r="ACO159" s="86"/>
      <c r="ACP159" s="86"/>
      <c r="ACQ159" s="86"/>
      <c r="ACR159" s="86"/>
      <c r="ACS159" s="86"/>
      <c r="ACT159" s="86"/>
      <c r="ACU159" s="86"/>
      <c r="ACV159" s="86"/>
      <c r="ACW159" s="86"/>
      <c r="ACX159" s="86"/>
      <c r="ACY159" s="86"/>
      <c r="ACZ159" s="86"/>
      <c r="ADA159" s="86"/>
      <c r="ADB159" s="86"/>
      <c r="ADC159" s="86"/>
      <c r="ADD159" s="86"/>
      <c r="ADE159" s="86"/>
      <c r="ADF159" s="86"/>
      <c r="ADG159" s="86"/>
      <c r="ADH159" s="86"/>
      <c r="ADI159" s="86"/>
      <c r="ADJ159" s="86"/>
      <c r="ADK159" s="86"/>
      <c r="ADL159" s="86"/>
      <c r="ADM159" s="86"/>
      <c r="ADN159" s="86"/>
      <c r="ADO159" s="86"/>
      <c r="ADP159" s="86"/>
      <c r="ADQ159" s="86"/>
      <c r="ADR159" s="86"/>
      <c r="ADS159" s="86"/>
      <c r="ADT159" s="86"/>
      <c r="ADU159" s="86"/>
      <c r="ADV159" s="86"/>
      <c r="ADW159" s="86"/>
      <c r="ADX159" s="86"/>
      <c r="ADY159" s="86"/>
      <c r="ADZ159" s="86"/>
      <c r="AEA159" s="86"/>
      <c r="AEB159" s="86"/>
      <c r="AEC159" s="86"/>
      <c r="AED159" s="86"/>
      <c r="AEE159" s="86"/>
      <c r="AEF159" s="86"/>
      <c r="AEG159" s="86"/>
      <c r="AEH159" s="86"/>
      <c r="AEI159" s="86"/>
      <c r="AEJ159" s="86"/>
      <c r="AEK159" s="86"/>
      <c r="AEL159" s="86"/>
      <c r="AEM159" s="86"/>
      <c r="AEN159" s="86"/>
      <c r="AEO159" s="86"/>
      <c r="AEP159" s="86"/>
      <c r="AEQ159" s="86"/>
      <c r="AER159" s="86"/>
      <c r="AES159" s="86"/>
      <c r="AET159" s="86"/>
      <c r="AEU159" s="86"/>
      <c r="AEV159" s="86"/>
      <c r="AEW159" s="86"/>
      <c r="AEX159" s="86"/>
      <c r="AEY159" s="86"/>
      <c r="AEZ159" s="86"/>
      <c r="AFA159" s="86"/>
      <c r="AFB159" s="86"/>
      <c r="AFC159" s="86"/>
      <c r="AFD159" s="86"/>
      <c r="AFE159" s="86"/>
      <c r="AFF159" s="86"/>
      <c r="AFG159" s="86"/>
      <c r="AFH159" s="86"/>
      <c r="AFI159" s="86"/>
      <c r="AFJ159" s="86"/>
      <c r="AFK159" s="86"/>
      <c r="AFL159" s="86"/>
      <c r="AFM159" s="86"/>
      <c r="AFN159" s="86"/>
      <c r="AFO159" s="86"/>
      <c r="AFP159" s="86"/>
      <c r="AFQ159" s="86"/>
      <c r="AFR159" s="86"/>
      <c r="AFS159" s="86"/>
      <c r="AFT159" s="86"/>
      <c r="AFU159" s="86"/>
      <c r="AFV159" s="86"/>
      <c r="AFW159" s="86"/>
      <c r="AFX159" s="86"/>
      <c r="AFY159" s="86"/>
      <c r="AFZ159" s="86"/>
      <c r="AGA159" s="86"/>
      <c r="AGB159" s="86"/>
      <c r="AGC159" s="86"/>
      <c r="AGD159" s="86"/>
      <c r="AGE159" s="86"/>
      <c r="AGF159" s="86"/>
      <c r="AGG159" s="86"/>
      <c r="AGH159" s="86"/>
      <c r="AGI159" s="86"/>
      <c r="AGJ159" s="86"/>
      <c r="AGK159" s="86"/>
      <c r="AGL159" s="86"/>
      <c r="AGM159" s="86"/>
      <c r="AGN159" s="86"/>
      <c r="AGO159" s="86"/>
      <c r="AGP159" s="86"/>
      <c r="AGQ159" s="86"/>
      <c r="AGR159" s="86"/>
      <c r="AGS159" s="86"/>
      <c r="AGT159" s="86"/>
      <c r="AGU159" s="86"/>
      <c r="AGV159" s="86"/>
      <c r="AGW159" s="86"/>
      <c r="AGX159" s="86"/>
      <c r="AGY159" s="86"/>
      <c r="AGZ159" s="86"/>
      <c r="AHA159" s="86"/>
      <c r="AHB159" s="86"/>
      <c r="AHC159" s="86"/>
      <c r="AHD159" s="86"/>
      <c r="AHE159" s="86"/>
      <c r="AHF159" s="86"/>
      <c r="AHG159" s="86"/>
      <c r="AHH159" s="86"/>
      <c r="AHI159" s="86"/>
      <c r="AHJ159" s="86"/>
      <c r="AHK159" s="86"/>
      <c r="AHL159" s="86"/>
      <c r="AHM159" s="86"/>
      <c r="AHN159" s="86"/>
      <c r="AHO159" s="86"/>
      <c r="AHP159" s="86"/>
      <c r="AHQ159" s="86"/>
      <c r="AHR159" s="86"/>
      <c r="AHS159" s="86"/>
      <c r="AHT159" s="86"/>
      <c r="AHU159" s="86"/>
      <c r="AHV159" s="86"/>
      <c r="AHW159" s="86"/>
      <c r="AHX159" s="86"/>
      <c r="AHY159" s="86"/>
      <c r="AHZ159" s="86"/>
      <c r="AIA159" s="86"/>
      <c r="AIB159" s="86"/>
      <c r="AIC159" s="86"/>
      <c r="AID159" s="86"/>
      <c r="AIE159" s="86"/>
      <c r="AIF159" s="86"/>
      <c r="AIG159" s="86"/>
      <c r="AIH159" s="86"/>
      <c r="AII159" s="86"/>
      <c r="AIJ159" s="86"/>
      <c r="AIK159" s="86"/>
      <c r="AIL159" s="86"/>
      <c r="AIM159" s="86"/>
      <c r="AIN159" s="86"/>
      <c r="AIO159" s="86"/>
      <c r="AIP159" s="86"/>
      <c r="AIQ159" s="86"/>
      <c r="AIR159" s="86"/>
      <c r="AIS159" s="86"/>
      <c r="AIT159" s="86"/>
      <c r="AIU159" s="86"/>
      <c r="AIV159" s="86"/>
      <c r="AIW159" s="86"/>
      <c r="AIX159" s="86"/>
      <c r="AIY159" s="86"/>
      <c r="AIZ159" s="86"/>
      <c r="AJA159" s="86"/>
      <c r="AJB159" s="86"/>
      <c r="AJC159" s="86"/>
      <c r="AJD159" s="86"/>
      <c r="AJE159" s="86"/>
      <c r="AJF159" s="86"/>
      <c r="AJG159" s="86"/>
      <c r="AJH159" s="86"/>
      <c r="AJI159" s="86"/>
      <c r="AJJ159" s="86"/>
      <c r="AJK159" s="86"/>
      <c r="AJL159" s="86"/>
      <c r="AJM159" s="86"/>
      <c r="AJN159" s="86"/>
      <c r="AJO159" s="86"/>
      <c r="AJP159" s="86"/>
      <c r="AJQ159" s="86"/>
      <c r="AJR159" s="86"/>
      <c r="AJS159" s="86"/>
      <c r="AJT159" s="86"/>
      <c r="AJU159" s="86"/>
      <c r="AJV159" s="86"/>
      <c r="AJW159" s="86"/>
      <c r="AJX159" s="86"/>
      <c r="AJY159" s="86"/>
      <c r="AJZ159" s="86"/>
      <c r="AKA159" s="86"/>
      <c r="AKB159" s="86"/>
      <c r="AKC159" s="86"/>
      <c r="AKD159" s="86"/>
      <c r="AKE159" s="86"/>
      <c r="AKF159" s="86"/>
      <c r="AKG159" s="86"/>
      <c r="AKH159" s="86"/>
      <c r="AKI159" s="86"/>
      <c r="AKJ159" s="86"/>
      <c r="AKK159" s="86"/>
      <c r="AKL159" s="86"/>
      <c r="AKM159" s="86"/>
      <c r="AKN159" s="86"/>
      <c r="AKO159" s="86"/>
      <c r="AKP159" s="86"/>
      <c r="AKQ159" s="186"/>
      <c r="AKR159" s="186"/>
      <c r="AKS159" s="186"/>
      <c r="AKT159" s="186"/>
      <c r="AKU159" s="186"/>
      <c r="AKV159" s="186"/>
      <c r="AKW159" s="86"/>
      <c r="AKX159" s="86"/>
      <c r="AKY159" s="86"/>
      <c r="AKZ159" s="86"/>
      <c r="ALA159" s="86"/>
      <c r="ALB159" s="86"/>
      <c r="ALC159" s="86"/>
      <c r="ALD159" s="86"/>
      <c r="ALE159" s="86"/>
      <c r="ALF159" s="86"/>
      <c r="ALG159" s="86"/>
      <c r="ALH159" s="86"/>
      <c r="ALI159" s="86"/>
      <c r="ALJ159" s="86"/>
      <c r="ALK159" s="86"/>
      <c r="ALL159" s="86"/>
      <c r="ALM159" s="86"/>
      <c r="ALN159" s="86"/>
      <c r="ALO159" s="86"/>
      <c r="ALP159" s="86"/>
      <c r="ALQ159" s="86"/>
      <c r="ALR159" s="86"/>
      <c r="ALS159" s="86"/>
      <c r="ALT159" s="86"/>
      <c r="ALU159" s="86"/>
      <c r="ALV159" s="86"/>
      <c r="ALW159" s="86"/>
      <c r="ALX159" s="86"/>
      <c r="ALY159" s="86"/>
      <c r="ALZ159" s="86"/>
      <c r="AMA159" s="86"/>
      <c r="AMB159" s="86"/>
      <c r="AMC159" s="86"/>
      <c r="AMD159" s="86"/>
      <c r="AME159" s="86"/>
      <c r="AMF159" s="86"/>
      <c r="AMG159" s="86"/>
      <c r="AMH159" s="86"/>
      <c r="AMI159" s="86"/>
      <c r="AMJ159" s="86"/>
      <c r="AMK159" s="86"/>
      <c r="AML159" s="86"/>
      <c r="AMM159" s="86"/>
      <c r="AMN159" s="86"/>
      <c r="AMO159" s="86"/>
      <c r="AMP159" s="86"/>
      <c r="AMQ159" s="86"/>
      <c r="AMR159" s="86"/>
      <c r="AMS159" s="86"/>
      <c r="AMT159" s="86"/>
      <c r="AMU159" s="86"/>
      <c r="AMV159" s="86"/>
      <c r="AMW159" s="86"/>
      <c r="AMX159" s="86"/>
      <c r="AMY159" s="86"/>
      <c r="AMZ159" s="86"/>
      <c r="ANA159" s="86"/>
      <c r="ANB159" s="86"/>
      <c r="ANC159" s="86"/>
      <c r="AND159" s="86"/>
      <c r="ANE159" s="86"/>
      <c r="ANF159" s="86"/>
      <c r="ANG159" s="86"/>
      <c r="ANH159" s="86"/>
      <c r="ANI159" s="86"/>
      <c r="ANJ159" s="86"/>
      <c r="ANK159" s="86"/>
      <c r="ANL159" s="86"/>
      <c r="ANM159" s="86"/>
      <c r="ANN159" s="86"/>
      <c r="ANO159" s="86"/>
      <c r="ANP159" s="86"/>
      <c r="ANQ159" s="86"/>
      <c r="ANR159" s="86"/>
      <c r="ANS159" s="86"/>
      <c r="ANT159" s="86"/>
      <c r="ANU159" s="86"/>
      <c r="ANV159" s="86"/>
      <c r="ANW159" s="86"/>
      <c r="ANX159" s="86"/>
      <c r="ANY159" s="86"/>
      <c r="ANZ159" s="86"/>
      <c r="AOA159" s="86"/>
      <c r="AOB159" s="86"/>
      <c r="AOC159" s="86"/>
      <c r="AOD159" s="86"/>
      <c r="AOE159" s="86"/>
      <c r="AOF159" s="86"/>
      <c r="AOG159" s="86"/>
      <c r="AOH159" s="86"/>
      <c r="AOI159" s="86"/>
      <c r="AOJ159" s="86"/>
      <c r="AOK159" s="86"/>
      <c r="AOL159" s="86"/>
      <c r="AOM159" s="86"/>
      <c r="AON159" s="86"/>
      <c r="AOO159" s="86"/>
      <c r="AOP159" s="86"/>
      <c r="AOQ159" s="86"/>
      <c r="AOR159" s="86"/>
      <c r="AOS159" s="86"/>
      <c r="AOT159" s="86"/>
      <c r="AOU159" s="86"/>
      <c r="AOV159" s="86"/>
      <c r="AOW159" s="86"/>
      <c r="AOX159" s="86"/>
      <c r="AOY159" s="86"/>
      <c r="AOZ159" s="86"/>
      <c r="APA159" s="86"/>
      <c r="APB159" s="86"/>
      <c r="APC159" s="86"/>
      <c r="APD159" s="86"/>
      <c r="APE159" s="86"/>
      <c r="APF159" s="86"/>
      <c r="APG159" s="86"/>
      <c r="APH159" s="86"/>
      <c r="API159" s="86"/>
      <c r="APJ159" s="86"/>
      <c r="APK159" s="86"/>
      <c r="APL159" s="86"/>
      <c r="APM159" s="86"/>
      <c r="APN159" s="86"/>
      <c r="APO159" s="86"/>
      <c r="APP159" s="86"/>
      <c r="APQ159" s="86"/>
      <c r="APR159" s="86"/>
      <c r="APS159" s="86"/>
      <c r="APT159" s="86"/>
      <c r="APU159" s="86"/>
      <c r="APV159" s="86"/>
      <c r="APW159" s="86"/>
      <c r="APX159" s="86"/>
      <c r="APY159" s="86"/>
      <c r="APZ159" s="86"/>
      <c r="AQA159" s="86"/>
      <c r="AQB159" s="86"/>
      <c r="AQC159" s="86"/>
      <c r="AQD159" s="86"/>
      <c r="AQE159" s="86"/>
      <c r="AQF159" s="86"/>
      <c r="AQG159" s="86"/>
      <c r="AQH159" s="86"/>
      <c r="AQI159" s="86"/>
      <c r="AQJ159" s="86"/>
      <c r="AQK159" s="86"/>
      <c r="AQL159" s="86"/>
      <c r="AQM159" s="86"/>
      <c r="AQN159" s="86"/>
      <c r="AQO159" s="86"/>
      <c r="AQP159" s="86"/>
      <c r="AQQ159" s="86"/>
      <c r="AQR159" s="86"/>
      <c r="AQS159" s="86"/>
      <c r="AQT159" s="86"/>
      <c r="AQU159" s="86"/>
      <c r="AQV159" s="86"/>
      <c r="AQW159" s="86"/>
      <c r="AQX159" s="86"/>
      <c r="AQY159" s="86"/>
      <c r="AQZ159" s="86"/>
      <c r="ARA159" s="86"/>
      <c r="ARB159" s="86"/>
      <c r="ARC159" s="86"/>
      <c r="ARD159" s="86"/>
      <c r="ARE159" s="86"/>
      <c r="ARF159" s="86"/>
      <c r="ARG159" s="86"/>
      <c r="ARH159" s="86"/>
      <c r="ARI159" s="86"/>
      <c r="ARJ159" s="86"/>
      <c r="ARK159" s="86"/>
      <c r="ARL159" s="86"/>
      <c r="ARM159" s="86"/>
      <c r="ARN159" s="86"/>
      <c r="ARO159" s="86"/>
      <c r="ARP159" s="86"/>
      <c r="ARQ159" s="86"/>
      <c r="ARR159" s="86"/>
      <c r="ARS159" s="86"/>
      <c r="ART159" s="86"/>
      <c r="ARU159" s="86"/>
      <c r="ARV159" s="86"/>
      <c r="ARW159" s="86"/>
      <c r="ARX159" s="86"/>
      <c r="ARY159" s="86"/>
      <c r="ARZ159" s="86"/>
      <c r="ASA159" s="86"/>
      <c r="ASB159" s="86"/>
      <c r="ASC159" s="86"/>
      <c r="ASD159" s="86"/>
      <c r="ASE159" s="86"/>
      <c r="ASF159" s="86"/>
      <c r="ASG159" s="86"/>
      <c r="ASH159" s="86"/>
      <c r="ASI159" s="86"/>
      <c r="ASJ159" s="86"/>
      <c r="ASK159" s="86"/>
      <c r="ASL159" s="86"/>
      <c r="ASM159" s="86"/>
      <c r="ASN159" s="86"/>
      <c r="ASO159" s="86"/>
      <c r="ASP159" s="86"/>
      <c r="ASQ159" s="86"/>
      <c r="ASR159" s="86"/>
      <c r="ASS159" s="86"/>
      <c r="AST159" s="86"/>
      <c r="ASU159" s="86"/>
      <c r="ASV159" s="86"/>
      <c r="ASW159" s="86"/>
      <c r="ASX159" s="86"/>
      <c r="ASY159" s="86"/>
      <c r="ASZ159" s="86"/>
      <c r="ATA159" s="86"/>
      <c r="ATB159" s="86"/>
      <c r="ATC159" s="86"/>
      <c r="ATD159" s="86"/>
      <c r="ATE159" s="86"/>
      <c r="ATF159" s="86"/>
      <c r="ATG159" s="86"/>
      <c r="ATH159" s="86"/>
      <c r="ATI159" s="86"/>
      <c r="ATJ159" s="86"/>
      <c r="ATK159" s="86"/>
      <c r="ATL159" s="86"/>
      <c r="ATM159" s="86"/>
      <c r="ATN159" s="86"/>
      <c r="ATO159" s="86"/>
      <c r="ATP159" s="86"/>
      <c r="ATQ159" s="86"/>
      <c r="ATR159" s="86"/>
      <c r="ATS159" s="86"/>
      <c r="ATT159" s="86"/>
      <c r="ATU159" s="86"/>
      <c r="ATV159" s="86"/>
      <c r="ATW159" s="86"/>
      <c r="ATX159" s="86"/>
      <c r="ATY159" s="86"/>
      <c r="ATZ159" s="86"/>
      <c r="AUA159" s="86"/>
      <c r="AUB159" s="86"/>
      <c r="AUC159" s="86"/>
      <c r="AUD159" s="86"/>
      <c r="AUE159" s="86"/>
      <c r="AUF159" s="86"/>
      <c r="AUG159" s="86"/>
      <c r="AUH159" s="86"/>
      <c r="AUI159" s="86"/>
      <c r="AUJ159" s="86"/>
      <c r="AUK159" s="86"/>
      <c r="AUL159" s="86"/>
      <c r="AUM159" s="186"/>
      <c r="AUN159" s="186"/>
      <c r="AUO159" s="186"/>
      <c r="AUP159" s="186"/>
      <c r="AUQ159" s="186"/>
      <c r="AUR159" s="186"/>
      <c r="AUS159" s="86"/>
      <c r="AUT159" s="86"/>
      <c r="AUU159" s="86"/>
      <c r="AUV159" s="86"/>
      <c r="AUW159" s="86"/>
      <c r="AUX159" s="86"/>
      <c r="AUY159" s="86"/>
      <c r="AUZ159" s="86"/>
      <c r="AVA159" s="86"/>
      <c r="AVB159" s="86"/>
      <c r="AVC159" s="86"/>
      <c r="AVD159" s="86"/>
      <c r="AVE159" s="86"/>
      <c r="AVF159" s="86"/>
      <c r="AVG159" s="86"/>
      <c r="AVH159" s="86"/>
      <c r="AVI159" s="86"/>
      <c r="AVJ159" s="86"/>
      <c r="AVK159" s="86"/>
      <c r="AVL159" s="86"/>
      <c r="AVM159" s="86"/>
      <c r="AVN159" s="86"/>
      <c r="AVO159" s="86"/>
      <c r="AVP159" s="86"/>
      <c r="AVQ159" s="86"/>
      <c r="AVR159" s="86"/>
      <c r="AVS159" s="86"/>
      <c r="AVT159" s="86"/>
      <c r="AVU159" s="86"/>
      <c r="AVV159" s="86"/>
      <c r="AVW159" s="86"/>
      <c r="AVX159" s="86"/>
      <c r="AVY159" s="86"/>
      <c r="AVZ159" s="86"/>
      <c r="AWA159" s="86"/>
      <c r="AWB159" s="86"/>
      <c r="AWC159" s="86"/>
      <c r="AWD159" s="86"/>
      <c r="AWE159" s="86"/>
      <c r="AWF159" s="86"/>
      <c r="AWG159" s="86"/>
      <c r="AWH159" s="86"/>
      <c r="AWI159" s="86"/>
      <c r="AWJ159" s="86"/>
      <c r="AWK159" s="86"/>
      <c r="AWL159" s="86"/>
      <c r="AWM159" s="86"/>
      <c r="AWN159" s="86"/>
      <c r="AWO159" s="86"/>
      <c r="AWP159" s="86"/>
      <c r="AWQ159" s="86"/>
      <c r="AWR159" s="86"/>
      <c r="AWS159" s="86"/>
      <c r="AWT159" s="86"/>
      <c r="AWU159" s="86"/>
      <c r="AWV159" s="86"/>
      <c r="AWW159" s="86"/>
      <c r="AWX159" s="86"/>
      <c r="AWY159" s="86"/>
      <c r="AWZ159" s="86"/>
      <c r="AXA159" s="86"/>
      <c r="AXB159" s="86"/>
      <c r="AXC159" s="86"/>
      <c r="AXD159" s="86"/>
      <c r="AXE159" s="86"/>
      <c r="AXF159" s="86"/>
      <c r="AXG159" s="86"/>
      <c r="AXH159" s="86"/>
      <c r="AXI159" s="86"/>
      <c r="AXJ159" s="86"/>
      <c r="AXK159" s="86"/>
      <c r="AXL159" s="86"/>
      <c r="AXM159" s="86"/>
      <c r="AXN159" s="86"/>
      <c r="AXO159" s="86"/>
      <c r="AXP159" s="86"/>
      <c r="AXQ159" s="86"/>
      <c r="AXR159" s="86"/>
      <c r="AXS159" s="86"/>
      <c r="AXT159" s="86"/>
      <c r="AXU159" s="86"/>
      <c r="AXV159" s="86"/>
      <c r="AXW159" s="86"/>
      <c r="AXX159" s="86"/>
      <c r="AXY159" s="86"/>
      <c r="AXZ159" s="86"/>
      <c r="AYA159" s="86"/>
      <c r="AYB159" s="86"/>
      <c r="AYC159" s="86"/>
      <c r="AYD159" s="86"/>
      <c r="AYE159" s="86"/>
      <c r="AYF159" s="86"/>
      <c r="AYG159" s="86"/>
      <c r="AYH159" s="86"/>
      <c r="AYI159" s="86"/>
      <c r="AYJ159" s="86"/>
      <c r="AYK159" s="86"/>
      <c r="AYL159" s="86"/>
      <c r="AYM159" s="86"/>
      <c r="AYN159" s="86"/>
      <c r="AYO159" s="86"/>
      <c r="AYP159" s="86"/>
      <c r="AYQ159" s="86"/>
      <c r="AYR159" s="86"/>
      <c r="AYS159" s="86"/>
      <c r="AYT159" s="86"/>
      <c r="AYU159" s="86"/>
      <c r="AYV159" s="86"/>
      <c r="AYW159" s="86"/>
      <c r="AYX159" s="86"/>
      <c r="AYY159" s="86"/>
      <c r="AYZ159" s="86"/>
      <c r="AZA159" s="86"/>
      <c r="AZB159" s="86"/>
      <c r="AZC159" s="86"/>
      <c r="AZD159" s="86"/>
      <c r="AZE159" s="86"/>
      <c r="AZF159" s="86"/>
      <c r="AZG159" s="86"/>
      <c r="AZH159" s="86"/>
      <c r="AZI159" s="86"/>
      <c r="AZJ159" s="86"/>
      <c r="AZK159" s="86"/>
      <c r="AZL159" s="86"/>
      <c r="AZM159" s="86"/>
      <c r="AZN159" s="86"/>
      <c r="AZO159" s="86"/>
      <c r="AZP159" s="86"/>
      <c r="AZQ159" s="86"/>
      <c r="AZR159" s="86"/>
      <c r="AZS159" s="86"/>
      <c r="AZT159" s="86"/>
      <c r="AZU159" s="86"/>
      <c r="AZV159" s="86"/>
      <c r="AZW159" s="86"/>
      <c r="AZX159" s="86"/>
      <c r="AZY159" s="86"/>
      <c r="AZZ159" s="86"/>
      <c r="BAA159" s="86"/>
      <c r="BAB159" s="86"/>
      <c r="BAC159" s="86"/>
      <c r="BAD159" s="86"/>
      <c r="BAE159" s="86"/>
      <c r="BAF159" s="86"/>
      <c r="BAG159" s="86"/>
      <c r="BAH159" s="86"/>
      <c r="BAI159" s="86"/>
      <c r="BAJ159" s="86"/>
      <c r="BAK159" s="86"/>
      <c r="BAL159" s="86"/>
      <c r="BAM159" s="86"/>
      <c r="BAN159" s="86"/>
      <c r="BAO159" s="86"/>
      <c r="BAP159" s="86"/>
      <c r="BAQ159" s="86"/>
      <c r="BAR159" s="86"/>
      <c r="BAS159" s="86"/>
      <c r="BAT159" s="86"/>
      <c r="BAU159" s="86"/>
      <c r="BAV159" s="86"/>
      <c r="BAW159" s="86"/>
      <c r="BAX159" s="86"/>
      <c r="BAY159" s="86"/>
      <c r="BAZ159" s="86"/>
      <c r="BBA159" s="86"/>
      <c r="BBB159" s="86"/>
      <c r="BBC159" s="86"/>
      <c r="BBD159" s="86"/>
      <c r="BBE159" s="86"/>
      <c r="BBF159" s="86"/>
      <c r="BBG159" s="86"/>
      <c r="BBH159" s="86"/>
      <c r="BBI159" s="86"/>
      <c r="BBJ159" s="86"/>
      <c r="BBK159" s="86"/>
      <c r="BBL159" s="86"/>
      <c r="BBM159" s="86"/>
      <c r="BBN159" s="86"/>
      <c r="BBO159" s="86"/>
      <c r="BBP159" s="86"/>
      <c r="BBQ159" s="86"/>
      <c r="BBR159" s="86"/>
      <c r="BBS159" s="86"/>
      <c r="BBT159" s="86"/>
      <c r="BBU159" s="86"/>
      <c r="BBV159" s="86"/>
      <c r="BBW159" s="86"/>
      <c r="BBX159" s="86"/>
      <c r="BBY159" s="86"/>
      <c r="BBZ159" s="86"/>
      <c r="BCA159" s="86"/>
      <c r="BCB159" s="86"/>
      <c r="BCC159" s="86"/>
      <c r="BCD159" s="86"/>
      <c r="BCE159" s="86"/>
      <c r="BCF159" s="86"/>
      <c r="BCG159" s="86"/>
      <c r="BCH159" s="86"/>
      <c r="BCI159" s="86"/>
      <c r="BCJ159" s="86"/>
      <c r="BCK159" s="86"/>
      <c r="BCL159" s="86"/>
      <c r="BCM159" s="86"/>
      <c r="BCN159" s="86"/>
      <c r="BCO159" s="86"/>
      <c r="BCP159" s="86"/>
      <c r="BCQ159" s="86"/>
      <c r="BCR159" s="86"/>
      <c r="BCS159" s="86"/>
      <c r="BCT159" s="86"/>
      <c r="BCU159" s="86"/>
      <c r="BCV159" s="86"/>
      <c r="BCW159" s="86"/>
      <c r="BCX159" s="86"/>
      <c r="BCY159" s="86"/>
      <c r="BCZ159" s="86"/>
      <c r="BDA159" s="86"/>
      <c r="BDB159" s="86"/>
      <c r="BDC159" s="86"/>
      <c r="BDD159" s="86"/>
      <c r="BDE159" s="86"/>
      <c r="BDF159" s="86"/>
      <c r="BDG159" s="86"/>
      <c r="BDH159" s="86"/>
      <c r="BDI159" s="86"/>
      <c r="BDJ159" s="86"/>
      <c r="BDK159" s="86"/>
      <c r="BDL159" s="86"/>
      <c r="BDM159" s="86"/>
      <c r="BDN159" s="86"/>
      <c r="BDO159" s="86"/>
      <c r="BDP159" s="86"/>
      <c r="BDQ159" s="86"/>
      <c r="BDR159" s="86"/>
      <c r="BDS159" s="86"/>
      <c r="BDT159" s="86"/>
      <c r="BDU159" s="86"/>
      <c r="BDV159" s="86"/>
      <c r="BDW159" s="86"/>
      <c r="BDX159" s="86"/>
      <c r="BDY159" s="86"/>
      <c r="BDZ159" s="86"/>
      <c r="BEA159" s="86"/>
      <c r="BEB159" s="86"/>
      <c r="BEC159" s="86"/>
      <c r="BED159" s="86"/>
      <c r="BEE159" s="86"/>
      <c r="BEF159" s="86"/>
      <c r="BEG159" s="86"/>
      <c r="BEH159" s="86"/>
      <c r="BEI159" s="186"/>
      <c r="BEJ159" s="186"/>
      <c r="BEK159" s="186"/>
      <c r="BEL159" s="186"/>
      <c r="BEM159" s="186"/>
      <c r="BEN159" s="186"/>
      <c r="BEO159" s="86"/>
      <c r="BEP159" s="86"/>
      <c r="BEQ159" s="86"/>
      <c r="BER159" s="86"/>
      <c r="BES159" s="86"/>
      <c r="BET159" s="86"/>
      <c r="BEU159" s="86"/>
      <c r="BEV159" s="86"/>
      <c r="BEW159" s="86"/>
      <c r="BEX159" s="86"/>
      <c r="BEY159" s="86"/>
      <c r="BEZ159" s="86"/>
      <c r="BFA159" s="86"/>
      <c r="BFB159" s="86"/>
      <c r="BFC159" s="86"/>
      <c r="BFD159" s="86"/>
      <c r="BFE159" s="86"/>
      <c r="BFF159" s="86"/>
      <c r="BFG159" s="86"/>
      <c r="BFH159" s="86"/>
      <c r="BFI159" s="86"/>
      <c r="BFJ159" s="86"/>
      <c r="BFK159" s="86"/>
      <c r="BFL159" s="86"/>
      <c r="BFM159" s="86"/>
      <c r="BFN159" s="86"/>
      <c r="BFO159" s="86"/>
      <c r="BFP159" s="86"/>
      <c r="BFQ159" s="86"/>
      <c r="BFR159" s="86"/>
      <c r="BFS159" s="86"/>
      <c r="BFT159" s="86"/>
      <c r="BFU159" s="86"/>
      <c r="BFV159" s="86"/>
      <c r="BFW159" s="86"/>
      <c r="BFX159" s="86"/>
      <c r="BFY159" s="86"/>
      <c r="BFZ159" s="86"/>
      <c r="BGA159" s="86"/>
      <c r="BGB159" s="86"/>
      <c r="BGC159" s="86"/>
      <c r="BGD159" s="86"/>
      <c r="BGE159" s="86"/>
      <c r="BGF159" s="86"/>
      <c r="BGG159" s="86"/>
      <c r="BGH159" s="86"/>
      <c r="BGI159" s="86"/>
      <c r="BGJ159" s="86"/>
      <c r="BGK159" s="86"/>
      <c r="BGL159" s="86"/>
      <c r="BGM159" s="86"/>
      <c r="BGN159" s="86"/>
      <c r="BGO159" s="86"/>
      <c r="BGP159" s="86"/>
      <c r="BGQ159" s="86"/>
      <c r="BGR159" s="86"/>
      <c r="BGS159" s="86"/>
      <c r="BGT159" s="86"/>
      <c r="BGU159" s="86"/>
      <c r="BGV159" s="86"/>
      <c r="BGW159" s="86"/>
      <c r="BGX159" s="86"/>
      <c r="BGY159" s="86"/>
      <c r="BGZ159" s="86"/>
      <c r="BHA159" s="86"/>
      <c r="BHB159" s="86"/>
      <c r="BHC159" s="86"/>
      <c r="BHD159" s="86"/>
      <c r="BHE159" s="86"/>
      <c r="BHF159" s="86"/>
      <c r="BHG159" s="86"/>
      <c r="BHH159" s="86"/>
      <c r="BHI159" s="86"/>
      <c r="BHJ159" s="86"/>
      <c r="BHK159" s="86"/>
      <c r="BHL159" s="86"/>
      <c r="BHM159" s="86"/>
      <c r="BHN159" s="86"/>
      <c r="BHO159" s="86"/>
      <c r="BHP159" s="86"/>
      <c r="BHQ159" s="86"/>
      <c r="BHR159" s="86"/>
      <c r="BHS159" s="86"/>
      <c r="BHT159" s="86"/>
      <c r="BHU159" s="86"/>
      <c r="BHV159" s="86"/>
      <c r="BHW159" s="86"/>
      <c r="BHX159" s="86"/>
      <c r="BHY159" s="86"/>
      <c r="BHZ159" s="86"/>
      <c r="BIA159" s="86"/>
      <c r="BIB159" s="86"/>
      <c r="BIC159" s="86"/>
      <c r="BID159" s="86"/>
      <c r="BIE159" s="86"/>
      <c r="BIF159" s="86"/>
      <c r="BIG159" s="86"/>
      <c r="BIH159" s="86"/>
      <c r="BII159" s="86"/>
      <c r="BIJ159" s="86"/>
      <c r="BIK159" s="86"/>
      <c r="BIL159" s="86"/>
      <c r="BIM159" s="86"/>
      <c r="BIN159" s="86"/>
      <c r="BIO159" s="86"/>
      <c r="BIP159" s="86"/>
      <c r="BIQ159" s="86"/>
      <c r="BIR159" s="86"/>
      <c r="BIS159" s="86"/>
      <c r="BIT159" s="86"/>
      <c r="BIU159" s="86"/>
      <c r="BIV159" s="86"/>
      <c r="BIW159" s="86"/>
      <c r="BIX159" s="86"/>
      <c r="BIY159" s="86"/>
      <c r="BIZ159" s="86"/>
      <c r="BJA159" s="86"/>
      <c r="BJB159" s="86"/>
      <c r="BJC159" s="86"/>
      <c r="BJD159" s="86"/>
      <c r="BJE159" s="86"/>
      <c r="BJF159" s="86"/>
      <c r="BJG159" s="86"/>
      <c r="BJH159" s="86"/>
      <c r="BJI159" s="86"/>
      <c r="BJJ159" s="86"/>
      <c r="BJK159" s="86"/>
      <c r="BJL159" s="86"/>
      <c r="BJM159" s="86"/>
      <c r="BJN159" s="86"/>
      <c r="BJO159" s="86"/>
      <c r="BJP159" s="86"/>
      <c r="BJQ159" s="86"/>
      <c r="BJR159" s="86"/>
      <c r="BJS159" s="86"/>
      <c r="BJT159" s="86"/>
      <c r="BJU159" s="86"/>
      <c r="BJV159" s="86"/>
      <c r="BJW159" s="86"/>
      <c r="BJX159" s="86"/>
      <c r="BJY159" s="86"/>
      <c r="BJZ159" s="86"/>
      <c r="BKA159" s="86"/>
      <c r="BKB159" s="86"/>
      <c r="BKC159" s="86"/>
      <c r="BKD159" s="86"/>
      <c r="BKE159" s="86"/>
      <c r="BKF159" s="86"/>
      <c r="BKG159" s="86"/>
      <c r="BKH159" s="86"/>
      <c r="BKI159" s="86"/>
      <c r="BKJ159" s="86"/>
      <c r="BKK159" s="86"/>
      <c r="BKL159" s="86"/>
      <c r="BKM159" s="86"/>
      <c r="BKN159" s="86"/>
      <c r="BKO159" s="86"/>
      <c r="BKP159" s="86"/>
      <c r="BKQ159" s="86"/>
      <c r="BKR159" s="86"/>
      <c r="BKS159" s="86"/>
      <c r="BKT159" s="86"/>
      <c r="BKU159" s="86"/>
      <c r="BKV159" s="86"/>
      <c r="BKW159" s="86"/>
      <c r="BKX159" s="86"/>
      <c r="BKY159" s="86"/>
      <c r="BKZ159" s="86"/>
      <c r="BLA159" s="86"/>
      <c r="BLB159" s="86"/>
      <c r="BLC159" s="86"/>
      <c r="BLD159" s="86"/>
      <c r="BLE159" s="86"/>
      <c r="BLF159" s="86"/>
      <c r="BLG159" s="86"/>
      <c r="BLH159" s="86"/>
      <c r="BLI159" s="86"/>
      <c r="BLJ159" s="86"/>
      <c r="BLK159" s="86"/>
      <c r="BLL159" s="86"/>
      <c r="BLM159" s="86"/>
      <c r="BLN159" s="86"/>
      <c r="BLO159" s="86"/>
      <c r="BLP159" s="86"/>
      <c r="BLQ159" s="86"/>
      <c r="BLR159" s="86"/>
      <c r="BLS159" s="86"/>
      <c r="BLT159" s="86"/>
      <c r="BLU159" s="86"/>
      <c r="BLV159" s="86"/>
      <c r="BLW159" s="86"/>
      <c r="BLX159" s="86"/>
      <c r="BLY159" s="86"/>
      <c r="BLZ159" s="86"/>
      <c r="BMA159" s="86"/>
      <c r="BMB159" s="86"/>
      <c r="BMC159" s="86"/>
      <c r="BMD159" s="86"/>
      <c r="BME159" s="86"/>
      <c r="BMF159" s="86"/>
      <c r="BMG159" s="86"/>
      <c r="BMH159" s="86"/>
      <c r="BMI159" s="86"/>
      <c r="BMJ159" s="86"/>
      <c r="BMK159" s="86"/>
      <c r="BML159" s="86"/>
      <c r="BMM159" s="86"/>
      <c r="BMN159" s="86"/>
      <c r="BMO159" s="86"/>
      <c r="BMP159" s="86"/>
      <c r="BMQ159" s="86"/>
      <c r="BMR159" s="86"/>
      <c r="BMS159" s="86"/>
      <c r="BMT159" s="86"/>
      <c r="BMU159" s="86"/>
      <c r="BMV159" s="86"/>
      <c r="BMW159" s="86"/>
      <c r="BMX159" s="86"/>
      <c r="BMY159" s="86"/>
      <c r="BMZ159" s="86"/>
      <c r="BNA159" s="86"/>
      <c r="BNB159" s="86"/>
      <c r="BNC159" s="86"/>
      <c r="BND159" s="86"/>
      <c r="BNE159" s="86"/>
      <c r="BNF159" s="86"/>
      <c r="BNG159" s="86"/>
      <c r="BNH159" s="86"/>
      <c r="BNI159" s="86"/>
      <c r="BNJ159" s="86"/>
      <c r="BNK159" s="86"/>
      <c r="BNL159" s="86"/>
      <c r="BNM159" s="86"/>
      <c r="BNN159" s="86"/>
      <c r="BNO159" s="86"/>
      <c r="BNP159" s="86"/>
      <c r="BNQ159" s="86"/>
      <c r="BNR159" s="86"/>
      <c r="BNS159" s="86"/>
      <c r="BNT159" s="86"/>
      <c r="BNU159" s="86"/>
      <c r="BNV159" s="86"/>
      <c r="BNW159" s="86"/>
      <c r="BNX159" s="86"/>
      <c r="BNY159" s="86"/>
      <c r="BNZ159" s="86"/>
      <c r="BOA159" s="86"/>
      <c r="BOB159" s="86"/>
      <c r="BOC159" s="86"/>
      <c r="BOD159" s="86"/>
      <c r="BOE159" s="186"/>
      <c r="BOF159" s="186"/>
      <c r="BOG159" s="186"/>
      <c r="BOH159" s="186"/>
      <c r="BOI159" s="186"/>
      <c r="BOJ159" s="186"/>
      <c r="BOK159" s="86"/>
      <c r="BOL159" s="86"/>
      <c r="BOM159" s="86"/>
      <c r="BON159" s="86"/>
      <c r="BOO159" s="86"/>
      <c r="BOP159" s="86"/>
      <c r="BOQ159" s="86"/>
      <c r="BOR159" s="86"/>
      <c r="BOS159" s="86"/>
      <c r="BOT159" s="86"/>
      <c r="BOU159" s="86"/>
      <c r="BOV159" s="86"/>
      <c r="BOW159" s="86"/>
      <c r="BOX159" s="86"/>
      <c r="BOY159" s="86"/>
      <c r="BOZ159" s="86"/>
      <c r="BPA159" s="86"/>
      <c r="BPB159" s="86"/>
      <c r="BPC159" s="86"/>
      <c r="BPD159" s="86"/>
      <c r="BPE159" s="86"/>
      <c r="BPF159" s="86"/>
      <c r="BPG159" s="86"/>
      <c r="BPH159" s="86"/>
      <c r="BPI159" s="86"/>
      <c r="BPJ159" s="86"/>
      <c r="BPK159" s="86"/>
      <c r="BPL159" s="86"/>
      <c r="BPM159" s="86"/>
      <c r="BPN159" s="86"/>
      <c r="BPO159" s="86"/>
      <c r="BPP159" s="86"/>
      <c r="BPQ159" s="86"/>
      <c r="BPR159" s="86"/>
      <c r="BPS159" s="86"/>
      <c r="BPT159" s="86"/>
      <c r="BPU159" s="86"/>
      <c r="BPV159" s="86"/>
      <c r="BPW159" s="86"/>
      <c r="BPX159" s="86"/>
      <c r="BPY159" s="86"/>
      <c r="BPZ159" s="86"/>
      <c r="BQA159" s="86"/>
      <c r="BQB159" s="86"/>
      <c r="BQC159" s="86"/>
      <c r="BQD159" s="86"/>
      <c r="BQE159" s="86"/>
      <c r="BQF159" s="86"/>
      <c r="BQG159" s="86"/>
      <c r="BQH159" s="86"/>
      <c r="BQI159" s="86"/>
      <c r="BQJ159" s="86"/>
      <c r="BQK159" s="86"/>
      <c r="BQL159" s="86"/>
      <c r="BQM159" s="86"/>
      <c r="BQN159" s="86"/>
      <c r="BQO159" s="86"/>
      <c r="BQP159" s="86"/>
      <c r="BQQ159" s="86"/>
      <c r="BQR159" s="86"/>
      <c r="BQS159" s="86"/>
      <c r="BQT159" s="86"/>
      <c r="BQU159" s="86"/>
      <c r="BQV159" s="86"/>
      <c r="BQW159" s="86"/>
      <c r="BQX159" s="86"/>
      <c r="BQY159" s="86"/>
      <c r="BQZ159" s="86"/>
      <c r="BRA159" s="86"/>
      <c r="BRB159" s="86"/>
      <c r="BRC159" s="86"/>
      <c r="BRD159" s="86"/>
      <c r="BRE159" s="86"/>
      <c r="BRF159" s="86"/>
      <c r="BRG159" s="86"/>
      <c r="BRH159" s="86"/>
      <c r="BRI159" s="86"/>
      <c r="BRJ159" s="86"/>
      <c r="BRK159" s="86"/>
      <c r="BRL159" s="86"/>
      <c r="BRM159" s="86"/>
      <c r="BRN159" s="86"/>
      <c r="BRO159" s="86"/>
      <c r="BRP159" s="86"/>
      <c r="BRQ159" s="86"/>
      <c r="BRR159" s="86"/>
      <c r="BRS159" s="86"/>
      <c r="BRT159" s="86"/>
      <c r="BRU159" s="86"/>
      <c r="BRV159" s="86"/>
      <c r="BRW159" s="86"/>
      <c r="BRX159" s="86"/>
      <c r="BRY159" s="86"/>
      <c r="BRZ159" s="86"/>
      <c r="BSA159" s="86"/>
      <c r="BSB159" s="86"/>
      <c r="BSC159" s="86"/>
      <c r="BSD159" s="86"/>
      <c r="BSE159" s="86"/>
      <c r="BSF159" s="86"/>
      <c r="BSG159" s="86"/>
      <c r="BSH159" s="86"/>
      <c r="BSI159" s="86"/>
      <c r="BSJ159" s="86"/>
      <c r="BSK159" s="86"/>
      <c r="BSL159" s="86"/>
      <c r="BSM159" s="86"/>
      <c r="BSN159" s="86"/>
      <c r="BSO159" s="86"/>
      <c r="BSP159" s="86"/>
      <c r="BSQ159" s="86"/>
      <c r="BSR159" s="86"/>
      <c r="BSS159" s="86"/>
      <c r="BST159" s="86"/>
      <c r="BSU159" s="86"/>
      <c r="BSV159" s="86"/>
      <c r="BSW159" s="86"/>
      <c r="BSX159" s="86"/>
      <c r="BSY159" s="86"/>
      <c r="BSZ159" s="86"/>
      <c r="BTA159" s="86"/>
      <c r="BTB159" s="86"/>
      <c r="BTC159" s="86"/>
      <c r="BTD159" s="86"/>
      <c r="BTE159" s="86"/>
      <c r="BTF159" s="86"/>
      <c r="BTG159" s="86"/>
      <c r="BTH159" s="86"/>
      <c r="BTI159" s="86"/>
      <c r="BTJ159" s="86"/>
      <c r="BTK159" s="86"/>
      <c r="BTL159" s="86"/>
      <c r="BTM159" s="86"/>
      <c r="BTN159" s="86"/>
      <c r="BTO159" s="86"/>
      <c r="BTP159" s="86"/>
      <c r="BTQ159" s="86"/>
      <c r="BTR159" s="86"/>
      <c r="BTS159" s="86"/>
      <c r="BTT159" s="86"/>
      <c r="BTU159" s="86"/>
      <c r="BTV159" s="86"/>
      <c r="BTW159" s="86"/>
      <c r="BTX159" s="86"/>
      <c r="BTY159" s="86"/>
      <c r="BTZ159" s="86"/>
      <c r="BUA159" s="86"/>
      <c r="BUB159" s="86"/>
      <c r="BUC159" s="86"/>
      <c r="BUD159" s="86"/>
      <c r="BUE159" s="86"/>
      <c r="BUF159" s="86"/>
      <c r="BUG159" s="86"/>
      <c r="BUH159" s="86"/>
      <c r="BUI159" s="86"/>
      <c r="BUJ159" s="86"/>
      <c r="BUK159" s="86"/>
      <c r="BUL159" s="86"/>
      <c r="BUM159" s="86"/>
      <c r="BUN159" s="86"/>
      <c r="BUO159" s="86"/>
      <c r="BUP159" s="86"/>
      <c r="BUQ159" s="86"/>
      <c r="BUR159" s="86"/>
      <c r="BUS159" s="86"/>
      <c r="BUT159" s="86"/>
      <c r="BUU159" s="86"/>
      <c r="BUV159" s="86"/>
      <c r="BUW159" s="86"/>
      <c r="BUX159" s="86"/>
      <c r="BUY159" s="86"/>
      <c r="BUZ159" s="86"/>
      <c r="BVA159" s="86"/>
      <c r="BVB159" s="86"/>
      <c r="BVC159" s="86"/>
      <c r="BVD159" s="86"/>
      <c r="BVE159" s="86"/>
      <c r="BVF159" s="86"/>
      <c r="BVG159" s="86"/>
      <c r="BVH159" s="86"/>
      <c r="BVI159" s="86"/>
      <c r="BVJ159" s="86"/>
      <c r="BVK159" s="86"/>
      <c r="BVL159" s="86"/>
      <c r="BVM159" s="86"/>
      <c r="BVN159" s="86"/>
      <c r="BVO159" s="86"/>
      <c r="BVP159" s="86"/>
      <c r="BVQ159" s="86"/>
      <c r="BVR159" s="86"/>
      <c r="BVS159" s="86"/>
      <c r="BVT159" s="86"/>
      <c r="BVU159" s="86"/>
      <c r="BVV159" s="86"/>
      <c r="BVW159" s="86"/>
      <c r="BVX159" s="86"/>
      <c r="BVY159" s="86"/>
      <c r="BVZ159" s="86"/>
      <c r="BWA159" s="86"/>
      <c r="BWB159" s="86"/>
      <c r="BWC159" s="86"/>
      <c r="BWD159" s="86"/>
      <c r="BWE159" s="86"/>
      <c r="BWF159" s="86"/>
      <c r="BWG159" s="86"/>
      <c r="BWH159" s="86"/>
      <c r="BWI159" s="86"/>
      <c r="BWJ159" s="86"/>
      <c r="BWK159" s="86"/>
      <c r="BWL159" s="86"/>
      <c r="BWM159" s="86"/>
      <c r="BWN159" s="86"/>
      <c r="BWO159" s="86"/>
      <c r="BWP159" s="86"/>
      <c r="BWQ159" s="86"/>
      <c r="BWR159" s="86"/>
      <c r="BWS159" s="86"/>
      <c r="BWT159" s="86"/>
      <c r="BWU159" s="86"/>
      <c r="BWV159" s="86"/>
      <c r="BWW159" s="86"/>
      <c r="BWX159" s="86"/>
      <c r="BWY159" s="86"/>
      <c r="BWZ159" s="86"/>
      <c r="BXA159" s="86"/>
      <c r="BXB159" s="86"/>
      <c r="BXC159" s="86"/>
      <c r="BXD159" s="86"/>
      <c r="BXE159" s="86"/>
      <c r="BXF159" s="86"/>
      <c r="BXG159" s="86"/>
      <c r="BXH159" s="86"/>
      <c r="BXI159" s="86"/>
      <c r="BXJ159" s="86"/>
      <c r="BXK159" s="86"/>
      <c r="BXL159" s="86"/>
      <c r="BXM159" s="86"/>
      <c r="BXN159" s="86"/>
      <c r="BXO159" s="86"/>
      <c r="BXP159" s="86"/>
      <c r="BXQ159" s="86"/>
      <c r="BXR159" s="86"/>
      <c r="BXS159" s="86"/>
      <c r="BXT159" s="86"/>
      <c r="BXU159" s="86"/>
      <c r="BXV159" s="86"/>
      <c r="BXW159" s="86"/>
      <c r="BXX159" s="86"/>
      <c r="BXY159" s="86"/>
      <c r="BXZ159" s="86"/>
      <c r="BYA159" s="186"/>
      <c r="BYB159" s="186"/>
      <c r="BYC159" s="186"/>
      <c r="BYD159" s="186"/>
      <c r="BYE159" s="186"/>
      <c r="BYF159" s="186"/>
      <c r="BYG159" s="86"/>
      <c r="BYH159" s="86"/>
      <c r="BYI159" s="86"/>
      <c r="BYJ159" s="86"/>
      <c r="BYK159" s="86"/>
      <c r="BYL159" s="86"/>
      <c r="BYM159" s="86"/>
      <c r="BYN159" s="86"/>
      <c r="BYO159" s="86"/>
      <c r="BYP159" s="86"/>
      <c r="BYQ159" s="86"/>
      <c r="BYR159" s="86"/>
      <c r="BYS159" s="86"/>
      <c r="BYT159" s="86"/>
      <c r="BYU159" s="86"/>
      <c r="BYV159" s="86"/>
      <c r="BYW159" s="86"/>
      <c r="BYX159" s="86"/>
      <c r="BYY159" s="86"/>
      <c r="BYZ159" s="86"/>
      <c r="BZA159" s="86"/>
      <c r="BZB159" s="86"/>
      <c r="BZC159" s="86"/>
      <c r="BZD159" s="86"/>
      <c r="BZE159" s="86"/>
      <c r="BZF159" s="86"/>
      <c r="BZG159" s="86"/>
      <c r="BZH159" s="86"/>
      <c r="BZI159" s="86"/>
      <c r="BZJ159" s="86"/>
      <c r="BZK159" s="86"/>
      <c r="BZL159" s="86"/>
      <c r="BZM159" s="86"/>
      <c r="BZN159" s="86"/>
      <c r="BZO159" s="86"/>
      <c r="BZP159" s="86"/>
      <c r="BZQ159" s="86"/>
      <c r="BZR159" s="86"/>
      <c r="BZS159" s="86"/>
      <c r="BZT159" s="86"/>
      <c r="BZU159" s="86"/>
      <c r="BZV159" s="86"/>
      <c r="BZW159" s="86"/>
      <c r="BZX159" s="86"/>
      <c r="BZY159" s="86"/>
      <c r="BZZ159" s="86"/>
      <c r="CAA159" s="86"/>
      <c r="CAB159" s="86"/>
      <c r="CAC159" s="86"/>
      <c r="CAD159" s="86"/>
      <c r="CAE159" s="86"/>
      <c r="CAF159" s="86"/>
      <c r="CAG159" s="86"/>
      <c r="CAH159" s="86"/>
      <c r="CAI159" s="86"/>
      <c r="CAJ159" s="86"/>
      <c r="CAK159" s="86"/>
      <c r="CAL159" s="86"/>
      <c r="CAM159" s="86"/>
      <c r="CAN159" s="86"/>
      <c r="CAO159" s="86"/>
      <c r="CAP159" s="86"/>
      <c r="CAQ159" s="86"/>
      <c r="CAR159" s="86"/>
      <c r="CAS159" s="86"/>
      <c r="CAT159" s="86"/>
      <c r="CAU159" s="86"/>
      <c r="CAV159" s="86"/>
      <c r="CAW159" s="86"/>
      <c r="CAX159" s="86"/>
      <c r="CAY159" s="86"/>
      <c r="CAZ159" s="86"/>
      <c r="CBA159" s="86"/>
      <c r="CBB159" s="86"/>
      <c r="CBC159" s="86"/>
      <c r="CBD159" s="86"/>
      <c r="CBE159" s="86"/>
      <c r="CBF159" s="86"/>
      <c r="CBG159" s="86"/>
      <c r="CBH159" s="86"/>
      <c r="CBI159" s="86"/>
      <c r="CBJ159" s="86"/>
      <c r="CBK159" s="86"/>
      <c r="CBL159" s="86"/>
      <c r="CBM159" s="86"/>
      <c r="CBN159" s="86"/>
      <c r="CBO159" s="86"/>
      <c r="CBP159" s="86"/>
      <c r="CBQ159" s="86"/>
      <c r="CBR159" s="86"/>
      <c r="CBS159" s="86"/>
      <c r="CBT159" s="86"/>
      <c r="CBU159" s="86"/>
      <c r="CBV159" s="86"/>
      <c r="CBW159" s="86"/>
      <c r="CBX159" s="86"/>
      <c r="CBY159" s="86"/>
      <c r="CBZ159" s="86"/>
      <c r="CCA159" s="86"/>
      <c r="CCB159" s="86"/>
      <c r="CCC159" s="86"/>
      <c r="CCD159" s="86"/>
      <c r="CCE159" s="86"/>
      <c r="CCF159" s="86"/>
      <c r="CCG159" s="86"/>
      <c r="CCH159" s="86"/>
      <c r="CCI159" s="86"/>
      <c r="CCJ159" s="86"/>
      <c r="CCK159" s="86"/>
      <c r="CCL159" s="86"/>
      <c r="CCM159" s="86"/>
      <c r="CCN159" s="86"/>
      <c r="CCO159" s="86"/>
      <c r="CCP159" s="86"/>
      <c r="CCQ159" s="86"/>
      <c r="CCR159" s="86"/>
      <c r="CCS159" s="86"/>
      <c r="CCT159" s="86"/>
      <c r="CCU159" s="86"/>
      <c r="CCV159" s="86"/>
      <c r="CCW159" s="86"/>
      <c r="CCX159" s="86"/>
      <c r="CCY159" s="86"/>
      <c r="CCZ159" s="86"/>
      <c r="CDA159" s="86"/>
      <c r="CDB159" s="86"/>
      <c r="CDC159" s="86"/>
      <c r="CDD159" s="86"/>
      <c r="CDE159" s="86"/>
      <c r="CDF159" s="86"/>
      <c r="CDG159" s="86"/>
      <c r="CDH159" s="86"/>
      <c r="CDI159" s="86"/>
      <c r="CDJ159" s="86"/>
      <c r="CDK159" s="86"/>
      <c r="CDL159" s="86"/>
      <c r="CDM159" s="86"/>
      <c r="CDN159" s="86"/>
      <c r="CDO159" s="86"/>
      <c r="CDP159" s="86"/>
      <c r="CDQ159" s="86"/>
      <c r="CDR159" s="86"/>
      <c r="CDS159" s="86"/>
      <c r="CDT159" s="86"/>
      <c r="CDU159" s="86"/>
      <c r="CDV159" s="86"/>
      <c r="CDW159" s="86"/>
      <c r="CDX159" s="86"/>
      <c r="CDY159" s="86"/>
      <c r="CDZ159" s="86"/>
      <c r="CEA159" s="86"/>
      <c r="CEB159" s="86"/>
      <c r="CEC159" s="86"/>
      <c r="CED159" s="86"/>
      <c r="CEE159" s="86"/>
      <c r="CEF159" s="86"/>
      <c r="CEG159" s="86"/>
      <c r="CEH159" s="86"/>
      <c r="CEI159" s="86"/>
      <c r="CEJ159" s="86"/>
      <c r="CEK159" s="86"/>
      <c r="CEL159" s="86"/>
      <c r="CEM159" s="86"/>
      <c r="CEN159" s="86"/>
      <c r="CEO159" s="86"/>
      <c r="CEP159" s="86"/>
      <c r="CEQ159" s="86"/>
      <c r="CER159" s="86"/>
      <c r="CES159" s="86"/>
      <c r="CET159" s="86"/>
      <c r="CEU159" s="86"/>
      <c r="CEV159" s="86"/>
      <c r="CEW159" s="86"/>
      <c r="CEX159" s="86"/>
      <c r="CEY159" s="86"/>
      <c r="CEZ159" s="86"/>
      <c r="CFA159" s="86"/>
      <c r="CFB159" s="86"/>
      <c r="CFC159" s="86"/>
      <c r="CFD159" s="86"/>
      <c r="CFE159" s="86"/>
      <c r="CFF159" s="86"/>
      <c r="CFG159" s="86"/>
      <c r="CFH159" s="86"/>
      <c r="CFI159" s="86"/>
      <c r="CFJ159" s="86"/>
      <c r="CFK159" s="86"/>
      <c r="CFL159" s="86"/>
      <c r="CFM159" s="86"/>
      <c r="CFN159" s="86"/>
      <c r="CFO159" s="86"/>
      <c r="CFP159" s="86"/>
      <c r="CFQ159" s="86"/>
      <c r="CFR159" s="86"/>
      <c r="CFS159" s="86"/>
      <c r="CFT159" s="86"/>
      <c r="CFU159" s="86"/>
      <c r="CFV159" s="86"/>
      <c r="CFW159" s="86"/>
      <c r="CFX159" s="86"/>
      <c r="CFY159" s="86"/>
      <c r="CFZ159" s="86"/>
      <c r="CGA159" s="86"/>
      <c r="CGB159" s="86"/>
      <c r="CGC159" s="86"/>
      <c r="CGD159" s="86"/>
      <c r="CGE159" s="86"/>
      <c r="CGF159" s="86"/>
      <c r="CGG159" s="86"/>
      <c r="CGH159" s="86"/>
      <c r="CGI159" s="86"/>
      <c r="CGJ159" s="86"/>
      <c r="CGK159" s="86"/>
      <c r="CGL159" s="86"/>
      <c r="CGM159" s="86"/>
      <c r="CGN159" s="86"/>
      <c r="CGO159" s="86"/>
      <c r="CGP159" s="86"/>
      <c r="CGQ159" s="86"/>
      <c r="CGR159" s="86"/>
      <c r="CGS159" s="86"/>
      <c r="CGT159" s="86"/>
      <c r="CGU159" s="86"/>
      <c r="CGV159" s="86"/>
      <c r="CGW159" s="86"/>
      <c r="CGX159" s="86"/>
      <c r="CGY159" s="86"/>
      <c r="CGZ159" s="86"/>
      <c r="CHA159" s="86"/>
      <c r="CHB159" s="86"/>
      <c r="CHC159" s="86"/>
      <c r="CHD159" s="86"/>
      <c r="CHE159" s="86"/>
      <c r="CHF159" s="86"/>
      <c r="CHG159" s="86"/>
      <c r="CHH159" s="86"/>
      <c r="CHI159" s="86"/>
      <c r="CHJ159" s="86"/>
      <c r="CHK159" s="86"/>
      <c r="CHL159" s="86"/>
      <c r="CHM159" s="86"/>
      <c r="CHN159" s="86"/>
      <c r="CHO159" s="86"/>
      <c r="CHP159" s="86"/>
      <c r="CHQ159" s="86"/>
      <c r="CHR159" s="86"/>
      <c r="CHS159" s="86"/>
      <c r="CHT159" s="86"/>
      <c r="CHU159" s="86"/>
      <c r="CHV159" s="86"/>
      <c r="CHW159" s="186"/>
      <c r="CHX159" s="186"/>
      <c r="CHY159" s="186"/>
      <c r="CHZ159" s="186"/>
      <c r="CIA159" s="186"/>
      <c r="CIB159" s="186"/>
      <c r="CIC159" s="86"/>
      <c r="CID159" s="86"/>
      <c r="CIE159" s="86"/>
      <c r="CIF159" s="86"/>
      <c r="CIG159" s="86"/>
      <c r="CIH159" s="86"/>
      <c r="CII159" s="86"/>
      <c r="CIJ159" s="86"/>
      <c r="CIK159" s="86"/>
      <c r="CIL159" s="86"/>
      <c r="CIM159" s="86"/>
      <c r="CIN159" s="86"/>
      <c r="CIO159" s="86"/>
      <c r="CIP159" s="86"/>
      <c r="CIQ159" s="86"/>
      <c r="CIR159" s="86"/>
      <c r="CIS159" s="86"/>
      <c r="CIT159" s="86"/>
      <c r="CIU159" s="86"/>
      <c r="CIV159" s="86"/>
      <c r="CIW159" s="86"/>
      <c r="CIX159" s="86"/>
      <c r="CIY159" s="86"/>
      <c r="CIZ159" s="86"/>
      <c r="CJA159" s="86"/>
      <c r="CJB159" s="86"/>
      <c r="CJC159" s="86"/>
      <c r="CJD159" s="86"/>
      <c r="CJE159" s="86"/>
      <c r="CJF159" s="86"/>
      <c r="CJG159" s="86"/>
      <c r="CJH159" s="86"/>
      <c r="CJI159" s="86"/>
      <c r="CJJ159" s="86"/>
      <c r="CJK159" s="86"/>
      <c r="CJL159" s="86"/>
      <c r="CJM159" s="86"/>
      <c r="CJN159" s="86"/>
      <c r="CJO159" s="86"/>
      <c r="CJP159" s="86"/>
      <c r="CJQ159" s="86"/>
      <c r="CJR159" s="86"/>
      <c r="CJS159" s="86"/>
      <c r="CJT159" s="86"/>
      <c r="CJU159" s="86"/>
      <c r="CJV159" s="86"/>
      <c r="CJW159" s="86"/>
      <c r="CJX159" s="86"/>
      <c r="CJY159" s="86"/>
      <c r="CJZ159" s="86"/>
      <c r="CKA159" s="86"/>
      <c r="CKB159" s="86"/>
      <c r="CKC159" s="86"/>
      <c r="CKD159" s="86"/>
      <c r="CKE159" s="86"/>
      <c r="CKF159" s="86"/>
      <c r="CKG159" s="86"/>
      <c r="CKH159" s="86"/>
      <c r="CKI159" s="86"/>
      <c r="CKJ159" s="86"/>
      <c r="CKK159" s="86"/>
      <c r="CKL159" s="86"/>
      <c r="CKM159" s="86"/>
      <c r="CKN159" s="86"/>
      <c r="CKO159" s="86"/>
      <c r="CKP159" s="86"/>
      <c r="CKQ159" s="86"/>
      <c r="CKR159" s="86"/>
      <c r="CKS159" s="86"/>
      <c r="CKT159" s="86"/>
      <c r="CKU159" s="86"/>
      <c r="CKV159" s="86"/>
      <c r="CKW159" s="86"/>
      <c r="CKX159" s="86"/>
      <c r="CKY159" s="86"/>
      <c r="CKZ159" s="86"/>
      <c r="CLA159" s="86"/>
      <c r="CLB159" s="86"/>
      <c r="CLC159" s="86"/>
      <c r="CLD159" s="86"/>
      <c r="CLE159" s="86"/>
      <c r="CLF159" s="86"/>
      <c r="CLG159" s="86"/>
      <c r="CLH159" s="86"/>
      <c r="CLI159" s="86"/>
      <c r="CLJ159" s="86"/>
      <c r="CLK159" s="86"/>
      <c r="CLL159" s="86"/>
      <c r="CLM159" s="86"/>
      <c r="CLN159" s="86"/>
      <c r="CLO159" s="86"/>
      <c r="CLP159" s="86"/>
      <c r="CLQ159" s="86"/>
      <c r="CLR159" s="86"/>
      <c r="CLS159" s="86"/>
      <c r="CLT159" s="86"/>
      <c r="CLU159" s="86"/>
      <c r="CLV159" s="86"/>
      <c r="CLW159" s="86"/>
      <c r="CLX159" s="86"/>
      <c r="CLY159" s="86"/>
      <c r="CLZ159" s="86"/>
      <c r="CMA159" s="86"/>
      <c r="CMB159" s="86"/>
      <c r="CMC159" s="86"/>
      <c r="CMD159" s="86"/>
      <c r="CME159" s="86"/>
      <c r="CMF159" s="86"/>
      <c r="CMG159" s="86"/>
      <c r="CMH159" s="86"/>
      <c r="CMI159" s="86"/>
      <c r="CMJ159" s="86"/>
      <c r="CMK159" s="86"/>
      <c r="CML159" s="86"/>
      <c r="CMM159" s="86"/>
      <c r="CMN159" s="86"/>
      <c r="CMO159" s="86"/>
      <c r="CMP159" s="86"/>
      <c r="CMQ159" s="86"/>
      <c r="CMR159" s="86"/>
      <c r="CMS159" s="86"/>
      <c r="CMT159" s="86"/>
      <c r="CMU159" s="86"/>
      <c r="CMV159" s="86"/>
      <c r="CMW159" s="86"/>
      <c r="CMX159" s="86"/>
      <c r="CMY159" s="86"/>
      <c r="CMZ159" s="86"/>
      <c r="CNA159" s="86"/>
      <c r="CNB159" s="86"/>
      <c r="CNC159" s="86"/>
      <c r="CND159" s="86"/>
      <c r="CNE159" s="86"/>
      <c r="CNF159" s="86"/>
      <c r="CNG159" s="86"/>
      <c r="CNH159" s="86"/>
      <c r="CNI159" s="86"/>
      <c r="CNJ159" s="86"/>
      <c r="CNK159" s="86"/>
      <c r="CNL159" s="86"/>
      <c r="CNM159" s="86"/>
      <c r="CNN159" s="86"/>
      <c r="CNO159" s="86"/>
      <c r="CNP159" s="86"/>
      <c r="CNQ159" s="86"/>
      <c r="CNR159" s="86"/>
      <c r="CNS159" s="86"/>
      <c r="CNT159" s="86"/>
      <c r="CNU159" s="86"/>
      <c r="CNV159" s="86"/>
      <c r="CNW159" s="86"/>
      <c r="CNX159" s="86"/>
      <c r="CNY159" s="86"/>
      <c r="CNZ159" s="86"/>
      <c r="COA159" s="86"/>
      <c r="COB159" s="86"/>
      <c r="COC159" s="86"/>
      <c r="COD159" s="86"/>
      <c r="COE159" s="86"/>
      <c r="COF159" s="86"/>
      <c r="COG159" s="86"/>
      <c r="COH159" s="86"/>
      <c r="COI159" s="86"/>
      <c r="COJ159" s="86"/>
      <c r="COK159" s="86"/>
      <c r="COL159" s="86"/>
      <c r="COM159" s="86"/>
      <c r="CON159" s="86"/>
      <c r="COO159" s="86"/>
      <c r="COP159" s="86"/>
      <c r="COQ159" s="86"/>
      <c r="COR159" s="86"/>
      <c r="COS159" s="86"/>
      <c r="COT159" s="86"/>
      <c r="COU159" s="86"/>
      <c r="COV159" s="86"/>
      <c r="COW159" s="86"/>
      <c r="COX159" s="86"/>
      <c r="COY159" s="86"/>
      <c r="COZ159" s="86"/>
      <c r="CPA159" s="86"/>
      <c r="CPB159" s="86"/>
      <c r="CPC159" s="86"/>
      <c r="CPD159" s="86"/>
      <c r="CPE159" s="86"/>
      <c r="CPF159" s="86"/>
      <c r="CPG159" s="86"/>
      <c r="CPH159" s="86"/>
      <c r="CPI159" s="86"/>
      <c r="CPJ159" s="86"/>
      <c r="CPK159" s="86"/>
      <c r="CPL159" s="86"/>
      <c r="CPM159" s="86"/>
      <c r="CPN159" s="86"/>
      <c r="CPO159" s="86"/>
      <c r="CPP159" s="86"/>
      <c r="CPQ159" s="86"/>
      <c r="CPR159" s="86"/>
      <c r="CPS159" s="86"/>
      <c r="CPT159" s="86"/>
      <c r="CPU159" s="86"/>
      <c r="CPV159" s="86"/>
      <c r="CPW159" s="86"/>
      <c r="CPX159" s="86"/>
      <c r="CPY159" s="86"/>
      <c r="CPZ159" s="86"/>
      <c r="CQA159" s="86"/>
      <c r="CQB159" s="86"/>
      <c r="CQC159" s="86"/>
      <c r="CQD159" s="86"/>
      <c r="CQE159" s="86"/>
      <c r="CQF159" s="86"/>
      <c r="CQG159" s="86"/>
      <c r="CQH159" s="86"/>
      <c r="CQI159" s="86"/>
      <c r="CQJ159" s="86"/>
      <c r="CQK159" s="86"/>
      <c r="CQL159" s="86"/>
      <c r="CQM159" s="86"/>
      <c r="CQN159" s="86"/>
      <c r="CQO159" s="86"/>
      <c r="CQP159" s="86"/>
      <c r="CQQ159" s="86"/>
      <c r="CQR159" s="86"/>
      <c r="CQS159" s="86"/>
      <c r="CQT159" s="86"/>
      <c r="CQU159" s="86"/>
      <c r="CQV159" s="86"/>
      <c r="CQW159" s="86"/>
      <c r="CQX159" s="86"/>
      <c r="CQY159" s="86"/>
      <c r="CQZ159" s="86"/>
      <c r="CRA159" s="86"/>
      <c r="CRB159" s="86"/>
      <c r="CRC159" s="86"/>
      <c r="CRD159" s="86"/>
      <c r="CRE159" s="86"/>
      <c r="CRF159" s="86"/>
      <c r="CRG159" s="86"/>
      <c r="CRH159" s="86"/>
      <c r="CRI159" s="86"/>
      <c r="CRJ159" s="86"/>
      <c r="CRK159" s="86"/>
      <c r="CRL159" s="86"/>
      <c r="CRM159" s="86"/>
      <c r="CRN159" s="86"/>
      <c r="CRO159" s="86"/>
      <c r="CRP159" s="86"/>
      <c r="CRQ159" s="86"/>
      <c r="CRR159" s="86"/>
      <c r="CRS159" s="186"/>
      <c r="CRT159" s="186"/>
      <c r="CRU159" s="186"/>
      <c r="CRV159" s="186"/>
      <c r="CRW159" s="186"/>
      <c r="CRX159" s="186"/>
      <c r="CRY159" s="86"/>
      <c r="CRZ159" s="86"/>
      <c r="CSA159" s="86"/>
      <c r="CSB159" s="86"/>
      <c r="CSC159" s="86"/>
      <c r="CSD159" s="86"/>
      <c r="CSE159" s="86"/>
      <c r="CSF159" s="86"/>
      <c r="CSG159" s="86"/>
      <c r="CSH159" s="86"/>
      <c r="CSI159" s="86"/>
      <c r="CSJ159" s="86"/>
      <c r="CSK159" s="86"/>
      <c r="CSL159" s="86"/>
      <c r="CSM159" s="86"/>
      <c r="CSN159" s="86"/>
      <c r="CSO159" s="86"/>
      <c r="CSP159" s="86"/>
      <c r="CSQ159" s="86"/>
      <c r="CSR159" s="86"/>
      <c r="CSS159" s="86"/>
      <c r="CST159" s="86"/>
      <c r="CSU159" s="86"/>
      <c r="CSV159" s="86"/>
      <c r="CSW159" s="86"/>
      <c r="CSX159" s="86"/>
      <c r="CSY159" s="86"/>
      <c r="CSZ159" s="86"/>
      <c r="CTA159" s="86"/>
      <c r="CTB159" s="86"/>
      <c r="CTC159" s="86"/>
      <c r="CTD159" s="86"/>
      <c r="CTE159" s="86"/>
      <c r="CTF159" s="86"/>
      <c r="CTG159" s="86"/>
      <c r="CTH159" s="86"/>
      <c r="CTI159" s="86"/>
      <c r="CTJ159" s="86"/>
      <c r="CTK159" s="86"/>
      <c r="CTL159" s="86"/>
      <c r="CTM159" s="86"/>
      <c r="CTN159" s="86"/>
      <c r="CTO159" s="86"/>
      <c r="CTP159" s="86"/>
      <c r="CTQ159" s="86"/>
      <c r="CTR159" s="86"/>
      <c r="CTS159" s="86"/>
      <c r="CTT159" s="86"/>
      <c r="CTU159" s="86"/>
      <c r="CTV159" s="86"/>
      <c r="CTW159" s="86"/>
      <c r="CTX159" s="86"/>
      <c r="CTY159" s="86"/>
      <c r="CTZ159" s="86"/>
      <c r="CUA159" s="86"/>
      <c r="CUB159" s="86"/>
      <c r="CUC159" s="86"/>
      <c r="CUD159" s="86"/>
      <c r="CUE159" s="86"/>
      <c r="CUF159" s="86"/>
      <c r="CUG159" s="86"/>
      <c r="CUH159" s="86"/>
      <c r="CUI159" s="86"/>
      <c r="CUJ159" s="86"/>
      <c r="CUK159" s="86"/>
      <c r="CUL159" s="86"/>
      <c r="CUM159" s="86"/>
      <c r="CUN159" s="86"/>
      <c r="CUO159" s="86"/>
      <c r="CUP159" s="86"/>
      <c r="CUQ159" s="86"/>
      <c r="CUR159" s="86"/>
      <c r="CUS159" s="86"/>
      <c r="CUT159" s="86"/>
      <c r="CUU159" s="86"/>
      <c r="CUV159" s="86"/>
      <c r="CUW159" s="86"/>
      <c r="CUX159" s="86"/>
      <c r="CUY159" s="86"/>
      <c r="CUZ159" s="86"/>
      <c r="CVA159" s="86"/>
      <c r="CVB159" s="86"/>
      <c r="CVC159" s="86"/>
      <c r="CVD159" s="86"/>
      <c r="CVE159" s="86"/>
      <c r="CVF159" s="86"/>
      <c r="CVG159" s="86"/>
      <c r="CVH159" s="86"/>
      <c r="CVI159" s="86"/>
      <c r="CVJ159" s="86"/>
      <c r="CVK159" s="86"/>
      <c r="CVL159" s="86"/>
      <c r="CVM159" s="86"/>
      <c r="CVN159" s="86"/>
      <c r="CVO159" s="86"/>
      <c r="CVP159" s="86"/>
      <c r="CVQ159" s="86"/>
      <c r="CVR159" s="86"/>
      <c r="CVS159" s="86"/>
      <c r="CVT159" s="86"/>
      <c r="CVU159" s="86"/>
      <c r="CVV159" s="86"/>
      <c r="CVW159" s="86"/>
      <c r="CVX159" s="86"/>
      <c r="CVY159" s="86"/>
      <c r="CVZ159" s="86"/>
      <c r="CWA159" s="86"/>
      <c r="CWB159" s="86"/>
      <c r="CWC159" s="86"/>
      <c r="CWD159" s="86"/>
      <c r="CWE159" s="86"/>
      <c r="CWF159" s="86"/>
      <c r="CWG159" s="86"/>
      <c r="CWH159" s="86"/>
      <c r="CWI159" s="86"/>
      <c r="CWJ159" s="86"/>
      <c r="CWK159" s="86"/>
      <c r="CWL159" s="86"/>
      <c r="CWM159" s="86"/>
      <c r="CWN159" s="86"/>
      <c r="CWO159" s="86"/>
      <c r="CWP159" s="86"/>
      <c r="CWQ159" s="86"/>
      <c r="CWR159" s="86"/>
      <c r="CWS159" s="86"/>
      <c r="CWT159" s="86"/>
      <c r="CWU159" s="86"/>
      <c r="CWV159" s="86"/>
      <c r="CWW159" s="86"/>
      <c r="CWX159" s="86"/>
      <c r="CWY159" s="86"/>
      <c r="CWZ159" s="86"/>
      <c r="CXA159" s="86"/>
      <c r="CXB159" s="86"/>
      <c r="CXC159" s="86"/>
      <c r="CXD159" s="86"/>
      <c r="CXE159" s="86"/>
      <c r="CXF159" s="86"/>
      <c r="CXG159" s="86"/>
      <c r="CXH159" s="86"/>
      <c r="CXI159" s="86"/>
      <c r="CXJ159" s="86"/>
      <c r="CXK159" s="86"/>
      <c r="CXL159" s="86"/>
      <c r="CXM159" s="86"/>
      <c r="CXN159" s="86"/>
      <c r="CXO159" s="86"/>
      <c r="CXP159" s="86"/>
      <c r="CXQ159" s="86"/>
      <c r="CXR159" s="86"/>
      <c r="CXS159" s="86"/>
      <c r="CXT159" s="86"/>
      <c r="CXU159" s="86"/>
      <c r="CXV159" s="86"/>
      <c r="CXW159" s="86"/>
      <c r="CXX159" s="86"/>
      <c r="CXY159" s="86"/>
      <c r="CXZ159" s="86"/>
      <c r="CYA159" s="86"/>
      <c r="CYB159" s="86"/>
      <c r="CYC159" s="86"/>
      <c r="CYD159" s="86"/>
      <c r="CYE159" s="86"/>
      <c r="CYF159" s="86"/>
      <c r="CYG159" s="86"/>
      <c r="CYH159" s="86"/>
      <c r="CYI159" s="86"/>
      <c r="CYJ159" s="86"/>
      <c r="CYK159" s="86"/>
      <c r="CYL159" s="86"/>
      <c r="CYM159" s="86"/>
      <c r="CYN159" s="86"/>
      <c r="CYO159" s="86"/>
      <c r="CYP159" s="86"/>
      <c r="CYQ159" s="86"/>
      <c r="CYR159" s="86"/>
      <c r="CYS159" s="86"/>
      <c r="CYT159" s="86"/>
      <c r="CYU159" s="86"/>
      <c r="CYV159" s="86"/>
      <c r="CYW159" s="86"/>
      <c r="CYX159" s="86"/>
      <c r="CYY159" s="86"/>
      <c r="CYZ159" s="86"/>
      <c r="CZA159" s="86"/>
      <c r="CZB159" s="86"/>
      <c r="CZC159" s="86"/>
      <c r="CZD159" s="86"/>
      <c r="CZE159" s="86"/>
      <c r="CZF159" s="86"/>
      <c r="CZG159" s="86"/>
      <c r="CZH159" s="86"/>
      <c r="CZI159" s="86"/>
      <c r="CZJ159" s="86"/>
      <c r="CZK159" s="86"/>
      <c r="CZL159" s="86"/>
      <c r="CZM159" s="86"/>
      <c r="CZN159" s="86"/>
      <c r="CZO159" s="86"/>
      <c r="CZP159" s="86"/>
      <c r="CZQ159" s="86"/>
      <c r="CZR159" s="86"/>
      <c r="CZS159" s="86"/>
      <c r="CZT159" s="86"/>
      <c r="CZU159" s="86"/>
      <c r="CZV159" s="86"/>
      <c r="CZW159" s="86"/>
      <c r="CZX159" s="86"/>
      <c r="CZY159" s="86"/>
      <c r="CZZ159" s="86"/>
      <c r="DAA159" s="86"/>
      <c r="DAB159" s="86"/>
      <c r="DAC159" s="86"/>
      <c r="DAD159" s="86"/>
      <c r="DAE159" s="86"/>
      <c r="DAF159" s="86"/>
      <c r="DAG159" s="86"/>
      <c r="DAH159" s="86"/>
      <c r="DAI159" s="86"/>
      <c r="DAJ159" s="86"/>
      <c r="DAK159" s="86"/>
      <c r="DAL159" s="86"/>
      <c r="DAM159" s="86"/>
      <c r="DAN159" s="86"/>
      <c r="DAO159" s="86"/>
      <c r="DAP159" s="86"/>
      <c r="DAQ159" s="86"/>
      <c r="DAR159" s="86"/>
      <c r="DAS159" s="86"/>
      <c r="DAT159" s="86"/>
      <c r="DAU159" s="86"/>
      <c r="DAV159" s="86"/>
      <c r="DAW159" s="86"/>
      <c r="DAX159" s="86"/>
      <c r="DAY159" s="86"/>
      <c r="DAZ159" s="86"/>
      <c r="DBA159" s="86"/>
      <c r="DBB159" s="86"/>
      <c r="DBC159" s="86"/>
      <c r="DBD159" s="86"/>
      <c r="DBE159" s="86"/>
      <c r="DBF159" s="86"/>
      <c r="DBG159" s="86"/>
      <c r="DBH159" s="86"/>
      <c r="DBI159" s="86"/>
      <c r="DBJ159" s="86"/>
      <c r="DBK159" s="86"/>
      <c r="DBL159" s="86"/>
      <c r="DBM159" s="86"/>
      <c r="DBN159" s="86"/>
      <c r="DBO159" s="186"/>
      <c r="DBP159" s="186"/>
      <c r="DBQ159" s="186"/>
      <c r="DBR159" s="186"/>
      <c r="DBS159" s="186"/>
      <c r="DBT159" s="186"/>
      <c r="DBU159" s="86"/>
      <c r="DBV159" s="86"/>
      <c r="DBW159" s="86"/>
      <c r="DBX159" s="86"/>
      <c r="DBY159" s="86"/>
      <c r="DBZ159" s="86"/>
      <c r="DCA159" s="86"/>
      <c r="DCB159" s="86"/>
      <c r="DCC159" s="86"/>
      <c r="DCD159" s="86"/>
      <c r="DCE159" s="86"/>
      <c r="DCF159" s="86"/>
      <c r="DCG159" s="86"/>
      <c r="DCH159" s="86"/>
      <c r="DCI159" s="86"/>
      <c r="DCJ159" s="86"/>
      <c r="DCK159" s="86"/>
      <c r="DCL159" s="86"/>
      <c r="DCM159" s="86"/>
      <c r="DCN159" s="86"/>
      <c r="DCO159" s="86"/>
      <c r="DCP159" s="86"/>
      <c r="DCQ159" s="86"/>
      <c r="DCR159" s="86"/>
      <c r="DCS159" s="86"/>
      <c r="DCT159" s="86"/>
      <c r="DCU159" s="86"/>
      <c r="DCV159" s="86"/>
      <c r="DCW159" s="86"/>
      <c r="DCX159" s="86"/>
      <c r="DCY159" s="86"/>
      <c r="DCZ159" s="86"/>
      <c r="DDA159" s="86"/>
      <c r="DDB159" s="86"/>
      <c r="DDC159" s="86"/>
      <c r="DDD159" s="86"/>
      <c r="DDE159" s="86"/>
      <c r="DDF159" s="86"/>
      <c r="DDG159" s="86"/>
      <c r="DDH159" s="86"/>
      <c r="DDI159" s="86"/>
      <c r="DDJ159" s="86"/>
      <c r="DDK159" s="86"/>
      <c r="DDL159" s="86"/>
      <c r="DDM159" s="86"/>
      <c r="DDN159" s="86"/>
      <c r="DDO159" s="86"/>
      <c r="DDP159" s="86"/>
      <c r="DDQ159" s="86"/>
      <c r="DDR159" s="86"/>
      <c r="DDS159" s="86"/>
      <c r="DDT159" s="86"/>
      <c r="DDU159" s="86"/>
      <c r="DDV159" s="86"/>
      <c r="DDW159" s="86"/>
      <c r="DDX159" s="86"/>
      <c r="DDY159" s="86"/>
      <c r="DDZ159" s="86"/>
      <c r="DEA159" s="86"/>
      <c r="DEB159" s="86"/>
      <c r="DEC159" s="86"/>
      <c r="DED159" s="86"/>
      <c r="DEE159" s="86"/>
      <c r="DEF159" s="86"/>
      <c r="DEG159" s="86"/>
      <c r="DEH159" s="86"/>
      <c r="DEI159" s="86"/>
      <c r="DEJ159" s="86"/>
      <c r="DEK159" s="86"/>
      <c r="DEL159" s="86"/>
      <c r="DEM159" s="86"/>
      <c r="DEN159" s="86"/>
      <c r="DEO159" s="86"/>
      <c r="DEP159" s="86"/>
      <c r="DEQ159" s="86"/>
      <c r="DER159" s="86"/>
      <c r="DES159" s="86"/>
      <c r="DET159" s="86"/>
      <c r="DEU159" s="86"/>
      <c r="DEV159" s="86"/>
      <c r="DEW159" s="86"/>
      <c r="DEX159" s="86"/>
      <c r="DEY159" s="86"/>
      <c r="DEZ159" s="86"/>
      <c r="DFA159" s="86"/>
      <c r="DFB159" s="86"/>
      <c r="DFC159" s="86"/>
      <c r="DFD159" s="86"/>
      <c r="DFE159" s="86"/>
      <c r="DFF159" s="86"/>
      <c r="DFG159" s="86"/>
      <c r="DFH159" s="86"/>
      <c r="DFI159" s="86"/>
      <c r="DFJ159" s="86"/>
      <c r="DFK159" s="86"/>
      <c r="DFL159" s="86"/>
      <c r="DFM159" s="86"/>
      <c r="DFN159" s="86"/>
      <c r="DFO159" s="86"/>
      <c r="DFP159" s="86"/>
      <c r="DFQ159" s="86"/>
      <c r="DFR159" s="86"/>
      <c r="DFS159" s="86"/>
      <c r="DFT159" s="86"/>
      <c r="DFU159" s="86"/>
      <c r="DFV159" s="86"/>
      <c r="DFW159" s="86"/>
      <c r="DFX159" s="86"/>
      <c r="DFY159" s="86"/>
      <c r="DFZ159" s="86"/>
      <c r="DGA159" s="86"/>
      <c r="DGB159" s="86"/>
      <c r="DGC159" s="86"/>
      <c r="DGD159" s="86"/>
      <c r="DGE159" s="86"/>
      <c r="DGF159" s="86"/>
      <c r="DGG159" s="86"/>
      <c r="DGH159" s="86"/>
      <c r="DGI159" s="86"/>
      <c r="DGJ159" s="86"/>
      <c r="DGK159" s="86"/>
      <c r="DGL159" s="86"/>
      <c r="DGM159" s="86"/>
      <c r="DGN159" s="86"/>
      <c r="DGO159" s="86"/>
      <c r="DGP159" s="86"/>
      <c r="DGQ159" s="86"/>
      <c r="DGR159" s="86"/>
      <c r="DGS159" s="86"/>
      <c r="DGT159" s="86"/>
      <c r="DGU159" s="86"/>
      <c r="DGV159" s="86"/>
      <c r="DGW159" s="86"/>
      <c r="DGX159" s="86"/>
      <c r="DGY159" s="86"/>
      <c r="DGZ159" s="86"/>
      <c r="DHA159" s="86"/>
      <c r="DHB159" s="86"/>
      <c r="DHC159" s="86"/>
      <c r="DHD159" s="86"/>
      <c r="DHE159" s="86"/>
      <c r="DHF159" s="86"/>
      <c r="DHG159" s="86"/>
      <c r="DHH159" s="86"/>
      <c r="DHI159" s="86"/>
      <c r="DHJ159" s="86"/>
      <c r="DHK159" s="86"/>
      <c r="DHL159" s="86"/>
      <c r="DHM159" s="86"/>
      <c r="DHN159" s="86"/>
      <c r="DHO159" s="86"/>
      <c r="DHP159" s="86"/>
      <c r="DHQ159" s="86"/>
      <c r="DHR159" s="86"/>
      <c r="DHS159" s="86"/>
      <c r="DHT159" s="86"/>
      <c r="DHU159" s="86"/>
      <c r="DHV159" s="86"/>
      <c r="DHW159" s="86"/>
      <c r="DHX159" s="86"/>
      <c r="DHY159" s="86"/>
      <c r="DHZ159" s="86"/>
      <c r="DIA159" s="86"/>
      <c r="DIB159" s="86"/>
      <c r="DIC159" s="86"/>
      <c r="DID159" s="86"/>
      <c r="DIE159" s="86"/>
      <c r="DIF159" s="86"/>
      <c r="DIG159" s="86"/>
      <c r="DIH159" s="86"/>
      <c r="DII159" s="86"/>
      <c r="DIJ159" s="86"/>
      <c r="DIK159" s="86"/>
      <c r="DIL159" s="86"/>
      <c r="DIM159" s="86"/>
      <c r="DIN159" s="86"/>
      <c r="DIO159" s="86"/>
      <c r="DIP159" s="86"/>
      <c r="DIQ159" s="86"/>
      <c r="DIR159" s="86"/>
      <c r="DIS159" s="86"/>
      <c r="DIT159" s="86"/>
      <c r="DIU159" s="86"/>
      <c r="DIV159" s="86"/>
      <c r="DIW159" s="86"/>
      <c r="DIX159" s="86"/>
      <c r="DIY159" s="86"/>
      <c r="DIZ159" s="86"/>
      <c r="DJA159" s="86"/>
      <c r="DJB159" s="86"/>
      <c r="DJC159" s="86"/>
      <c r="DJD159" s="86"/>
      <c r="DJE159" s="86"/>
      <c r="DJF159" s="86"/>
      <c r="DJG159" s="86"/>
      <c r="DJH159" s="86"/>
      <c r="DJI159" s="86"/>
      <c r="DJJ159" s="86"/>
      <c r="DJK159" s="86"/>
      <c r="DJL159" s="86"/>
      <c r="DJM159" s="86"/>
      <c r="DJN159" s="86"/>
      <c r="DJO159" s="86"/>
      <c r="DJP159" s="86"/>
      <c r="DJQ159" s="86"/>
      <c r="DJR159" s="86"/>
      <c r="DJS159" s="86"/>
      <c r="DJT159" s="86"/>
      <c r="DJU159" s="86"/>
      <c r="DJV159" s="86"/>
      <c r="DJW159" s="86"/>
      <c r="DJX159" s="86"/>
      <c r="DJY159" s="86"/>
      <c r="DJZ159" s="86"/>
      <c r="DKA159" s="86"/>
      <c r="DKB159" s="86"/>
      <c r="DKC159" s="86"/>
      <c r="DKD159" s="86"/>
      <c r="DKE159" s="86"/>
      <c r="DKF159" s="86"/>
      <c r="DKG159" s="86"/>
      <c r="DKH159" s="86"/>
      <c r="DKI159" s="86"/>
      <c r="DKJ159" s="86"/>
      <c r="DKK159" s="86"/>
      <c r="DKL159" s="86"/>
      <c r="DKM159" s="86"/>
      <c r="DKN159" s="86"/>
      <c r="DKO159" s="86"/>
      <c r="DKP159" s="86"/>
      <c r="DKQ159" s="86"/>
      <c r="DKR159" s="86"/>
      <c r="DKS159" s="86"/>
      <c r="DKT159" s="86"/>
      <c r="DKU159" s="86"/>
      <c r="DKV159" s="86"/>
      <c r="DKW159" s="86"/>
      <c r="DKX159" s="86"/>
      <c r="DKY159" s="86"/>
      <c r="DKZ159" s="86"/>
      <c r="DLA159" s="86"/>
      <c r="DLB159" s="86"/>
      <c r="DLC159" s="86"/>
      <c r="DLD159" s="86"/>
      <c r="DLE159" s="86"/>
      <c r="DLF159" s="86"/>
      <c r="DLG159" s="86"/>
      <c r="DLH159" s="86"/>
      <c r="DLI159" s="86"/>
      <c r="DLJ159" s="86"/>
      <c r="DLK159" s="186"/>
      <c r="DLL159" s="186"/>
      <c r="DLM159" s="186"/>
      <c r="DLN159" s="186"/>
      <c r="DLO159" s="186"/>
      <c r="DLP159" s="186"/>
      <c r="DLQ159" s="86"/>
      <c r="DLR159" s="86"/>
      <c r="DLS159" s="86"/>
      <c r="DLT159" s="86"/>
      <c r="DLU159" s="86"/>
      <c r="DLV159" s="86"/>
      <c r="DLW159" s="86"/>
      <c r="DLX159" s="86"/>
      <c r="DLY159" s="86"/>
      <c r="DLZ159" s="86"/>
      <c r="DMA159" s="86"/>
      <c r="DMB159" s="86"/>
      <c r="DMC159" s="86"/>
      <c r="DMD159" s="86"/>
      <c r="DME159" s="86"/>
      <c r="DMF159" s="86"/>
      <c r="DMG159" s="86"/>
      <c r="DMH159" s="86"/>
      <c r="DMI159" s="86"/>
      <c r="DMJ159" s="86"/>
      <c r="DMK159" s="86"/>
      <c r="DML159" s="86"/>
      <c r="DMM159" s="86"/>
      <c r="DMN159" s="86"/>
      <c r="DMO159" s="86"/>
      <c r="DMP159" s="86"/>
      <c r="DMQ159" s="86"/>
      <c r="DMR159" s="86"/>
      <c r="DMS159" s="86"/>
      <c r="DMT159" s="86"/>
      <c r="DMU159" s="86"/>
      <c r="DMV159" s="86"/>
      <c r="DMW159" s="86"/>
      <c r="DMX159" s="86"/>
      <c r="DMY159" s="86"/>
      <c r="DMZ159" s="86"/>
      <c r="DNA159" s="86"/>
      <c r="DNB159" s="86"/>
      <c r="DNC159" s="86"/>
      <c r="DND159" s="86"/>
      <c r="DNE159" s="86"/>
      <c r="DNF159" s="86"/>
      <c r="DNG159" s="86"/>
      <c r="DNH159" s="86"/>
      <c r="DNI159" s="86"/>
      <c r="DNJ159" s="86"/>
      <c r="DNK159" s="86"/>
      <c r="DNL159" s="86"/>
      <c r="DNM159" s="86"/>
      <c r="DNN159" s="86"/>
      <c r="DNO159" s="86"/>
      <c r="DNP159" s="86"/>
      <c r="DNQ159" s="86"/>
      <c r="DNR159" s="86"/>
      <c r="DNS159" s="86"/>
      <c r="DNT159" s="86"/>
      <c r="DNU159" s="86"/>
      <c r="DNV159" s="86"/>
      <c r="DNW159" s="86"/>
      <c r="DNX159" s="86"/>
      <c r="DNY159" s="86"/>
      <c r="DNZ159" s="86"/>
      <c r="DOA159" s="86"/>
      <c r="DOB159" s="86"/>
      <c r="DOC159" s="86"/>
      <c r="DOD159" s="86"/>
      <c r="DOE159" s="86"/>
      <c r="DOF159" s="86"/>
      <c r="DOG159" s="86"/>
      <c r="DOH159" s="86"/>
      <c r="DOI159" s="86"/>
      <c r="DOJ159" s="86"/>
      <c r="DOK159" s="86"/>
      <c r="DOL159" s="86"/>
      <c r="DOM159" s="86"/>
      <c r="DON159" s="86"/>
      <c r="DOO159" s="86"/>
      <c r="DOP159" s="86"/>
      <c r="DOQ159" s="86"/>
      <c r="DOR159" s="86"/>
      <c r="DOS159" s="86"/>
      <c r="DOT159" s="86"/>
      <c r="DOU159" s="86"/>
      <c r="DOV159" s="86"/>
      <c r="DOW159" s="86"/>
      <c r="DOX159" s="86"/>
      <c r="DOY159" s="86"/>
      <c r="DOZ159" s="86"/>
      <c r="DPA159" s="86"/>
      <c r="DPB159" s="86"/>
      <c r="DPC159" s="86"/>
      <c r="DPD159" s="86"/>
      <c r="DPE159" s="86"/>
      <c r="DPF159" s="86"/>
      <c r="DPG159" s="86"/>
      <c r="DPH159" s="86"/>
      <c r="DPI159" s="86"/>
      <c r="DPJ159" s="86"/>
      <c r="DPK159" s="86"/>
      <c r="DPL159" s="86"/>
      <c r="DPM159" s="86"/>
      <c r="DPN159" s="86"/>
      <c r="DPO159" s="86"/>
      <c r="DPP159" s="86"/>
      <c r="DPQ159" s="86"/>
      <c r="DPR159" s="86"/>
      <c r="DPS159" s="86"/>
      <c r="DPT159" s="86"/>
      <c r="DPU159" s="86"/>
      <c r="DPV159" s="86"/>
      <c r="DPW159" s="86"/>
      <c r="DPX159" s="86"/>
      <c r="DPY159" s="86"/>
      <c r="DPZ159" s="86"/>
      <c r="DQA159" s="86"/>
      <c r="DQB159" s="86"/>
      <c r="DQC159" s="86"/>
      <c r="DQD159" s="86"/>
      <c r="DQE159" s="86"/>
      <c r="DQF159" s="86"/>
      <c r="DQG159" s="86"/>
      <c r="DQH159" s="86"/>
      <c r="DQI159" s="86"/>
      <c r="DQJ159" s="86"/>
      <c r="DQK159" s="86"/>
      <c r="DQL159" s="86"/>
      <c r="DQM159" s="86"/>
      <c r="DQN159" s="86"/>
      <c r="DQO159" s="86"/>
      <c r="DQP159" s="86"/>
      <c r="DQQ159" s="86"/>
      <c r="DQR159" s="86"/>
      <c r="DQS159" s="86"/>
      <c r="DQT159" s="86"/>
      <c r="DQU159" s="86"/>
      <c r="DQV159" s="86"/>
      <c r="DQW159" s="86"/>
      <c r="DQX159" s="86"/>
      <c r="DQY159" s="86"/>
      <c r="DQZ159" s="86"/>
      <c r="DRA159" s="86"/>
      <c r="DRB159" s="86"/>
      <c r="DRC159" s="86"/>
      <c r="DRD159" s="86"/>
      <c r="DRE159" s="86"/>
      <c r="DRF159" s="86"/>
      <c r="DRG159" s="86"/>
      <c r="DRH159" s="86"/>
      <c r="DRI159" s="86"/>
      <c r="DRJ159" s="86"/>
      <c r="DRK159" s="86"/>
      <c r="DRL159" s="86"/>
      <c r="DRM159" s="86"/>
      <c r="DRN159" s="86"/>
      <c r="DRO159" s="86"/>
      <c r="DRP159" s="86"/>
      <c r="DRQ159" s="86"/>
      <c r="DRR159" s="86"/>
      <c r="DRS159" s="86"/>
      <c r="DRT159" s="86"/>
      <c r="DRU159" s="86"/>
      <c r="DRV159" s="86"/>
      <c r="DRW159" s="86"/>
      <c r="DRX159" s="86"/>
      <c r="DRY159" s="86"/>
      <c r="DRZ159" s="86"/>
      <c r="DSA159" s="86"/>
      <c r="DSB159" s="86"/>
      <c r="DSC159" s="86"/>
      <c r="DSD159" s="86"/>
      <c r="DSE159" s="86"/>
      <c r="DSF159" s="86"/>
      <c r="DSG159" s="86"/>
      <c r="DSH159" s="86"/>
      <c r="DSI159" s="86"/>
      <c r="DSJ159" s="86"/>
      <c r="DSK159" s="86"/>
      <c r="DSL159" s="86"/>
      <c r="DSM159" s="86"/>
      <c r="DSN159" s="86"/>
      <c r="DSO159" s="86"/>
      <c r="DSP159" s="86"/>
      <c r="DSQ159" s="86"/>
      <c r="DSR159" s="86"/>
      <c r="DSS159" s="86"/>
      <c r="DST159" s="86"/>
      <c r="DSU159" s="86"/>
      <c r="DSV159" s="86"/>
      <c r="DSW159" s="86"/>
      <c r="DSX159" s="86"/>
      <c r="DSY159" s="86"/>
      <c r="DSZ159" s="86"/>
      <c r="DTA159" s="86"/>
      <c r="DTB159" s="86"/>
      <c r="DTC159" s="86"/>
      <c r="DTD159" s="86"/>
      <c r="DTE159" s="86"/>
      <c r="DTF159" s="86"/>
      <c r="DTG159" s="86"/>
      <c r="DTH159" s="86"/>
      <c r="DTI159" s="86"/>
      <c r="DTJ159" s="86"/>
      <c r="DTK159" s="86"/>
      <c r="DTL159" s="86"/>
      <c r="DTM159" s="86"/>
      <c r="DTN159" s="86"/>
      <c r="DTO159" s="86"/>
      <c r="DTP159" s="86"/>
      <c r="DTQ159" s="86"/>
      <c r="DTR159" s="86"/>
      <c r="DTS159" s="86"/>
      <c r="DTT159" s="86"/>
      <c r="DTU159" s="86"/>
      <c r="DTV159" s="86"/>
      <c r="DTW159" s="86"/>
      <c r="DTX159" s="86"/>
      <c r="DTY159" s="86"/>
      <c r="DTZ159" s="86"/>
      <c r="DUA159" s="86"/>
      <c r="DUB159" s="86"/>
      <c r="DUC159" s="86"/>
      <c r="DUD159" s="86"/>
      <c r="DUE159" s="86"/>
      <c r="DUF159" s="86"/>
      <c r="DUG159" s="86"/>
      <c r="DUH159" s="86"/>
      <c r="DUI159" s="86"/>
      <c r="DUJ159" s="86"/>
      <c r="DUK159" s="86"/>
      <c r="DUL159" s="86"/>
      <c r="DUM159" s="86"/>
      <c r="DUN159" s="86"/>
      <c r="DUO159" s="86"/>
      <c r="DUP159" s="86"/>
      <c r="DUQ159" s="86"/>
      <c r="DUR159" s="86"/>
      <c r="DUS159" s="86"/>
      <c r="DUT159" s="86"/>
      <c r="DUU159" s="86"/>
      <c r="DUV159" s="86"/>
      <c r="DUW159" s="86"/>
      <c r="DUX159" s="86"/>
      <c r="DUY159" s="86"/>
      <c r="DUZ159" s="86"/>
      <c r="DVA159" s="86"/>
      <c r="DVB159" s="86"/>
      <c r="DVC159" s="86"/>
      <c r="DVD159" s="86"/>
      <c r="DVE159" s="86"/>
      <c r="DVF159" s="86"/>
      <c r="DVG159" s="186"/>
      <c r="DVH159" s="186"/>
      <c r="DVI159" s="186"/>
      <c r="DVJ159" s="186"/>
      <c r="DVK159" s="186"/>
      <c r="DVL159" s="186"/>
      <c r="DVM159" s="86"/>
      <c r="DVN159" s="86"/>
      <c r="DVO159" s="86"/>
      <c r="DVP159" s="86"/>
      <c r="DVQ159" s="86"/>
      <c r="DVR159" s="86"/>
      <c r="DVS159" s="86"/>
      <c r="DVT159" s="86"/>
      <c r="DVU159" s="86"/>
      <c r="DVV159" s="86"/>
      <c r="DVW159" s="86"/>
      <c r="DVX159" s="86"/>
      <c r="DVY159" s="86"/>
      <c r="DVZ159" s="86"/>
      <c r="DWA159" s="86"/>
      <c r="DWB159" s="86"/>
      <c r="DWC159" s="86"/>
      <c r="DWD159" s="86"/>
      <c r="DWE159" s="86"/>
      <c r="DWF159" s="86"/>
      <c r="DWG159" s="86"/>
      <c r="DWH159" s="86"/>
      <c r="DWI159" s="86"/>
      <c r="DWJ159" s="86"/>
      <c r="DWK159" s="86"/>
      <c r="DWL159" s="86"/>
      <c r="DWM159" s="86"/>
      <c r="DWN159" s="86"/>
      <c r="DWO159" s="86"/>
      <c r="DWP159" s="86"/>
      <c r="DWQ159" s="86"/>
      <c r="DWR159" s="86"/>
      <c r="DWS159" s="86"/>
      <c r="DWT159" s="86"/>
      <c r="DWU159" s="86"/>
      <c r="DWV159" s="86"/>
      <c r="DWW159" s="86"/>
      <c r="DWX159" s="86"/>
      <c r="DWY159" s="86"/>
      <c r="DWZ159" s="86"/>
      <c r="DXA159" s="86"/>
      <c r="DXB159" s="86"/>
      <c r="DXC159" s="86"/>
      <c r="DXD159" s="86"/>
      <c r="DXE159" s="86"/>
      <c r="DXF159" s="86"/>
      <c r="DXG159" s="86"/>
      <c r="DXH159" s="86"/>
      <c r="DXI159" s="86"/>
      <c r="DXJ159" s="86"/>
      <c r="DXK159" s="86"/>
      <c r="DXL159" s="86"/>
      <c r="DXM159" s="86"/>
      <c r="DXN159" s="86"/>
      <c r="DXO159" s="86"/>
      <c r="DXP159" s="86"/>
      <c r="DXQ159" s="86"/>
      <c r="DXR159" s="86"/>
      <c r="DXS159" s="86"/>
      <c r="DXT159" s="86"/>
      <c r="DXU159" s="86"/>
      <c r="DXV159" s="86"/>
      <c r="DXW159" s="86"/>
      <c r="DXX159" s="86"/>
      <c r="DXY159" s="86"/>
      <c r="DXZ159" s="86"/>
      <c r="DYA159" s="86"/>
      <c r="DYB159" s="86"/>
      <c r="DYC159" s="86"/>
      <c r="DYD159" s="86"/>
      <c r="DYE159" s="86"/>
      <c r="DYF159" s="86"/>
      <c r="DYG159" s="86"/>
      <c r="DYH159" s="86"/>
      <c r="DYI159" s="86"/>
      <c r="DYJ159" s="86"/>
      <c r="DYK159" s="86"/>
      <c r="DYL159" s="86"/>
      <c r="DYM159" s="86"/>
      <c r="DYN159" s="86"/>
      <c r="DYO159" s="86"/>
      <c r="DYP159" s="86"/>
      <c r="DYQ159" s="86"/>
      <c r="DYR159" s="86"/>
      <c r="DYS159" s="86"/>
      <c r="DYT159" s="86"/>
      <c r="DYU159" s="86"/>
      <c r="DYV159" s="86"/>
      <c r="DYW159" s="86"/>
      <c r="DYX159" s="86"/>
      <c r="DYY159" s="86"/>
      <c r="DYZ159" s="86"/>
      <c r="DZA159" s="86"/>
      <c r="DZB159" s="86"/>
      <c r="DZC159" s="86"/>
      <c r="DZD159" s="86"/>
      <c r="DZE159" s="86"/>
      <c r="DZF159" s="86"/>
      <c r="DZG159" s="86"/>
      <c r="DZH159" s="86"/>
      <c r="DZI159" s="86"/>
      <c r="DZJ159" s="86"/>
      <c r="DZK159" s="86"/>
      <c r="DZL159" s="86"/>
      <c r="DZM159" s="86"/>
      <c r="DZN159" s="86"/>
      <c r="DZO159" s="86"/>
      <c r="DZP159" s="86"/>
      <c r="DZQ159" s="86"/>
      <c r="DZR159" s="86"/>
      <c r="DZS159" s="86"/>
      <c r="DZT159" s="86"/>
      <c r="DZU159" s="86"/>
      <c r="DZV159" s="86"/>
      <c r="DZW159" s="86"/>
      <c r="DZX159" s="86"/>
      <c r="DZY159" s="86"/>
      <c r="DZZ159" s="86"/>
      <c r="EAA159" s="86"/>
      <c r="EAB159" s="86"/>
      <c r="EAC159" s="86"/>
      <c r="EAD159" s="86"/>
      <c r="EAE159" s="86"/>
      <c r="EAF159" s="86"/>
      <c r="EAG159" s="86"/>
      <c r="EAH159" s="86"/>
      <c r="EAI159" s="86"/>
      <c r="EAJ159" s="86"/>
      <c r="EAK159" s="86"/>
      <c r="EAL159" s="86"/>
      <c r="EAM159" s="86"/>
      <c r="EAN159" s="86"/>
      <c r="EAO159" s="86"/>
      <c r="EAP159" s="86"/>
      <c r="EAQ159" s="86"/>
      <c r="EAR159" s="86"/>
      <c r="EAS159" s="86"/>
      <c r="EAT159" s="86"/>
      <c r="EAU159" s="86"/>
      <c r="EAV159" s="86"/>
      <c r="EAW159" s="86"/>
      <c r="EAX159" s="86"/>
      <c r="EAY159" s="86"/>
      <c r="EAZ159" s="86"/>
      <c r="EBA159" s="86"/>
      <c r="EBB159" s="86"/>
      <c r="EBC159" s="86"/>
      <c r="EBD159" s="86"/>
      <c r="EBE159" s="86"/>
      <c r="EBF159" s="86"/>
      <c r="EBG159" s="86"/>
      <c r="EBH159" s="86"/>
      <c r="EBI159" s="86"/>
      <c r="EBJ159" s="86"/>
      <c r="EBK159" s="86"/>
      <c r="EBL159" s="86"/>
      <c r="EBM159" s="86"/>
      <c r="EBN159" s="86"/>
      <c r="EBO159" s="86"/>
      <c r="EBP159" s="86"/>
      <c r="EBQ159" s="86"/>
      <c r="EBR159" s="86"/>
      <c r="EBS159" s="86"/>
      <c r="EBT159" s="86"/>
      <c r="EBU159" s="86"/>
      <c r="EBV159" s="86"/>
      <c r="EBW159" s="86"/>
      <c r="EBX159" s="86"/>
      <c r="EBY159" s="86"/>
      <c r="EBZ159" s="86"/>
      <c r="ECA159" s="86"/>
      <c r="ECB159" s="86"/>
      <c r="ECC159" s="86"/>
      <c r="ECD159" s="86"/>
      <c r="ECE159" s="86"/>
      <c r="ECF159" s="86"/>
      <c r="ECG159" s="86"/>
      <c r="ECH159" s="86"/>
      <c r="ECI159" s="86"/>
      <c r="ECJ159" s="86"/>
      <c r="ECK159" s="86"/>
      <c r="ECL159" s="86"/>
      <c r="ECM159" s="86"/>
      <c r="ECN159" s="86"/>
      <c r="ECO159" s="86"/>
      <c r="ECP159" s="86"/>
      <c r="ECQ159" s="86"/>
      <c r="ECR159" s="86"/>
      <c r="ECS159" s="86"/>
      <c r="ECT159" s="86"/>
      <c r="ECU159" s="86"/>
      <c r="ECV159" s="86"/>
      <c r="ECW159" s="86"/>
      <c r="ECX159" s="86"/>
      <c r="ECY159" s="86"/>
      <c r="ECZ159" s="86"/>
      <c r="EDA159" s="86"/>
      <c r="EDB159" s="86"/>
      <c r="EDC159" s="86"/>
      <c r="EDD159" s="86"/>
      <c r="EDE159" s="86"/>
      <c r="EDF159" s="86"/>
      <c r="EDG159" s="86"/>
      <c r="EDH159" s="86"/>
      <c r="EDI159" s="86"/>
      <c r="EDJ159" s="86"/>
      <c r="EDK159" s="86"/>
      <c r="EDL159" s="86"/>
      <c r="EDM159" s="86"/>
      <c r="EDN159" s="86"/>
      <c r="EDO159" s="86"/>
      <c r="EDP159" s="86"/>
      <c r="EDQ159" s="86"/>
      <c r="EDR159" s="86"/>
      <c r="EDS159" s="86"/>
      <c r="EDT159" s="86"/>
      <c r="EDU159" s="86"/>
      <c r="EDV159" s="86"/>
      <c r="EDW159" s="86"/>
      <c r="EDX159" s="86"/>
      <c r="EDY159" s="86"/>
      <c r="EDZ159" s="86"/>
      <c r="EEA159" s="86"/>
      <c r="EEB159" s="86"/>
      <c r="EEC159" s="86"/>
      <c r="EED159" s="86"/>
      <c r="EEE159" s="86"/>
      <c r="EEF159" s="86"/>
      <c r="EEG159" s="86"/>
      <c r="EEH159" s="86"/>
      <c r="EEI159" s="86"/>
      <c r="EEJ159" s="86"/>
      <c r="EEK159" s="86"/>
      <c r="EEL159" s="86"/>
      <c r="EEM159" s="86"/>
      <c r="EEN159" s="86"/>
      <c r="EEO159" s="86"/>
      <c r="EEP159" s="86"/>
      <c r="EEQ159" s="86"/>
      <c r="EER159" s="86"/>
      <c r="EES159" s="86"/>
      <c r="EET159" s="86"/>
      <c r="EEU159" s="86"/>
      <c r="EEV159" s="86"/>
      <c r="EEW159" s="86"/>
      <c r="EEX159" s="86"/>
      <c r="EEY159" s="86"/>
      <c r="EEZ159" s="86"/>
      <c r="EFA159" s="86"/>
      <c r="EFB159" s="86"/>
      <c r="EFC159" s="186"/>
      <c r="EFD159" s="186"/>
      <c r="EFE159" s="186"/>
      <c r="EFF159" s="186"/>
      <c r="EFG159" s="186"/>
      <c r="EFH159" s="186"/>
      <c r="EFI159" s="86"/>
      <c r="EFJ159" s="86"/>
      <c r="EFK159" s="86"/>
      <c r="EFL159" s="86"/>
      <c r="EFM159" s="86"/>
      <c r="EFN159" s="86"/>
      <c r="EFO159" s="86"/>
      <c r="EFP159" s="86"/>
      <c r="EFQ159" s="86"/>
      <c r="EFR159" s="86"/>
      <c r="EFS159" s="86"/>
      <c r="EFT159" s="86"/>
      <c r="EFU159" s="86"/>
      <c r="EFV159" s="86"/>
      <c r="EFW159" s="86"/>
      <c r="EFX159" s="86"/>
      <c r="EFY159" s="86"/>
      <c r="EFZ159" s="86"/>
      <c r="EGA159" s="86"/>
      <c r="EGB159" s="86"/>
      <c r="EGC159" s="86"/>
      <c r="EGD159" s="86"/>
      <c r="EGE159" s="86"/>
      <c r="EGF159" s="86"/>
      <c r="EGG159" s="86"/>
      <c r="EGH159" s="86"/>
      <c r="EGI159" s="86"/>
      <c r="EGJ159" s="86"/>
      <c r="EGK159" s="86"/>
      <c r="EGL159" s="86"/>
      <c r="EGM159" s="86"/>
      <c r="EGN159" s="86"/>
      <c r="EGO159" s="86"/>
      <c r="EGP159" s="86"/>
      <c r="EGQ159" s="86"/>
      <c r="EGR159" s="86"/>
      <c r="EGS159" s="86"/>
      <c r="EGT159" s="86"/>
      <c r="EGU159" s="86"/>
      <c r="EGV159" s="86"/>
      <c r="EGW159" s="86"/>
      <c r="EGX159" s="86"/>
      <c r="EGY159" s="86"/>
      <c r="EGZ159" s="86"/>
      <c r="EHA159" s="86"/>
      <c r="EHB159" s="86"/>
      <c r="EHC159" s="86"/>
      <c r="EHD159" s="86"/>
      <c r="EHE159" s="86"/>
      <c r="EHF159" s="86"/>
      <c r="EHG159" s="86"/>
      <c r="EHH159" s="86"/>
      <c r="EHI159" s="86"/>
      <c r="EHJ159" s="86"/>
      <c r="EHK159" s="86"/>
      <c r="EHL159" s="86"/>
      <c r="EHM159" s="86"/>
      <c r="EHN159" s="86"/>
      <c r="EHO159" s="86"/>
      <c r="EHP159" s="86"/>
      <c r="EHQ159" s="86"/>
      <c r="EHR159" s="86"/>
      <c r="EHS159" s="86"/>
      <c r="EHT159" s="86"/>
      <c r="EHU159" s="86"/>
      <c r="EHV159" s="86"/>
      <c r="EHW159" s="86"/>
      <c r="EHX159" s="86"/>
      <c r="EHY159" s="86"/>
      <c r="EHZ159" s="86"/>
      <c r="EIA159" s="86"/>
      <c r="EIB159" s="86"/>
      <c r="EIC159" s="86"/>
      <c r="EID159" s="86"/>
      <c r="EIE159" s="86"/>
      <c r="EIF159" s="86"/>
      <c r="EIG159" s="86"/>
      <c r="EIH159" s="86"/>
      <c r="EII159" s="86"/>
      <c r="EIJ159" s="86"/>
      <c r="EIK159" s="86"/>
      <c r="EIL159" s="86"/>
      <c r="EIM159" s="86"/>
      <c r="EIN159" s="86"/>
      <c r="EIO159" s="86"/>
      <c r="EIP159" s="86"/>
      <c r="EIQ159" s="86"/>
      <c r="EIR159" s="86"/>
      <c r="EIS159" s="86"/>
      <c r="EIT159" s="86"/>
      <c r="EIU159" s="86"/>
      <c r="EIV159" s="86"/>
      <c r="EIW159" s="86"/>
      <c r="EIX159" s="86"/>
      <c r="EIY159" s="86"/>
      <c r="EIZ159" s="86"/>
      <c r="EJA159" s="86"/>
      <c r="EJB159" s="86"/>
      <c r="EJC159" s="86"/>
      <c r="EJD159" s="86"/>
      <c r="EJE159" s="86"/>
      <c r="EJF159" s="86"/>
      <c r="EJG159" s="86"/>
      <c r="EJH159" s="86"/>
      <c r="EJI159" s="86"/>
      <c r="EJJ159" s="86"/>
      <c r="EJK159" s="86"/>
      <c r="EJL159" s="86"/>
      <c r="EJM159" s="86"/>
      <c r="EJN159" s="86"/>
      <c r="EJO159" s="86"/>
      <c r="EJP159" s="86"/>
      <c r="EJQ159" s="86"/>
      <c r="EJR159" s="86"/>
      <c r="EJS159" s="86"/>
      <c r="EJT159" s="86"/>
      <c r="EJU159" s="86"/>
      <c r="EJV159" s="86"/>
      <c r="EJW159" s="86"/>
      <c r="EJX159" s="86"/>
      <c r="EJY159" s="86"/>
      <c r="EJZ159" s="86"/>
      <c r="EKA159" s="86"/>
      <c r="EKB159" s="86"/>
      <c r="EKC159" s="86"/>
      <c r="EKD159" s="86"/>
      <c r="EKE159" s="86"/>
      <c r="EKF159" s="86"/>
      <c r="EKG159" s="86"/>
      <c r="EKH159" s="86"/>
      <c r="EKI159" s="86"/>
      <c r="EKJ159" s="86"/>
      <c r="EKK159" s="86"/>
      <c r="EKL159" s="86"/>
      <c r="EKM159" s="86"/>
      <c r="EKN159" s="86"/>
      <c r="EKO159" s="86"/>
      <c r="EKP159" s="86"/>
      <c r="EKQ159" s="86"/>
      <c r="EKR159" s="86"/>
      <c r="EKS159" s="86"/>
      <c r="EKT159" s="86"/>
      <c r="EKU159" s="86"/>
      <c r="EKV159" s="86"/>
      <c r="EKW159" s="86"/>
      <c r="EKX159" s="86"/>
      <c r="EKY159" s="86"/>
      <c r="EKZ159" s="86"/>
      <c r="ELA159" s="86"/>
      <c r="ELB159" s="86"/>
      <c r="ELC159" s="86"/>
      <c r="ELD159" s="86"/>
      <c r="ELE159" s="86"/>
      <c r="ELF159" s="86"/>
      <c r="ELG159" s="86"/>
      <c r="ELH159" s="86"/>
      <c r="ELI159" s="86"/>
      <c r="ELJ159" s="86"/>
      <c r="ELK159" s="86"/>
      <c r="ELL159" s="86"/>
      <c r="ELM159" s="86"/>
      <c r="ELN159" s="86"/>
      <c r="ELO159" s="86"/>
      <c r="ELP159" s="86"/>
      <c r="ELQ159" s="86"/>
      <c r="ELR159" s="86"/>
      <c r="ELS159" s="86"/>
      <c r="ELT159" s="86"/>
      <c r="ELU159" s="86"/>
      <c r="ELV159" s="86"/>
      <c r="ELW159" s="86"/>
      <c r="ELX159" s="86"/>
      <c r="ELY159" s="86"/>
      <c r="ELZ159" s="86"/>
      <c r="EMA159" s="86"/>
      <c r="EMB159" s="86"/>
      <c r="EMC159" s="86"/>
      <c r="EMD159" s="86"/>
      <c r="EME159" s="86"/>
      <c r="EMF159" s="86"/>
      <c r="EMG159" s="86"/>
      <c r="EMH159" s="86"/>
      <c r="EMI159" s="86"/>
      <c r="EMJ159" s="86"/>
      <c r="EMK159" s="86"/>
      <c r="EML159" s="86"/>
      <c r="EMM159" s="86"/>
      <c r="EMN159" s="86"/>
      <c r="EMO159" s="86"/>
      <c r="EMP159" s="86"/>
      <c r="EMQ159" s="86"/>
      <c r="EMR159" s="86"/>
      <c r="EMS159" s="86"/>
      <c r="EMT159" s="86"/>
      <c r="EMU159" s="86"/>
      <c r="EMV159" s="86"/>
      <c r="EMW159" s="86"/>
      <c r="EMX159" s="86"/>
      <c r="EMY159" s="86"/>
      <c r="EMZ159" s="86"/>
      <c r="ENA159" s="86"/>
      <c r="ENB159" s="86"/>
      <c r="ENC159" s="86"/>
      <c r="END159" s="86"/>
      <c r="ENE159" s="86"/>
      <c r="ENF159" s="86"/>
      <c r="ENG159" s="86"/>
      <c r="ENH159" s="86"/>
      <c r="ENI159" s="86"/>
      <c r="ENJ159" s="86"/>
      <c r="ENK159" s="86"/>
      <c r="ENL159" s="86"/>
      <c r="ENM159" s="86"/>
      <c r="ENN159" s="86"/>
      <c r="ENO159" s="86"/>
      <c r="ENP159" s="86"/>
      <c r="ENQ159" s="86"/>
      <c r="ENR159" s="86"/>
      <c r="ENS159" s="86"/>
      <c r="ENT159" s="86"/>
      <c r="ENU159" s="86"/>
      <c r="ENV159" s="86"/>
      <c r="ENW159" s="86"/>
      <c r="ENX159" s="86"/>
      <c r="ENY159" s="86"/>
      <c r="ENZ159" s="86"/>
      <c r="EOA159" s="86"/>
      <c r="EOB159" s="86"/>
      <c r="EOC159" s="86"/>
      <c r="EOD159" s="86"/>
      <c r="EOE159" s="86"/>
      <c r="EOF159" s="86"/>
      <c r="EOG159" s="86"/>
      <c r="EOH159" s="86"/>
      <c r="EOI159" s="86"/>
      <c r="EOJ159" s="86"/>
      <c r="EOK159" s="86"/>
      <c r="EOL159" s="86"/>
      <c r="EOM159" s="86"/>
      <c r="EON159" s="86"/>
      <c r="EOO159" s="86"/>
      <c r="EOP159" s="86"/>
      <c r="EOQ159" s="86"/>
      <c r="EOR159" s="86"/>
      <c r="EOS159" s="86"/>
      <c r="EOT159" s="86"/>
      <c r="EOU159" s="86"/>
      <c r="EOV159" s="86"/>
      <c r="EOW159" s="86"/>
      <c r="EOX159" s="86"/>
      <c r="EOY159" s="186"/>
      <c r="EOZ159" s="186"/>
      <c r="EPA159" s="186"/>
      <c r="EPB159" s="186"/>
      <c r="EPC159" s="186"/>
      <c r="EPD159" s="186"/>
      <c r="EPE159" s="86"/>
      <c r="EPF159" s="86"/>
      <c r="EPG159" s="86"/>
      <c r="EPH159" s="86"/>
      <c r="EPI159" s="86"/>
      <c r="EPJ159" s="86"/>
      <c r="EPK159" s="86"/>
      <c r="EPL159" s="86"/>
      <c r="EPM159" s="86"/>
      <c r="EPN159" s="86"/>
      <c r="EPO159" s="86"/>
      <c r="EPP159" s="86"/>
      <c r="EPQ159" s="86"/>
      <c r="EPR159" s="86"/>
      <c r="EPS159" s="86"/>
      <c r="EPT159" s="86"/>
      <c r="EPU159" s="86"/>
      <c r="EPV159" s="86"/>
      <c r="EPW159" s="86"/>
      <c r="EPX159" s="86"/>
      <c r="EPY159" s="86"/>
      <c r="EPZ159" s="86"/>
      <c r="EQA159" s="86"/>
      <c r="EQB159" s="86"/>
      <c r="EQC159" s="86"/>
      <c r="EQD159" s="86"/>
      <c r="EQE159" s="86"/>
      <c r="EQF159" s="86"/>
      <c r="EQG159" s="86"/>
      <c r="EQH159" s="86"/>
      <c r="EQI159" s="86"/>
      <c r="EQJ159" s="86"/>
      <c r="EQK159" s="86"/>
      <c r="EQL159" s="86"/>
      <c r="EQM159" s="86"/>
      <c r="EQN159" s="86"/>
      <c r="EQO159" s="86"/>
      <c r="EQP159" s="86"/>
      <c r="EQQ159" s="86"/>
      <c r="EQR159" s="86"/>
      <c r="EQS159" s="86"/>
      <c r="EQT159" s="86"/>
      <c r="EQU159" s="86"/>
      <c r="EQV159" s="86"/>
      <c r="EQW159" s="86"/>
      <c r="EQX159" s="86"/>
      <c r="EQY159" s="86"/>
      <c r="EQZ159" s="86"/>
      <c r="ERA159" s="86"/>
      <c r="ERB159" s="86"/>
      <c r="ERC159" s="86"/>
      <c r="ERD159" s="86"/>
      <c r="ERE159" s="86"/>
      <c r="ERF159" s="86"/>
      <c r="ERG159" s="86"/>
      <c r="ERH159" s="86"/>
      <c r="ERI159" s="86"/>
      <c r="ERJ159" s="86"/>
      <c r="ERK159" s="86"/>
      <c r="ERL159" s="86"/>
      <c r="ERM159" s="86"/>
      <c r="ERN159" s="86"/>
      <c r="ERO159" s="86"/>
      <c r="ERP159" s="86"/>
      <c r="ERQ159" s="86"/>
      <c r="ERR159" s="86"/>
      <c r="ERS159" s="86"/>
      <c r="ERT159" s="86"/>
      <c r="ERU159" s="86"/>
      <c r="ERV159" s="86"/>
      <c r="ERW159" s="86"/>
      <c r="ERX159" s="86"/>
      <c r="ERY159" s="86"/>
      <c r="ERZ159" s="86"/>
      <c r="ESA159" s="86"/>
      <c r="ESB159" s="86"/>
      <c r="ESC159" s="86"/>
      <c r="ESD159" s="86"/>
      <c r="ESE159" s="86"/>
      <c r="ESF159" s="86"/>
      <c r="ESG159" s="86"/>
      <c r="ESH159" s="86"/>
      <c r="ESI159" s="86"/>
      <c r="ESJ159" s="86"/>
      <c r="ESK159" s="86"/>
      <c r="ESL159" s="86"/>
      <c r="ESM159" s="86"/>
      <c r="ESN159" s="86"/>
      <c r="ESO159" s="86"/>
      <c r="ESP159" s="86"/>
      <c r="ESQ159" s="86"/>
      <c r="ESR159" s="86"/>
      <c r="ESS159" s="86"/>
      <c r="EST159" s="86"/>
      <c r="ESU159" s="86"/>
      <c r="ESV159" s="86"/>
      <c r="ESW159" s="86"/>
      <c r="ESX159" s="86"/>
      <c r="ESY159" s="86"/>
      <c r="ESZ159" s="86"/>
      <c r="ETA159" s="86"/>
      <c r="ETB159" s="86"/>
      <c r="ETC159" s="86"/>
      <c r="ETD159" s="86"/>
      <c r="ETE159" s="86"/>
      <c r="ETF159" s="86"/>
      <c r="ETG159" s="86"/>
      <c r="ETH159" s="86"/>
      <c r="ETI159" s="86"/>
      <c r="ETJ159" s="86"/>
      <c r="ETK159" s="86"/>
      <c r="ETL159" s="86"/>
      <c r="ETM159" s="86"/>
      <c r="ETN159" s="86"/>
      <c r="ETO159" s="86"/>
      <c r="ETP159" s="86"/>
      <c r="ETQ159" s="86"/>
      <c r="ETR159" s="86"/>
      <c r="ETS159" s="86"/>
      <c r="ETT159" s="86"/>
      <c r="ETU159" s="86"/>
      <c r="ETV159" s="86"/>
      <c r="ETW159" s="86"/>
      <c r="ETX159" s="86"/>
      <c r="ETY159" s="86"/>
      <c r="ETZ159" s="86"/>
      <c r="EUA159" s="86"/>
      <c r="EUB159" s="86"/>
      <c r="EUC159" s="86"/>
      <c r="EUD159" s="86"/>
      <c r="EUE159" s="86"/>
      <c r="EUF159" s="86"/>
      <c r="EUG159" s="86"/>
      <c r="EUH159" s="86"/>
      <c r="EUI159" s="86"/>
      <c r="EUJ159" s="86"/>
      <c r="EUK159" s="86"/>
      <c r="EUL159" s="86"/>
      <c r="EUM159" s="86"/>
      <c r="EUN159" s="86"/>
      <c r="EUO159" s="86"/>
      <c r="EUP159" s="86"/>
      <c r="EUQ159" s="86"/>
      <c r="EUR159" s="86"/>
      <c r="EUS159" s="86"/>
      <c r="EUT159" s="86"/>
      <c r="EUU159" s="86"/>
      <c r="EUV159" s="86"/>
      <c r="EUW159" s="86"/>
      <c r="EUX159" s="86"/>
      <c r="EUY159" s="86"/>
      <c r="EUZ159" s="86"/>
      <c r="EVA159" s="86"/>
      <c r="EVB159" s="86"/>
      <c r="EVC159" s="86"/>
      <c r="EVD159" s="86"/>
      <c r="EVE159" s="86"/>
      <c r="EVF159" s="86"/>
      <c r="EVG159" s="86"/>
      <c r="EVH159" s="86"/>
      <c r="EVI159" s="86"/>
      <c r="EVJ159" s="86"/>
      <c r="EVK159" s="86"/>
      <c r="EVL159" s="86"/>
      <c r="EVM159" s="86"/>
      <c r="EVN159" s="86"/>
      <c r="EVO159" s="86"/>
      <c r="EVP159" s="86"/>
      <c r="EVQ159" s="86"/>
      <c r="EVR159" s="86"/>
      <c r="EVS159" s="86"/>
      <c r="EVT159" s="86"/>
      <c r="EVU159" s="86"/>
      <c r="EVV159" s="86"/>
      <c r="EVW159" s="86"/>
      <c r="EVX159" s="86"/>
      <c r="EVY159" s="86"/>
      <c r="EVZ159" s="86"/>
      <c r="EWA159" s="86"/>
      <c r="EWB159" s="86"/>
      <c r="EWC159" s="86"/>
      <c r="EWD159" s="86"/>
      <c r="EWE159" s="86"/>
      <c r="EWF159" s="86"/>
      <c r="EWG159" s="86"/>
      <c r="EWH159" s="86"/>
      <c r="EWI159" s="86"/>
      <c r="EWJ159" s="86"/>
      <c r="EWK159" s="86"/>
      <c r="EWL159" s="86"/>
      <c r="EWM159" s="86"/>
      <c r="EWN159" s="86"/>
      <c r="EWO159" s="86"/>
      <c r="EWP159" s="86"/>
      <c r="EWQ159" s="86"/>
      <c r="EWR159" s="86"/>
      <c r="EWS159" s="86"/>
      <c r="EWT159" s="86"/>
      <c r="EWU159" s="86"/>
      <c r="EWV159" s="86"/>
      <c r="EWW159" s="86"/>
      <c r="EWX159" s="86"/>
      <c r="EWY159" s="86"/>
      <c r="EWZ159" s="86"/>
      <c r="EXA159" s="86"/>
      <c r="EXB159" s="86"/>
      <c r="EXC159" s="86"/>
      <c r="EXD159" s="86"/>
      <c r="EXE159" s="86"/>
      <c r="EXF159" s="86"/>
      <c r="EXG159" s="86"/>
      <c r="EXH159" s="86"/>
      <c r="EXI159" s="86"/>
      <c r="EXJ159" s="86"/>
      <c r="EXK159" s="86"/>
      <c r="EXL159" s="86"/>
      <c r="EXM159" s="86"/>
      <c r="EXN159" s="86"/>
      <c r="EXO159" s="86"/>
      <c r="EXP159" s="86"/>
      <c r="EXQ159" s="86"/>
      <c r="EXR159" s="86"/>
      <c r="EXS159" s="86"/>
      <c r="EXT159" s="86"/>
      <c r="EXU159" s="86"/>
      <c r="EXV159" s="86"/>
      <c r="EXW159" s="86"/>
      <c r="EXX159" s="86"/>
      <c r="EXY159" s="86"/>
      <c r="EXZ159" s="86"/>
      <c r="EYA159" s="86"/>
      <c r="EYB159" s="86"/>
      <c r="EYC159" s="86"/>
      <c r="EYD159" s="86"/>
      <c r="EYE159" s="86"/>
      <c r="EYF159" s="86"/>
      <c r="EYG159" s="86"/>
      <c r="EYH159" s="86"/>
      <c r="EYI159" s="86"/>
      <c r="EYJ159" s="86"/>
      <c r="EYK159" s="86"/>
      <c r="EYL159" s="86"/>
      <c r="EYM159" s="86"/>
      <c r="EYN159" s="86"/>
      <c r="EYO159" s="86"/>
      <c r="EYP159" s="86"/>
      <c r="EYQ159" s="86"/>
      <c r="EYR159" s="86"/>
      <c r="EYS159" s="86"/>
      <c r="EYT159" s="86"/>
      <c r="EYU159" s="186"/>
      <c r="EYV159" s="186"/>
      <c r="EYW159" s="186"/>
      <c r="EYX159" s="186"/>
      <c r="EYY159" s="186"/>
      <c r="EYZ159" s="186"/>
      <c r="EZA159" s="86"/>
      <c r="EZB159" s="86"/>
      <c r="EZC159" s="86"/>
      <c r="EZD159" s="86"/>
      <c r="EZE159" s="86"/>
      <c r="EZF159" s="86"/>
      <c r="EZG159" s="86"/>
      <c r="EZH159" s="86"/>
      <c r="EZI159" s="86"/>
      <c r="EZJ159" s="86"/>
      <c r="EZK159" s="86"/>
      <c r="EZL159" s="86"/>
      <c r="EZM159" s="86"/>
      <c r="EZN159" s="86"/>
      <c r="EZO159" s="86"/>
      <c r="EZP159" s="86"/>
      <c r="EZQ159" s="86"/>
      <c r="EZR159" s="86"/>
      <c r="EZS159" s="86"/>
      <c r="EZT159" s="86"/>
      <c r="EZU159" s="86"/>
      <c r="EZV159" s="86"/>
      <c r="EZW159" s="86"/>
      <c r="EZX159" s="86"/>
      <c r="EZY159" s="86"/>
      <c r="EZZ159" s="86"/>
      <c r="FAA159" s="86"/>
      <c r="FAB159" s="86"/>
      <c r="FAC159" s="86"/>
      <c r="FAD159" s="86"/>
      <c r="FAE159" s="86"/>
      <c r="FAF159" s="86"/>
      <c r="FAG159" s="86"/>
      <c r="FAH159" s="86"/>
      <c r="FAI159" s="86"/>
      <c r="FAJ159" s="86"/>
      <c r="FAK159" s="86"/>
      <c r="FAL159" s="86"/>
      <c r="FAM159" s="86"/>
      <c r="FAN159" s="86"/>
      <c r="FAO159" s="86"/>
      <c r="FAP159" s="86"/>
      <c r="FAQ159" s="86"/>
      <c r="FAR159" s="86"/>
      <c r="FAS159" s="86"/>
      <c r="FAT159" s="86"/>
      <c r="FAU159" s="86"/>
      <c r="FAV159" s="86"/>
      <c r="FAW159" s="86"/>
      <c r="FAX159" s="86"/>
      <c r="FAY159" s="86"/>
      <c r="FAZ159" s="86"/>
      <c r="FBA159" s="86"/>
      <c r="FBB159" s="86"/>
      <c r="FBC159" s="86"/>
      <c r="FBD159" s="86"/>
      <c r="FBE159" s="86"/>
      <c r="FBF159" s="86"/>
      <c r="FBG159" s="86"/>
      <c r="FBH159" s="86"/>
      <c r="FBI159" s="86"/>
      <c r="FBJ159" s="86"/>
      <c r="FBK159" s="86"/>
      <c r="FBL159" s="86"/>
      <c r="FBM159" s="86"/>
      <c r="FBN159" s="86"/>
      <c r="FBO159" s="86"/>
      <c r="FBP159" s="86"/>
      <c r="FBQ159" s="86"/>
      <c r="FBR159" s="86"/>
      <c r="FBS159" s="86"/>
      <c r="FBT159" s="86"/>
      <c r="FBU159" s="86"/>
      <c r="FBV159" s="86"/>
      <c r="FBW159" s="86"/>
      <c r="FBX159" s="86"/>
      <c r="FBY159" s="86"/>
      <c r="FBZ159" s="86"/>
      <c r="FCA159" s="86"/>
      <c r="FCB159" s="86"/>
      <c r="FCC159" s="86"/>
      <c r="FCD159" s="86"/>
      <c r="FCE159" s="86"/>
      <c r="FCF159" s="86"/>
      <c r="FCG159" s="86"/>
      <c r="FCH159" s="86"/>
      <c r="FCI159" s="86"/>
      <c r="FCJ159" s="86"/>
      <c r="FCK159" s="86"/>
      <c r="FCL159" s="86"/>
      <c r="FCM159" s="86"/>
      <c r="FCN159" s="86"/>
      <c r="FCO159" s="86"/>
      <c r="FCP159" s="86"/>
      <c r="FCQ159" s="86"/>
      <c r="FCR159" s="86"/>
      <c r="FCS159" s="86"/>
      <c r="FCT159" s="86"/>
      <c r="FCU159" s="86"/>
      <c r="FCV159" s="86"/>
      <c r="FCW159" s="86"/>
      <c r="FCX159" s="86"/>
      <c r="FCY159" s="86"/>
      <c r="FCZ159" s="86"/>
      <c r="FDA159" s="86"/>
      <c r="FDB159" s="86"/>
      <c r="FDC159" s="86"/>
      <c r="FDD159" s="86"/>
      <c r="FDE159" s="86"/>
      <c r="FDF159" s="86"/>
      <c r="FDG159" s="86"/>
      <c r="FDH159" s="86"/>
      <c r="FDI159" s="86"/>
      <c r="FDJ159" s="86"/>
      <c r="FDK159" s="86"/>
      <c r="FDL159" s="86"/>
      <c r="FDM159" s="86"/>
      <c r="FDN159" s="86"/>
      <c r="FDO159" s="86"/>
      <c r="FDP159" s="86"/>
      <c r="FDQ159" s="86"/>
      <c r="FDR159" s="86"/>
      <c r="FDS159" s="86"/>
      <c r="FDT159" s="86"/>
      <c r="FDU159" s="86"/>
      <c r="FDV159" s="86"/>
      <c r="FDW159" s="86"/>
      <c r="FDX159" s="86"/>
      <c r="FDY159" s="86"/>
      <c r="FDZ159" s="86"/>
      <c r="FEA159" s="86"/>
      <c r="FEB159" s="86"/>
      <c r="FEC159" s="86"/>
      <c r="FED159" s="86"/>
      <c r="FEE159" s="86"/>
      <c r="FEF159" s="86"/>
      <c r="FEG159" s="86"/>
      <c r="FEH159" s="86"/>
      <c r="FEI159" s="86"/>
      <c r="FEJ159" s="86"/>
      <c r="FEK159" s="86"/>
      <c r="FEL159" s="86"/>
      <c r="FEM159" s="86"/>
      <c r="FEN159" s="86"/>
      <c r="FEO159" s="86"/>
      <c r="FEP159" s="86"/>
      <c r="FEQ159" s="86"/>
      <c r="FER159" s="86"/>
      <c r="FES159" s="86"/>
      <c r="FET159" s="86"/>
      <c r="FEU159" s="86"/>
      <c r="FEV159" s="86"/>
      <c r="FEW159" s="86"/>
      <c r="FEX159" s="86"/>
      <c r="FEY159" s="86"/>
      <c r="FEZ159" s="86"/>
      <c r="FFA159" s="86"/>
      <c r="FFB159" s="86"/>
      <c r="FFC159" s="86"/>
      <c r="FFD159" s="86"/>
      <c r="FFE159" s="86"/>
      <c r="FFF159" s="86"/>
      <c r="FFG159" s="86"/>
      <c r="FFH159" s="86"/>
      <c r="FFI159" s="86"/>
      <c r="FFJ159" s="86"/>
      <c r="FFK159" s="86"/>
      <c r="FFL159" s="86"/>
      <c r="FFM159" s="86"/>
      <c r="FFN159" s="86"/>
      <c r="FFO159" s="86"/>
      <c r="FFP159" s="86"/>
      <c r="FFQ159" s="86"/>
      <c r="FFR159" s="86"/>
      <c r="FFS159" s="86"/>
      <c r="FFT159" s="86"/>
      <c r="FFU159" s="86"/>
      <c r="FFV159" s="86"/>
      <c r="FFW159" s="86"/>
      <c r="FFX159" s="86"/>
      <c r="FFY159" s="86"/>
      <c r="FFZ159" s="86"/>
      <c r="FGA159" s="86"/>
      <c r="FGB159" s="86"/>
      <c r="FGC159" s="86"/>
      <c r="FGD159" s="86"/>
      <c r="FGE159" s="86"/>
      <c r="FGF159" s="86"/>
      <c r="FGG159" s="86"/>
      <c r="FGH159" s="86"/>
      <c r="FGI159" s="86"/>
      <c r="FGJ159" s="86"/>
      <c r="FGK159" s="86"/>
      <c r="FGL159" s="86"/>
      <c r="FGM159" s="86"/>
      <c r="FGN159" s="86"/>
      <c r="FGO159" s="86"/>
      <c r="FGP159" s="86"/>
      <c r="FGQ159" s="86"/>
      <c r="FGR159" s="86"/>
      <c r="FGS159" s="86"/>
      <c r="FGT159" s="86"/>
      <c r="FGU159" s="86"/>
      <c r="FGV159" s="86"/>
      <c r="FGW159" s="86"/>
      <c r="FGX159" s="86"/>
      <c r="FGY159" s="86"/>
      <c r="FGZ159" s="86"/>
      <c r="FHA159" s="86"/>
      <c r="FHB159" s="86"/>
      <c r="FHC159" s="86"/>
      <c r="FHD159" s="86"/>
      <c r="FHE159" s="86"/>
      <c r="FHF159" s="86"/>
      <c r="FHG159" s="86"/>
      <c r="FHH159" s="86"/>
      <c r="FHI159" s="86"/>
      <c r="FHJ159" s="86"/>
      <c r="FHK159" s="86"/>
      <c r="FHL159" s="86"/>
      <c r="FHM159" s="86"/>
      <c r="FHN159" s="86"/>
      <c r="FHO159" s="86"/>
      <c r="FHP159" s="86"/>
      <c r="FHQ159" s="86"/>
      <c r="FHR159" s="86"/>
      <c r="FHS159" s="86"/>
      <c r="FHT159" s="86"/>
      <c r="FHU159" s="86"/>
      <c r="FHV159" s="86"/>
      <c r="FHW159" s="86"/>
      <c r="FHX159" s="86"/>
      <c r="FHY159" s="86"/>
      <c r="FHZ159" s="86"/>
      <c r="FIA159" s="86"/>
      <c r="FIB159" s="86"/>
      <c r="FIC159" s="86"/>
      <c r="FID159" s="86"/>
      <c r="FIE159" s="86"/>
      <c r="FIF159" s="86"/>
      <c r="FIG159" s="86"/>
      <c r="FIH159" s="86"/>
      <c r="FII159" s="86"/>
      <c r="FIJ159" s="86"/>
      <c r="FIK159" s="86"/>
      <c r="FIL159" s="86"/>
      <c r="FIM159" s="86"/>
      <c r="FIN159" s="86"/>
      <c r="FIO159" s="86"/>
      <c r="FIP159" s="86"/>
      <c r="FIQ159" s="186"/>
      <c r="FIR159" s="186"/>
      <c r="FIS159" s="186"/>
      <c r="FIT159" s="186"/>
      <c r="FIU159" s="186"/>
      <c r="FIV159" s="186"/>
      <c r="FIW159" s="86"/>
      <c r="FIX159" s="86"/>
      <c r="FIY159" s="86"/>
      <c r="FIZ159" s="86"/>
      <c r="FJA159" s="86"/>
      <c r="FJB159" s="86"/>
      <c r="FJC159" s="86"/>
      <c r="FJD159" s="86"/>
      <c r="FJE159" s="86"/>
      <c r="FJF159" s="86"/>
      <c r="FJG159" s="86"/>
      <c r="FJH159" s="86"/>
      <c r="FJI159" s="86"/>
      <c r="FJJ159" s="86"/>
      <c r="FJK159" s="86"/>
      <c r="FJL159" s="86"/>
      <c r="FJM159" s="86"/>
      <c r="FJN159" s="86"/>
      <c r="FJO159" s="86"/>
      <c r="FJP159" s="86"/>
      <c r="FJQ159" s="86"/>
      <c r="FJR159" s="86"/>
      <c r="FJS159" s="86"/>
      <c r="FJT159" s="86"/>
      <c r="FJU159" s="86"/>
      <c r="FJV159" s="86"/>
      <c r="FJW159" s="86"/>
      <c r="FJX159" s="86"/>
      <c r="FJY159" s="86"/>
      <c r="FJZ159" s="86"/>
      <c r="FKA159" s="86"/>
      <c r="FKB159" s="86"/>
      <c r="FKC159" s="86"/>
      <c r="FKD159" s="86"/>
      <c r="FKE159" s="86"/>
      <c r="FKF159" s="86"/>
      <c r="FKG159" s="86"/>
      <c r="FKH159" s="86"/>
      <c r="FKI159" s="86"/>
      <c r="FKJ159" s="86"/>
      <c r="FKK159" s="86"/>
      <c r="FKL159" s="86"/>
      <c r="FKM159" s="86"/>
      <c r="FKN159" s="86"/>
      <c r="FKO159" s="86"/>
      <c r="FKP159" s="86"/>
      <c r="FKQ159" s="86"/>
      <c r="FKR159" s="86"/>
      <c r="FKS159" s="86"/>
      <c r="FKT159" s="86"/>
      <c r="FKU159" s="86"/>
      <c r="FKV159" s="86"/>
      <c r="FKW159" s="86"/>
      <c r="FKX159" s="86"/>
      <c r="FKY159" s="86"/>
      <c r="FKZ159" s="86"/>
      <c r="FLA159" s="86"/>
      <c r="FLB159" s="86"/>
      <c r="FLC159" s="86"/>
      <c r="FLD159" s="86"/>
      <c r="FLE159" s="86"/>
      <c r="FLF159" s="86"/>
      <c r="FLG159" s="86"/>
      <c r="FLH159" s="86"/>
      <c r="FLI159" s="86"/>
      <c r="FLJ159" s="86"/>
      <c r="FLK159" s="86"/>
      <c r="FLL159" s="86"/>
      <c r="FLM159" s="86"/>
      <c r="FLN159" s="86"/>
      <c r="FLO159" s="86"/>
      <c r="FLP159" s="86"/>
      <c r="FLQ159" s="86"/>
      <c r="FLR159" s="86"/>
      <c r="FLS159" s="86"/>
      <c r="FLT159" s="86"/>
      <c r="FLU159" s="86"/>
      <c r="FLV159" s="86"/>
      <c r="FLW159" s="86"/>
      <c r="FLX159" s="86"/>
      <c r="FLY159" s="86"/>
      <c r="FLZ159" s="86"/>
      <c r="FMA159" s="86"/>
      <c r="FMB159" s="86"/>
      <c r="FMC159" s="86"/>
      <c r="FMD159" s="86"/>
      <c r="FME159" s="86"/>
      <c r="FMF159" s="86"/>
      <c r="FMG159" s="86"/>
      <c r="FMH159" s="86"/>
      <c r="FMI159" s="86"/>
      <c r="FMJ159" s="86"/>
      <c r="FMK159" s="86"/>
      <c r="FML159" s="86"/>
      <c r="FMM159" s="86"/>
      <c r="FMN159" s="86"/>
      <c r="FMO159" s="86"/>
      <c r="FMP159" s="86"/>
      <c r="FMQ159" s="86"/>
      <c r="FMR159" s="86"/>
      <c r="FMS159" s="86"/>
      <c r="FMT159" s="86"/>
      <c r="FMU159" s="86"/>
      <c r="FMV159" s="86"/>
      <c r="FMW159" s="86"/>
      <c r="FMX159" s="86"/>
      <c r="FMY159" s="86"/>
      <c r="FMZ159" s="86"/>
      <c r="FNA159" s="86"/>
      <c r="FNB159" s="86"/>
      <c r="FNC159" s="86"/>
      <c r="FND159" s="86"/>
      <c r="FNE159" s="86"/>
      <c r="FNF159" s="86"/>
      <c r="FNG159" s="86"/>
      <c r="FNH159" s="86"/>
      <c r="FNI159" s="86"/>
      <c r="FNJ159" s="86"/>
      <c r="FNK159" s="86"/>
      <c r="FNL159" s="86"/>
      <c r="FNM159" s="86"/>
      <c r="FNN159" s="86"/>
      <c r="FNO159" s="86"/>
      <c r="FNP159" s="86"/>
      <c r="FNQ159" s="86"/>
      <c r="FNR159" s="86"/>
      <c r="FNS159" s="86"/>
      <c r="FNT159" s="86"/>
      <c r="FNU159" s="86"/>
      <c r="FNV159" s="86"/>
      <c r="FNW159" s="86"/>
      <c r="FNX159" s="86"/>
      <c r="FNY159" s="86"/>
      <c r="FNZ159" s="86"/>
      <c r="FOA159" s="86"/>
      <c r="FOB159" s="86"/>
      <c r="FOC159" s="86"/>
      <c r="FOD159" s="86"/>
      <c r="FOE159" s="86"/>
      <c r="FOF159" s="86"/>
      <c r="FOG159" s="86"/>
      <c r="FOH159" s="86"/>
      <c r="FOI159" s="86"/>
      <c r="FOJ159" s="86"/>
      <c r="FOK159" s="86"/>
      <c r="FOL159" s="86"/>
      <c r="FOM159" s="86"/>
      <c r="FON159" s="86"/>
      <c r="FOO159" s="86"/>
      <c r="FOP159" s="86"/>
      <c r="FOQ159" s="86"/>
      <c r="FOR159" s="86"/>
      <c r="FOS159" s="86"/>
      <c r="FOT159" s="86"/>
      <c r="FOU159" s="86"/>
      <c r="FOV159" s="86"/>
      <c r="FOW159" s="86"/>
      <c r="FOX159" s="86"/>
      <c r="FOY159" s="86"/>
      <c r="FOZ159" s="86"/>
      <c r="FPA159" s="86"/>
      <c r="FPB159" s="86"/>
      <c r="FPC159" s="86"/>
      <c r="FPD159" s="86"/>
      <c r="FPE159" s="86"/>
      <c r="FPF159" s="86"/>
      <c r="FPG159" s="86"/>
      <c r="FPH159" s="86"/>
      <c r="FPI159" s="86"/>
      <c r="FPJ159" s="86"/>
      <c r="FPK159" s="86"/>
      <c r="FPL159" s="86"/>
      <c r="FPM159" s="86"/>
      <c r="FPN159" s="86"/>
      <c r="FPO159" s="86"/>
      <c r="FPP159" s="86"/>
      <c r="FPQ159" s="86"/>
      <c r="FPR159" s="86"/>
      <c r="FPS159" s="86"/>
      <c r="FPT159" s="86"/>
      <c r="FPU159" s="86"/>
      <c r="FPV159" s="86"/>
      <c r="FPW159" s="86"/>
      <c r="FPX159" s="86"/>
      <c r="FPY159" s="86"/>
      <c r="FPZ159" s="86"/>
      <c r="FQA159" s="86"/>
      <c r="FQB159" s="86"/>
      <c r="FQC159" s="86"/>
      <c r="FQD159" s="86"/>
      <c r="FQE159" s="86"/>
      <c r="FQF159" s="86"/>
      <c r="FQG159" s="86"/>
      <c r="FQH159" s="86"/>
      <c r="FQI159" s="86"/>
      <c r="FQJ159" s="86"/>
      <c r="FQK159" s="86"/>
      <c r="FQL159" s="86"/>
      <c r="FQM159" s="86"/>
      <c r="FQN159" s="86"/>
      <c r="FQO159" s="86"/>
      <c r="FQP159" s="86"/>
      <c r="FQQ159" s="86"/>
      <c r="FQR159" s="86"/>
      <c r="FQS159" s="86"/>
      <c r="FQT159" s="86"/>
      <c r="FQU159" s="86"/>
      <c r="FQV159" s="86"/>
      <c r="FQW159" s="86"/>
      <c r="FQX159" s="86"/>
      <c r="FQY159" s="86"/>
      <c r="FQZ159" s="86"/>
      <c r="FRA159" s="86"/>
      <c r="FRB159" s="86"/>
      <c r="FRC159" s="86"/>
      <c r="FRD159" s="86"/>
      <c r="FRE159" s="86"/>
      <c r="FRF159" s="86"/>
      <c r="FRG159" s="86"/>
      <c r="FRH159" s="86"/>
      <c r="FRI159" s="86"/>
      <c r="FRJ159" s="86"/>
      <c r="FRK159" s="86"/>
      <c r="FRL159" s="86"/>
      <c r="FRM159" s="86"/>
      <c r="FRN159" s="86"/>
      <c r="FRO159" s="86"/>
      <c r="FRP159" s="86"/>
      <c r="FRQ159" s="86"/>
      <c r="FRR159" s="86"/>
      <c r="FRS159" s="86"/>
      <c r="FRT159" s="86"/>
      <c r="FRU159" s="86"/>
      <c r="FRV159" s="86"/>
      <c r="FRW159" s="86"/>
      <c r="FRX159" s="86"/>
      <c r="FRY159" s="86"/>
      <c r="FRZ159" s="86"/>
      <c r="FSA159" s="86"/>
      <c r="FSB159" s="86"/>
      <c r="FSC159" s="86"/>
      <c r="FSD159" s="86"/>
      <c r="FSE159" s="86"/>
      <c r="FSF159" s="86"/>
      <c r="FSG159" s="86"/>
      <c r="FSH159" s="86"/>
      <c r="FSI159" s="86"/>
      <c r="FSJ159" s="86"/>
      <c r="FSK159" s="86"/>
      <c r="FSL159" s="86"/>
      <c r="FSM159" s="186"/>
      <c r="FSN159" s="186"/>
      <c r="FSO159" s="186"/>
      <c r="FSP159" s="186"/>
      <c r="FSQ159" s="186"/>
      <c r="FSR159" s="186"/>
      <c r="FSS159" s="86"/>
      <c r="FST159" s="86"/>
      <c r="FSU159" s="86"/>
      <c r="FSV159" s="86"/>
      <c r="FSW159" s="86"/>
      <c r="FSX159" s="86"/>
      <c r="FSY159" s="86"/>
      <c r="FSZ159" s="86"/>
      <c r="FTA159" s="86"/>
      <c r="FTB159" s="86"/>
      <c r="FTC159" s="86"/>
      <c r="FTD159" s="86"/>
      <c r="FTE159" s="86"/>
      <c r="FTF159" s="86"/>
      <c r="FTG159" s="86"/>
      <c r="FTH159" s="86"/>
      <c r="FTI159" s="86"/>
      <c r="FTJ159" s="86"/>
      <c r="FTK159" s="86"/>
      <c r="FTL159" s="86"/>
      <c r="FTM159" s="86"/>
      <c r="FTN159" s="86"/>
      <c r="FTO159" s="86"/>
      <c r="FTP159" s="86"/>
      <c r="FTQ159" s="86"/>
      <c r="FTR159" s="86"/>
      <c r="FTS159" s="86"/>
      <c r="FTT159" s="86"/>
      <c r="FTU159" s="86"/>
      <c r="FTV159" s="86"/>
      <c r="FTW159" s="86"/>
      <c r="FTX159" s="86"/>
      <c r="FTY159" s="86"/>
      <c r="FTZ159" s="86"/>
      <c r="FUA159" s="86"/>
      <c r="FUB159" s="86"/>
      <c r="FUC159" s="86"/>
      <c r="FUD159" s="86"/>
      <c r="FUE159" s="86"/>
      <c r="FUF159" s="86"/>
      <c r="FUG159" s="86"/>
      <c r="FUH159" s="86"/>
      <c r="FUI159" s="86"/>
      <c r="FUJ159" s="86"/>
      <c r="FUK159" s="86"/>
      <c r="FUL159" s="86"/>
      <c r="FUM159" s="86"/>
      <c r="FUN159" s="86"/>
      <c r="FUO159" s="86"/>
      <c r="FUP159" s="86"/>
      <c r="FUQ159" s="86"/>
      <c r="FUR159" s="86"/>
      <c r="FUS159" s="86"/>
      <c r="FUT159" s="86"/>
      <c r="FUU159" s="86"/>
      <c r="FUV159" s="86"/>
      <c r="FUW159" s="86"/>
      <c r="FUX159" s="86"/>
      <c r="FUY159" s="86"/>
      <c r="FUZ159" s="86"/>
      <c r="FVA159" s="86"/>
      <c r="FVB159" s="86"/>
      <c r="FVC159" s="86"/>
      <c r="FVD159" s="86"/>
      <c r="FVE159" s="86"/>
      <c r="FVF159" s="86"/>
      <c r="FVG159" s="86"/>
      <c r="FVH159" s="86"/>
      <c r="FVI159" s="86"/>
      <c r="FVJ159" s="86"/>
      <c r="FVK159" s="86"/>
      <c r="FVL159" s="86"/>
      <c r="FVM159" s="86"/>
      <c r="FVN159" s="86"/>
      <c r="FVO159" s="86"/>
      <c r="FVP159" s="86"/>
      <c r="FVQ159" s="86"/>
      <c r="FVR159" s="86"/>
      <c r="FVS159" s="86"/>
      <c r="FVT159" s="86"/>
      <c r="FVU159" s="86"/>
      <c r="FVV159" s="86"/>
      <c r="FVW159" s="86"/>
      <c r="FVX159" s="86"/>
      <c r="FVY159" s="86"/>
      <c r="FVZ159" s="86"/>
      <c r="FWA159" s="86"/>
      <c r="FWB159" s="86"/>
      <c r="FWC159" s="86"/>
      <c r="FWD159" s="86"/>
      <c r="FWE159" s="86"/>
      <c r="FWF159" s="86"/>
      <c r="FWG159" s="86"/>
      <c r="FWH159" s="86"/>
      <c r="FWI159" s="86"/>
      <c r="FWJ159" s="86"/>
      <c r="FWK159" s="86"/>
      <c r="FWL159" s="86"/>
      <c r="FWM159" s="86"/>
      <c r="FWN159" s="86"/>
      <c r="FWO159" s="86"/>
      <c r="FWP159" s="86"/>
      <c r="FWQ159" s="86"/>
      <c r="FWR159" s="86"/>
      <c r="FWS159" s="86"/>
      <c r="FWT159" s="86"/>
      <c r="FWU159" s="86"/>
      <c r="FWV159" s="86"/>
      <c r="FWW159" s="86"/>
      <c r="FWX159" s="86"/>
      <c r="FWY159" s="86"/>
      <c r="FWZ159" s="86"/>
      <c r="FXA159" s="86"/>
      <c r="FXB159" s="86"/>
      <c r="FXC159" s="86"/>
      <c r="FXD159" s="86"/>
      <c r="FXE159" s="86"/>
      <c r="FXF159" s="86"/>
      <c r="FXG159" s="86"/>
      <c r="FXH159" s="86"/>
      <c r="FXI159" s="86"/>
      <c r="FXJ159" s="86"/>
      <c r="FXK159" s="86"/>
      <c r="FXL159" s="86"/>
      <c r="FXM159" s="86"/>
      <c r="FXN159" s="86"/>
      <c r="FXO159" s="86"/>
      <c r="FXP159" s="86"/>
      <c r="FXQ159" s="86"/>
      <c r="FXR159" s="86"/>
      <c r="FXS159" s="86"/>
      <c r="FXT159" s="86"/>
      <c r="FXU159" s="86"/>
      <c r="FXV159" s="86"/>
      <c r="FXW159" s="86"/>
      <c r="FXX159" s="86"/>
      <c r="FXY159" s="86"/>
      <c r="FXZ159" s="86"/>
      <c r="FYA159" s="86"/>
      <c r="FYB159" s="86"/>
      <c r="FYC159" s="86"/>
      <c r="FYD159" s="86"/>
      <c r="FYE159" s="86"/>
      <c r="FYF159" s="86"/>
      <c r="FYG159" s="86"/>
      <c r="FYH159" s="86"/>
      <c r="FYI159" s="86"/>
      <c r="FYJ159" s="86"/>
      <c r="FYK159" s="86"/>
      <c r="FYL159" s="86"/>
      <c r="FYM159" s="86"/>
      <c r="FYN159" s="86"/>
      <c r="FYO159" s="86"/>
      <c r="FYP159" s="86"/>
      <c r="FYQ159" s="86"/>
      <c r="FYR159" s="86"/>
      <c r="FYS159" s="86"/>
      <c r="FYT159" s="86"/>
      <c r="FYU159" s="86"/>
      <c r="FYV159" s="86"/>
      <c r="FYW159" s="86"/>
      <c r="FYX159" s="86"/>
      <c r="FYY159" s="86"/>
      <c r="FYZ159" s="86"/>
      <c r="FZA159" s="86"/>
      <c r="FZB159" s="86"/>
      <c r="FZC159" s="86"/>
      <c r="FZD159" s="86"/>
      <c r="FZE159" s="86"/>
      <c r="FZF159" s="86"/>
      <c r="FZG159" s="86"/>
      <c r="FZH159" s="86"/>
      <c r="FZI159" s="86"/>
      <c r="FZJ159" s="86"/>
      <c r="FZK159" s="86"/>
      <c r="FZL159" s="86"/>
      <c r="FZM159" s="86"/>
      <c r="FZN159" s="86"/>
      <c r="FZO159" s="86"/>
      <c r="FZP159" s="86"/>
      <c r="FZQ159" s="86"/>
      <c r="FZR159" s="86"/>
      <c r="FZS159" s="86"/>
      <c r="FZT159" s="86"/>
      <c r="FZU159" s="86"/>
      <c r="FZV159" s="86"/>
      <c r="FZW159" s="86"/>
      <c r="FZX159" s="86"/>
      <c r="FZY159" s="86"/>
      <c r="FZZ159" s="86"/>
      <c r="GAA159" s="86"/>
      <c r="GAB159" s="86"/>
      <c r="GAC159" s="86"/>
      <c r="GAD159" s="86"/>
      <c r="GAE159" s="86"/>
      <c r="GAF159" s="86"/>
      <c r="GAG159" s="86"/>
      <c r="GAH159" s="86"/>
      <c r="GAI159" s="86"/>
      <c r="GAJ159" s="86"/>
      <c r="GAK159" s="86"/>
      <c r="GAL159" s="86"/>
      <c r="GAM159" s="86"/>
      <c r="GAN159" s="86"/>
      <c r="GAO159" s="86"/>
      <c r="GAP159" s="86"/>
      <c r="GAQ159" s="86"/>
      <c r="GAR159" s="86"/>
      <c r="GAS159" s="86"/>
      <c r="GAT159" s="86"/>
      <c r="GAU159" s="86"/>
      <c r="GAV159" s="86"/>
      <c r="GAW159" s="86"/>
      <c r="GAX159" s="86"/>
      <c r="GAY159" s="86"/>
      <c r="GAZ159" s="86"/>
      <c r="GBA159" s="86"/>
      <c r="GBB159" s="86"/>
      <c r="GBC159" s="86"/>
      <c r="GBD159" s="86"/>
      <c r="GBE159" s="86"/>
      <c r="GBF159" s="86"/>
      <c r="GBG159" s="86"/>
      <c r="GBH159" s="86"/>
      <c r="GBI159" s="86"/>
      <c r="GBJ159" s="86"/>
      <c r="GBK159" s="86"/>
      <c r="GBL159" s="86"/>
      <c r="GBM159" s="86"/>
      <c r="GBN159" s="86"/>
      <c r="GBO159" s="86"/>
      <c r="GBP159" s="86"/>
      <c r="GBQ159" s="86"/>
      <c r="GBR159" s="86"/>
      <c r="GBS159" s="86"/>
      <c r="GBT159" s="86"/>
      <c r="GBU159" s="86"/>
      <c r="GBV159" s="86"/>
      <c r="GBW159" s="86"/>
      <c r="GBX159" s="86"/>
      <c r="GBY159" s="86"/>
      <c r="GBZ159" s="86"/>
      <c r="GCA159" s="86"/>
      <c r="GCB159" s="86"/>
      <c r="GCC159" s="86"/>
      <c r="GCD159" s="86"/>
      <c r="GCE159" s="86"/>
      <c r="GCF159" s="86"/>
      <c r="GCG159" s="86"/>
      <c r="GCH159" s="86"/>
      <c r="GCI159" s="186"/>
      <c r="GCJ159" s="186"/>
      <c r="GCK159" s="186"/>
      <c r="GCL159" s="186"/>
      <c r="GCM159" s="186"/>
      <c r="GCN159" s="186"/>
      <c r="GCO159" s="86"/>
      <c r="GCP159" s="86"/>
      <c r="GCQ159" s="86"/>
      <c r="GCR159" s="86"/>
      <c r="GCS159" s="86"/>
      <c r="GCT159" s="86"/>
      <c r="GCU159" s="86"/>
      <c r="GCV159" s="86"/>
      <c r="GCW159" s="86"/>
      <c r="GCX159" s="86"/>
      <c r="GCY159" s="86"/>
      <c r="GCZ159" s="86"/>
      <c r="GDA159" s="86"/>
      <c r="GDB159" s="86"/>
      <c r="GDC159" s="86"/>
      <c r="GDD159" s="86"/>
      <c r="GDE159" s="86"/>
      <c r="GDF159" s="86"/>
      <c r="GDG159" s="86"/>
      <c r="GDH159" s="86"/>
      <c r="GDI159" s="86"/>
      <c r="GDJ159" s="86"/>
      <c r="GDK159" s="86"/>
      <c r="GDL159" s="86"/>
      <c r="GDM159" s="86"/>
      <c r="GDN159" s="86"/>
      <c r="GDO159" s="86"/>
      <c r="GDP159" s="86"/>
      <c r="GDQ159" s="86"/>
      <c r="GDR159" s="86"/>
      <c r="GDS159" s="86"/>
      <c r="GDT159" s="86"/>
      <c r="GDU159" s="86"/>
      <c r="GDV159" s="86"/>
      <c r="GDW159" s="86"/>
      <c r="GDX159" s="86"/>
      <c r="GDY159" s="86"/>
      <c r="GDZ159" s="86"/>
      <c r="GEA159" s="86"/>
      <c r="GEB159" s="86"/>
      <c r="GEC159" s="86"/>
      <c r="GED159" s="86"/>
      <c r="GEE159" s="86"/>
      <c r="GEF159" s="86"/>
      <c r="GEG159" s="86"/>
      <c r="GEH159" s="86"/>
      <c r="GEI159" s="86"/>
      <c r="GEJ159" s="86"/>
      <c r="GEK159" s="86"/>
      <c r="GEL159" s="86"/>
      <c r="GEM159" s="86"/>
      <c r="GEN159" s="86"/>
      <c r="GEO159" s="86"/>
      <c r="GEP159" s="86"/>
      <c r="GEQ159" s="86"/>
      <c r="GER159" s="86"/>
      <c r="GES159" s="86"/>
      <c r="GET159" s="86"/>
      <c r="GEU159" s="86"/>
      <c r="GEV159" s="86"/>
      <c r="GEW159" s="86"/>
      <c r="GEX159" s="86"/>
      <c r="GEY159" s="86"/>
      <c r="GEZ159" s="86"/>
      <c r="GFA159" s="86"/>
      <c r="GFB159" s="86"/>
      <c r="GFC159" s="86"/>
      <c r="GFD159" s="86"/>
      <c r="GFE159" s="86"/>
      <c r="GFF159" s="86"/>
      <c r="GFG159" s="86"/>
      <c r="GFH159" s="86"/>
      <c r="GFI159" s="86"/>
      <c r="GFJ159" s="86"/>
      <c r="GFK159" s="86"/>
      <c r="GFL159" s="86"/>
      <c r="GFM159" s="86"/>
      <c r="GFN159" s="86"/>
      <c r="GFO159" s="86"/>
      <c r="GFP159" s="86"/>
      <c r="GFQ159" s="86"/>
      <c r="GFR159" s="86"/>
      <c r="GFS159" s="86"/>
      <c r="GFT159" s="86"/>
      <c r="GFU159" s="86"/>
      <c r="GFV159" s="86"/>
      <c r="GFW159" s="86"/>
      <c r="GFX159" s="86"/>
      <c r="GFY159" s="86"/>
      <c r="GFZ159" s="86"/>
      <c r="GGA159" s="86"/>
      <c r="GGB159" s="86"/>
      <c r="GGC159" s="86"/>
      <c r="GGD159" s="86"/>
      <c r="GGE159" s="86"/>
      <c r="GGF159" s="86"/>
      <c r="GGG159" s="86"/>
      <c r="GGH159" s="86"/>
      <c r="GGI159" s="86"/>
      <c r="GGJ159" s="86"/>
      <c r="GGK159" s="86"/>
      <c r="GGL159" s="86"/>
      <c r="GGM159" s="86"/>
      <c r="GGN159" s="86"/>
      <c r="GGO159" s="86"/>
      <c r="GGP159" s="86"/>
      <c r="GGQ159" s="86"/>
      <c r="GGR159" s="86"/>
      <c r="GGS159" s="86"/>
      <c r="GGT159" s="86"/>
      <c r="GGU159" s="86"/>
      <c r="GGV159" s="86"/>
      <c r="GGW159" s="86"/>
      <c r="GGX159" s="86"/>
      <c r="GGY159" s="86"/>
      <c r="GGZ159" s="86"/>
      <c r="GHA159" s="86"/>
      <c r="GHB159" s="86"/>
      <c r="GHC159" s="86"/>
      <c r="GHD159" s="86"/>
      <c r="GHE159" s="86"/>
      <c r="GHF159" s="86"/>
      <c r="GHG159" s="86"/>
      <c r="GHH159" s="86"/>
      <c r="GHI159" s="86"/>
      <c r="GHJ159" s="86"/>
      <c r="GHK159" s="86"/>
      <c r="GHL159" s="86"/>
      <c r="GHM159" s="86"/>
      <c r="GHN159" s="86"/>
      <c r="GHO159" s="86"/>
      <c r="GHP159" s="86"/>
      <c r="GHQ159" s="86"/>
      <c r="GHR159" s="86"/>
      <c r="GHS159" s="86"/>
      <c r="GHT159" s="86"/>
      <c r="GHU159" s="86"/>
      <c r="GHV159" s="86"/>
      <c r="GHW159" s="86"/>
      <c r="GHX159" s="86"/>
      <c r="GHY159" s="86"/>
      <c r="GHZ159" s="86"/>
      <c r="GIA159" s="86"/>
      <c r="GIB159" s="86"/>
      <c r="GIC159" s="86"/>
      <c r="GID159" s="86"/>
      <c r="GIE159" s="86"/>
      <c r="GIF159" s="86"/>
      <c r="GIG159" s="86"/>
      <c r="GIH159" s="86"/>
      <c r="GII159" s="86"/>
      <c r="GIJ159" s="86"/>
      <c r="GIK159" s="86"/>
      <c r="GIL159" s="86"/>
      <c r="GIM159" s="86"/>
      <c r="GIN159" s="86"/>
      <c r="GIO159" s="86"/>
      <c r="GIP159" s="86"/>
      <c r="GIQ159" s="86"/>
      <c r="GIR159" s="86"/>
      <c r="GIS159" s="86"/>
      <c r="GIT159" s="86"/>
      <c r="GIU159" s="86"/>
      <c r="GIV159" s="86"/>
      <c r="GIW159" s="86"/>
      <c r="GIX159" s="86"/>
      <c r="GIY159" s="86"/>
      <c r="GIZ159" s="86"/>
      <c r="GJA159" s="86"/>
      <c r="GJB159" s="86"/>
      <c r="GJC159" s="86"/>
      <c r="GJD159" s="86"/>
      <c r="GJE159" s="86"/>
      <c r="GJF159" s="86"/>
      <c r="GJG159" s="86"/>
      <c r="GJH159" s="86"/>
      <c r="GJI159" s="86"/>
      <c r="GJJ159" s="86"/>
      <c r="GJK159" s="86"/>
      <c r="GJL159" s="86"/>
      <c r="GJM159" s="86"/>
      <c r="GJN159" s="86"/>
      <c r="GJO159" s="86"/>
      <c r="GJP159" s="86"/>
      <c r="GJQ159" s="86"/>
      <c r="GJR159" s="86"/>
      <c r="GJS159" s="86"/>
      <c r="GJT159" s="86"/>
      <c r="GJU159" s="86"/>
      <c r="GJV159" s="86"/>
      <c r="GJW159" s="86"/>
      <c r="GJX159" s="86"/>
      <c r="GJY159" s="86"/>
      <c r="GJZ159" s="86"/>
      <c r="GKA159" s="86"/>
      <c r="GKB159" s="86"/>
      <c r="GKC159" s="86"/>
      <c r="GKD159" s="86"/>
      <c r="GKE159" s="86"/>
      <c r="GKF159" s="86"/>
      <c r="GKG159" s="86"/>
      <c r="GKH159" s="86"/>
      <c r="GKI159" s="86"/>
      <c r="GKJ159" s="86"/>
      <c r="GKK159" s="86"/>
      <c r="GKL159" s="86"/>
      <c r="GKM159" s="86"/>
      <c r="GKN159" s="86"/>
      <c r="GKO159" s="86"/>
      <c r="GKP159" s="86"/>
      <c r="GKQ159" s="86"/>
      <c r="GKR159" s="86"/>
      <c r="GKS159" s="86"/>
      <c r="GKT159" s="86"/>
      <c r="GKU159" s="86"/>
      <c r="GKV159" s="86"/>
      <c r="GKW159" s="86"/>
      <c r="GKX159" s="86"/>
      <c r="GKY159" s="86"/>
      <c r="GKZ159" s="86"/>
      <c r="GLA159" s="86"/>
      <c r="GLB159" s="86"/>
      <c r="GLC159" s="86"/>
      <c r="GLD159" s="86"/>
      <c r="GLE159" s="86"/>
      <c r="GLF159" s="86"/>
      <c r="GLG159" s="86"/>
      <c r="GLH159" s="86"/>
      <c r="GLI159" s="86"/>
      <c r="GLJ159" s="86"/>
      <c r="GLK159" s="86"/>
      <c r="GLL159" s="86"/>
      <c r="GLM159" s="86"/>
      <c r="GLN159" s="86"/>
      <c r="GLO159" s="86"/>
      <c r="GLP159" s="86"/>
      <c r="GLQ159" s="86"/>
      <c r="GLR159" s="86"/>
      <c r="GLS159" s="86"/>
      <c r="GLT159" s="86"/>
      <c r="GLU159" s="86"/>
      <c r="GLV159" s="86"/>
      <c r="GLW159" s="86"/>
      <c r="GLX159" s="86"/>
      <c r="GLY159" s="86"/>
      <c r="GLZ159" s="86"/>
      <c r="GMA159" s="86"/>
      <c r="GMB159" s="86"/>
      <c r="GMC159" s="86"/>
      <c r="GMD159" s="86"/>
      <c r="GME159" s="186"/>
      <c r="GMF159" s="186"/>
      <c r="GMG159" s="186"/>
      <c r="GMH159" s="186"/>
      <c r="GMI159" s="186"/>
      <c r="GMJ159" s="186"/>
      <c r="GMK159" s="86"/>
      <c r="GML159" s="86"/>
      <c r="GMM159" s="86"/>
      <c r="GMN159" s="86"/>
      <c r="GMO159" s="86"/>
      <c r="GMP159" s="86"/>
      <c r="GMQ159" s="86"/>
      <c r="GMR159" s="86"/>
      <c r="GMS159" s="86"/>
      <c r="GMT159" s="86"/>
      <c r="GMU159" s="86"/>
      <c r="GMV159" s="86"/>
      <c r="GMW159" s="86"/>
      <c r="GMX159" s="86"/>
      <c r="GMY159" s="86"/>
      <c r="GMZ159" s="86"/>
      <c r="GNA159" s="86"/>
      <c r="GNB159" s="86"/>
      <c r="GNC159" s="86"/>
      <c r="GND159" s="86"/>
      <c r="GNE159" s="86"/>
      <c r="GNF159" s="86"/>
      <c r="GNG159" s="86"/>
      <c r="GNH159" s="86"/>
      <c r="GNI159" s="86"/>
      <c r="GNJ159" s="86"/>
      <c r="GNK159" s="86"/>
      <c r="GNL159" s="86"/>
      <c r="GNM159" s="86"/>
      <c r="GNN159" s="86"/>
      <c r="GNO159" s="86"/>
      <c r="GNP159" s="86"/>
      <c r="GNQ159" s="86"/>
      <c r="GNR159" s="86"/>
      <c r="GNS159" s="86"/>
      <c r="GNT159" s="86"/>
      <c r="GNU159" s="86"/>
      <c r="GNV159" s="86"/>
      <c r="GNW159" s="86"/>
      <c r="GNX159" s="86"/>
      <c r="GNY159" s="86"/>
      <c r="GNZ159" s="86"/>
      <c r="GOA159" s="86"/>
      <c r="GOB159" s="86"/>
      <c r="GOC159" s="86"/>
      <c r="GOD159" s="86"/>
      <c r="GOE159" s="86"/>
      <c r="GOF159" s="86"/>
      <c r="GOG159" s="86"/>
      <c r="GOH159" s="86"/>
      <c r="GOI159" s="86"/>
      <c r="GOJ159" s="86"/>
      <c r="GOK159" s="86"/>
      <c r="GOL159" s="86"/>
      <c r="GOM159" s="86"/>
      <c r="GON159" s="86"/>
      <c r="GOO159" s="86"/>
      <c r="GOP159" s="86"/>
      <c r="GOQ159" s="86"/>
      <c r="GOR159" s="86"/>
      <c r="GOS159" s="86"/>
      <c r="GOT159" s="86"/>
      <c r="GOU159" s="86"/>
      <c r="GOV159" s="86"/>
      <c r="GOW159" s="86"/>
      <c r="GOX159" s="86"/>
      <c r="GOY159" s="86"/>
      <c r="GOZ159" s="86"/>
      <c r="GPA159" s="86"/>
      <c r="GPB159" s="86"/>
      <c r="GPC159" s="86"/>
      <c r="GPD159" s="86"/>
      <c r="GPE159" s="86"/>
      <c r="GPF159" s="86"/>
      <c r="GPG159" s="86"/>
      <c r="GPH159" s="86"/>
      <c r="GPI159" s="86"/>
      <c r="GPJ159" s="86"/>
      <c r="GPK159" s="86"/>
      <c r="GPL159" s="86"/>
      <c r="GPM159" s="86"/>
      <c r="GPN159" s="86"/>
      <c r="GPO159" s="86"/>
      <c r="GPP159" s="86"/>
      <c r="GPQ159" s="86"/>
      <c r="GPR159" s="86"/>
      <c r="GPS159" s="86"/>
      <c r="GPT159" s="86"/>
      <c r="GPU159" s="86"/>
      <c r="GPV159" s="86"/>
      <c r="GPW159" s="86"/>
      <c r="GPX159" s="86"/>
      <c r="GPY159" s="86"/>
      <c r="GPZ159" s="86"/>
      <c r="GQA159" s="86"/>
      <c r="GQB159" s="86"/>
      <c r="GQC159" s="86"/>
      <c r="GQD159" s="86"/>
      <c r="GQE159" s="86"/>
      <c r="GQF159" s="86"/>
      <c r="GQG159" s="86"/>
      <c r="GQH159" s="86"/>
      <c r="GQI159" s="86"/>
      <c r="GQJ159" s="86"/>
      <c r="GQK159" s="86"/>
      <c r="GQL159" s="86"/>
      <c r="GQM159" s="86"/>
      <c r="GQN159" s="86"/>
      <c r="GQO159" s="86"/>
      <c r="GQP159" s="86"/>
      <c r="GQQ159" s="86"/>
      <c r="GQR159" s="86"/>
      <c r="GQS159" s="86"/>
      <c r="GQT159" s="86"/>
      <c r="GQU159" s="86"/>
      <c r="GQV159" s="86"/>
      <c r="GQW159" s="86"/>
      <c r="GQX159" s="86"/>
      <c r="GQY159" s="86"/>
      <c r="GQZ159" s="86"/>
      <c r="GRA159" s="86"/>
      <c r="GRB159" s="86"/>
      <c r="GRC159" s="86"/>
      <c r="GRD159" s="86"/>
      <c r="GRE159" s="86"/>
      <c r="GRF159" s="86"/>
      <c r="GRG159" s="86"/>
      <c r="GRH159" s="86"/>
      <c r="GRI159" s="86"/>
      <c r="GRJ159" s="86"/>
      <c r="GRK159" s="86"/>
      <c r="GRL159" s="86"/>
      <c r="GRM159" s="86"/>
      <c r="GRN159" s="86"/>
      <c r="GRO159" s="86"/>
      <c r="GRP159" s="86"/>
      <c r="GRQ159" s="86"/>
      <c r="GRR159" s="86"/>
      <c r="GRS159" s="86"/>
      <c r="GRT159" s="86"/>
      <c r="GRU159" s="86"/>
      <c r="GRV159" s="86"/>
      <c r="GRW159" s="86"/>
      <c r="GRX159" s="86"/>
      <c r="GRY159" s="86"/>
      <c r="GRZ159" s="86"/>
      <c r="GSA159" s="86"/>
      <c r="GSB159" s="86"/>
      <c r="GSC159" s="86"/>
      <c r="GSD159" s="86"/>
      <c r="GSE159" s="86"/>
      <c r="GSF159" s="86"/>
      <c r="GSG159" s="86"/>
      <c r="GSH159" s="86"/>
      <c r="GSI159" s="86"/>
      <c r="GSJ159" s="86"/>
      <c r="GSK159" s="86"/>
      <c r="GSL159" s="86"/>
      <c r="GSM159" s="86"/>
      <c r="GSN159" s="86"/>
      <c r="GSO159" s="86"/>
      <c r="GSP159" s="86"/>
      <c r="GSQ159" s="86"/>
      <c r="GSR159" s="86"/>
      <c r="GSS159" s="86"/>
      <c r="GST159" s="86"/>
      <c r="GSU159" s="86"/>
      <c r="GSV159" s="86"/>
      <c r="GSW159" s="86"/>
      <c r="GSX159" s="86"/>
      <c r="GSY159" s="86"/>
      <c r="GSZ159" s="86"/>
      <c r="GTA159" s="86"/>
      <c r="GTB159" s="86"/>
      <c r="GTC159" s="86"/>
      <c r="GTD159" s="86"/>
      <c r="GTE159" s="86"/>
      <c r="GTF159" s="86"/>
      <c r="GTG159" s="86"/>
      <c r="GTH159" s="86"/>
      <c r="GTI159" s="86"/>
      <c r="GTJ159" s="86"/>
      <c r="GTK159" s="86"/>
      <c r="GTL159" s="86"/>
      <c r="GTM159" s="86"/>
      <c r="GTN159" s="86"/>
      <c r="GTO159" s="86"/>
      <c r="GTP159" s="86"/>
      <c r="GTQ159" s="86"/>
      <c r="GTR159" s="86"/>
      <c r="GTS159" s="86"/>
      <c r="GTT159" s="86"/>
      <c r="GTU159" s="86"/>
      <c r="GTV159" s="86"/>
      <c r="GTW159" s="86"/>
      <c r="GTX159" s="86"/>
      <c r="GTY159" s="86"/>
      <c r="GTZ159" s="86"/>
      <c r="GUA159" s="86"/>
      <c r="GUB159" s="86"/>
      <c r="GUC159" s="86"/>
      <c r="GUD159" s="86"/>
      <c r="GUE159" s="86"/>
      <c r="GUF159" s="86"/>
      <c r="GUG159" s="86"/>
      <c r="GUH159" s="86"/>
      <c r="GUI159" s="86"/>
      <c r="GUJ159" s="86"/>
      <c r="GUK159" s="86"/>
      <c r="GUL159" s="86"/>
      <c r="GUM159" s="86"/>
      <c r="GUN159" s="86"/>
      <c r="GUO159" s="86"/>
      <c r="GUP159" s="86"/>
      <c r="GUQ159" s="86"/>
      <c r="GUR159" s="86"/>
      <c r="GUS159" s="86"/>
      <c r="GUT159" s="86"/>
      <c r="GUU159" s="86"/>
      <c r="GUV159" s="86"/>
      <c r="GUW159" s="86"/>
      <c r="GUX159" s="86"/>
      <c r="GUY159" s="86"/>
      <c r="GUZ159" s="86"/>
      <c r="GVA159" s="86"/>
      <c r="GVB159" s="86"/>
      <c r="GVC159" s="86"/>
      <c r="GVD159" s="86"/>
      <c r="GVE159" s="86"/>
      <c r="GVF159" s="86"/>
      <c r="GVG159" s="86"/>
      <c r="GVH159" s="86"/>
      <c r="GVI159" s="86"/>
      <c r="GVJ159" s="86"/>
      <c r="GVK159" s="86"/>
      <c r="GVL159" s="86"/>
      <c r="GVM159" s="86"/>
      <c r="GVN159" s="86"/>
      <c r="GVO159" s="86"/>
      <c r="GVP159" s="86"/>
      <c r="GVQ159" s="86"/>
      <c r="GVR159" s="86"/>
      <c r="GVS159" s="86"/>
      <c r="GVT159" s="86"/>
      <c r="GVU159" s="86"/>
      <c r="GVV159" s="86"/>
      <c r="GVW159" s="86"/>
      <c r="GVX159" s="86"/>
      <c r="GVY159" s="86"/>
      <c r="GVZ159" s="86"/>
      <c r="GWA159" s="186"/>
      <c r="GWB159" s="186"/>
      <c r="GWC159" s="186"/>
      <c r="GWD159" s="186"/>
      <c r="GWE159" s="186"/>
      <c r="GWF159" s="186"/>
      <c r="GWG159" s="86"/>
      <c r="GWH159" s="86"/>
      <c r="GWI159" s="86"/>
      <c r="GWJ159" s="86"/>
      <c r="GWK159" s="86"/>
      <c r="GWL159" s="86"/>
      <c r="GWM159" s="86"/>
      <c r="GWN159" s="86"/>
      <c r="GWO159" s="86"/>
      <c r="GWP159" s="86"/>
      <c r="GWQ159" s="86"/>
      <c r="GWR159" s="86"/>
      <c r="GWS159" s="86"/>
      <c r="GWT159" s="86"/>
      <c r="GWU159" s="86"/>
      <c r="GWV159" s="86"/>
      <c r="GWW159" s="86"/>
      <c r="GWX159" s="86"/>
      <c r="GWY159" s="86"/>
      <c r="GWZ159" s="86"/>
      <c r="GXA159" s="86"/>
      <c r="GXB159" s="86"/>
      <c r="GXC159" s="86"/>
      <c r="GXD159" s="86"/>
      <c r="GXE159" s="86"/>
      <c r="GXF159" s="86"/>
      <c r="GXG159" s="86"/>
      <c r="GXH159" s="86"/>
      <c r="GXI159" s="86"/>
      <c r="GXJ159" s="86"/>
      <c r="GXK159" s="86"/>
      <c r="GXL159" s="86"/>
      <c r="GXM159" s="86"/>
      <c r="GXN159" s="86"/>
      <c r="GXO159" s="86"/>
      <c r="GXP159" s="86"/>
      <c r="GXQ159" s="86"/>
      <c r="GXR159" s="86"/>
      <c r="GXS159" s="86"/>
      <c r="GXT159" s="86"/>
      <c r="GXU159" s="86"/>
      <c r="GXV159" s="86"/>
      <c r="GXW159" s="86"/>
      <c r="GXX159" s="86"/>
      <c r="GXY159" s="86"/>
      <c r="GXZ159" s="86"/>
      <c r="GYA159" s="86"/>
      <c r="GYB159" s="86"/>
      <c r="GYC159" s="86"/>
      <c r="GYD159" s="86"/>
      <c r="GYE159" s="86"/>
      <c r="GYF159" s="86"/>
      <c r="GYG159" s="86"/>
      <c r="GYH159" s="86"/>
      <c r="GYI159" s="86"/>
      <c r="GYJ159" s="86"/>
      <c r="GYK159" s="86"/>
      <c r="GYL159" s="86"/>
      <c r="GYM159" s="86"/>
      <c r="GYN159" s="86"/>
      <c r="GYO159" s="86"/>
      <c r="GYP159" s="86"/>
      <c r="GYQ159" s="86"/>
      <c r="GYR159" s="86"/>
      <c r="GYS159" s="86"/>
      <c r="GYT159" s="86"/>
      <c r="GYU159" s="86"/>
      <c r="GYV159" s="86"/>
      <c r="GYW159" s="86"/>
      <c r="GYX159" s="86"/>
      <c r="GYY159" s="86"/>
      <c r="GYZ159" s="86"/>
      <c r="GZA159" s="86"/>
      <c r="GZB159" s="86"/>
      <c r="GZC159" s="86"/>
      <c r="GZD159" s="86"/>
      <c r="GZE159" s="86"/>
      <c r="GZF159" s="86"/>
      <c r="GZG159" s="86"/>
      <c r="GZH159" s="86"/>
      <c r="GZI159" s="86"/>
      <c r="GZJ159" s="86"/>
      <c r="GZK159" s="86"/>
      <c r="GZL159" s="86"/>
      <c r="GZM159" s="86"/>
      <c r="GZN159" s="86"/>
      <c r="GZO159" s="86"/>
      <c r="GZP159" s="86"/>
      <c r="GZQ159" s="86"/>
      <c r="GZR159" s="86"/>
      <c r="GZS159" s="86"/>
      <c r="GZT159" s="86"/>
      <c r="GZU159" s="86"/>
      <c r="GZV159" s="86"/>
      <c r="GZW159" s="86"/>
      <c r="GZX159" s="86"/>
      <c r="GZY159" s="86"/>
      <c r="GZZ159" s="86"/>
      <c r="HAA159" s="86"/>
      <c r="HAB159" s="86"/>
      <c r="HAC159" s="86"/>
      <c r="HAD159" s="86"/>
      <c r="HAE159" s="86"/>
      <c r="HAF159" s="86"/>
      <c r="HAG159" s="86"/>
      <c r="HAH159" s="86"/>
      <c r="HAI159" s="86"/>
      <c r="HAJ159" s="86"/>
      <c r="HAK159" s="86"/>
      <c r="HAL159" s="86"/>
      <c r="HAM159" s="86"/>
      <c r="HAN159" s="86"/>
      <c r="HAO159" s="86"/>
      <c r="HAP159" s="86"/>
      <c r="HAQ159" s="86"/>
      <c r="HAR159" s="86"/>
      <c r="HAS159" s="86"/>
      <c r="HAT159" s="86"/>
      <c r="HAU159" s="86"/>
      <c r="HAV159" s="86"/>
      <c r="HAW159" s="86"/>
      <c r="HAX159" s="86"/>
      <c r="HAY159" s="86"/>
      <c r="HAZ159" s="86"/>
      <c r="HBA159" s="86"/>
      <c r="HBB159" s="86"/>
      <c r="HBC159" s="86"/>
      <c r="HBD159" s="86"/>
      <c r="HBE159" s="86"/>
      <c r="HBF159" s="86"/>
      <c r="HBG159" s="86"/>
      <c r="HBH159" s="86"/>
      <c r="HBI159" s="86"/>
      <c r="HBJ159" s="86"/>
      <c r="HBK159" s="86"/>
      <c r="HBL159" s="86"/>
      <c r="HBM159" s="86"/>
      <c r="HBN159" s="86"/>
      <c r="HBO159" s="86"/>
      <c r="HBP159" s="86"/>
      <c r="HBQ159" s="86"/>
      <c r="HBR159" s="86"/>
      <c r="HBS159" s="86"/>
      <c r="HBT159" s="86"/>
      <c r="HBU159" s="86"/>
      <c r="HBV159" s="86"/>
      <c r="HBW159" s="86"/>
      <c r="HBX159" s="86"/>
      <c r="HBY159" s="86"/>
      <c r="HBZ159" s="86"/>
      <c r="HCA159" s="86"/>
      <c r="HCB159" s="86"/>
      <c r="HCC159" s="86"/>
      <c r="HCD159" s="86"/>
      <c r="HCE159" s="86"/>
      <c r="HCF159" s="86"/>
      <c r="HCG159" s="86"/>
      <c r="HCH159" s="86"/>
      <c r="HCI159" s="86"/>
      <c r="HCJ159" s="86"/>
      <c r="HCK159" s="86"/>
      <c r="HCL159" s="86"/>
      <c r="HCM159" s="86"/>
      <c r="HCN159" s="86"/>
      <c r="HCO159" s="86"/>
      <c r="HCP159" s="86"/>
      <c r="HCQ159" s="86"/>
      <c r="HCR159" s="86"/>
      <c r="HCS159" s="86"/>
      <c r="HCT159" s="86"/>
      <c r="HCU159" s="86"/>
      <c r="HCV159" s="86"/>
      <c r="HCW159" s="86"/>
      <c r="HCX159" s="86"/>
      <c r="HCY159" s="86"/>
      <c r="HCZ159" s="86"/>
      <c r="HDA159" s="86"/>
      <c r="HDB159" s="86"/>
      <c r="HDC159" s="86"/>
      <c r="HDD159" s="86"/>
      <c r="HDE159" s="86"/>
      <c r="HDF159" s="86"/>
      <c r="HDG159" s="86"/>
      <c r="HDH159" s="86"/>
      <c r="HDI159" s="86"/>
      <c r="HDJ159" s="86"/>
      <c r="HDK159" s="86"/>
      <c r="HDL159" s="86"/>
      <c r="HDM159" s="86"/>
      <c r="HDN159" s="86"/>
      <c r="HDO159" s="86"/>
      <c r="HDP159" s="86"/>
      <c r="HDQ159" s="86"/>
      <c r="HDR159" s="86"/>
      <c r="HDS159" s="86"/>
      <c r="HDT159" s="86"/>
      <c r="HDU159" s="86"/>
      <c r="HDV159" s="86"/>
      <c r="HDW159" s="86"/>
      <c r="HDX159" s="86"/>
      <c r="HDY159" s="86"/>
      <c r="HDZ159" s="86"/>
      <c r="HEA159" s="86"/>
      <c r="HEB159" s="86"/>
      <c r="HEC159" s="86"/>
      <c r="HED159" s="86"/>
      <c r="HEE159" s="86"/>
      <c r="HEF159" s="86"/>
      <c r="HEG159" s="86"/>
      <c r="HEH159" s="86"/>
      <c r="HEI159" s="86"/>
      <c r="HEJ159" s="86"/>
      <c r="HEK159" s="86"/>
      <c r="HEL159" s="86"/>
      <c r="HEM159" s="86"/>
      <c r="HEN159" s="86"/>
      <c r="HEO159" s="86"/>
      <c r="HEP159" s="86"/>
      <c r="HEQ159" s="86"/>
      <c r="HER159" s="86"/>
      <c r="HES159" s="86"/>
      <c r="HET159" s="86"/>
      <c r="HEU159" s="86"/>
      <c r="HEV159" s="86"/>
      <c r="HEW159" s="86"/>
      <c r="HEX159" s="86"/>
      <c r="HEY159" s="86"/>
      <c r="HEZ159" s="86"/>
      <c r="HFA159" s="86"/>
      <c r="HFB159" s="86"/>
      <c r="HFC159" s="86"/>
      <c r="HFD159" s="86"/>
      <c r="HFE159" s="86"/>
      <c r="HFF159" s="86"/>
      <c r="HFG159" s="86"/>
      <c r="HFH159" s="86"/>
      <c r="HFI159" s="86"/>
      <c r="HFJ159" s="86"/>
      <c r="HFK159" s="86"/>
      <c r="HFL159" s="86"/>
      <c r="HFM159" s="86"/>
      <c r="HFN159" s="86"/>
      <c r="HFO159" s="86"/>
      <c r="HFP159" s="86"/>
      <c r="HFQ159" s="86"/>
      <c r="HFR159" s="86"/>
      <c r="HFS159" s="86"/>
      <c r="HFT159" s="86"/>
      <c r="HFU159" s="86"/>
      <c r="HFV159" s="86"/>
      <c r="HFW159" s="186"/>
      <c r="HFX159" s="186"/>
      <c r="HFY159" s="186"/>
      <c r="HFZ159" s="186"/>
      <c r="HGA159" s="186"/>
      <c r="HGB159" s="186"/>
      <c r="HGC159" s="86"/>
      <c r="HGD159" s="86"/>
      <c r="HGE159" s="86"/>
      <c r="HGF159" s="86"/>
      <c r="HGG159" s="86"/>
      <c r="HGH159" s="86"/>
      <c r="HGI159" s="86"/>
      <c r="HGJ159" s="86"/>
      <c r="HGK159" s="86"/>
      <c r="HGL159" s="86"/>
      <c r="HGM159" s="86"/>
      <c r="HGN159" s="86"/>
      <c r="HGO159" s="86"/>
      <c r="HGP159" s="86"/>
      <c r="HGQ159" s="86"/>
      <c r="HGR159" s="86"/>
      <c r="HGS159" s="86"/>
      <c r="HGT159" s="86"/>
      <c r="HGU159" s="86"/>
      <c r="HGV159" s="86"/>
      <c r="HGW159" s="86"/>
      <c r="HGX159" s="86"/>
      <c r="HGY159" s="86"/>
      <c r="HGZ159" s="86"/>
      <c r="HHA159" s="86"/>
      <c r="HHB159" s="86"/>
      <c r="HHC159" s="86"/>
      <c r="HHD159" s="86"/>
      <c r="HHE159" s="86"/>
      <c r="HHF159" s="86"/>
      <c r="HHG159" s="86"/>
      <c r="HHH159" s="86"/>
      <c r="HHI159" s="86"/>
      <c r="HHJ159" s="86"/>
      <c r="HHK159" s="86"/>
      <c r="HHL159" s="86"/>
      <c r="HHM159" s="86"/>
      <c r="HHN159" s="86"/>
      <c r="HHO159" s="86"/>
      <c r="HHP159" s="86"/>
      <c r="HHQ159" s="86"/>
      <c r="HHR159" s="86"/>
      <c r="HHS159" s="86"/>
      <c r="HHT159" s="86"/>
      <c r="HHU159" s="86"/>
      <c r="HHV159" s="86"/>
      <c r="HHW159" s="86"/>
      <c r="HHX159" s="86"/>
      <c r="HHY159" s="86"/>
      <c r="HHZ159" s="86"/>
      <c r="HIA159" s="86"/>
      <c r="HIB159" s="86"/>
      <c r="HIC159" s="86"/>
      <c r="HID159" s="86"/>
      <c r="HIE159" s="86"/>
      <c r="HIF159" s="86"/>
      <c r="HIG159" s="86"/>
      <c r="HIH159" s="86"/>
      <c r="HII159" s="86"/>
      <c r="HIJ159" s="86"/>
      <c r="HIK159" s="86"/>
      <c r="HIL159" s="86"/>
      <c r="HIM159" s="86"/>
      <c r="HIN159" s="86"/>
      <c r="HIO159" s="86"/>
      <c r="HIP159" s="86"/>
      <c r="HIQ159" s="86"/>
      <c r="HIR159" s="86"/>
      <c r="HIS159" s="86"/>
      <c r="HIT159" s="86"/>
      <c r="HIU159" s="86"/>
      <c r="HIV159" s="86"/>
      <c r="HIW159" s="86"/>
      <c r="HIX159" s="86"/>
      <c r="HIY159" s="86"/>
      <c r="HIZ159" s="86"/>
      <c r="HJA159" s="86"/>
      <c r="HJB159" s="86"/>
      <c r="HJC159" s="86"/>
      <c r="HJD159" s="86"/>
      <c r="HJE159" s="86"/>
      <c r="HJF159" s="86"/>
      <c r="HJG159" s="86"/>
      <c r="HJH159" s="86"/>
      <c r="HJI159" s="86"/>
      <c r="HJJ159" s="86"/>
      <c r="HJK159" s="86"/>
      <c r="HJL159" s="86"/>
      <c r="HJM159" s="86"/>
      <c r="HJN159" s="86"/>
      <c r="HJO159" s="86"/>
      <c r="HJP159" s="86"/>
      <c r="HJQ159" s="86"/>
      <c r="HJR159" s="86"/>
      <c r="HJS159" s="86"/>
      <c r="HJT159" s="86"/>
      <c r="HJU159" s="86"/>
      <c r="HJV159" s="86"/>
      <c r="HJW159" s="86"/>
      <c r="HJX159" s="86"/>
      <c r="HJY159" s="86"/>
      <c r="HJZ159" s="86"/>
      <c r="HKA159" s="86"/>
      <c r="HKB159" s="86"/>
      <c r="HKC159" s="86"/>
      <c r="HKD159" s="86"/>
      <c r="HKE159" s="86"/>
      <c r="HKF159" s="86"/>
      <c r="HKG159" s="86"/>
      <c r="HKH159" s="86"/>
      <c r="HKI159" s="86"/>
      <c r="HKJ159" s="86"/>
      <c r="HKK159" s="86"/>
      <c r="HKL159" s="86"/>
      <c r="HKM159" s="86"/>
      <c r="HKN159" s="86"/>
      <c r="HKO159" s="86"/>
      <c r="HKP159" s="86"/>
      <c r="HKQ159" s="86"/>
      <c r="HKR159" s="86"/>
      <c r="HKS159" s="86"/>
      <c r="HKT159" s="86"/>
      <c r="HKU159" s="86"/>
      <c r="HKV159" s="86"/>
      <c r="HKW159" s="86"/>
      <c r="HKX159" s="86"/>
      <c r="HKY159" s="86"/>
      <c r="HKZ159" s="86"/>
      <c r="HLA159" s="86"/>
      <c r="HLB159" s="86"/>
      <c r="HLC159" s="86"/>
      <c r="HLD159" s="86"/>
      <c r="HLE159" s="86"/>
      <c r="HLF159" s="86"/>
      <c r="HLG159" s="86"/>
      <c r="HLH159" s="86"/>
      <c r="HLI159" s="86"/>
      <c r="HLJ159" s="86"/>
      <c r="HLK159" s="86"/>
      <c r="HLL159" s="86"/>
      <c r="HLM159" s="86"/>
      <c r="HLN159" s="86"/>
      <c r="HLO159" s="86"/>
      <c r="HLP159" s="86"/>
      <c r="HLQ159" s="86"/>
      <c r="HLR159" s="86"/>
      <c r="HLS159" s="86"/>
      <c r="HLT159" s="86"/>
      <c r="HLU159" s="86"/>
      <c r="HLV159" s="86"/>
      <c r="HLW159" s="86"/>
      <c r="HLX159" s="86"/>
      <c r="HLY159" s="86"/>
      <c r="HLZ159" s="86"/>
      <c r="HMA159" s="86"/>
      <c r="HMB159" s="86"/>
      <c r="HMC159" s="86"/>
      <c r="HMD159" s="86"/>
      <c r="HME159" s="86"/>
      <c r="HMF159" s="86"/>
      <c r="HMG159" s="86"/>
      <c r="HMH159" s="86"/>
      <c r="HMI159" s="86"/>
      <c r="HMJ159" s="86"/>
      <c r="HMK159" s="86"/>
      <c r="HML159" s="86"/>
      <c r="HMM159" s="86"/>
      <c r="HMN159" s="86"/>
      <c r="HMO159" s="86"/>
      <c r="HMP159" s="86"/>
      <c r="HMQ159" s="86"/>
      <c r="HMR159" s="86"/>
      <c r="HMS159" s="86"/>
      <c r="HMT159" s="86"/>
      <c r="HMU159" s="86"/>
      <c r="HMV159" s="86"/>
      <c r="HMW159" s="86"/>
      <c r="HMX159" s="86"/>
      <c r="HMY159" s="86"/>
      <c r="HMZ159" s="86"/>
      <c r="HNA159" s="86"/>
      <c r="HNB159" s="86"/>
      <c r="HNC159" s="86"/>
      <c r="HND159" s="86"/>
      <c r="HNE159" s="86"/>
      <c r="HNF159" s="86"/>
      <c r="HNG159" s="86"/>
      <c r="HNH159" s="86"/>
      <c r="HNI159" s="86"/>
      <c r="HNJ159" s="86"/>
      <c r="HNK159" s="86"/>
      <c r="HNL159" s="86"/>
      <c r="HNM159" s="86"/>
      <c r="HNN159" s="86"/>
      <c r="HNO159" s="86"/>
      <c r="HNP159" s="86"/>
      <c r="HNQ159" s="86"/>
      <c r="HNR159" s="86"/>
      <c r="HNS159" s="86"/>
      <c r="HNT159" s="86"/>
      <c r="HNU159" s="86"/>
      <c r="HNV159" s="86"/>
      <c r="HNW159" s="86"/>
      <c r="HNX159" s="86"/>
      <c r="HNY159" s="86"/>
      <c r="HNZ159" s="86"/>
      <c r="HOA159" s="86"/>
      <c r="HOB159" s="86"/>
      <c r="HOC159" s="86"/>
      <c r="HOD159" s="86"/>
      <c r="HOE159" s="86"/>
      <c r="HOF159" s="86"/>
      <c r="HOG159" s="86"/>
      <c r="HOH159" s="86"/>
      <c r="HOI159" s="86"/>
      <c r="HOJ159" s="86"/>
      <c r="HOK159" s="86"/>
      <c r="HOL159" s="86"/>
      <c r="HOM159" s="86"/>
      <c r="HON159" s="86"/>
      <c r="HOO159" s="86"/>
      <c r="HOP159" s="86"/>
      <c r="HOQ159" s="86"/>
      <c r="HOR159" s="86"/>
      <c r="HOS159" s="86"/>
      <c r="HOT159" s="86"/>
      <c r="HOU159" s="86"/>
      <c r="HOV159" s="86"/>
      <c r="HOW159" s="86"/>
      <c r="HOX159" s="86"/>
      <c r="HOY159" s="86"/>
      <c r="HOZ159" s="86"/>
      <c r="HPA159" s="86"/>
      <c r="HPB159" s="86"/>
      <c r="HPC159" s="86"/>
      <c r="HPD159" s="86"/>
      <c r="HPE159" s="86"/>
      <c r="HPF159" s="86"/>
      <c r="HPG159" s="86"/>
      <c r="HPH159" s="86"/>
      <c r="HPI159" s="86"/>
      <c r="HPJ159" s="86"/>
      <c r="HPK159" s="86"/>
      <c r="HPL159" s="86"/>
      <c r="HPM159" s="86"/>
      <c r="HPN159" s="86"/>
      <c r="HPO159" s="86"/>
      <c r="HPP159" s="86"/>
      <c r="HPQ159" s="86"/>
      <c r="HPR159" s="86"/>
      <c r="HPS159" s="186"/>
      <c r="HPT159" s="186"/>
      <c r="HPU159" s="186"/>
      <c r="HPV159" s="186"/>
      <c r="HPW159" s="186"/>
      <c r="HPX159" s="186"/>
      <c r="HPY159" s="86"/>
      <c r="HPZ159" s="86"/>
      <c r="HQA159" s="86"/>
      <c r="HQB159" s="86"/>
      <c r="HQC159" s="86"/>
      <c r="HQD159" s="86"/>
      <c r="HQE159" s="86"/>
      <c r="HQF159" s="86"/>
      <c r="HQG159" s="86"/>
      <c r="HQH159" s="86"/>
      <c r="HQI159" s="86"/>
      <c r="HQJ159" s="86"/>
      <c r="HQK159" s="86"/>
      <c r="HQL159" s="86"/>
      <c r="HQM159" s="86"/>
      <c r="HQN159" s="86"/>
      <c r="HQO159" s="86"/>
      <c r="HQP159" s="86"/>
      <c r="HQQ159" s="86"/>
      <c r="HQR159" s="86"/>
      <c r="HQS159" s="86"/>
      <c r="HQT159" s="86"/>
      <c r="HQU159" s="86"/>
      <c r="HQV159" s="86"/>
      <c r="HQW159" s="86"/>
      <c r="HQX159" s="86"/>
      <c r="HQY159" s="86"/>
      <c r="HQZ159" s="86"/>
      <c r="HRA159" s="86"/>
      <c r="HRB159" s="86"/>
      <c r="HRC159" s="86"/>
      <c r="HRD159" s="86"/>
      <c r="HRE159" s="86"/>
      <c r="HRF159" s="86"/>
      <c r="HRG159" s="86"/>
      <c r="HRH159" s="86"/>
      <c r="HRI159" s="86"/>
      <c r="HRJ159" s="86"/>
      <c r="HRK159" s="86"/>
      <c r="HRL159" s="86"/>
      <c r="HRM159" s="86"/>
      <c r="HRN159" s="86"/>
      <c r="HRO159" s="86"/>
      <c r="HRP159" s="86"/>
      <c r="HRQ159" s="86"/>
      <c r="HRR159" s="86"/>
      <c r="HRS159" s="86"/>
      <c r="HRT159" s="86"/>
      <c r="HRU159" s="86"/>
      <c r="HRV159" s="86"/>
      <c r="HRW159" s="86"/>
      <c r="HRX159" s="86"/>
      <c r="HRY159" s="86"/>
      <c r="HRZ159" s="86"/>
      <c r="HSA159" s="86"/>
      <c r="HSB159" s="86"/>
      <c r="HSC159" s="86"/>
      <c r="HSD159" s="86"/>
      <c r="HSE159" s="86"/>
      <c r="HSF159" s="86"/>
      <c r="HSG159" s="86"/>
      <c r="HSH159" s="86"/>
      <c r="HSI159" s="86"/>
      <c r="HSJ159" s="86"/>
      <c r="HSK159" s="86"/>
      <c r="HSL159" s="86"/>
      <c r="HSM159" s="86"/>
      <c r="HSN159" s="86"/>
      <c r="HSO159" s="86"/>
      <c r="HSP159" s="86"/>
      <c r="HSQ159" s="86"/>
      <c r="HSR159" s="86"/>
      <c r="HSS159" s="86"/>
      <c r="HST159" s="86"/>
      <c r="HSU159" s="86"/>
      <c r="HSV159" s="86"/>
      <c r="HSW159" s="86"/>
      <c r="HSX159" s="86"/>
      <c r="HSY159" s="86"/>
      <c r="HSZ159" s="86"/>
      <c r="HTA159" s="86"/>
      <c r="HTB159" s="86"/>
      <c r="HTC159" s="86"/>
      <c r="HTD159" s="86"/>
      <c r="HTE159" s="86"/>
      <c r="HTF159" s="86"/>
      <c r="HTG159" s="86"/>
      <c r="HTH159" s="86"/>
      <c r="HTI159" s="86"/>
      <c r="HTJ159" s="86"/>
      <c r="HTK159" s="86"/>
      <c r="HTL159" s="86"/>
      <c r="HTM159" s="86"/>
      <c r="HTN159" s="86"/>
      <c r="HTO159" s="86"/>
      <c r="HTP159" s="86"/>
      <c r="HTQ159" s="86"/>
      <c r="HTR159" s="86"/>
      <c r="HTS159" s="86"/>
      <c r="HTT159" s="86"/>
      <c r="HTU159" s="86"/>
      <c r="HTV159" s="86"/>
      <c r="HTW159" s="86"/>
      <c r="HTX159" s="86"/>
      <c r="HTY159" s="86"/>
      <c r="HTZ159" s="86"/>
      <c r="HUA159" s="86"/>
      <c r="HUB159" s="86"/>
      <c r="HUC159" s="86"/>
      <c r="HUD159" s="86"/>
      <c r="HUE159" s="86"/>
      <c r="HUF159" s="86"/>
      <c r="HUG159" s="86"/>
      <c r="HUH159" s="86"/>
      <c r="HUI159" s="86"/>
      <c r="HUJ159" s="86"/>
      <c r="HUK159" s="86"/>
      <c r="HUL159" s="86"/>
      <c r="HUM159" s="86"/>
      <c r="HUN159" s="86"/>
      <c r="HUO159" s="86"/>
      <c r="HUP159" s="86"/>
      <c r="HUQ159" s="86"/>
      <c r="HUR159" s="86"/>
      <c r="HUS159" s="86"/>
      <c r="HUT159" s="86"/>
      <c r="HUU159" s="86"/>
      <c r="HUV159" s="86"/>
      <c r="HUW159" s="86"/>
      <c r="HUX159" s="86"/>
      <c r="HUY159" s="86"/>
      <c r="HUZ159" s="86"/>
      <c r="HVA159" s="86"/>
      <c r="HVB159" s="86"/>
      <c r="HVC159" s="86"/>
      <c r="HVD159" s="86"/>
      <c r="HVE159" s="86"/>
      <c r="HVF159" s="86"/>
      <c r="HVG159" s="86"/>
      <c r="HVH159" s="86"/>
      <c r="HVI159" s="86"/>
      <c r="HVJ159" s="86"/>
      <c r="HVK159" s="86"/>
      <c r="HVL159" s="86"/>
      <c r="HVM159" s="86"/>
      <c r="HVN159" s="86"/>
      <c r="HVO159" s="86"/>
      <c r="HVP159" s="86"/>
      <c r="HVQ159" s="86"/>
      <c r="HVR159" s="86"/>
      <c r="HVS159" s="86"/>
      <c r="HVT159" s="86"/>
      <c r="HVU159" s="86"/>
      <c r="HVV159" s="86"/>
      <c r="HVW159" s="86"/>
      <c r="HVX159" s="86"/>
      <c r="HVY159" s="86"/>
      <c r="HVZ159" s="86"/>
      <c r="HWA159" s="86"/>
      <c r="HWB159" s="86"/>
      <c r="HWC159" s="86"/>
      <c r="HWD159" s="86"/>
      <c r="HWE159" s="86"/>
      <c r="HWF159" s="86"/>
      <c r="HWG159" s="86"/>
      <c r="HWH159" s="86"/>
      <c r="HWI159" s="86"/>
      <c r="HWJ159" s="86"/>
      <c r="HWK159" s="86"/>
      <c r="HWL159" s="86"/>
      <c r="HWM159" s="86"/>
      <c r="HWN159" s="86"/>
      <c r="HWO159" s="86"/>
      <c r="HWP159" s="86"/>
      <c r="HWQ159" s="86"/>
      <c r="HWR159" s="86"/>
      <c r="HWS159" s="86"/>
      <c r="HWT159" s="86"/>
      <c r="HWU159" s="86"/>
      <c r="HWV159" s="86"/>
      <c r="HWW159" s="86"/>
      <c r="HWX159" s="86"/>
      <c r="HWY159" s="86"/>
      <c r="HWZ159" s="86"/>
      <c r="HXA159" s="86"/>
      <c r="HXB159" s="86"/>
      <c r="HXC159" s="86"/>
      <c r="HXD159" s="86"/>
      <c r="HXE159" s="86"/>
      <c r="HXF159" s="86"/>
      <c r="HXG159" s="86"/>
      <c r="HXH159" s="86"/>
      <c r="HXI159" s="86"/>
      <c r="HXJ159" s="86"/>
      <c r="HXK159" s="86"/>
      <c r="HXL159" s="86"/>
      <c r="HXM159" s="86"/>
      <c r="HXN159" s="86"/>
      <c r="HXO159" s="86"/>
      <c r="HXP159" s="86"/>
      <c r="HXQ159" s="86"/>
      <c r="HXR159" s="86"/>
      <c r="HXS159" s="86"/>
      <c r="HXT159" s="86"/>
      <c r="HXU159" s="86"/>
      <c r="HXV159" s="86"/>
      <c r="HXW159" s="86"/>
      <c r="HXX159" s="86"/>
      <c r="HXY159" s="86"/>
      <c r="HXZ159" s="86"/>
      <c r="HYA159" s="86"/>
      <c r="HYB159" s="86"/>
      <c r="HYC159" s="86"/>
      <c r="HYD159" s="86"/>
      <c r="HYE159" s="86"/>
      <c r="HYF159" s="86"/>
      <c r="HYG159" s="86"/>
      <c r="HYH159" s="86"/>
      <c r="HYI159" s="86"/>
      <c r="HYJ159" s="86"/>
      <c r="HYK159" s="86"/>
      <c r="HYL159" s="86"/>
      <c r="HYM159" s="86"/>
      <c r="HYN159" s="86"/>
      <c r="HYO159" s="86"/>
      <c r="HYP159" s="86"/>
      <c r="HYQ159" s="86"/>
      <c r="HYR159" s="86"/>
      <c r="HYS159" s="86"/>
      <c r="HYT159" s="86"/>
      <c r="HYU159" s="86"/>
      <c r="HYV159" s="86"/>
      <c r="HYW159" s="86"/>
      <c r="HYX159" s="86"/>
      <c r="HYY159" s="86"/>
      <c r="HYZ159" s="86"/>
      <c r="HZA159" s="86"/>
      <c r="HZB159" s="86"/>
      <c r="HZC159" s="86"/>
      <c r="HZD159" s="86"/>
      <c r="HZE159" s="86"/>
      <c r="HZF159" s="86"/>
      <c r="HZG159" s="86"/>
      <c r="HZH159" s="86"/>
      <c r="HZI159" s="86"/>
      <c r="HZJ159" s="86"/>
      <c r="HZK159" s="86"/>
      <c r="HZL159" s="86"/>
      <c r="HZM159" s="86"/>
      <c r="HZN159" s="86"/>
      <c r="HZO159" s="186"/>
      <c r="HZP159" s="186"/>
      <c r="HZQ159" s="186"/>
      <c r="HZR159" s="186"/>
      <c r="HZS159" s="186"/>
      <c r="HZT159" s="186"/>
      <c r="HZU159" s="86"/>
      <c r="HZV159" s="86"/>
      <c r="HZW159" s="86"/>
      <c r="HZX159" s="86"/>
      <c r="HZY159" s="86"/>
      <c r="HZZ159" s="86"/>
      <c r="IAA159" s="86"/>
      <c r="IAB159" s="86"/>
      <c r="IAC159" s="86"/>
      <c r="IAD159" s="86"/>
      <c r="IAE159" s="86"/>
      <c r="IAF159" s="86"/>
      <c r="IAG159" s="86"/>
      <c r="IAH159" s="86"/>
      <c r="IAI159" s="86"/>
      <c r="IAJ159" s="86"/>
      <c r="IAK159" s="86"/>
      <c r="IAL159" s="86"/>
      <c r="IAM159" s="86"/>
      <c r="IAN159" s="86"/>
      <c r="IAO159" s="86"/>
      <c r="IAP159" s="86"/>
      <c r="IAQ159" s="86"/>
      <c r="IAR159" s="86"/>
      <c r="IAS159" s="86"/>
      <c r="IAT159" s="86"/>
      <c r="IAU159" s="86"/>
      <c r="IAV159" s="86"/>
      <c r="IAW159" s="86"/>
      <c r="IAX159" s="86"/>
      <c r="IAY159" s="86"/>
      <c r="IAZ159" s="86"/>
      <c r="IBA159" s="86"/>
      <c r="IBB159" s="86"/>
      <c r="IBC159" s="86"/>
      <c r="IBD159" s="86"/>
      <c r="IBE159" s="86"/>
      <c r="IBF159" s="86"/>
      <c r="IBG159" s="86"/>
      <c r="IBH159" s="86"/>
      <c r="IBI159" s="86"/>
      <c r="IBJ159" s="86"/>
      <c r="IBK159" s="86"/>
      <c r="IBL159" s="86"/>
      <c r="IBM159" s="86"/>
      <c r="IBN159" s="86"/>
      <c r="IBO159" s="86"/>
      <c r="IBP159" s="86"/>
      <c r="IBQ159" s="86"/>
      <c r="IBR159" s="86"/>
      <c r="IBS159" s="86"/>
      <c r="IBT159" s="86"/>
      <c r="IBU159" s="86"/>
      <c r="IBV159" s="86"/>
      <c r="IBW159" s="86"/>
      <c r="IBX159" s="86"/>
      <c r="IBY159" s="86"/>
      <c r="IBZ159" s="86"/>
      <c r="ICA159" s="86"/>
      <c r="ICB159" s="86"/>
      <c r="ICC159" s="86"/>
      <c r="ICD159" s="86"/>
      <c r="ICE159" s="86"/>
      <c r="ICF159" s="86"/>
      <c r="ICG159" s="86"/>
      <c r="ICH159" s="86"/>
      <c r="ICI159" s="86"/>
      <c r="ICJ159" s="86"/>
      <c r="ICK159" s="86"/>
      <c r="ICL159" s="86"/>
      <c r="ICM159" s="86"/>
      <c r="ICN159" s="86"/>
      <c r="ICO159" s="86"/>
      <c r="ICP159" s="86"/>
      <c r="ICQ159" s="86"/>
      <c r="ICR159" s="86"/>
      <c r="ICS159" s="86"/>
      <c r="ICT159" s="86"/>
      <c r="ICU159" s="86"/>
      <c r="ICV159" s="86"/>
      <c r="ICW159" s="86"/>
      <c r="ICX159" s="86"/>
      <c r="ICY159" s="86"/>
      <c r="ICZ159" s="86"/>
      <c r="IDA159" s="86"/>
      <c r="IDB159" s="86"/>
      <c r="IDC159" s="86"/>
      <c r="IDD159" s="86"/>
      <c r="IDE159" s="86"/>
      <c r="IDF159" s="86"/>
      <c r="IDG159" s="86"/>
      <c r="IDH159" s="86"/>
      <c r="IDI159" s="86"/>
      <c r="IDJ159" s="86"/>
      <c r="IDK159" s="86"/>
      <c r="IDL159" s="86"/>
      <c r="IDM159" s="86"/>
      <c r="IDN159" s="86"/>
      <c r="IDO159" s="86"/>
      <c r="IDP159" s="86"/>
      <c r="IDQ159" s="86"/>
      <c r="IDR159" s="86"/>
      <c r="IDS159" s="86"/>
      <c r="IDT159" s="86"/>
      <c r="IDU159" s="86"/>
      <c r="IDV159" s="86"/>
      <c r="IDW159" s="86"/>
      <c r="IDX159" s="86"/>
      <c r="IDY159" s="86"/>
      <c r="IDZ159" s="86"/>
      <c r="IEA159" s="86"/>
      <c r="IEB159" s="86"/>
      <c r="IEC159" s="86"/>
      <c r="IED159" s="86"/>
      <c r="IEE159" s="86"/>
      <c r="IEF159" s="86"/>
      <c r="IEG159" s="86"/>
      <c r="IEH159" s="86"/>
      <c r="IEI159" s="86"/>
      <c r="IEJ159" s="86"/>
      <c r="IEK159" s="86"/>
      <c r="IEL159" s="86"/>
      <c r="IEM159" s="86"/>
      <c r="IEN159" s="86"/>
      <c r="IEO159" s="86"/>
      <c r="IEP159" s="86"/>
      <c r="IEQ159" s="86"/>
      <c r="IER159" s="86"/>
      <c r="IES159" s="86"/>
      <c r="IET159" s="86"/>
      <c r="IEU159" s="86"/>
      <c r="IEV159" s="86"/>
      <c r="IEW159" s="86"/>
      <c r="IEX159" s="86"/>
      <c r="IEY159" s="86"/>
      <c r="IEZ159" s="86"/>
      <c r="IFA159" s="86"/>
      <c r="IFB159" s="86"/>
      <c r="IFC159" s="86"/>
      <c r="IFD159" s="86"/>
      <c r="IFE159" s="86"/>
      <c r="IFF159" s="86"/>
      <c r="IFG159" s="86"/>
      <c r="IFH159" s="86"/>
      <c r="IFI159" s="86"/>
      <c r="IFJ159" s="86"/>
      <c r="IFK159" s="86"/>
      <c r="IFL159" s="86"/>
      <c r="IFM159" s="86"/>
      <c r="IFN159" s="86"/>
      <c r="IFO159" s="86"/>
      <c r="IFP159" s="86"/>
      <c r="IFQ159" s="86"/>
      <c r="IFR159" s="86"/>
      <c r="IFS159" s="86"/>
      <c r="IFT159" s="86"/>
      <c r="IFU159" s="86"/>
      <c r="IFV159" s="86"/>
      <c r="IFW159" s="86"/>
      <c r="IFX159" s="86"/>
      <c r="IFY159" s="86"/>
      <c r="IFZ159" s="86"/>
      <c r="IGA159" s="86"/>
      <c r="IGB159" s="86"/>
      <c r="IGC159" s="86"/>
      <c r="IGD159" s="86"/>
      <c r="IGE159" s="86"/>
      <c r="IGF159" s="86"/>
      <c r="IGG159" s="86"/>
      <c r="IGH159" s="86"/>
      <c r="IGI159" s="86"/>
      <c r="IGJ159" s="86"/>
      <c r="IGK159" s="86"/>
      <c r="IGL159" s="86"/>
      <c r="IGM159" s="86"/>
      <c r="IGN159" s="86"/>
      <c r="IGO159" s="86"/>
      <c r="IGP159" s="86"/>
      <c r="IGQ159" s="86"/>
      <c r="IGR159" s="86"/>
      <c r="IGS159" s="86"/>
      <c r="IGT159" s="86"/>
      <c r="IGU159" s="86"/>
      <c r="IGV159" s="86"/>
      <c r="IGW159" s="86"/>
      <c r="IGX159" s="86"/>
      <c r="IGY159" s="86"/>
      <c r="IGZ159" s="86"/>
      <c r="IHA159" s="86"/>
      <c r="IHB159" s="86"/>
      <c r="IHC159" s="86"/>
      <c r="IHD159" s="86"/>
      <c r="IHE159" s="86"/>
      <c r="IHF159" s="86"/>
      <c r="IHG159" s="86"/>
      <c r="IHH159" s="86"/>
      <c r="IHI159" s="86"/>
      <c r="IHJ159" s="86"/>
      <c r="IHK159" s="86"/>
      <c r="IHL159" s="86"/>
      <c r="IHM159" s="86"/>
      <c r="IHN159" s="86"/>
      <c r="IHO159" s="86"/>
      <c r="IHP159" s="86"/>
      <c r="IHQ159" s="86"/>
      <c r="IHR159" s="86"/>
      <c r="IHS159" s="86"/>
      <c r="IHT159" s="86"/>
      <c r="IHU159" s="86"/>
      <c r="IHV159" s="86"/>
      <c r="IHW159" s="86"/>
      <c r="IHX159" s="86"/>
      <c r="IHY159" s="86"/>
      <c r="IHZ159" s="86"/>
      <c r="IIA159" s="86"/>
      <c r="IIB159" s="86"/>
      <c r="IIC159" s="86"/>
      <c r="IID159" s="86"/>
      <c r="IIE159" s="86"/>
      <c r="IIF159" s="86"/>
      <c r="IIG159" s="86"/>
      <c r="IIH159" s="86"/>
      <c r="III159" s="86"/>
      <c r="IIJ159" s="86"/>
      <c r="IIK159" s="86"/>
      <c r="IIL159" s="86"/>
      <c r="IIM159" s="86"/>
      <c r="IIN159" s="86"/>
      <c r="IIO159" s="86"/>
      <c r="IIP159" s="86"/>
      <c r="IIQ159" s="86"/>
      <c r="IIR159" s="86"/>
      <c r="IIS159" s="86"/>
      <c r="IIT159" s="86"/>
      <c r="IIU159" s="86"/>
      <c r="IIV159" s="86"/>
      <c r="IIW159" s="86"/>
      <c r="IIX159" s="86"/>
      <c r="IIY159" s="86"/>
      <c r="IIZ159" s="86"/>
      <c r="IJA159" s="86"/>
      <c r="IJB159" s="86"/>
      <c r="IJC159" s="86"/>
      <c r="IJD159" s="86"/>
      <c r="IJE159" s="86"/>
      <c r="IJF159" s="86"/>
      <c r="IJG159" s="86"/>
      <c r="IJH159" s="86"/>
      <c r="IJI159" s="86"/>
      <c r="IJJ159" s="86"/>
      <c r="IJK159" s="186"/>
      <c r="IJL159" s="186"/>
      <c r="IJM159" s="186"/>
      <c r="IJN159" s="186"/>
      <c r="IJO159" s="186"/>
      <c r="IJP159" s="186"/>
      <c r="IJQ159" s="86"/>
      <c r="IJR159" s="86"/>
      <c r="IJS159" s="86"/>
      <c r="IJT159" s="86"/>
      <c r="IJU159" s="86"/>
      <c r="IJV159" s="86"/>
      <c r="IJW159" s="86"/>
      <c r="IJX159" s="86"/>
      <c r="IJY159" s="86"/>
      <c r="IJZ159" s="86"/>
      <c r="IKA159" s="86"/>
      <c r="IKB159" s="86"/>
      <c r="IKC159" s="86"/>
      <c r="IKD159" s="86"/>
      <c r="IKE159" s="86"/>
      <c r="IKF159" s="86"/>
      <c r="IKG159" s="86"/>
      <c r="IKH159" s="86"/>
      <c r="IKI159" s="86"/>
      <c r="IKJ159" s="86"/>
      <c r="IKK159" s="86"/>
      <c r="IKL159" s="86"/>
      <c r="IKM159" s="86"/>
      <c r="IKN159" s="86"/>
      <c r="IKO159" s="86"/>
      <c r="IKP159" s="86"/>
      <c r="IKQ159" s="86"/>
      <c r="IKR159" s="86"/>
      <c r="IKS159" s="86"/>
      <c r="IKT159" s="86"/>
      <c r="IKU159" s="86"/>
      <c r="IKV159" s="86"/>
      <c r="IKW159" s="86"/>
      <c r="IKX159" s="86"/>
      <c r="IKY159" s="86"/>
      <c r="IKZ159" s="86"/>
      <c r="ILA159" s="86"/>
      <c r="ILB159" s="86"/>
      <c r="ILC159" s="86"/>
      <c r="ILD159" s="86"/>
      <c r="ILE159" s="86"/>
      <c r="ILF159" s="86"/>
      <c r="ILG159" s="86"/>
      <c r="ILH159" s="86"/>
      <c r="ILI159" s="86"/>
      <c r="ILJ159" s="86"/>
      <c r="ILK159" s="86"/>
      <c r="ILL159" s="86"/>
      <c r="ILM159" s="86"/>
      <c r="ILN159" s="86"/>
      <c r="ILO159" s="86"/>
      <c r="ILP159" s="86"/>
      <c r="ILQ159" s="86"/>
      <c r="ILR159" s="86"/>
      <c r="ILS159" s="86"/>
      <c r="ILT159" s="86"/>
      <c r="ILU159" s="86"/>
      <c r="ILV159" s="86"/>
      <c r="ILW159" s="86"/>
      <c r="ILX159" s="86"/>
      <c r="ILY159" s="86"/>
      <c r="ILZ159" s="86"/>
      <c r="IMA159" s="86"/>
      <c r="IMB159" s="86"/>
      <c r="IMC159" s="86"/>
      <c r="IMD159" s="86"/>
      <c r="IME159" s="86"/>
      <c r="IMF159" s="86"/>
      <c r="IMG159" s="86"/>
      <c r="IMH159" s="86"/>
      <c r="IMI159" s="86"/>
      <c r="IMJ159" s="86"/>
      <c r="IMK159" s="86"/>
      <c r="IML159" s="86"/>
      <c r="IMM159" s="86"/>
      <c r="IMN159" s="86"/>
      <c r="IMO159" s="86"/>
      <c r="IMP159" s="86"/>
      <c r="IMQ159" s="86"/>
      <c r="IMR159" s="86"/>
      <c r="IMS159" s="86"/>
      <c r="IMT159" s="86"/>
      <c r="IMU159" s="86"/>
      <c r="IMV159" s="86"/>
      <c r="IMW159" s="86"/>
      <c r="IMX159" s="86"/>
      <c r="IMY159" s="86"/>
      <c r="IMZ159" s="86"/>
      <c r="INA159" s="86"/>
      <c r="INB159" s="86"/>
      <c r="INC159" s="86"/>
      <c r="IND159" s="86"/>
      <c r="INE159" s="86"/>
      <c r="INF159" s="86"/>
      <c r="ING159" s="86"/>
      <c r="INH159" s="86"/>
      <c r="INI159" s="86"/>
      <c r="INJ159" s="86"/>
      <c r="INK159" s="86"/>
      <c r="INL159" s="86"/>
      <c r="INM159" s="86"/>
      <c r="INN159" s="86"/>
      <c r="INO159" s="86"/>
      <c r="INP159" s="86"/>
      <c r="INQ159" s="86"/>
      <c r="INR159" s="86"/>
      <c r="INS159" s="86"/>
      <c r="INT159" s="86"/>
      <c r="INU159" s="86"/>
      <c r="INV159" s="86"/>
      <c r="INW159" s="86"/>
      <c r="INX159" s="86"/>
      <c r="INY159" s="86"/>
      <c r="INZ159" s="86"/>
      <c r="IOA159" s="86"/>
      <c r="IOB159" s="86"/>
      <c r="IOC159" s="86"/>
      <c r="IOD159" s="86"/>
      <c r="IOE159" s="86"/>
      <c r="IOF159" s="86"/>
      <c r="IOG159" s="86"/>
      <c r="IOH159" s="86"/>
      <c r="IOI159" s="86"/>
      <c r="IOJ159" s="86"/>
      <c r="IOK159" s="86"/>
      <c r="IOL159" s="86"/>
      <c r="IOM159" s="86"/>
      <c r="ION159" s="86"/>
      <c r="IOO159" s="86"/>
      <c r="IOP159" s="86"/>
      <c r="IOQ159" s="86"/>
      <c r="IOR159" s="86"/>
      <c r="IOS159" s="86"/>
      <c r="IOT159" s="86"/>
      <c r="IOU159" s="86"/>
      <c r="IOV159" s="86"/>
      <c r="IOW159" s="86"/>
      <c r="IOX159" s="86"/>
      <c r="IOY159" s="86"/>
      <c r="IOZ159" s="86"/>
      <c r="IPA159" s="86"/>
      <c r="IPB159" s="86"/>
      <c r="IPC159" s="86"/>
      <c r="IPD159" s="86"/>
      <c r="IPE159" s="86"/>
      <c r="IPF159" s="86"/>
      <c r="IPG159" s="86"/>
      <c r="IPH159" s="86"/>
      <c r="IPI159" s="86"/>
      <c r="IPJ159" s="86"/>
      <c r="IPK159" s="86"/>
      <c r="IPL159" s="86"/>
      <c r="IPM159" s="86"/>
      <c r="IPN159" s="86"/>
      <c r="IPO159" s="86"/>
      <c r="IPP159" s="86"/>
      <c r="IPQ159" s="86"/>
      <c r="IPR159" s="86"/>
      <c r="IPS159" s="86"/>
      <c r="IPT159" s="86"/>
      <c r="IPU159" s="86"/>
      <c r="IPV159" s="86"/>
      <c r="IPW159" s="86"/>
      <c r="IPX159" s="86"/>
      <c r="IPY159" s="86"/>
      <c r="IPZ159" s="86"/>
      <c r="IQA159" s="86"/>
      <c r="IQB159" s="86"/>
      <c r="IQC159" s="86"/>
      <c r="IQD159" s="86"/>
      <c r="IQE159" s="86"/>
      <c r="IQF159" s="86"/>
      <c r="IQG159" s="86"/>
      <c r="IQH159" s="86"/>
      <c r="IQI159" s="86"/>
      <c r="IQJ159" s="86"/>
      <c r="IQK159" s="86"/>
      <c r="IQL159" s="86"/>
      <c r="IQM159" s="86"/>
      <c r="IQN159" s="86"/>
      <c r="IQO159" s="86"/>
      <c r="IQP159" s="86"/>
      <c r="IQQ159" s="86"/>
      <c r="IQR159" s="86"/>
      <c r="IQS159" s="86"/>
      <c r="IQT159" s="86"/>
      <c r="IQU159" s="86"/>
      <c r="IQV159" s="86"/>
      <c r="IQW159" s="86"/>
      <c r="IQX159" s="86"/>
      <c r="IQY159" s="86"/>
      <c r="IQZ159" s="86"/>
      <c r="IRA159" s="86"/>
      <c r="IRB159" s="86"/>
      <c r="IRC159" s="86"/>
      <c r="IRD159" s="86"/>
      <c r="IRE159" s="86"/>
      <c r="IRF159" s="86"/>
      <c r="IRG159" s="86"/>
      <c r="IRH159" s="86"/>
      <c r="IRI159" s="86"/>
      <c r="IRJ159" s="86"/>
      <c r="IRK159" s="86"/>
      <c r="IRL159" s="86"/>
      <c r="IRM159" s="86"/>
      <c r="IRN159" s="86"/>
      <c r="IRO159" s="86"/>
      <c r="IRP159" s="86"/>
      <c r="IRQ159" s="86"/>
      <c r="IRR159" s="86"/>
      <c r="IRS159" s="86"/>
      <c r="IRT159" s="86"/>
      <c r="IRU159" s="86"/>
      <c r="IRV159" s="86"/>
      <c r="IRW159" s="86"/>
      <c r="IRX159" s="86"/>
      <c r="IRY159" s="86"/>
      <c r="IRZ159" s="86"/>
      <c r="ISA159" s="86"/>
      <c r="ISB159" s="86"/>
      <c r="ISC159" s="86"/>
      <c r="ISD159" s="86"/>
      <c r="ISE159" s="86"/>
      <c r="ISF159" s="86"/>
      <c r="ISG159" s="86"/>
      <c r="ISH159" s="86"/>
      <c r="ISI159" s="86"/>
      <c r="ISJ159" s="86"/>
      <c r="ISK159" s="86"/>
      <c r="ISL159" s="86"/>
      <c r="ISM159" s="86"/>
      <c r="ISN159" s="86"/>
      <c r="ISO159" s="86"/>
      <c r="ISP159" s="86"/>
      <c r="ISQ159" s="86"/>
      <c r="ISR159" s="86"/>
      <c r="ISS159" s="86"/>
      <c r="IST159" s="86"/>
      <c r="ISU159" s="86"/>
      <c r="ISV159" s="86"/>
      <c r="ISW159" s="86"/>
      <c r="ISX159" s="86"/>
      <c r="ISY159" s="86"/>
      <c r="ISZ159" s="86"/>
      <c r="ITA159" s="86"/>
      <c r="ITB159" s="86"/>
      <c r="ITC159" s="86"/>
      <c r="ITD159" s="86"/>
      <c r="ITE159" s="86"/>
      <c r="ITF159" s="86"/>
      <c r="ITG159" s="186"/>
      <c r="ITH159" s="186"/>
      <c r="ITI159" s="186"/>
      <c r="ITJ159" s="186"/>
      <c r="ITK159" s="186"/>
      <c r="ITL159" s="186"/>
      <c r="ITM159" s="86"/>
      <c r="ITN159" s="86"/>
      <c r="ITO159" s="86"/>
      <c r="ITP159" s="86"/>
      <c r="ITQ159" s="86"/>
      <c r="ITR159" s="86"/>
      <c r="ITS159" s="86"/>
      <c r="ITT159" s="86"/>
      <c r="ITU159" s="86"/>
      <c r="ITV159" s="86"/>
      <c r="ITW159" s="86"/>
      <c r="ITX159" s="86"/>
      <c r="ITY159" s="86"/>
      <c r="ITZ159" s="86"/>
      <c r="IUA159" s="86"/>
      <c r="IUB159" s="86"/>
      <c r="IUC159" s="86"/>
      <c r="IUD159" s="86"/>
      <c r="IUE159" s="86"/>
      <c r="IUF159" s="86"/>
      <c r="IUG159" s="86"/>
      <c r="IUH159" s="86"/>
      <c r="IUI159" s="86"/>
      <c r="IUJ159" s="86"/>
      <c r="IUK159" s="86"/>
      <c r="IUL159" s="86"/>
      <c r="IUM159" s="86"/>
      <c r="IUN159" s="86"/>
      <c r="IUO159" s="86"/>
      <c r="IUP159" s="86"/>
      <c r="IUQ159" s="86"/>
      <c r="IUR159" s="86"/>
      <c r="IUS159" s="86"/>
      <c r="IUT159" s="86"/>
      <c r="IUU159" s="86"/>
      <c r="IUV159" s="86"/>
      <c r="IUW159" s="86"/>
      <c r="IUX159" s="86"/>
      <c r="IUY159" s="86"/>
      <c r="IUZ159" s="86"/>
      <c r="IVA159" s="86"/>
      <c r="IVB159" s="86"/>
      <c r="IVC159" s="86"/>
      <c r="IVD159" s="86"/>
      <c r="IVE159" s="86"/>
      <c r="IVF159" s="86"/>
      <c r="IVG159" s="86"/>
      <c r="IVH159" s="86"/>
      <c r="IVI159" s="86"/>
      <c r="IVJ159" s="86"/>
      <c r="IVK159" s="86"/>
      <c r="IVL159" s="86"/>
      <c r="IVM159" s="86"/>
      <c r="IVN159" s="86"/>
      <c r="IVO159" s="86"/>
      <c r="IVP159" s="86"/>
      <c r="IVQ159" s="86"/>
      <c r="IVR159" s="86"/>
      <c r="IVS159" s="86"/>
      <c r="IVT159" s="86"/>
      <c r="IVU159" s="86"/>
      <c r="IVV159" s="86"/>
      <c r="IVW159" s="86"/>
      <c r="IVX159" s="86"/>
      <c r="IVY159" s="86"/>
      <c r="IVZ159" s="86"/>
      <c r="IWA159" s="86"/>
      <c r="IWB159" s="86"/>
      <c r="IWC159" s="86"/>
      <c r="IWD159" s="86"/>
      <c r="IWE159" s="86"/>
      <c r="IWF159" s="86"/>
      <c r="IWG159" s="86"/>
      <c r="IWH159" s="86"/>
      <c r="IWI159" s="86"/>
      <c r="IWJ159" s="86"/>
      <c r="IWK159" s="86"/>
      <c r="IWL159" s="86"/>
      <c r="IWM159" s="86"/>
      <c r="IWN159" s="86"/>
      <c r="IWO159" s="86"/>
      <c r="IWP159" s="86"/>
      <c r="IWQ159" s="86"/>
      <c r="IWR159" s="86"/>
      <c r="IWS159" s="86"/>
      <c r="IWT159" s="86"/>
      <c r="IWU159" s="86"/>
      <c r="IWV159" s="86"/>
      <c r="IWW159" s="86"/>
      <c r="IWX159" s="86"/>
      <c r="IWY159" s="86"/>
      <c r="IWZ159" s="86"/>
      <c r="IXA159" s="86"/>
      <c r="IXB159" s="86"/>
      <c r="IXC159" s="86"/>
      <c r="IXD159" s="86"/>
      <c r="IXE159" s="86"/>
      <c r="IXF159" s="86"/>
      <c r="IXG159" s="86"/>
      <c r="IXH159" s="86"/>
      <c r="IXI159" s="86"/>
      <c r="IXJ159" s="86"/>
      <c r="IXK159" s="86"/>
      <c r="IXL159" s="86"/>
      <c r="IXM159" s="86"/>
      <c r="IXN159" s="86"/>
      <c r="IXO159" s="86"/>
      <c r="IXP159" s="86"/>
      <c r="IXQ159" s="86"/>
      <c r="IXR159" s="86"/>
      <c r="IXS159" s="86"/>
      <c r="IXT159" s="86"/>
      <c r="IXU159" s="86"/>
      <c r="IXV159" s="86"/>
      <c r="IXW159" s="86"/>
      <c r="IXX159" s="86"/>
      <c r="IXY159" s="86"/>
      <c r="IXZ159" s="86"/>
      <c r="IYA159" s="86"/>
      <c r="IYB159" s="86"/>
      <c r="IYC159" s="86"/>
      <c r="IYD159" s="86"/>
      <c r="IYE159" s="86"/>
      <c r="IYF159" s="86"/>
      <c r="IYG159" s="86"/>
      <c r="IYH159" s="86"/>
      <c r="IYI159" s="86"/>
      <c r="IYJ159" s="86"/>
      <c r="IYK159" s="86"/>
      <c r="IYL159" s="86"/>
      <c r="IYM159" s="86"/>
      <c r="IYN159" s="86"/>
      <c r="IYO159" s="86"/>
      <c r="IYP159" s="86"/>
      <c r="IYQ159" s="86"/>
      <c r="IYR159" s="86"/>
      <c r="IYS159" s="86"/>
      <c r="IYT159" s="86"/>
      <c r="IYU159" s="86"/>
      <c r="IYV159" s="86"/>
      <c r="IYW159" s="86"/>
      <c r="IYX159" s="86"/>
      <c r="IYY159" s="86"/>
      <c r="IYZ159" s="86"/>
      <c r="IZA159" s="86"/>
      <c r="IZB159" s="86"/>
      <c r="IZC159" s="86"/>
      <c r="IZD159" s="86"/>
      <c r="IZE159" s="86"/>
      <c r="IZF159" s="86"/>
      <c r="IZG159" s="86"/>
      <c r="IZH159" s="86"/>
      <c r="IZI159" s="86"/>
      <c r="IZJ159" s="86"/>
      <c r="IZK159" s="86"/>
      <c r="IZL159" s="86"/>
      <c r="IZM159" s="86"/>
      <c r="IZN159" s="86"/>
      <c r="IZO159" s="86"/>
      <c r="IZP159" s="86"/>
      <c r="IZQ159" s="86"/>
      <c r="IZR159" s="86"/>
      <c r="IZS159" s="86"/>
      <c r="IZT159" s="86"/>
      <c r="IZU159" s="86"/>
      <c r="IZV159" s="86"/>
      <c r="IZW159" s="86"/>
      <c r="IZX159" s="86"/>
      <c r="IZY159" s="86"/>
      <c r="IZZ159" s="86"/>
      <c r="JAA159" s="86"/>
      <c r="JAB159" s="86"/>
      <c r="JAC159" s="86"/>
      <c r="JAD159" s="86"/>
      <c r="JAE159" s="86"/>
      <c r="JAF159" s="86"/>
      <c r="JAG159" s="86"/>
      <c r="JAH159" s="86"/>
      <c r="JAI159" s="86"/>
      <c r="JAJ159" s="86"/>
      <c r="JAK159" s="86"/>
      <c r="JAL159" s="86"/>
      <c r="JAM159" s="86"/>
      <c r="JAN159" s="86"/>
      <c r="JAO159" s="86"/>
      <c r="JAP159" s="86"/>
      <c r="JAQ159" s="86"/>
      <c r="JAR159" s="86"/>
      <c r="JAS159" s="86"/>
      <c r="JAT159" s="86"/>
      <c r="JAU159" s="86"/>
      <c r="JAV159" s="86"/>
      <c r="JAW159" s="86"/>
      <c r="JAX159" s="86"/>
      <c r="JAY159" s="86"/>
      <c r="JAZ159" s="86"/>
      <c r="JBA159" s="86"/>
      <c r="JBB159" s="86"/>
      <c r="JBC159" s="86"/>
      <c r="JBD159" s="86"/>
      <c r="JBE159" s="86"/>
      <c r="JBF159" s="86"/>
      <c r="JBG159" s="86"/>
      <c r="JBH159" s="86"/>
      <c r="JBI159" s="86"/>
      <c r="JBJ159" s="86"/>
      <c r="JBK159" s="86"/>
      <c r="JBL159" s="86"/>
      <c r="JBM159" s="86"/>
      <c r="JBN159" s="86"/>
      <c r="JBO159" s="86"/>
      <c r="JBP159" s="86"/>
      <c r="JBQ159" s="86"/>
      <c r="JBR159" s="86"/>
      <c r="JBS159" s="86"/>
      <c r="JBT159" s="86"/>
      <c r="JBU159" s="86"/>
      <c r="JBV159" s="86"/>
      <c r="JBW159" s="86"/>
      <c r="JBX159" s="86"/>
      <c r="JBY159" s="86"/>
      <c r="JBZ159" s="86"/>
      <c r="JCA159" s="86"/>
      <c r="JCB159" s="86"/>
      <c r="JCC159" s="86"/>
      <c r="JCD159" s="86"/>
      <c r="JCE159" s="86"/>
      <c r="JCF159" s="86"/>
      <c r="JCG159" s="86"/>
      <c r="JCH159" s="86"/>
      <c r="JCI159" s="86"/>
      <c r="JCJ159" s="86"/>
      <c r="JCK159" s="86"/>
      <c r="JCL159" s="86"/>
      <c r="JCM159" s="86"/>
      <c r="JCN159" s="86"/>
      <c r="JCO159" s="86"/>
      <c r="JCP159" s="86"/>
      <c r="JCQ159" s="86"/>
      <c r="JCR159" s="86"/>
      <c r="JCS159" s="86"/>
      <c r="JCT159" s="86"/>
      <c r="JCU159" s="86"/>
      <c r="JCV159" s="86"/>
      <c r="JCW159" s="86"/>
      <c r="JCX159" s="86"/>
      <c r="JCY159" s="86"/>
      <c r="JCZ159" s="86"/>
      <c r="JDA159" s="86"/>
      <c r="JDB159" s="86"/>
      <c r="JDC159" s="186"/>
      <c r="JDD159" s="186"/>
      <c r="JDE159" s="186"/>
      <c r="JDF159" s="186"/>
      <c r="JDG159" s="186"/>
      <c r="JDH159" s="186"/>
      <c r="JDI159" s="86"/>
      <c r="JDJ159" s="86"/>
      <c r="JDK159" s="86"/>
      <c r="JDL159" s="86"/>
      <c r="JDM159" s="86"/>
      <c r="JDN159" s="86"/>
      <c r="JDO159" s="86"/>
      <c r="JDP159" s="86"/>
      <c r="JDQ159" s="86"/>
      <c r="JDR159" s="86"/>
      <c r="JDS159" s="86"/>
      <c r="JDT159" s="86"/>
      <c r="JDU159" s="86"/>
      <c r="JDV159" s="86"/>
      <c r="JDW159" s="86"/>
      <c r="JDX159" s="86"/>
      <c r="JDY159" s="86"/>
      <c r="JDZ159" s="86"/>
      <c r="JEA159" s="86"/>
      <c r="JEB159" s="86"/>
      <c r="JEC159" s="86"/>
      <c r="JED159" s="86"/>
      <c r="JEE159" s="86"/>
      <c r="JEF159" s="86"/>
      <c r="JEG159" s="86"/>
      <c r="JEH159" s="86"/>
      <c r="JEI159" s="86"/>
      <c r="JEJ159" s="86"/>
      <c r="JEK159" s="86"/>
      <c r="JEL159" s="86"/>
      <c r="JEM159" s="86"/>
      <c r="JEN159" s="86"/>
      <c r="JEO159" s="86"/>
      <c r="JEP159" s="86"/>
      <c r="JEQ159" s="86"/>
      <c r="JER159" s="86"/>
      <c r="JES159" s="86"/>
      <c r="JET159" s="86"/>
      <c r="JEU159" s="86"/>
      <c r="JEV159" s="86"/>
      <c r="JEW159" s="86"/>
      <c r="JEX159" s="86"/>
      <c r="JEY159" s="86"/>
      <c r="JEZ159" s="86"/>
      <c r="JFA159" s="86"/>
      <c r="JFB159" s="86"/>
      <c r="JFC159" s="86"/>
      <c r="JFD159" s="86"/>
      <c r="JFE159" s="86"/>
      <c r="JFF159" s="86"/>
      <c r="JFG159" s="86"/>
      <c r="JFH159" s="86"/>
      <c r="JFI159" s="86"/>
      <c r="JFJ159" s="86"/>
      <c r="JFK159" s="86"/>
      <c r="JFL159" s="86"/>
      <c r="JFM159" s="86"/>
      <c r="JFN159" s="86"/>
      <c r="JFO159" s="86"/>
      <c r="JFP159" s="86"/>
      <c r="JFQ159" s="86"/>
      <c r="JFR159" s="86"/>
      <c r="JFS159" s="86"/>
      <c r="JFT159" s="86"/>
      <c r="JFU159" s="86"/>
      <c r="JFV159" s="86"/>
      <c r="JFW159" s="86"/>
      <c r="JFX159" s="86"/>
      <c r="JFY159" s="86"/>
      <c r="JFZ159" s="86"/>
      <c r="JGA159" s="86"/>
      <c r="JGB159" s="86"/>
      <c r="JGC159" s="86"/>
      <c r="JGD159" s="86"/>
      <c r="JGE159" s="86"/>
      <c r="JGF159" s="86"/>
      <c r="JGG159" s="86"/>
      <c r="JGH159" s="86"/>
      <c r="JGI159" s="86"/>
      <c r="JGJ159" s="86"/>
      <c r="JGK159" s="86"/>
      <c r="JGL159" s="86"/>
      <c r="JGM159" s="86"/>
      <c r="JGN159" s="86"/>
      <c r="JGO159" s="86"/>
      <c r="JGP159" s="86"/>
      <c r="JGQ159" s="86"/>
      <c r="JGR159" s="86"/>
      <c r="JGS159" s="86"/>
      <c r="JGT159" s="86"/>
      <c r="JGU159" s="86"/>
      <c r="JGV159" s="86"/>
      <c r="JGW159" s="86"/>
      <c r="JGX159" s="86"/>
      <c r="JGY159" s="86"/>
      <c r="JGZ159" s="86"/>
      <c r="JHA159" s="86"/>
      <c r="JHB159" s="86"/>
      <c r="JHC159" s="86"/>
      <c r="JHD159" s="86"/>
      <c r="JHE159" s="86"/>
      <c r="JHF159" s="86"/>
      <c r="JHG159" s="86"/>
      <c r="JHH159" s="86"/>
      <c r="JHI159" s="86"/>
      <c r="JHJ159" s="86"/>
      <c r="JHK159" s="86"/>
      <c r="JHL159" s="86"/>
      <c r="JHM159" s="86"/>
      <c r="JHN159" s="86"/>
      <c r="JHO159" s="86"/>
      <c r="JHP159" s="86"/>
      <c r="JHQ159" s="86"/>
      <c r="JHR159" s="86"/>
      <c r="JHS159" s="86"/>
      <c r="JHT159" s="86"/>
      <c r="JHU159" s="86"/>
      <c r="JHV159" s="86"/>
      <c r="JHW159" s="86"/>
      <c r="JHX159" s="86"/>
      <c r="JHY159" s="86"/>
      <c r="JHZ159" s="86"/>
      <c r="JIA159" s="86"/>
      <c r="JIB159" s="86"/>
      <c r="JIC159" s="86"/>
      <c r="JID159" s="86"/>
      <c r="JIE159" s="86"/>
      <c r="JIF159" s="86"/>
      <c r="JIG159" s="86"/>
      <c r="JIH159" s="86"/>
      <c r="JII159" s="86"/>
      <c r="JIJ159" s="86"/>
      <c r="JIK159" s="86"/>
      <c r="JIL159" s="86"/>
      <c r="JIM159" s="86"/>
      <c r="JIN159" s="86"/>
      <c r="JIO159" s="86"/>
      <c r="JIP159" s="86"/>
      <c r="JIQ159" s="86"/>
      <c r="JIR159" s="86"/>
      <c r="JIS159" s="86"/>
      <c r="JIT159" s="86"/>
      <c r="JIU159" s="86"/>
      <c r="JIV159" s="86"/>
      <c r="JIW159" s="86"/>
      <c r="JIX159" s="86"/>
      <c r="JIY159" s="86"/>
      <c r="JIZ159" s="86"/>
      <c r="JJA159" s="86"/>
      <c r="JJB159" s="86"/>
      <c r="JJC159" s="86"/>
      <c r="JJD159" s="86"/>
      <c r="JJE159" s="86"/>
      <c r="JJF159" s="86"/>
      <c r="JJG159" s="86"/>
      <c r="JJH159" s="86"/>
      <c r="JJI159" s="86"/>
      <c r="JJJ159" s="86"/>
      <c r="JJK159" s="86"/>
      <c r="JJL159" s="86"/>
      <c r="JJM159" s="86"/>
      <c r="JJN159" s="86"/>
      <c r="JJO159" s="86"/>
      <c r="JJP159" s="86"/>
      <c r="JJQ159" s="86"/>
      <c r="JJR159" s="86"/>
      <c r="JJS159" s="86"/>
      <c r="JJT159" s="86"/>
      <c r="JJU159" s="86"/>
      <c r="JJV159" s="86"/>
      <c r="JJW159" s="86"/>
      <c r="JJX159" s="86"/>
      <c r="JJY159" s="86"/>
      <c r="JJZ159" s="86"/>
      <c r="JKA159" s="86"/>
      <c r="JKB159" s="86"/>
      <c r="JKC159" s="86"/>
      <c r="JKD159" s="86"/>
      <c r="JKE159" s="86"/>
      <c r="JKF159" s="86"/>
      <c r="JKG159" s="86"/>
      <c r="JKH159" s="86"/>
      <c r="JKI159" s="86"/>
      <c r="JKJ159" s="86"/>
      <c r="JKK159" s="86"/>
      <c r="JKL159" s="86"/>
      <c r="JKM159" s="86"/>
      <c r="JKN159" s="86"/>
      <c r="JKO159" s="86"/>
      <c r="JKP159" s="86"/>
      <c r="JKQ159" s="86"/>
      <c r="JKR159" s="86"/>
      <c r="JKS159" s="86"/>
      <c r="JKT159" s="86"/>
      <c r="JKU159" s="86"/>
      <c r="JKV159" s="86"/>
      <c r="JKW159" s="86"/>
      <c r="JKX159" s="86"/>
      <c r="JKY159" s="86"/>
      <c r="JKZ159" s="86"/>
      <c r="JLA159" s="86"/>
      <c r="JLB159" s="86"/>
      <c r="JLC159" s="86"/>
      <c r="JLD159" s="86"/>
      <c r="JLE159" s="86"/>
      <c r="JLF159" s="86"/>
      <c r="JLG159" s="86"/>
      <c r="JLH159" s="86"/>
      <c r="JLI159" s="86"/>
      <c r="JLJ159" s="86"/>
      <c r="JLK159" s="86"/>
      <c r="JLL159" s="86"/>
      <c r="JLM159" s="86"/>
      <c r="JLN159" s="86"/>
      <c r="JLO159" s="86"/>
      <c r="JLP159" s="86"/>
      <c r="JLQ159" s="86"/>
      <c r="JLR159" s="86"/>
      <c r="JLS159" s="86"/>
      <c r="JLT159" s="86"/>
      <c r="JLU159" s="86"/>
      <c r="JLV159" s="86"/>
      <c r="JLW159" s="86"/>
      <c r="JLX159" s="86"/>
      <c r="JLY159" s="86"/>
      <c r="JLZ159" s="86"/>
      <c r="JMA159" s="86"/>
      <c r="JMB159" s="86"/>
      <c r="JMC159" s="86"/>
      <c r="JMD159" s="86"/>
      <c r="JME159" s="86"/>
      <c r="JMF159" s="86"/>
      <c r="JMG159" s="86"/>
      <c r="JMH159" s="86"/>
      <c r="JMI159" s="86"/>
      <c r="JMJ159" s="86"/>
      <c r="JMK159" s="86"/>
      <c r="JML159" s="86"/>
      <c r="JMM159" s="86"/>
      <c r="JMN159" s="86"/>
      <c r="JMO159" s="86"/>
      <c r="JMP159" s="86"/>
      <c r="JMQ159" s="86"/>
      <c r="JMR159" s="86"/>
      <c r="JMS159" s="86"/>
      <c r="JMT159" s="86"/>
      <c r="JMU159" s="86"/>
      <c r="JMV159" s="86"/>
      <c r="JMW159" s="86"/>
      <c r="JMX159" s="86"/>
      <c r="JMY159" s="186"/>
      <c r="JMZ159" s="186"/>
      <c r="JNA159" s="186"/>
      <c r="JNB159" s="186"/>
      <c r="JNC159" s="186"/>
      <c r="JND159" s="186"/>
      <c r="JNE159" s="86"/>
      <c r="JNF159" s="86"/>
      <c r="JNG159" s="86"/>
      <c r="JNH159" s="86"/>
      <c r="JNI159" s="86"/>
      <c r="JNJ159" s="86"/>
      <c r="JNK159" s="86"/>
      <c r="JNL159" s="86"/>
      <c r="JNM159" s="86"/>
      <c r="JNN159" s="86"/>
      <c r="JNO159" s="86"/>
      <c r="JNP159" s="86"/>
      <c r="JNQ159" s="86"/>
      <c r="JNR159" s="86"/>
      <c r="JNS159" s="86"/>
      <c r="JNT159" s="86"/>
      <c r="JNU159" s="86"/>
      <c r="JNV159" s="86"/>
      <c r="JNW159" s="86"/>
      <c r="JNX159" s="86"/>
      <c r="JNY159" s="86"/>
      <c r="JNZ159" s="86"/>
      <c r="JOA159" s="86"/>
      <c r="JOB159" s="86"/>
      <c r="JOC159" s="86"/>
      <c r="JOD159" s="86"/>
      <c r="JOE159" s="86"/>
      <c r="JOF159" s="86"/>
      <c r="JOG159" s="86"/>
      <c r="JOH159" s="86"/>
      <c r="JOI159" s="86"/>
      <c r="JOJ159" s="86"/>
      <c r="JOK159" s="86"/>
      <c r="JOL159" s="86"/>
      <c r="JOM159" s="86"/>
      <c r="JON159" s="86"/>
      <c r="JOO159" s="86"/>
      <c r="JOP159" s="86"/>
      <c r="JOQ159" s="86"/>
      <c r="JOR159" s="86"/>
      <c r="JOS159" s="86"/>
      <c r="JOT159" s="86"/>
      <c r="JOU159" s="86"/>
      <c r="JOV159" s="86"/>
      <c r="JOW159" s="86"/>
      <c r="JOX159" s="86"/>
      <c r="JOY159" s="86"/>
      <c r="JOZ159" s="86"/>
      <c r="JPA159" s="86"/>
      <c r="JPB159" s="86"/>
      <c r="JPC159" s="86"/>
      <c r="JPD159" s="86"/>
      <c r="JPE159" s="86"/>
      <c r="JPF159" s="86"/>
      <c r="JPG159" s="86"/>
      <c r="JPH159" s="86"/>
      <c r="JPI159" s="86"/>
      <c r="JPJ159" s="86"/>
      <c r="JPK159" s="86"/>
      <c r="JPL159" s="86"/>
      <c r="JPM159" s="86"/>
      <c r="JPN159" s="86"/>
      <c r="JPO159" s="86"/>
      <c r="JPP159" s="86"/>
      <c r="JPQ159" s="86"/>
      <c r="JPR159" s="86"/>
      <c r="JPS159" s="86"/>
      <c r="JPT159" s="86"/>
      <c r="JPU159" s="86"/>
      <c r="JPV159" s="86"/>
      <c r="JPW159" s="86"/>
      <c r="JPX159" s="86"/>
      <c r="JPY159" s="86"/>
      <c r="JPZ159" s="86"/>
      <c r="JQA159" s="86"/>
      <c r="JQB159" s="86"/>
      <c r="JQC159" s="86"/>
      <c r="JQD159" s="86"/>
      <c r="JQE159" s="86"/>
      <c r="JQF159" s="86"/>
      <c r="JQG159" s="86"/>
      <c r="JQH159" s="86"/>
      <c r="JQI159" s="86"/>
      <c r="JQJ159" s="86"/>
      <c r="JQK159" s="86"/>
      <c r="JQL159" s="86"/>
      <c r="JQM159" s="86"/>
      <c r="JQN159" s="86"/>
      <c r="JQO159" s="86"/>
      <c r="JQP159" s="86"/>
      <c r="JQQ159" s="86"/>
      <c r="JQR159" s="86"/>
      <c r="JQS159" s="86"/>
      <c r="JQT159" s="86"/>
      <c r="JQU159" s="86"/>
      <c r="JQV159" s="86"/>
      <c r="JQW159" s="86"/>
      <c r="JQX159" s="86"/>
      <c r="JQY159" s="86"/>
      <c r="JQZ159" s="86"/>
      <c r="JRA159" s="86"/>
      <c r="JRB159" s="86"/>
      <c r="JRC159" s="86"/>
      <c r="JRD159" s="86"/>
      <c r="JRE159" s="86"/>
      <c r="JRF159" s="86"/>
      <c r="JRG159" s="86"/>
      <c r="JRH159" s="86"/>
      <c r="JRI159" s="86"/>
      <c r="JRJ159" s="86"/>
      <c r="JRK159" s="86"/>
      <c r="JRL159" s="86"/>
      <c r="JRM159" s="86"/>
      <c r="JRN159" s="86"/>
      <c r="JRO159" s="86"/>
      <c r="JRP159" s="86"/>
      <c r="JRQ159" s="86"/>
      <c r="JRR159" s="86"/>
      <c r="JRS159" s="86"/>
      <c r="JRT159" s="86"/>
      <c r="JRU159" s="86"/>
      <c r="JRV159" s="86"/>
      <c r="JRW159" s="86"/>
      <c r="JRX159" s="86"/>
      <c r="JRY159" s="86"/>
      <c r="JRZ159" s="86"/>
      <c r="JSA159" s="86"/>
      <c r="JSB159" s="86"/>
      <c r="JSC159" s="86"/>
      <c r="JSD159" s="86"/>
      <c r="JSE159" s="86"/>
      <c r="JSF159" s="86"/>
      <c r="JSG159" s="86"/>
      <c r="JSH159" s="86"/>
      <c r="JSI159" s="86"/>
      <c r="JSJ159" s="86"/>
      <c r="JSK159" s="86"/>
      <c r="JSL159" s="86"/>
      <c r="JSM159" s="86"/>
      <c r="JSN159" s="86"/>
      <c r="JSO159" s="86"/>
      <c r="JSP159" s="86"/>
      <c r="JSQ159" s="86"/>
      <c r="JSR159" s="86"/>
      <c r="JSS159" s="86"/>
      <c r="JST159" s="86"/>
      <c r="JSU159" s="86"/>
      <c r="JSV159" s="86"/>
      <c r="JSW159" s="86"/>
      <c r="JSX159" s="86"/>
      <c r="JSY159" s="86"/>
      <c r="JSZ159" s="86"/>
      <c r="JTA159" s="86"/>
      <c r="JTB159" s="86"/>
      <c r="JTC159" s="86"/>
      <c r="JTD159" s="86"/>
      <c r="JTE159" s="86"/>
      <c r="JTF159" s="86"/>
      <c r="JTG159" s="86"/>
      <c r="JTH159" s="86"/>
      <c r="JTI159" s="86"/>
      <c r="JTJ159" s="86"/>
      <c r="JTK159" s="86"/>
      <c r="JTL159" s="86"/>
      <c r="JTM159" s="86"/>
      <c r="JTN159" s="86"/>
      <c r="JTO159" s="86"/>
      <c r="JTP159" s="86"/>
      <c r="JTQ159" s="86"/>
      <c r="JTR159" s="86"/>
      <c r="JTS159" s="86"/>
      <c r="JTT159" s="86"/>
      <c r="JTU159" s="86"/>
      <c r="JTV159" s="86"/>
      <c r="JTW159" s="86"/>
      <c r="JTX159" s="86"/>
      <c r="JTY159" s="86"/>
      <c r="JTZ159" s="86"/>
      <c r="JUA159" s="86"/>
      <c r="JUB159" s="86"/>
      <c r="JUC159" s="86"/>
      <c r="JUD159" s="86"/>
      <c r="JUE159" s="86"/>
      <c r="JUF159" s="86"/>
      <c r="JUG159" s="86"/>
      <c r="JUH159" s="86"/>
      <c r="JUI159" s="86"/>
      <c r="JUJ159" s="86"/>
      <c r="JUK159" s="86"/>
      <c r="JUL159" s="86"/>
      <c r="JUM159" s="86"/>
      <c r="JUN159" s="86"/>
      <c r="JUO159" s="86"/>
      <c r="JUP159" s="86"/>
      <c r="JUQ159" s="86"/>
      <c r="JUR159" s="86"/>
      <c r="JUS159" s="86"/>
      <c r="JUT159" s="86"/>
      <c r="JUU159" s="86"/>
      <c r="JUV159" s="86"/>
      <c r="JUW159" s="86"/>
      <c r="JUX159" s="86"/>
      <c r="JUY159" s="86"/>
      <c r="JUZ159" s="86"/>
      <c r="JVA159" s="86"/>
      <c r="JVB159" s="86"/>
      <c r="JVC159" s="86"/>
      <c r="JVD159" s="86"/>
      <c r="JVE159" s="86"/>
      <c r="JVF159" s="86"/>
      <c r="JVG159" s="86"/>
      <c r="JVH159" s="86"/>
      <c r="JVI159" s="86"/>
      <c r="JVJ159" s="86"/>
      <c r="JVK159" s="86"/>
      <c r="JVL159" s="86"/>
      <c r="JVM159" s="86"/>
      <c r="JVN159" s="86"/>
      <c r="JVO159" s="86"/>
      <c r="JVP159" s="86"/>
      <c r="JVQ159" s="86"/>
      <c r="JVR159" s="86"/>
      <c r="JVS159" s="86"/>
      <c r="JVT159" s="86"/>
      <c r="JVU159" s="86"/>
      <c r="JVV159" s="86"/>
      <c r="JVW159" s="86"/>
      <c r="JVX159" s="86"/>
      <c r="JVY159" s="86"/>
      <c r="JVZ159" s="86"/>
      <c r="JWA159" s="86"/>
      <c r="JWB159" s="86"/>
      <c r="JWC159" s="86"/>
      <c r="JWD159" s="86"/>
      <c r="JWE159" s="86"/>
      <c r="JWF159" s="86"/>
      <c r="JWG159" s="86"/>
      <c r="JWH159" s="86"/>
      <c r="JWI159" s="86"/>
      <c r="JWJ159" s="86"/>
      <c r="JWK159" s="86"/>
      <c r="JWL159" s="86"/>
      <c r="JWM159" s="86"/>
      <c r="JWN159" s="86"/>
      <c r="JWO159" s="86"/>
      <c r="JWP159" s="86"/>
      <c r="JWQ159" s="86"/>
      <c r="JWR159" s="86"/>
      <c r="JWS159" s="86"/>
      <c r="JWT159" s="86"/>
      <c r="JWU159" s="186"/>
      <c r="JWV159" s="186"/>
      <c r="JWW159" s="186"/>
      <c r="JWX159" s="186"/>
      <c r="JWY159" s="186"/>
      <c r="JWZ159" s="186"/>
      <c r="JXA159" s="86"/>
      <c r="JXB159" s="86"/>
      <c r="JXC159" s="86"/>
      <c r="JXD159" s="86"/>
      <c r="JXE159" s="86"/>
      <c r="JXF159" s="86"/>
      <c r="JXG159" s="86"/>
      <c r="JXH159" s="86"/>
      <c r="JXI159" s="86"/>
      <c r="JXJ159" s="86"/>
      <c r="JXK159" s="86"/>
      <c r="JXL159" s="86"/>
      <c r="JXM159" s="86"/>
      <c r="JXN159" s="86"/>
      <c r="JXO159" s="86"/>
      <c r="JXP159" s="86"/>
      <c r="JXQ159" s="86"/>
      <c r="JXR159" s="86"/>
      <c r="JXS159" s="86"/>
      <c r="JXT159" s="86"/>
      <c r="JXU159" s="86"/>
      <c r="JXV159" s="86"/>
      <c r="JXW159" s="86"/>
      <c r="JXX159" s="86"/>
      <c r="JXY159" s="86"/>
      <c r="JXZ159" s="86"/>
      <c r="JYA159" s="86"/>
      <c r="JYB159" s="86"/>
      <c r="JYC159" s="86"/>
      <c r="JYD159" s="86"/>
      <c r="JYE159" s="86"/>
      <c r="JYF159" s="86"/>
      <c r="JYG159" s="86"/>
      <c r="JYH159" s="86"/>
      <c r="JYI159" s="86"/>
      <c r="JYJ159" s="86"/>
      <c r="JYK159" s="86"/>
      <c r="JYL159" s="86"/>
      <c r="JYM159" s="86"/>
      <c r="JYN159" s="86"/>
      <c r="JYO159" s="86"/>
      <c r="JYP159" s="86"/>
      <c r="JYQ159" s="86"/>
      <c r="JYR159" s="86"/>
      <c r="JYS159" s="86"/>
      <c r="JYT159" s="86"/>
      <c r="JYU159" s="86"/>
      <c r="JYV159" s="86"/>
      <c r="JYW159" s="86"/>
      <c r="JYX159" s="86"/>
      <c r="JYY159" s="86"/>
      <c r="JYZ159" s="86"/>
      <c r="JZA159" s="86"/>
      <c r="JZB159" s="86"/>
      <c r="JZC159" s="86"/>
      <c r="JZD159" s="86"/>
      <c r="JZE159" s="86"/>
      <c r="JZF159" s="86"/>
      <c r="JZG159" s="86"/>
      <c r="JZH159" s="86"/>
      <c r="JZI159" s="86"/>
      <c r="JZJ159" s="86"/>
      <c r="JZK159" s="86"/>
      <c r="JZL159" s="86"/>
      <c r="JZM159" s="86"/>
      <c r="JZN159" s="86"/>
      <c r="JZO159" s="86"/>
      <c r="JZP159" s="86"/>
      <c r="JZQ159" s="86"/>
      <c r="JZR159" s="86"/>
      <c r="JZS159" s="86"/>
      <c r="JZT159" s="86"/>
      <c r="JZU159" s="86"/>
      <c r="JZV159" s="86"/>
      <c r="JZW159" s="86"/>
      <c r="JZX159" s="86"/>
      <c r="JZY159" s="86"/>
      <c r="JZZ159" s="86"/>
      <c r="KAA159" s="86"/>
      <c r="KAB159" s="86"/>
      <c r="KAC159" s="86"/>
      <c r="KAD159" s="86"/>
      <c r="KAE159" s="86"/>
      <c r="KAF159" s="86"/>
      <c r="KAG159" s="86"/>
      <c r="KAH159" s="86"/>
      <c r="KAI159" s="86"/>
      <c r="KAJ159" s="86"/>
      <c r="KAK159" s="86"/>
      <c r="KAL159" s="86"/>
      <c r="KAM159" s="86"/>
      <c r="KAN159" s="86"/>
      <c r="KAO159" s="86"/>
      <c r="KAP159" s="86"/>
      <c r="KAQ159" s="86"/>
      <c r="KAR159" s="86"/>
      <c r="KAS159" s="86"/>
      <c r="KAT159" s="86"/>
      <c r="KAU159" s="86"/>
      <c r="KAV159" s="86"/>
      <c r="KAW159" s="86"/>
      <c r="KAX159" s="86"/>
      <c r="KAY159" s="86"/>
      <c r="KAZ159" s="86"/>
      <c r="KBA159" s="86"/>
      <c r="KBB159" s="86"/>
      <c r="KBC159" s="86"/>
      <c r="KBD159" s="86"/>
      <c r="KBE159" s="86"/>
      <c r="KBF159" s="86"/>
      <c r="KBG159" s="86"/>
      <c r="KBH159" s="86"/>
      <c r="KBI159" s="86"/>
      <c r="KBJ159" s="86"/>
      <c r="KBK159" s="86"/>
      <c r="KBL159" s="86"/>
      <c r="KBM159" s="86"/>
      <c r="KBN159" s="86"/>
      <c r="KBO159" s="86"/>
      <c r="KBP159" s="86"/>
      <c r="KBQ159" s="86"/>
      <c r="KBR159" s="86"/>
      <c r="KBS159" s="86"/>
      <c r="KBT159" s="86"/>
      <c r="KBU159" s="86"/>
      <c r="KBV159" s="86"/>
      <c r="KBW159" s="86"/>
      <c r="KBX159" s="86"/>
      <c r="KBY159" s="86"/>
      <c r="KBZ159" s="86"/>
      <c r="KCA159" s="86"/>
      <c r="KCB159" s="86"/>
      <c r="KCC159" s="86"/>
      <c r="KCD159" s="86"/>
      <c r="KCE159" s="86"/>
      <c r="KCF159" s="86"/>
      <c r="KCG159" s="86"/>
      <c r="KCH159" s="86"/>
      <c r="KCI159" s="86"/>
      <c r="KCJ159" s="86"/>
      <c r="KCK159" s="86"/>
      <c r="KCL159" s="86"/>
      <c r="KCM159" s="86"/>
      <c r="KCN159" s="86"/>
      <c r="KCO159" s="86"/>
      <c r="KCP159" s="86"/>
      <c r="KCQ159" s="86"/>
      <c r="KCR159" s="86"/>
      <c r="KCS159" s="86"/>
      <c r="KCT159" s="86"/>
      <c r="KCU159" s="86"/>
      <c r="KCV159" s="86"/>
      <c r="KCW159" s="86"/>
      <c r="KCX159" s="86"/>
      <c r="KCY159" s="86"/>
      <c r="KCZ159" s="86"/>
      <c r="KDA159" s="86"/>
      <c r="KDB159" s="86"/>
      <c r="KDC159" s="86"/>
      <c r="KDD159" s="86"/>
      <c r="KDE159" s="86"/>
      <c r="KDF159" s="86"/>
      <c r="KDG159" s="86"/>
      <c r="KDH159" s="86"/>
      <c r="KDI159" s="86"/>
      <c r="KDJ159" s="86"/>
      <c r="KDK159" s="86"/>
      <c r="KDL159" s="86"/>
      <c r="KDM159" s="86"/>
      <c r="KDN159" s="86"/>
      <c r="KDO159" s="86"/>
      <c r="KDP159" s="86"/>
      <c r="KDQ159" s="86"/>
      <c r="KDR159" s="86"/>
      <c r="KDS159" s="86"/>
      <c r="KDT159" s="86"/>
      <c r="KDU159" s="86"/>
      <c r="KDV159" s="86"/>
      <c r="KDW159" s="86"/>
      <c r="KDX159" s="86"/>
      <c r="KDY159" s="86"/>
      <c r="KDZ159" s="86"/>
      <c r="KEA159" s="86"/>
      <c r="KEB159" s="86"/>
      <c r="KEC159" s="86"/>
      <c r="KED159" s="86"/>
      <c r="KEE159" s="86"/>
      <c r="KEF159" s="86"/>
      <c r="KEG159" s="86"/>
      <c r="KEH159" s="86"/>
      <c r="KEI159" s="86"/>
      <c r="KEJ159" s="86"/>
      <c r="KEK159" s="86"/>
      <c r="KEL159" s="86"/>
      <c r="KEM159" s="86"/>
      <c r="KEN159" s="86"/>
      <c r="KEO159" s="86"/>
      <c r="KEP159" s="86"/>
      <c r="KEQ159" s="86"/>
      <c r="KER159" s="86"/>
      <c r="KES159" s="86"/>
      <c r="KET159" s="86"/>
      <c r="KEU159" s="86"/>
      <c r="KEV159" s="86"/>
      <c r="KEW159" s="86"/>
      <c r="KEX159" s="86"/>
      <c r="KEY159" s="86"/>
      <c r="KEZ159" s="86"/>
      <c r="KFA159" s="86"/>
      <c r="KFB159" s="86"/>
      <c r="KFC159" s="86"/>
      <c r="KFD159" s="86"/>
      <c r="KFE159" s="86"/>
      <c r="KFF159" s="86"/>
      <c r="KFG159" s="86"/>
      <c r="KFH159" s="86"/>
      <c r="KFI159" s="86"/>
      <c r="KFJ159" s="86"/>
      <c r="KFK159" s="86"/>
      <c r="KFL159" s="86"/>
      <c r="KFM159" s="86"/>
      <c r="KFN159" s="86"/>
      <c r="KFO159" s="86"/>
      <c r="KFP159" s="86"/>
      <c r="KFQ159" s="86"/>
      <c r="KFR159" s="86"/>
      <c r="KFS159" s="86"/>
      <c r="KFT159" s="86"/>
      <c r="KFU159" s="86"/>
      <c r="KFV159" s="86"/>
      <c r="KFW159" s="86"/>
      <c r="KFX159" s="86"/>
      <c r="KFY159" s="86"/>
      <c r="KFZ159" s="86"/>
      <c r="KGA159" s="86"/>
      <c r="KGB159" s="86"/>
      <c r="KGC159" s="86"/>
      <c r="KGD159" s="86"/>
      <c r="KGE159" s="86"/>
      <c r="KGF159" s="86"/>
      <c r="KGG159" s="86"/>
      <c r="KGH159" s="86"/>
      <c r="KGI159" s="86"/>
      <c r="KGJ159" s="86"/>
      <c r="KGK159" s="86"/>
      <c r="KGL159" s="86"/>
      <c r="KGM159" s="86"/>
      <c r="KGN159" s="86"/>
      <c r="KGO159" s="86"/>
      <c r="KGP159" s="86"/>
      <c r="KGQ159" s="186"/>
      <c r="KGR159" s="186"/>
      <c r="KGS159" s="186"/>
      <c r="KGT159" s="186"/>
      <c r="KGU159" s="186"/>
      <c r="KGV159" s="186"/>
      <c r="KGW159" s="86"/>
      <c r="KGX159" s="86"/>
      <c r="KGY159" s="86"/>
      <c r="KGZ159" s="86"/>
      <c r="KHA159" s="86"/>
      <c r="KHB159" s="86"/>
      <c r="KHC159" s="86"/>
      <c r="KHD159" s="86"/>
      <c r="KHE159" s="86"/>
      <c r="KHF159" s="86"/>
      <c r="KHG159" s="86"/>
      <c r="KHH159" s="86"/>
      <c r="KHI159" s="86"/>
      <c r="KHJ159" s="86"/>
      <c r="KHK159" s="86"/>
      <c r="KHL159" s="86"/>
      <c r="KHM159" s="86"/>
      <c r="KHN159" s="86"/>
      <c r="KHO159" s="86"/>
      <c r="KHP159" s="86"/>
      <c r="KHQ159" s="86"/>
      <c r="KHR159" s="86"/>
      <c r="KHS159" s="86"/>
      <c r="KHT159" s="86"/>
      <c r="KHU159" s="86"/>
      <c r="KHV159" s="86"/>
      <c r="KHW159" s="86"/>
      <c r="KHX159" s="86"/>
      <c r="KHY159" s="86"/>
      <c r="KHZ159" s="86"/>
      <c r="KIA159" s="86"/>
      <c r="KIB159" s="86"/>
      <c r="KIC159" s="86"/>
      <c r="KID159" s="86"/>
      <c r="KIE159" s="86"/>
      <c r="KIF159" s="86"/>
      <c r="KIG159" s="86"/>
      <c r="KIH159" s="86"/>
      <c r="KII159" s="86"/>
      <c r="KIJ159" s="86"/>
      <c r="KIK159" s="86"/>
      <c r="KIL159" s="86"/>
      <c r="KIM159" s="86"/>
      <c r="KIN159" s="86"/>
      <c r="KIO159" s="86"/>
      <c r="KIP159" s="86"/>
      <c r="KIQ159" s="86"/>
      <c r="KIR159" s="86"/>
      <c r="KIS159" s="86"/>
      <c r="KIT159" s="86"/>
      <c r="KIU159" s="86"/>
      <c r="KIV159" s="86"/>
      <c r="KIW159" s="86"/>
      <c r="KIX159" s="86"/>
      <c r="KIY159" s="86"/>
      <c r="KIZ159" s="86"/>
      <c r="KJA159" s="86"/>
      <c r="KJB159" s="86"/>
      <c r="KJC159" s="86"/>
      <c r="KJD159" s="86"/>
      <c r="KJE159" s="86"/>
      <c r="KJF159" s="86"/>
      <c r="KJG159" s="86"/>
      <c r="KJH159" s="86"/>
      <c r="KJI159" s="86"/>
      <c r="KJJ159" s="86"/>
      <c r="KJK159" s="86"/>
      <c r="KJL159" s="86"/>
      <c r="KJM159" s="86"/>
      <c r="KJN159" s="86"/>
      <c r="KJO159" s="86"/>
      <c r="KJP159" s="86"/>
      <c r="KJQ159" s="86"/>
      <c r="KJR159" s="86"/>
      <c r="KJS159" s="86"/>
      <c r="KJT159" s="86"/>
      <c r="KJU159" s="86"/>
      <c r="KJV159" s="86"/>
      <c r="KJW159" s="86"/>
      <c r="KJX159" s="86"/>
      <c r="KJY159" s="86"/>
      <c r="KJZ159" s="86"/>
      <c r="KKA159" s="86"/>
      <c r="KKB159" s="86"/>
      <c r="KKC159" s="86"/>
      <c r="KKD159" s="86"/>
      <c r="KKE159" s="86"/>
      <c r="KKF159" s="86"/>
      <c r="KKG159" s="86"/>
      <c r="KKH159" s="86"/>
      <c r="KKI159" s="86"/>
      <c r="KKJ159" s="86"/>
      <c r="KKK159" s="86"/>
      <c r="KKL159" s="86"/>
      <c r="KKM159" s="86"/>
      <c r="KKN159" s="86"/>
      <c r="KKO159" s="86"/>
      <c r="KKP159" s="86"/>
      <c r="KKQ159" s="86"/>
      <c r="KKR159" s="86"/>
      <c r="KKS159" s="86"/>
      <c r="KKT159" s="86"/>
      <c r="KKU159" s="86"/>
      <c r="KKV159" s="86"/>
      <c r="KKW159" s="86"/>
      <c r="KKX159" s="86"/>
      <c r="KKY159" s="86"/>
      <c r="KKZ159" s="86"/>
      <c r="KLA159" s="86"/>
      <c r="KLB159" s="86"/>
      <c r="KLC159" s="86"/>
      <c r="KLD159" s="86"/>
      <c r="KLE159" s="86"/>
      <c r="KLF159" s="86"/>
      <c r="KLG159" s="86"/>
      <c r="KLH159" s="86"/>
      <c r="KLI159" s="86"/>
      <c r="KLJ159" s="86"/>
      <c r="KLK159" s="86"/>
      <c r="KLL159" s="86"/>
      <c r="KLM159" s="86"/>
      <c r="KLN159" s="86"/>
      <c r="KLO159" s="86"/>
      <c r="KLP159" s="86"/>
      <c r="KLQ159" s="86"/>
      <c r="KLR159" s="86"/>
      <c r="KLS159" s="86"/>
      <c r="KLT159" s="86"/>
      <c r="KLU159" s="86"/>
      <c r="KLV159" s="86"/>
      <c r="KLW159" s="86"/>
      <c r="KLX159" s="86"/>
      <c r="KLY159" s="86"/>
      <c r="KLZ159" s="86"/>
      <c r="KMA159" s="86"/>
      <c r="KMB159" s="86"/>
      <c r="KMC159" s="86"/>
      <c r="KMD159" s="86"/>
      <c r="KME159" s="86"/>
      <c r="KMF159" s="86"/>
      <c r="KMG159" s="86"/>
      <c r="KMH159" s="86"/>
      <c r="KMI159" s="86"/>
      <c r="KMJ159" s="86"/>
      <c r="KMK159" s="86"/>
      <c r="KML159" s="86"/>
      <c r="KMM159" s="86"/>
      <c r="KMN159" s="86"/>
      <c r="KMO159" s="86"/>
      <c r="KMP159" s="86"/>
      <c r="KMQ159" s="86"/>
      <c r="KMR159" s="86"/>
      <c r="KMS159" s="86"/>
      <c r="KMT159" s="86"/>
      <c r="KMU159" s="86"/>
      <c r="KMV159" s="86"/>
      <c r="KMW159" s="86"/>
      <c r="KMX159" s="86"/>
      <c r="KMY159" s="86"/>
      <c r="KMZ159" s="86"/>
      <c r="KNA159" s="86"/>
      <c r="KNB159" s="86"/>
      <c r="KNC159" s="86"/>
      <c r="KND159" s="86"/>
      <c r="KNE159" s="86"/>
      <c r="KNF159" s="86"/>
      <c r="KNG159" s="86"/>
      <c r="KNH159" s="86"/>
      <c r="KNI159" s="86"/>
      <c r="KNJ159" s="86"/>
      <c r="KNK159" s="86"/>
      <c r="KNL159" s="86"/>
      <c r="KNM159" s="86"/>
      <c r="KNN159" s="86"/>
      <c r="KNO159" s="86"/>
      <c r="KNP159" s="86"/>
      <c r="KNQ159" s="86"/>
      <c r="KNR159" s="86"/>
      <c r="KNS159" s="86"/>
      <c r="KNT159" s="86"/>
      <c r="KNU159" s="86"/>
      <c r="KNV159" s="86"/>
      <c r="KNW159" s="86"/>
      <c r="KNX159" s="86"/>
      <c r="KNY159" s="86"/>
      <c r="KNZ159" s="86"/>
      <c r="KOA159" s="86"/>
      <c r="KOB159" s="86"/>
      <c r="KOC159" s="86"/>
      <c r="KOD159" s="86"/>
      <c r="KOE159" s="86"/>
      <c r="KOF159" s="86"/>
      <c r="KOG159" s="86"/>
      <c r="KOH159" s="86"/>
      <c r="KOI159" s="86"/>
      <c r="KOJ159" s="86"/>
      <c r="KOK159" s="86"/>
      <c r="KOL159" s="86"/>
      <c r="KOM159" s="86"/>
      <c r="KON159" s="86"/>
      <c r="KOO159" s="86"/>
      <c r="KOP159" s="86"/>
      <c r="KOQ159" s="86"/>
      <c r="KOR159" s="86"/>
      <c r="KOS159" s="86"/>
      <c r="KOT159" s="86"/>
      <c r="KOU159" s="86"/>
      <c r="KOV159" s="86"/>
      <c r="KOW159" s="86"/>
      <c r="KOX159" s="86"/>
      <c r="KOY159" s="86"/>
      <c r="KOZ159" s="86"/>
      <c r="KPA159" s="86"/>
      <c r="KPB159" s="86"/>
      <c r="KPC159" s="86"/>
      <c r="KPD159" s="86"/>
      <c r="KPE159" s="86"/>
      <c r="KPF159" s="86"/>
      <c r="KPG159" s="86"/>
      <c r="KPH159" s="86"/>
      <c r="KPI159" s="86"/>
      <c r="KPJ159" s="86"/>
      <c r="KPK159" s="86"/>
      <c r="KPL159" s="86"/>
      <c r="KPM159" s="86"/>
      <c r="KPN159" s="86"/>
      <c r="KPO159" s="86"/>
      <c r="KPP159" s="86"/>
      <c r="KPQ159" s="86"/>
      <c r="KPR159" s="86"/>
      <c r="KPS159" s="86"/>
      <c r="KPT159" s="86"/>
      <c r="KPU159" s="86"/>
      <c r="KPV159" s="86"/>
      <c r="KPW159" s="86"/>
      <c r="KPX159" s="86"/>
      <c r="KPY159" s="86"/>
      <c r="KPZ159" s="86"/>
      <c r="KQA159" s="86"/>
      <c r="KQB159" s="86"/>
      <c r="KQC159" s="86"/>
      <c r="KQD159" s="86"/>
      <c r="KQE159" s="86"/>
      <c r="KQF159" s="86"/>
      <c r="KQG159" s="86"/>
      <c r="KQH159" s="86"/>
      <c r="KQI159" s="86"/>
      <c r="KQJ159" s="86"/>
      <c r="KQK159" s="86"/>
      <c r="KQL159" s="86"/>
      <c r="KQM159" s="186"/>
      <c r="KQN159" s="186"/>
      <c r="KQO159" s="186"/>
      <c r="KQP159" s="186"/>
      <c r="KQQ159" s="186"/>
      <c r="KQR159" s="186"/>
      <c r="KQS159" s="86"/>
      <c r="KQT159" s="86"/>
      <c r="KQU159" s="86"/>
      <c r="KQV159" s="86"/>
      <c r="KQW159" s="86"/>
      <c r="KQX159" s="86"/>
      <c r="KQY159" s="86"/>
      <c r="KQZ159" s="86"/>
      <c r="KRA159" s="86"/>
      <c r="KRB159" s="86"/>
      <c r="KRC159" s="86"/>
      <c r="KRD159" s="86"/>
      <c r="KRE159" s="86"/>
      <c r="KRF159" s="86"/>
      <c r="KRG159" s="86"/>
      <c r="KRH159" s="86"/>
      <c r="KRI159" s="86"/>
      <c r="KRJ159" s="86"/>
      <c r="KRK159" s="86"/>
      <c r="KRL159" s="86"/>
      <c r="KRM159" s="86"/>
      <c r="KRN159" s="86"/>
      <c r="KRO159" s="86"/>
      <c r="KRP159" s="86"/>
      <c r="KRQ159" s="86"/>
      <c r="KRR159" s="86"/>
      <c r="KRS159" s="86"/>
      <c r="KRT159" s="86"/>
      <c r="KRU159" s="86"/>
      <c r="KRV159" s="86"/>
      <c r="KRW159" s="86"/>
      <c r="KRX159" s="86"/>
      <c r="KRY159" s="86"/>
      <c r="KRZ159" s="86"/>
      <c r="KSA159" s="86"/>
      <c r="KSB159" s="86"/>
      <c r="KSC159" s="86"/>
      <c r="KSD159" s="86"/>
      <c r="KSE159" s="86"/>
      <c r="KSF159" s="86"/>
      <c r="KSG159" s="86"/>
      <c r="KSH159" s="86"/>
      <c r="KSI159" s="86"/>
      <c r="KSJ159" s="86"/>
      <c r="KSK159" s="86"/>
      <c r="KSL159" s="86"/>
      <c r="KSM159" s="86"/>
      <c r="KSN159" s="86"/>
      <c r="KSO159" s="86"/>
      <c r="KSP159" s="86"/>
      <c r="KSQ159" s="86"/>
      <c r="KSR159" s="86"/>
      <c r="KSS159" s="86"/>
      <c r="KST159" s="86"/>
      <c r="KSU159" s="86"/>
      <c r="KSV159" s="86"/>
      <c r="KSW159" s="86"/>
      <c r="KSX159" s="86"/>
      <c r="KSY159" s="86"/>
      <c r="KSZ159" s="86"/>
      <c r="KTA159" s="86"/>
      <c r="KTB159" s="86"/>
      <c r="KTC159" s="86"/>
      <c r="KTD159" s="86"/>
      <c r="KTE159" s="86"/>
      <c r="KTF159" s="86"/>
      <c r="KTG159" s="86"/>
      <c r="KTH159" s="86"/>
      <c r="KTI159" s="86"/>
      <c r="KTJ159" s="86"/>
      <c r="KTK159" s="86"/>
      <c r="KTL159" s="86"/>
      <c r="KTM159" s="86"/>
      <c r="KTN159" s="86"/>
      <c r="KTO159" s="86"/>
      <c r="KTP159" s="86"/>
      <c r="KTQ159" s="86"/>
      <c r="KTR159" s="86"/>
      <c r="KTS159" s="86"/>
      <c r="KTT159" s="86"/>
      <c r="KTU159" s="86"/>
      <c r="KTV159" s="86"/>
      <c r="KTW159" s="86"/>
      <c r="KTX159" s="86"/>
      <c r="KTY159" s="86"/>
      <c r="KTZ159" s="86"/>
      <c r="KUA159" s="86"/>
      <c r="KUB159" s="86"/>
      <c r="KUC159" s="86"/>
      <c r="KUD159" s="86"/>
      <c r="KUE159" s="86"/>
      <c r="KUF159" s="86"/>
      <c r="KUG159" s="86"/>
      <c r="KUH159" s="86"/>
      <c r="KUI159" s="86"/>
      <c r="KUJ159" s="86"/>
      <c r="KUK159" s="86"/>
      <c r="KUL159" s="86"/>
      <c r="KUM159" s="86"/>
      <c r="KUN159" s="86"/>
      <c r="KUO159" s="86"/>
      <c r="KUP159" s="86"/>
      <c r="KUQ159" s="86"/>
      <c r="KUR159" s="86"/>
      <c r="KUS159" s="86"/>
      <c r="KUT159" s="86"/>
      <c r="KUU159" s="86"/>
      <c r="KUV159" s="86"/>
      <c r="KUW159" s="86"/>
      <c r="KUX159" s="86"/>
      <c r="KUY159" s="86"/>
      <c r="KUZ159" s="86"/>
      <c r="KVA159" s="86"/>
      <c r="KVB159" s="86"/>
      <c r="KVC159" s="86"/>
      <c r="KVD159" s="86"/>
      <c r="KVE159" s="86"/>
      <c r="KVF159" s="86"/>
      <c r="KVG159" s="86"/>
      <c r="KVH159" s="86"/>
      <c r="KVI159" s="86"/>
      <c r="KVJ159" s="86"/>
      <c r="KVK159" s="86"/>
      <c r="KVL159" s="86"/>
      <c r="KVM159" s="86"/>
      <c r="KVN159" s="86"/>
      <c r="KVO159" s="86"/>
      <c r="KVP159" s="86"/>
      <c r="KVQ159" s="86"/>
      <c r="KVR159" s="86"/>
      <c r="KVS159" s="86"/>
      <c r="KVT159" s="86"/>
      <c r="KVU159" s="86"/>
      <c r="KVV159" s="86"/>
      <c r="KVW159" s="86"/>
      <c r="KVX159" s="86"/>
      <c r="KVY159" s="86"/>
      <c r="KVZ159" s="86"/>
      <c r="KWA159" s="86"/>
      <c r="KWB159" s="86"/>
      <c r="KWC159" s="86"/>
      <c r="KWD159" s="86"/>
      <c r="KWE159" s="86"/>
      <c r="KWF159" s="86"/>
      <c r="KWG159" s="86"/>
      <c r="KWH159" s="86"/>
      <c r="KWI159" s="86"/>
      <c r="KWJ159" s="86"/>
      <c r="KWK159" s="86"/>
      <c r="KWL159" s="86"/>
      <c r="KWM159" s="86"/>
      <c r="KWN159" s="86"/>
      <c r="KWO159" s="86"/>
      <c r="KWP159" s="86"/>
      <c r="KWQ159" s="86"/>
      <c r="KWR159" s="86"/>
      <c r="KWS159" s="86"/>
      <c r="KWT159" s="86"/>
      <c r="KWU159" s="86"/>
      <c r="KWV159" s="86"/>
      <c r="KWW159" s="86"/>
      <c r="KWX159" s="86"/>
      <c r="KWY159" s="86"/>
      <c r="KWZ159" s="86"/>
      <c r="KXA159" s="86"/>
      <c r="KXB159" s="86"/>
      <c r="KXC159" s="86"/>
      <c r="KXD159" s="86"/>
      <c r="KXE159" s="86"/>
      <c r="KXF159" s="86"/>
      <c r="KXG159" s="86"/>
      <c r="KXH159" s="86"/>
      <c r="KXI159" s="86"/>
      <c r="KXJ159" s="86"/>
      <c r="KXK159" s="86"/>
      <c r="KXL159" s="86"/>
      <c r="KXM159" s="86"/>
      <c r="KXN159" s="86"/>
      <c r="KXO159" s="86"/>
      <c r="KXP159" s="86"/>
      <c r="KXQ159" s="86"/>
      <c r="KXR159" s="86"/>
      <c r="KXS159" s="86"/>
      <c r="KXT159" s="86"/>
      <c r="KXU159" s="86"/>
      <c r="KXV159" s="86"/>
      <c r="KXW159" s="86"/>
      <c r="KXX159" s="86"/>
      <c r="KXY159" s="86"/>
      <c r="KXZ159" s="86"/>
      <c r="KYA159" s="86"/>
      <c r="KYB159" s="86"/>
      <c r="KYC159" s="86"/>
      <c r="KYD159" s="86"/>
      <c r="KYE159" s="86"/>
      <c r="KYF159" s="86"/>
      <c r="KYG159" s="86"/>
      <c r="KYH159" s="86"/>
      <c r="KYI159" s="86"/>
      <c r="KYJ159" s="86"/>
      <c r="KYK159" s="86"/>
      <c r="KYL159" s="86"/>
      <c r="KYM159" s="86"/>
      <c r="KYN159" s="86"/>
      <c r="KYO159" s="86"/>
      <c r="KYP159" s="86"/>
      <c r="KYQ159" s="86"/>
      <c r="KYR159" s="86"/>
      <c r="KYS159" s="86"/>
      <c r="KYT159" s="86"/>
      <c r="KYU159" s="86"/>
      <c r="KYV159" s="86"/>
      <c r="KYW159" s="86"/>
      <c r="KYX159" s="86"/>
      <c r="KYY159" s="86"/>
      <c r="KYZ159" s="86"/>
      <c r="KZA159" s="86"/>
      <c r="KZB159" s="86"/>
      <c r="KZC159" s="86"/>
      <c r="KZD159" s="86"/>
      <c r="KZE159" s="86"/>
      <c r="KZF159" s="86"/>
      <c r="KZG159" s="86"/>
      <c r="KZH159" s="86"/>
      <c r="KZI159" s="86"/>
      <c r="KZJ159" s="86"/>
      <c r="KZK159" s="86"/>
      <c r="KZL159" s="86"/>
      <c r="KZM159" s="86"/>
      <c r="KZN159" s="86"/>
      <c r="KZO159" s="86"/>
      <c r="KZP159" s="86"/>
      <c r="KZQ159" s="86"/>
      <c r="KZR159" s="86"/>
      <c r="KZS159" s="86"/>
      <c r="KZT159" s="86"/>
      <c r="KZU159" s="86"/>
      <c r="KZV159" s="86"/>
      <c r="KZW159" s="86"/>
      <c r="KZX159" s="86"/>
      <c r="KZY159" s="86"/>
      <c r="KZZ159" s="86"/>
      <c r="LAA159" s="86"/>
      <c r="LAB159" s="86"/>
      <c r="LAC159" s="86"/>
      <c r="LAD159" s="86"/>
      <c r="LAE159" s="86"/>
      <c r="LAF159" s="86"/>
      <c r="LAG159" s="86"/>
      <c r="LAH159" s="86"/>
      <c r="LAI159" s="186"/>
      <c r="LAJ159" s="186"/>
      <c r="LAK159" s="186"/>
      <c r="LAL159" s="186"/>
      <c r="LAM159" s="186"/>
      <c r="LAN159" s="186"/>
      <c r="LAO159" s="86"/>
      <c r="LAP159" s="86"/>
      <c r="LAQ159" s="86"/>
      <c r="LAR159" s="86"/>
      <c r="LAS159" s="86"/>
      <c r="LAT159" s="86"/>
      <c r="LAU159" s="86"/>
      <c r="LAV159" s="86"/>
      <c r="LAW159" s="86"/>
      <c r="LAX159" s="86"/>
      <c r="LAY159" s="86"/>
      <c r="LAZ159" s="86"/>
      <c r="LBA159" s="86"/>
      <c r="LBB159" s="86"/>
      <c r="LBC159" s="86"/>
      <c r="LBD159" s="86"/>
      <c r="LBE159" s="86"/>
      <c r="LBF159" s="86"/>
      <c r="LBG159" s="86"/>
      <c r="LBH159" s="86"/>
      <c r="LBI159" s="86"/>
      <c r="LBJ159" s="86"/>
      <c r="LBK159" s="86"/>
      <c r="LBL159" s="86"/>
      <c r="LBM159" s="86"/>
      <c r="LBN159" s="86"/>
      <c r="LBO159" s="86"/>
      <c r="LBP159" s="86"/>
      <c r="LBQ159" s="86"/>
      <c r="LBR159" s="86"/>
      <c r="LBS159" s="86"/>
      <c r="LBT159" s="86"/>
      <c r="LBU159" s="86"/>
      <c r="LBV159" s="86"/>
      <c r="LBW159" s="86"/>
      <c r="LBX159" s="86"/>
      <c r="LBY159" s="86"/>
      <c r="LBZ159" s="86"/>
      <c r="LCA159" s="86"/>
      <c r="LCB159" s="86"/>
      <c r="LCC159" s="86"/>
      <c r="LCD159" s="86"/>
      <c r="LCE159" s="86"/>
      <c r="LCF159" s="86"/>
      <c r="LCG159" s="86"/>
      <c r="LCH159" s="86"/>
      <c r="LCI159" s="86"/>
      <c r="LCJ159" s="86"/>
      <c r="LCK159" s="86"/>
      <c r="LCL159" s="86"/>
      <c r="LCM159" s="86"/>
      <c r="LCN159" s="86"/>
      <c r="LCO159" s="86"/>
      <c r="LCP159" s="86"/>
      <c r="LCQ159" s="86"/>
      <c r="LCR159" s="86"/>
      <c r="LCS159" s="86"/>
      <c r="LCT159" s="86"/>
      <c r="LCU159" s="86"/>
      <c r="LCV159" s="86"/>
      <c r="LCW159" s="86"/>
      <c r="LCX159" s="86"/>
      <c r="LCY159" s="86"/>
      <c r="LCZ159" s="86"/>
      <c r="LDA159" s="86"/>
      <c r="LDB159" s="86"/>
      <c r="LDC159" s="86"/>
      <c r="LDD159" s="86"/>
      <c r="LDE159" s="86"/>
      <c r="LDF159" s="86"/>
      <c r="LDG159" s="86"/>
      <c r="LDH159" s="86"/>
      <c r="LDI159" s="86"/>
      <c r="LDJ159" s="86"/>
      <c r="LDK159" s="86"/>
      <c r="LDL159" s="86"/>
      <c r="LDM159" s="86"/>
      <c r="LDN159" s="86"/>
      <c r="LDO159" s="86"/>
      <c r="LDP159" s="86"/>
      <c r="LDQ159" s="86"/>
      <c r="LDR159" s="86"/>
      <c r="LDS159" s="86"/>
      <c r="LDT159" s="86"/>
      <c r="LDU159" s="86"/>
      <c r="LDV159" s="86"/>
      <c r="LDW159" s="86"/>
      <c r="LDX159" s="86"/>
      <c r="LDY159" s="86"/>
      <c r="LDZ159" s="86"/>
      <c r="LEA159" s="86"/>
      <c r="LEB159" s="86"/>
      <c r="LEC159" s="86"/>
      <c r="LED159" s="86"/>
      <c r="LEE159" s="86"/>
      <c r="LEF159" s="86"/>
      <c r="LEG159" s="86"/>
      <c r="LEH159" s="86"/>
      <c r="LEI159" s="86"/>
      <c r="LEJ159" s="86"/>
      <c r="LEK159" s="86"/>
      <c r="LEL159" s="86"/>
      <c r="LEM159" s="86"/>
      <c r="LEN159" s="86"/>
      <c r="LEO159" s="86"/>
      <c r="LEP159" s="86"/>
      <c r="LEQ159" s="86"/>
      <c r="LER159" s="86"/>
      <c r="LES159" s="86"/>
      <c r="LET159" s="86"/>
      <c r="LEU159" s="86"/>
      <c r="LEV159" s="86"/>
      <c r="LEW159" s="86"/>
      <c r="LEX159" s="86"/>
      <c r="LEY159" s="86"/>
      <c r="LEZ159" s="86"/>
      <c r="LFA159" s="86"/>
      <c r="LFB159" s="86"/>
      <c r="LFC159" s="86"/>
      <c r="LFD159" s="86"/>
      <c r="LFE159" s="86"/>
      <c r="LFF159" s="86"/>
      <c r="LFG159" s="86"/>
      <c r="LFH159" s="86"/>
      <c r="LFI159" s="86"/>
      <c r="LFJ159" s="86"/>
      <c r="LFK159" s="86"/>
      <c r="LFL159" s="86"/>
      <c r="LFM159" s="86"/>
      <c r="LFN159" s="86"/>
      <c r="LFO159" s="86"/>
      <c r="LFP159" s="86"/>
      <c r="LFQ159" s="86"/>
      <c r="LFR159" s="86"/>
      <c r="LFS159" s="86"/>
      <c r="LFT159" s="86"/>
      <c r="LFU159" s="86"/>
      <c r="LFV159" s="86"/>
      <c r="LFW159" s="86"/>
      <c r="LFX159" s="86"/>
      <c r="LFY159" s="86"/>
      <c r="LFZ159" s="86"/>
      <c r="LGA159" s="86"/>
      <c r="LGB159" s="86"/>
      <c r="LGC159" s="86"/>
      <c r="LGD159" s="86"/>
      <c r="LGE159" s="86"/>
      <c r="LGF159" s="86"/>
      <c r="LGG159" s="86"/>
      <c r="LGH159" s="86"/>
      <c r="LGI159" s="86"/>
      <c r="LGJ159" s="86"/>
      <c r="LGK159" s="86"/>
      <c r="LGL159" s="86"/>
      <c r="LGM159" s="86"/>
      <c r="LGN159" s="86"/>
      <c r="LGO159" s="86"/>
      <c r="LGP159" s="86"/>
      <c r="LGQ159" s="86"/>
      <c r="LGR159" s="86"/>
      <c r="LGS159" s="86"/>
      <c r="LGT159" s="86"/>
      <c r="LGU159" s="86"/>
      <c r="LGV159" s="86"/>
      <c r="LGW159" s="86"/>
      <c r="LGX159" s="86"/>
      <c r="LGY159" s="86"/>
      <c r="LGZ159" s="86"/>
      <c r="LHA159" s="86"/>
      <c r="LHB159" s="86"/>
      <c r="LHC159" s="86"/>
      <c r="LHD159" s="86"/>
      <c r="LHE159" s="86"/>
      <c r="LHF159" s="86"/>
      <c r="LHG159" s="86"/>
      <c r="LHH159" s="86"/>
      <c r="LHI159" s="86"/>
      <c r="LHJ159" s="86"/>
      <c r="LHK159" s="86"/>
      <c r="LHL159" s="86"/>
      <c r="LHM159" s="86"/>
      <c r="LHN159" s="86"/>
      <c r="LHO159" s="86"/>
      <c r="LHP159" s="86"/>
      <c r="LHQ159" s="86"/>
      <c r="LHR159" s="86"/>
      <c r="LHS159" s="86"/>
      <c r="LHT159" s="86"/>
      <c r="LHU159" s="86"/>
      <c r="LHV159" s="86"/>
      <c r="LHW159" s="86"/>
      <c r="LHX159" s="86"/>
      <c r="LHY159" s="86"/>
      <c r="LHZ159" s="86"/>
      <c r="LIA159" s="86"/>
      <c r="LIB159" s="86"/>
      <c r="LIC159" s="86"/>
      <c r="LID159" s="86"/>
      <c r="LIE159" s="86"/>
      <c r="LIF159" s="86"/>
      <c r="LIG159" s="86"/>
      <c r="LIH159" s="86"/>
      <c r="LII159" s="86"/>
      <c r="LIJ159" s="86"/>
      <c r="LIK159" s="86"/>
      <c r="LIL159" s="86"/>
      <c r="LIM159" s="86"/>
      <c r="LIN159" s="86"/>
      <c r="LIO159" s="86"/>
      <c r="LIP159" s="86"/>
      <c r="LIQ159" s="86"/>
      <c r="LIR159" s="86"/>
      <c r="LIS159" s="86"/>
      <c r="LIT159" s="86"/>
      <c r="LIU159" s="86"/>
      <c r="LIV159" s="86"/>
      <c r="LIW159" s="86"/>
      <c r="LIX159" s="86"/>
      <c r="LIY159" s="86"/>
      <c r="LIZ159" s="86"/>
      <c r="LJA159" s="86"/>
      <c r="LJB159" s="86"/>
      <c r="LJC159" s="86"/>
      <c r="LJD159" s="86"/>
      <c r="LJE159" s="86"/>
      <c r="LJF159" s="86"/>
      <c r="LJG159" s="86"/>
      <c r="LJH159" s="86"/>
      <c r="LJI159" s="86"/>
      <c r="LJJ159" s="86"/>
      <c r="LJK159" s="86"/>
      <c r="LJL159" s="86"/>
      <c r="LJM159" s="86"/>
      <c r="LJN159" s="86"/>
      <c r="LJO159" s="86"/>
      <c r="LJP159" s="86"/>
      <c r="LJQ159" s="86"/>
      <c r="LJR159" s="86"/>
      <c r="LJS159" s="86"/>
      <c r="LJT159" s="86"/>
      <c r="LJU159" s="86"/>
      <c r="LJV159" s="86"/>
      <c r="LJW159" s="86"/>
      <c r="LJX159" s="86"/>
      <c r="LJY159" s="86"/>
      <c r="LJZ159" s="86"/>
      <c r="LKA159" s="86"/>
      <c r="LKB159" s="86"/>
      <c r="LKC159" s="86"/>
      <c r="LKD159" s="86"/>
      <c r="LKE159" s="186"/>
      <c r="LKF159" s="186"/>
      <c r="LKG159" s="186"/>
      <c r="LKH159" s="186"/>
      <c r="LKI159" s="186"/>
      <c r="LKJ159" s="186"/>
      <c r="LKK159" s="86"/>
      <c r="LKL159" s="86"/>
      <c r="LKM159" s="86"/>
      <c r="LKN159" s="86"/>
      <c r="LKO159" s="86"/>
      <c r="LKP159" s="86"/>
      <c r="LKQ159" s="86"/>
      <c r="LKR159" s="86"/>
      <c r="LKS159" s="86"/>
      <c r="LKT159" s="86"/>
      <c r="LKU159" s="86"/>
      <c r="LKV159" s="86"/>
      <c r="LKW159" s="86"/>
      <c r="LKX159" s="86"/>
      <c r="LKY159" s="86"/>
      <c r="LKZ159" s="86"/>
      <c r="LLA159" s="86"/>
      <c r="LLB159" s="86"/>
      <c r="LLC159" s="86"/>
      <c r="LLD159" s="86"/>
      <c r="LLE159" s="86"/>
      <c r="LLF159" s="86"/>
      <c r="LLG159" s="86"/>
      <c r="LLH159" s="86"/>
      <c r="LLI159" s="86"/>
      <c r="LLJ159" s="86"/>
      <c r="LLK159" s="86"/>
      <c r="LLL159" s="86"/>
      <c r="LLM159" s="86"/>
      <c r="LLN159" s="86"/>
      <c r="LLO159" s="86"/>
      <c r="LLP159" s="86"/>
      <c r="LLQ159" s="86"/>
      <c r="LLR159" s="86"/>
      <c r="LLS159" s="86"/>
      <c r="LLT159" s="86"/>
      <c r="LLU159" s="86"/>
      <c r="LLV159" s="86"/>
      <c r="LLW159" s="86"/>
      <c r="LLX159" s="86"/>
      <c r="LLY159" s="86"/>
      <c r="LLZ159" s="86"/>
      <c r="LMA159" s="86"/>
      <c r="LMB159" s="86"/>
      <c r="LMC159" s="86"/>
      <c r="LMD159" s="86"/>
      <c r="LME159" s="86"/>
      <c r="LMF159" s="86"/>
      <c r="LMG159" s="86"/>
      <c r="LMH159" s="86"/>
      <c r="LMI159" s="86"/>
      <c r="LMJ159" s="86"/>
      <c r="LMK159" s="86"/>
      <c r="LML159" s="86"/>
      <c r="LMM159" s="86"/>
      <c r="LMN159" s="86"/>
      <c r="LMO159" s="86"/>
      <c r="LMP159" s="86"/>
      <c r="LMQ159" s="86"/>
      <c r="LMR159" s="86"/>
      <c r="LMS159" s="86"/>
      <c r="LMT159" s="86"/>
      <c r="LMU159" s="86"/>
      <c r="LMV159" s="86"/>
      <c r="LMW159" s="86"/>
      <c r="LMX159" s="86"/>
      <c r="LMY159" s="86"/>
      <c r="LMZ159" s="86"/>
      <c r="LNA159" s="86"/>
      <c r="LNB159" s="86"/>
      <c r="LNC159" s="86"/>
      <c r="LND159" s="86"/>
      <c r="LNE159" s="86"/>
      <c r="LNF159" s="86"/>
      <c r="LNG159" s="86"/>
      <c r="LNH159" s="86"/>
      <c r="LNI159" s="86"/>
      <c r="LNJ159" s="86"/>
      <c r="LNK159" s="86"/>
      <c r="LNL159" s="86"/>
      <c r="LNM159" s="86"/>
      <c r="LNN159" s="86"/>
      <c r="LNO159" s="86"/>
      <c r="LNP159" s="86"/>
      <c r="LNQ159" s="86"/>
      <c r="LNR159" s="86"/>
      <c r="LNS159" s="86"/>
      <c r="LNT159" s="86"/>
      <c r="LNU159" s="86"/>
      <c r="LNV159" s="86"/>
      <c r="LNW159" s="86"/>
      <c r="LNX159" s="86"/>
      <c r="LNY159" s="86"/>
      <c r="LNZ159" s="86"/>
      <c r="LOA159" s="86"/>
      <c r="LOB159" s="86"/>
      <c r="LOC159" s="86"/>
      <c r="LOD159" s="86"/>
      <c r="LOE159" s="86"/>
      <c r="LOF159" s="86"/>
      <c r="LOG159" s="86"/>
      <c r="LOH159" s="86"/>
      <c r="LOI159" s="86"/>
      <c r="LOJ159" s="86"/>
      <c r="LOK159" s="86"/>
      <c r="LOL159" s="86"/>
      <c r="LOM159" s="86"/>
      <c r="LON159" s="86"/>
      <c r="LOO159" s="86"/>
      <c r="LOP159" s="86"/>
      <c r="LOQ159" s="86"/>
      <c r="LOR159" s="86"/>
      <c r="LOS159" s="86"/>
      <c r="LOT159" s="86"/>
      <c r="LOU159" s="86"/>
      <c r="LOV159" s="86"/>
      <c r="LOW159" s="86"/>
      <c r="LOX159" s="86"/>
      <c r="LOY159" s="86"/>
      <c r="LOZ159" s="86"/>
      <c r="LPA159" s="86"/>
      <c r="LPB159" s="86"/>
      <c r="LPC159" s="86"/>
      <c r="LPD159" s="86"/>
      <c r="LPE159" s="86"/>
      <c r="LPF159" s="86"/>
      <c r="LPG159" s="86"/>
      <c r="LPH159" s="86"/>
      <c r="LPI159" s="86"/>
      <c r="LPJ159" s="86"/>
      <c r="LPK159" s="86"/>
      <c r="LPL159" s="86"/>
      <c r="LPM159" s="86"/>
      <c r="LPN159" s="86"/>
      <c r="LPO159" s="86"/>
      <c r="LPP159" s="86"/>
      <c r="LPQ159" s="86"/>
      <c r="LPR159" s="86"/>
      <c r="LPS159" s="86"/>
      <c r="LPT159" s="86"/>
      <c r="LPU159" s="86"/>
      <c r="LPV159" s="86"/>
      <c r="LPW159" s="86"/>
      <c r="LPX159" s="86"/>
      <c r="LPY159" s="86"/>
      <c r="LPZ159" s="86"/>
      <c r="LQA159" s="86"/>
      <c r="LQB159" s="86"/>
      <c r="LQC159" s="86"/>
      <c r="LQD159" s="86"/>
      <c r="LQE159" s="86"/>
      <c r="LQF159" s="86"/>
      <c r="LQG159" s="86"/>
      <c r="LQH159" s="86"/>
      <c r="LQI159" s="86"/>
      <c r="LQJ159" s="86"/>
      <c r="LQK159" s="86"/>
      <c r="LQL159" s="86"/>
      <c r="LQM159" s="86"/>
      <c r="LQN159" s="86"/>
      <c r="LQO159" s="86"/>
      <c r="LQP159" s="86"/>
      <c r="LQQ159" s="86"/>
      <c r="LQR159" s="86"/>
      <c r="LQS159" s="86"/>
      <c r="LQT159" s="86"/>
      <c r="LQU159" s="86"/>
      <c r="LQV159" s="86"/>
      <c r="LQW159" s="86"/>
      <c r="LQX159" s="86"/>
      <c r="LQY159" s="86"/>
      <c r="LQZ159" s="86"/>
      <c r="LRA159" s="86"/>
      <c r="LRB159" s="86"/>
      <c r="LRC159" s="86"/>
      <c r="LRD159" s="86"/>
      <c r="LRE159" s="86"/>
      <c r="LRF159" s="86"/>
      <c r="LRG159" s="86"/>
      <c r="LRH159" s="86"/>
      <c r="LRI159" s="86"/>
      <c r="LRJ159" s="86"/>
      <c r="LRK159" s="86"/>
      <c r="LRL159" s="86"/>
      <c r="LRM159" s="86"/>
      <c r="LRN159" s="86"/>
      <c r="LRO159" s="86"/>
      <c r="LRP159" s="86"/>
      <c r="LRQ159" s="86"/>
      <c r="LRR159" s="86"/>
      <c r="LRS159" s="86"/>
      <c r="LRT159" s="86"/>
      <c r="LRU159" s="86"/>
      <c r="LRV159" s="86"/>
      <c r="LRW159" s="86"/>
      <c r="LRX159" s="86"/>
      <c r="LRY159" s="86"/>
      <c r="LRZ159" s="86"/>
      <c r="LSA159" s="86"/>
      <c r="LSB159" s="86"/>
      <c r="LSC159" s="86"/>
      <c r="LSD159" s="86"/>
      <c r="LSE159" s="86"/>
      <c r="LSF159" s="86"/>
      <c r="LSG159" s="86"/>
      <c r="LSH159" s="86"/>
      <c r="LSI159" s="86"/>
      <c r="LSJ159" s="86"/>
      <c r="LSK159" s="86"/>
      <c r="LSL159" s="86"/>
      <c r="LSM159" s="86"/>
      <c r="LSN159" s="86"/>
      <c r="LSO159" s="86"/>
      <c r="LSP159" s="86"/>
      <c r="LSQ159" s="86"/>
      <c r="LSR159" s="86"/>
      <c r="LSS159" s="86"/>
      <c r="LST159" s="86"/>
      <c r="LSU159" s="86"/>
      <c r="LSV159" s="86"/>
      <c r="LSW159" s="86"/>
      <c r="LSX159" s="86"/>
      <c r="LSY159" s="86"/>
      <c r="LSZ159" s="86"/>
      <c r="LTA159" s="86"/>
      <c r="LTB159" s="86"/>
      <c r="LTC159" s="86"/>
      <c r="LTD159" s="86"/>
      <c r="LTE159" s="86"/>
      <c r="LTF159" s="86"/>
      <c r="LTG159" s="86"/>
      <c r="LTH159" s="86"/>
      <c r="LTI159" s="86"/>
      <c r="LTJ159" s="86"/>
      <c r="LTK159" s="86"/>
      <c r="LTL159" s="86"/>
      <c r="LTM159" s="86"/>
      <c r="LTN159" s="86"/>
      <c r="LTO159" s="86"/>
      <c r="LTP159" s="86"/>
      <c r="LTQ159" s="86"/>
      <c r="LTR159" s="86"/>
      <c r="LTS159" s="86"/>
      <c r="LTT159" s="86"/>
      <c r="LTU159" s="86"/>
      <c r="LTV159" s="86"/>
      <c r="LTW159" s="86"/>
      <c r="LTX159" s="86"/>
      <c r="LTY159" s="86"/>
      <c r="LTZ159" s="86"/>
      <c r="LUA159" s="186"/>
      <c r="LUB159" s="186"/>
      <c r="LUC159" s="186"/>
      <c r="LUD159" s="186"/>
      <c r="LUE159" s="186"/>
      <c r="LUF159" s="186"/>
      <c r="LUG159" s="86"/>
      <c r="LUH159" s="86"/>
      <c r="LUI159" s="86"/>
      <c r="LUJ159" s="86"/>
      <c r="LUK159" s="86"/>
      <c r="LUL159" s="86"/>
      <c r="LUM159" s="86"/>
      <c r="LUN159" s="86"/>
      <c r="LUO159" s="86"/>
      <c r="LUP159" s="86"/>
      <c r="LUQ159" s="86"/>
      <c r="LUR159" s="86"/>
      <c r="LUS159" s="86"/>
      <c r="LUT159" s="86"/>
      <c r="LUU159" s="86"/>
      <c r="LUV159" s="86"/>
      <c r="LUW159" s="86"/>
      <c r="LUX159" s="86"/>
      <c r="LUY159" s="86"/>
      <c r="LUZ159" s="86"/>
      <c r="LVA159" s="86"/>
      <c r="LVB159" s="86"/>
      <c r="LVC159" s="86"/>
      <c r="LVD159" s="86"/>
      <c r="LVE159" s="86"/>
      <c r="LVF159" s="86"/>
      <c r="LVG159" s="86"/>
      <c r="LVH159" s="86"/>
      <c r="LVI159" s="86"/>
      <c r="LVJ159" s="86"/>
      <c r="LVK159" s="86"/>
      <c r="LVL159" s="86"/>
      <c r="LVM159" s="86"/>
      <c r="LVN159" s="86"/>
      <c r="LVO159" s="86"/>
      <c r="LVP159" s="86"/>
      <c r="LVQ159" s="86"/>
      <c r="LVR159" s="86"/>
      <c r="LVS159" s="86"/>
      <c r="LVT159" s="86"/>
      <c r="LVU159" s="86"/>
      <c r="LVV159" s="86"/>
      <c r="LVW159" s="86"/>
      <c r="LVX159" s="86"/>
      <c r="LVY159" s="86"/>
      <c r="LVZ159" s="86"/>
      <c r="LWA159" s="86"/>
      <c r="LWB159" s="86"/>
      <c r="LWC159" s="86"/>
      <c r="LWD159" s="86"/>
      <c r="LWE159" s="86"/>
      <c r="LWF159" s="86"/>
      <c r="LWG159" s="86"/>
      <c r="LWH159" s="86"/>
      <c r="LWI159" s="86"/>
      <c r="LWJ159" s="86"/>
      <c r="LWK159" s="86"/>
      <c r="LWL159" s="86"/>
      <c r="LWM159" s="86"/>
      <c r="LWN159" s="86"/>
      <c r="LWO159" s="86"/>
      <c r="LWP159" s="86"/>
      <c r="LWQ159" s="86"/>
      <c r="LWR159" s="86"/>
      <c r="LWS159" s="86"/>
      <c r="LWT159" s="86"/>
      <c r="LWU159" s="86"/>
      <c r="LWV159" s="86"/>
      <c r="LWW159" s="86"/>
      <c r="LWX159" s="86"/>
      <c r="LWY159" s="86"/>
      <c r="LWZ159" s="86"/>
      <c r="LXA159" s="86"/>
      <c r="LXB159" s="86"/>
      <c r="LXC159" s="86"/>
      <c r="LXD159" s="86"/>
      <c r="LXE159" s="86"/>
      <c r="LXF159" s="86"/>
      <c r="LXG159" s="86"/>
      <c r="LXH159" s="86"/>
      <c r="LXI159" s="86"/>
      <c r="LXJ159" s="86"/>
      <c r="LXK159" s="86"/>
      <c r="LXL159" s="86"/>
      <c r="LXM159" s="86"/>
      <c r="LXN159" s="86"/>
      <c r="LXO159" s="86"/>
      <c r="LXP159" s="86"/>
      <c r="LXQ159" s="86"/>
      <c r="LXR159" s="86"/>
      <c r="LXS159" s="86"/>
      <c r="LXT159" s="86"/>
      <c r="LXU159" s="86"/>
      <c r="LXV159" s="86"/>
      <c r="LXW159" s="86"/>
      <c r="LXX159" s="86"/>
      <c r="LXY159" s="86"/>
      <c r="LXZ159" s="86"/>
      <c r="LYA159" s="86"/>
      <c r="LYB159" s="86"/>
      <c r="LYC159" s="86"/>
      <c r="LYD159" s="86"/>
      <c r="LYE159" s="86"/>
      <c r="LYF159" s="86"/>
      <c r="LYG159" s="86"/>
      <c r="LYH159" s="86"/>
      <c r="LYI159" s="86"/>
      <c r="LYJ159" s="86"/>
      <c r="LYK159" s="86"/>
      <c r="LYL159" s="86"/>
      <c r="LYM159" s="86"/>
      <c r="LYN159" s="86"/>
      <c r="LYO159" s="86"/>
      <c r="LYP159" s="86"/>
      <c r="LYQ159" s="86"/>
      <c r="LYR159" s="86"/>
      <c r="LYS159" s="86"/>
      <c r="LYT159" s="86"/>
      <c r="LYU159" s="86"/>
      <c r="LYV159" s="86"/>
      <c r="LYW159" s="86"/>
      <c r="LYX159" s="86"/>
      <c r="LYY159" s="86"/>
      <c r="LYZ159" s="86"/>
      <c r="LZA159" s="86"/>
      <c r="LZB159" s="86"/>
      <c r="LZC159" s="86"/>
      <c r="LZD159" s="86"/>
      <c r="LZE159" s="86"/>
      <c r="LZF159" s="86"/>
      <c r="LZG159" s="86"/>
      <c r="LZH159" s="86"/>
      <c r="LZI159" s="86"/>
      <c r="LZJ159" s="86"/>
      <c r="LZK159" s="86"/>
      <c r="LZL159" s="86"/>
      <c r="LZM159" s="86"/>
      <c r="LZN159" s="86"/>
      <c r="LZO159" s="86"/>
      <c r="LZP159" s="86"/>
      <c r="LZQ159" s="86"/>
      <c r="LZR159" s="86"/>
      <c r="LZS159" s="86"/>
      <c r="LZT159" s="86"/>
      <c r="LZU159" s="86"/>
      <c r="LZV159" s="86"/>
      <c r="LZW159" s="86"/>
      <c r="LZX159" s="86"/>
      <c r="LZY159" s="86"/>
      <c r="LZZ159" s="86"/>
      <c r="MAA159" s="86"/>
      <c r="MAB159" s="86"/>
      <c r="MAC159" s="86"/>
      <c r="MAD159" s="86"/>
      <c r="MAE159" s="86"/>
      <c r="MAF159" s="86"/>
      <c r="MAG159" s="86"/>
      <c r="MAH159" s="86"/>
      <c r="MAI159" s="86"/>
      <c r="MAJ159" s="86"/>
      <c r="MAK159" s="86"/>
      <c r="MAL159" s="86"/>
      <c r="MAM159" s="86"/>
      <c r="MAN159" s="86"/>
      <c r="MAO159" s="86"/>
      <c r="MAP159" s="86"/>
      <c r="MAQ159" s="86"/>
      <c r="MAR159" s="86"/>
      <c r="MAS159" s="86"/>
      <c r="MAT159" s="86"/>
      <c r="MAU159" s="86"/>
      <c r="MAV159" s="86"/>
      <c r="MAW159" s="86"/>
      <c r="MAX159" s="86"/>
      <c r="MAY159" s="86"/>
      <c r="MAZ159" s="86"/>
      <c r="MBA159" s="86"/>
      <c r="MBB159" s="86"/>
      <c r="MBC159" s="86"/>
      <c r="MBD159" s="86"/>
      <c r="MBE159" s="86"/>
      <c r="MBF159" s="86"/>
      <c r="MBG159" s="86"/>
      <c r="MBH159" s="86"/>
      <c r="MBI159" s="86"/>
      <c r="MBJ159" s="86"/>
      <c r="MBK159" s="86"/>
      <c r="MBL159" s="86"/>
      <c r="MBM159" s="86"/>
      <c r="MBN159" s="86"/>
      <c r="MBO159" s="86"/>
      <c r="MBP159" s="86"/>
      <c r="MBQ159" s="86"/>
      <c r="MBR159" s="86"/>
      <c r="MBS159" s="86"/>
      <c r="MBT159" s="86"/>
      <c r="MBU159" s="86"/>
      <c r="MBV159" s="86"/>
      <c r="MBW159" s="86"/>
      <c r="MBX159" s="86"/>
      <c r="MBY159" s="86"/>
      <c r="MBZ159" s="86"/>
      <c r="MCA159" s="86"/>
      <c r="MCB159" s="86"/>
      <c r="MCC159" s="86"/>
      <c r="MCD159" s="86"/>
      <c r="MCE159" s="86"/>
      <c r="MCF159" s="86"/>
      <c r="MCG159" s="86"/>
      <c r="MCH159" s="86"/>
      <c r="MCI159" s="86"/>
      <c r="MCJ159" s="86"/>
      <c r="MCK159" s="86"/>
      <c r="MCL159" s="86"/>
      <c r="MCM159" s="86"/>
      <c r="MCN159" s="86"/>
      <c r="MCO159" s="86"/>
      <c r="MCP159" s="86"/>
      <c r="MCQ159" s="86"/>
      <c r="MCR159" s="86"/>
      <c r="MCS159" s="86"/>
      <c r="MCT159" s="86"/>
      <c r="MCU159" s="86"/>
      <c r="MCV159" s="86"/>
      <c r="MCW159" s="86"/>
      <c r="MCX159" s="86"/>
      <c r="MCY159" s="86"/>
      <c r="MCZ159" s="86"/>
      <c r="MDA159" s="86"/>
      <c r="MDB159" s="86"/>
      <c r="MDC159" s="86"/>
      <c r="MDD159" s="86"/>
      <c r="MDE159" s="86"/>
      <c r="MDF159" s="86"/>
      <c r="MDG159" s="86"/>
      <c r="MDH159" s="86"/>
      <c r="MDI159" s="86"/>
      <c r="MDJ159" s="86"/>
      <c r="MDK159" s="86"/>
      <c r="MDL159" s="86"/>
      <c r="MDM159" s="86"/>
      <c r="MDN159" s="86"/>
      <c r="MDO159" s="86"/>
      <c r="MDP159" s="86"/>
      <c r="MDQ159" s="86"/>
      <c r="MDR159" s="86"/>
      <c r="MDS159" s="86"/>
      <c r="MDT159" s="86"/>
      <c r="MDU159" s="86"/>
      <c r="MDV159" s="86"/>
      <c r="MDW159" s="186"/>
      <c r="MDX159" s="186"/>
      <c r="MDY159" s="186"/>
      <c r="MDZ159" s="186"/>
      <c r="MEA159" s="186"/>
      <c r="MEB159" s="186"/>
      <c r="MEC159" s="86"/>
      <c r="MED159" s="86"/>
      <c r="MEE159" s="86"/>
      <c r="MEF159" s="86"/>
      <c r="MEG159" s="86"/>
      <c r="MEH159" s="86"/>
      <c r="MEI159" s="86"/>
      <c r="MEJ159" s="86"/>
      <c r="MEK159" s="86"/>
      <c r="MEL159" s="86"/>
      <c r="MEM159" s="86"/>
      <c r="MEN159" s="86"/>
      <c r="MEO159" s="86"/>
      <c r="MEP159" s="86"/>
      <c r="MEQ159" s="86"/>
      <c r="MER159" s="86"/>
      <c r="MES159" s="86"/>
      <c r="MET159" s="86"/>
      <c r="MEU159" s="86"/>
      <c r="MEV159" s="86"/>
      <c r="MEW159" s="86"/>
      <c r="MEX159" s="86"/>
      <c r="MEY159" s="86"/>
      <c r="MEZ159" s="86"/>
      <c r="MFA159" s="86"/>
      <c r="MFB159" s="86"/>
      <c r="MFC159" s="86"/>
      <c r="MFD159" s="86"/>
      <c r="MFE159" s="86"/>
      <c r="MFF159" s="86"/>
      <c r="MFG159" s="86"/>
      <c r="MFH159" s="86"/>
      <c r="MFI159" s="86"/>
      <c r="MFJ159" s="86"/>
      <c r="MFK159" s="86"/>
      <c r="MFL159" s="86"/>
      <c r="MFM159" s="86"/>
      <c r="MFN159" s="86"/>
      <c r="MFO159" s="86"/>
      <c r="MFP159" s="86"/>
      <c r="MFQ159" s="86"/>
      <c r="MFR159" s="86"/>
      <c r="MFS159" s="86"/>
      <c r="MFT159" s="86"/>
      <c r="MFU159" s="86"/>
      <c r="MFV159" s="86"/>
      <c r="MFW159" s="86"/>
      <c r="MFX159" s="86"/>
      <c r="MFY159" s="86"/>
      <c r="MFZ159" s="86"/>
      <c r="MGA159" s="86"/>
      <c r="MGB159" s="86"/>
      <c r="MGC159" s="86"/>
      <c r="MGD159" s="86"/>
      <c r="MGE159" s="86"/>
      <c r="MGF159" s="86"/>
      <c r="MGG159" s="86"/>
      <c r="MGH159" s="86"/>
      <c r="MGI159" s="86"/>
      <c r="MGJ159" s="86"/>
      <c r="MGK159" s="86"/>
      <c r="MGL159" s="86"/>
      <c r="MGM159" s="86"/>
      <c r="MGN159" s="86"/>
      <c r="MGO159" s="86"/>
      <c r="MGP159" s="86"/>
      <c r="MGQ159" s="86"/>
      <c r="MGR159" s="86"/>
      <c r="MGS159" s="86"/>
      <c r="MGT159" s="86"/>
      <c r="MGU159" s="86"/>
      <c r="MGV159" s="86"/>
      <c r="MGW159" s="86"/>
      <c r="MGX159" s="86"/>
      <c r="MGY159" s="86"/>
      <c r="MGZ159" s="86"/>
      <c r="MHA159" s="86"/>
      <c r="MHB159" s="86"/>
      <c r="MHC159" s="86"/>
      <c r="MHD159" s="86"/>
      <c r="MHE159" s="86"/>
      <c r="MHF159" s="86"/>
      <c r="MHG159" s="86"/>
      <c r="MHH159" s="86"/>
      <c r="MHI159" s="86"/>
      <c r="MHJ159" s="86"/>
      <c r="MHK159" s="86"/>
      <c r="MHL159" s="86"/>
      <c r="MHM159" s="86"/>
      <c r="MHN159" s="86"/>
      <c r="MHO159" s="86"/>
      <c r="MHP159" s="86"/>
      <c r="MHQ159" s="86"/>
      <c r="MHR159" s="86"/>
      <c r="MHS159" s="86"/>
      <c r="MHT159" s="86"/>
      <c r="MHU159" s="86"/>
      <c r="MHV159" s="86"/>
      <c r="MHW159" s="86"/>
      <c r="MHX159" s="86"/>
      <c r="MHY159" s="86"/>
      <c r="MHZ159" s="86"/>
      <c r="MIA159" s="86"/>
      <c r="MIB159" s="86"/>
      <c r="MIC159" s="86"/>
      <c r="MID159" s="86"/>
      <c r="MIE159" s="86"/>
      <c r="MIF159" s="86"/>
      <c r="MIG159" s="86"/>
      <c r="MIH159" s="86"/>
      <c r="MII159" s="86"/>
      <c r="MIJ159" s="86"/>
      <c r="MIK159" s="86"/>
      <c r="MIL159" s="86"/>
      <c r="MIM159" s="86"/>
      <c r="MIN159" s="86"/>
      <c r="MIO159" s="86"/>
      <c r="MIP159" s="86"/>
      <c r="MIQ159" s="86"/>
      <c r="MIR159" s="86"/>
      <c r="MIS159" s="86"/>
      <c r="MIT159" s="86"/>
      <c r="MIU159" s="86"/>
      <c r="MIV159" s="86"/>
      <c r="MIW159" s="86"/>
      <c r="MIX159" s="86"/>
      <c r="MIY159" s="86"/>
      <c r="MIZ159" s="86"/>
      <c r="MJA159" s="86"/>
      <c r="MJB159" s="86"/>
      <c r="MJC159" s="86"/>
      <c r="MJD159" s="86"/>
      <c r="MJE159" s="86"/>
      <c r="MJF159" s="86"/>
      <c r="MJG159" s="86"/>
      <c r="MJH159" s="86"/>
      <c r="MJI159" s="86"/>
      <c r="MJJ159" s="86"/>
      <c r="MJK159" s="86"/>
      <c r="MJL159" s="86"/>
      <c r="MJM159" s="86"/>
      <c r="MJN159" s="86"/>
      <c r="MJO159" s="86"/>
      <c r="MJP159" s="86"/>
      <c r="MJQ159" s="86"/>
      <c r="MJR159" s="86"/>
      <c r="MJS159" s="86"/>
      <c r="MJT159" s="86"/>
      <c r="MJU159" s="86"/>
      <c r="MJV159" s="86"/>
      <c r="MJW159" s="86"/>
      <c r="MJX159" s="86"/>
      <c r="MJY159" s="86"/>
      <c r="MJZ159" s="86"/>
      <c r="MKA159" s="86"/>
      <c r="MKB159" s="86"/>
      <c r="MKC159" s="86"/>
      <c r="MKD159" s="86"/>
      <c r="MKE159" s="86"/>
      <c r="MKF159" s="86"/>
      <c r="MKG159" s="86"/>
      <c r="MKH159" s="86"/>
      <c r="MKI159" s="86"/>
      <c r="MKJ159" s="86"/>
      <c r="MKK159" s="86"/>
      <c r="MKL159" s="86"/>
      <c r="MKM159" s="86"/>
      <c r="MKN159" s="86"/>
      <c r="MKO159" s="86"/>
      <c r="MKP159" s="86"/>
      <c r="MKQ159" s="86"/>
      <c r="MKR159" s="86"/>
      <c r="MKS159" s="86"/>
      <c r="MKT159" s="86"/>
      <c r="MKU159" s="86"/>
      <c r="MKV159" s="86"/>
      <c r="MKW159" s="86"/>
      <c r="MKX159" s="86"/>
      <c r="MKY159" s="86"/>
      <c r="MKZ159" s="86"/>
      <c r="MLA159" s="86"/>
      <c r="MLB159" s="86"/>
      <c r="MLC159" s="86"/>
      <c r="MLD159" s="86"/>
      <c r="MLE159" s="86"/>
      <c r="MLF159" s="86"/>
      <c r="MLG159" s="86"/>
      <c r="MLH159" s="86"/>
      <c r="MLI159" s="86"/>
      <c r="MLJ159" s="86"/>
      <c r="MLK159" s="86"/>
      <c r="MLL159" s="86"/>
      <c r="MLM159" s="86"/>
      <c r="MLN159" s="86"/>
      <c r="MLO159" s="86"/>
      <c r="MLP159" s="86"/>
      <c r="MLQ159" s="86"/>
      <c r="MLR159" s="86"/>
      <c r="MLS159" s="86"/>
      <c r="MLT159" s="86"/>
      <c r="MLU159" s="86"/>
      <c r="MLV159" s="86"/>
      <c r="MLW159" s="86"/>
      <c r="MLX159" s="86"/>
      <c r="MLY159" s="86"/>
      <c r="MLZ159" s="86"/>
      <c r="MMA159" s="86"/>
      <c r="MMB159" s="86"/>
      <c r="MMC159" s="86"/>
      <c r="MMD159" s="86"/>
      <c r="MME159" s="86"/>
      <c r="MMF159" s="86"/>
      <c r="MMG159" s="86"/>
      <c r="MMH159" s="86"/>
      <c r="MMI159" s="86"/>
      <c r="MMJ159" s="86"/>
      <c r="MMK159" s="86"/>
      <c r="MML159" s="86"/>
      <c r="MMM159" s="86"/>
      <c r="MMN159" s="86"/>
      <c r="MMO159" s="86"/>
      <c r="MMP159" s="86"/>
      <c r="MMQ159" s="86"/>
      <c r="MMR159" s="86"/>
      <c r="MMS159" s="86"/>
      <c r="MMT159" s="86"/>
      <c r="MMU159" s="86"/>
      <c r="MMV159" s="86"/>
      <c r="MMW159" s="86"/>
      <c r="MMX159" s="86"/>
      <c r="MMY159" s="86"/>
      <c r="MMZ159" s="86"/>
      <c r="MNA159" s="86"/>
      <c r="MNB159" s="86"/>
      <c r="MNC159" s="86"/>
      <c r="MND159" s="86"/>
      <c r="MNE159" s="86"/>
      <c r="MNF159" s="86"/>
      <c r="MNG159" s="86"/>
      <c r="MNH159" s="86"/>
      <c r="MNI159" s="86"/>
      <c r="MNJ159" s="86"/>
      <c r="MNK159" s="86"/>
      <c r="MNL159" s="86"/>
      <c r="MNM159" s="86"/>
      <c r="MNN159" s="86"/>
      <c r="MNO159" s="86"/>
      <c r="MNP159" s="86"/>
      <c r="MNQ159" s="86"/>
      <c r="MNR159" s="86"/>
      <c r="MNS159" s="186"/>
      <c r="MNT159" s="186"/>
      <c r="MNU159" s="186"/>
      <c r="MNV159" s="186"/>
      <c r="MNW159" s="186"/>
      <c r="MNX159" s="186"/>
      <c r="MNY159" s="86"/>
      <c r="MNZ159" s="86"/>
      <c r="MOA159" s="86"/>
      <c r="MOB159" s="86"/>
      <c r="MOC159" s="86"/>
      <c r="MOD159" s="86"/>
      <c r="MOE159" s="86"/>
      <c r="MOF159" s="86"/>
      <c r="MOG159" s="86"/>
      <c r="MOH159" s="86"/>
      <c r="MOI159" s="86"/>
      <c r="MOJ159" s="86"/>
      <c r="MOK159" s="86"/>
      <c r="MOL159" s="86"/>
      <c r="MOM159" s="86"/>
      <c r="MON159" s="86"/>
      <c r="MOO159" s="86"/>
      <c r="MOP159" s="86"/>
      <c r="MOQ159" s="86"/>
      <c r="MOR159" s="86"/>
      <c r="MOS159" s="86"/>
      <c r="MOT159" s="86"/>
      <c r="MOU159" s="86"/>
      <c r="MOV159" s="86"/>
      <c r="MOW159" s="86"/>
      <c r="MOX159" s="86"/>
      <c r="MOY159" s="86"/>
      <c r="MOZ159" s="86"/>
      <c r="MPA159" s="86"/>
      <c r="MPB159" s="86"/>
      <c r="MPC159" s="86"/>
      <c r="MPD159" s="86"/>
      <c r="MPE159" s="86"/>
      <c r="MPF159" s="86"/>
      <c r="MPG159" s="86"/>
      <c r="MPH159" s="86"/>
      <c r="MPI159" s="86"/>
      <c r="MPJ159" s="86"/>
      <c r="MPK159" s="86"/>
      <c r="MPL159" s="86"/>
      <c r="MPM159" s="86"/>
      <c r="MPN159" s="86"/>
      <c r="MPO159" s="86"/>
      <c r="MPP159" s="86"/>
      <c r="MPQ159" s="86"/>
      <c r="MPR159" s="86"/>
      <c r="MPS159" s="86"/>
      <c r="MPT159" s="86"/>
      <c r="MPU159" s="86"/>
      <c r="MPV159" s="86"/>
      <c r="MPW159" s="86"/>
      <c r="MPX159" s="86"/>
      <c r="MPY159" s="86"/>
      <c r="MPZ159" s="86"/>
      <c r="MQA159" s="86"/>
      <c r="MQB159" s="86"/>
      <c r="MQC159" s="86"/>
      <c r="MQD159" s="86"/>
      <c r="MQE159" s="86"/>
      <c r="MQF159" s="86"/>
      <c r="MQG159" s="86"/>
      <c r="MQH159" s="86"/>
      <c r="MQI159" s="86"/>
      <c r="MQJ159" s="86"/>
      <c r="MQK159" s="86"/>
      <c r="MQL159" s="86"/>
      <c r="MQM159" s="86"/>
      <c r="MQN159" s="86"/>
      <c r="MQO159" s="86"/>
      <c r="MQP159" s="86"/>
      <c r="MQQ159" s="86"/>
      <c r="MQR159" s="86"/>
      <c r="MQS159" s="86"/>
      <c r="MQT159" s="86"/>
      <c r="MQU159" s="86"/>
      <c r="MQV159" s="86"/>
      <c r="MQW159" s="86"/>
      <c r="MQX159" s="86"/>
      <c r="MQY159" s="86"/>
      <c r="MQZ159" s="86"/>
      <c r="MRA159" s="86"/>
      <c r="MRB159" s="86"/>
      <c r="MRC159" s="86"/>
      <c r="MRD159" s="86"/>
      <c r="MRE159" s="86"/>
      <c r="MRF159" s="86"/>
      <c r="MRG159" s="86"/>
      <c r="MRH159" s="86"/>
      <c r="MRI159" s="86"/>
      <c r="MRJ159" s="86"/>
      <c r="MRK159" s="86"/>
      <c r="MRL159" s="86"/>
      <c r="MRM159" s="86"/>
      <c r="MRN159" s="86"/>
      <c r="MRO159" s="86"/>
      <c r="MRP159" s="86"/>
      <c r="MRQ159" s="86"/>
      <c r="MRR159" s="86"/>
      <c r="MRS159" s="86"/>
      <c r="MRT159" s="86"/>
      <c r="MRU159" s="86"/>
      <c r="MRV159" s="86"/>
      <c r="MRW159" s="86"/>
      <c r="MRX159" s="86"/>
      <c r="MRY159" s="86"/>
      <c r="MRZ159" s="86"/>
      <c r="MSA159" s="86"/>
      <c r="MSB159" s="86"/>
      <c r="MSC159" s="86"/>
      <c r="MSD159" s="86"/>
      <c r="MSE159" s="86"/>
      <c r="MSF159" s="86"/>
      <c r="MSG159" s="86"/>
      <c r="MSH159" s="86"/>
      <c r="MSI159" s="86"/>
      <c r="MSJ159" s="86"/>
      <c r="MSK159" s="86"/>
      <c r="MSL159" s="86"/>
      <c r="MSM159" s="86"/>
      <c r="MSN159" s="86"/>
      <c r="MSO159" s="86"/>
      <c r="MSP159" s="86"/>
      <c r="MSQ159" s="86"/>
      <c r="MSR159" s="86"/>
      <c r="MSS159" s="86"/>
      <c r="MST159" s="86"/>
      <c r="MSU159" s="86"/>
      <c r="MSV159" s="86"/>
      <c r="MSW159" s="86"/>
      <c r="MSX159" s="86"/>
      <c r="MSY159" s="86"/>
      <c r="MSZ159" s="86"/>
      <c r="MTA159" s="86"/>
      <c r="MTB159" s="86"/>
      <c r="MTC159" s="86"/>
      <c r="MTD159" s="86"/>
      <c r="MTE159" s="86"/>
      <c r="MTF159" s="86"/>
      <c r="MTG159" s="86"/>
      <c r="MTH159" s="86"/>
      <c r="MTI159" s="86"/>
      <c r="MTJ159" s="86"/>
      <c r="MTK159" s="86"/>
      <c r="MTL159" s="86"/>
      <c r="MTM159" s="86"/>
      <c r="MTN159" s="86"/>
      <c r="MTO159" s="86"/>
      <c r="MTP159" s="86"/>
      <c r="MTQ159" s="86"/>
      <c r="MTR159" s="86"/>
      <c r="MTS159" s="86"/>
      <c r="MTT159" s="86"/>
      <c r="MTU159" s="86"/>
      <c r="MTV159" s="86"/>
      <c r="MTW159" s="86"/>
      <c r="MTX159" s="86"/>
      <c r="MTY159" s="86"/>
      <c r="MTZ159" s="86"/>
      <c r="MUA159" s="86"/>
      <c r="MUB159" s="86"/>
      <c r="MUC159" s="86"/>
      <c r="MUD159" s="86"/>
      <c r="MUE159" s="86"/>
      <c r="MUF159" s="86"/>
      <c r="MUG159" s="86"/>
      <c r="MUH159" s="86"/>
      <c r="MUI159" s="86"/>
      <c r="MUJ159" s="86"/>
      <c r="MUK159" s="86"/>
      <c r="MUL159" s="86"/>
      <c r="MUM159" s="86"/>
      <c r="MUN159" s="86"/>
      <c r="MUO159" s="86"/>
      <c r="MUP159" s="86"/>
      <c r="MUQ159" s="86"/>
      <c r="MUR159" s="86"/>
      <c r="MUS159" s="86"/>
      <c r="MUT159" s="86"/>
      <c r="MUU159" s="86"/>
      <c r="MUV159" s="86"/>
      <c r="MUW159" s="86"/>
      <c r="MUX159" s="86"/>
      <c r="MUY159" s="86"/>
      <c r="MUZ159" s="86"/>
      <c r="MVA159" s="86"/>
      <c r="MVB159" s="86"/>
      <c r="MVC159" s="86"/>
      <c r="MVD159" s="86"/>
      <c r="MVE159" s="86"/>
      <c r="MVF159" s="86"/>
      <c r="MVG159" s="86"/>
      <c r="MVH159" s="86"/>
      <c r="MVI159" s="86"/>
      <c r="MVJ159" s="86"/>
      <c r="MVK159" s="86"/>
      <c r="MVL159" s="86"/>
      <c r="MVM159" s="86"/>
      <c r="MVN159" s="86"/>
      <c r="MVO159" s="86"/>
      <c r="MVP159" s="86"/>
      <c r="MVQ159" s="86"/>
      <c r="MVR159" s="86"/>
      <c r="MVS159" s="86"/>
      <c r="MVT159" s="86"/>
      <c r="MVU159" s="86"/>
      <c r="MVV159" s="86"/>
      <c r="MVW159" s="86"/>
      <c r="MVX159" s="86"/>
      <c r="MVY159" s="86"/>
      <c r="MVZ159" s="86"/>
      <c r="MWA159" s="86"/>
      <c r="MWB159" s="86"/>
      <c r="MWC159" s="86"/>
      <c r="MWD159" s="86"/>
      <c r="MWE159" s="86"/>
      <c r="MWF159" s="86"/>
      <c r="MWG159" s="86"/>
      <c r="MWH159" s="86"/>
      <c r="MWI159" s="86"/>
      <c r="MWJ159" s="86"/>
      <c r="MWK159" s="86"/>
      <c r="MWL159" s="86"/>
      <c r="MWM159" s="86"/>
      <c r="MWN159" s="86"/>
      <c r="MWO159" s="86"/>
      <c r="MWP159" s="86"/>
      <c r="MWQ159" s="86"/>
      <c r="MWR159" s="86"/>
      <c r="MWS159" s="86"/>
      <c r="MWT159" s="86"/>
      <c r="MWU159" s="86"/>
      <c r="MWV159" s="86"/>
      <c r="MWW159" s="86"/>
      <c r="MWX159" s="86"/>
      <c r="MWY159" s="86"/>
      <c r="MWZ159" s="86"/>
      <c r="MXA159" s="86"/>
      <c r="MXB159" s="86"/>
      <c r="MXC159" s="86"/>
      <c r="MXD159" s="86"/>
      <c r="MXE159" s="86"/>
      <c r="MXF159" s="86"/>
      <c r="MXG159" s="86"/>
      <c r="MXH159" s="86"/>
      <c r="MXI159" s="86"/>
      <c r="MXJ159" s="86"/>
      <c r="MXK159" s="86"/>
      <c r="MXL159" s="86"/>
      <c r="MXM159" s="86"/>
      <c r="MXN159" s="86"/>
      <c r="MXO159" s="186"/>
      <c r="MXP159" s="186"/>
      <c r="MXQ159" s="186"/>
      <c r="MXR159" s="186"/>
      <c r="MXS159" s="186"/>
      <c r="MXT159" s="186"/>
      <c r="MXU159" s="86"/>
      <c r="MXV159" s="86"/>
      <c r="MXW159" s="86"/>
      <c r="MXX159" s="86"/>
      <c r="MXY159" s="86"/>
      <c r="MXZ159" s="86"/>
      <c r="MYA159" s="86"/>
      <c r="MYB159" s="86"/>
      <c r="MYC159" s="86"/>
      <c r="MYD159" s="86"/>
      <c r="MYE159" s="86"/>
      <c r="MYF159" s="86"/>
      <c r="MYG159" s="86"/>
      <c r="MYH159" s="86"/>
      <c r="MYI159" s="86"/>
      <c r="MYJ159" s="86"/>
      <c r="MYK159" s="86"/>
      <c r="MYL159" s="86"/>
      <c r="MYM159" s="86"/>
      <c r="MYN159" s="86"/>
      <c r="MYO159" s="86"/>
      <c r="MYP159" s="86"/>
      <c r="MYQ159" s="86"/>
      <c r="MYR159" s="86"/>
      <c r="MYS159" s="86"/>
      <c r="MYT159" s="86"/>
      <c r="MYU159" s="86"/>
      <c r="MYV159" s="86"/>
      <c r="MYW159" s="86"/>
      <c r="MYX159" s="86"/>
      <c r="MYY159" s="86"/>
      <c r="MYZ159" s="86"/>
      <c r="MZA159" s="86"/>
      <c r="MZB159" s="86"/>
      <c r="MZC159" s="86"/>
      <c r="MZD159" s="86"/>
      <c r="MZE159" s="86"/>
      <c r="MZF159" s="86"/>
      <c r="MZG159" s="86"/>
      <c r="MZH159" s="86"/>
      <c r="MZI159" s="86"/>
      <c r="MZJ159" s="86"/>
      <c r="MZK159" s="86"/>
      <c r="MZL159" s="86"/>
      <c r="MZM159" s="86"/>
      <c r="MZN159" s="86"/>
      <c r="MZO159" s="86"/>
      <c r="MZP159" s="86"/>
      <c r="MZQ159" s="86"/>
      <c r="MZR159" s="86"/>
      <c r="MZS159" s="86"/>
      <c r="MZT159" s="86"/>
      <c r="MZU159" s="86"/>
      <c r="MZV159" s="86"/>
      <c r="MZW159" s="86"/>
      <c r="MZX159" s="86"/>
      <c r="MZY159" s="86"/>
      <c r="MZZ159" s="86"/>
      <c r="NAA159" s="86"/>
      <c r="NAB159" s="86"/>
      <c r="NAC159" s="86"/>
      <c r="NAD159" s="86"/>
      <c r="NAE159" s="86"/>
      <c r="NAF159" s="86"/>
      <c r="NAG159" s="86"/>
      <c r="NAH159" s="86"/>
      <c r="NAI159" s="86"/>
      <c r="NAJ159" s="86"/>
      <c r="NAK159" s="86"/>
      <c r="NAL159" s="86"/>
      <c r="NAM159" s="86"/>
      <c r="NAN159" s="86"/>
      <c r="NAO159" s="86"/>
      <c r="NAP159" s="86"/>
      <c r="NAQ159" s="86"/>
      <c r="NAR159" s="86"/>
      <c r="NAS159" s="86"/>
      <c r="NAT159" s="86"/>
      <c r="NAU159" s="86"/>
      <c r="NAV159" s="86"/>
      <c r="NAW159" s="86"/>
      <c r="NAX159" s="86"/>
      <c r="NAY159" s="86"/>
      <c r="NAZ159" s="86"/>
      <c r="NBA159" s="86"/>
      <c r="NBB159" s="86"/>
      <c r="NBC159" s="86"/>
      <c r="NBD159" s="86"/>
      <c r="NBE159" s="86"/>
      <c r="NBF159" s="86"/>
      <c r="NBG159" s="86"/>
      <c r="NBH159" s="86"/>
      <c r="NBI159" s="86"/>
      <c r="NBJ159" s="86"/>
      <c r="NBK159" s="86"/>
      <c r="NBL159" s="86"/>
      <c r="NBM159" s="86"/>
      <c r="NBN159" s="86"/>
      <c r="NBO159" s="86"/>
      <c r="NBP159" s="86"/>
      <c r="NBQ159" s="86"/>
      <c r="NBR159" s="86"/>
      <c r="NBS159" s="86"/>
      <c r="NBT159" s="86"/>
      <c r="NBU159" s="86"/>
      <c r="NBV159" s="86"/>
      <c r="NBW159" s="86"/>
      <c r="NBX159" s="86"/>
      <c r="NBY159" s="86"/>
      <c r="NBZ159" s="86"/>
      <c r="NCA159" s="86"/>
      <c r="NCB159" s="86"/>
      <c r="NCC159" s="86"/>
      <c r="NCD159" s="86"/>
      <c r="NCE159" s="86"/>
      <c r="NCF159" s="86"/>
      <c r="NCG159" s="86"/>
      <c r="NCH159" s="86"/>
      <c r="NCI159" s="86"/>
      <c r="NCJ159" s="86"/>
      <c r="NCK159" s="86"/>
      <c r="NCL159" s="86"/>
      <c r="NCM159" s="86"/>
      <c r="NCN159" s="86"/>
      <c r="NCO159" s="86"/>
      <c r="NCP159" s="86"/>
      <c r="NCQ159" s="86"/>
      <c r="NCR159" s="86"/>
      <c r="NCS159" s="86"/>
      <c r="NCT159" s="86"/>
      <c r="NCU159" s="86"/>
      <c r="NCV159" s="86"/>
      <c r="NCW159" s="86"/>
      <c r="NCX159" s="86"/>
      <c r="NCY159" s="86"/>
      <c r="NCZ159" s="86"/>
      <c r="NDA159" s="86"/>
      <c r="NDB159" s="86"/>
      <c r="NDC159" s="86"/>
      <c r="NDD159" s="86"/>
      <c r="NDE159" s="86"/>
      <c r="NDF159" s="86"/>
      <c r="NDG159" s="86"/>
      <c r="NDH159" s="86"/>
      <c r="NDI159" s="86"/>
      <c r="NDJ159" s="86"/>
      <c r="NDK159" s="86"/>
      <c r="NDL159" s="86"/>
      <c r="NDM159" s="86"/>
      <c r="NDN159" s="86"/>
      <c r="NDO159" s="86"/>
      <c r="NDP159" s="86"/>
      <c r="NDQ159" s="86"/>
      <c r="NDR159" s="86"/>
      <c r="NDS159" s="86"/>
      <c r="NDT159" s="86"/>
      <c r="NDU159" s="86"/>
      <c r="NDV159" s="86"/>
      <c r="NDW159" s="86"/>
      <c r="NDX159" s="86"/>
      <c r="NDY159" s="86"/>
      <c r="NDZ159" s="86"/>
      <c r="NEA159" s="86"/>
      <c r="NEB159" s="86"/>
      <c r="NEC159" s="86"/>
      <c r="NED159" s="86"/>
      <c r="NEE159" s="86"/>
      <c r="NEF159" s="86"/>
      <c r="NEG159" s="86"/>
      <c r="NEH159" s="86"/>
      <c r="NEI159" s="86"/>
      <c r="NEJ159" s="86"/>
      <c r="NEK159" s="86"/>
      <c r="NEL159" s="86"/>
      <c r="NEM159" s="86"/>
      <c r="NEN159" s="86"/>
      <c r="NEO159" s="86"/>
      <c r="NEP159" s="86"/>
      <c r="NEQ159" s="86"/>
      <c r="NER159" s="86"/>
      <c r="NES159" s="86"/>
      <c r="NET159" s="86"/>
      <c r="NEU159" s="86"/>
      <c r="NEV159" s="86"/>
      <c r="NEW159" s="86"/>
      <c r="NEX159" s="86"/>
      <c r="NEY159" s="86"/>
      <c r="NEZ159" s="86"/>
      <c r="NFA159" s="86"/>
      <c r="NFB159" s="86"/>
      <c r="NFC159" s="86"/>
      <c r="NFD159" s="86"/>
      <c r="NFE159" s="86"/>
      <c r="NFF159" s="86"/>
      <c r="NFG159" s="86"/>
      <c r="NFH159" s="86"/>
      <c r="NFI159" s="86"/>
      <c r="NFJ159" s="86"/>
      <c r="NFK159" s="86"/>
      <c r="NFL159" s="86"/>
      <c r="NFM159" s="86"/>
      <c r="NFN159" s="86"/>
      <c r="NFO159" s="86"/>
      <c r="NFP159" s="86"/>
      <c r="NFQ159" s="86"/>
      <c r="NFR159" s="86"/>
      <c r="NFS159" s="86"/>
      <c r="NFT159" s="86"/>
      <c r="NFU159" s="86"/>
      <c r="NFV159" s="86"/>
      <c r="NFW159" s="86"/>
      <c r="NFX159" s="86"/>
      <c r="NFY159" s="86"/>
      <c r="NFZ159" s="86"/>
      <c r="NGA159" s="86"/>
      <c r="NGB159" s="86"/>
      <c r="NGC159" s="86"/>
      <c r="NGD159" s="86"/>
      <c r="NGE159" s="86"/>
      <c r="NGF159" s="86"/>
      <c r="NGG159" s="86"/>
      <c r="NGH159" s="86"/>
      <c r="NGI159" s="86"/>
      <c r="NGJ159" s="86"/>
      <c r="NGK159" s="86"/>
      <c r="NGL159" s="86"/>
      <c r="NGM159" s="86"/>
      <c r="NGN159" s="86"/>
      <c r="NGO159" s="86"/>
      <c r="NGP159" s="86"/>
      <c r="NGQ159" s="86"/>
      <c r="NGR159" s="86"/>
      <c r="NGS159" s="86"/>
      <c r="NGT159" s="86"/>
      <c r="NGU159" s="86"/>
      <c r="NGV159" s="86"/>
      <c r="NGW159" s="86"/>
      <c r="NGX159" s="86"/>
      <c r="NGY159" s="86"/>
      <c r="NGZ159" s="86"/>
      <c r="NHA159" s="86"/>
      <c r="NHB159" s="86"/>
      <c r="NHC159" s="86"/>
      <c r="NHD159" s="86"/>
      <c r="NHE159" s="86"/>
      <c r="NHF159" s="86"/>
      <c r="NHG159" s="86"/>
      <c r="NHH159" s="86"/>
      <c r="NHI159" s="86"/>
      <c r="NHJ159" s="86"/>
      <c r="NHK159" s="186"/>
      <c r="NHL159" s="186"/>
      <c r="NHM159" s="186"/>
      <c r="NHN159" s="186"/>
      <c r="NHO159" s="186"/>
      <c r="NHP159" s="186"/>
      <c r="NHQ159" s="86"/>
      <c r="NHR159" s="86"/>
      <c r="NHS159" s="86"/>
      <c r="NHT159" s="86"/>
      <c r="NHU159" s="86"/>
      <c r="NHV159" s="86"/>
      <c r="NHW159" s="86"/>
      <c r="NHX159" s="86"/>
      <c r="NHY159" s="86"/>
      <c r="NHZ159" s="86"/>
      <c r="NIA159" s="86"/>
      <c r="NIB159" s="86"/>
      <c r="NIC159" s="86"/>
      <c r="NID159" s="86"/>
      <c r="NIE159" s="86"/>
      <c r="NIF159" s="86"/>
      <c r="NIG159" s="86"/>
      <c r="NIH159" s="86"/>
      <c r="NII159" s="86"/>
      <c r="NIJ159" s="86"/>
      <c r="NIK159" s="86"/>
      <c r="NIL159" s="86"/>
      <c r="NIM159" s="86"/>
      <c r="NIN159" s="86"/>
      <c r="NIO159" s="86"/>
      <c r="NIP159" s="86"/>
      <c r="NIQ159" s="86"/>
      <c r="NIR159" s="86"/>
      <c r="NIS159" s="86"/>
      <c r="NIT159" s="86"/>
      <c r="NIU159" s="86"/>
      <c r="NIV159" s="86"/>
      <c r="NIW159" s="86"/>
      <c r="NIX159" s="86"/>
      <c r="NIY159" s="86"/>
      <c r="NIZ159" s="86"/>
      <c r="NJA159" s="86"/>
      <c r="NJB159" s="86"/>
      <c r="NJC159" s="86"/>
      <c r="NJD159" s="86"/>
      <c r="NJE159" s="86"/>
      <c r="NJF159" s="86"/>
      <c r="NJG159" s="86"/>
      <c r="NJH159" s="86"/>
      <c r="NJI159" s="86"/>
      <c r="NJJ159" s="86"/>
      <c r="NJK159" s="86"/>
      <c r="NJL159" s="86"/>
      <c r="NJM159" s="86"/>
      <c r="NJN159" s="86"/>
      <c r="NJO159" s="86"/>
      <c r="NJP159" s="86"/>
      <c r="NJQ159" s="86"/>
      <c r="NJR159" s="86"/>
      <c r="NJS159" s="86"/>
      <c r="NJT159" s="86"/>
      <c r="NJU159" s="86"/>
      <c r="NJV159" s="86"/>
      <c r="NJW159" s="86"/>
      <c r="NJX159" s="86"/>
      <c r="NJY159" s="86"/>
      <c r="NJZ159" s="86"/>
      <c r="NKA159" s="86"/>
      <c r="NKB159" s="86"/>
      <c r="NKC159" s="86"/>
      <c r="NKD159" s="86"/>
      <c r="NKE159" s="86"/>
      <c r="NKF159" s="86"/>
      <c r="NKG159" s="86"/>
      <c r="NKH159" s="86"/>
      <c r="NKI159" s="86"/>
      <c r="NKJ159" s="86"/>
      <c r="NKK159" s="86"/>
      <c r="NKL159" s="86"/>
      <c r="NKM159" s="86"/>
      <c r="NKN159" s="86"/>
      <c r="NKO159" s="86"/>
      <c r="NKP159" s="86"/>
      <c r="NKQ159" s="86"/>
      <c r="NKR159" s="86"/>
      <c r="NKS159" s="86"/>
      <c r="NKT159" s="86"/>
      <c r="NKU159" s="86"/>
      <c r="NKV159" s="86"/>
      <c r="NKW159" s="86"/>
      <c r="NKX159" s="86"/>
      <c r="NKY159" s="86"/>
      <c r="NKZ159" s="86"/>
      <c r="NLA159" s="86"/>
      <c r="NLB159" s="86"/>
      <c r="NLC159" s="86"/>
      <c r="NLD159" s="86"/>
      <c r="NLE159" s="86"/>
      <c r="NLF159" s="86"/>
      <c r="NLG159" s="86"/>
      <c r="NLH159" s="86"/>
      <c r="NLI159" s="86"/>
      <c r="NLJ159" s="86"/>
      <c r="NLK159" s="86"/>
      <c r="NLL159" s="86"/>
      <c r="NLM159" s="86"/>
      <c r="NLN159" s="86"/>
      <c r="NLO159" s="86"/>
      <c r="NLP159" s="86"/>
      <c r="NLQ159" s="86"/>
      <c r="NLR159" s="86"/>
      <c r="NLS159" s="86"/>
      <c r="NLT159" s="86"/>
      <c r="NLU159" s="86"/>
      <c r="NLV159" s="86"/>
      <c r="NLW159" s="86"/>
      <c r="NLX159" s="86"/>
      <c r="NLY159" s="86"/>
      <c r="NLZ159" s="86"/>
      <c r="NMA159" s="86"/>
      <c r="NMB159" s="86"/>
      <c r="NMC159" s="86"/>
      <c r="NMD159" s="86"/>
      <c r="NME159" s="86"/>
      <c r="NMF159" s="86"/>
      <c r="NMG159" s="86"/>
      <c r="NMH159" s="86"/>
      <c r="NMI159" s="86"/>
      <c r="NMJ159" s="86"/>
      <c r="NMK159" s="86"/>
      <c r="NML159" s="86"/>
      <c r="NMM159" s="86"/>
      <c r="NMN159" s="86"/>
      <c r="NMO159" s="86"/>
      <c r="NMP159" s="86"/>
      <c r="NMQ159" s="86"/>
      <c r="NMR159" s="86"/>
      <c r="NMS159" s="86"/>
      <c r="NMT159" s="86"/>
      <c r="NMU159" s="86"/>
      <c r="NMV159" s="86"/>
      <c r="NMW159" s="86"/>
      <c r="NMX159" s="86"/>
      <c r="NMY159" s="86"/>
      <c r="NMZ159" s="86"/>
      <c r="NNA159" s="86"/>
      <c r="NNB159" s="86"/>
      <c r="NNC159" s="86"/>
      <c r="NND159" s="86"/>
      <c r="NNE159" s="86"/>
      <c r="NNF159" s="86"/>
      <c r="NNG159" s="86"/>
      <c r="NNH159" s="86"/>
      <c r="NNI159" s="86"/>
      <c r="NNJ159" s="86"/>
      <c r="NNK159" s="86"/>
      <c r="NNL159" s="86"/>
      <c r="NNM159" s="86"/>
      <c r="NNN159" s="86"/>
      <c r="NNO159" s="86"/>
      <c r="NNP159" s="86"/>
      <c r="NNQ159" s="86"/>
      <c r="NNR159" s="86"/>
      <c r="NNS159" s="86"/>
      <c r="NNT159" s="86"/>
      <c r="NNU159" s="86"/>
      <c r="NNV159" s="86"/>
      <c r="NNW159" s="86"/>
      <c r="NNX159" s="86"/>
      <c r="NNY159" s="86"/>
      <c r="NNZ159" s="86"/>
      <c r="NOA159" s="86"/>
      <c r="NOB159" s="86"/>
      <c r="NOC159" s="86"/>
      <c r="NOD159" s="86"/>
      <c r="NOE159" s="86"/>
      <c r="NOF159" s="86"/>
      <c r="NOG159" s="86"/>
      <c r="NOH159" s="86"/>
      <c r="NOI159" s="86"/>
      <c r="NOJ159" s="86"/>
      <c r="NOK159" s="86"/>
      <c r="NOL159" s="86"/>
      <c r="NOM159" s="86"/>
      <c r="NON159" s="86"/>
      <c r="NOO159" s="86"/>
      <c r="NOP159" s="86"/>
      <c r="NOQ159" s="86"/>
      <c r="NOR159" s="86"/>
      <c r="NOS159" s="86"/>
      <c r="NOT159" s="86"/>
      <c r="NOU159" s="86"/>
      <c r="NOV159" s="86"/>
      <c r="NOW159" s="86"/>
      <c r="NOX159" s="86"/>
      <c r="NOY159" s="86"/>
      <c r="NOZ159" s="86"/>
      <c r="NPA159" s="86"/>
      <c r="NPB159" s="86"/>
      <c r="NPC159" s="86"/>
      <c r="NPD159" s="86"/>
      <c r="NPE159" s="86"/>
      <c r="NPF159" s="86"/>
      <c r="NPG159" s="86"/>
      <c r="NPH159" s="86"/>
      <c r="NPI159" s="86"/>
      <c r="NPJ159" s="86"/>
      <c r="NPK159" s="86"/>
      <c r="NPL159" s="86"/>
      <c r="NPM159" s="86"/>
      <c r="NPN159" s="86"/>
      <c r="NPO159" s="86"/>
      <c r="NPP159" s="86"/>
      <c r="NPQ159" s="86"/>
      <c r="NPR159" s="86"/>
      <c r="NPS159" s="86"/>
      <c r="NPT159" s="86"/>
      <c r="NPU159" s="86"/>
      <c r="NPV159" s="86"/>
      <c r="NPW159" s="86"/>
      <c r="NPX159" s="86"/>
      <c r="NPY159" s="86"/>
      <c r="NPZ159" s="86"/>
      <c r="NQA159" s="86"/>
      <c r="NQB159" s="86"/>
      <c r="NQC159" s="86"/>
      <c r="NQD159" s="86"/>
      <c r="NQE159" s="86"/>
      <c r="NQF159" s="86"/>
      <c r="NQG159" s="86"/>
      <c r="NQH159" s="86"/>
      <c r="NQI159" s="86"/>
      <c r="NQJ159" s="86"/>
      <c r="NQK159" s="86"/>
      <c r="NQL159" s="86"/>
      <c r="NQM159" s="86"/>
      <c r="NQN159" s="86"/>
      <c r="NQO159" s="86"/>
      <c r="NQP159" s="86"/>
      <c r="NQQ159" s="86"/>
      <c r="NQR159" s="86"/>
      <c r="NQS159" s="86"/>
      <c r="NQT159" s="86"/>
      <c r="NQU159" s="86"/>
      <c r="NQV159" s="86"/>
      <c r="NQW159" s="86"/>
      <c r="NQX159" s="86"/>
      <c r="NQY159" s="86"/>
      <c r="NQZ159" s="86"/>
      <c r="NRA159" s="86"/>
      <c r="NRB159" s="86"/>
      <c r="NRC159" s="86"/>
      <c r="NRD159" s="86"/>
      <c r="NRE159" s="86"/>
      <c r="NRF159" s="86"/>
      <c r="NRG159" s="186"/>
      <c r="NRH159" s="186"/>
      <c r="NRI159" s="186"/>
      <c r="NRJ159" s="186"/>
      <c r="NRK159" s="186"/>
      <c r="NRL159" s="186"/>
      <c r="NRM159" s="86"/>
      <c r="NRN159" s="86"/>
      <c r="NRO159" s="86"/>
      <c r="NRP159" s="86"/>
      <c r="NRQ159" s="86"/>
      <c r="NRR159" s="86"/>
      <c r="NRS159" s="86"/>
      <c r="NRT159" s="86"/>
      <c r="NRU159" s="86"/>
      <c r="NRV159" s="86"/>
      <c r="NRW159" s="86"/>
      <c r="NRX159" s="86"/>
      <c r="NRY159" s="86"/>
      <c r="NRZ159" s="86"/>
      <c r="NSA159" s="86"/>
      <c r="NSB159" s="86"/>
      <c r="NSC159" s="86"/>
      <c r="NSD159" s="86"/>
      <c r="NSE159" s="86"/>
      <c r="NSF159" s="86"/>
      <c r="NSG159" s="86"/>
      <c r="NSH159" s="86"/>
      <c r="NSI159" s="86"/>
      <c r="NSJ159" s="86"/>
      <c r="NSK159" s="86"/>
      <c r="NSL159" s="86"/>
      <c r="NSM159" s="86"/>
      <c r="NSN159" s="86"/>
      <c r="NSO159" s="86"/>
      <c r="NSP159" s="86"/>
      <c r="NSQ159" s="86"/>
      <c r="NSR159" s="86"/>
      <c r="NSS159" s="86"/>
      <c r="NST159" s="86"/>
      <c r="NSU159" s="86"/>
      <c r="NSV159" s="86"/>
      <c r="NSW159" s="86"/>
      <c r="NSX159" s="86"/>
      <c r="NSY159" s="86"/>
      <c r="NSZ159" s="86"/>
      <c r="NTA159" s="86"/>
      <c r="NTB159" s="86"/>
      <c r="NTC159" s="86"/>
      <c r="NTD159" s="86"/>
      <c r="NTE159" s="86"/>
      <c r="NTF159" s="86"/>
      <c r="NTG159" s="86"/>
      <c r="NTH159" s="86"/>
      <c r="NTI159" s="86"/>
      <c r="NTJ159" s="86"/>
      <c r="NTK159" s="86"/>
      <c r="NTL159" s="86"/>
      <c r="NTM159" s="86"/>
      <c r="NTN159" s="86"/>
      <c r="NTO159" s="86"/>
      <c r="NTP159" s="86"/>
      <c r="NTQ159" s="86"/>
      <c r="NTR159" s="86"/>
      <c r="NTS159" s="86"/>
      <c r="NTT159" s="86"/>
      <c r="NTU159" s="86"/>
      <c r="NTV159" s="86"/>
      <c r="NTW159" s="86"/>
      <c r="NTX159" s="86"/>
      <c r="NTY159" s="86"/>
      <c r="NTZ159" s="86"/>
      <c r="NUA159" s="86"/>
      <c r="NUB159" s="86"/>
      <c r="NUC159" s="86"/>
      <c r="NUD159" s="86"/>
      <c r="NUE159" s="86"/>
      <c r="NUF159" s="86"/>
      <c r="NUG159" s="86"/>
      <c r="NUH159" s="86"/>
      <c r="NUI159" s="86"/>
      <c r="NUJ159" s="86"/>
      <c r="NUK159" s="86"/>
      <c r="NUL159" s="86"/>
      <c r="NUM159" s="86"/>
      <c r="NUN159" s="86"/>
      <c r="NUO159" s="86"/>
      <c r="NUP159" s="86"/>
      <c r="NUQ159" s="86"/>
      <c r="NUR159" s="86"/>
      <c r="NUS159" s="86"/>
      <c r="NUT159" s="86"/>
      <c r="NUU159" s="86"/>
      <c r="NUV159" s="86"/>
      <c r="NUW159" s="86"/>
      <c r="NUX159" s="86"/>
      <c r="NUY159" s="86"/>
      <c r="NUZ159" s="86"/>
      <c r="NVA159" s="86"/>
      <c r="NVB159" s="86"/>
      <c r="NVC159" s="86"/>
      <c r="NVD159" s="86"/>
      <c r="NVE159" s="86"/>
      <c r="NVF159" s="86"/>
      <c r="NVG159" s="86"/>
      <c r="NVH159" s="86"/>
      <c r="NVI159" s="86"/>
      <c r="NVJ159" s="86"/>
      <c r="NVK159" s="86"/>
      <c r="NVL159" s="86"/>
      <c r="NVM159" s="86"/>
      <c r="NVN159" s="86"/>
      <c r="NVO159" s="86"/>
      <c r="NVP159" s="86"/>
      <c r="NVQ159" s="86"/>
      <c r="NVR159" s="86"/>
      <c r="NVS159" s="86"/>
      <c r="NVT159" s="86"/>
      <c r="NVU159" s="86"/>
      <c r="NVV159" s="86"/>
      <c r="NVW159" s="86"/>
      <c r="NVX159" s="86"/>
      <c r="NVY159" s="86"/>
      <c r="NVZ159" s="86"/>
      <c r="NWA159" s="86"/>
      <c r="NWB159" s="86"/>
      <c r="NWC159" s="86"/>
      <c r="NWD159" s="86"/>
      <c r="NWE159" s="86"/>
      <c r="NWF159" s="86"/>
      <c r="NWG159" s="86"/>
      <c r="NWH159" s="86"/>
      <c r="NWI159" s="86"/>
      <c r="NWJ159" s="86"/>
      <c r="NWK159" s="86"/>
      <c r="NWL159" s="86"/>
      <c r="NWM159" s="86"/>
      <c r="NWN159" s="86"/>
      <c r="NWO159" s="86"/>
      <c r="NWP159" s="86"/>
      <c r="NWQ159" s="86"/>
      <c r="NWR159" s="86"/>
      <c r="NWS159" s="86"/>
      <c r="NWT159" s="86"/>
      <c r="NWU159" s="86"/>
      <c r="NWV159" s="86"/>
      <c r="NWW159" s="86"/>
      <c r="NWX159" s="86"/>
      <c r="NWY159" s="86"/>
      <c r="NWZ159" s="86"/>
      <c r="NXA159" s="86"/>
      <c r="NXB159" s="86"/>
      <c r="NXC159" s="86"/>
      <c r="NXD159" s="86"/>
      <c r="NXE159" s="86"/>
      <c r="NXF159" s="86"/>
      <c r="NXG159" s="86"/>
      <c r="NXH159" s="86"/>
      <c r="NXI159" s="86"/>
      <c r="NXJ159" s="86"/>
      <c r="NXK159" s="86"/>
      <c r="NXL159" s="86"/>
      <c r="NXM159" s="86"/>
      <c r="NXN159" s="86"/>
      <c r="NXO159" s="86"/>
      <c r="NXP159" s="86"/>
      <c r="NXQ159" s="86"/>
      <c r="NXR159" s="86"/>
      <c r="NXS159" s="86"/>
      <c r="NXT159" s="86"/>
      <c r="NXU159" s="86"/>
      <c r="NXV159" s="86"/>
      <c r="NXW159" s="86"/>
      <c r="NXX159" s="86"/>
      <c r="NXY159" s="86"/>
      <c r="NXZ159" s="86"/>
      <c r="NYA159" s="86"/>
      <c r="NYB159" s="86"/>
      <c r="NYC159" s="86"/>
      <c r="NYD159" s="86"/>
      <c r="NYE159" s="86"/>
      <c r="NYF159" s="86"/>
      <c r="NYG159" s="86"/>
      <c r="NYH159" s="86"/>
      <c r="NYI159" s="86"/>
      <c r="NYJ159" s="86"/>
      <c r="NYK159" s="86"/>
      <c r="NYL159" s="86"/>
      <c r="NYM159" s="86"/>
      <c r="NYN159" s="86"/>
      <c r="NYO159" s="86"/>
      <c r="NYP159" s="86"/>
      <c r="NYQ159" s="86"/>
      <c r="NYR159" s="86"/>
      <c r="NYS159" s="86"/>
      <c r="NYT159" s="86"/>
      <c r="NYU159" s="86"/>
      <c r="NYV159" s="86"/>
      <c r="NYW159" s="86"/>
      <c r="NYX159" s="86"/>
      <c r="NYY159" s="86"/>
      <c r="NYZ159" s="86"/>
      <c r="NZA159" s="86"/>
      <c r="NZB159" s="86"/>
      <c r="NZC159" s="86"/>
      <c r="NZD159" s="86"/>
      <c r="NZE159" s="86"/>
      <c r="NZF159" s="86"/>
      <c r="NZG159" s="86"/>
      <c r="NZH159" s="86"/>
      <c r="NZI159" s="86"/>
      <c r="NZJ159" s="86"/>
      <c r="NZK159" s="86"/>
      <c r="NZL159" s="86"/>
      <c r="NZM159" s="86"/>
      <c r="NZN159" s="86"/>
      <c r="NZO159" s="86"/>
      <c r="NZP159" s="86"/>
      <c r="NZQ159" s="86"/>
      <c r="NZR159" s="86"/>
      <c r="NZS159" s="86"/>
      <c r="NZT159" s="86"/>
      <c r="NZU159" s="86"/>
      <c r="NZV159" s="86"/>
      <c r="NZW159" s="86"/>
      <c r="NZX159" s="86"/>
      <c r="NZY159" s="86"/>
      <c r="NZZ159" s="86"/>
      <c r="OAA159" s="86"/>
      <c r="OAB159" s="86"/>
      <c r="OAC159" s="86"/>
      <c r="OAD159" s="86"/>
      <c r="OAE159" s="86"/>
      <c r="OAF159" s="86"/>
      <c r="OAG159" s="86"/>
      <c r="OAH159" s="86"/>
      <c r="OAI159" s="86"/>
      <c r="OAJ159" s="86"/>
      <c r="OAK159" s="86"/>
      <c r="OAL159" s="86"/>
      <c r="OAM159" s="86"/>
      <c r="OAN159" s="86"/>
      <c r="OAO159" s="86"/>
      <c r="OAP159" s="86"/>
      <c r="OAQ159" s="86"/>
      <c r="OAR159" s="86"/>
      <c r="OAS159" s="86"/>
      <c r="OAT159" s="86"/>
      <c r="OAU159" s="86"/>
      <c r="OAV159" s="86"/>
      <c r="OAW159" s="86"/>
      <c r="OAX159" s="86"/>
      <c r="OAY159" s="86"/>
      <c r="OAZ159" s="86"/>
      <c r="OBA159" s="86"/>
      <c r="OBB159" s="86"/>
      <c r="OBC159" s="186"/>
      <c r="OBD159" s="186"/>
      <c r="OBE159" s="186"/>
      <c r="OBF159" s="186"/>
      <c r="OBG159" s="186"/>
      <c r="OBH159" s="186"/>
      <c r="OBI159" s="86"/>
      <c r="OBJ159" s="86"/>
      <c r="OBK159" s="86"/>
      <c r="OBL159" s="86"/>
      <c r="OBM159" s="86"/>
      <c r="OBN159" s="86"/>
      <c r="OBO159" s="86"/>
      <c r="OBP159" s="86"/>
      <c r="OBQ159" s="86"/>
      <c r="OBR159" s="86"/>
      <c r="OBS159" s="86"/>
      <c r="OBT159" s="86"/>
      <c r="OBU159" s="86"/>
      <c r="OBV159" s="86"/>
      <c r="OBW159" s="86"/>
      <c r="OBX159" s="86"/>
      <c r="OBY159" s="86"/>
      <c r="OBZ159" s="86"/>
      <c r="OCA159" s="86"/>
      <c r="OCB159" s="86"/>
      <c r="OCC159" s="86"/>
      <c r="OCD159" s="86"/>
      <c r="OCE159" s="86"/>
      <c r="OCF159" s="86"/>
      <c r="OCG159" s="86"/>
      <c r="OCH159" s="86"/>
      <c r="OCI159" s="86"/>
      <c r="OCJ159" s="86"/>
      <c r="OCK159" s="86"/>
      <c r="OCL159" s="86"/>
      <c r="OCM159" s="86"/>
      <c r="OCN159" s="86"/>
      <c r="OCO159" s="86"/>
      <c r="OCP159" s="86"/>
      <c r="OCQ159" s="86"/>
      <c r="OCR159" s="86"/>
      <c r="OCS159" s="86"/>
      <c r="OCT159" s="86"/>
      <c r="OCU159" s="86"/>
      <c r="OCV159" s="86"/>
      <c r="OCW159" s="86"/>
      <c r="OCX159" s="86"/>
      <c r="OCY159" s="86"/>
      <c r="OCZ159" s="86"/>
      <c r="ODA159" s="86"/>
      <c r="ODB159" s="86"/>
      <c r="ODC159" s="86"/>
      <c r="ODD159" s="86"/>
      <c r="ODE159" s="86"/>
      <c r="ODF159" s="86"/>
      <c r="ODG159" s="86"/>
      <c r="ODH159" s="86"/>
      <c r="ODI159" s="86"/>
      <c r="ODJ159" s="86"/>
      <c r="ODK159" s="86"/>
      <c r="ODL159" s="86"/>
      <c r="ODM159" s="86"/>
      <c r="ODN159" s="86"/>
      <c r="ODO159" s="86"/>
      <c r="ODP159" s="86"/>
      <c r="ODQ159" s="86"/>
      <c r="ODR159" s="86"/>
      <c r="ODS159" s="86"/>
      <c r="ODT159" s="86"/>
      <c r="ODU159" s="86"/>
      <c r="ODV159" s="86"/>
      <c r="ODW159" s="86"/>
      <c r="ODX159" s="86"/>
      <c r="ODY159" s="86"/>
      <c r="ODZ159" s="86"/>
      <c r="OEA159" s="86"/>
      <c r="OEB159" s="86"/>
      <c r="OEC159" s="86"/>
      <c r="OED159" s="86"/>
      <c r="OEE159" s="86"/>
      <c r="OEF159" s="86"/>
      <c r="OEG159" s="86"/>
      <c r="OEH159" s="86"/>
      <c r="OEI159" s="86"/>
      <c r="OEJ159" s="86"/>
      <c r="OEK159" s="86"/>
      <c r="OEL159" s="86"/>
      <c r="OEM159" s="86"/>
      <c r="OEN159" s="86"/>
      <c r="OEO159" s="86"/>
      <c r="OEP159" s="86"/>
      <c r="OEQ159" s="86"/>
      <c r="OER159" s="86"/>
      <c r="OES159" s="86"/>
      <c r="OET159" s="86"/>
      <c r="OEU159" s="86"/>
      <c r="OEV159" s="86"/>
      <c r="OEW159" s="86"/>
      <c r="OEX159" s="86"/>
      <c r="OEY159" s="86"/>
      <c r="OEZ159" s="86"/>
      <c r="OFA159" s="86"/>
      <c r="OFB159" s="86"/>
      <c r="OFC159" s="86"/>
      <c r="OFD159" s="86"/>
      <c r="OFE159" s="86"/>
      <c r="OFF159" s="86"/>
      <c r="OFG159" s="86"/>
      <c r="OFH159" s="86"/>
      <c r="OFI159" s="86"/>
      <c r="OFJ159" s="86"/>
      <c r="OFK159" s="86"/>
      <c r="OFL159" s="86"/>
      <c r="OFM159" s="86"/>
      <c r="OFN159" s="86"/>
      <c r="OFO159" s="86"/>
      <c r="OFP159" s="86"/>
      <c r="OFQ159" s="86"/>
      <c r="OFR159" s="86"/>
      <c r="OFS159" s="86"/>
      <c r="OFT159" s="86"/>
      <c r="OFU159" s="86"/>
      <c r="OFV159" s="86"/>
      <c r="OFW159" s="86"/>
      <c r="OFX159" s="86"/>
      <c r="OFY159" s="86"/>
      <c r="OFZ159" s="86"/>
      <c r="OGA159" s="86"/>
      <c r="OGB159" s="86"/>
      <c r="OGC159" s="86"/>
      <c r="OGD159" s="86"/>
      <c r="OGE159" s="86"/>
      <c r="OGF159" s="86"/>
      <c r="OGG159" s="86"/>
      <c r="OGH159" s="86"/>
      <c r="OGI159" s="86"/>
      <c r="OGJ159" s="86"/>
      <c r="OGK159" s="86"/>
      <c r="OGL159" s="86"/>
      <c r="OGM159" s="86"/>
      <c r="OGN159" s="86"/>
      <c r="OGO159" s="86"/>
      <c r="OGP159" s="86"/>
      <c r="OGQ159" s="86"/>
      <c r="OGR159" s="86"/>
      <c r="OGS159" s="86"/>
      <c r="OGT159" s="86"/>
      <c r="OGU159" s="86"/>
      <c r="OGV159" s="86"/>
      <c r="OGW159" s="86"/>
      <c r="OGX159" s="86"/>
      <c r="OGY159" s="86"/>
      <c r="OGZ159" s="86"/>
      <c r="OHA159" s="86"/>
      <c r="OHB159" s="86"/>
      <c r="OHC159" s="86"/>
      <c r="OHD159" s="86"/>
      <c r="OHE159" s="86"/>
      <c r="OHF159" s="86"/>
      <c r="OHG159" s="86"/>
      <c r="OHH159" s="86"/>
      <c r="OHI159" s="86"/>
      <c r="OHJ159" s="86"/>
      <c r="OHK159" s="86"/>
      <c r="OHL159" s="86"/>
      <c r="OHM159" s="86"/>
      <c r="OHN159" s="86"/>
      <c r="OHO159" s="86"/>
      <c r="OHP159" s="86"/>
      <c r="OHQ159" s="86"/>
      <c r="OHR159" s="86"/>
      <c r="OHS159" s="86"/>
      <c r="OHT159" s="86"/>
      <c r="OHU159" s="86"/>
      <c r="OHV159" s="86"/>
      <c r="OHW159" s="86"/>
      <c r="OHX159" s="86"/>
      <c r="OHY159" s="86"/>
      <c r="OHZ159" s="86"/>
      <c r="OIA159" s="86"/>
      <c r="OIB159" s="86"/>
      <c r="OIC159" s="86"/>
      <c r="OID159" s="86"/>
      <c r="OIE159" s="86"/>
      <c r="OIF159" s="86"/>
      <c r="OIG159" s="86"/>
      <c r="OIH159" s="86"/>
      <c r="OII159" s="86"/>
      <c r="OIJ159" s="86"/>
      <c r="OIK159" s="86"/>
      <c r="OIL159" s="86"/>
      <c r="OIM159" s="86"/>
      <c r="OIN159" s="86"/>
      <c r="OIO159" s="86"/>
      <c r="OIP159" s="86"/>
      <c r="OIQ159" s="86"/>
      <c r="OIR159" s="86"/>
      <c r="OIS159" s="86"/>
      <c r="OIT159" s="86"/>
      <c r="OIU159" s="86"/>
      <c r="OIV159" s="86"/>
      <c r="OIW159" s="86"/>
      <c r="OIX159" s="86"/>
      <c r="OIY159" s="86"/>
      <c r="OIZ159" s="86"/>
      <c r="OJA159" s="86"/>
      <c r="OJB159" s="86"/>
      <c r="OJC159" s="86"/>
      <c r="OJD159" s="86"/>
      <c r="OJE159" s="86"/>
      <c r="OJF159" s="86"/>
      <c r="OJG159" s="86"/>
      <c r="OJH159" s="86"/>
      <c r="OJI159" s="86"/>
      <c r="OJJ159" s="86"/>
      <c r="OJK159" s="86"/>
      <c r="OJL159" s="86"/>
      <c r="OJM159" s="86"/>
      <c r="OJN159" s="86"/>
      <c r="OJO159" s="86"/>
      <c r="OJP159" s="86"/>
      <c r="OJQ159" s="86"/>
      <c r="OJR159" s="86"/>
      <c r="OJS159" s="86"/>
      <c r="OJT159" s="86"/>
      <c r="OJU159" s="86"/>
      <c r="OJV159" s="86"/>
      <c r="OJW159" s="86"/>
      <c r="OJX159" s="86"/>
      <c r="OJY159" s="86"/>
      <c r="OJZ159" s="86"/>
      <c r="OKA159" s="86"/>
      <c r="OKB159" s="86"/>
      <c r="OKC159" s="86"/>
      <c r="OKD159" s="86"/>
      <c r="OKE159" s="86"/>
      <c r="OKF159" s="86"/>
      <c r="OKG159" s="86"/>
      <c r="OKH159" s="86"/>
      <c r="OKI159" s="86"/>
      <c r="OKJ159" s="86"/>
      <c r="OKK159" s="86"/>
      <c r="OKL159" s="86"/>
      <c r="OKM159" s="86"/>
      <c r="OKN159" s="86"/>
      <c r="OKO159" s="86"/>
      <c r="OKP159" s="86"/>
      <c r="OKQ159" s="86"/>
      <c r="OKR159" s="86"/>
      <c r="OKS159" s="86"/>
      <c r="OKT159" s="86"/>
      <c r="OKU159" s="86"/>
      <c r="OKV159" s="86"/>
      <c r="OKW159" s="86"/>
      <c r="OKX159" s="86"/>
      <c r="OKY159" s="186"/>
      <c r="OKZ159" s="186"/>
      <c r="OLA159" s="186"/>
      <c r="OLB159" s="186"/>
      <c r="OLC159" s="186"/>
      <c r="OLD159" s="186"/>
      <c r="OLE159" s="86"/>
      <c r="OLF159" s="86"/>
      <c r="OLG159" s="86"/>
      <c r="OLH159" s="86"/>
      <c r="OLI159" s="86"/>
      <c r="OLJ159" s="86"/>
      <c r="OLK159" s="86"/>
      <c r="OLL159" s="86"/>
      <c r="OLM159" s="86"/>
      <c r="OLN159" s="86"/>
      <c r="OLO159" s="86"/>
      <c r="OLP159" s="86"/>
      <c r="OLQ159" s="86"/>
      <c r="OLR159" s="86"/>
      <c r="OLS159" s="86"/>
      <c r="OLT159" s="86"/>
      <c r="OLU159" s="86"/>
      <c r="OLV159" s="86"/>
      <c r="OLW159" s="86"/>
      <c r="OLX159" s="86"/>
      <c r="OLY159" s="86"/>
      <c r="OLZ159" s="86"/>
      <c r="OMA159" s="86"/>
      <c r="OMB159" s="86"/>
      <c r="OMC159" s="86"/>
      <c r="OMD159" s="86"/>
      <c r="OME159" s="86"/>
      <c r="OMF159" s="86"/>
      <c r="OMG159" s="86"/>
      <c r="OMH159" s="86"/>
      <c r="OMI159" s="86"/>
      <c r="OMJ159" s="86"/>
      <c r="OMK159" s="86"/>
      <c r="OML159" s="86"/>
      <c r="OMM159" s="86"/>
      <c r="OMN159" s="86"/>
      <c r="OMO159" s="86"/>
      <c r="OMP159" s="86"/>
      <c r="OMQ159" s="86"/>
      <c r="OMR159" s="86"/>
      <c r="OMS159" s="86"/>
      <c r="OMT159" s="86"/>
      <c r="OMU159" s="86"/>
      <c r="OMV159" s="86"/>
      <c r="OMW159" s="86"/>
      <c r="OMX159" s="86"/>
      <c r="OMY159" s="86"/>
      <c r="OMZ159" s="86"/>
      <c r="ONA159" s="86"/>
      <c r="ONB159" s="86"/>
      <c r="ONC159" s="86"/>
      <c r="OND159" s="86"/>
      <c r="ONE159" s="86"/>
      <c r="ONF159" s="86"/>
      <c r="ONG159" s="86"/>
      <c r="ONH159" s="86"/>
      <c r="ONI159" s="86"/>
      <c r="ONJ159" s="86"/>
      <c r="ONK159" s="86"/>
      <c r="ONL159" s="86"/>
      <c r="ONM159" s="86"/>
      <c r="ONN159" s="86"/>
      <c r="ONO159" s="86"/>
      <c r="ONP159" s="86"/>
      <c r="ONQ159" s="86"/>
      <c r="ONR159" s="86"/>
      <c r="ONS159" s="86"/>
      <c r="ONT159" s="86"/>
      <c r="ONU159" s="86"/>
      <c r="ONV159" s="86"/>
      <c r="ONW159" s="86"/>
      <c r="ONX159" s="86"/>
      <c r="ONY159" s="86"/>
      <c r="ONZ159" s="86"/>
      <c r="OOA159" s="86"/>
      <c r="OOB159" s="86"/>
      <c r="OOC159" s="86"/>
      <c r="OOD159" s="86"/>
      <c r="OOE159" s="86"/>
      <c r="OOF159" s="86"/>
      <c r="OOG159" s="86"/>
      <c r="OOH159" s="86"/>
      <c r="OOI159" s="86"/>
      <c r="OOJ159" s="86"/>
      <c r="OOK159" s="86"/>
      <c r="OOL159" s="86"/>
      <c r="OOM159" s="86"/>
      <c r="OON159" s="86"/>
      <c r="OOO159" s="86"/>
      <c r="OOP159" s="86"/>
      <c r="OOQ159" s="86"/>
      <c r="OOR159" s="86"/>
      <c r="OOS159" s="86"/>
      <c r="OOT159" s="86"/>
      <c r="OOU159" s="86"/>
      <c r="OOV159" s="86"/>
      <c r="OOW159" s="86"/>
      <c r="OOX159" s="86"/>
      <c r="OOY159" s="86"/>
      <c r="OOZ159" s="86"/>
      <c r="OPA159" s="86"/>
      <c r="OPB159" s="86"/>
      <c r="OPC159" s="86"/>
      <c r="OPD159" s="86"/>
      <c r="OPE159" s="86"/>
      <c r="OPF159" s="86"/>
      <c r="OPG159" s="86"/>
      <c r="OPH159" s="86"/>
      <c r="OPI159" s="86"/>
      <c r="OPJ159" s="86"/>
      <c r="OPK159" s="86"/>
      <c r="OPL159" s="86"/>
      <c r="OPM159" s="86"/>
      <c r="OPN159" s="86"/>
      <c r="OPO159" s="86"/>
      <c r="OPP159" s="86"/>
      <c r="OPQ159" s="86"/>
      <c r="OPR159" s="86"/>
      <c r="OPS159" s="86"/>
      <c r="OPT159" s="86"/>
      <c r="OPU159" s="86"/>
      <c r="OPV159" s="86"/>
      <c r="OPW159" s="86"/>
      <c r="OPX159" s="86"/>
      <c r="OPY159" s="86"/>
      <c r="OPZ159" s="86"/>
      <c r="OQA159" s="86"/>
      <c r="OQB159" s="86"/>
      <c r="OQC159" s="86"/>
      <c r="OQD159" s="86"/>
      <c r="OQE159" s="86"/>
      <c r="OQF159" s="86"/>
      <c r="OQG159" s="86"/>
      <c r="OQH159" s="86"/>
      <c r="OQI159" s="86"/>
      <c r="OQJ159" s="86"/>
      <c r="OQK159" s="86"/>
      <c r="OQL159" s="86"/>
      <c r="OQM159" s="86"/>
      <c r="OQN159" s="86"/>
      <c r="OQO159" s="86"/>
      <c r="OQP159" s="86"/>
      <c r="OQQ159" s="86"/>
      <c r="OQR159" s="86"/>
      <c r="OQS159" s="86"/>
      <c r="OQT159" s="86"/>
      <c r="OQU159" s="86"/>
      <c r="OQV159" s="86"/>
      <c r="OQW159" s="86"/>
      <c r="OQX159" s="86"/>
      <c r="OQY159" s="86"/>
      <c r="OQZ159" s="86"/>
      <c r="ORA159" s="86"/>
      <c r="ORB159" s="86"/>
      <c r="ORC159" s="86"/>
      <c r="ORD159" s="86"/>
      <c r="ORE159" s="86"/>
      <c r="ORF159" s="86"/>
      <c r="ORG159" s="86"/>
      <c r="ORH159" s="86"/>
      <c r="ORI159" s="86"/>
      <c r="ORJ159" s="86"/>
      <c r="ORK159" s="86"/>
      <c r="ORL159" s="86"/>
      <c r="ORM159" s="86"/>
      <c r="ORN159" s="86"/>
      <c r="ORO159" s="86"/>
      <c r="ORP159" s="86"/>
      <c r="ORQ159" s="86"/>
      <c r="ORR159" s="86"/>
      <c r="ORS159" s="86"/>
      <c r="ORT159" s="86"/>
      <c r="ORU159" s="86"/>
      <c r="ORV159" s="86"/>
      <c r="ORW159" s="86"/>
      <c r="ORX159" s="86"/>
      <c r="ORY159" s="86"/>
      <c r="ORZ159" s="86"/>
      <c r="OSA159" s="86"/>
      <c r="OSB159" s="86"/>
      <c r="OSC159" s="86"/>
      <c r="OSD159" s="86"/>
      <c r="OSE159" s="86"/>
      <c r="OSF159" s="86"/>
      <c r="OSG159" s="86"/>
      <c r="OSH159" s="86"/>
      <c r="OSI159" s="86"/>
      <c r="OSJ159" s="86"/>
      <c r="OSK159" s="86"/>
      <c r="OSL159" s="86"/>
      <c r="OSM159" s="86"/>
      <c r="OSN159" s="86"/>
      <c r="OSO159" s="86"/>
      <c r="OSP159" s="86"/>
      <c r="OSQ159" s="86"/>
      <c r="OSR159" s="86"/>
      <c r="OSS159" s="86"/>
      <c r="OST159" s="86"/>
      <c r="OSU159" s="86"/>
      <c r="OSV159" s="86"/>
      <c r="OSW159" s="86"/>
      <c r="OSX159" s="86"/>
      <c r="OSY159" s="86"/>
      <c r="OSZ159" s="86"/>
      <c r="OTA159" s="86"/>
      <c r="OTB159" s="86"/>
      <c r="OTC159" s="86"/>
      <c r="OTD159" s="86"/>
      <c r="OTE159" s="86"/>
      <c r="OTF159" s="86"/>
      <c r="OTG159" s="86"/>
      <c r="OTH159" s="86"/>
      <c r="OTI159" s="86"/>
      <c r="OTJ159" s="86"/>
      <c r="OTK159" s="86"/>
      <c r="OTL159" s="86"/>
      <c r="OTM159" s="86"/>
      <c r="OTN159" s="86"/>
      <c r="OTO159" s="86"/>
      <c r="OTP159" s="86"/>
      <c r="OTQ159" s="86"/>
      <c r="OTR159" s="86"/>
      <c r="OTS159" s="86"/>
      <c r="OTT159" s="86"/>
      <c r="OTU159" s="86"/>
      <c r="OTV159" s="86"/>
      <c r="OTW159" s="86"/>
      <c r="OTX159" s="86"/>
      <c r="OTY159" s="86"/>
      <c r="OTZ159" s="86"/>
      <c r="OUA159" s="86"/>
      <c r="OUB159" s="86"/>
      <c r="OUC159" s="86"/>
      <c r="OUD159" s="86"/>
      <c r="OUE159" s="86"/>
      <c r="OUF159" s="86"/>
      <c r="OUG159" s="86"/>
      <c r="OUH159" s="86"/>
      <c r="OUI159" s="86"/>
      <c r="OUJ159" s="86"/>
      <c r="OUK159" s="86"/>
      <c r="OUL159" s="86"/>
      <c r="OUM159" s="86"/>
      <c r="OUN159" s="86"/>
      <c r="OUO159" s="86"/>
      <c r="OUP159" s="86"/>
      <c r="OUQ159" s="86"/>
      <c r="OUR159" s="86"/>
      <c r="OUS159" s="86"/>
      <c r="OUT159" s="86"/>
      <c r="OUU159" s="186"/>
      <c r="OUV159" s="186"/>
      <c r="OUW159" s="186"/>
      <c r="OUX159" s="186"/>
      <c r="OUY159" s="186"/>
      <c r="OUZ159" s="186"/>
      <c r="OVA159" s="86"/>
      <c r="OVB159" s="86"/>
      <c r="OVC159" s="86"/>
      <c r="OVD159" s="86"/>
      <c r="OVE159" s="86"/>
      <c r="OVF159" s="86"/>
      <c r="OVG159" s="86"/>
      <c r="OVH159" s="86"/>
      <c r="OVI159" s="86"/>
      <c r="OVJ159" s="86"/>
      <c r="OVK159" s="86"/>
      <c r="OVL159" s="86"/>
      <c r="OVM159" s="86"/>
      <c r="OVN159" s="86"/>
      <c r="OVO159" s="86"/>
      <c r="OVP159" s="86"/>
      <c r="OVQ159" s="86"/>
      <c r="OVR159" s="86"/>
      <c r="OVS159" s="86"/>
      <c r="OVT159" s="86"/>
      <c r="OVU159" s="86"/>
      <c r="OVV159" s="86"/>
      <c r="OVW159" s="86"/>
      <c r="OVX159" s="86"/>
      <c r="OVY159" s="86"/>
      <c r="OVZ159" s="86"/>
      <c r="OWA159" s="86"/>
      <c r="OWB159" s="86"/>
      <c r="OWC159" s="86"/>
      <c r="OWD159" s="86"/>
      <c r="OWE159" s="86"/>
      <c r="OWF159" s="86"/>
      <c r="OWG159" s="86"/>
      <c r="OWH159" s="86"/>
      <c r="OWI159" s="86"/>
      <c r="OWJ159" s="86"/>
      <c r="OWK159" s="86"/>
      <c r="OWL159" s="86"/>
      <c r="OWM159" s="86"/>
      <c r="OWN159" s="86"/>
      <c r="OWO159" s="86"/>
      <c r="OWP159" s="86"/>
      <c r="OWQ159" s="86"/>
      <c r="OWR159" s="86"/>
      <c r="OWS159" s="86"/>
      <c r="OWT159" s="86"/>
      <c r="OWU159" s="86"/>
      <c r="OWV159" s="86"/>
      <c r="OWW159" s="86"/>
      <c r="OWX159" s="86"/>
      <c r="OWY159" s="86"/>
      <c r="OWZ159" s="86"/>
      <c r="OXA159" s="86"/>
      <c r="OXB159" s="86"/>
      <c r="OXC159" s="86"/>
      <c r="OXD159" s="86"/>
      <c r="OXE159" s="86"/>
      <c r="OXF159" s="86"/>
      <c r="OXG159" s="86"/>
      <c r="OXH159" s="86"/>
      <c r="OXI159" s="86"/>
      <c r="OXJ159" s="86"/>
      <c r="OXK159" s="86"/>
      <c r="OXL159" s="86"/>
      <c r="OXM159" s="86"/>
      <c r="OXN159" s="86"/>
      <c r="OXO159" s="86"/>
      <c r="OXP159" s="86"/>
      <c r="OXQ159" s="86"/>
      <c r="OXR159" s="86"/>
      <c r="OXS159" s="86"/>
      <c r="OXT159" s="86"/>
      <c r="OXU159" s="86"/>
      <c r="OXV159" s="86"/>
      <c r="OXW159" s="86"/>
      <c r="OXX159" s="86"/>
      <c r="OXY159" s="86"/>
      <c r="OXZ159" s="86"/>
      <c r="OYA159" s="86"/>
      <c r="OYB159" s="86"/>
      <c r="OYC159" s="86"/>
      <c r="OYD159" s="86"/>
      <c r="OYE159" s="86"/>
      <c r="OYF159" s="86"/>
      <c r="OYG159" s="86"/>
      <c r="OYH159" s="86"/>
      <c r="OYI159" s="86"/>
      <c r="OYJ159" s="86"/>
      <c r="OYK159" s="86"/>
      <c r="OYL159" s="86"/>
      <c r="OYM159" s="86"/>
      <c r="OYN159" s="86"/>
      <c r="OYO159" s="86"/>
      <c r="OYP159" s="86"/>
      <c r="OYQ159" s="86"/>
      <c r="OYR159" s="86"/>
      <c r="OYS159" s="86"/>
      <c r="OYT159" s="86"/>
      <c r="OYU159" s="86"/>
      <c r="OYV159" s="86"/>
      <c r="OYW159" s="86"/>
      <c r="OYX159" s="86"/>
      <c r="OYY159" s="86"/>
      <c r="OYZ159" s="86"/>
      <c r="OZA159" s="86"/>
      <c r="OZB159" s="86"/>
      <c r="OZC159" s="86"/>
      <c r="OZD159" s="86"/>
      <c r="OZE159" s="86"/>
      <c r="OZF159" s="86"/>
      <c r="OZG159" s="86"/>
      <c r="OZH159" s="86"/>
      <c r="OZI159" s="86"/>
      <c r="OZJ159" s="86"/>
      <c r="OZK159" s="86"/>
      <c r="OZL159" s="86"/>
      <c r="OZM159" s="86"/>
      <c r="OZN159" s="86"/>
      <c r="OZO159" s="86"/>
      <c r="OZP159" s="86"/>
      <c r="OZQ159" s="86"/>
      <c r="OZR159" s="86"/>
      <c r="OZS159" s="86"/>
      <c r="OZT159" s="86"/>
      <c r="OZU159" s="86"/>
      <c r="OZV159" s="86"/>
      <c r="OZW159" s="86"/>
      <c r="OZX159" s="86"/>
      <c r="OZY159" s="86"/>
      <c r="OZZ159" s="86"/>
      <c r="PAA159" s="86"/>
      <c r="PAB159" s="86"/>
      <c r="PAC159" s="86"/>
      <c r="PAD159" s="86"/>
      <c r="PAE159" s="86"/>
      <c r="PAF159" s="86"/>
      <c r="PAG159" s="86"/>
      <c r="PAH159" s="86"/>
      <c r="PAI159" s="86"/>
      <c r="PAJ159" s="86"/>
      <c r="PAK159" s="86"/>
      <c r="PAL159" s="86"/>
      <c r="PAM159" s="86"/>
      <c r="PAN159" s="86"/>
      <c r="PAO159" s="86"/>
      <c r="PAP159" s="86"/>
      <c r="PAQ159" s="86"/>
      <c r="PAR159" s="86"/>
      <c r="PAS159" s="86"/>
      <c r="PAT159" s="86"/>
      <c r="PAU159" s="86"/>
      <c r="PAV159" s="86"/>
      <c r="PAW159" s="86"/>
      <c r="PAX159" s="86"/>
      <c r="PAY159" s="86"/>
      <c r="PAZ159" s="86"/>
      <c r="PBA159" s="86"/>
      <c r="PBB159" s="86"/>
      <c r="PBC159" s="86"/>
      <c r="PBD159" s="86"/>
      <c r="PBE159" s="86"/>
      <c r="PBF159" s="86"/>
      <c r="PBG159" s="86"/>
      <c r="PBH159" s="86"/>
      <c r="PBI159" s="86"/>
      <c r="PBJ159" s="86"/>
      <c r="PBK159" s="86"/>
      <c r="PBL159" s="86"/>
      <c r="PBM159" s="86"/>
      <c r="PBN159" s="86"/>
      <c r="PBO159" s="86"/>
      <c r="PBP159" s="86"/>
      <c r="PBQ159" s="86"/>
      <c r="PBR159" s="86"/>
      <c r="PBS159" s="86"/>
      <c r="PBT159" s="86"/>
      <c r="PBU159" s="86"/>
      <c r="PBV159" s="86"/>
      <c r="PBW159" s="86"/>
      <c r="PBX159" s="86"/>
      <c r="PBY159" s="86"/>
      <c r="PBZ159" s="86"/>
      <c r="PCA159" s="86"/>
      <c r="PCB159" s="86"/>
      <c r="PCC159" s="86"/>
      <c r="PCD159" s="86"/>
      <c r="PCE159" s="86"/>
      <c r="PCF159" s="86"/>
      <c r="PCG159" s="86"/>
      <c r="PCH159" s="86"/>
      <c r="PCI159" s="86"/>
      <c r="PCJ159" s="86"/>
      <c r="PCK159" s="86"/>
      <c r="PCL159" s="86"/>
      <c r="PCM159" s="86"/>
      <c r="PCN159" s="86"/>
      <c r="PCO159" s="86"/>
      <c r="PCP159" s="86"/>
      <c r="PCQ159" s="86"/>
      <c r="PCR159" s="86"/>
      <c r="PCS159" s="86"/>
      <c r="PCT159" s="86"/>
      <c r="PCU159" s="86"/>
      <c r="PCV159" s="86"/>
      <c r="PCW159" s="86"/>
      <c r="PCX159" s="86"/>
      <c r="PCY159" s="86"/>
      <c r="PCZ159" s="86"/>
      <c r="PDA159" s="86"/>
      <c r="PDB159" s="86"/>
      <c r="PDC159" s="86"/>
      <c r="PDD159" s="86"/>
      <c r="PDE159" s="86"/>
      <c r="PDF159" s="86"/>
      <c r="PDG159" s="86"/>
      <c r="PDH159" s="86"/>
      <c r="PDI159" s="86"/>
      <c r="PDJ159" s="86"/>
      <c r="PDK159" s="86"/>
      <c r="PDL159" s="86"/>
      <c r="PDM159" s="86"/>
      <c r="PDN159" s="86"/>
      <c r="PDO159" s="86"/>
      <c r="PDP159" s="86"/>
      <c r="PDQ159" s="86"/>
      <c r="PDR159" s="86"/>
      <c r="PDS159" s="86"/>
      <c r="PDT159" s="86"/>
      <c r="PDU159" s="86"/>
      <c r="PDV159" s="86"/>
      <c r="PDW159" s="86"/>
      <c r="PDX159" s="86"/>
      <c r="PDY159" s="86"/>
      <c r="PDZ159" s="86"/>
      <c r="PEA159" s="86"/>
      <c r="PEB159" s="86"/>
      <c r="PEC159" s="86"/>
      <c r="PED159" s="86"/>
      <c r="PEE159" s="86"/>
      <c r="PEF159" s="86"/>
      <c r="PEG159" s="86"/>
      <c r="PEH159" s="86"/>
      <c r="PEI159" s="86"/>
      <c r="PEJ159" s="86"/>
      <c r="PEK159" s="86"/>
      <c r="PEL159" s="86"/>
      <c r="PEM159" s="86"/>
      <c r="PEN159" s="86"/>
      <c r="PEO159" s="86"/>
      <c r="PEP159" s="86"/>
      <c r="PEQ159" s="186"/>
      <c r="PER159" s="186"/>
      <c r="PES159" s="186"/>
      <c r="PET159" s="186"/>
      <c r="PEU159" s="186"/>
      <c r="PEV159" s="186"/>
      <c r="PEW159" s="86"/>
      <c r="PEX159" s="86"/>
      <c r="PEY159" s="86"/>
      <c r="PEZ159" s="86"/>
      <c r="PFA159" s="86"/>
      <c r="PFB159" s="86"/>
      <c r="PFC159" s="86"/>
      <c r="PFD159" s="86"/>
      <c r="PFE159" s="86"/>
      <c r="PFF159" s="86"/>
      <c r="PFG159" s="86"/>
      <c r="PFH159" s="86"/>
      <c r="PFI159" s="86"/>
      <c r="PFJ159" s="86"/>
      <c r="PFK159" s="86"/>
      <c r="PFL159" s="86"/>
      <c r="PFM159" s="86"/>
      <c r="PFN159" s="86"/>
      <c r="PFO159" s="86"/>
      <c r="PFP159" s="86"/>
      <c r="PFQ159" s="86"/>
      <c r="PFR159" s="86"/>
      <c r="PFS159" s="86"/>
      <c r="PFT159" s="86"/>
      <c r="PFU159" s="86"/>
      <c r="PFV159" s="86"/>
      <c r="PFW159" s="86"/>
      <c r="PFX159" s="86"/>
      <c r="PFY159" s="86"/>
      <c r="PFZ159" s="86"/>
      <c r="PGA159" s="86"/>
      <c r="PGB159" s="86"/>
      <c r="PGC159" s="86"/>
      <c r="PGD159" s="86"/>
      <c r="PGE159" s="86"/>
      <c r="PGF159" s="86"/>
      <c r="PGG159" s="86"/>
      <c r="PGH159" s="86"/>
      <c r="PGI159" s="86"/>
      <c r="PGJ159" s="86"/>
      <c r="PGK159" s="86"/>
      <c r="PGL159" s="86"/>
      <c r="PGM159" s="86"/>
      <c r="PGN159" s="86"/>
      <c r="PGO159" s="86"/>
      <c r="PGP159" s="86"/>
      <c r="PGQ159" s="86"/>
      <c r="PGR159" s="86"/>
      <c r="PGS159" s="86"/>
      <c r="PGT159" s="86"/>
      <c r="PGU159" s="86"/>
      <c r="PGV159" s="86"/>
      <c r="PGW159" s="86"/>
      <c r="PGX159" s="86"/>
      <c r="PGY159" s="86"/>
      <c r="PGZ159" s="86"/>
      <c r="PHA159" s="86"/>
      <c r="PHB159" s="86"/>
      <c r="PHC159" s="86"/>
      <c r="PHD159" s="86"/>
      <c r="PHE159" s="86"/>
      <c r="PHF159" s="86"/>
      <c r="PHG159" s="86"/>
      <c r="PHH159" s="86"/>
      <c r="PHI159" s="86"/>
      <c r="PHJ159" s="86"/>
      <c r="PHK159" s="86"/>
      <c r="PHL159" s="86"/>
      <c r="PHM159" s="86"/>
      <c r="PHN159" s="86"/>
      <c r="PHO159" s="86"/>
      <c r="PHP159" s="86"/>
      <c r="PHQ159" s="86"/>
      <c r="PHR159" s="86"/>
      <c r="PHS159" s="86"/>
      <c r="PHT159" s="86"/>
      <c r="PHU159" s="86"/>
      <c r="PHV159" s="86"/>
      <c r="PHW159" s="86"/>
      <c r="PHX159" s="86"/>
      <c r="PHY159" s="86"/>
      <c r="PHZ159" s="86"/>
      <c r="PIA159" s="86"/>
      <c r="PIB159" s="86"/>
      <c r="PIC159" s="86"/>
      <c r="PID159" s="86"/>
      <c r="PIE159" s="86"/>
      <c r="PIF159" s="86"/>
      <c r="PIG159" s="86"/>
      <c r="PIH159" s="86"/>
      <c r="PII159" s="86"/>
      <c r="PIJ159" s="86"/>
      <c r="PIK159" s="86"/>
      <c r="PIL159" s="86"/>
      <c r="PIM159" s="86"/>
      <c r="PIN159" s="86"/>
      <c r="PIO159" s="86"/>
      <c r="PIP159" s="86"/>
      <c r="PIQ159" s="86"/>
      <c r="PIR159" s="86"/>
      <c r="PIS159" s="86"/>
      <c r="PIT159" s="86"/>
      <c r="PIU159" s="86"/>
      <c r="PIV159" s="86"/>
      <c r="PIW159" s="86"/>
      <c r="PIX159" s="86"/>
      <c r="PIY159" s="86"/>
      <c r="PIZ159" s="86"/>
      <c r="PJA159" s="86"/>
      <c r="PJB159" s="86"/>
      <c r="PJC159" s="86"/>
      <c r="PJD159" s="86"/>
      <c r="PJE159" s="86"/>
      <c r="PJF159" s="86"/>
      <c r="PJG159" s="86"/>
      <c r="PJH159" s="86"/>
      <c r="PJI159" s="86"/>
      <c r="PJJ159" s="86"/>
      <c r="PJK159" s="86"/>
      <c r="PJL159" s="86"/>
      <c r="PJM159" s="86"/>
      <c r="PJN159" s="86"/>
      <c r="PJO159" s="86"/>
      <c r="PJP159" s="86"/>
      <c r="PJQ159" s="86"/>
      <c r="PJR159" s="86"/>
      <c r="PJS159" s="86"/>
      <c r="PJT159" s="86"/>
      <c r="PJU159" s="86"/>
      <c r="PJV159" s="86"/>
      <c r="PJW159" s="86"/>
      <c r="PJX159" s="86"/>
      <c r="PJY159" s="86"/>
      <c r="PJZ159" s="86"/>
      <c r="PKA159" s="86"/>
      <c r="PKB159" s="86"/>
      <c r="PKC159" s="86"/>
      <c r="PKD159" s="86"/>
      <c r="PKE159" s="86"/>
      <c r="PKF159" s="86"/>
      <c r="PKG159" s="86"/>
      <c r="PKH159" s="86"/>
      <c r="PKI159" s="86"/>
      <c r="PKJ159" s="86"/>
      <c r="PKK159" s="86"/>
      <c r="PKL159" s="86"/>
      <c r="PKM159" s="86"/>
      <c r="PKN159" s="86"/>
      <c r="PKO159" s="86"/>
      <c r="PKP159" s="86"/>
      <c r="PKQ159" s="86"/>
      <c r="PKR159" s="86"/>
      <c r="PKS159" s="86"/>
      <c r="PKT159" s="86"/>
      <c r="PKU159" s="86"/>
      <c r="PKV159" s="86"/>
      <c r="PKW159" s="86"/>
      <c r="PKX159" s="86"/>
      <c r="PKY159" s="86"/>
      <c r="PKZ159" s="86"/>
      <c r="PLA159" s="86"/>
      <c r="PLB159" s="86"/>
      <c r="PLC159" s="86"/>
      <c r="PLD159" s="86"/>
      <c r="PLE159" s="86"/>
      <c r="PLF159" s="86"/>
      <c r="PLG159" s="86"/>
      <c r="PLH159" s="86"/>
      <c r="PLI159" s="86"/>
      <c r="PLJ159" s="86"/>
      <c r="PLK159" s="86"/>
      <c r="PLL159" s="86"/>
      <c r="PLM159" s="86"/>
      <c r="PLN159" s="86"/>
      <c r="PLO159" s="86"/>
      <c r="PLP159" s="86"/>
      <c r="PLQ159" s="86"/>
      <c r="PLR159" s="86"/>
      <c r="PLS159" s="86"/>
      <c r="PLT159" s="86"/>
      <c r="PLU159" s="86"/>
      <c r="PLV159" s="86"/>
      <c r="PLW159" s="86"/>
      <c r="PLX159" s="86"/>
      <c r="PLY159" s="86"/>
      <c r="PLZ159" s="86"/>
      <c r="PMA159" s="86"/>
      <c r="PMB159" s="86"/>
      <c r="PMC159" s="86"/>
      <c r="PMD159" s="86"/>
      <c r="PME159" s="86"/>
      <c r="PMF159" s="86"/>
      <c r="PMG159" s="86"/>
      <c r="PMH159" s="86"/>
      <c r="PMI159" s="86"/>
      <c r="PMJ159" s="86"/>
      <c r="PMK159" s="86"/>
      <c r="PML159" s="86"/>
      <c r="PMM159" s="86"/>
      <c r="PMN159" s="86"/>
      <c r="PMO159" s="86"/>
      <c r="PMP159" s="86"/>
      <c r="PMQ159" s="86"/>
      <c r="PMR159" s="86"/>
      <c r="PMS159" s="86"/>
      <c r="PMT159" s="86"/>
      <c r="PMU159" s="86"/>
      <c r="PMV159" s="86"/>
      <c r="PMW159" s="86"/>
      <c r="PMX159" s="86"/>
      <c r="PMY159" s="86"/>
      <c r="PMZ159" s="86"/>
      <c r="PNA159" s="86"/>
      <c r="PNB159" s="86"/>
      <c r="PNC159" s="86"/>
      <c r="PND159" s="86"/>
      <c r="PNE159" s="86"/>
      <c r="PNF159" s="86"/>
      <c r="PNG159" s="86"/>
      <c r="PNH159" s="86"/>
      <c r="PNI159" s="86"/>
      <c r="PNJ159" s="86"/>
      <c r="PNK159" s="86"/>
      <c r="PNL159" s="86"/>
      <c r="PNM159" s="86"/>
      <c r="PNN159" s="86"/>
      <c r="PNO159" s="86"/>
      <c r="PNP159" s="86"/>
      <c r="PNQ159" s="86"/>
      <c r="PNR159" s="86"/>
      <c r="PNS159" s="86"/>
      <c r="PNT159" s="86"/>
      <c r="PNU159" s="86"/>
      <c r="PNV159" s="86"/>
      <c r="PNW159" s="86"/>
      <c r="PNX159" s="86"/>
      <c r="PNY159" s="86"/>
      <c r="PNZ159" s="86"/>
      <c r="POA159" s="86"/>
      <c r="POB159" s="86"/>
      <c r="POC159" s="86"/>
      <c r="POD159" s="86"/>
      <c r="POE159" s="86"/>
      <c r="POF159" s="86"/>
      <c r="POG159" s="86"/>
      <c r="POH159" s="86"/>
      <c r="POI159" s="86"/>
      <c r="POJ159" s="86"/>
      <c r="POK159" s="86"/>
      <c r="POL159" s="86"/>
      <c r="POM159" s="186"/>
      <c r="PON159" s="186"/>
      <c r="POO159" s="186"/>
      <c r="POP159" s="186"/>
      <c r="POQ159" s="186"/>
      <c r="POR159" s="186"/>
      <c r="POS159" s="86"/>
      <c r="POT159" s="86"/>
      <c r="POU159" s="86"/>
      <c r="POV159" s="86"/>
      <c r="POW159" s="86"/>
      <c r="POX159" s="86"/>
      <c r="POY159" s="86"/>
      <c r="POZ159" s="86"/>
      <c r="PPA159" s="86"/>
      <c r="PPB159" s="86"/>
      <c r="PPC159" s="86"/>
      <c r="PPD159" s="86"/>
      <c r="PPE159" s="86"/>
      <c r="PPF159" s="86"/>
      <c r="PPG159" s="86"/>
      <c r="PPH159" s="86"/>
      <c r="PPI159" s="86"/>
      <c r="PPJ159" s="86"/>
      <c r="PPK159" s="86"/>
      <c r="PPL159" s="86"/>
      <c r="PPM159" s="86"/>
      <c r="PPN159" s="86"/>
      <c r="PPO159" s="86"/>
      <c r="PPP159" s="86"/>
      <c r="PPQ159" s="86"/>
      <c r="PPR159" s="86"/>
      <c r="PPS159" s="86"/>
      <c r="PPT159" s="86"/>
      <c r="PPU159" s="86"/>
      <c r="PPV159" s="86"/>
      <c r="PPW159" s="86"/>
      <c r="PPX159" s="86"/>
      <c r="PPY159" s="86"/>
      <c r="PPZ159" s="86"/>
      <c r="PQA159" s="86"/>
      <c r="PQB159" s="86"/>
      <c r="PQC159" s="86"/>
      <c r="PQD159" s="86"/>
      <c r="PQE159" s="86"/>
      <c r="PQF159" s="86"/>
      <c r="PQG159" s="86"/>
      <c r="PQH159" s="86"/>
      <c r="PQI159" s="86"/>
      <c r="PQJ159" s="86"/>
      <c r="PQK159" s="86"/>
      <c r="PQL159" s="86"/>
      <c r="PQM159" s="86"/>
      <c r="PQN159" s="86"/>
      <c r="PQO159" s="86"/>
      <c r="PQP159" s="86"/>
      <c r="PQQ159" s="86"/>
      <c r="PQR159" s="86"/>
      <c r="PQS159" s="86"/>
      <c r="PQT159" s="86"/>
      <c r="PQU159" s="86"/>
      <c r="PQV159" s="86"/>
      <c r="PQW159" s="86"/>
      <c r="PQX159" s="86"/>
      <c r="PQY159" s="86"/>
      <c r="PQZ159" s="86"/>
      <c r="PRA159" s="86"/>
      <c r="PRB159" s="86"/>
      <c r="PRC159" s="86"/>
      <c r="PRD159" s="86"/>
      <c r="PRE159" s="86"/>
      <c r="PRF159" s="86"/>
      <c r="PRG159" s="86"/>
      <c r="PRH159" s="86"/>
      <c r="PRI159" s="86"/>
      <c r="PRJ159" s="86"/>
      <c r="PRK159" s="86"/>
      <c r="PRL159" s="86"/>
      <c r="PRM159" s="86"/>
      <c r="PRN159" s="86"/>
      <c r="PRO159" s="86"/>
      <c r="PRP159" s="86"/>
      <c r="PRQ159" s="86"/>
      <c r="PRR159" s="86"/>
      <c r="PRS159" s="86"/>
      <c r="PRT159" s="86"/>
      <c r="PRU159" s="86"/>
      <c r="PRV159" s="86"/>
      <c r="PRW159" s="86"/>
      <c r="PRX159" s="86"/>
      <c r="PRY159" s="86"/>
      <c r="PRZ159" s="86"/>
      <c r="PSA159" s="86"/>
      <c r="PSB159" s="86"/>
      <c r="PSC159" s="86"/>
      <c r="PSD159" s="86"/>
      <c r="PSE159" s="86"/>
      <c r="PSF159" s="86"/>
      <c r="PSG159" s="86"/>
      <c r="PSH159" s="86"/>
      <c r="PSI159" s="86"/>
      <c r="PSJ159" s="86"/>
      <c r="PSK159" s="86"/>
      <c r="PSL159" s="86"/>
      <c r="PSM159" s="86"/>
      <c r="PSN159" s="86"/>
      <c r="PSO159" s="86"/>
      <c r="PSP159" s="86"/>
      <c r="PSQ159" s="86"/>
      <c r="PSR159" s="86"/>
      <c r="PSS159" s="86"/>
      <c r="PST159" s="86"/>
      <c r="PSU159" s="86"/>
      <c r="PSV159" s="86"/>
      <c r="PSW159" s="86"/>
      <c r="PSX159" s="86"/>
      <c r="PSY159" s="86"/>
      <c r="PSZ159" s="86"/>
      <c r="PTA159" s="86"/>
      <c r="PTB159" s="86"/>
      <c r="PTC159" s="86"/>
      <c r="PTD159" s="86"/>
      <c r="PTE159" s="86"/>
      <c r="PTF159" s="86"/>
      <c r="PTG159" s="86"/>
      <c r="PTH159" s="86"/>
      <c r="PTI159" s="86"/>
      <c r="PTJ159" s="86"/>
      <c r="PTK159" s="86"/>
      <c r="PTL159" s="86"/>
      <c r="PTM159" s="86"/>
      <c r="PTN159" s="86"/>
      <c r="PTO159" s="86"/>
      <c r="PTP159" s="86"/>
      <c r="PTQ159" s="86"/>
      <c r="PTR159" s="86"/>
      <c r="PTS159" s="86"/>
      <c r="PTT159" s="86"/>
      <c r="PTU159" s="86"/>
      <c r="PTV159" s="86"/>
      <c r="PTW159" s="86"/>
      <c r="PTX159" s="86"/>
      <c r="PTY159" s="86"/>
      <c r="PTZ159" s="86"/>
      <c r="PUA159" s="86"/>
      <c r="PUB159" s="86"/>
      <c r="PUC159" s="86"/>
      <c r="PUD159" s="86"/>
      <c r="PUE159" s="86"/>
      <c r="PUF159" s="86"/>
      <c r="PUG159" s="86"/>
      <c r="PUH159" s="86"/>
      <c r="PUI159" s="86"/>
      <c r="PUJ159" s="86"/>
      <c r="PUK159" s="86"/>
      <c r="PUL159" s="86"/>
      <c r="PUM159" s="86"/>
      <c r="PUN159" s="86"/>
      <c r="PUO159" s="86"/>
      <c r="PUP159" s="86"/>
      <c r="PUQ159" s="86"/>
      <c r="PUR159" s="86"/>
      <c r="PUS159" s="86"/>
      <c r="PUT159" s="86"/>
      <c r="PUU159" s="86"/>
      <c r="PUV159" s="86"/>
      <c r="PUW159" s="86"/>
      <c r="PUX159" s="86"/>
      <c r="PUY159" s="86"/>
      <c r="PUZ159" s="86"/>
      <c r="PVA159" s="86"/>
      <c r="PVB159" s="86"/>
      <c r="PVC159" s="86"/>
      <c r="PVD159" s="86"/>
      <c r="PVE159" s="86"/>
      <c r="PVF159" s="86"/>
      <c r="PVG159" s="86"/>
      <c r="PVH159" s="86"/>
      <c r="PVI159" s="86"/>
      <c r="PVJ159" s="86"/>
      <c r="PVK159" s="86"/>
      <c r="PVL159" s="86"/>
      <c r="PVM159" s="86"/>
      <c r="PVN159" s="86"/>
      <c r="PVO159" s="86"/>
      <c r="PVP159" s="86"/>
      <c r="PVQ159" s="86"/>
      <c r="PVR159" s="86"/>
      <c r="PVS159" s="86"/>
      <c r="PVT159" s="86"/>
      <c r="PVU159" s="86"/>
      <c r="PVV159" s="86"/>
      <c r="PVW159" s="86"/>
      <c r="PVX159" s="86"/>
      <c r="PVY159" s="86"/>
      <c r="PVZ159" s="86"/>
      <c r="PWA159" s="86"/>
      <c r="PWB159" s="86"/>
      <c r="PWC159" s="86"/>
      <c r="PWD159" s="86"/>
      <c r="PWE159" s="86"/>
      <c r="PWF159" s="86"/>
      <c r="PWG159" s="86"/>
      <c r="PWH159" s="86"/>
      <c r="PWI159" s="86"/>
      <c r="PWJ159" s="86"/>
      <c r="PWK159" s="86"/>
      <c r="PWL159" s="86"/>
      <c r="PWM159" s="86"/>
      <c r="PWN159" s="86"/>
      <c r="PWO159" s="86"/>
      <c r="PWP159" s="86"/>
      <c r="PWQ159" s="86"/>
      <c r="PWR159" s="86"/>
      <c r="PWS159" s="86"/>
      <c r="PWT159" s="86"/>
      <c r="PWU159" s="86"/>
      <c r="PWV159" s="86"/>
      <c r="PWW159" s="86"/>
      <c r="PWX159" s="86"/>
      <c r="PWY159" s="86"/>
      <c r="PWZ159" s="86"/>
      <c r="PXA159" s="86"/>
      <c r="PXB159" s="86"/>
      <c r="PXC159" s="86"/>
      <c r="PXD159" s="86"/>
      <c r="PXE159" s="86"/>
      <c r="PXF159" s="86"/>
      <c r="PXG159" s="86"/>
      <c r="PXH159" s="86"/>
      <c r="PXI159" s="86"/>
      <c r="PXJ159" s="86"/>
      <c r="PXK159" s="86"/>
      <c r="PXL159" s="86"/>
      <c r="PXM159" s="86"/>
      <c r="PXN159" s="86"/>
      <c r="PXO159" s="86"/>
      <c r="PXP159" s="86"/>
      <c r="PXQ159" s="86"/>
      <c r="PXR159" s="86"/>
      <c r="PXS159" s="86"/>
      <c r="PXT159" s="86"/>
      <c r="PXU159" s="86"/>
      <c r="PXV159" s="86"/>
      <c r="PXW159" s="86"/>
      <c r="PXX159" s="86"/>
      <c r="PXY159" s="86"/>
      <c r="PXZ159" s="86"/>
      <c r="PYA159" s="86"/>
      <c r="PYB159" s="86"/>
      <c r="PYC159" s="86"/>
      <c r="PYD159" s="86"/>
      <c r="PYE159" s="86"/>
      <c r="PYF159" s="86"/>
      <c r="PYG159" s="86"/>
      <c r="PYH159" s="86"/>
      <c r="PYI159" s="186"/>
      <c r="PYJ159" s="186"/>
      <c r="PYK159" s="186"/>
      <c r="PYL159" s="186"/>
      <c r="PYM159" s="186"/>
      <c r="PYN159" s="186"/>
      <c r="PYO159" s="86"/>
      <c r="PYP159" s="86"/>
      <c r="PYQ159" s="86"/>
      <c r="PYR159" s="86"/>
      <c r="PYS159" s="86"/>
      <c r="PYT159" s="86"/>
      <c r="PYU159" s="86"/>
      <c r="PYV159" s="86"/>
      <c r="PYW159" s="86"/>
      <c r="PYX159" s="86"/>
      <c r="PYY159" s="86"/>
      <c r="PYZ159" s="86"/>
      <c r="PZA159" s="86"/>
      <c r="PZB159" s="86"/>
      <c r="PZC159" s="86"/>
      <c r="PZD159" s="86"/>
      <c r="PZE159" s="86"/>
      <c r="PZF159" s="86"/>
      <c r="PZG159" s="86"/>
      <c r="PZH159" s="86"/>
      <c r="PZI159" s="86"/>
      <c r="PZJ159" s="86"/>
      <c r="PZK159" s="86"/>
      <c r="PZL159" s="86"/>
      <c r="PZM159" s="86"/>
      <c r="PZN159" s="86"/>
      <c r="PZO159" s="86"/>
      <c r="PZP159" s="86"/>
      <c r="PZQ159" s="86"/>
      <c r="PZR159" s="86"/>
      <c r="PZS159" s="86"/>
      <c r="PZT159" s="86"/>
      <c r="PZU159" s="86"/>
      <c r="PZV159" s="86"/>
      <c r="PZW159" s="86"/>
      <c r="PZX159" s="86"/>
      <c r="PZY159" s="86"/>
      <c r="PZZ159" s="86"/>
      <c r="QAA159" s="86"/>
      <c r="QAB159" s="86"/>
      <c r="QAC159" s="86"/>
      <c r="QAD159" s="86"/>
      <c r="QAE159" s="86"/>
      <c r="QAF159" s="86"/>
      <c r="QAG159" s="86"/>
      <c r="QAH159" s="86"/>
      <c r="QAI159" s="86"/>
      <c r="QAJ159" s="86"/>
      <c r="QAK159" s="86"/>
      <c r="QAL159" s="86"/>
      <c r="QAM159" s="86"/>
      <c r="QAN159" s="86"/>
      <c r="QAO159" s="86"/>
      <c r="QAP159" s="86"/>
      <c r="QAQ159" s="86"/>
      <c r="QAR159" s="86"/>
      <c r="QAS159" s="86"/>
      <c r="QAT159" s="86"/>
      <c r="QAU159" s="86"/>
      <c r="QAV159" s="86"/>
      <c r="QAW159" s="86"/>
      <c r="QAX159" s="86"/>
      <c r="QAY159" s="86"/>
      <c r="QAZ159" s="86"/>
      <c r="QBA159" s="86"/>
      <c r="QBB159" s="86"/>
      <c r="QBC159" s="86"/>
      <c r="QBD159" s="86"/>
      <c r="QBE159" s="86"/>
      <c r="QBF159" s="86"/>
      <c r="QBG159" s="86"/>
      <c r="QBH159" s="86"/>
      <c r="QBI159" s="86"/>
      <c r="QBJ159" s="86"/>
      <c r="QBK159" s="86"/>
      <c r="QBL159" s="86"/>
      <c r="QBM159" s="86"/>
      <c r="QBN159" s="86"/>
      <c r="QBO159" s="86"/>
      <c r="QBP159" s="86"/>
      <c r="QBQ159" s="86"/>
      <c r="QBR159" s="86"/>
      <c r="QBS159" s="86"/>
      <c r="QBT159" s="86"/>
      <c r="QBU159" s="86"/>
      <c r="QBV159" s="86"/>
      <c r="QBW159" s="86"/>
      <c r="QBX159" s="86"/>
      <c r="QBY159" s="86"/>
      <c r="QBZ159" s="86"/>
      <c r="QCA159" s="86"/>
      <c r="QCB159" s="86"/>
      <c r="QCC159" s="86"/>
      <c r="QCD159" s="86"/>
      <c r="QCE159" s="86"/>
      <c r="QCF159" s="86"/>
      <c r="QCG159" s="86"/>
      <c r="QCH159" s="86"/>
      <c r="QCI159" s="86"/>
      <c r="QCJ159" s="86"/>
      <c r="QCK159" s="86"/>
      <c r="QCL159" s="86"/>
      <c r="QCM159" s="86"/>
      <c r="QCN159" s="86"/>
      <c r="QCO159" s="86"/>
      <c r="QCP159" s="86"/>
      <c r="QCQ159" s="86"/>
      <c r="QCR159" s="86"/>
      <c r="QCS159" s="86"/>
      <c r="QCT159" s="86"/>
      <c r="QCU159" s="86"/>
      <c r="QCV159" s="86"/>
      <c r="QCW159" s="86"/>
      <c r="QCX159" s="86"/>
      <c r="QCY159" s="86"/>
      <c r="QCZ159" s="86"/>
      <c r="QDA159" s="86"/>
      <c r="QDB159" s="86"/>
      <c r="QDC159" s="86"/>
      <c r="QDD159" s="86"/>
      <c r="QDE159" s="86"/>
      <c r="QDF159" s="86"/>
      <c r="QDG159" s="86"/>
      <c r="QDH159" s="86"/>
      <c r="QDI159" s="86"/>
      <c r="QDJ159" s="86"/>
      <c r="QDK159" s="86"/>
      <c r="QDL159" s="86"/>
      <c r="QDM159" s="86"/>
      <c r="QDN159" s="86"/>
      <c r="QDO159" s="86"/>
      <c r="QDP159" s="86"/>
      <c r="QDQ159" s="86"/>
      <c r="QDR159" s="86"/>
      <c r="QDS159" s="86"/>
      <c r="QDT159" s="86"/>
      <c r="QDU159" s="86"/>
      <c r="QDV159" s="86"/>
      <c r="QDW159" s="86"/>
      <c r="QDX159" s="86"/>
      <c r="QDY159" s="86"/>
      <c r="QDZ159" s="86"/>
      <c r="QEA159" s="86"/>
      <c r="QEB159" s="86"/>
      <c r="QEC159" s="86"/>
      <c r="QED159" s="86"/>
      <c r="QEE159" s="86"/>
      <c r="QEF159" s="86"/>
      <c r="QEG159" s="86"/>
      <c r="QEH159" s="86"/>
      <c r="QEI159" s="86"/>
      <c r="QEJ159" s="86"/>
      <c r="QEK159" s="86"/>
      <c r="QEL159" s="86"/>
      <c r="QEM159" s="86"/>
      <c r="QEN159" s="86"/>
      <c r="QEO159" s="86"/>
      <c r="QEP159" s="86"/>
      <c r="QEQ159" s="86"/>
      <c r="QER159" s="86"/>
      <c r="QES159" s="86"/>
      <c r="QET159" s="86"/>
      <c r="QEU159" s="86"/>
      <c r="QEV159" s="86"/>
      <c r="QEW159" s="86"/>
      <c r="QEX159" s="86"/>
      <c r="QEY159" s="86"/>
      <c r="QEZ159" s="86"/>
      <c r="QFA159" s="86"/>
      <c r="QFB159" s="86"/>
      <c r="QFC159" s="86"/>
      <c r="QFD159" s="86"/>
      <c r="QFE159" s="86"/>
      <c r="QFF159" s="86"/>
      <c r="QFG159" s="86"/>
      <c r="QFH159" s="86"/>
      <c r="QFI159" s="86"/>
      <c r="QFJ159" s="86"/>
      <c r="QFK159" s="86"/>
      <c r="QFL159" s="86"/>
      <c r="QFM159" s="86"/>
      <c r="QFN159" s="86"/>
      <c r="QFO159" s="86"/>
      <c r="QFP159" s="86"/>
      <c r="QFQ159" s="86"/>
      <c r="QFR159" s="86"/>
      <c r="QFS159" s="86"/>
      <c r="QFT159" s="86"/>
      <c r="QFU159" s="86"/>
      <c r="QFV159" s="86"/>
      <c r="QFW159" s="86"/>
      <c r="QFX159" s="86"/>
      <c r="QFY159" s="86"/>
      <c r="QFZ159" s="86"/>
      <c r="QGA159" s="86"/>
      <c r="QGB159" s="86"/>
      <c r="QGC159" s="86"/>
      <c r="QGD159" s="86"/>
      <c r="QGE159" s="86"/>
      <c r="QGF159" s="86"/>
      <c r="QGG159" s="86"/>
      <c r="QGH159" s="86"/>
      <c r="QGI159" s="86"/>
      <c r="QGJ159" s="86"/>
      <c r="QGK159" s="86"/>
      <c r="QGL159" s="86"/>
      <c r="QGM159" s="86"/>
      <c r="QGN159" s="86"/>
      <c r="QGO159" s="86"/>
      <c r="QGP159" s="86"/>
      <c r="QGQ159" s="86"/>
      <c r="QGR159" s="86"/>
      <c r="QGS159" s="86"/>
      <c r="QGT159" s="86"/>
      <c r="QGU159" s="86"/>
      <c r="QGV159" s="86"/>
      <c r="QGW159" s="86"/>
      <c r="QGX159" s="86"/>
      <c r="QGY159" s="86"/>
      <c r="QGZ159" s="86"/>
      <c r="QHA159" s="86"/>
      <c r="QHB159" s="86"/>
      <c r="QHC159" s="86"/>
      <c r="QHD159" s="86"/>
      <c r="QHE159" s="86"/>
      <c r="QHF159" s="86"/>
      <c r="QHG159" s="86"/>
      <c r="QHH159" s="86"/>
      <c r="QHI159" s="86"/>
      <c r="QHJ159" s="86"/>
      <c r="QHK159" s="86"/>
      <c r="QHL159" s="86"/>
      <c r="QHM159" s="86"/>
      <c r="QHN159" s="86"/>
      <c r="QHO159" s="86"/>
      <c r="QHP159" s="86"/>
      <c r="QHQ159" s="86"/>
      <c r="QHR159" s="86"/>
      <c r="QHS159" s="86"/>
      <c r="QHT159" s="86"/>
      <c r="QHU159" s="86"/>
      <c r="QHV159" s="86"/>
      <c r="QHW159" s="86"/>
      <c r="QHX159" s="86"/>
      <c r="QHY159" s="86"/>
      <c r="QHZ159" s="86"/>
      <c r="QIA159" s="86"/>
      <c r="QIB159" s="86"/>
      <c r="QIC159" s="86"/>
      <c r="QID159" s="86"/>
      <c r="QIE159" s="186"/>
      <c r="QIF159" s="186"/>
      <c r="QIG159" s="186"/>
      <c r="QIH159" s="186"/>
      <c r="QII159" s="186"/>
      <c r="QIJ159" s="186"/>
      <c r="QIK159" s="86"/>
      <c r="QIL159" s="86"/>
      <c r="QIM159" s="86"/>
      <c r="QIN159" s="86"/>
      <c r="QIO159" s="86"/>
      <c r="QIP159" s="86"/>
      <c r="QIQ159" s="86"/>
      <c r="QIR159" s="86"/>
      <c r="QIS159" s="86"/>
      <c r="QIT159" s="86"/>
      <c r="QIU159" s="86"/>
      <c r="QIV159" s="86"/>
      <c r="QIW159" s="86"/>
      <c r="QIX159" s="86"/>
      <c r="QIY159" s="86"/>
      <c r="QIZ159" s="86"/>
      <c r="QJA159" s="86"/>
      <c r="QJB159" s="86"/>
      <c r="QJC159" s="86"/>
      <c r="QJD159" s="86"/>
      <c r="QJE159" s="86"/>
      <c r="QJF159" s="86"/>
      <c r="QJG159" s="86"/>
      <c r="QJH159" s="86"/>
      <c r="QJI159" s="86"/>
      <c r="QJJ159" s="86"/>
      <c r="QJK159" s="86"/>
      <c r="QJL159" s="86"/>
      <c r="QJM159" s="86"/>
      <c r="QJN159" s="86"/>
      <c r="QJO159" s="86"/>
      <c r="QJP159" s="86"/>
      <c r="QJQ159" s="86"/>
      <c r="QJR159" s="86"/>
      <c r="QJS159" s="86"/>
      <c r="QJT159" s="86"/>
      <c r="QJU159" s="86"/>
      <c r="QJV159" s="86"/>
      <c r="QJW159" s="86"/>
      <c r="QJX159" s="86"/>
      <c r="QJY159" s="86"/>
      <c r="QJZ159" s="86"/>
      <c r="QKA159" s="86"/>
      <c r="QKB159" s="86"/>
      <c r="QKC159" s="86"/>
      <c r="QKD159" s="86"/>
      <c r="QKE159" s="86"/>
      <c r="QKF159" s="86"/>
      <c r="QKG159" s="86"/>
      <c r="QKH159" s="86"/>
      <c r="QKI159" s="86"/>
      <c r="QKJ159" s="86"/>
      <c r="QKK159" s="86"/>
      <c r="QKL159" s="86"/>
      <c r="QKM159" s="86"/>
      <c r="QKN159" s="86"/>
      <c r="QKO159" s="86"/>
      <c r="QKP159" s="86"/>
      <c r="QKQ159" s="86"/>
      <c r="QKR159" s="86"/>
      <c r="QKS159" s="86"/>
      <c r="QKT159" s="86"/>
      <c r="QKU159" s="86"/>
      <c r="QKV159" s="86"/>
      <c r="QKW159" s="86"/>
      <c r="QKX159" s="86"/>
      <c r="QKY159" s="86"/>
      <c r="QKZ159" s="86"/>
      <c r="QLA159" s="86"/>
      <c r="QLB159" s="86"/>
      <c r="QLC159" s="86"/>
      <c r="QLD159" s="86"/>
      <c r="QLE159" s="86"/>
      <c r="QLF159" s="86"/>
      <c r="QLG159" s="86"/>
      <c r="QLH159" s="86"/>
      <c r="QLI159" s="86"/>
      <c r="QLJ159" s="86"/>
      <c r="QLK159" s="86"/>
      <c r="QLL159" s="86"/>
      <c r="QLM159" s="86"/>
      <c r="QLN159" s="86"/>
      <c r="QLO159" s="86"/>
      <c r="QLP159" s="86"/>
      <c r="QLQ159" s="86"/>
      <c r="QLR159" s="86"/>
      <c r="QLS159" s="86"/>
      <c r="QLT159" s="86"/>
      <c r="QLU159" s="86"/>
      <c r="QLV159" s="86"/>
      <c r="QLW159" s="86"/>
      <c r="QLX159" s="86"/>
      <c r="QLY159" s="86"/>
      <c r="QLZ159" s="86"/>
      <c r="QMA159" s="86"/>
      <c r="QMB159" s="86"/>
      <c r="QMC159" s="86"/>
      <c r="QMD159" s="86"/>
      <c r="QME159" s="86"/>
      <c r="QMF159" s="86"/>
      <c r="QMG159" s="86"/>
      <c r="QMH159" s="86"/>
      <c r="QMI159" s="86"/>
      <c r="QMJ159" s="86"/>
      <c r="QMK159" s="86"/>
      <c r="QML159" s="86"/>
      <c r="QMM159" s="86"/>
      <c r="QMN159" s="86"/>
      <c r="QMO159" s="86"/>
      <c r="QMP159" s="86"/>
      <c r="QMQ159" s="86"/>
      <c r="QMR159" s="86"/>
      <c r="QMS159" s="86"/>
      <c r="QMT159" s="86"/>
      <c r="QMU159" s="86"/>
      <c r="QMV159" s="86"/>
      <c r="QMW159" s="86"/>
      <c r="QMX159" s="86"/>
      <c r="QMY159" s="86"/>
      <c r="QMZ159" s="86"/>
      <c r="QNA159" s="86"/>
      <c r="QNB159" s="86"/>
      <c r="QNC159" s="86"/>
      <c r="QND159" s="86"/>
      <c r="QNE159" s="86"/>
      <c r="QNF159" s="86"/>
      <c r="QNG159" s="86"/>
      <c r="QNH159" s="86"/>
      <c r="QNI159" s="86"/>
      <c r="QNJ159" s="86"/>
      <c r="QNK159" s="86"/>
      <c r="QNL159" s="86"/>
      <c r="QNM159" s="86"/>
      <c r="QNN159" s="86"/>
      <c r="QNO159" s="86"/>
      <c r="QNP159" s="86"/>
      <c r="QNQ159" s="86"/>
      <c r="QNR159" s="86"/>
      <c r="QNS159" s="86"/>
      <c r="QNT159" s="86"/>
      <c r="QNU159" s="86"/>
      <c r="QNV159" s="86"/>
      <c r="QNW159" s="86"/>
      <c r="QNX159" s="86"/>
      <c r="QNY159" s="86"/>
      <c r="QNZ159" s="86"/>
      <c r="QOA159" s="86"/>
      <c r="QOB159" s="86"/>
      <c r="QOC159" s="86"/>
      <c r="QOD159" s="86"/>
      <c r="QOE159" s="86"/>
      <c r="QOF159" s="86"/>
      <c r="QOG159" s="86"/>
      <c r="QOH159" s="86"/>
      <c r="QOI159" s="86"/>
      <c r="QOJ159" s="86"/>
      <c r="QOK159" s="86"/>
      <c r="QOL159" s="86"/>
      <c r="QOM159" s="86"/>
      <c r="QON159" s="86"/>
      <c r="QOO159" s="86"/>
      <c r="QOP159" s="86"/>
      <c r="QOQ159" s="86"/>
      <c r="QOR159" s="86"/>
      <c r="QOS159" s="86"/>
      <c r="QOT159" s="86"/>
      <c r="QOU159" s="86"/>
      <c r="QOV159" s="86"/>
      <c r="QOW159" s="86"/>
      <c r="QOX159" s="86"/>
      <c r="QOY159" s="86"/>
      <c r="QOZ159" s="86"/>
      <c r="QPA159" s="86"/>
      <c r="QPB159" s="86"/>
      <c r="QPC159" s="86"/>
      <c r="QPD159" s="86"/>
      <c r="QPE159" s="86"/>
      <c r="QPF159" s="86"/>
      <c r="QPG159" s="86"/>
      <c r="QPH159" s="86"/>
      <c r="QPI159" s="86"/>
      <c r="QPJ159" s="86"/>
      <c r="QPK159" s="86"/>
      <c r="QPL159" s="86"/>
      <c r="QPM159" s="86"/>
      <c r="QPN159" s="86"/>
      <c r="QPO159" s="86"/>
      <c r="QPP159" s="86"/>
      <c r="QPQ159" s="86"/>
      <c r="QPR159" s="86"/>
      <c r="QPS159" s="86"/>
      <c r="QPT159" s="86"/>
      <c r="QPU159" s="86"/>
      <c r="QPV159" s="86"/>
      <c r="QPW159" s="86"/>
      <c r="QPX159" s="86"/>
      <c r="QPY159" s="86"/>
      <c r="QPZ159" s="86"/>
      <c r="QQA159" s="86"/>
      <c r="QQB159" s="86"/>
      <c r="QQC159" s="86"/>
      <c r="QQD159" s="86"/>
      <c r="QQE159" s="86"/>
      <c r="QQF159" s="86"/>
      <c r="QQG159" s="86"/>
      <c r="QQH159" s="86"/>
      <c r="QQI159" s="86"/>
      <c r="QQJ159" s="86"/>
      <c r="QQK159" s="86"/>
      <c r="QQL159" s="86"/>
      <c r="QQM159" s="86"/>
      <c r="QQN159" s="86"/>
      <c r="QQO159" s="86"/>
      <c r="QQP159" s="86"/>
      <c r="QQQ159" s="86"/>
      <c r="QQR159" s="86"/>
      <c r="QQS159" s="86"/>
      <c r="QQT159" s="86"/>
      <c r="QQU159" s="86"/>
      <c r="QQV159" s="86"/>
      <c r="QQW159" s="86"/>
      <c r="QQX159" s="86"/>
      <c r="QQY159" s="86"/>
      <c r="QQZ159" s="86"/>
      <c r="QRA159" s="86"/>
      <c r="QRB159" s="86"/>
      <c r="QRC159" s="86"/>
      <c r="QRD159" s="86"/>
      <c r="QRE159" s="86"/>
      <c r="QRF159" s="86"/>
      <c r="QRG159" s="86"/>
      <c r="QRH159" s="86"/>
      <c r="QRI159" s="86"/>
      <c r="QRJ159" s="86"/>
      <c r="QRK159" s="86"/>
      <c r="QRL159" s="86"/>
      <c r="QRM159" s="86"/>
      <c r="QRN159" s="86"/>
      <c r="QRO159" s="86"/>
      <c r="QRP159" s="86"/>
      <c r="QRQ159" s="86"/>
      <c r="QRR159" s="86"/>
      <c r="QRS159" s="86"/>
      <c r="QRT159" s="86"/>
      <c r="QRU159" s="86"/>
      <c r="QRV159" s="86"/>
      <c r="QRW159" s="86"/>
      <c r="QRX159" s="86"/>
      <c r="QRY159" s="86"/>
      <c r="QRZ159" s="86"/>
      <c r="QSA159" s="186"/>
      <c r="QSB159" s="186"/>
      <c r="QSC159" s="186"/>
      <c r="QSD159" s="186"/>
      <c r="QSE159" s="186"/>
      <c r="QSF159" s="186"/>
      <c r="QSG159" s="86"/>
      <c r="QSH159" s="86"/>
      <c r="QSI159" s="86"/>
      <c r="QSJ159" s="86"/>
      <c r="QSK159" s="86"/>
      <c r="QSL159" s="86"/>
      <c r="QSM159" s="86"/>
      <c r="QSN159" s="86"/>
      <c r="QSO159" s="86"/>
      <c r="QSP159" s="86"/>
      <c r="QSQ159" s="86"/>
      <c r="QSR159" s="86"/>
      <c r="QSS159" s="86"/>
      <c r="QST159" s="86"/>
      <c r="QSU159" s="86"/>
      <c r="QSV159" s="86"/>
      <c r="QSW159" s="86"/>
      <c r="QSX159" s="86"/>
      <c r="QSY159" s="86"/>
      <c r="QSZ159" s="86"/>
      <c r="QTA159" s="86"/>
      <c r="QTB159" s="86"/>
      <c r="QTC159" s="86"/>
      <c r="QTD159" s="86"/>
      <c r="QTE159" s="86"/>
      <c r="QTF159" s="86"/>
      <c r="QTG159" s="86"/>
      <c r="QTH159" s="86"/>
      <c r="QTI159" s="86"/>
      <c r="QTJ159" s="86"/>
      <c r="QTK159" s="86"/>
      <c r="QTL159" s="86"/>
      <c r="QTM159" s="86"/>
      <c r="QTN159" s="86"/>
      <c r="QTO159" s="86"/>
      <c r="QTP159" s="86"/>
      <c r="QTQ159" s="86"/>
      <c r="QTR159" s="86"/>
      <c r="QTS159" s="86"/>
      <c r="QTT159" s="86"/>
      <c r="QTU159" s="86"/>
      <c r="QTV159" s="86"/>
      <c r="QTW159" s="86"/>
      <c r="QTX159" s="86"/>
      <c r="QTY159" s="86"/>
      <c r="QTZ159" s="86"/>
      <c r="QUA159" s="86"/>
      <c r="QUB159" s="86"/>
      <c r="QUC159" s="86"/>
      <c r="QUD159" s="86"/>
      <c r="QUE159" s="86"/>
      <c r="QUF159" s="86"/>
      <c r="QUG159" s="86"/>
      <c r="QUH159" s="86"/>
      <c r="QUI159" s="86"/>
      <c r="QUJ159" s="86"/>
      <c r="QUK159" s="86"/>
      <c r="QUL159" s="86"/>
      <c r="QUM159" s="86"/>
      <c r="QUN159" s="86"/>
      <c r="QUO159" s="86"/>
      <c r="QUP159" s="86"/>
      <c r="QUQ159" s="86"/>
      <c r="QUR159" s="86"/>
      <c r="QUS159" s="86"/>
      <c r="QUT159" s="86"/>
      <c r="QUU159" s="86"/>
      <c r="QUV159" s="86"/>
      <c r="QUW159" s="86"/>
      <c r="QUX159" s="86"/>
      <c r="QUY159" s="86"/>
      <c r="QUZ159" s="86"/>
      <c r="QVA159" s="86"/>
      <c r="QVB159" s="86"/>
      <c r="QVC159" s="86"/>
      <c r="QVD159" s="86"/>
      <c r="QVE159" s="86"/>
      <c r="QVF159" s="86"/>
      <c r="QVG159" s="86"/>
      <c r="QVH159" s="86"/>
      <c r="QVI159" s="86"/>
      <c r="QVJ159" s="86"/>
      <c r="QVK159" s="86"/>
      <c r="QVL159" s="86"/>
      <c r="QVM159" s="86"/>
      <c r="QVN159" s="86"/>
      <c r="QVO159" s="86"/>
      <c r="QVP159" s="86"/>
      <c r="QVQ159" s="86"/>
      <c r="QVR159" s="86"/>
      <c r="QVS159" s="86"/>
      <c r="QVT159" s="86"/>
      <c r="QVU159" s="86"/>
      <c r="QVV159" s="86"/>
      <c r="QVW159" s="86"/>
      <c r="QVX159" s="86"/>
      <c r="QVY159" s="86"/>
      <c r="QVZ159" s="86"/>
      <c r="QWA159" s="86"/>
      <c r="QWB159" s="86"/>
      <c r="QWC159" s="86"/>
      <c r="QWD159" s="86"/>
      <c r="QWE159" s="86"/>
      <c r="QWF159" s="86"/>
      <c r="QWG159" s="86"/>
      <c r="QWH159" s="86"/>
      <c r="QWI159" s="86"/>
      <c r="QWJ159" s="86"/>
      <c r="QWK159" s="86"/>
      <c r="QWL159" s="86"/>
      <c r="QWM159" s="86"/>
      <c r="QWN159" s="86"/>
      <c r="QWO159" s="86"/>
      <c r="QWP159" s="86"/>
      <c r="QWQ159" s="86"/>
      <c r="QWR159" s="86"/>
      <c r="QWS159" s="86"/>
      <c r="QWT159" s="86"/>
      <c r="QWU159" s="86"/>
      <c r="QWV159" s="86"/>
      <c r="QWW159" s="86"/>
      <c r="QWX159" s="86"/>
      <c r="QWY159" s="86"/>
      <c r="QWZ159" s="86"/>
      <c r="QXA159" s="86"/>
      <c r="QXB159" s="86"/>
      <c r="QXC159" s="86"/>
      <c r="QXD159" s="86"/>
      <c r="QXE159" s="86"/>
      <c r="QXF159" s="86"/>
      <c r="QXG159" s="86"/>
      <c r="QXH159" s="86"/>
      <c r="QXI159" s="86"/>
      <c r="QXJ159" s="86"/>
      <c r="QXK159" s="86"/>
      <c r="QXL159" s="86"/>
      <c r="QXM159" s="86"/>
      <c r="QXN159" s="86"/>
      <c r="QXO159" s="86"/>
      <c r="QXP159" s="86"/>
      <c r="QXQ159" s="86"/>
      <c r="QXR159" s="86"/>
      <c r="QXS159" s="86"/>
      <c r="QXT159" s="86"/>
      <c r="QXU159" s="86"/>
      <c r="QXV159" s="86"/>
      <c r="QXW159" s="86"/>
      <c r="QXX159" s="86"/>
      <c r="QXY159" s="86"/>
      <c r="QXZ159" s="86"/>
      <c r="QYA159" s="86"/>
      <c r="QYB159" s="86"/>
      <c r="QYC159" s="86"/>
      <c r="QYD159" s="86"/>
      <c r="QYE159" s="86"/>
      <c r="QYF159" s="86"/>
      <c r="QYG159" s="86"/>
      <c r="QYH159" s="86"/>
      <c r="QYI159" s="86"/>
      <c r="QYJ159" s="86"/>
      <c r="QYK159" s="86"/>
      <c r="QYL159" s="86"/>
      <c r="QYM159" s="86"/>
      <c r="QYN159" s="86"/>
      <c r="QYO159" s="86"/>
      <c r="QYP159" s="86"/>
      <c r="QYQ159" s="86"/>
      <c r="QYR159" s="86"/>
      <c r="QYS159" s="86"/>
      <c r="QYT159" s="86"/>
      <c r="QYU159" s="86"/>
      <c r="QYV159" s="86"/>
      <c r="QYW159" s="86"/>
      <c r="QYX159" s="86"/>
      <c r="QYY159" s="86"/>
      <c r="QYZ159" s="86"/>
      <c r="QZA159" s="86"/>
      <c r="QZB159" s="86"/>
      <c r="QZC159" s="86"/>
      <c r="QZD159" s="86"/>
      <c r="QZE159" s="86"/>
      <c r="QZF159" s="86"/>
      <c r="QZG159" s="86"/>
      <c r="QZH159" s="86"/>
      <c r="QZI159" s="86"/>
      <c r="QZJ159" s="86"/>
      <c r="QZK159" s="86"/>
      <c r="QZL159" s="86"/>
      <c r="QZM159" s="86"/>
      <c r="QZN159" s="86"/>
      <c r="QZO159" s="86"/>
      <c r="QZP159" s="86"/>
      <c r="QZQ159" s="86"/>
      <c r="QZR159" s="86"/>
      <c r="QZS159" s="86"/>
      <c r="QZT159" s="86"/>
      <c r="QZU159" s="86"/>
      <c r="QZV159" s="86"/>
      <c r="QZW159" s="86"/>
      <c r="QZX159" s="86"/>
      <c r="QZY159" s="86"/>
      <c r="QZZ159" s="86"/>
      <c r="RAA159" s="86"/>
      <c r="RAB159" s="86"/>
      <c r="RAC159" s="86"/>
      <c r="RAD159" s="86"/>
      <c r="RAE159" s="86"/>
      <c r="RAF159" s="86"/>
      <c r="RAG159" s="86"/>
      <c r="RAH159" s="86"/>
      <c r="RAI159" s="86"/>
      <c r="RAJ159" s="86"/>
      <c r="RAK159" s="86"/>
      <c r="RAL159" s="86"/>
      <c r="RAM159" s="86"/>
      <c r="RAN159" s="86"/>
      <c r="RAO159" s="86"/>
      <c r="RAP159" s="86"/>
      <c r="RAQ159" s="86"/>
      <c r="RAR159" s="86"/>
      <c r="RAS159" s="86"/>
      <c r="RAT159" s="86"/>
      <c r="RAU159" s="86"/>
      <c r="RAV159" s="86"/>
      <c r="RAW159" s="86"/>
      <c r="RAX159" s="86"/>
      <c r="RAY159" s="86"/>
      <c r="RAZ159" s="86"/>
      <c r="RBA159" s="86"/>
      <c r="RBB159" s="86"/>
      <c r="RBC159" s="86"/>
      <c r="RBD159" s="86"/>
      <c r="RBE159" s="86"/>
      <c r="RBF159" s="86"/>
      <c r="RBG159" s="86"/>
      <c r="RBH159" s="86"/>
      <c r="RBI159" s="86"/>
      <c r="RBJ159" s="86"/>
      <c r="RBK159" s="86"/>
      <c r="RBL159" s="86"/>
      <c r="RBM159" s="86"/>
      <c r="RBN159" s="86"/>
      <c r="RBO159" s="86"/>
      <c r="RBP159" s="86"/>
      <c r="RBQ159" s="86"/>
      <c r="RBR159" s="86"/>
      <c r="RBS159" s="86"/>
      <c r="RBT159" s="86"/>
      <c r="RBU159" s="86"/>
      <c r="RBV159" s="86"/>
      <c r="RBW159" s="186"/>
      <c r="RBX159" s="186"/>
      <c r="RBY159" s="186"/>
      <c r="RBZ159" s="186"/>
      <c r="RCA159" s="186"/>
      <c r="RCB159" s="186"/>
      <c r="RCC159" s="86"/>
      <c r="RCD159" s="86"/>
      <c r="RCE159" s="86"/>
      <c r="RCF159" s="86"/>
      <c r="RCG159" s="86"/>
      <c r="RCH159" s="86"/>
      <c r="RCI159" s="86"/>
      <c r="RCJ159" s="86"/>
      <c r="RCK159" s="86"/>
      <c r="RCL159" s="86"/>
      <c r="RCM159" s="86"/>
      <c r="RCN159" s="86"/>
      <c r="RCO159" s="86"/>
      <c r="RCP159" s="86"/>
      <c r="RCQ159" s="86"/>
      <c r="RCR159" s="86"/>
      <c r="RCS159" s="86"/>
      <c r="RCT159" s="86"/>
      <c r="RCU159" s="86"/>
      <c r="RCV159" s="86"/>
      <c r="RCW159" s="86"/>
      <c r="RCX159" s="86"/>
      <c r="RCY159" s="86"/>
      <c r="RCZ159" s="86"/>
      <c r="RDA159" s="86"/>
      <c r="RDB159" s="86"/>
      <c r="RDC159" s="86"/>
      <c r="RDD159" s="86"/>
      <c r="RDE159" s="86"/>
      <c r="RDF159" s="86"/>
      <c r="RDG159" s="86"/>
      <c r="RDH159" s="86"/>
      <c r="RDI159" s="86"/>
      <c r="RDJ159" s="86"/>
      <c r="RDK159" s="86"/>
      <c r="RDL159" s="86"/>
      <c r="RDM159" s="86"/>
      <c r="RDN159" s="86"/>
      <c r="RDO159" s="86"/>
      <c r="RDP159" s="86"/>
      <c r="RDQ159" s="86"/>
      <c r="RDR159" s="86"/>
      <c r="RDS159" s="86"/>
      <c r="RDT159" s="86"/>
      <c r="RDU159" s="86"/>
      <c r="RDV159" s="86"/>
      <c r="RDW159" s="86"/>
      <c r="RDX159" s="86"/>
      <c r="RDY159" s="86"/>
      <c r="RDZ159" s="86"/>
      <c r="REA159" s="86"/>
      <c r="REB159" s="86"/>
      <c r="REC159" s="86"/>
      <c r="RED159" s="86"/>
      <c r="REE159" s="86"/>
      <c r="REF159" s="86"/>
      <c r="REG159" s="86"/>
      <c r="REH159" s="86"/>
      <c r="REI159" s="86"/>
      <c r="REJ159" s="86"/>
      <c r="REK159" s="86"/>
      <c r="REL159" s="86"/>
      <c r="REM159" s="86"/>
      <c r="REN159" s="86"/>
      <c r="REO159" s="86"/>
      <c r="REP159" s="86"/>
      <c r="REQ159" s="86"/>
      <c r="RER159" s="86"/>
      <c r="RES159" s="86"/>
      <c r="RET159" s="86"/>
      <c r="REU159" s="86"/>
      <c r="REV159" s="86"/>
      <c r="REW159" s="86"/>
      <c r="REX159" s="86"/>
      <c r="REY159" s="86"/>
      <c r="REZ159" s="86"/>
      <c r="RFA159" s="86"/>
      <c r="RFB159" s="86"/>
      <c r="RFC159" s="86"/>
      <c r="RFD159" s="86"/>
      <c r="RFE159" s="86"/>
      <c r="RFF159" s="86"/>
      <c r="RFG159" s="86"/>
      <c r="RFH159" s="86"/>
      <c r="RFI159" s="86"/>
      <c r="RFJ159" s="86"/>
      <c r="RFK159" s="86"/>
      <c r="RFL159" s="86"/>
      <c r="RFM159" s="86"/>
      <c r="RFN159" s="86"/>
      <c r="RFO159" s="86"/>
      <c r="RFP159" s="86"/>
      <c r="RFQ159" s="86"/>
      <c r="RFR159" s="86"/>
      <c r="RFS159" s="86"/>
      <c r="RFT159" s="86"/>
      <c r="RFU159" s="86"/>
      <c r="RFV159" s="86"/>
      <c r="RFW159" s="86"/>
      <c r="RFX159" s="86"/>
      <c r="RFY159" s="86"/>
      <c r="RFZ159" s="86"/>
      <c r="RGA159" s="86"/>
      <c r="RGB159" s="86"/>
      <c r="RGC159" s="86"/>
      <c r="RGD159" s="86"/>
      <c r="RGE159" s="86"/>
      <c r="RGF159" s="86"/>
      <c r="RGG159" s="86"/>
      <c r="RGH159" s="86"/>
      <c r="RGI159" s="86"/>
      <c r="RGJ159" s="86"/>
      <c r="RGK159" s="86"/>
      <c r="RGL159" s="86"/>
      <c r="RGM159" s="86"/>
      <c r="RGN159" s="86"/>
      <c r="RGO159" s="86"/>
      <c r="RGP159" s="86"/>
      <c r="RGQ159" s="86"/>
      <c r="RGR159" s="86"/>
      <c r="RGS159" s="86"/>
      <c r="RGT159" s="86"/>
      <c r="RGU159" s="86"/>
      <c r="RGV159" s="86"/>
      <c r="RGW159" s="86"/>
      <c r="RGX159" s="86"/>
      <c r="RGY159" s="86"/>
      <c r="RGZ159" s="86"/>
      <c r="RHA159" s="86"/>
      <c r="RHB159" s="86"/>
      <c r="RHC159" s="86"/>
      <c r="RHD159" s="86"/>
      <c r="RHE159" s="86"/>
      <c r="RHF159" s="86"/>
      <c r="RHG159" s="86"/>
      <c r="RHH159" s="86"/>
      <c r="RHI159" s="86"/>
      <c r="RHJ159" s="86"/>
      <c r="RHK159" s="86"/>
      <c r="RHL159" s="86"/>
      <c r="RHM159" s="86"/>
      <c r="RHN159" s="86"/>
      <c r="RHO159" s="86"/>
      <c r="RHP159" s="86"/>
      <c r="RHQ159" s="86"/>
      <c r="RHR159" s="86"/>
      <c r="RHS159" s="86"/>
      <c r="RHT159" s="86"/>
      <c r="RHU159" s="86"/>
      <c r="RHV159" s="86"/>
      <c r="RHW159" s="86"/>
      <c r="RHX159" s="86"/>
      <c r="RHY159" s="86"/>
      <c r="RHZ159" s="86"/>
      <c r="RIA159" s="86"/>
      <c r="RIB159" s="86"/>
      <c r="RIC159" s="86"/>
      <c r="RID159" s="86"/>
      <c r="RIE159" s="86"/>
      <c r="RIF159" s="86"/>
      <c r="RIG159" s="86"/>
      <c r="RIH159" s="86"/>
      <c r="RII159" s="86"/>
      <c r="RIJ159" s="86"/>
      <c r="RIK159" s="86"/>
      <c r="RIL159" s="86"/>
      <c r="RIM159" s="86"/>
      <c r="RIN159" s="86"/>
      <c r="RIO159" s="86"/>
      <c r="RIP159" s="86"/>
      <c r="RIQ159" s="86"/>
      <c r="RIR159" s="86"/>
      <c r="RIS159" s="86"/>
      <c r="RIT159" s="86"/>
      <c r="RIU159" s="86"/>
      <c r="RIV159" s="86"/>
      <c r="RIW159" s="86"/>
      <c r="RIX159" s="86"/>
      <c r="RIY159" s="86"/>
      <c r="RIZ159" s="86"/>
      <c r="RJA159" s="86"/>
      <c r="RJB159" s="86"/>
      <c r="RJC159" s="86"/>
      <c r="RJD159" s="86"/>
      <c r="RJE159" s="86"/>
      <c r="RJF159" s="86"/>
      <c r="RJG159" s="86"/>
      <c r="RJH159" s="86"/>
      <c r="RJI159" s="86"/>
      <c r="RJJ159" s="86"/>
      <c r="RJK159" s="86"/>
      <c r="RJL159" s="86"/>
      <c r="RJM159" s="86"/>
      <c r="RJN159" s="86"/>
      <c r="RJO159" s="86"/>
      <c r="RJP159" s="86"/>
      <c r="RJQ159" s="86"/>
      <c r="RJR159" s="86"/>
      <c r="RJS159" s="86"/>
      <c r="RJT159" s="86"/>
      <c r="RJU159" s="86"/>
      <c r="RJV159" s="86"/>
      <c r="RJW159" s="86"/>
      <c r="RJX159" s="86"/>
      <c r="RJY159" s="86"/>
      <c r="RJZ159" s="86"/>
      <c r="RKA159" s="86"/>
      <c r="RKB159" s="86"/>
      <c r="RKC159" s="86"/>
      <c r="RKD159" s="86"/>
      <c r="RKE159" s="86"/>
      <c r="RKF159" s="86"/>
      <c r="RKG159" s="86"/>
      <c r="RKH159" s="86"/>
      <c r="RKI159" s="86"/>
      <c r="RKJ159" s="86"/>
      <c r="RKK159" s="86"/>
      <c r="RKL159" s="86"/>
      <c r="RKM159" s="86"/>
      <c r="RKN159" s="86"/>
      <c r="RKO159" s="86"/>
      <c r="RKP159" s="86"/>
      <c r="RKQ159" s="86"/>
      <c r="RKR159" s="86"/>
      <c r="RKS159" s="86"/>
      <c r="RKT159" s="86"/>
      <c r="RKU159" s="86"/>
      <c r="RKV159" s="86"/>
      <c r="RKW159" s="86"/>
      <c r="RKX159" s="86"/>
      <c r="RKY159" s="86"/>
      <c r="RKZ159" s="86"/>
      <c r="RLA159" s="86"/>
      <c r="RLB159" s="86"/>
      <c r="RLC159" s="86"/>
      <c r="RLD159" s="86"/>
      <c r="RLE159" s="86"/>
      <c r="RLF159" s="86"/>
      <c r="RLG159" s="86"/>
      <c r="RLH159" s="86"/>
      <c r="RLI159" s="86"/>
      <c r="RLJ159" s="86"/>
      <c r="RLK159" s="86"/>
      <c r="RLL159" s="86"/>
      <c r="RLM159" s="86"/>
      <c r="RLN159" s="86"/>
      <c r="RLO159" s="86"/>
      <c r="RLP159" s="86"/>
      <c r="RLQ159" s="86"/>
      <c r="RLR159" s="86"/>
      <c r="RLS159" s="186"/>
      <c r="RLT159" s="186"/>
      <c r="RLU159" s="186"/>
      <c r="RLV159" s="186"/>
      <c r="RLW159" s="186"/>
      <c r="RLX159" s="186"/>
      <c r="RLY159" s="86"/>
      <c r="RLZ159" s="86"/>
      <c r="RMA159" s="86"/>
      <c r="RMB159" s="86"/>
      <c r="RMC159" s="86"/>
      <c r="RMD159" s="86"/>
      <c r="RME159" s="86"/>
      <c r="RMF159" s="86"/>
      <c r="RMG159" s="86"/>
      <c r="RMH159" s="86"/>
      <c r="RMI159" s="86"/>
      <c r="RMJ159" s="86"/>
      <c r="RMK159" s="86"/>
      <c r="RML159" s="86"/>
      <c r="RMM159" s="86"/>
      <c r="RMN159" s="86"/>
      <c r="RMO159" s="86"/>
      <c r="RMP159" s="86"/>
      <c r="RMQ159" s="86"/>
      <c r="RMR159" s="86"/>
      <c r="RMS159" s="86"/>
      <c r="RMT159" s="86"/>
      <c r="RMU159" s="86"/>
      <c r="RMV159" s="86"/>
      <c r="RMW159" s="86"/>
      <c r="RMX159" s="86"/>
      <c r="RMY159" s="86"/>
      <c r="RMZ159" s="86"/>
      <c r="RNA159" s="86"/>
      <c r="RNB159" s="86"/>
      <c r="RNC159" s="86"/>
      <c r="RND159" s="86"/>
      <c r="RNE159" s="86"/>
      <c r="RNF159" s="86"/>
      <c r="RNG159" s="86"/>
      <c r="RNH159" s="86"/>
      <c r="RNI159" s="86"/>
      <c r="RNJ159" s="86"/>
      <c r="RNK159" s="86"/>
      <c r="RNL159" s="86"/>
      <c r="RNM159" s="86"/>
      <c r="RNN159" s="86"/>
      <c r="RNO159" s="86"/>
      <c r="RNP159" s="86"/>
      <c r="RNQ159" s="86"/>
      <c r="RNR159" s="86"/>
      <c r="RNS159" s="86"/>
      <c r="RNT159" s="86"/>
      <c r="RNU159" s="86"/>
      <c r="RNV159" s="86"/>
      <c r="RNW159" s="86"/>
      <c r="RNX159" s="86"/>
      <c r="RNY159" s="86"/>
      <c r="RNZ159" s="86"/>
      <c r="ROA159" s="86"/>
      <c r="ROB159" s="86"/>
      <c r="ROC159" s="86"/>
      <c r="ROD159" s="86"/>
      <c r="ROE159" s="86"/>
      <c r="ROF159" s="86"/>
      <c r="ROG159" s="86"/>
      <c r="ROH159" s="86"/>
      <c r="ROI159" s="86"/>
      <c r="ROJ159" s="86"/>
      <c r="ROK159" s="86"/>
      <c r="ROL159" s="86"/>
      <c r="ROM159" s="86"/>
      <c r="RON159" s="86"/>
      <c r="ROO159" s="86"/>
      <c r="ROP159" s="86"/>
      <c r="ROQ159" s="86"/>
      <c r="ROR159" s="86"/>
      <c r="ROS159" s="86"/>
      <c r="ROT159" s="86"/>
      <c r="ROU159" s="86"/>
      <c r="ROV159" s="86"/>
      <c r="ROW159" s="86"/>
      <c r="ROX159" s="86"/>
      <c r="ROY159" s="86"/>
      <c r="ROZ159" s="86"/>
      <c r="RPA159" s="86"/>
      <c r="RPB159" s="86"/>
      <c r="RPC159" s="86"/>
      <c r="RPD159" s="86"/>
      <c r="RPE159" s="86"/>
      <c r="RPF159" s="86"/>
      <c r="RPG159" s="86"/>
      <c r="RPH159" s="86"/>
      <c r="RPI159" s="86"/>
      <c r="RPJ159" s="86"/>
      <c r="RPK159" s="86"/>
      <c r="RPL159" s="86"/>
      <c r="RPM159" s="86"/>
      <c r="RPN159" s="86"/>
      <c r="RPO159" s="86"/>
      <c r="RPP159" s="86"/>
      <c r="RPQ159" s="86"/>
      <c r="RPR159" s="86"/>
      <c r="RPS159" s="86"/>
      <c r="RPT159" s="86"/>
      <c r="RPU159" s="86"/>
      <c r="RPV159" s="86"/>
      <c r="RPW159" s="86"/>
      <c r="RPX159" s="86"/>
      <c r="RPY159" s="86"/>
      <c r="RPZ159" s="86"/>
      <c r="RQA159" s="86"/>
      <c r="RQB159" s="86"/>
      <c r="RQC159" s="86"/>
      <c r="RQD159" s="86"/>
      <c r="RQE159" s="86"/>
      <c r="RQF159" s="86"/>
      <c r="RQG159" s="86"/>
      <c r="RQH159" s="86"/>
      <c r="RQI159" s="86"/>
      <c r="RQJ159" s="86"/>
      <c r="RQK159" s="86"/>
      <c r="RQL159" s="86"/>
      <c r="RQM159" s="86"/>
      <c r="RQN159" s="86"/>
      <c r="RQO159" s="86"/>
      <c r="RQP159" s="86"/>
      <c r="RQQ159" s="86"/>
      <c r="RQR159" s="86"/>
      <c r="RQS159" s="86"/>
      <c r="RQT159" s="86"/>
      <c r="RQU159" s="86"/>
      <c r="RQV159" s="86"/>
      <c r="RQW159" s="86"/>
      <c r="RQX159" s="86"/>
      <c r="RQY159" s="86"/>
      <c r="RQZ159" s="86"/>
      <c r="RRA159" s="86"/>
      <c r="RRB159" s="86"/>
      <c r="RRC159" s="86"/>
      <c r="RRD159" s="86"/>
      <c r="RRE159" s="86"/>
      <c r="RRF159" s="86"/>
      <c r="RRG159" s="86"/>
      <c r="RRH159" s="86"/>
      <c r="RRI159" s="86"/>
      <c r="RRJ159" s="86"/>
      <c r="RRK159" s="86"/>
      <c r="RRL159" s="86"/>
      <c r="RRM159" s="86"/>
      <c r="RRN159" s="86"/>
      <c r="RRO159" s="86"/>
      <c r="RRP159" s="86"/>
      <c r="RRQ159" s="86"/>
      <c r="RRR159" s="86"/>
      <c r="RRS159" s="86"/>
      <c r="RRT159" s="86"/>
      <c r="RRU159" s="86"/>
      <c r="RRV159" s="86"/>
      <c r="RRW159" s="86"/>
      <c r="RRX159" s="86"/>
      <c r="RRY159" s="86"/>
      <c r="RRZ159" s="86"/>
      <c r="RSA159" s="86"/>
      <c r="RSB159" s="86"/>
      <c r="RSC159" s="86"/>
      <c r="RSD159" s="86"/>
      <c r="RSE159" s="86"/>
      <c r="RSF159" s="86"/>
      <c r="RSG159" s="86"/>
      <c r="RSH159" s="86"/>
      <c r="RSI159" s="86"/>
      <c r="RSJ159" s="86"/>
      <c r="RSK159" s="86"/>
      <c r="RSL159" s="86"/>
      <c r="RSM159" s="86"/>
      <c r="RSN159" s="86"/>
      <c r="RSO159" s="86"/>
      <c r="RSP159" s="86"/>
      <c r="RSQ159" s="86"/>
      <c r="RSR159" s="86"/>
      <c r="RSS159" s="86"/>
      <c r="RST159" s="86"/>
      <c r="RSU159" s="86"/>
      <c r="RSV159" s="86"/>
      <c r="RSW159" s="86"/>
      <c r="RSX159" s="86"/>
      <c r="RSY159" s="86"/>
      <c r="RSZ159" s="86"/>
      <c r="RTA159" s="86"/>
      <c r="RTB159" s="86"/>
      <c r="RTC159" s="86"/>
      <c r="RTD159" s="86"/>
      <c r="RTE159" s="86"/>
      <c r="RTF159" s="86"/>
      <c r="RTG159" s="86"/>
      <c r="RTH159" s="86"/>
      <c r="RTI159" s="86"/>
      <c r="RTJ159" s="86"/>
      <c r="RTK159" s="86"/>
      <c r="RTL159" s="86"/>
      <c r="RTM159" s="86"/>
      <c r="RTN159" s="86"/>
      <c r="RTO159" s="86"/>
      <c r="RTP159" s="86"/>
      <c r="RTQ159" s="86"/>
      <c r="RTR159" s="86"/>
      <c r="RTS159" s="86"/>
      <c r="RTT159" s="86"/>
      <c r="RTU159" s="86"/>
      <c r="RTV159" s="86"/>
      <c r="RTW159" s="86"/>
      <c r="RTX159" s="86"/>
      <c r="RTY159" s="86"/>
      <c r="RTZ159" s="86"/>
      <c r="RUA159" s="86"/>
      <c r="RUB159" s="86"/>
      <c r="RUC159" s="86"/>
      <c r="RUD159" s="86"/>
      <c r="RUE159" s="86"/>
      <c r="RUF159" s="86"/>
      <c r="RUG159" s="86"/>
      <c r="RUH159" s="86"/>
      <c r="RUI159" s="86"/>
      <c r="RUJ159" s="86"/>
      <c r="RUK159" s="86"/>
      <c r="RUL159" s="86"/>
      <c r="RUM159" s="86"/>
      <c r="RUN159" s="86"/>
      <c r="RUO159" s="86"/>
      <c r="RUP159" s="86"/>
      <c r="RUQ159" s="86"/>
      <c r="RUR159" s="86"/>
      <c r="RUS159" s="86"/>
      <c r="RUT159" s="86"/>
      <c r="RUU159" s="86"/>
      <c r="RUV159" s="86"/>
      <c r="RUW159" s="86"/>
      <c r="RUX159" s="86"/>
      <c r="RUY159" s="86"/>
      <c r="RUZ159" s="86"/>
      <c r="RVA159" s="86"/>
      <c r="RVB159" s="86"/>
      <c r="RVC159" s="86"/>
      <c r="RVD159" s="86"/>
      <c r="RVE159" s="86"/>
      <c r="RVF159" s="86"/>
      <c r="RVG159" s="86"/>
      <c r="RVH159" s="86"/>
      <c r="RVI159" s="86"/>
      <c r="RVJ159" s="86"/>
      <c r="RVK159" s="86"/>
      <c r="RVL159" s="86"/>
      <c r="RVM159" s="86"/>
      <c r="RVN159" s="86"/>
      <c r="RVO159" s="186"/>
      <c r="RVP159" s="186"/>
      <c r="RVQ159" s="186"/>
      <c r="RVR159" s="186"/>
      <c r="RVS159" s="186"/>
      <c r="RVT159" s="186"/>
      <c r="RVU159" s="86"/>
      <c r="RVV159" s="86"/>
      <c r="RVW159" s="86"/>
      <c r="RVX159" s="86"/>
      <c r="RVY159" s="86"/>
      <c r="RVZ159" s="86"/>
      <c r="RWA159" s="86"/>
      <c r="RWB159" s="86"/>
      <c r="RWC159" s="86"/>
      <c r="RWD159" s="86"/>
      <c r="RWE159" s="86"/>
      <c r="RWF159" s="86"/>
      <c r="RWG159" s="86"/>
      <c r="RWH159" s="86"/>
      <c r="RWI159" s="86"/>
      <c r="RWJ159" s="86"/>
      <c r="RWK159" s="86"/>
      <c r="RWL159" s="86"/>
      <c r="RWM159" s="86"/>
      <c r="RWN159" s="86"/>
      <c r="RWO159" s="86"/>
      <c r="RWP159" s="86"/>
      <c r="RWQ159" s="86"/>
      <c r="RWR159" s="86"/>
      <c r="RWS159" s="86"/>
      <c r="RWT159" s="86"/>
      <c r="RWU159" s="86"/>
      <c r="RWV159" s="86"/>
      <c r="RWW159" s="86"/>
      <c r="RWX159" s="86"/>
      <c r="RWY159" s="86"/>
      <c r="RWZ159" s="86"/>
      <c r="RXA159" s="86"/>
      <c r="RXB159" s="86"/>
      <c r="RXC159" s="86"/>
      <c r="RXD159" s="86"/>
      <c r="RXE159" s="86"/>
      <c r="RXF159" s="86"/>
      <c r="RXG159" s="86"/>
      <c r="RXH159" s="86"/>
      <c r="RXI159" s="86"/>
      <c r="RXJ159" s="86"/>
      <c r="RXK159" s="86"/>
      <c r="RXL159" s="86"/>
      <c r="RXM159" s="86"/>
      <c r="RXN159" s="86"/>
      <c r="RXO159" s="86"/>
      <c r="RXP159" s="86"/>
      <c r="RXQ159" s="86"/>
      <c r="RXR159" s="86"/>
      <c r="RXS159" s="86"/>
      <c r="RXT159" s="86"/>
      <c r="RXU159" s="86"/>
      <c r="RXV159" s="86"/>
      <c r="RXW159" s="86"/>
      <c r="RXX159" s="86"/>
      <c r="RXY159" s="86"/>
      <c r="RXZ159" s="86"/>
      <c r="RYA159" s="86"/>
      <c r="RYB159" s="86"/>
      <c r="RYC159" s="86"/>
      <c r="RYD159" s="86"/>
      <c r="RYE159" s="86"/>
      <c r="RYF159" s="86"/>
      <c r="RYG159" s="86"/>
      <c r="RYH159" s="86"/>
      <c r="RYI159" s="86"/>
      <c r="RYJ159" s="86"/>
      <c r="RYK159" s="86"/>
      <c r="RYL159" s="86"/>
      <c r="RYM159" s="86"/>
      <c r="RYN159" s="86"/>
      <c r="RYO159" s="86"/>
      <c r="RYP159" s="86"/>
      <c r="RYQ159" s="86"/>
      <c r="RYR159" s="86"/>
      <c r="RYS159" s="86"/>
      <c r="RYT159" s="86"/>
      <c r="RYU159" s="86"/>
      <c r="RYV159" s="86"/>
      <c r="RYW159" s="86"/>
      <c r="RYX159" s="86"/>
      <c r="RYY159" s="86"/>
      <c r="RYZ159" s="86"/>
      <c r="RZA159" s="86"/>
      <c r="RZB159" s="86"/>
      <c r="RZC159" s="86"/>
      <c r="RZD159" s="86"/>
      <c r="RZE159" s="86"/>
      <c r="RZF159" s="86"/>
      <c r="RZG159" s="86"/>
      <c r="RZH159" s="86"/>
      <c r="RZI159" s="86"/>
      <c r="RZJ159" s="86"/>
      <c r="RZK159" s="86"/>
      <c r="RZL159" s="86"/>
      <c r="RZM159" s="86"/>
      <c r="RZN159" s="86"/>
      <c r="RZO159" s="86"/>
      <c r="RZP159" s="86"/>
      <c r="RZQ159" s="86"/>
      <c r="RZR159" s="86"/>
      <c r="RZS159" s="86"/>
      <c r="RZT159" s="86"/>
      <c r="RZU159" s="86"/>
      <c r="RZV159" s="86"/>
      <c r="RZW159" s="86"/>
      <c r="RZX159" s="86"/>
      <c r="RZY159" s="86"/>
      <c r="RZZ159" s="86"/>
      <c r="SAA159" s="86"/>
      <c r="SAB159" s="86"/>
      <c r="SAC159" s="86"/>
      <c r="SAD159" s="86"/>
      <c r="SAE159" s="86"/>
      <c r="SAF159" s="86"/>
      <c r="SAG159" s="86"/>
      <c r="SAH159" s="86"/>
      <c r="SAI159" s="86"/>
      <c r="SAJ159" s="86"/>
      <c r="SAK159" s="86"/>
      <c r="SAL159" s="86"/>
      <c r="SAM159" s="86"/>
      <c r="SAN159" s="86"/>
      <c r="SAO159" s="86"/>
      <c r="SAP159" s="86"/>
      <c r="SAQ159" s="86"/>
      <c r="SAR159" s="86"/>
      <c r="SAS159" s="86"/>
      <c r="SAT159" s="86"/>
      <c r="SAU159" s="86"/>
      <c r="SAV159" s="86"/>
      <c r="SAW159" s="86"/>
      <c r="SAX159" s="86"/>
      <c r="SAY159" s="86"/>
      <c r="SAZ159" s="86"/>
      <c r="SBA159" s="86"/>
      <c r="SBB159" s="86"/>
      <c r="SBC159" s="86"/>
      <c r="SBD159" s="86"/>
      <c r="SBE159" s="86"/>
      <c r="SBF159" s="86"/>
      <c r="SBG159" s="86"/>
      <c r="SBH159" s="86"/>
      <c r="SBI159" s="86"/>
      <c r="SBJ159" s="86"/>
      <c r="SBK159" s="86"/>
      <c r="SBL159" s="86"/>
      <c r="SBM159" s="86"/>
      <c r="SBN159" s="86"/>
      <c r="SBO159" s="86"/>
      <c r="SBP159" s="86"/>
      <c r="SBQ159" s="86"/>
      <c r="SBR159" s="86"/>
      <c r="SBS159" s="86"/>
      <c r="SBT159" s="86"/>
      <c r="SBU159" s="86"/>
      <c r="SBV159" s="86"/>
      <c r="SBW159" s="86"/>
      <c r="SBX159" s="86"/>
      <c r="SBY159" s="86"/>
      <c r="SBZ159" s="86"/>
      <c r="SCA159" s="86"/>
      <c r="SCB159" s="86"/>
      <c r="SCC159" s="86"/>
      <c r="SCD159" s="86"/>
      <c r="SCE159" s="86"/>
      <c r="SCF159" s="86"/>
      <c r="SCG159" s="86"/>
      <c r="SCH159" s="86"/>
      <c r="SCI159" s="86"/>
      <c r="SCJ159" s="86"/>
      <c r="SCK159" s="86"/>
      <c r="SCL159" s="86"/>
      <c r="SCM159" s="86"/>
      <c r="SCN159" s="86"/>
      <c r="SCO159" s="86"/>
      <c r="SCP159" s="86"/>
      <c r="SCQ159" s="86"/>
      <c r="SCR159" s="86"/>
      <c r="SCS159" s="86"/>
      <c r="SCT159" s="86"/>
      <c r="SCU159" s="86"/>
      <c r="SCV159" s="86"/>
      <c r="SCW159" s="86"/>
      <c r="SCX159" s="86"/>
      <c r="SCY159" s="86"/>
      <c r="SCZ159" s="86"/>
      <c r="SDA159" s="86"/>
      <c r="SDB159" s="86"/>
      <c r="SDC159" s="86"/>
      <c r="SDD159" s="86"/>
      <c r="SDE159" s="86"/>
      <c r="SDF159" s="86"/>
      <c r="SDG159" s="86"/>
      <c r="SDH159" s="86"/>
      <c r="SDI159" s="86"/>
      <c r="SDJ159" s="86"/>
      <c r="SDK159" s="86"/>
      <c r="SDL159" s="86"/>
      <c r="SDM159" s="86"/>
      <c r="SDN159" s="86"/>
      <c r="SDO159" s="86"/>
      <c r="SDP159" s="86"/>
      <c r="SDQ159" s="86"/>
      <c r="SDR159" s="86"/>
      <c r="SDS159" s="86"/>
      <c r="SDT159" s="86"/>
      <c r="SDU159" s="86"/>
      <c r="SDV159" s="86"/>
      <c r="SDW159" s="86"/>
      <c r="SDX159" s="86"/>
      <c r="SDY159" s="86"/>
      <c r="SDZ159" s="86"/>
      <c r="SEA159" s="86"/>
      <c r="SEB159" s="86"/>
      <c r="SEC159" s="86"/>
      <c r="SED159" s="86"/>
      <c r="SEE159" s="86"/>
      <c r="SEF159" s="86"/>
      <c r="SEG159" s="86"/>
      <c r="SEH159" s="86"/>
      <c r="SEI159" s="86"/>
      <c r="SEJ159" s="86"/>
      <c r="SEK159" s="86"/>
      <c r="SEL159" s="86"/>
      <c r="SEM159" s="86"/>
      <c r="SEN159" s="86"/>
      <c r="SEO159" s="86"/>
      <c r="SEP159" s="86"/>
      <c r="SEQ159" s="86"/>
      <c r="SER159" s="86"/>
      <c r="SES159" s="86"/>
      <c r="SET159" s="86"/>
      <c r="SEU159" s="86"/>
      <c r="SEV159" s="86"/>
      <c r="SEW159" s="86"/>
      <c r="SEX159" s="86"/>
      <c r="SEY159" s="86"/>
      <c r="SEZ159" s="86"/>
      <c r="SFA159" s="86"/>
      <c r="SFB159" s="86"/>
      <c r="SFC159" s="86"/>
      <c r="SFD159" s="86"/>
      <c r="SFE159" s="86"/>
      <c r="SFF159" s="86"/>
      <c r="SFG159" s="86"/>
      <c r="SFH159" s="86"/>
      <c r="SFI159" s="86"/>
      <c r="SFJ159" s="86"/>
      <c r="SFK159" s="186"/>
      <c r="SFL159" s="186"/>
      <c r="SFM159" s="186"/>
      <c r="SFN159" s="186"/>
      <c r="SFO159" s="186"/>
      <c r="SFP159" s="186"/>
      <c r="SFQ159" s="86"/>
      <c r="SFR159" s="86"/>
      <c r="SFS159" s="86"/>
      <c r="SFT159" s="86"/>
      <c r="SFU159" s="86"/>
      <c r="SFV159" s="86"/>
      <c r="SFW159" s="86"/>
      <c r="SFX159" s="86"/>
      <c r="SFY159" s="86"/>
      <c r="SFZ159" s="86"/>
      <c r="SGA159" s="86"/>
      <c r="SGB159" s="86"/>
      <c r="SGC159" s="86"/>
      <c r="SGD159" s="86"/>
      <c r="SGE159" s="86"/>
      <c r="SGF159" s="86"/>
      <c r="SGG159" s="86"/>
      <c r="SGH159" s="86"/>
      <c r="SGI159" s="86"/>
      <c r="SGJ159" s="86"/>
      <c r="SGK159" s="86"/>
      <c r="SGL159" s="86"/>
      <c r="SGM159" s="86"/>
      <c r="SGN159" s="86"/>
      <c r="SGO159" s="86"/>
      <c r="SGP159" s="86"/>
      <c r="SGQ159" s="86"/>
      <c r="SGR159" s="86"/>
      <c r="SGS159" s="86"/>
      <c r="SGT159" s="86"/>
      <c r="SGU159" s="86"/>
      <c r="SGV159" s="86"/>
      <c r="SGW159" s="86"/>
      <c r="SGX159" s="86"/>
      <c r="SGY159" s="86"/>
      <c r="SGZ159" s="86"/>
      <c r="SHA159" s="86"/>
      <c r="SHB159" s="86"/>
      <c r="SHC159" s="86"/>
      <c r="SHD159" s="86"/>
      <c r="SHE159" s="86"/>
      <c r="SHF159" s="86"/>
      <c r="SHG159" s="86"/>
      <c r="SHH159" s="86"/>
      <c r="SHI159" s="86"/>
      <c r="SHJ159" s="86"/>
      <c r="SHK159" s="86"/>
      <c r="SHL159" s="86"/>
      <c r="SHM159" s="86"/>
      <c r="SHN159" s="86"/>
      <c r="SHO159" s="86"/>
      <c r="SHP159" s="86"/>
      <c r="SHQ159" s="86"/>
      <c r="SHR159" s="86"/>
      <c r="SHS159" s="86"/>
      <c r="SHT159" s="86"/>
      <c r="SHU159" s="86"/>
      <c r="SHV159" s="86"/>
      <c r="SHW159" s="86"/>
      <c r="SHX159" s="86"/>
      <c r="SHY159" s="86"/>
      <c r="SHZ159" s="86"/>
      <c r="SIA159" s="86"/>
      <c r="SIB159" s="86"/>
      <c r="SIC159" s="86"/>
      <c r="SID159" s="86"/>
      <c r="SIE159" s="86"/>
      <c r="SIF159" s="86"/>
      <c r="SIG159" s="86"/>
      <c r="SIH159" s="86"/>
      <c r="SII159" s="86"/>
      <c r="SIJ159" s="86"/>
      <c r="SIK159" s="86"/>
      <c r="SIL159" s="86"/>
      <c r="SIM159" s="86"/>
      <c r="SIN159" s="86"/>
      <c r="SIO159" s="86"/>
      <c r="SIP159" s="86"/>
      <c r="SIQ159" s="86"/>
      <c r="SIR159" s="86"/>
      <c r="SIS159" s="86"/>
      <c r="SIT159" s="86"/>
      <c r="SIU159" s="86"/>
      <c r="SIV159" s="86"/>
      <c r="SIW159" s="86"/>
      <c r="SIX159" s="86"/>
      <c r="SIY159" s="86"/>
      <c r="SIZ159" s="86"/>
      <c r="SJA159" s="86"/>
      <c r="SJB159" s="86"/>
      <c r="SJC159" s="86"/>
      <c r="SJD159" s="86"/>
      <c r="SJE159" s="86"/>
      <c r="SJF159" s="86"/>
      <c r="SJG159" s="86"/>
      <c r="SJH159" s="86"/>
      <c r="SJI159" s="86"/>
      <c r="SJJ159" s="86"/>
      <c r="SJK159" s="86"/>
      <c r="SJL159" s="86"/>
      <c r="SJM159" s="86"/>
      <c r="SJN159" s="86"/>
      <c r="SJO159" s="86"/>
      <c r="SJP159" s="86"/>
      <c r="SJQ159" s="86"/>
      <c r="SJR159" s="86"/>
      <c r="SJS159" s="86"/>
      <c r="SJT159" s="86"/>
      <c r="SJU159" s="86"/>
      <c r="SJV159" s="86"/>
      <c r="SJW159" s="86"/>
      <c r="SJX159" s="86"/>
      <c r="SJY159" s="86"/>
      <c r="SJZ159" s="86"/>
      <c r="SKA159" s="86"/>
      <c r="SKB159" s="86"/>
      <c r="SKC159" s="86"/>
      <c r="SKD159" s="86"/>
      <c r="SKE159" s="86"/>
      <c r="SKF159" s="86"/>
      <c r="SKG159" s="86"/>
      <c r="SKH159" s="86"/>
      <c r="SKI159" s="86"/>
      <c r="SKJ159" s="86"/>
      <c r="SKK159" s="86"/>
      <c r="SKL159" s="86"/>
      <c r="SKM159" s="86"/>
      <c r="SKN159" s="86"/>
      <c r="SKO159" s="86"/>
      <c r="SKP159" s="86"/>
      <c r="SKQ159" s="86"/>
      <c r="SKR159" s="86"/>
      <c r="SKS159" s="86"/>
      <c r="SKT159" s="86"/>
      <c r="SKU159" s="86"/>
      <c r="SKV159" s="86"/>
      <c r="SKW159" s="86"/>
      <c r="SKX159" s="86"/>
      <c r="SKY159" s="86"/>
      <c r="SKZ159" s="86"/>
      <c r="SLA159" s="86"/>
      <c r="SLB159" s="86"/>
      <c r="SLC159" s="86"/>
      <c r="SLD159" s="86"/>
      <c r="SLE159" s="86"/>
      <c r="SLF159" s="86"/>
      <c r="SLG159" s="86"/>
      <c r="SLH159" s="86"/>
      <c r="SLI159" s="86"/>
      <c r="SLJ159" s="86"/>
      <c r="SLK159" s="86"/>
      <c r="SLL159" s="86"/>
      <c r="SLM159" s="86"/>
      <c r="SLN159" s="86"/>
      <c r="SLO159" s="86"/>
      <c r="SLP159" s="86"/>
      <c r="SLQ159" s="86"/>
      <c r="SLR159" s="86"/>
      <c r="SLS159" s="86"/>
      <c r="SLT159" s="86"/>
      <c r="SLU159" s="86"/>
      <c r="SLV159" s="86"/>
      <c r="SLW159" s="86"/>
      <c r="SLX159" s="86"/>
      <c r="SLY159" s="86"/>
      <c r="SLZ159" s="86"/>
      <c r="SMA159" s="86"/>
      <c r="SMB159" s="86"/>
      <c r="SMC159" s="86"/>
      <c r="SMD159" s="86"/>
      <c r="SME159" s="86"/>
      <c r="SMF159" s="86"/>
      <c r="SMG159" s="86"/>
      <c r="SMH159" s="86"/>
      <c r="SMI159" s="86"/>
      <c r="SMJ159" s="86"/>
      <c r="SMK159" s="86"/>
      <c r="SML159" s="86"/>
      <c r="SMM159" s="86"/>
      <c r="SMN159" s="86"/>
      <c r="SMO159" s="86"/>
      <c r="SMP159" s="86"/>
      <c r="SMQ159" s="86"/>
      <c r="SMR159" s="86"/>
      <c r="SMS159" s="86"/>
      <c r="SMT159" s="86"/>
      <c r="SMU159" s="86"/>
      <c r="SMV159" s="86"/>
      <c r="SMW159" s="86"/>
      <c r="SMX159" s="86"/>
      <c r="SMY159" s="86"/>
      <c r="SMZ159" s="86"/>
      <c r="SNA159" s="86"/>
      <c r="SNB159" s="86"/>
      <c r="SNC159" s="86"/>
      <c r="SND159" s="86"/>
      <c r="SNE159" s="86"/>
      <c r="SNF159" s="86"/>
      <c r="SNG159" s="86"/>
      <c r="SNH159" s="86"/>
      <c r="SNI159" s="86"/>
      <c r="SNJ159" s="86"/>
      <c r="SNK159" s="86"/>
      <c r="SNL159" s="86"/>
      <c r="SNM159" s="86"/>
      <c r="SNN159" s="86"/>
      <c r="SNO159" s="86"/>
      <c r="SNP159" s="86"/>
      <c r="SNQ159" s="86"/>
      <c r="SNR159" s="86"/>
      <c r="SNS159" s="86"/>
      <c r="SNT159" s="86"/>
      <c r="SNU159" s="86"/>
      <c r="SNV159" s="86"/>
      <c r="SNW159" s="86"/>
      <c r="SNX159" s="86"/>
      <c r="SNY159" s="86"/>
      <c r="SNZ159" s="86"/>
      <c r="SOA159" s="86"/>
      <c r="SOB159" s="86"/>
      <c r="SOC159" s="86"/>
      <c r="SOD159" s="86"/>
      <c r="SOE159" s="86"/>
      <c r="SOF159" s="86"/>
      <c r="SOG159" s="86"/>
      <c r="SOH159" s="86"/>
      <c r="SOI159" s="86"/>
      <c r="SOJ159" s="86"/>
      <c r="SOK159" s="86"/>
      <c r="SOL159" s="86"/>
      <c r="SOM159" s="86"/>
      <c r="SON159" s="86"/>
      <c r="SOO159" s="86"/>
      <c r="SOP159" s="86"/>
      <c r="SOQ159" s="86"/>
      <c r="SOR159" s="86"/>
      <c r="SOS159" s="86"/>
      <c r="SOT159" s="86"/>
      <c r="SOU159" s="86"/>
      <c r="SOV159" s="86"/>
      <c r="SOW159" s="86"/>
      <c r="SOX159" s="86"/>
      <c r="SOY159" s="86"/>
      <c r="SOZ159" s="86"/>
      <c r="SPA159" s="86"/>
      <c r="SPB159" s="86"/>
      <c r="SPC159" s="86"/>
      <c r="SPD159" s="86"/>
      <c r="SPE159" s="86"/>
      <c r="SPF159" s="86"/>
      <c r="SPG159" s="186"/>
      <c r="SPH159" s="186"/>
      <c r="SPI159" s="186"/>
      <c r="SPJ159" s="186"/>
      <c r="SPK159" s="186"/>
      <c r="SPL159" s="186"/>
      <c r="SPM159" s="86"/>
      <c r="SPN159" s="86"/>
      <c r="SPO159" s="86"/>
      <c r="SPP159" s="86"/>
      <c r="SPQ159" s="86"/>
      <c r="SPR159" s="86"/>
      <c r="SPS159" s="86"/>
      <c r="SPT159" s="86"/>
      <c r="SPU159" s="86"/>
      <c r="SPV159" s="86"/>
      <c r="SPW159" s="86"/>
      <c r="SPX159" s="86"/>
      <c r="SPY159" s="86"/>
      <c r="SPZ159" s="86"/>
      <c r="SQA159" s="86"/>
      <c r="SQB159" s="86"/>
      <c r="SQC159" s="86"/>
      <c r="SQD159" s="86"/>
      <c r="SQE159" s="86"/>
      <c r="SQF159" s="86"/>
      <c r="SQG159" s="86"/>
      <c r="SQH159" s="86"/>
      <c r="SQI159" s="86"/>
      <c r="SQJ159" s="86"/>
      <c r="SQK159" s="86"/>
      <c r="SQL159" s="86"/>
      <c r="SQM159" s="86"/>
      <c r="SQN159" s="86"/>
      <c r="SQO159" s="86"/>
      <c r="SQP159" s="86"/>
      <c r="SQQ159" s="86"/>
      <c r="SQR159" s="86"/>
      <c r="SQS159" s="86"/>
      <c r="SQT159" s="86"/>
      <c r="SQU159" s="86"/>
      <c r="SQV159" s="86"/>
      <c r="SQW159" s="86"/>
      <c r="SQX159" s="86"/>
      <c r="SQY159" s="86"/>
      <c r="SQZ159" s="86"/>
      <c r="SRA159" s="86"/>
      <c r="SRB159" s="86"/>
      <c r="SRC159" s="86"/>
      <c r="SRD159" s="86"/>
      <c r="SRE159" s="86"/>
      <c r="SRF159" s="86"/>
      <c r="SRG159" s="86"/>
      <c r="SRH159" s="86"/>
      <c r="SRI159" s="86"/>
      <c r="SRJ159" s="86"/>
      <c r="SRK159" s="86"/>
      <c r="SRL159" s="86"/>
      <c r="SRM159" s="86"/>
      <c r="SRN159" s="86"/>
      <c r="SRO159" s="86"/>
      <c r="SRP159" s="86"/>
      <c r="SRQ159" s="86"/>
      <c r="SRR159" s="86"/>
      <c r="SRS159" s="86"/>
      <c r="SRT159" s="86"/>
      <c r="SRU159" s="86"/>
      <c r="SRV159" s="86"/>
      <c r="SRW159" s="86"/>
      <c r="SRX159" s="86"/>
      <c r="SRY159" s="86"/>
      <c r="SRZ159" s="86"/>
      <c r="SSA159" s="86"/>
      <c r="SSB159" s="86"/>
      <c r="SSC159" s="86"/>
      <c r="SSD159" s="86"/>
      <c r="SSE159" s="86"/>
      <c r="SSF159" s="86"/>
      <c r="SSG159" s="86"/>
      <c r="SSH159" s="86"/>
      <c r="SSI159" s="86"/>
      <c r="SSJ159" s="86"/>
      <c r="SSK159" s="86"/>
      <c r="SSL159" s="86"/>
      <c r="SSM159" s="86"/>
      <c r="SSN159" s="86"/>
      <c r="SSO159" s="86"/>
      <c r="SSP159" s="86"/>
      <c r="SSQ159" s="86"/>
      <c r="SSR159" s="86"/>
      <c r="SSS159" s="86"/>
      <c r="SST159" s="86"/>
      <c r="SSU159" s="86"/>
      <c r="SSV159" s="86"/>
      <c r="SSW159" s="86"/>
      <c r="SSX159" s="86"/>
      <c r="SSY159" s="86"/>
      <c r="SSZ159" s="86"/>
      <c r="STA159" s="86"/>
      <c r="STB159" s="86"/>
      <c r="STC159" s="86"/>
      <c r="STD159" s="86"/>
      <c r="STE159" s="86"/>
      <c r="STF159" s="86"/>
      <c r="STG159" s="86"/>
      <c r="STH159" s="86"/>
      <c r="STI159" s="86"/>
      <c r="STJ159" s="86"/>
      <c r="STK159" s="86"/>
      <c r="STL159" s="86"/>
      <c r="STM159" s="86"/>
      <c r="STN159" s="86"/>
      <c r="STO159" s="86"/>
      <c r="STP159" s="86"/>
      <c r="STQ159" s="86"/>
      <c r="STR159" s="86"/>
      <c r="STS159" s="86"/>
      <c r="STT159" s="86"/>
      <c r="STU159" s="86"/>
      <c r="STV159" s="86"/>
      <c r="STW159" s="86"/>
      <c r="STX159" s="86"/>
      <c r="STY159" s="86"/>
      <c r="STZ159" s="86"/>
      <c r="SUA159" s="86"/>
      <c r="SUB159" s="86"/>
      <c r="SUC159" s="86"/>
      <c r="SUD159" s="86"/>
      <c r="SUE159" s="86"/>
      <c r="SUF159" s="86"/>
      <c r="SUG159" s="86"/>
      <c r="SUH159" s="86"/>
      <c r="SUI159" s="86"/>
      <c r="SUJ159" s="86"/>
      <c r="SUK159" s="86"/>
      <c r="SUL159" s="86"/>
      <c r="SUM159" s="86"/>
      <c r="SUN159" s="86"/>
      <c r="SUO159" s="86"/>
      <c r="SUP159" s="86"/>
      <c r="SUQ159" s="86"/>
      <c r="SUR159" s="86"/>
      <c r="SUS159" s="86"/>
      <c r="SUT159" s="86"/>
      <c r="SUU159" s="86"/>
      <c r="SUV159" s="86"/>
      <c r="SUW159" s="86"/>
      <c r="SUX159" s="86"/>
      <c r="SUY159" s="86"/>
      <c r="SUZ159" s="86"/>
      <c r="SVA159" s="86"/>
      <c r="SVB159" s="86"/>
      <c r="SVC159" s="86"/>
      <c r="SVD159" s="86"/>
      <c r="SVE159" s="86"/>
      <c r="SVF159" s="86"/>
      <c r="SVG159" s="86"/>
      <c r="SVH159" s="86"/>
      <c r="SVI159" s="86"/>
      <c r="SVJ159" s="86"/>
      <c r="SVK159" s="86"/>
      <c r="SVL159" s="86"/>
      <c r="SVM159" s="86"/>
      <c r="SVN159" s="86"/>
      <c r="SVO159" s="86"/>
      <c r="SVP159" s="86"/>
      <c r="SVQ159" s="86"/>
      <c r="SVR159" s="86"/>
      <c r="SVS159" s="86"/>
      <c r="SVT159" s="86"/>
      <c r="SVU159" s="86"/>
      <c r="SVV159" s="86"/>
      <c r="SVW159" s="86"/>
      <c r="SVX159" s="86"/>
      <c r="SVY159" s="86"/>
      <c r="SVZ159" s="86"/>
      <c r="SWA159" s="86"/>
      <c r="SWB159" s="86"/>
      <c r="SWC159" s="86"/>
      <c r="SWD159" s="86"/>
      <c r="SWE159" s="86"/>
      <c r="SWF159" s="86"/>
      <c r="SWG159" s="86"/>
      <c r="SWH159" s="86"/>
      <c r="SWI159" s="86"/>
      <c r="SWJ159" s="86"/>
      <c r="SWK159" s="86"/>
      <c r="SWL159" s="86"/>
      <c r="SWM159" s="86"/>
      <c r="SWN159" s="86"/>
      <c r="SWO159" s="86"/>
      <c r="SWP159" s="86"/>
      <c r="SWQ159" s="86"/>
      <c r="SWR159" s="86"/>
      <c r="SWS159" s="86"/>
      <c r="SWT159" s="86"/>
      <c r="SWU159" s="86"/>
      <c r="SWV159" s="86"/>
      <c r="SWW159" s="86"/>
      <c r="SWX159" s="86"/>
      <c r="SWY159" s="86"/>
      <c r="SWZ159" s="86"/>
      <c r="SXA159" s="86"/>
      <c r="SXB159" s="86"/>
      <c r="SXC159" s="86"/>
      <c r="SXD159" s="86"/>
      <c r="SXE159" s="86"/>
      <c r="SXF159" s="86"/>
      <c r="SXG159" s="86"/>
      <c r="SXH159" s="86"/>
      <c r="SXI159" s="86"/>
      <c r="SXJ159" s="86"/>
      <c r="SXK159" s="86"/>
      <c r="SXL159" s="86"/>
      <c r="SXM159" s="86"/>
      <c r="SXN159" s="86"/>
      <c r="SXO159" s="86"/>
      <c r="SXP159" s="86"/>
      <c r="SXQ159" s="86"/>
      <c r="SXR159" s="86"/>
      <c r="SXS159" s="86"/>
      <c r="SXT159" s="86"/>
      <c r="SXU159" s="86"/>
      <c r="SXV159" s="86"/>
      <c r="SXW159" s="86"/>
      <c r="SXX159" s="86"/>
      <c r="SXY159" s="86"/>
      <c r="SXZ159" s="86"/>
      <c r="SYA159" s="86"/>
      <c r="SYB159" s="86"/>
      <c r="SYC159" s="86"/>
      <c r="SYD159" s="86"/>
      <c r="SYE159" s="86"/>
      <c r="SYF159" s="86"/>
      <c r="SYG159" s="86"/>
      <c r="SYH159" s="86"/>
      <c r="SYI159" s="86"/>
      <c r="SYJ159" s="86"/>
      <c r="SYK159" s="86"/>
      <c r="SYL159" s="86"/>
      <c r="SYM159" s="86"/>
      <c r="SYN159" s="86"/>
      <c r="SYO159" s="86"/>
      <c r="SYP159" s="86"/>
      <c r="SYQ159" s="86"/>
      <c r="SYR159" s="86"/>
      <c r="SYS159" s="86"/>
      <c r="SYT159" s="86"/>
      <c r="SYU159" s="86"/>
      <c r="SYV159" s="86"/>
      <c r="SYW159" s="86"/>
      <c r="SYX159" s="86"/>
      <c r="SYY159" s="86"/>
      <c r="SYZ159" s="86"/>
      <c r="SZA159" s="86"/>
      <c r="SZB159" s="86"/>
      <c r="SZC159" s="186"/>
      <c r="SZD159" s="186"/>
      <c r="SZE159" s="186"/>
      <c r="SZF159" s="186"/>
      <c r="SZG159" s="186"/>
      <c r="SZH159" s="186"/>
      <c r="SZI159" s="86"/>
      <c r="SZJ159" s="86"/>
      <c r="SZK159" s="86"/>
      <c r="SZL159" s="86"/>
      <c r="SZM159" s="86"/>
      <c r="SZN159" s="86"/>
      <c r="SZO159" s="86"/>
      <c r="SZP159" s="86"/>
      <c r="SZQ159" s="86"/>
      <c r="SZR159" s="86"/>
      <c r="SZS159" s="86"/>
      <c r="SZT159" s="86"/>
      <c r="SZU159" s="86"/>
      <c r="SZV159" s="86"/>
      <c r="SZW159" s="86"/>
      <c r="SZX159" s="86"/>
      <c r="SZY159" s="86"/>
      <c r="SZZ159" s="86"/>
      <c r="TAA159" s="86"/>
      <c r="TAB159" s="86"/>
      <c r="TAC159" s="86"/>
      <c r="TAD159" s="86"/>
      <c r="TAE159" s="86"/>
      <c r="TAF159" s="86"/>
      <c r="TAG159" s="86"/>
      <c r="TAH159" s="86"/>
      <c r="TAI159" s="86"/>
      <c r="TAJ159" s="86"/>
      <c r="TAK159" s="86"/>
      <c r="TAL159" s="86"/>
      <c r="TAM159" s="86"/>
      <c r="TAN159" s="86"/>
      <c r="TAO159" s="86"/>
      <c r="TAP159" s="86"/>
      <c r="TAQ159" s="86"/>
      <c r="TAR159" s="86"/>
      <c r="TAS159" s="86"/>
      <c r="TAT159" s="86"/>
      <c r="TAU159" s="86"/>
      <c r="TAV159" s="86"/>
      <c r="TAW159" s="86"/>
      <c r="TAX159" s="86"/>
      <c r="TAY159" s="86"/>
      <c r="TAZ159" s="86"/>
      <c r="TBA159" s="86"/>
      <c r="TBB159" s="86"/>
      <c r="TBC159" s="86"/>
      <c r="TBD159" s="86"/>
      <c r="TBE159" s="86"/>
      <c r="TBF159" s="86"/>
      <c r="TBG159" s="86"/>
      <c r="TBH159" s="86"/>
      <c r="TBI159" s="86"/>
      <c r="TBJ159" s="86"/>
      <c r="TBK159" s="86"/>
      <c r="TBL159" s="86"/>
      <c r="TBM159" s="86"/>
      <c r="TBN159" s="86"/>
      <c r="TBO159" s="86"/>
      <c r="TBP159" s="86"/>
      <c r="TBQ159" s="86"/>
      <c r="TBR159" s="86"/>
      <c r="TBS159" s="86"/>
      <c r="TBT159" s="86"/>
      <c r="TBU159" s="86"/>
      <c r="TBV159" s="86"/>
      <c r="TBW159" s="86"/>
      <c r="TBX159" s="86"/>
      <c r="TBY159" s="86"/>
      <c r="TBZ159" s="86"/>
      <c r="TCA159" s="86"/>
      <c r="TCB159" s="86"/>
      <c r="TCC159" s="86"/>
      <c r="TCD159" s="86"/>
      <c r="TCE159" s="86"/>
      <c r="TCF159" s="86"/>
      <c r="TCG159" s="86"/>
      <c r="TCH159" s="86"/>
      <c r="TCI159" s="86"/>
      <c r="TCJ159" s="86"/>
      <c r="TCK159" s="86"/>
      <c r="TCL159" s="86"/>
      <c r="TCM159" s="86"/>
      <c r="TCN159" s="86"/>
      <c r="TCO159" s="86"/>
      <c r="TCP159" s="86"/>
      <c r="TCQ159" s="86"/>
      <c r="TCR159" s="86"/>
      <c r="TCS159" s="86"/>
      <c r="TCT159" s="86"/>
      <c r="TCU159" s="86"/>
      <c r="TCV159" s="86"/>
      <c r="TCW159" s="86"/>
      <c r="TCX159" s="86"/>
      <c r="TCY159" s="86"/>
      <c r="TCZ159" s="86"/>
      <c r="TDA159" s="86"/>
      <c r="TDB159" s="86"/>
      <c r="TDC159" s="86"/>
      <c r="TDD159" s="86"/>
      <c r="TDE159" s="86"/>
      <c r="TDF159" s="86"/>
      <c r="TDG159" s="86"/>
      <c r="TDH159" s="86"/>
      <c r="TDI159" s="86"/>
      <c r="TDJ159" s="86"/>
      <c r="TDK159" s="86"/>
      <c r="TDL159" s="86"/>
      <c r="TDM159" s="86"/>
      <c r="TDN159" s="86"/>
      <c r="TDO159" s="86"/>
      <c r="TDP159" s="86"/>
      <c r="TDQ159" s="86"/>
      <c r="TDR159" s="86"/>
      <c r="TDS159" s="86"/>
      <c r="TDT159" s="86"/>
      <c r="TDU159" s="86"/>
      <c r="TDV159" s="86"/>
      <c r="TDW159" s="86"/>
      <c r="TDX159" s="86"/>
      <c r="TDY159" s="86"/>
      <c r="TDZ159" s="86"/>
      <c r="TEA159" s="86"/>
      <c r="TEB159" s="86"/>
      <c r="TEC159" s="86"/>
      <c r="TED159" s="86"/>
      <c r="TEE159" s="86"/>
      <c r="TEF159" s="86"/>
      <c r="TEG159" s="86"/>
      <c r="TEH159" s="86"/>
      <c r="TEI159" s="86"/>
      <c r="TEJ159" s="86"/>
      <c r="TEK159" s="86"/>
      <c r="TEL159" s="86"/>
      <c r="TEM159" s="86"/>
      <c r="TEN159" s="86"/>
      <c r="TEO159" s="86"/>
      <c r="TEP159" s="86"/>
      <c r="TEQ159" s="86"/>
      <c r="TER159" s="86"/>
      <c r="TES159" s="86"/>
      <c r="TET159" s="86"/>
      <c r="TEU159" s="86"/>
      <c r="TEV159" s="86"/>
      <c r="TEW159" s="86"/>
      <c r="TEX159" s="86"/>
      <c r="TEY159" s="86"/>
      <c r="TEZ159" s="86"/>
      <c r="TFA159" s="86"/>
      <c r="TFB159" s="86"/>
      <c r="TFC159" s="86"/>
      <c r="TFD159" s="86"/>
      <c r="TFE159" s="86"/>
      <c r="TFF159" s="86"/>
      <c r="TFG159" s="86"/>
      <c r="TFH159" s="86"/>
      <c r="TFI159" s="86"/>
      <c r="TFJ159" s="86"/>
      <c r="TFK159" s="86"/>
      <c r="TFL159" s="86"/>
      <c r="TFM159" s="86"/>
      <c r="TFN159" s="86"/>
      <c r="TFO159" s="86"/>
      <c r="TFP159" s="86"/>
      <c r="TFQ159" s="86"/>
      <c r="TFR159" s="86"/>
      <c r="TFS159" s="86"/>
      <c r="TFT159" s="86"/>
      <c r="TFU159" s="86"/>
      <c r="TFV159" s="86"/>
      <c r="TFW159" s="86"/>
      <c r="TFX159" s="86"/>
      <c r="TFY159" s="86"/>
      <c r="TFZ159" s="86"/>
      <c r="TGA159" s="86"/>
      <c r="TGB159" s="86"/>
      <c r="TGC159" s="86"/>
      <c r="TGD159" s="86"/>
      <c r="TGE159" s="86"/>
      <c r="TGF159" s="86"/>
      <c r="TGG159" s="86"/>
      <c r="TGH159" s="86"/>
      <c r="TGI159" s="86"/>
      <c r="TGJ159" s="86"/>
      <c r="TGK159" s="86"/>
      <c r="TGL159" s="86"/>
      <c r="TGM159" s="86"/>
      <c r="TGN159" s="86"/>
      <c r="TGO159" s="86"/>
      <c r="TGP159" s="86"/>
      <c r="TGQ159" s="86"/>
      <c r="TGR159" s="86"/>
      <c r="TGS159" s="86"/>
      <c r="TGT159" s="86"/>
      <c r="TGU159" s="86"/>
      <c r="TGV159" s="86"/>
      <c r="TGW159" s="86"/>
      <c r="TGX159" s="86"/>
      <c r="TGY159" s="86"/>
      <c r="TGZ159" s="86"/>
      <c r="THA159" s="86"/>
      <c r="THB159" s="86"/>
      <c r="THC159" s="86"/>
      <c r="THD159" s="86"/>
      <c r="THE159" s="86"/>
      <c r="THF159" s="86"/>
      <c r="THG159" s="86"/>
      <c r="THH159" s="86"/>
      <c r="THI159" s="86"/>
      <c r="THJ159" s="86"/>
      <c r="THK159" s="86"/>
      <c r="THL159" s="86"/>
      <c r="THM159" s="86"/>
      <c r="THN159" s="86"/>
      <c r="THO159" s="86"/>
      <c r="THP159" s="86"/>
      <c r="THQ159" s="86"/>
      <c r="THR159" s="86"/>
      <c r="THS159" s="86"/>
      <c r="THT159" s="86"/>
      <c r="THU159" s="86"/>
      <c r="THV159" s="86"/>
      <c r="THW159" s="86"/>
      <c r="THX159" s="86"/>
      <c r="THY159" s="86"/>
      <c r="THZ159" s="86"/>
      <c r="TIA159" s="86"/>
      <c r="TIB159" s="86"/>
      <c r="TIC159" s="86"/>
      <c r="TID159" s="86"/>
      <c r="TIE159" s="86"/>
      <c r="TIF159" s="86"/>
      <c r="TIG159" s="86"/>
      <c r="TIH159" s="86"/>
      <c r="TII159" s="86"/>
      <c r="TIJ159" s="86"/>
      <c r="TIK159" s="86"/>
      <c r="TIL159" s="86"/>
      <c r="TIM159" s="86"/>
      <c r="TIN159" s="86"/>
      <c r="TIO159" s="86"/>
      <c r="TIP159" s="86"/>
      <c r="TIQ159" s="86"/>
      <c r="TIR159" s="86"/>
      <c r="TIS159" s="86"/>
      <c r="TIT159" s="86"/>
      <c r="TIU159" s="86"/>
      <c r="TIV159" s="86"/>
      <c r="TIW159" s="86"/>
      <c r="TIX159" s="86"/>
      <c r="TIY159" s="186"/>
      <c r="TIZ159" s="186"/>
      <c r="TJA159" s="186"/>
      <c r="TJB159" s="186"/>
      <c r="TJC159" s="186"/>
      <c r="TJD159" s="186"/>
      <c r="TJE159" s="86"/>
      <c r="TJF159" s="86"/>
      <c r="TJG159" s="86"/>
      <c r="TJH159" s="86"/>
      <c r="TJI159" s="86"/>
      <c r="TJJ159" s="86"/>
      <c r="TJK159" s="86"/>
      <c r="TJL159" s="86"/>
      <c r="TJM159" s="86"/>
      <c r="TJN159" s="86"/>
      <c r="TJO159" s="86"/>
      <c r="TJP159" s="86"/>
      <c r="TJQ159" s="86"/>
      <c r="TJR159" s="86"/>
      <c r="TJS159" s="86"/>
      <c r="TJT159" s="86"/>
      <c r="TJU159" s="86"/>
      <c r="TJV159" s="86"/>
      <c r="TJW159" s="86"/>
      <c r="TJX159" s="86"/>
      <c r="TJY159" s="86"/>
      <c r="TJZ159" s="86"/>
      <c r="TKA159" s="86"/>
      <c r="TKB159" s="86"/>
      <c r="TKC159" s="86"/>
      <c r="TKD159" s="86"/>
      <c r="TKE159" s="86"/>
      <c r="TKF159" s="86"/>
      <c r="TKG159" s="86"/>
      <c r="TKH159" s="86"/>
      <c r="TKI159" s="86"/>
      <c r="TKJ159" s="86"/>
      <c r="TKK159" s="86"/>
      <c r="TKL159" s="86"/>
      <c r="TKM159" s="86"/>
      <c r="TKN159" s="86"/>
      <c r="TKO159" s="86"/>
      <c r="TKP159" s="86"/>
      <c r="TKQ159" s="86"/>
      <c r="TKR159" s="86"/>
      <c r="TKS159" s="86"/>
      <c r="TKT159" s="86"/>
      <c r="TKU159" s="86"/>
      <c r="TKV159" s="86"/>
      <c r="TKW159" s="86"/>
      <c r="TKX159" s="86"/>
      <c r="TKY159" s="86"/>
      <c r="TKZ159" s="86"/>
      <c r="TLA159" s="86"/>
      <c r="TLB159" s="86"/>
      <c r="TLC159" s="86"/>
      <c r="TLD159" s="86"/>
      <c r="TLE159" s="86"/>
      <c r="TLF159" s="86"/>
      <c r="TLG159" s="86"/>
      <c r="TLH159" s="86"/>
      <c r="TLI159" s="86"/>
      <c r="TLJ159" s="86"/>
      <c r="TLK159" s="86"/>
      <c r="TLL159" s="86"/>
      <c r="TLM159" s="86"/>
      <c r="TLN159" s="86"/>
      <c r="TLO159" s="86"/>
      <c r="TLP159" s="86"/>
      <c r="TLQ159" s="86"/>
      <c r="TLR159" s="86"/>
      <c r="TLS159" s="86"/>
      <c r="TLT159" s="86"/>
      <c r="TLU159" s="86"/>
      <c r="TLV159" s="86"/>
      <c r="TLW159" s="86"/>
      <c r="TLX159" s="86"/>
      <c r="TLY159" s="86"/>
      <c r="TLZ159" s="86"/>
      <c r="TMA159" s="86"/>
      <c r="TMB159" s="86"/>
      <c r="TMC159" s="86"/>
      <c r="TMD159" s="86"/>
      <c r="TME159" s="86"/>
      <c r="TMF159" s="86"/>
      <c r="TMG159" s="86"/>
      <c r="TMH159" s="86"/>
      <c r="TMI159" s="86"/>
      <c r="TMJ159" s="86"/>
      <c r="TMK159" s="86"/>
      <c r="TML159" s="86"/>
      <c r="TMM159" s="86"/>
      <c r="TMN159" s="86"/>
      <c r="TMO159" s="86"/>
      <c r="TMP159" s="86"/>
      <c r="TMQ159" s="86"/>
      <c r="TMR159" s="86"/>
      <c r="TMS159" s="86"/>
      <c r="TMT159" s="86"/>
      <c r="TMU159" s="86"/>
      <c r="TMV159" s="86"/>
      <c r="TMW159" s="86"/>
      <c r="TMX159" s="86"/>
      <c r="TMY159" s="86"/>
      <c r="TMZ159" s="86"/>
      <c r="TNA159" s="86"/>
      <c r="TNB159" s="86"/>
      <c r="TNC159" s="86"/>
      <c r="TND159" s="86"/>
      <c r="TNE159" s="86"/>
      <c r="TNF159" s="86"/>
      <c r="TNG159" s="86"/>
      <c r="TNH159" s="86"/>
      <c r="TNI159" s="86"/>
      <c r="TNJ159" s="86"/>
      <c r="TNK159" s="86"/>
      <c r="TNL159" s="86"/>
      <c r="TNM159" s="86"/>
      <c r="TNN159" s="86"/>
      <c r="TNO159" s="86"/>
      <c r="TNP159" s="86"/>
      <c r="TNQ159" s="86"/>
      <c r="TNR159" s="86"/>
      <c r="TNS159" s="86"/>
      <c r="TNT159" s="86"/>
      <c r="TNU159" s="86"/>
      <c r="TNV159" s="86"/>
      <c r="TNW159" s="86"/>
      <c r="TNX159" s="86"/>
      <c r="TNY159" s="86"/>
      <c r="TNZ159" s="86"/>
      <c r="TOA159" s="86"/>
      <c r="TOB159" s="86"/>
      <c r="TOC159" s="86"/>
      <c r="TOD159" s="86"/>
      <c r="TOE159" s="86"/>
      <c r="TOF159" s="86"/>
      <c r="TOG159" s="86"/>
      <c r="TOH159" s="86"/>
      <c r="TOI159" s="86"/>
      <c r="TOJ159" s="86"/>
      <c r="TOK159" s="86"/>
      <c r="TOL159" s="86"/>
      <c r="TOM159" s="86"/>
      <c r="TON159" s="86"/>
      <c r="TOO159" s="86"/>
      <c r="TOP159" s="86"/>
      <c r="TOQ159" s="86"/>
      <c r="TOR159" s="86"/>
      <c r="TOS159" s="86"/>
      <c r="TOT159" s="86"/>
      <c r="TOU159" s="86"/>
      <c r="TOV159" s="86"/>
      <c r="TOW159" s="86"/>
      <c r="TOX159" s="86"/>
      <c r="TOY159" s="86"/>
      <c r="TOZ159" s="86"/>
      <c r="TPA159" s="86"/>
      <c r="TPB159" s="86"/>
      <c r="TPC159" s="86"/>
      <c r="TPD159" s="86"/>
      <c r="TPE159" s="86"/>
      <c r="TPF159" s="86"/>
      <c r="TPG159" s="86"/>
      <c r="TPH159" s="86"/>
      <c r="TPI159" s="86"/>
      <c r="TPJ159" s="86"/>
      <c r="TPK159" s="86"/>
      <c r="TPL159" s="86"/>
      <c r="TPM159" s="86"/>
      <c r="TPN159" s="86"/>
      <c r="TPO159" s="86"/>
      <c r="TPP159" s="86"/>
      <c r="TPQ159" s="86"/>
      <c r="TPR159" s="86"/>
      <c r="TPS159" s="86"/>
      <c r="TPT159" s="86"/>
      <c r="TPU159" s="86"/>
      <c r="TPV159" s="86"/>
      <c r="TPW159" s="86"/>
      <c r="TPX159" s="86"/>
      <c r="TPY159" s="86"/>
      <c r="TPZ159" s="86"/>
      <c r="TQA159" s="86"/>
      <c r="TQB159" s="86"/>
      <c r="TQC159" s="86"/>
      <c r="TQD159" s="86"/>
      <c r="TQE159" s="86"/>
      <c r="TQF159" s="86"/>
      <c r="TQG159" s="86"/>
      <c r="TQH159" s="86"/>
      <c r="TQI159" s="86"/>
      <c r="TQJ159" s="86"/>
      <c r="TQK159" s="86"/>
      <c r="TQL159" s="86"/>
      <c r="TQM159" s="86"/>
      <c r="TQN159" s="86"/>
      <c r="TQO159" s="86"/>
      <c r="TQP159" s="86"/>
      <c r="TQQ159" s="86"/>
      <c r="TQR159" s="86"/>
      <c r="TQS159" s="86"/>
      <c r="TQT159" s="86"/>
      <c r="TQU159" s="86"/>
      <c r="TQV159" s="86"/>
      <c r="TQW159" s="86"/>
      <c r="TQX159" s="86"/>
      <c r="TQY159" s="86"/>
      <c r="TQZ159" s="86"/>
      <c r="TRA159" s="86"/>
      <c r="TRB159" s="86"/>
      <c r="TRC159" s="86"/>
      <c r="TRD159" s="86"/>
      <c r="TRE159" s="86"/>
      <c r="TRF159" s="86"/>
      <c r="TRG159" s="86"/>
      <c r="TRH159" s="86"/>
      <c r="TRI159" s="86"/>
      <c r="TRJ159" s="86"/>
      <c r="TRK159" s="86"/>
      <c r="TRL159" s="86"/>
      <c r="TRM159" s="86"/>
      <c r="TRN159" s="86"/>
      <c r="TRO159" s="86"/>
      <c r="TRP159" s="86"/>
      <c r="TRQ159" s="86"/>
      <c r="TRR159" s="86"/>
      <c r="TRS159" s="86"/>
      <c r="TRT159" s="86"/>
      <c r="TRU159" s="86"/>
      <c r="TRV159" s="86"/>
      <c r="TRW159" s="86"/>
      <c r="TRX159" s="86"/>
      <c r="TRY159" s="86"/>
      <c r="TRZ159" s="86"/>
      <c r="TSA159" s="86"/>
      <c r="TSB159" s="86"/>
      <c r="TSC159" s="86"/>
      <c r="TSD159" s="86"/>
      <c r="TSE159" s="86"/>
      <c r="TSF159" s="86"/>
      <c r="TSG159" s="86"/>
      <c r="TSH159" s="86"/>
      <c r="TSI159" s="86"/>
      <c r="TSJ159" s="86"/>
      <c r="TSK159" s="86"/>
      <c r="TSL159" s="86"/>
      <c r="TSM159" s="86"/>
      <c r="TSN159" s="86"/>
      <c r="TSO159" s="86"/>
      <c r="TSP159" s="86"/>
      <c r="TSQ159" s="86"/>
      <c r="TSR159" s="86"/>
      <c r="TSS159" s="86"/>
      <c r="TST159" s="86"/>
      <c r="TSU159" s="186"/>
      <c r="TSV159" s="186"/>
      <c r="TSW159" s="186"/>
      <c r="TSX159" s="186"/>
      <c r="TSY159" s="186"/>
      <c r="TSZ159" s="186"/>
      <c r="TTA159" s="86"/>
      <c r="TTB159" s="86"/>
      <c r="TTC159" s="86"/>
      <c r="TTD159" s="86"/>
      <c r="TTE159" s="86"/>
      <c r="TTF159" s="86"/>
      <c r="TTG159" s="86"/>
      <c r="TTH159" s="86"/>
      <c r="TTI159" s="86"/>
      <c r="TTJ159" s="86"/>
      <c r="TTK159" s="86"/>
      <c r="TTL159" s="86"/>
      <c r="TTM159" s="86"/>
      <c r="TTN159" s="86"/>
      <c r="TTO159" s="86"/>
      <c r="TTP159" s="86"/>
      <c r="TTQ159" s="86"/>
      <c r="TTR159" s="86"/>
      <c r="TTS159" s="86"/>
      <c r="TTT159" s="86"/>
      <c r="TTU159" s="86"/>
      <c r="TTV159" s="86"/>
      <c r="TTW159" s="86"/>
      <c r="TTX159" s="86"/>
      <c r="TTY159" s="86"/>
      <c r="TTZ159" s="86"/>
      <c r="TUA159" s="86"/>
      <c r="TUB159" s="86"/>
      <c r="TUC159" s="86"/>
      <c r="TUD159" s="86"/>
      <c r="TUE159" s="86"/>
      <c r="TUF159" s="86"/>
      <c r="TUG159" s="86"/>
      <c r="TUH159" s="86"/>
      <c r="TUI159" s="86"/>
      <c r="TUJ159" s="86"/>
      <c r="TUK159" s="86"/>
      <c r="TUL159" s="86"/>
      <c r="TUM159" s="86"/>
      <c r="TUN159" s="86"/>
      <c r="TUO159" s="86"/>
      <c r="TUP159" s="86"/>
      <c r="TUQ159" s="86"/>
      <c r="TUR159" s="86"/>
      <c r="TUS159" s="86"/>
      <c r="TUT159" s="86"/>
      <c r="TUU159" s="86"/>
      <c r="TUV159" s="86"/>
      <c r="TUW159" s="86"/>
      <c r="TUX159" s="86"/>
      <c r="TUY159" s="86"/>
      <c r="TUZ159" s="86"/>
      <c r="TVA159" s="86"/>
      <c r="TVB159" s="86"/>
      <c r="TVC159" s="86"/>
      <c r="TVD159" s="86"/>
      <c r="TVE159" s="86"/>
      <c r="TVF159" s="86"/>
      <c r="TVG159" s="86"/>
      <c r="TVH159" s="86"/>
      <c r="TVI159" s="86"/>
      <c r="TVJ159" s="86"/>
      <c r="TVK159" s="86"/>
      <c r="TVL159" s="86"/>
      <c r="TVM159" s="86"/>
      <c r="TVN159" s="86"/>
      <c r="TVO159" s="86"/>
      <c r="TVP159" s="86"/>
      <c r="TVQ159" s="86"/>
      <c r="TVR159" s="86"/>
      <c r="TVS159" s="86"/>
      <c r="TVT159" s="86"/>
      <c r="TVU159" s="86"/>
      <c r="TVV159" s="86"/>
      <c r="TVW159" s="86"/>
      <c r="TVX159" s="86"/>
      <c r="TVY159" s="86"/>
      <c r="TVZ159" s="86"/>
      <c r="TWA159" s="86"/>
      <c r="TWB159" s="86"/>
      <c r="TWC159" s="86"/>
      <c r="TWD159" s="86"/>
      <c r="TWE159" s="86"/>
      <c r="TWF159" s="86"/>
      <c r="TWG159" s="86"/>
      <c r="TWH159" s="86"/>
      <c r="TWI159" s="86"/>
      <c r="TWJ159" s="86"/>
      <c r="TWK159" s="86"/>
      <c r="TWL159" s="86"/>
      <c r="TWM159" s="86"/>
      <c r="TWN159" s="86"/>
      <c r="TWO159" s="86"/>
      <c r="TWP159" s="86"/>
      <c r="TWQ159" s="86"/>
      <c r="TWR159" s="86"/>
      <c r="TWS159" s="86"/>
      <c r="TWT159" s="86"/>
      <c r="TWU159" s="86"/>
      <c r="TWV159" s="86"/>
      <c r="TWW159" s="86"/>
      <c r="TWX159" s="86"/>
      <c r="TWY159" s="86"/>
      <c r="TWZ159" s="86"/>
      <c r="TXA159" s="86"/>
      <c r="TXB159" s="86"/>
      <c r="TXC159" s="86"/>
      <c r="TXD159" s="86"/>
      <c r="TXE159" s="86"/>
      <c r="TXF159" s="86"/>
      <c r="TXG159" s="86"/>
      <c r="TXH159" s="86"/>
      <c r="TXI159" s="86"/>
      <c r="TXJ159" s="86"/>
      <c r="TXK159" s="86"/>
      <c r="TXL159" s="86"/>
      <c r="TXM159" s="86"/>
      <c r="TXN159" s="86"/>
      <c r="TXO159" s="86"/>
      <c r="TXP159" s="86"/>
      <c r="TXQ159" s="86"/>
      <c r="TXR159" s="86"/>
      <c r="TXS159" s="86"/>
      <c r="TXT159" s="86"/>
      <c r="TXU159" s="86"/>
      <c r="TXV159" s="86"/>
      <c r="TXW159" s="86"/>
      <c r="TXX159" s="86"/>
      <c r="TXY159" s="86"/>
      <c r="TXZ159" s="86"/>
      <c r="TYA159" s="86"/>
      <c r="TYB159" s="86"/>
      <c r="TYC159" s="86"/>
      <c r="TYD159" s="86"/>
      <c r="TYE159" s="86"/>
      <c r="TYF159" s="86"/>
      <c r="TYG159" s="86"/>
      <c r="TYH159" s="86"/>
      <c r="TYI159" s="86"/>
      <c r="TYJ159" s="86"/>
      <c r="TYK159" s="86"/>
      <c r="TYL159" s="86"/>
      <c r="TYM159" s="86"/>
      <c r="TYN159" s="86"/>
      <c r="TYO159" s="86"/>
      <c r="TYP159" s="86"/>
      <c r="TYQ159" s="86"/>
      <c r="TYR159" s="86"/>
      <c r="TYS159" s="86"/>
      <c r="TYT159" s="86"/>
      <c r="TYU159" s="86"/>
      <c r="TYV159" s="86"/>
      <c r="TYW159" s="86"/>
      <c r="TYX159" s="86"/>
      <c r="TYY159" s="86"/>
      <c r="TYZ159" s="86"/>
      <c r="TZA159" s="86"/>
      <c r="TZB159" s="86"/>
      <c r="TZC159" s="86"/>
      <c r="TZD159" s="86"/>
      <c r="TZE159" s="86"/>
      <c r="TZF159" s="86"/>
      <c r="TZG159" s="86"/>
      <c r="TZH159" s="86"/>
      <c r="TZI159" s="86"/>
      <c r="TZJ159" s="86"/>
      <c r="TZK159" s="86"/>
      <c r="TZL159" s="86"/>
      <c r="TZM159" s="86"/>
      <c r="TZN159" s="86"/>
      <c r="TZO159" s="86"/>
      <c r="TZP159" s="86"/>
      <c r="TZQ159" s="86"/>
      <c r="TZR159" s="86"/>
      <c r="TZS159" s="86"/>
      <c r="TZT159" s="86"/>
      <c r="TZU159" s="86"/>
      <c r="TZV159" s="86"/>
      <c r="TZW159" s="86"/>
      <c r="TZX159" s="86"/>
      <c r="TZY159" s="86"/>
      <c r="TZZ159" s="86"/>
      <c r="UAA159" s="86"/>
      <c r="UAB159" s="86"/>
      <c r="UAC159" s="86"/>
      <c r="UAD159" s="86"/>
      <c r="UAE159" s="86"/>
      <c r="UAF159" s="86"/>
      <c r="UAG159" s="86"/>
      <c r="UAH159" s="86"/>
      <c r="UAI159" s="86"/>
      <c r="UAJ159" s="86"/>
      <c r="UAK159" s="86"/>
      <c r="UAL159" s="86"/>
      <c r="UAM159" s="86"/>
      <c r="UAN159" s="86"/>
      <c r="UAO159" s="86"/>
      <c r="UAP159" s="86"/>
      <c r="UAQ159" s="86"/>
      <c r="UAR159" s="86"/>
      <c r="UAS159" s="86"/>
      <c r="UAT159" s="86"/>
      <c r="UAU159" s="86"/>
      <c r="UAV159" s="86"/>
      <c r="UAW159" s="86"/>
      <c r="UAX159" s="86"/>
      <c r="UAY159" s="86"/>
      <c r="UAZ159" s="86"/>
      <c r="UBA159" s="86"/>
      <c r="UBB159" s="86"/>
      <c r="UBC159" s="86"/>
      <c r="UBD159" s="86"/>
      <c r="UBE159" s="86"/>
      <c r="UBF159" s="86"/>
      <c r="UBG159" s="86"/>
      <c r="UBH159" s="86"/>
      <c r="UBI159" s="86"/>
      <c r="UBJ159" s="86"/>
      <c r="UBK159" s="86"/>
      <c r="UBL159" s="86"/>
      <c r="UBM159" s="86"/>
      <c r="UBN159" s="86"/>
      <c r="UBO159" s="86"/>
      <c r="UBP159" s="86"/>
      <c r="UBQ159" s="86"/>
      <c r="UBR159" s="86"/>
      <c r="UBS159" s="86"/>
      <c r="UBT159" s="86"/>
      <c r="UBU159" s="86"/>
      <c r="UBV159" s="86"/>
      <c r="UBW159" s="86"/>
      <c r="UBX159" s="86"/>
      <c r="UBY159" s="86"/>
      <c r="UBZ159" s="86"/>
      <c r="UCA159" s="86"/>
      <c r="UCB159" s="86"/>
      <c r="UCC159" s="86"/>
      <c r="UCD159" s="86"/>
      <c r="UCE159" s="86"/>
      <c r="UCF159" s="86"/>
      <c r="UCG159" s="86"/>
      <c r="UCH159" s="86"/>
      <c r="UCI159" s="86"/>
      <c r="UCJ159" s="86"/>
      <c r="UCK159" s="86"/>
      <c r="UCL159" s="86"/>
      <c r="UCM159" s="86"/>
      <c r="UCN159" s="86"/>
      <c r="UCO159" s="86"/>
      <c r="UCP159" s="86"/>
      <c r="UCQ159" s="186"/>
      <c r="UCR159" s="186"/>
      <c r="UCS159" s="186"/>
      <c r="UCT159" s="186"/>
      <c r="UCU159" s="186"/>
      <c r="UCV159" s="186"/>
      <c r="UCW159" s="86"/>
      <c r="UCX159" s="86"/>
      <c r="UCY159" s="86"/>
      <c r="UCZ159" s="86"/>
      <c r="UDA159" s="86"/>
      <c r="UDB159" s="86"/>
      <c r="UDC159" s="86"/>
      <c r="UDD159" s="86"/>
      <c r="UDE159" s="86"/>
      <c r="UDF159" s="86"/>
      <c r="UDG159" s="86"/>
      <c r="UDH159" s="86"/>
      <c r="UDI159" s="86"/>
      <c r="UDJ159" s="86"/>
      <c r="UDK159" s="86"/>
      <c r="UDL159" s="86"/>
      <c r="UDM159" s="86"/>
      <c r="UDN159" s="86"/>
      <c r="UDO159" s="86"/>
      <c r="UDP159" s="86"/>
      <c r="UDQ159" s="86"/>
      <c r="UDR159" s="86"/>
      <c r="UDS159" s="86"/>
      <c r="UDT159" s="86"/>
      <c r="UDU159" s="86"/>
      <c r="UDV159" s="86"/>
      <c r="UDW159" s="86"/>
      <c r="UDX159" s="86"/>
      <c r="UDY159" s="86"/>
      <c r="UDZ159" s="86"/>
      <c r="UEA159" s="86"/>
      <c r="UEB159" s="86"/>
      <c r="UEC159" s="86"/>
      <c r="UED159" s="86"/>
      <c r="UEE159" s="86"/>
      <c r="UEF159" s="86"/>
      <c r="UEG159" s="86"/>
      <c r="UEH159" s="86"/>
      <c r="UEI159" s="86"/>
      <c r="UEJ159" s="86"/>
      <c r="UEK159" s="86"/>
      <c r="UEL159" s="86"/>
      <c r="UEM159" s="86"/>
      <c r="UEN159" s="86"/>
      <c r="UEO159" s="86"/>
      <c r="UEP159" s="86"/>
      <c r="UEQ159" s="86"/>
      <c r="UER159" s="86"/>
      <c r="UES159" s="86"/>
      <c r="UET159" s="86"/>
      <c r="UEU159" s="86"/>
      <c r="UEV159" s="86"/>
      <c r="UEW159" s="86"/>
      <c r="UEX159" s="86"/>
      <c r="UEY159" s="86"/>
      <c r="UEZ159" s="86"/>
      <c r="UFA159" s="86"/>
      <c r="UFB159" s="86"/>
      <c r="UFC159" s="86"/>
      <c r="UFD159" s="86"/>
      <c r="UFE159" s="86"/>
      <c r="UFF159" s="86"/>
      <c r="UFG159" s="86"/>
      <c r="UFH159" s="86"/>
      <c r="UFI159" s="86"/>
      <c r="UFJ159" s="86"/>
      <c r="UFK159" s="86"/>
      <c r="UFL159" s="86"/>
      <c r="UFM159" s="86"/>
      <c r="UFN159" s="86"/>
      <c r="UFO159" s="86"/>
      <c r="UFP159" s="86"/>
      <c r="UFQ159" s="86"/>
      <c r="UFR159" s="86"/>
      <c r="UFS159" s="86"/>
      <c r="UFT159" s="86"/>
      <c r="UFU159" s="86"/>
      <c r="UFV159" s="86"/>
      <c r="UFW159" s="86"/>
      <c r="UFX159" s="86"/>
      <c r="UFY159" s="86"/>
      <c r="UFZ159" s="86"/>
      <c r="UGA159" s="86"/>
      <c r="UGB159" s="86"/>
      <c r="UGC159" s="86"/>
      <c r="UGD159" s="86"/>
      <c r="UGE159" s="86"/>
      <c r="UGF159" s="86"/>
      <c r="UGG159" s="86"/>
      <c r="UGH159" s="86"/>
      <c r="UGI159" s="86"/>
      <c r="UGJ159" s="86"/>
      <c r="UGK159" s="86"/>
      <c r="UGL159" s="86"/>
      <c r="UGM159" s="86"/>
      <c r="UGN159" s="86"/>
      <c r="UGO159" s="86"/>
      <c r="UGP159" s="86"/>
      <c r="UGQ159" s="86"/>
      <c r="UGR159" s="86"/>
      <c r="UGS159" s="86"/>
      <c r="UGT159" s="86"/>
      <c r="UGU159" s="86"/>
      <c r="UGV159" s="86"/>
      <c r="UGW159" s="86"/>
      <c r="UGX159" s="86"/>
      <c r="UGY159" s="86"/>
      <c r="UGZ159" s="86"/>
      <c r="UHA159" s="86"/>
      <c r="UHB159" s="86"/>
      <c r="UHC159" s="86"/>
      <c r="UHD159" s="86"/>
      <c r="UHE159" s="86"/>
      <c r="UHF159" s="86"/>
      <c r="UHG159" s="86"/>
      <c r="UHH159" s="86"/>
      <c r="UHI159" s="86"/>
      <c r="UHJ159" s="86"/>
      <c r="UHK159" s="86"/>
      <c r="UHL159" s="86"/>
      <c r="UHM159" s="86"/>
      <c r="UHN159" s="86"/>
      <c r="UHO159" s="86"/>
      <c r="UHP159" s="86"/>
      <c r="UHQ159" s="86"/>
      <c r="UHR159" s="86"/>
      <c r="UHS159" s="86"/>
      <c r="UHT159" s="86"/>
      <c r="UHU159" s="86"/>
      <c r="UHV159" s="86"/>
      <c r="UHW159" s="86"/>
      <c r="UHX159" s="86"/>
      <c r="UHY159" s="86"/>
      <c r="UHZ159" s="86"/>
      <c r="UIA159" s="86"/>
      <c r="UIB159" s="86"/>
      <c r="UIC159" s="86"/>
      <c r="UID159" s="86"/>
      <c r="UIE159" s="86"/>
      <c r="UIF159" s="86"/>
      <c r="UIG159" s="86"/>
      <c r="UIH159" s="86"/>
      <c r="UII159" s="86"/>
      <c r="UIJ159" s="86"/>
      <c r="UIK159" s="86"/>
      <c r="UIL159" s="86"/>
      <c r="UIM159" s="86"/>
      <c r="UIN159" s="86"/>
      <c r="UIO159" s="86"/>
      <c r="UIP159" s="86"/>
      <c r="UIQ159" s="86"/>
      <c r="UIR159" s="86"/>
      <c r="UIS159" s="86"/>
      <c r="UIT159" s="86"/>
      <c r="UIU159" s="86"/>
      <c r="UIV159" s="86"/>
      <c r="UIW159" s="86"/>
      <c r="UIX159" s="86"/>
      <c r="UIY159" s="86"/>
      <c r="UIZ159" s="86"/>
      <c r="UJA159" s="86"/>
      <c r="UJB159" s="86"/>
      <c r="UJC159" s="86"/>
      <c r="UJD159" s="86"/>
      <c r="UJE159" s="86"/>
      <c r="UJF159" s="86"/>
      <c r="UJG159" s="86"/>
      <c r="UJH159" s="86"/>
      <c r="UJI159" s="86"/>
      <c r="UJJ159" s="86"/>
      <c r="UJK159" s="86"/>
      <c r="UJL159" s="86"/>
      <c r="UJM159" s="86"/>
      <c r="UJN159" s="86"/>
      <c r="UJO159" s="86"/>
      <c r="UJP159" s="86"/>
      <c r="UJQ159" s="86"/>
      <c r="UJR159" s="86"/>
      <c r="UJS159" s="86"/>
      <c r="UJT159" s="86"/>
      <c r="UJU159" s="86"/>
      <c r="UJV159" s="86"/>
      <c r="UJW159" s="86"/>
      <c r="UJX159" s="86"/>
      <c r="UJY159" s="86"/>
      <c r="UJZ159" s="86"/>
      <c r="UKA159" s="86"/>
      <c r="UKB159" s="86"/>
      <c r="UKC159" s="86"/>
      <c r="UKD159" s="86"/>
      <c r="UKE159" s="86"/>
      <c r="UKF159" s="86"/>
      <c r="UKG159" s="86"/>
      <c r="UKH159" s="86"/>
      <c r="UKI159" s="86"/>
      <c r="UKJ159" s="86"/>
      <c r="UKK159" s="86"/>
      <c r="UKL159" s="86"/>
      <c r="UKM159" s="86"/>
      <c r="UKN159" s="86"/>
      <c r="UKO159" s="86"/>
      <c r="UKP159" s="86"/>
      <c r="UKQ159" s="86"/>
      <c r="UKR159" s="86"/>
      <c r="UKS159" s="86"/>
      <c r="UKT159" s="86"/>
      <c r="UKU159" s="86"/>
      <c r="UKV159" s="86"/>
      <c r="UKW159" s="86"/>
      <c r="UKX159" s="86"/>
      <c r="UKY159" s="86"/>
      <c r="UKZ159" s="86"/>
      <c r="ULA159" s="86"/>
      <c r="ULB159" s="86"/>
      <c r="ULC159" s="86"/>
      <c r="ULD159" s="86"/>
      <c r="ULE159" s="86"/>
      <c r="ULF159" s="86"/>
      <c r="ULG159" s="86"/>
      <c r="ULH159" s="86"/>
      <c r="ULI159" s="86"/>
      <c r="ULJ159" s="86"/>
      <c r="ULK159" s="86"/>
      <c r="ULL159" s="86"/>
      <c r="ULM159" s="86"/>
      <c r="ULN159" s="86"/>
      <c r="ULO159" s="86"/>
      <c r="ULP159" s="86"/>
      <c r="ULQ159" s="86"/>
      <c r="ULR159" s="86"/>
      <c r="ULS159" s="86"/>
      <c r="ULT159" s="86"/>
      <c r="ULU159" s="86"/>
      <c r="ULV159" s="86"/>
      <c r="ULW159" s="86"/>
      <c r="ULX159" s="86"/>
      <c r="ULY159" s="86"/>
      <c r="ULZ159" s="86"/>
      <c r="UMA159" s="86"/>
      <c r="UMB159" s="86"/>
      <c r="UMC159" s="86"/>
      <c r="UMD159" s="86"/>
      <c r="UME159" s="86"/>
      <c r="UMF159" s="86"/>
      <c r="UMG159" s="86"/>
      <c r="UMH159" s="86"/>
      <c r="UMI159" s="86"/>
      <c r="UMJ159" s="86"/>
      <c r="UMK159" s="86"/>
      <c r="UML159" s="86"/>
      <c r="UMM159" s="186"/>
      <c r="UMN159" s="186"/>
      <c r="UMO159" s="186"/>
      <c r="UMP159" s="186"/>
      <c r="UMQ159" s="186"/>
      <c r="UMR159" s="186"/>
      <c r="UMS159" s="86"/>
      <c r="UMT159" s="86"/>
      <c r="UMU159" s="86"/>
      <c r="UMV159" s="86"/>
      <c r="UMW159" s="86"/>
      <c r="UMX159" s="86"/>
      <c r="UMY159" s="86"/>
      <c r="UMZ159" s="86"/>
      <c r="UNA159" s="86"/>
      <c r="UNB159" s="86"/>
      <c r="UNC159" s="86"/>
      <c r="UND159" s="86"/>
      <c r="UNE159" s="86"/>
      <c r="UNF159" s="86"/>
      <c r="UNG159" s="86"/>
      <c r="UNH159" s="86"/>
      <c r="UNI159" s="86"/>
      <c r="UNJ159" s="86"/>
      <c r="UNK159" s="86"/>
      <c r="UNL159" s="86"/>
      <c r="UNM159" s="86"/>
      <c r="UNN159" s="86"/>
      <c r="UNO159" s="86"/>
      <c r="UNP159" s="86"/>
      <c r="UNQ159" s="86"/>
      <c r="UNR159" s="86"/>
      <c r="UNS159" s="86"/>
      <c r="UNT159" s="86"/>
      <c r="UNU159" s="86"/>
      <c r="UNV159" s="86"/>
      <c r="UNW159" s="86"/>
      <c r="UNX159" s="86"/>
      <c r="UNY159" s="86"/>
      <c r="UNZ159" s="86"/>
      <c r="UOA159" s="86"/>
      <c r="UOB159" s="86"/>
      <c r="UOC159" s="86"/>
      <c r="UOD159" s="86"/>
      <c r="UOE159" s="86"/>
      <c r="UOF159" s="86"/>
      <c r="UOG159" s="86"/>
      <c r="UOH159" s="86"/>
      <c r="UOI159" s="86"/>
      <c r="UOJ159" s="86"/>
      <c r="UOK159" s="86"/>
      <c r="UOL159" s="86"/>
      <c r="UOM159" s="86"/>
      <c r="UON159" s="86"/>
      <c r="UOO159" s="86"/>
      <c r="UOP159" s="86"/>
      <c r="UOQ159" s="86"/>
      <c r="UOR159" s="86"/>
      <c r="UOS159" s="86"/>
      <c r="UOT159" s="86"/>
      <c r="UOU159" s="86"/>
      <c r="UOV159" s="86"/>
      <c r="UOW159" s="86"/>
      <c r="UOX159" s="86"/>
      <c r="UOY159" s="86"/>
      <c r="UOZ159" s="86"/>
      <c r="UPA159" s="86"/>
      <c r="UPB159" s="86"/>
      <c r="UPC159" s="86"/>
      <c r="UPD159" s="86"/>
      <c r="UPE159" s="86"/>
      <c r="UPF159" s="86"/>
      <c r="UPG159" s="86"/>
      <c r="UPH159" s="86"/>
      <c r="UPI159" s="86"/>
      <c r="UPJ159" s="86"/>
      <c r="UPK159" s="86"/>
      <c r="UPL159" s="86"/>
      <c r="UPM159" s="86"/>
      <c r="UPN159" s="86"/>
      <c r="UPO159" s="86"/>
      <c r="UPP159" s="86"/>
      <c r="UPQ159" s="86"/>
      <c r="UPR159" s="86"/>
      <c r="UPS159" s="86"/>
      <c r="UPT159" s="86"/>
      <c r="UPU159" s="86"/>
      <c r="UPV159" s="86"/>
      <c r="UPW159" s="86"/>
      <c r="UPX159" s="86"/>
      <c r="UPY159" s="86"/>
      <c r="UPZ159" s="86"/>
      <c r="UQA159" s="86"/>
      <c r="UQB159" s="86"/>
      <c r="UQC159" s="86"/>
      <c r="UQD159" s="86"/>
      <c r="UQE159" s="86"/>
      <c r="UQF159" s="86"/>
      <c r="UQG159" s="86"/>
      <c r="UQH159" s="86"/>
      <c r="UQI159" s="86"/>
      <c r="UQJ159" s="86"/>
      <c r="UQK159" s="86"/>
      <c r="UQL159" s="86"/>
      <c r="UQM159" s="86"/>
      <c r="UQN159" s="86"/>
      <c r="UQO159" s="86"/>
      <c r="UQP159" s="86"/>
      <c r="UQQ159" s="86"/>
      <c r="UQR159" s="86"/>
      <c r="UQS159" s="86"/>
      <c r="UQT159" s="86"/>
      <c r="UQU159" s="86"/>
      <c r="UQV159" s="86"/>
      <c r="UQW159" s="86"/>
      <c r="UQX159" s="86"/>
      <c r="UQY159" s="86"/>
      <c r="UQZ159" s="86"/>
      <c r="URA159" s="86"/>
      <c r="URB159" s="86"/>
      <c r="URC159" s="86"/>
      <c r="URD159" s="86"/>
      <c r="URE159" s="86"/>
      <c r="URF159" s="86"/>
      <c r="URG159" s="86"/>
      <c r="URH159" s="86"/>
      <c r="URI159" s="86"/>
      <c r="URJ159" s="86"/>
      <c r="URK159" s="86"/>
      <c r="URL159" s="86"/>
      <c r="URM159" s="86"/>
      <c r="URN159" s="86"/>
      <c r="URO159" s="86"/>
      <c r="URP159" s="86"/>
      <c r="URQ159" s="86"/>
      <c r="URR159" s="86"/>
      <c r="URS159" s="86"/>
      <c r="URT159" s="86"/>
      <c r="URU159" s="86"/>
      <c r="URV159" s="86"/>
      <c r="URW159" s="86"/>
      <c r="URX159" s="86"/>
      <c r="URY159" s="86"/>
      <c r="URZ159" s="86"/>
      <c r="USA159" s="86"/>
      <c r="USB159" s="86"/>
      <c r="USC159" s="86"/>
      <c r="USD159" s="86"/>
      <c r="USE159" s="86"/>
      <c r="USF159" s="86"/>
      <c r="USG159" s="86"/>
      <c r="USH159" s="86"/>
      <c r="USI159" s="86"/>
      <c r="USJ159" s="86"/>
      <c r="USK159" s="86"/>
      <c r="USL159" s="86"/>
      <c r="USM159" s="86"/>
      <c r="USN159" s="86"/>
      <c r="USO159" s="86"/>
      <c r="USP159" s="86"/>
      <c r="USQ159" s="86"/>
      <c r="USR159" s="86"/>
      <c r="USS159" s="86"/>
      <c r="UST159" s="86"/>
      <c r="USU159" s="86"/>
      <c r="USV159" s="86"/>
      <c r="USW159" s="86"/>
      <c r="USX159" s="86"/>
      <c r="USY159" s="86"/>
      <c r="USZ159" s="86"/>
      <c r="UTA159" s="86"/>
      <c r="UTB159" s="86"/>
      <c r="UTC159" s="86"/>
      <c r="UTD159" s="86"/>
      <c r="UTE159" s="86"/>
      <c r="UTF159" s="86"/>
      <c r="UTG159" s="86"/>
      <c r="UTH159" s="86"/>
      <c r="UTI159" s="86"/>
      <c r="UTJ159" s="86"/>
      <c r="UTK159" s="86"/>
      <c r="UTL159" s="86"/>
      <c r="UTM159" s="86"/>
      <c r="UTN159" s="86"/>
      <c r="UTO159" s="86"/>
      <c r="UTP159" s="86"/>
      <c r="UTQ159" s="86"/>
      <c r="UTR159" s="86"/>
      <c r="UTS159" s="86"/>
      <c r="UTT159" s="86"/>
      <c r="UTU159" s="86"/>
      <c r="UTV159" s="86"/>
      <c r="UTW159" s="86"/>
      <c r="UTX159" s="86"/>
      <c r="UTY159" s="86"/>
      <c r="UTZ159" s="86"/>
      <c r="UUA159" s="86"/>
      <c r="UUB159" s="86"/>
      <c r="UUC159" s="86"/>
      <c r="UUD159" s="86"/>
      <c r="UUE159" s="86"/>
      <c r="UUF159" s="86"/>
      <c r="UUG159" s="86"/>
      <c r="UUH159" s="86"/>
      <c r="UUI159" s="86"/>
      <c r="UUJ159" s="86"/>
      <c r="UUK159" s="86"/>
      <c r="UUL159" s="86"/>
      <c r="UUM159" s="86"/>
      <c r="UUN159" s="86"/>
      <c r="UUO159" s="86"/>
      <c r="UUP159" s="86"/>
      <c r="UUQ159" s="86"/>
      <c r="UUR159" s="86"/>
      <c r="UUS159" s="86"/>
      <c r="UUT159" s="86"/>
      <c r="UUU159" s="86"/>
      <c r="UUV159" s="86"/>
      <c r="UUW159" s="86"/>
      <c r="UUX159" s="86"/>
      <c r="UUY159" s="86"/>
      <c r="UUZ159" s="86"/>
      <c r="UVA159" s="86"/>
      <c r="UVB159" s="86"/>
      <c r="UVC159" s="86"/>
      <c r="UVD159" s="86"/>
      <c r="UVE159" s="86"/>
      <c r="UVF159" s="86"/>
      <c r="UVG159" s="86"/>
      <c r="UVH159" s="86"/>
      <c r="UVI159" s="86"/>
      <c r="UVJ159" s="86"/>
      <c r="UVK159" s="86"/>
      <c r="UVL159" s="86"/>
      <c r="UVM159" s="86"/>
      <c r="UVN159" s="86"/>
      <c r="UVO159" s="86"/>
      <c r="UVP159" s="86"/>
      <c r="UVQ159" s="86"/>
      <c r="UVR159" s="86"/>
      <c r="UVS159" s="86"/>
      <c r="UVT159" s="86"/>
      <c r="UVU159" s="86"/>
      <c r="UVV159" s="86"/>
      <c r="UVW159" s="86"/>
      <c r="UVX159" s="86"/>
      <c r="UVY159" s="86"/>
      <c r="UVZ159" s="86"/>
      <c r="UWA159" s="86"/>
      <c r="UWB159" s="86"/>
      <c r="UWC159" s="86"/>
      <c r="UWD159" s="86"/>
      <c r="UWE159" s="86"/>
      <c r="UWF159" s="86"/>
      <c r="UWG159" s="86"/>
      <c r="UWH159" s="86"/>
      <c r="UWI159" s="186"/>
      <c r="UWJ159" s="186"/>
      <c r="UWK159" s="186"/>
      <c r="UWL159" s="186"/>
      <c r="UWM159" s="186"/>
      <c r="UWN159" s="186"/>
      <c r="UWO159" s="86"/>
      <c r="UWP159" s="86"/>
      <c r="UWQ159" s="86"/>
      <c r="UWR159" s="86"/>
      <c r="UWS159" s="86"/>
      <c r="UWT159" s="86"/>
      <c r="UWU159" s="86"/>
      <c r="UWV159" s="86"/>
      <c r="UWW159" s="86"/>
      <c r="UWX159" s="86"/>
      <c r="UWY159" s="86"/>
      <c r="UWZ159" s="86"/>
      <c r="UXA159" s="86"/>
      <c r="UXB159" s="86"/>
      <c r="UXC159" s="86"/>
      <c r="UXD159" s="86"/>
      <c r="UXE159" s="86"/>
      <c r="UXF159" s="86"/>
      <c r="UXG159" s="86"/>
      <c r="UXH159" s="86"/>
      <c r="UXI159" s="86"/>
      <c r="UXJ159" s="86"/>
      <c r="UXK159" s="86"/>
      <c r="UXL159" s="86"/>
      <c r="UXM159" s="86"/>
      <c r="UXN159" s="86"/>
      <c r="UXO159" s="86"/>
      <c r="UXP159" s="86"/>
      <c r="UXQ159" s="86"/>
      <c r="UXR159" s="86"/>
      <c r="UXS159" s="86"/>
      <c r="UXT159" s="86"/>
      <c r="UXU159" s="86"/>
      <c r="UXV159" s="86"/>
      <c r="UXW159" s="86"/>
      <c r="UXX159" s="86"/>
      <c r="UXY159" s="86"/>
      <c r="UXZ159" s="86"/>
      <c r="UYA159" s="86"/>
      <c r="UYB159" s="86"/>
      <c r="UYC159" s="86"/>
      <c r="UYD159" s="86"/>
      <c r="UYE159" s="86"/>
      <c r="UYF159" s="86"/>
      <c r="UYG159" s="86"/>
      <c r="UYH159" s="86"/>
      <c r="UYI159" s="86"/>
      <c r="UYJ159" s="86"/>
      <c r="UYK159" s="86"/>
      <c r="UYL159" s="86"/>
      <c r="UYM159" s="86"/>
      <c r="UYN159" s="86"/>
      <c r="UYO159" s="86"/>
      <c r="UYP159" s="86"/>
      <c r="UYQ159" s="86"/>
      <c r="UYR159" s="86"/>
      <c r="UYS159" s="86"/>
      <c r="UYT159" s="86"/>
      <c r="UYU159" s="86"/>
      <c r="UYV159" s="86"/>
      <c r="UYW159" s="86"/>
      <c r="UYX159" s="86"/>
      <c r="UYY159" s="86"/>
      <c r="UYZ159" s="86"/>
      <c r="UZA159" s="86"/>
      <c r="UZB159" s="86"/>
      <c r="UZC159" s="86"/>
      <c r="UZD159" s="86"/>
      <c r="UZE159" s="86"/>
      <c r="UZF159" s="86"/>
      <c r="UZG159" s="86"/>
      <c r="UZH159" s="86"/>
      <c r="UZI159" s="86"/>
      <c r="UZJ159" s="86"/>
      <c r="UZK159" s="86"/>
      <c r="UZL159" s="86"/>
      <c r="UZM159" s="86"/>
      <c r="UZN159" s="86"/>
      <c r="UZO159" s="86"/>
      <c r="UZP159" s="86"/>
      <c r="UZQ159" s="86"/>
      <c r="UZR159" s="86"/>
      <c r="UZS159" s="86"/>
      <c r="UZT159" s="86"/>
      <c r="UZU159" s="86"/>
      <c r="UZV159" s="86"/>
      <c r="UZW159" s="86"/>
      <c r="UZX159" s="86"/>
      <c r="UZY159" s="86"/>
      <c r="UZZ159" s="86"/>
      <c r="VAA159" s="86"/>
      <c r="VAB159" s="86"/>
      <c r="VAC159" s="86"/>
      <c r="VAD159" s="86"/>
      <c r="VAE159" s="86"/>
      <c r="VAF159" s="86"/>
      <c r="VAG159" s="86"/>
      <c r="VAH159" s="86"/>
      <c r="VAI159" s="86"/>
      <c r="VAJ159" s="86"/>
      <c r="VAK159" s="86"/>
      <c r="VAL159" s="86"/>
      <c r="VAM159" s="86"/>
      <c r="VAN159" s="86"/>
      <c r="VAO159" s="86"/>
      <c r="VAP159" s="86"/>
      <c r="VAQ159" s="86"/>
      <c r="VAR159" s="86"/>
      <c r="VAS159" s="86"/>
      <c r="VAT159" s="86"/>
      <c r="VAU159" s="86"/>
      <c r="VAV159" s="86"/>
      <c r="VAW159" s="86"/>
      <c r="VAX159" s="86"/>
      <c r="VAY159" s="86"/>
      <c r="VAZ159" s="86"/>
      <c r="VBA159" s="86"/>
      <c r="VBB159" s="86"/>
      <c r="VBC159" s="86"/>
      <c r="VBD159" s="86"/>
      <c r="VBE159" s="86"/>
      <c r="VBF159" s="86"/>
      <c r="VBG159" s="86"/>
      <c r="VBH159" s="86"/>
      <c r="VBI159" s="86"/>
      <c r="VBJ159" s="86"/>
      <c r="VBK159" s="86"/>
      <c r="VBL159" s="86"/>
      <c r="VBM159" s="86"/>
      <c r="VBN159" s="86"/>
      <c r="VBO159" s="86"/>
      <c r="VBP159" s="86"/>
      <c r="VBQ159" s="86"/>
      <c r="VBR159" s="86"/>
      <c r="VBS159" s="86"/>
      <c r="VBT159" s="86"/>
      <c r="VBU159" s="86"/>
      <c r="VBV159" s="86"/>
      <c r="VBW159" s="86"/>
      <c r="VBX159" s="86"/>
      <c r="VBY159" s="86"/>
      <c r="VBZ159" s="86"/>
      <c r="VCA159" s="86"/>
      <c r="VCB159" s="86"/>
      <c r="VCC159" s="86"/>
      <c r="VCD159" s="86"/>
      <c r="VCE159" s="86"/>
      <c r="VCF159" s="86"/>
      <c r="VCG159" s="86"/>
      <c r="VCH159" s="86"/>
      <c r="VCI159" s="86"/>
      <c r="VCJ159" s="86"/>
      <c r="VCK159" s="86"/>
      <c r="VCL159" s="86"/>
      <c r="VCM159" s="86"/>
      <c r="VCN159" s="86"/>
      <c r="VCO159" s="86"/>
      <c r="VCP159" s="86"/>
      <c r="VCQ159" s="86"/>
      <c r="VCR159" s="86"/>
      <c r="VCS159" s="86"/>
      <c r="VCT159" s="86"/>
      <c r="VCU159" s="86"/>
      <c r="VCV159" s="86"/>
      <c r="VCW159" s="86"/>
      <c r="VCX159" s="86"/>
      <c r="VCY159" s="86"/>
      <c r="VCZ159" s="86"/>
      <c r="VDA159" s="86"/>
      <c r="VDB159" s="86"/>
      <c r="VDC159" s="86"/>
      <c r="VDD159" s="86"/>
      <c r="VDE159" s="86"/>
      <c r="VDF159" s="86"/>
      <c r="VDG159" s="86"/>
      <c r="VDH159" s="86"/>
      <c r="VDI159" s="86"/>
      <c r="VDJ159" s="86"/>
      <c r="VDK159" s="86"/>
      <c r="VDL159" s="86"/>
      <c r="VDM159" s="86"/>
      <c r="VDN159" s="86"/>
      <c r="VDO159" s="86"/>
      <c r="VDP159" s="86"/>
      <c r="VDQ159" s="86"/>
      <c r="VDR159" s="86"/>
      <c r="VDS159" s="86"/>
      <c r="VDT159" s="86"/>
      <c r="VDU159" s="86"/>
      <c r="VDV159" s="86"/>
      <c r="VDW159" s="86"/>
      <c r="VDX159" s="86"/>
      <c r="VDY159" s="86"/>
      <c r="VDZ159" s="86"/>
      <c r="VEA159" s="86"/>
      <c r="VEB159" s="86"/>
      <c r="VEC159" s="86"/>
      <c r="VED159" s="86"/>
      <c r="VEE159" s="86"/>
      <c r="VEF159" s="86"/>
      <c r="VEG159" s="86"/>
      <c r="VEH159" s="86"/>
      <c r="VEI159" s="86"/>
      <c r="VEJ159" s="86"/>
      <c r="VEK159" s="86"/>
      <c r="VEL159" s="86"/>
      <c r="VEM159" s="86"/>
      <c r="VEN159" s="86"/>
      <c r="VEO159" s="86"/>
      <c r="VEP159" s="86"/>
      <c r="VEQ159" s="86"/>
      <c r="VER159" s="86"/>
      <c r="VES159" s="86"/>
      <c r="VET159" s="86"/>
      <c r="VEU159" s="86"/>
      <c r="VEV159" s="86"/>
      <c r="VEW159" s="86"/>
      <c r="VEX159" s="86"/>
      <c r="VEY159" s="86"/>
      <c r="VEZ159" s="86"/>
      <c r="VFA159" s="86"/>
      <c r="VFB159" s="86"/>
      <c r="VFC159" s="86"/>
      <c r="VFD159" s="86"/>
      <c r="VFE159" s="86"/>
      <c r="VFF159" s="86"/>
      <c r="VFG159" s="86"/>
      <c r="VFH159" s="86"/>
      <c r="VFI159" s="86"/>
      <c r="VFJ159" s="86"/>
      <c r="VFK159" s="86"/>
      <c r="VFL159" s="86"/>
      <c r="VFM159" s="86"/>
      <c r="VFN159" s="86"/>
      <c r="VFO159" s="86"/>
      <c r="VFP159" s="86"/>
      <c r="VFQ159" s="86"/>
      <c r="VFR159" s="86"/>
      <c r="VFS159" s="86"/>
      <c r="VFT159" s="86"/>
      <c r="VFU159" s="86"/>
      <c r="VFV159" s="86"/>
      <c r="VFW159" s="86"/>
      <c r="VFX159" s="86"/>
      <c r="VFY159" s="86"/>
      <c r="VFZ159" s="86"/>
      <c r="VGA159" s="86"/>
      <c r="VGB159" s="86"/>
      <c r="VGC159" s="86"/>
      <c r="VGD159" s="86"/>
      <c r="VGE159" s="186"/>
      <c r="VGF159" s="186"/>
      <c r="VGG159" s="186"/>
      <c r="VGH159" s="186"/>
      <c r="VGI159" s="186"/>
      <c r="VGJ159" s="186"/>
      <c r="VGK159" s="86"/>
      <c r="VGL159" s="86"/>
      <c r="VGM159" s="86"/>
      <c r="VGN159" s="86"/>
      <c r="VGO159" s="86"/>
      <c r="VGP159" s="86"/>
      <c r="VGQ159" s="86"/>
      <c r="VGR159" s="86"/>
      <c r="VGS159" s="86"/>
      <c r="VGT159" s="86"/>
      <c r="VGU159" s="86"/>
      <c r="VGV159" s="86"/>
      <c r="VGW159" s="86"/>
      <c r="VGX159" s="86"/>
      <c r="VGY159" s="86"/>
      <c r="VGZ159" s="86"/>
      <c r="VHA159" s="86"/>
      <c r="VHB159" s="86"/>
      <c r="VHC159" s="86"/>
      <c r="VHD159" s="86"/>
      <c r="VHE159" s="86"/>
      <c r="VHF159" s="86"/>
      <c r="VHG159" s="86"/>
      <c r="VHH159" s="86"/>
      <c r="VHI159" s="86"/>
      <c r="VHJ159" s="86"/>
      <c r="VHK159" s="86"/>
      <c r="VHL159" s="86"/>
      <c r="VHM159" s="86"/>
      <c r="VHN159" s="86"/>
      <c r="VHO159" s="86"/>
      <c r="VHP159" s="86"/>
      <c r="VHQ159" s="86"/>
      <c r="VHR159" s="86"/>
      <c r="VHS159" s="86"/>
      <c r="VHT159" s="86"/>
      <c r="VHU159" s="86"/>
      <c r="VHV159" s="86"/>
      <c r="VHW159" s="86"/>
      <c r="VHX159" s="86"/>
      <c r="VHY159" s="86"/>
      <c r="VHZ159" s="86"/>
      <c r="VIA159" s="86"/>
      <c r="VIB159" s="86"/>
      <c r="VIC159" s="86"/>
      <c r="VID159" s="86"/>
      <c r="VIE159" s="86"/>
      <c r="VIF159" s="86"/>
      <c r="VIG159" s="86"/>
      <c r="VIH159" s="86"/>
      <c r="VII159" s="86"/>
      <c r="VIJ159" s="86"/>
      <c r="VIK159" s="86"/>
      <c r="VIL159" s="86"/>
      <c r="VIM159" s="86"/>
      <c r="VIN159" s="86"/>
      <c r="VIO159" s="86"/>
      <c r="VIP159" s="86"/>
      <c r="VIQ159" s="86"/>
      <c r="VIR159" s="86"/>
      <c r="VIS159" s="86"/>
      <c r="VIT159" s="86"/>
      <c r="VIU159" s="86"/>
      <c r="VIV159" s="86"/>
      <c r="VIW159" s="86"/>
      <c r="VIX159" s="86"/>
      <c r="VIY159" s="86"/>
      <c r="VIZ159" s="86"/>
      <c r="VJA159" s="86"/>
      <c r="VJB159" s="86"/>
      <c r="VJC159" s="86"/>
      <c r="VJD159" s="86"/>
      <c r="VJE159" s="86"/>
      <c r="VJF159" s="86"/>
      <c r="VJG159" s="86"/>
      <c r="VJH159" s="86"/>
      <c r="VJI159" s="86"/>
      <c r="VJJ159" s="86"/>
      <c r="VJK159" s="86"/>
      <c r="VJL159" s="86"/>
      <c r="VJM159" s="86"/>
      <c r="VJN159" s="86"/>
      <c r="VJO159" s="86"/>
      <c r="VJP159" s="86"/>
      <c r="VJQ159" s="86"/>
      <c r="VJR159" s="86"/>
      <c r="VJS159" s="86"/>
      <c r="VJT159" s="86"/>
      <c r="VJU159" s="86"/>
      <c r="VJV159" s="86"/>
      <c r="VJW159" s="86"/>
      <c r="VJX159" s="86"/>
      <c r="VJY159" s="86"/>
      <c r="VJZ159" s="86"/>
      <c r="VKA159" s="86"/>
      <c r="VKB159" s="86"/>
      <c r="VKC159" s="86"/>
      <c r="VKD159" s="86"/>
      <c r="VKE159" s="86"/>
      <c r="VKF159" s="86"/>
      <c r="VKG159" s="86"/>
      <c r="VKH159" s="86"/>
      <c r="VKI159" s="86"/>
      <c r="VKJ159" s="86"/>
      <c r="VKK159" s="86"/>
      <c r="VKL159" s="86"/>
      <c r="VKM159" s="86"/>
      <c r="VKN159" s="86"/>
      <c r="VKO159" s="86"/>
      <c r="VKP159" s="86"/>
      <c r="VKQ159" s="86"/>
      <c r="VKR159" s="86"/>
      <c r="VKS159" s="86"/>
      <c r="VKT159" s="86"/>
      <c r="VKU159" s="86"/>
      <c r="VKV159" s="86"/>
      <c r="VKW159" s="86"/>
      <c r="VKX159" s="86"/>
      <c r="VKY159" s="86"/>
      <c r="VKZ159" s="86"/>
      <c r="VLA159" s="86"/>
      <c r="VLB159" s="86"/>
      <c r="VLC159" s="86"/>
      <c r="VLD159" s="86"/>
      <c r="VLE159" s="86"/>
      <c r="VLF159" s="86"/>
      <c r="VLG159" s="86"/>
      <c r="VLH159" s="86"/>
      <c r="VLI159" s="86"/>
      <c r="VLJ159" s="86"/>
      <c r="VLK159" s="86"/>
      <c r="VLL159" s="86"/>
      <c r="VLM159" s="86"/>
      <c r="VLN159" s="86"/>
      <c r="VLO159" s="86"/>
      <c r="VLP159" s="86"/>
      <c r="VLQ159" s="86"/>
      <c r="VLR159" s="86"/>
      <c r="VLS159" s="86"/>
      <c r="VLT159" s="86"/>
      <c r="VLU159" s="86"/>
      <c r="VLV159" s="86"/>
      <c r="VLW159" s="86"/>
      <c r="VLX159" s="86"/>
      <c r="VLY159" s="86"/>
      <c r="VLZ159" s="86"/>
      <c r="VMA159" s="86"/>
      <c r="VMB159" s="86"/>
      <c r="VMC159" s="86"/>
      <c r="VMD159" s="86"/>
      <c r="VME159" s="86"/>
      <c r="VMF159" s="86"/>
      <c r="VMG159" s="86"/>
      <c r="VMH159" s="86"/>
      <c r="VMI159" s="86"/>
      <c r="VMJ159" s="86"/>
      <c r="VMK159" s="86"/>
      <c r="VML159" s="86"/>
      <c r="VMM159" s="86"/>
      <c r="VMN159" s="86"/>
      <c r="VMO159" s="86"/>
      <c r="VMP159" s="86"/>
      <c r="VMQ159" s="86"/>
      <c r="VMR159" s="86"/>
      <c r="VMS159" s="86"/>
      <c r="VMT159" s="86"/>
      <c r="VMU159" s="86"/>
      <c r="VMV159" s="86"/>
      <c r="VMW159" s="86"/>
      <c r="VMX159" s="86"/>
      <c r="VMY159" s="86"/>
      <c r="VMZ159" s="86"/>
      <c r="VNA159" s="86"/>
      <c r="VNB159" s="86"/>
      <c r="VNC159" s="86"/>
      <c r="VND159" s="86"/>
      <c r="VNE159" s="86"/>
      <c r="VNF159" s="86"/>
      <c r="VNG159" s="86"/>
      <c r="VNH159" s="86"/>
      <c r="VNI159" s="86"/>
      <c r="VNJ159" s="86"/>
      <c r="VNK159" s="86"/>
      <c r="VNL159" s="86"/>
      <c r="VNM159" s="86"/>
      <c r="VNN159" s="86"/>
      <c r="VNO159" s="86"/>
      <c r="VNP159" s="86"/>
      <c r="VNQ159" s="86"/>
      <c r="VNR159" s="86"/>
      <c r="VNS159" s="86"/>
      <c r="VNT159" s="86"/>
      <c r="VNU159" s="86"/>
      <c r="VNV159" s="86"/>
      <c r="VNW159" s="86"/>
      <c r="VNX159" s="86"/>
      <c r="VNY159" s="86"/>
      <c r="VNZ159" s="86"/>
      <c r="VOA159" s="86"/>
      <c r="VOB159" s="86"/>
      <c r="VOC159" s="86"/>
      <c r="VOD159" s="86"/>
      <c r="VOE159" s="86"/>
      <c r="VOF159" s="86"/>
      <c r="VOG159" s="86"/>
      <c r="VOH159" s="86"/>
      <c r="VOI159" s="86"/>
      <c r="VOJ159" s="86"/>
      <c r="VOK159" s="86"/>
      <c r="VOL159" s="86"/>
      <c r="VOM159" s="86"/>
      <c r="VON159" s="86"/>
      <c r="VOO159" s="86"/>
      <c r="VOP159" s="86"/>
      <c r="VOQ159" s="86"/>
      <c r="VOR159" s="86"/>
      <c r="VOS159" s="86"/>
      <c r="VOT159" s="86"/>
      <c r="VOU159" s="86"/>
      <c r="VOV159" s="86"/>
      <c r="VOW159" s="86"/>
      <c r="VOX159" s="86"/>
      <c r="VOY159" s="86"/>
      <c r="VOZ159" s="86"/>
      <c r="VPA159" s="86"/>
      <c r="VPB159" s="86"/>
      <c r="VPC159" s="86"/>
      <c r="VPD159" s="86"/>
      <c r="VPE159" s="86"/>
      <c r="VPF159" s="86"/>
      <c r="VPG159" s="86"/>
      <c r="VPH159" s="86"/>
      <c r="VPI159" s="86"/>
      <c r="VPJ159" s="86"/>
      <c r="VPK159" s="86"/>
      <c r="VPL159" s="86"/>
      <c r="VPM159" s="86"/>
      <c r="VPN159" s="86"/>
      <c r="VPO159" s="86"/>
      <c r="VPP159" s="86"/>
      <c r="VPQ159" s="86"/>
      <c r="VPR159" s="86"/>
      <c r="VPS159" s="86"/>
      <c r="VPT159" s="86"/>
      <c r="VPU159" s="86"/>
      <c r="VPV159" s="86"/>
      <c r="VPW159" s="86"/>
      <c r="VPX159" s="86"/>
      <c r="VPY159" s="86"/>
      <c r="VPZ159" s="86"/>
      <c r="VQA159" s="186"/>
      <c r="VQB159" s="186"/>
      <c r="VQC159" s="186"/>
      <c r="VQD159" s="186"/>
      <c r="VQE159" s="186"/>
      <c r="VQF159" s="186"/>
      <c r="VQG159" s="86"/>
      <c r="VQH159" s="86"/>
      <c r="VQI159" s="86"/>
      <c r="VQJ159" s="86"/>
      <c r="VQK159" s="86"/>
      <c r="VQL159" s="86"/>
      <c r="VQM159" s="86"/>
      <c r="VQN159" s="86"/>
      <c r="VQO159" s="86"/>
      <c r="VQP159" s="86"/>
      <c r="VQQ159" s="86"/>
      <c r="VQR159" s="86"/>
      <c r="VQS159" s="86"/>
      <c r="VQT159" s="86"/>
      <c r="VQU159" s="86"/>
      <c r="VQV159" s="86"/>
      <c r="VQW159" s="86"/>
      <c r="VQX159" s="86"/>
      <c r="VQY159" s="86"/>
      <c r="VQZ159" s="86"/>
      <c r="VRA159" s="86"/>
      <c r="VRB159" s="86"/>
      <c r="VRC159" s="86"/>
      <c r="VRD159" s="86"/>
      <c r="VRE159" s="86"/>
      <c r="VRF159" s="86"/>
      <c r="VRG159" s="86"/>
      <c r="VRH159" s="86"/>
      <c r="VRI159" s="86"/>
      <c r="VRJ159" s="86"/>
      <c r="VRK159" s="86"/>
      <c r="VRL159" s="86"/>
      <c r="VRM159" s="86"/>
      <c r="VRN159" s="86"/>
      <c r="VRO159" s="86"/>
      <c r="VRP159" s="86"/>
      <c r="VRQ159" s="86"/>
      <c r="VRR159" s="86"/>
      <c r="VRS159" s="86"/>
      <c r="VRT159" s="86"/>
      <c r="VRU159" s="86"/>
      <c r="VRV159" s="86"/>
      <c r="VRW159" s="86"/>
      <c r="VRX159" s="86"/>
      <c r="VRY159" s="86"/>
      <c r="VRZ159" s="86"/>
      <c r="VSA159" s="86"/>
      <c r="VSB159" s="86"/>
      <c r="VSC159" s="86"/>
      <c r="VSD159" s="86"/>
      <c r="VSE159" s="86"/>
      <c r="VSF159" s="86"/>
      <c r="VSG159" s="86"/>
      <c r="VSH159" s="86"/>
      <c r="VSI159" s="86"/>
      <c r="VSJ159" s="86"/>
      <c r="VSK159" s="86"/>
      <c r="VSL159" s="86"/>
      <c r="VSM159" s="86"/>
      <c r="VSN159" s="86"/>
      <c r="VSO159" s="86"/>
      <c r="VSP159" s="86"/>
      <c r="VSQ159" s="86"/>
      <c r="VSR159" s="86"/>
      <c r="VSS159" s="86"/>
      <c r="VST159" s="86"/>
      <c r="VSU159" s="86"/>
      <c r="VSV159" s="86"/>
      <c r="VSW159" s="86"/>
      <c r="VSX159" s="86"/>
      <c r="VSY159" s="86"/>
      <c r="VSZ159" s="86"/>
      <c r="VTA159" s="86"/>
      <c r="VTB159" s="86"/>
      <c r="VTC159" s="86"/>
      <c r="VTD159" s="86"/>
      <c r="VTE159" s="86"/>
      <c r="VTF159" s="86"/>
      <c r="VTG159" s="86"/>
      <c r="VTH159" s="86"/>
      <c r="VTI159" s="86"/>
      <c r="VTJ159" s="86"/>
      <c r="VTK159" s="86"/>
      <c r="VTL159" s="86"/>
      <c r="VTM159" s="86"/>
      <c r="VTN159" s="86"/>
      <c r="VTO159" s="86"/>
      <c r="VTP159" s="86"/>
      <c r="VTQ159" s="86"/>
      <c r="VTR159" s="86"/>
      <c r="VTS159" s="86"/>
      <c r="VTT159" s="86"/>
      <c r="VTU159" s="86"/>
      <c r="VTV159" s="86"/>
      <c r="VTW159" s="86"/>
      <c r="VTX159" s="86"/>
      <c r="VTY159" s="86"/>
      <c r="VTZ159" s="86"/>
      <c r="VUA159" s="86"/>
      <c r="VUB159" s="86"/>
      <c r="VUC159" s="86"/>
      <c r="VUD159" s="86"/>
      <c r="VUE159" s="86"/>
      <c r="VUF159" s="86"/>
      <c r="VUG159" s="86"/>
      <c r="VUH159" s="86"/>
      <c r="VUI159" s="86"/>
      <c r="VUJ159" s="86"/>
      <c r="VUK159" s="86"/>
      <c r="VUL159" s="86"/>
      <c r="VUM159" s="86"/>
      <c r="VUN159" s="86"/>
      <c r="VUO159" s="86"/>
      <c r="VUP159" s="86"/>
      <c r="VUQ159" s="86"/>
      <c r="VUR159" s="86"/>
      <c r="VUS159" s="86"/>
      <c r="VUT159" s="86"/>
      <c r="VUU159" s="86"/>
      <c r="VUV159" s="86"/>
      <c r="VUW159" s="86"/>
      <c r="VUX159" s="86"/>
      <c r="VUY159" s="86"/>
      <c r="VUZ159" s="86"/>
      <c r="VVA159" s="86"/>
      <c r="VVB159" s="86"/>
      <c r="VVC159" s="86"/>
      <c r="VVD159" s="86"/>
      <c r="VVE159" s="86"/>
      <c r="VVF159" s="86"/>
      <c r="VVG159" s="86"/>
      <c r="VVH159" s="86"/>
      <c r="VVI159" s="86"/>
      <c r="VVJ159" s="86"/>
      <c r="VVK159" s="86"/>
      <c r="VVL159" s="86"/>
      <c r="VVM159" s="86"/>
      <c r="VVN159" s="86"/>
      <c r="VVO159" s="86"/>
      <c r="VVP159" s="86"/>
      <c r="VVQ159" s="86"/>
      <c r="VVR159" s="86"/>
      <c r="VVS159" s="86"/>
      <c r="VVT159" s="86"/>
      <c r="VVU159" s="86"/>
      <c r="VVV159" s="86"/>
      <c r="VVW159" s="86"/>
      <c r="VVX159" s="86"/>
      <c r="VVY159" s="86"/>
      <c r="VVZ159" s="86"/>
      <c r="VWA159" s="86"/>
      <c r="VWB159" s="86"/>
      <c r="VWC159" s="86"/>
      <c r="VWD159" s="86"/>
      <c r="VWE159" s="86"/>
      <c r="VWF159" s="86"/>
      <c r="VWG159" s="86"/>
      <c r="VWH159" s="86"/>
      <c r="VWI159" s="86"/>
      <c r="VWJ159" s="86"/>
      <c r="VWK159" s="86"/>
      <c r="VWL159" s="86"/>
      <c r="VWM159" s="86"/>
      <c r="VWN159" s="86"/>
      <c r="VWO159" s="86"/>
      <c r="VWP159" s="86"/>
      <c r="VWQ159" s="86"/>
      <c r="VWR159" s="86"/>
      <c r="VWS159" s="86"/>
      <c r="VWT159" s="86"/>
      <c r="VWU159" s="86"/>
      <c r="VWV159" s="86"/>
      <c r="VWW159" s="86"/>
      <c r="VWX159" s="86"/>
      <c r="VWY159" s="86"/>
      <c r="VWZ159" s="86"/>
      <c r="VXA159" s="86"/>
      <c r="VXB159" s="86"/>
      <c r="VXC159" s="86"/>
      <c r="VXD159" s="86"/>
      <c r="VXE159" s="86"/>
      <c r="VXF159" s="86"/>
      <c r="VXG159" s="86"/>
      <c r="VXH159" s="86"/>
      <c r="VXI159" s="86"/>
      <c r="VXJ159" s="86"/>
      <c r="VXK159" s="86"/>
      <c r="VXL159" s="86"/>
      <c r="VXM159" s="86"/>
      <c r="VXN159" s="86"/>
      <c r="VXO159" s="86"/>
      <c r="VXP159" s="86"/>
      <c r="VXQ159" s="86"/>
      <c r="VXR159" s="86"/>
      <c r="VXS159" s="86"/>
      <c r="VXT159" s="86"/>
      <c r="VXU159" s="86"/>
      <c r="VXV159" s="86"/>
      <c r="VXW159" s="86"/>
      <c r="VXX159" s="86"/>
      <c r="VXY159" s="86"/>
      <c r="VXZ159" s="86"/>
      <c r="VYA159" s="86"/>
      <c r="VYB159" s="86"/>
      <c r="VYC159" s="86"/>
      <c r="VYD159" s="86"/>
      <c r="VYE159" s="86"/>
      <c r="VYF159" s="86"/>
      <c r="VYG159" s="86"/>
      <c r="VYH159" s="86"/>
      <c r="VYI159" s="86"/>
      <c r="VYJ159" s="86"/>
      <c r="VYK159" s="86"/>
      <c r="VYL159" s="86"/>
      <c r="VYM159" s="86"/>
      <c r="VYN159" s="86"/>
      <c r="VYO159" s="86"/>
      <c r="VYP159" s="86"/>
      <c r="VYQ159" s="86"/>
      <c r="VYR159" s="86"/>
      <c r="VYS159" s="86"/>
      <c r="VYT159" s="86"/>
      <c r="VYU159" s="86"/>
      <c r="VYV159" s="86"/>
      <c r="VYW159" s="86"/>
      <c r="VYX159" s="86"/>
      <c r="VYY159" s="86"/>
      <c r="VYZ159" s="86"/>
      <c r="VZA159" s="86"/>
      <c r="VZB159" s="86"/>
      <c r="VZC159" s="86"/>
      <c r="VZD159" s="86"/>
      <c r="VZE159" s="86"/>
      <c r="VZF159" s="86"/>
      <c r="VZG159" s="86"/>
      <c r="VZH159" s="86"/>
      <c r="VZI159" s="86"/>
      <c r="VZJ159" s="86"/>
      <c r="VZK159" s="86"/>
      <c r="VZL159" s="86"/>
      <c r="VZM159" s="86"/>
      <c r="VZN159" s="86"/>
      <c r="VZO159" s="86"/>
      <c r="VZP159" s="86"/>
      <c r="VZQ159" s="86"/>
      <c r="VZR159" s="86"/>
      <c r="VZS159" s="86"/>
      <c r="VZT159" s="86"/>
      <c r="VZU159" s="86"/>
      <c r="VZV159" s="86"/>
      <c r="VZW159" s="186"/>
      <c r="VZX159" s="186"/>
      <c r="VZY159" s="186"/>
      <c r="VZZ159" s="186"/>
      <c r="WAA159" s="186"/>
      <c r="WAB159" s="186"/>
      <c r="WAC159" s="86"/>
      <c r="WAD159" s="86"/>
      <c r="WAE159" s="86"/>
      <c r="WAF159" s="86"/>
      <c r="WAG159" s="86"/>
      <c r="WAH159" s="86"/>
      <c r="WAI159" s="86"/>
      <c r="WAJ159" s="86"/>
      <c r="WAK159" s="86"/>
      <c r="WAL159" s="86"/>
      <c r="WAM159" s="86"/>
      <c r="WAN159" s="86"/>
      <c r="WAO159" s="86"/>
      <c r="WAP159" s="86"/>
      <c r="WAQ159" s="86"/>
      <c r="WAR159" s="86"/>
      <c r="WAS159" s="86"/>
      <c r="WAT159" s="86"/>
      <c r="WAU159" s="86"/>
      <c r="WAV159" s="86"/>
      <c r="WAW159" s="86"/>
      <c r="WAX159" s="86"/>
      <c r="WAY159" s="86"/>
      <c r="WAZ159" s="86"/>
      <c r="WBA159" s="86"/>
      <c r="WBB159" s="86"/>
      <c r="WBC159" s="86"/>
      <c r="WBD159" s="86"/>
      <c r="WBE159" s="86"/>
      <c r="WBF159" s="86"/>
      <c r="WBG159" s="86"/>
      <c r="WBH159" s="86"/>
      <c r="WBI159" s="86"/>
      <c r="WBJ159" s="86"/>
      <c r="WBK159" s="86"/>
      <c r="WBL159" s="86"/>
      <c r="WBM159" s="86"/>
      <c r="WBN159" s="86"/>
      <c r="WBO159" s="86"/>
      <c r="WBP159" s="86"/>
      <c r="WBQ159" s="86"/>
      <c r="WBR159" s="86"/>
      <c r="WBS159" s="86"/>
      <c r="WBT159" s="86"/>
      <c r="WBU159" s="86"/>
      <c r="WBV159" s="86"/>
      <c r="WBW159" s="86"/>
      <c r="WBX159" s="86"/>
      <c r="WBY159" s="86"/>
      <c r="WBZ159" s="86"/>
      <c r="WCA159" s="86"/>
      <c r="WCB159" s="86"/>
      <c r="WCC159" s="86"/>
      <c r="WCD159" s="86"/>
      <c r="WCE159" s="86"/>
      <c r="WCF159" s="86"/>
      <c r="WCG159" s="86"/>
      <c r="WCH159" s="86"/>
      <c r="WCI159" s="86"/>
      <c r="WCJ159" s="86"/>
      <c r="WCK159" s="86"/>
      <c r="WCL159" s="86"/>
      <c r="WCM159" s="86"/>
      <c r="WCN159" s="86"/>
      <c r="WCO159" s="86"/>
      <c r="WCP159" s="86"/>
      <c r="WCQ159" s="86"/>
      <c r="WCR159" s="86"/>
      <c r="WCS159" s="86"/>
      <c r="WCT159" s="86"/>
      <c r="WCU159" s="86"/>
      <c r="WCV159" s="86"/>
      <c r="WCW159" s="86"/>
      <c r="WCX159" s="86"/>
      <c r="WCY159" s="86"/>
      <c r="WCZ159" s="86"/>
      <c r="WDA159" s="86"/>
      <c r="WDB159" s="86"/>
      <c r="WDC159" s="86"/>
      <c r="WDD159" s="86"/>
      <c r="WDE159" s="86"/>
      <c r="WDF159" s="86"/>
      <c r="WDG159" s="86"/>
      <c r="WDH159" s="86"/>
      <c r="WDI159" s="86"/>
      <c r="WDJ159" s="86"/>
      <c r="WDK159" s="86"/>
      <c r="WDL159" s="86"/>
      <c r="WDM159" s="86"/>
      <c r="WDN159" s="86"/>
      <c r="WDO159" s="86"/>
      <c r="WDP159" s="86"/>
      <c r="WDQ159" s="86"/>
      <c r="WDR159" s="86"/>
      <c r="WDS159" s="86"/>
      <c r="WDT159" s="86"/>
      <c r="WDU159" s="86"/>
      <c r="WDV159" s="86"/>
      <c r="WDW159" s="86"/>
      <c r="WDX159" s="86"/>
      <c r="WDY159" s="86"/>
      <c r="WDZ159" s="86"/>
      <c r="WEA159" s="86"/>
      <c r="WEB159" s="86"/>
      <c r="WEC159" s="86"/>
      <c r="WED159" s="86"/>
      <c r="WEE159" s="86"/>
      <c r="WEF159" s="86"/>
      <c r="WEG159" s="86"/>
      <c r="WEH159" s="86"/>
      <c r="WEI159" s="86"/>
      <c r="WEJ159" s="86"/>
      <c r="WEK159" s="86"/>
      <c r="WEL159" s="86"/>
      <c r="WEM159" s="86"/>
      <c r="WEN159" s="86"/>
      <c r="WEO159" s="86"/>
      <c r="WEP159" s="86"/>
      <c r="WEQ159" s="86"/>
      <c r="WER159" s="86"/>
      <c r="WES159" s="86"/>
      <c r="WET159" s="86"/>
      <c r="WEU159" s="86"/>
      <c r="WEV159" s="86"/>
      <c r="WEW159" s="86"/>
      <c r="WEX159" s="86"/>
      <c r="WEY159" s="86"/>
      <c r="WEZ159" s="86"/>
      <c r="WFA159" s="86"/>
      <c r="WFB159" s="86"/>
      <c r="WFC159" s="86"/>
      <c r="WFD159" s="86"/>
      <c r="WFE159" s="86"/>
      <c r="WFF159" s="86"/>
      <c r="WFG159" s="86"/>
      <c r="WFH159" s="86"/>
      <c r="WFI159" s="86"/>
      <c r="WFJ159" s="86"/>
      <c r="WFK159" s="86"/>
      <c r="WFL159" s="86"/>
      <c r="WFM159" s="86"/>
      <c r="WFN159" s="86"/>
      <c r="WFO159" s="86"/>
      <c r="WFP159" s="86"/>
      <c r="WFQ159" s="86"/>
      <c r="WFR159" s="86"/>
      <c r="WFS159" s="86"/>
      <c r="WFT159" s="86"/>
      <c r="WFU159" s="86"/>
      <c r="WFV159" s="86"/>
      <c r="WFW159" s="86"/>
      <c r="WFX159" s="86"/>
      <c r="WFY159" s="86"/>
      <c r="WFZ159" s="86"/>
      <c r="WGA159" s="86"/>
      <c r="WGB159" s="86"/>
      <c r="WGC159" s="86"/>
      <c r="WGD159" s="86"/>
      <c r="WGE159" s="86"/>
      <c r="WGF159" s="86"/>
      <c r="WGG159" s="86"/>
      <c r="WGH159" s="86"/>
      <c r="WGI159" s="86"/>
      <c r="WGJ159" s="86"/>
      <c r="WGK159" s="86"/>
      <c r="WGL159" s="86"/>
      <c r="WGM159" s="86"/>
      <c r="WGN159" s="86"/>
      <c r="WGO159" s="86"/>
      <c r="WGP159" s="86"/>
      <c r="WGQ159" s="86"/>
      <c r="WGR159" s="86"/>
      <c r="WGS159" s="86"/>
      <c r="WGT159" s="86"/>
      <c r="WGU159" s="86"/>
      <c r="WGV159" s="86"/>
      <c r="WGW159" s="86"/>
      <c r="WGX159" s="86"/>
      <c r="WGY159" s="86"/>
      <c r="WGZ159" s="86"/>
      <c r="WHA159" s="86"/>
      <c r="WHB159" s="86"/>
      <c r="WHC159" s="86"/>
      <c r="WHD159" s="86"/>
      <c r="WHE159" s="86"/>
      <c r="WHF159" s="86"/>
      <c r="WHG159" s="86"/>
      <c r="WHH159" s="86"/>
      <c r="WHI159" s="86"/>
      <c r="WHJ159" s="86"/>
      <c r="WHK159" s="86"/>
      <c r="WHL159" s="86"/>
      <c r="WHM159" s="86"/>
      <c r="WHN159" s="86"/>
      <c r="WHO159" s="86"/>
      <c r="WHP159" s="86"/>
      <c r="WHQ159" s="86"/>
      <c r="WHR159" s="86"/>
      <c r="WHS159" s="86"/>
      <c r="WHT159" s="86"/>
      <c r="WHU159" s="86"/>
      <c r="WHV159" s="86"/>
      <c r="WHW159" s="86"/>
      <c r="WHX159" s="86"/>
      <c r="WHY159" s="86"/>
      <c r="WHZ159" s="86"/>
      <c r="WIA159" s="86"/>
      <c r="WIB159" s="86"/>
      <c r="WIC159" s="86"/>
      <c r="WID159" s="86"/>
      <c r="WIE159" s="86"/>
      <c r="WIF159" s="86"/>
      <c r="WIG159" s="86"/>
      <c r="WIH159" s="86"/>
      <c r="WII159" s="86"/>
      <c r="WIJ159" s="86"/>
      <c r="WIK159" s="86"/>
      <c r="WIL159" s="86"/>
      <c r="WIM159" s="86"/>
      <c r="WIN159" s="86"/>
      <c r="WIO159" s="86"/>
      <c r="WIP159" s="86"/>
      <c r="WIQ159" s="86"/>
      <c r="WIR159" s="86"/>
      <c r="WIS159" s="86"/>
      <c r="WIT159" s="86"/>
      <c r="WIU159" s="86"/>
      <c r="WIV159" s="86"/>
      <c r="WIW159" s="86"/>
      <c r="WIX159" s="86"/>
      <c r="WIY159" s="86"/>
      <c r="WIZ159" s="86"/>
      <c r="WJA159" s="86"/>
      <c r="WJB159" s="86"/>
      <c r="WJC159" s="86"/>
      <c r="WJD159" s="86"/>
      <c r="WJE159" s="86"/>
      <c r="WJF159" s="86"/>
      <c r="WJG159" s="86"/>
      <c r="WJH159" s="86"/>
      <c r="WJI159" s="86"/>
      <c r="WJJ159" s="86"/>
      <c r="WJK159" s="86"/>
      <c r="WJL159" s="86"/>
      <c r="WJM159" s="86"/>
      <c r="WJN159" s="86"/>
      <c r="WJO159" s="86"/>
      <c r="WJP159" s="86"/>
      <c r="WJQ159" s="86"/>
      <c r="WJR159" s="86"/>
      <c r="WJS159" s="186"/>
      <c r="WJT159" s="186"/>
      <c r="WJU159" s="186"/>
      <c r="WJV159" s="186"/>
      <c r="WJW159" s="186"/>
      <c r="WJX159" s="186"/>
      <c r="WJY159" s="86"/>
      <c r="WJZ159" s="86"/>
      <c r="WKA159" s="86"/>
      <c r="WKB159" s="86"/>
      <c r="WKC159" s="86"/>
      <c r="WKD159" s="86"/>
      <c r="WKE159" s="86"/>
      <c r="WKF159" s="86"/>
      <c r="WKG159" s="86"/>
      <c r="WKH159" s="86"/>
      <c r="WKI159" s="86"/>
      <c r="WKJ159" s="86"/>
      <c r="WKK159" s="86"/>
      <c r="WKL159" s="86"/>
      <c r="WKM159" s="86"/>
      <c r="WKN159" s="86"/>
      <c r="WKO159" s="86"/>
      <c r="WKP159" s="86"/>
      <c r="WKQ159" s="86"/>
      <c r="WKR159" s="86"/>
      <c r="WKS159" s="86"/>
      <c r="WKT159" s="86"/>
      <c r="WKU159" s="86"/>
      <c r="WKV159" s="86"/>
      <c r="WKW159" s="86"/>
      <c r="WKX159" s="86"/>
      <c r="WKY159" s="86"/>
      <c r="WKZ159" s="86"/>
      <c r="WLA159" s="86"/>
      <c r="WLB159" s="86"/>
      <c r="WLC159" s="86"/>
      <c r="WLD159" s="86"/>
      <c r="WLE159" s="86"/>
      <c r="WLF159" s="86"/>
      <c r="WLG159" s="86"/>
      <c r="WLH159" s="86"/>
      <c r="WLI159" s="86"/>
      <c r="WLJ159" s="86"/>
      <c r="WLK159" s="86"/>
      <c r="WLL159" s="86"/>
      <c r="WLM159" s="86"/>
      <c r="WLN159" s="86"/>
      <c r="WLO159" s="86"/>
      <c r="WLP159" s="86"/>
      <c r="WLQ159" s="86"/>
      <c r="WLR159" s="86"/>
      <c r="WLS159" s="86"/>
      <c r="WLT159" s="86"/>
      <c r="WLU159" s="86"/>
      <c r="WLV159" s="86"/>
      <c r="WLW159" s="86"/>
      <c r="WLX159" s="86"/>
      <c r="WLY159" s="86"/>
      <c r="WLZ159" s="86"/>
      <c r="WMA159" s="86"/>
      <c r="WMB159" s="86"/>
      <c r="WMC159" s="86"/>
      <c r="WMD159" s="86"/>
      <c r="WME159" s="86"/>
      <c r="WMF159" s="86"/>
      <c r="WMG159" s="86"/>
      <c r="WMH159" s="86"/>
      <c r="WMI159" s="86"/>
      <c r="WMJ159" s="86"/>
      <c r="WMK159" s="86"/>
      <c r="WML159" s="86"/>
      <c r="WMM159" s="86"/>
      <c r="WMN159" s="86"/>
      <c r="WMO159" s="86"/>
      <c r="WMP159" s="86"/>
      <c r="WMQ159" s="86"/>
      <c r="WMR159" s="86"/>
      <c r="WMS159" s="86"/>
      <c r="WMT159" s="86"/>
      <c r="WMU159" s="86"/>
      <c r="WMV159" s="86"/>
      <c r="WMW159" s="86"/>
      <c r="WMX159" s="86"/>
      <c r="WMY159" s="86"/>
      <c r="WMZ159" s="86"/>
      <c r="WNA159" s="86"/>
      <c r="WNB159" s="86"/>
      <c r="WNC159" s="86"/>
      <c r="WND159" s="86"/>
      <c r="WNE159" s="86"/>
      <c r="WNF159" s="86"/>
      <c r="WNG159" s="86"/>
      <c r="WNH159" s="86"/>
      <c r="WNI159" s="86"/>
      <c r="WNJ159" s="86"/>
      <c r="WNK159" s="86"/>
      <c r="WNL159" s="86"/>
      <c r="WNM159" s="86"/>
      <c r="WNN159" s="86"/>
      <c r="WNO159" s="86"/>
      <c r="WNP159" s="86"/>
      <c r="WNQ159" s="86"/>
      <c r="WNR159" s="86"/>
      <c r="WNS159" s="86"/>
      <c r="WNT159" s="86"/>
      <c r="WNU159" s="86"/>
      <c r="WNV159" s="86"/>
      <c r="WNW159" s="86"/>
      <c r="WNX159" s="86"/>
      <c r="WNY159" s="86"/>
      <c r="WNZ159" s="86"/>
      <c r="WOA159" s="86"/>
      <c r="WOB159" s="86"/>
      <c r="WOC159" s="86"/>
      <c r="WOD159" s="86"/>
      <c r="WOE159" s="86"/>
      <c r="WOF159" s="86"/>
      <c r="WOG159" s="86"/>
      <c r="WOH159" s="86"/>
      <c r="WOI159" s="86"/>
      <c r="WOJ159" s="86"/>
      <c r="WOK159" s="86"/>
      <c r="WOL159" s="86"/>
      <c r="WOM159" s="86"/>
      <c r="WON159" s="86"/>
      <c r="WOO159" s="86"/>
      <c r="WOP159" s="86"/>
      <c r="WOQ159" s="86"/>
      <c r="WOR159" s="86"/>
      <c r="WOS159" s="86"/>
      <c r="WOT159" s="86"/>
      <c r="WOU159" s="86"/>
      <c r="WOV159" s="86"/>
      <c r="WOW159" s="86"/>
      <c r="WOX159" s="86"/>
      <c r="WOY159" s="86"/>
      <c r="WOZ159" s="86"/>
      <c r="WPA159" s="86"/>
      <c r="WPB159" s="86"/>
      <c r="WPC159" s="86"/>
      <c r="WPD159" s="86"/>
      <c r="WPE159" s="86"/>
      <c r="WPF159" s="86"/>
      <c r="WPG159" s="86"/>
      <c r="WPH159" s="86"/>
      <c r="WPI159" s="86"/>
      <c r="WPJ159" s="86"/>
      <c r="WPK159" s="86"/>
      <c r="WPL159" s="86"/>
      <c r="WPM159" s="86"/>
      <c r="WPN159" s="86"/>
      <c r="WPO159" s="86"/>
      <c r="WPP159" s="86"/>
      <c r="WPQ159" s="86"/>
      <c r="WPR159" s="86"/>
      <c r="WPS159" s="86"/>
      <c r="WPT159" s="86"/>
      <c r="WPU159" s="86"/>
      <c r="WPV159" s="86"/>
      <c r="WPW159" s="86"/>
      <c r="WPX159" s="86"/>
      <c r="WPY159" s="86"/>
      <c r="WPZ159" s="86"/>
      <c r="WQA159" s="86"/>
      <c r="WQB159" s="86"/>
      <c r="WQC159" s="86"/>
      <c r="WQD159" s="86"/>
      <c r="WQE159" s="86"/>
      <c r="WQF159" s="86"/>
      <c r="WQG159" s="86"/>
      <c r="WQH159" s="86"/>
      <c r="WQI159" s="86"/>
      <c r="WQJ159" s="86"/>
      <c r="WQK159" s="86"/>
      <c r="WQL159" s="86"/>
      <c r="WQM159" s="86"/>
      <c r="WQN159" s="86"/>
      <c r="WQO159" s="86"/>
      <c r="WQP159" s="86"/>
      <c r="WQQ159" s="86"/>
      <c r="WQR159" s="86"/>
      <c r="WQS159" s="86"/>
      <c r="WQT159" s="86"/>
      <c r="WQU159" s="86"/>
      <c r="WQV159" s="86"/>
      <c r="WQW159" s="86"/>
      <c r="WQX159" s="86"/>
      <c r="WQY159" s="86"/>
      <c r="WQZ159" s="86"/>
      <c r="WRA159" s="86"/>
      <c r="WRB159" s="86"/>
      <c r="WRC159" s="86"/>
      <c r="WRD159" s="86"/>
      <c r="WRE159" s="86"/>
      <c r="WRF159" s="86"/>
      <c r="WRG159" s="86"/>
      <c r="WRH159" s="86"/>
      <c r="WRI159" s="86"/>
      <c r="WRJ159" s="86"/>
      <c r="WRK159" s="86"/>
      <c r="WRL159" s="86"/>
      <c r="WRM159" s="86"/>
      <c r="WRN159" s="86"/>
      <c r="WRO159" s="86"/>
      <c r="WRP159" s="86"/>
      <c r="WRQ159" s="86"/>
      <c r="WRR159" s="86"/>
      <c r="WRS159" s="86"/>
      <c r="WRT159" s="86"/>
      <c r="WRU159" s="86"/>
      <c r="WRV159" s="86"/>
      <c r="WRW159" s="86"/>
      <c r="WRX159" s="86"/>
      <c r="WRY159" s="86"/>
      <c r="WRZ159" s="86"/>
      <c r="WSA159" s="86"/>
      <c r="WSB159" s="86"/>
      <c r="WSC159" s="86"/>
      <c r="WSD159" s="86"/>
      <c r="WSE159" s="86"/>
      <c r="WSF159" s="86"/>
      <c r="WSG159" s="86"/>
      <c r="WSH159" s="86"/>
      <c r="WSI159" s="86"/>
      <c r="WSJ159" s="86"/>
      <c r="WSK159" s="86"/>
      <c r="WSL159" s="86"/>
      <c r="WSM159" s="86"/>
      <c r="WSN159" s="86"/>
      <c r="WSO159" s="86"/>
      <c r="WSP159" s="86"/>
      <c r="WSQ159" s="86"/>
      <c r="WSR159" s="86"/>
      <c r="WSS159" s="86"/>
      <c r="WST159" s="86"/>
      <c r="WSU159" s="86"/>
      <c r="WSV159" s="86"/>
      <c r="WSW159" s="86"/>
      <c r="WSX159" s="86"/>
      <c r="WSY159" s="86"/>
      <c r="WSZ159" s="86"/>
      <c r="WTA159" s="86"/>
      <c r="WTB159" s="86"/>
      <c r="WTC159" s="86"/>
      <c r="WTD159" s="86"/>
      <c r="WTE159" s="86"/>
      <c r="WTF159" s="86"/>
      <c r="WTG159" s="86"/>
      <c r="WTH159" s="86"/>
      <c r="WTI159" s="86"/>
      <c r="WTJ159" s="86"/>
      <c r="WTK159" s="86"/>
      <c r="WTL159" s="86"/>
      <c r="WTM159" s="86"/>
      <c r="WTN159" s="86"/>
      <c r="WTO159" s="186"/>
      <c r="WTP159" s="186"/>
      <c r="WTQ159" s="186"/>
      <c r="WTR159" s="186"/>
      <c r="WTS159" s="186"/>
      <c r="WTT159" s="186"/>
      <c r="WTU159" s="86"/>
      <c r="WTV159" s="86"/>
      <c r="WTW159" s="86"/>
      <c r="WTX159" s="86"/>
      <c r="WTY159" s="86"/>
      <c r="WTZ159" s="86"/>
      <c r="WUA159" s="86"/>
      <c r="WUB159" s="86"/>
      <c r="WUC159" s="86"/>
      <c r="WUD159" s="86"/>
      <c r="WUE159" s="86"/>
      <c r="WUF159" s="86"/>
      <c r="WUG159" s="86"/>
      <c r="WUH159" s="86"/>
      <c r="WUI159" s="86"/>
      <c r="WUJ159" s="86"/>
      <c r="WUK159" s="86"/>
      <c r="WUL159" s="86"/>
      <c r="WUM159" s="86"/>
      <c r="WUN159" s="86"/>
      <c r="WUO159" s="86"/>
      <c r="WUP159" s="86"/>
      <c r="WUQ159" s="86"/>
      <c r="WUR159" s="86"/>
      <c r="WUS159" s="86"/>
      <c r="WUT159" s="86"/>
      <c r="WUU159" s="86"/>
      <c r="WUV159" s="86"/>
      <c r="WUW159" s="86"/>
      <c r="WUX159" s="86"/>
      <c r="WUY159" s="86"/>
      <c r="WUZ159" s="86"/>
      <c r="WVA159" s="86"/>
      <c r="WVB159" s="86"/>
      <c r="WVC159" s="86"/>
      <c r="WVD159" s="86"/>
      <c r="WVE159" s="86"/>
      <c r="WVF159" s="86"/>
      <c r="WVG159" s="86"/>
      <c r="WVH159" s="86"/>
      <c r="WVI159" s="86"/>
      <c r="WVJ159" s="86"/>
      <c r="WVK159" s="86"/>
      <c r="WVL159" s="86"/>
      <c r="WVM159" s="86"/>
      <c r="WVN159" s="86"/>
      <c r="WVO159" s="86"/>
      <c r="WVP159" s="86"/>
      <c r="WVQ159" s="86"/>
      <c r="WVR159" s="86"/>
      <c r="WVS159" s="86"/>
      <c r="WVT159" s="86"/>
      <c r="WVU159" s="86"/>
      <c r="WVV159" s="86"/>
      <c r="WVW159" s="86"/>
      <c r="WVX159" s="86"/>
      <c r="WVY159" s="86"/>
      <c r="WVZ159" s="86"/>
      <c r="WWA159" s="86"/>
      <c r="WWB159" s="86"/>
      <c r="WWC159" s="86"/>
      <c r="WWD159" s="86"/>
      <c r="WWE159" s="86"/>
      <c r="WWF159" s="86"/>
      <c r="WWG159" s="86"/>
      <c r="WWH159" s="86"/>
      <c r="WWI159" s="86"/>
      <c r="WWJ159" s="86"/>
      <c r="WWK159" s="86"/>
      <c r="WWL159" s="86"/>
      <c r="WWM159" s="86"/>
      <c r="WWN159" s="86"/>
      <c r="WWO159" s="86"/>
      <c r="WWP159" s="86"/>
      <c r="WWQ159" s="86"/>
      <c r="WWR159" s="86"/>
      <c r="WWS159" s="86"/>
      <c r="WWT159" s="86"/>
      <c r="WWU159" s="86"/>
      <c r="WWV159" s="86"/>
      <c r="WWW159" s="86"/>
      <c r="WWX159" s="86"/>
      <c r="WWY159" s="86"/>
      <c r="WWZ159" s="86"/>
      <c r="WXA159" s="86"/>
      <c r="WXB159" s="86"/>
      <c r="WXC159" s="86"/>
      <c r="WXD159" s="86"/>
      <c r="WXE159" s="86"/>
      <c r="WXF159" s="86"/>
      <c r="WXG159" s="86"/>
      <c r="WXH159" s="86"/>
      <c r="WXI159" s="86"/>
      <c r="WXJ159" s="86"/>
      <c r="WXK159" s="86"/>
      <c r="WXL159" s="86"/>
      <c r="WXM159" s="86"/>
      <c r="WXN159" s="86"/>
      <c r="WXO159" s="86"/>
      <c r="WXP159" s="86"/>
      <c r="WXQ159" s="86"/>
      <c r="WXR159" s="86"/>
      <c r="WXS159" s="86"/>
      <c r="WXT159" s="86"/>
      <c r="WXU159" s="86"/>
      <c r="WXV159" s="86"/>
      <c r="WXW159" s="86"/>
      <c r="WXX159" s="86"/>
      <c r="WXY159" s="86"/>
      <c r="WXZ159" s="86"/>
      <c r="WYA159" s="86"/>
      <c r="WYB159" s="86"/>
      <c r="WYC159" s="86"/>
      <c r="WYD159" s="86"/>
      <c r="WYE159" s="86"/>
      <c r="WYF159" s="86"/>
      <c r="WYG159" s="86"/>
      <c r="WYH159" s="86"/>
      <c r="WYI159" s="86"/>
      <c r="WYJ159" s="86"/>
      <c r="WYK159" s="86"/>
      <c r="WYL159" s="86"/>
      <c r="WYM159" s="86"/>
      <c r="WYN159" s="86"/>
      <c r="WYO159" s="86"/>
      <c r="WYP159" s="86"/>
      <c r="WYQ159" s="86"/>
      <c r="WYR159" s="86"/>
      <c r="WYS159" s="86"/>
      <c r="WYT159" s="86"/>
      <c r="WYU159" s="86"/>
      <c r="WYV159" s="86"/>
      <c r="WYW159" s="86"/>
      <c r="WYX159" s="86"/>
      <c r="WYY159" s="86"/>
      <c r="WYZ159" s="86"/>
      <c r="WZA159" s="86"/>
      <c r="WZB159" s="86"/>
      <c r="WZC159" s="86"/>
      <c r="WZD159" s="86"/>
      <c r="WZE159" s="86"/>
      <c r="WZF159" s="86"/>
      <c r="WZG159" s="86"/>
      <c r="WZH159" s="86"/>
      <c r="WZI159" s="86"/>
      <c r="WZJ159" s="86"/>
      <c r="WZK159" s="86"/>
      <c r="WZL159" s="86"/>
      <c r="WZM159" s="86"/>
      <c r="WZN159" s="86"/>
      <c r="WZO159" s="86"/>
      <c r="WZP159" s="86"/>
      <c r="WZQ159" s="86"/>
      <c r="WZR159" s="86"/>
      <c r="WZS159" s="86"/>
      <c r="WZT159" s="86"/>
      <c r="WZU159" s="86"/>
      <c r="WZV159" s="86"/>
      <c r="WZW159" s="86"/>
      <c r="WZX159" s="86"/>
      <c r="WZY159" s="86"/>
      <c r="WZZ159" s="86"/>
      <c r="XAA159" s="86"/>
      <c r="XAB159" s="86"/>
      <c r="XAC159" s="86"/>
      <c r="XAD159" s="86"/>
      <c r="XAE159" s="86"/>
      <c r="XAF159" s="86"/>
      <c r="XAG159" s="86"/>
      <c r="XAH159" s="86"/>
      <c r="XAI159" s="86"/>
      <c r="XAJ159" s="86"/>
      <c r="XAK159" s="86"/>
      <c r="XAL159" s="86"/>
      <c r="XAM159" s="86"/>
      <c r="XAN159" s="86"/>
      <c r="XAO159" s="86"/>
      <c r="XAP159" s="86"/>
      <c r="XAQ159" s="86"/>
      <c r="XAR159" s="86"/>
      <c r="XAS159" s="86"/>
      <c r="XAT159" s="86"/>
      <c r="XAU159" s="86"/>
      <c r="XAV159" s="86"/>
      <c r="XAW159" s="86"/>
      <c r="XAX159" s="86"/>
      <c r="XAY159" s="86"/>
      <c r="XAZ159" s="86"/>
      <c r="XBA159" s="86"/>
      <c r="XBB159" s="86"/>
      <c r="XBC159" s="86"/>
      <c r="XBD159" s="86"/>
      <c r="XBE159" s="86"/>
      <c r="XBF159" s="86"/>
      <c r="XBG159" s="86"/>
      <c r="XBH159" s="86"/>
      <c r="XBI159" s="86"/>
      <c r="XBJ159" s="86"/>
      <c r="XBK159" s="86"/>
      <c r="XBL159" s="86"/>
      <c r="XBM159" s="86"/>
      <c r="XBN159" s="86"/>
      <c r="XBO159" s="86"/>
      <c r="XBP159" s="86"/>
      <c r="XBQ159" s="86"/>
      <c r="XBR159" s="86"/>
      <c r="XBS159" s="86"/>
      <c r="XBT159" s="86"/>
      <c r="XBU159" s="86"/>
      <c r="XBV159" s="86"/>
      <c r="XBW159" s="86"/>
      <c r="XBX159" s="86"/>
      <c r="XBY159" s="86"/>
      <c r="XBZ159" s="86"/>
      <c r="XCA159" s="86"/>
      <c r="XCB159" s="86"/>
      <c r="XCC159" s="86"/>
      <c r="XCD159" s="86"/>
      <c r="XCE159" s="86"/>
      <c r="XCF159" s="86"/>
      <c r="XCG159" s="86"/>
      <c r="XCH159" s="86"/>
      <c r="XCI159" s="86"/>
      <c r="XCJ159" s="86"/>
      <c r="XCK159" s="86"/>
      <c r="XCL159" s="86"/>
      <c r="XCM159" s="86"/>
      <c r="XCN159" s="86"/>
      <c r="XCO159" s="86"/>
      <c r="XCP159" s="86"/>
      <c r="XCQ159" s="86"/>
      <c r="XCR159" s="86"/>
      <c r="XCS159" s="86"/>
      <c r="XCT159" s="86"/>
      <c r="XCU159" s="86"/>
      <c r="XCV159" s="86"/>
      <c r="XCW159" s="86"/>
      <c r="XCX159" s="86"/>
      <c r="XCY159" s="86"/>
      <c r="XCZ159" s="86"/>
      <c r="XDA159" s="86"/>
      <c r="XDB159" s="86"/>
      <c r="XDC159" s="86"/>
      <c r="XDD159" s="86"/>
      <c r="XDE159" s="86"/>
    </row>
  </sheetData>
  <autoFilter ref="A14:F153"/>
  <mergeCells count="3">
    <mergeCell ref="D7:E7"/>
    <mergeCell ref="D8:E8"/>
    <mergeCell ref="A11:F11"/>
  </mergeCells>
  <pageMargins left="0.70866141732283472" right="0.70866141732283472" top="0.74803149606299213" bottom="0.74803149606299213" header="0.31496062992125984" footer="0.31496062992125984"/>
  <pageSetup paperSize="9" scale="54" orientation="portrait" r:id="rId1"/>
  <colBreaks count="1" manualBreakCount="1">
    <brk id="6" max="1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AP251"/>
  <sheetViews>
    <sheetView tabSelected="1" topLeftCell="A7" zoomScale="90" zoomScaleNormal="90" workbookViewId="0">
      <pane xSplit="5" ySplit="6" topLeftCell="F13" activePane="bottomRight" state="frozen"/>
      <selection activeCell="A7" sqref="A7"/>
      <selection pane="topRight" activeCell="F7" sqref="F7"/>
      <selection pane="bottomLeft" activeCell="A13" sqref="A13"/>
      <selection pane="bottomRight" activeCell="A9" sqref="A9:H9"/>
    </sheetView>
  </sheetViews>
  <sheetFormatPr defaultRowHeight="15.75" x14ac:dyDescent="0.25"/>
  <cols>
    <col min="1" max="1" width="56.42578125" style="28" customWidth="1"/>
    <col min="2" max="2" width="5.85546875" style="29" customWidth="1"/>
    <col min="3" max="3" width="5.140625" style="29" customWidth="1"/>
    <col min="4" max="4" width="15.85546875" style="29" customWidth="1"/>
    <col min="5" max="5" width="8.5703125" style="29" customWidth="1"/>
    <col min="6" max="6" width="22.42578125" style="30" customWidth="1"/>
    <col min="7" max="7" width="21.85546875" style="30" customWidth="1"/>
    <col min="8" max="8" width="21" style="30" customWidth="1"/>
    <col min="9" max="9" width="16.7109375" style="31" customWidth="1"/>
    <col min="10" max="10" width="17.28515625" style="33" customWidth="1"/>
    <col min="11" max="12" width="18.28515625" style="33" customWidth="1"/>
    <col min="13" max="13" width="15.140625" style="33" customWidth="1"/>
    <col min="14" max="14" width="15.5703125" style="33" customWidth="1"/>
    <col min="15" max="15" width="14.28515625" style="33" bestFit="1" customWidth="1"/>
    <col min="16" max="16" width="12.7109375" style="33" customWidth="1"/>
    <col min="17" max="17" width="15.85546875" style="33" customWidth="1"/>
    <col min="18" max="23" width="16.42578125" style="33" customWidth="1"/>
    <col min="24" max="25" width="16.42578125" style="32" customWidth="1"/>
    <col min="26" max="28" width="16.42578125" style="30" customWidth="1"/>
    <col min="29" max="29" width="13.85546875" style="30" customWidth="1"/>
    <col min="30" max="30" width="15.140625" style="30" customWidth="1"/>
    <col min="31" max="31" width="15.42578125" style="30" bestFit="1" customWidth="1"/>
    <col min="32" max="32" width="16.7109375" style="30" bestFit="1" customWidth="1"/>
    <col min="33" max="33" width="15.42578125" style="30" bestFit="1" customWidth="1"/>
    <col min="34" max="34" width="11.5703125" style="28" customWidth="1"/>
    <col min="35" max="35" width="10.28515625" style="28" bestFit="1" customWidth="1"/>
    <col min="36" max="36" width="22.42578125" style="28" customWidth="1"/>
    <col min="37" max="37" width="15.5703125" style="28" customWidth="1"/>
    <col min="38" max="38" width="15.85546875" style="28" customWidth="1"/>
    <col min="39" max="39" width="15.5703125" style="28" customWidth="1"/>
    <col min="40" max="40" width="15.85546875" style="28" customWidth="1"/>
    <col min="41" max="41" width="9.140625" style="28"/>
    <col min="42" max="42" width="10.85546875" style="28" customWidth="1"/>
    <col min="43" max="43" width="11" style="28" bestFit="1" customWidth="1"/>
    <col min="44" max="226" width="9.140625" style="28"/>
    <col min="227" max="227" width="61" style="28" customWidth="1"/>
    <col min="228" max="228" width="9.140625" style="28" customWidth="1"/>
    <col min="229" max="229" width="5.85546875" style="28" customWidth="1"/>
    <col min="230" max="230" width="5.140625" style="28" customWidth="1"/>
    <col min="231" max="231" width="18.140625" style="28" customWidth="1"/>
    <col min="232" max="232" width="8.5703125" style="28" customWidth="1"/>
    <col min="233" max="233" width="27.140625" style="28" customWidth="1"/>
    <col min="234" max="240" width="0" style="28" hidden="1" customWidth="1"/>
    <col min="241" max="241" width="12.42578125" style="28" bestFit="1" customWidth="1"/>
    <col min="242" max="242" width="13.28515625" style="28" bestFit="1" customWidth="1"/>
    <col min="243" max="243" width="46.7109375" style="28" bestFit="1" customWidth="1"/>
    <col min="244" max="482" width="9.140625" style="28"/>
    <col min="483" max="483" width="61" style="28" customWidth="1"/>
    <col min="484" max="484" width="9.140625" style="28" customWidth="1"/>
    <col min="485" max="485" width="5.85546875" style="28" customWidth="1"/>
    <col min="486" max="486" width="5.140625" style="28" customWidth="1"/>
    <col min="487" max="487" width="18.140625" style="28" customWidth="1"/>
    <col min="488" max="488" width="8.5703125" style="28" customWidth="1"/>
    <col min="489" max="489" width="27.140625" style="28" customWidth="1"/>
    <col min="490" max="496" width="0" style="28" hidden="1" customWidth="1"/>
    <col min="497" max="497" width="12.42578125" style="28" bestFit="1" customWidth="1"/>
    <col min="498" max="498" width="13.28515625" style="28" bestFit="1" customWidth="1"/>
    <col min="499" max="499" width="46.7109375" style="28" bestFit="1" customWidth="1"/>
    <col min="500" max="738" width="9.140625" style="28"/>
    <col min="739" max="739" width="61" style="28" customWidth="1"/>
    <col min="740" max="740" width="9.140625" style="28" customWidth="1"/>
    <col min="741" max="741" width="5.85546875" style="28" customWidth="1"/>
    <col min="742" max="742" width="5.140625" style="28" customWidth="1"/>
    <col min="743" max="743" width="18.140625" style="28" customWidth="1"/>
    <col min="744" max="744" width="8.5703125" style="28" customWidth="1"/>
    <col min="745" max="745" width="27.140625" style="28" customWidth="1"/>
    <col min="746" max="752" width="0" style="28" hidden="1" customWidth="1"/>
    <col min="753" max="753" width="12.42578125" style="28" bestFit="1" customWidth="1"/>
    <col min="754" max="754" width="13.28515625" style="28" bestFit="1" customWidth="1"/>
    <col min="755" max="755" width="46.7109375" style="28" bestFit="1" customWidth="1"/>
    <col min="756" max="994" width="9.140625" style="28"/>
    <col min="995" max="995" width="61" style="28" customWidth="1"/>
    <col min="996" max="996" width="9.140625" style="28" customWidth="1"/>
    <col min="997" max="997" width="5.85546875" style="28" customWidth="1"/>
    <col min="998" max="998" width="5.140625" style="28" customWidth="1"/>
    <col min="999" max="999" width="18.140625" style="28" customWidth="1"/>
    <col min="1000" max="1000" width="8.5703125" style="28" customWidth="1"/>
    <col min="1001" max="1001" width="27.140625" style="28" customWidth="1"/>
    <col min="1002" max="1008" width="0" style="28" hidden="1" customWidth="1"/>
    <col min="1009" max="1009" width="12.42578125" style="28" bestFit="1" customWidth="1"/>
    <col min="1010" max="1010" width="13.28515625" style="28" bestFit="1" customWidth="1"/>
    <col min="1011" max="1011" width="46.7109375" style="28" bestFit="1" customWidth="1"/>
    <col min="1012" max="1250" width="9.140625" style="28"/>
    <col min="1251" max="1251" width="61" style="28" customWidth="1"/>
    <col min="1252" max="1252" width="9.140625" style="28" customWidth="1"/>
    <col min="1253" max="1253" width="5.85546875" style="28" customWidth="1"/>
    <col min="1254" max="1254" width="5.140625" style="28" customWidth="1"/>
    <col min="1255" max="1255" width="18.140625" style="28" customWidth="1"/>
    <col min="1256" max="1256" width="8.5703125" style="28" customWidth="1"/>
    <col min="1257" max="1257" width="27.140625" style="28" customWidth="1"/>
    <col min="1258" max="1264" width="0" style="28" hidden="1" customWidth="1"/>
    <col min="1265" max="1265" width="12.42578125" style="28" bestFit="1" customWidth="1"/>
    <col min="1266" max="1266" width="13.28515625" style="28" bestFit="1" customWidth="1"/>
    <col min="1267" max="1267" width="46.7109375" style="28" bestFit="1" customWidth="1"/>
    <col min="1268" max="1506" width="9.140625" style="28"/>
    <col min="1507" max="1507" width="61" style="28" customWidth="1"/>
    <col min="1508" max="1508" width="9.140625" style="28" customWidth="1"/>
    <col min="1509" max="1509" width="5.85546875" style="28" customWidth="1"/>
    <col min="1510" max="1510" width="5.140625" style="28" customWidth="1"/>
    <col min="1511" max="1511" width="18.140625" style="28" customWidth="1"/>
    <col min="1512" max="1512" width="8.5703125" style="28" customWidth="1"/>
    <col min="1513" max="1513" width="27.140625" style="28" customWidth="1"/>
    <col min="1514" max="1520" width="0" style="28" hidden="1" customWidth="1"/>
    <col min="1521" max="1521" width="12.42578125" style="28" bestFit="1" customWidth="1"/>
    <col min="1522" max="1522" width="13.28515625" style="28" bestFit="1" customWidth="1"/>
    <col min="1523" max="1523" width="46.7109375" style="28" bestFit="1" customWidth="1"/>
    <col min="1524" max="1762" width="9.140625" style="28"/>
    <col min="1763" max="1763" width="61" style="28" customWidth="1"/>
    <col min="1764" max="1764" width="9.140625" style="28" customWidth="1"/>
    <col min="1765" max="1765" width="5.85546875" style="28" customWidth="1"/>
    <col min="1766" max="1766" width="5.140625" style="28" customWidth="1"/>
    <col min="1767" max="1767" width="18.140625" style="28" customWidth="1"/>
    <col min="1768" max="1768" width="8.5703125" style="28" customWidth="1"/>
    <col min="1769" max="1769" width="27.140625" style="28" customWidth="1"/>
    <col min="1770" max="1776" width="0" style="28" hidden="1" customWidth="1"/>
    <col min="1777" max="1777" width="12.42578125" style="28" bestFit="1" customWidth="1"/>
    <col min="1778" max="1778" width="13.28515625" style="28" bestFit="1" customWidth="1"/>
    <col min="1779" max="1779" width="46.7109375" style="28" bestFit="1" customWidth="1"/>
    <col min="1780" max="2018" width="9.140625" style="28"/>
    <col min="2019" max="2019" width="61" style="28" customWidth="1"/>
    <col min="2020" max="2020" width="9.140625" style="28" customWidth="1"/>
    <col min="2021" max="2021" width="5.85546875" style="28" customWidth="1"/>
    <col min="2022" max="2022" width="5.140625" style="28" customWidth="1"/>
    <col min="2023" max="2023" width="18.140625" style="28" customWidth="1"/>
    <col min="2024" max="2024" width="8.5703125" style="28" customWidth="1"/>
    <col min="2025" max="2025" width="27.140625" style="28" customWidth="1"/>
    <col min="2026" max="2032" width="0" style="28" hidden="1" customWidth="1"/>
    <col min="2033" max="2033" width="12.42578125" style="28" bestFit="1" customWidth="1"/>
    <col min="2034" max="2034" width="13.28515625" style="28" bestFit="1" customWidth="1"/>
    <col min="2035" max="2035" width="46.7109375" style="28" bestFit="1" customWidth="1"/>
    <col min="2036" max="2274" width="9.140625" style="28"/>
    <col min="2275" max="2275" width="61" style="28" customWidth="1"/>
    <col min="2276" max="2276" width="9.140625" style="28" customWidth="1"/>
    <col min="2277" max="2277" width="5.85546875" style="28" customWidth="1"/>
    <col min="2278" max="2278" width="5.140625" style="28" customWidth="1"/>
    <col min="2279" max="2279" width="18.140625" style="28" customWidth="1"/>
    <col min="2280" max="2280" width="8.5703125" style="28" customWidth="1"/>
    <col min="2281" max="2281" width="27.140625" style="28" customWidth="1"/>
    <col min="2282" max="2288" width="0" style="28" hidden="1" customWidth="1"/>
    <col min="2289" max="2289" width="12.42578125" style="28" bestFit="1" customWidth="1"/>
    <col min="2290" max="2290" width="13.28515625" style="28" bestFit="1" customWidth="1"/>
    <col min="2291" max="2291" width="46.7109375" style="28" bestFit="1" customWidth="1"/>
    <col min="2292" max="2530" width="9.140625" style="28"/>
    <col min="2531" max="2531" width="61" style="28" customWidth="1"/>
    <col min="2532" max="2532" width="9.140625" style="28" customWidth="1"/>
    <col min="2533" max="2533" width="5.85546875" style="28" customWidth="1"/>
    <col min="2534" max="2534" width="5.140625" style="28" customWidth="1"/>
    <col min="2535" max="2535" width="18.140625" style="28" customWidth="1"/>
    <col min="2536" max="2536" width="8.5703125" style="28" customWidth="1"/>
    <col min="2537" max="2537" width="27.140625" style="28" customWidth="1"/>
    <col min="2538" max="2544" width="0" style="28" hidden="1" customWidth="1"/>
    <col min="2545" max="2545" width="12.42578125" style="28" bestFit="1" customWidth="1"/>
    <col min="2546" max="2546" width="13.28515625" style="28" bestFit="1" customWidth="1"/>
    <col min="2547" max="2547" width="46.7109375" style="28" bestFit="1" customWidth="1"/>
    <col min="2548" max="2786" width="9.140625" style="28"/>
    <col min="2787" max="2787" width="61" style="28" customWidth="1"/>
    <col min="2788" max="2788" width="9.140625" style="28" customWidth="1"/>
    <col min="2789" max="2789" width="5.85546875" style="28" customWidth="1"/>
    <col min="2790" max="2790" width="5.140625" style="28" customWidth="1"/>
    <col min="2791" max="2791" width="18.140625" style="28" customWidth="1"/>
    <col min="2792" max="2792" width="8.5703125" style="28" customWidth="1"/>
    <col min="2793" max="2793" width="27.140625" style="28" customWidth="1"/>
    <col min="2794" max="2800" width="0" style="28" hidden="1" customWidth="1"/>
    <col min="2801" max="2801" width="12.42578125" style="28" bestFit="1" customWidth="1"/>
    <col min="2802" max="2802" width="13.28515625" style="28" bestFit="1" customWidth="1"/>
    <col min="2803" max="2803" width="46.7109375" style="28" bestFit="1" customWidth="1"/>
    <col min="2804" max="3042" width="9.140625" style="28"/>
    <col min="3043" max="3043" width="61" style="28" customWidth="1"/>
    <col min="3044" max="3044" width="9.140625" style="28" customWidth="1"/>
    <col min="3045" max="3045" width="5.85546875" style="28" customWidth="1"/>
    <col min="3046" max="3046" width="5.140625" style="28" customWidth="1"/>
    <col min="3047" max="3047" width="18.140625" style="28" customWidth="1"/>
    <col min="3048" max="3048" width="8.5703125" style="28" customWidth="1"/>
    <col min="3049" max="3049" width="27.140625" style="28" customWidth="1"/>
    <col min="3050" max="3056" width="0" style="28" hidden="1" customWidth="1"/>
    <col min="3057" max="3057" width="12.42578125" style="28" bestFit="1" customWidth="1"/>
    <col min="3058" max="3058" width="13.28515625" style="28" bestFit="1" customWidth="1"/>
    <col min="3059" max="3059" width="46.7109375" style="28" bestFit="1" customWidth="1"/>
    <col min="3060" max="3298" width="9.140625" style="28"/>
    <col min="3299" max="3299" width="61" style="28" customWidth="1"/>
    <col min="3300" max="3300" width="9.140625" style="28" customWidth="1"/>
    <col min="3301" max="3301" width="5.85546875" style="28" customWidth="1"/>
    <col min="3302" max="3302" width="5.140625" style="28" customWidth="1"/>
    <col min="3303" max="3303" width="18.140625" style="28" customWidth="1"/>
    <col min="3304" max="3304" width="8.5703125" style="28" customWidth="1"/>
    <col min="3305" max="3305" width="27.140625" style="28" customWidth="1"/>
    <col min="3306" max="3312" width="0" style="28" hidden="1" customWidth="1"/>
    <col min="3313" max="3313" width="12.42578125" style="28" bestFit="1" customWidth="1"/>
    <col min="3314" max="3314" width="13.28515625" style="28" bestFit="1" customWidth="1"/>
    <col min="3315" max="3315" width="46.7109375" style="28" bestFit="1" customWidth="1"/>
    <col min="3316" max="3554" width="9.140625" style="28"/>
    <col min="3555" max="3555" width="61" style="28" customWidth="1"/>
    <col min="3556" max="3556" width="9.140625" style="28" customWidth="1"/>
    <col min="3557" max="3557" width="5.85546875" style="28" customWidth="1"/>
    <col min="3558" max="3558" width="5.140625" style="28" customWidth="1"/>
    <col min="3559" max="3559" width="18.140625" style="28" customWidth="1"/>
    <col min="3560" max="3560" width="8.5703125" style="28" customWidth="1"/>
    <col min="3561" max="3561" width="27.140625" style="28" customWidth="1"/>
    <col min="3562" max="3568" width="0" style="28" hidden="1" customWidth="1"/>
    <col min="3569" max="3569" width="12.42578125" style="28" bestFit="1" customWidth="1"/>
    <col min="3570" max="3570" width="13.28515625" style="28" bestFit="1" customWidth="1"/>
    <col min="3571" max="3571" width="46.7109375" style="28" bestFit="1" customWidth="1"/>
    <col min="3572" max="3810" width="9.140625" style="28"/>
    <col min="3811" max="3811" width="61" style="28" customWidth="1"/>
    <col min="3812" max="3812" width="9.140625" style="28" customWidth="1"/>
    <col min="3813" max="3813" width="5.85546875" style="28" customWidth="1"/>
    <col min="3814" max="3814" width="5.140625" style="28" customWidth="1"/>
    <col min="3815" max="3815" width="18.140625" style="28" customWidth="1"/>
    <col min="3816" max="3816" width="8.5703125" style="28" customWidth="1"/>
    <col min="3817" max="3817" width="27.140625" style="28" customWidth="1"/>
    <col min="3818" max="3824" width="0" style="28" hidden="1" customWidth="1"/>
    <col min="3825" max="3825" width="12.42578125" style="28" bestFit="1" customWidth="1"/>
    <col min="3826" max="3826" width="13.28515625" style="28" bestFit="1" customWidth="1"/>
    <col min="3827" max="3827" width="46.7109375" style="28" bestFit="1" customWidth="1"/>
    <col min="3828" max="4066" width="9.140625" style="28"/>
    <col min="4067" max="4067" width="61" style="28" customWidth="1"/>
    <col min="4068" max="4068" width="9.140625" style="28" customWidth="1"/>
    <col min="4069" max="4069" width="5.85546875" style="28" customWidth="1"/>
    <col min="4070" max="4070" width="5.140625" style="28" customWidth="1"/>
    <col min="4071" max="4071" width="18.140625" style="28" customWidth="1"/>
    <col min="4072" max="4072" width="8.5703125" style="28" customWidth="1"/>
    <col min="4073" max="4073" width="27.140625" style="28" customWidth="1"/>
    <col min="4074" max="4080" width="0" style="28" hidden="1" customWidth="1"/>
    <col min="4081" max="4081" width="12.42578125" style="28" bestFit="1" customWidth="1"/>
    <col min="4082" max="4082" width="13.28515625" style="28" bestFit="1" customWidth="1"/>
    <col min="4083" max="4083" width="46.7109375" style="28" bestFit="1" customWidth="1"/>
    <col min="4084" max="4322" width="9.140625" style="28"/>
    <col min="4323" max="4323" width="61" style="28" customWidth="1"/>
    <col min="4324" max="4324" width="9.140625" style="28" customWidth="1"/>
    <col min="4325" max="4325" width="5.85546875" style="28" customWidth="1"/>
    <col min="4326" max="4326" width="5.140625" style="28" customWidth="1"/>
    <col min="4327" max="4327" width="18.140625" style="28" customWidth="1"/>
    <col min="4328" max="4328" width="8.5703125" style="28" customWidth="1"/>
    <col min="4329" max="4329" width="27.140625" style="28" customWidth="1"/>
    <col min="4330" max="4336" width="0" style="28" hidden="1" customWidth="1"/>
    <col min="4337" max="4337" width="12.42578125" style="28" bestFit="1" customWidth="1"/>
    <col min="4338" max="4338" width="13.28515625" style="28" bestFit="1" customWidth="1"/>
    <col min="4339" max="4339" width="46.7109375" style="28" bestFit="1" customWidth="1"/>
    <col min="4340" max="4578" width="9.140625" style="28"/>
    <col min="4579" max="4579" width="61" style="28" customWidth="1"/>
    <col min="4580" max="4580" width="9.140625" style="28" customWidth="1"/>
    <col min="4581" max="4581" width="5.85546875" style="28" customWidth="1"/>
    <col min="4582" max="4582" width="5.140625" style="28" customWidth="1"/>
    <col min="4583" max="4583" width="18.140625" style="28" customWidth="1"/>
    <col min="4584" max="4584" width="8.5703125" style="28" customWidth="1"/>
    <col min="4585" max="4585" width="27.140625" style="28" customWidth="1"/>
    <col min="4586" max="4592" width="0" style="28" hidden="1" customWidth="1"/>
    <col min="4593" max="4593" width="12.42578125" style="28" bestFit="1" customWidth="1"/>
    <col min="4594" max="4594" width="13.28515625" style="28" bestFit="1" customWidth="1"/>
    <col min="4595" max="4595" width="46.7109375" style="28" bestFit="1" customWidth="1"/>
    <col min="4596" max="4834" width="9.140625" style="28"/>
    <col min="4835" max="4835" width="61" style="28" customWidth="1"/>
    <col min="4836" max="4836" width="9.140625" style="28" customWidth="1"/>
    <col min="4837" max="4837" width="5.85546875" style="28" customWidth="1"/>
    <col min="4838" max="4838" width="5.140625" style="28" customWidth="1"/>
    <col min="4839" max="4839" width="18.140625" style="28" customWidth="1"/>
    <col min="4840" max="4840" width="8.5703125" style="28" customWidth="1"/>
    <col min="4841" max="4841" width="27.140625" style="28" customWidth="1"/>
    <col min="4842" max="4848" width="0" style="28" hidden="1" customWidth="1"/>
    <col min="4849" max="4849" width="12.42578125" style="28" bestFit="1" customWidth="1"/>
    <col min="4850" max="4850" width="13.28515625" style="28" bestFit="1" customWidth="1"/>
    <col min="4851" max="4851" width="46.7109375" style="28" bestFit="1" customWidth="1"/>
    <col min="4852" max="5090" width="9.140625" style="28"/>
    <col min="5091" max="5091" width="61" style="28" customWidth="1"/>
    <col min="5092" max="5092" width="9.140625" style="28" customWidth="1"/>
    <col min="5093" max="5093" width="5.85546875" style="28" customWidth="1"/>
    <col min="5094" max="5094" width="5.140625" style="28" customWidth="1"/>
    <col min="5095" max="5095" width="18.140625" style="28" customWidth="1"/>
    <col min="5096" max="5096" width="8.5703125" style="28" customWidth="1"/>
    <col min="5097" max="5097" width="27.140625" style="28" customWidth="1"/>
    <col min="5098" max="5104" width="0" style="28" hidden="1" customWidth="1"/>
    <col min="5105" max="5105" width="12.42578125" style="28" bestFit="1" customWidth="1"/>
    <col min="5106" max="5106" width="13.28515625" style="28" bestFit="1" customWidth="1"/>
    <col min="5107" max="5107" width="46.7109375" style="28" bestFit="1" customWidth="1"/>
    <col min="5108" max="5346" width="9.140625" style="28"/>
    <col min="5347" max="5347" width="61" style="28" customWidth="1"/>
    <col min="5348" max="5348" width="9.140625" style="28" customWidth="1"/>
    <col min="5349" max="5349" width="5.85546875" style="28" customWidth="1"/>
    <col min="5350" max="5350" width="5.140625" style="28" customWidth="1"/>
    <col min="5351" max="5351" width="18.140625" style="28" customWidth="1"/>
    <col min="5352" max="5352" width="8.5703125" style="28" customWidth="1"/>
    <col min="5353" max="5353" width="27.140625" style="28" customWidth="1"/>
    <col min="5354" max="5360" width="0" style="28" hidden="1" customWidth="1"/>
    <col min="5361" max="5361" width="12.42578125" style="28" bestFit="1" customWidth="1"/>
    <col min="5362" max="5362" width="13.28515625" style="28" bestFit="1" customWidth="1"/>
    <col min="5363" max="5363" width="46.7109375" style="28" bestFit="1" customWidth="1"/>
    <col min="5364" max="5602" width="9.140625" style="28"/>
    <col min="5603" max="5603" width="61" style="28" customWidth="1"/>
    <col min="5604" max="5604" width="9.140625" style="28" customWidth="1"/>
    <col min="5605" max="5605" width="5.85546875" style="28" customWidth="1"/>
    <col min="5606" max="5606" width="5.140625" style="28" customWidth="1"/>
    <col min="5607" max="5607" width="18.140625" style="28" customWidth="1"/>
    <col min="5608" max="5608" width="8.5703125" style="28" customWidth="1"/>
    <col min="5609" max="5609" width="27.140625" style="28" customWidth="1"/>
    <col min="5610" max="5616" width="0" style="28" hidden="1" customWidth="1"/>
    <col min="5617" max="5617" width="12.42578125" style="28" bestFit="1" customWidth="1"/>
    <col min="5618" max="5618" width="13.28515625" style="28" bestFit="1" customWidth="1"/>
    <col min="5619" max="5619" width="46.7109375" style="28" bestFit="1" customWidth="1"/>
    <col min="5620" max="5858" width="9.140625" style="28"/>
    <col min="5859" max="5859" width="61" style="28" customWidth="1"/>
    <col min="5860" max="5860" width="9.140625" style="28" customWidth="1"/>
    <col min="5861" max="5861" width="5.85546875" style="28" customWidth="1"/>
    <col min="5862" max="5862" width="5.140625" style="28" customWidth="1"/>
    <col min="5863" max="5863" width="18.140625" style="28" customWidth="1"/>
    <col min="5864" max="5864" width="8.5703125" style="28" customWidth="1"/>
    <col min="5865" max="5865" width="27.140625" style="28" customWidth="1"/>
    <col min="5866" max="5872" width="0" style="28" hidden="1" customWidth="1"/>
    <col min="5873" max="5873" width="12.42578125" style="28" bestFit="1" customWidth="1"/>
    <col min="5874" max="5874" width="13.28515625" style="28" bestFit="1" customWidth="1"/>
    <col min="5875" max="5875" width="46.7109375" style="28" bestFit="1" customWidth="1"/>
    <col min="5876" max="6114" width="9.140625" style="28"/>
    <col min="6115" max="6115" width="61" style="28" customWidth="1"/>
    <col min="6116" max="6116" width="9.140625" style="28" customWidth="1"/>
    <col min="6117" max="6117" width="5.85546875" style="28" customWidth="1"/>
    <col min="6118" max="6118" width="5.140625" style="28" customWidth="1"/>
    <col min="6119" max="6119" width="18.140625" style="28" customWidth="1"/>
    <col min="6120" max="6120" width="8.5703125" style="28" customWidth="1"/>
    <col min="6121" max="6121" width="27.140625" style="28" customWidth="1"/>
    <col min="6122" max="6128" width="0" style="28" hidden="1" customWidth="1"/>
    <col min="6129" max="6129" width="12.42578125" style="28" bestFit="1" customWidth="1"/>
    <col min="6130" max="6130" width="13.28515625" style="28" bestFit="1" customWidth="1"/>
    <col min="6131" max="6131" width="46.7109375" style="28" bestFit="1" customWidth="1"/>
    <col min="6132" max="6370" width="9.140625" style="28"/>
    <col min="6371" max="6371" width="61" style="28" customWidth="1"/>
    <col min="6372" max="6372" width="9.140625" style="28" customWidth="1"/>
    <col min="6373" max="6373" width="5.85546875" style="28" customWidth="1"/>
    <col min="6374" max="6374" width="5.140625" style="28" customWidth="1"/>
    <col min="6375" max="6375" width="18.140625" style="28" customWidth="1"/>
    <col min="6376" max="6376" width="8.5703125" style="28" customWidth="1"/>
    <col min="6377" max="6377" width="27.140625" style="28" customWidth="1"/>
    <col min="6378" max="6384" width="0" style="28" hidden="1" customWidth="1"/>
    <col min="6385" max="6385" width="12.42578125" style="28" bestFit="1" customWidth="1"/>
    <col min="6386" max="6386" width="13.28515625" style="28" bestFit="1" customWidth="1"/>
    <col min="6387" max="6387" width="46.7109375" style="28" bestFit="1" customWidth="1"/>
    <col min="6388" max="6626" width="9.140625" style="28"/>
    <col min="6627" max="6627" width="61" style="28" customWidth="1"/>
    <col min="6628" max="6628" width="9.140625" style="28" customWidth="1"/>
    <col min="6629" max="6629" width="5.85546875" style="28" customWidth="1"/>
    <col min="6630" max="6630" width="5.140625" style="28" customWidth="1"/>
    <col min="6631" max="6631" width="18.140625" style="28" customWidth="1"/>
    <col min="6632" max="6632" width="8.5703125" style="28" customWidth="1"/>
    <col min="6633" max="6633" width="27.140625" style="28" customWidth="1"/>
    <col min="6634" max="6640" width="0" style="28" hidden="1" customWidth="1"/>
    <col min="6641" max="6641" width="12.42578125" style="28" bestFit="1" customWidth="1"/>
    <col min="6642" max="6642" width="13.28515625" style="28" bestFit="1" customWidth="1"/>
    <col min="6643" max="6643" width="46.7109375" style="28" bestFit="1" customWidth="1"/>
    <col min="6644" max="6882" width="9.140625" style="28"/>
    <col min="6883" max="6883" width="61" style="28" customWidth="1"/>
    <col min="6884" max="6884" width="9.140625" style="28" customWidth="1"/>
    <col min="6885" max="6885" width="5.85546875" style="28" customWidth="1"/>
    <col min="6886" max="6886" width="5.140625" style="28" customWidth="1"/>
    <col min="6887" max="6887" width="18.140625" style="28" customWidth="1"/>
    <col min="6888" max="6888" width="8.5703125" style="28" customWidth="1"/>
    <col min="6889" max="6889" width="27.140625" style="28" customWidth="1"/>
    <col min="6890" max="6896" width="0" style="28" hidden="1" customWidth="1"/>
    <col min="6897" max="6897" width="12.42578125" style="28" bestFit="1" customWidth="1"/>
    <col min="6898" max="6898" width="13.28515625" style="28" bestFit="1" customWidth="1"/>
    <col min="6899" max="6899" width="46.7109375" style="28" bestFit="1" customWidth="1"/>
    <col min="6900" max="7138" width="9.140625" style="28"/>
    <col min="7139" max="7139" width="61" style="28" customWidth="1"/>
    <col min="7140" max="7140" width="9.140625" style="28" customWidth="1"/>
    <col min="7141" max="7141" width="5.85546875" style="28" customWidth="1"/>
    <col min="7142" max="7142" width="5.140625" style="28" customWidth="1"/>
    <col min="7143" max="7143" width="18.140625" style="28" customWidth="1"/>
    <col min="7144" max="7144" width="8.5703125" style="28" customWidth="1"/>
    <col min="7145" max="7145" width="27.140625" style="28" customWidth="1"/>
    <col min="7146" max="7152" width="0" style="28" hidden="1" customWidth="1"/>
    <col min="7153" max="7153" width="12.42578125" style="28" bestFit="1" customWidth="1"/>
    <col min="7154" max="7154" width="13.28515625" style="28" bestFit="1" customWidth="1"/>
    <col min="7155" max="7155" width="46.7109375" style="28" bestFit="1" customWidth="1"/>
    <col min="7156" max="7394" width="9.140625" style="28"/>
    <col min="7395" max="7395" width="61" style="28" customWidth="1"/>
    <col min="7396" max="7396" width="9.140625" style="28" customWidth="1"/>
    <col min="7397" max="7397" width="5.85546875" style="28" customWidth="1"/>
    <col min="7398" max="7398" width="5.140625" style="28" customWidth="1"/>
    <col min="7399" max="7399" width="18.140625" style="28" customWidth="1"/>
    <col min="7400" max="7400" width="8.5703125" style="28" customWidth="1"/>
    <col min="7401" max="7401" width="27.140625" style="28" customWidth="1"/>
    <col min="7402" max="7408" width="0" style="28" hidden="1" customWidth="1"/>
    <col min="7409" max="7409" width="12.42578125" style="28" bestFit="1" customWidth="1"/>
    <col min="7410" max="7410" width="13.28515625" style="28" bestFit="1" customWidth="1"/>
    <col min="7411" max="7411" width="46.7109375" style="28" bestFit="1" customWidth="1"/>
    <col min="7412" max="7650" width="9.140625" style="28"/>
    <col min="7651" max="7651" width="61" style="28" customWidth="1"/>
    <col min="7652" max="7652" width="9.140625" style="28" customWidth="1"/>
    <col min="7653" max="7653" width="5.85546875" style="28" customWidth="1"/>
    <col min="7654" max="7654" width="5.140625" style="28" customWidth="1"/>
    <col min="7655" max="7655" width="18.140625" style="28" customWidth="1"/>
    <col min="7656" max="7656" width="8.5703125" style="28" customWidth="1"/>
    <col min="7657" max="7657" width="27.140625" style="28" customWidth="1"/>
    <col min="7658" max="7664" width="0" style="28" hidden="1" customWidth="1"/>
    <col min="7665" max="7665" width="12.42578125" style="28" bestFit="1" customWidth="1"/>
    <col min="7666" max="7666" width="13.28515625" style="28" bestFit="1" customWidth="1"/>
    <col min="7667" max="7667" width="46.7109375" style="28" bestFit="1" customWidth="1"/>
    <col min="7668" max="7906" width="9.140625" style="28"/>
    <col min="7907" max="7907" width="61" style="28" customWidth="1"/>
    <col min="7908" max="7908" width="9.140625" style="28" customWidth="1"/>
    <col min="7909" max="7909" width="5.85546875" style="28" customWidth="1"/>
    <col min="7910" max="7910" width="5.140625" style="28" customWidth="1"/>
    <col min="7911" max="7911" width="18.140625" style="28" customWidth="1"/>
    <col min="7912" max="7912" width="8.5703125" style="28" customWidth="1"/>
    <col min="7913" max="7913" width="27.140625" style="28" customWidth="1"/>
    <col min="7914" max="7920" width="0" style="28" hidden="1" customWidth="1"/>
    <col min="7921" max="7921" width="12.42578125" style="28" bestFit="1" customWidth="1"/>
    <col min="7922" max="7922" width="13.28515625" style="28" bestFit="1" customWidth="1"/>
    <col min="7923" max="7923" width="46.7109375" style="28" bestFit="1" customWidth="1"/>
    <col min="7924" max="8162" width="9.140625" style="28"/>
    <col min="8163" max="8163" width="61" style="28" customWidth="1"/>
    <col min="8164" max="8164" width="9.140625" style="28" customWidth="1"/>
    <col min="8165" max="8165" width="5.85546875" style="28" customWidth="1"/>
    <col min="8166" max="8166" width="5.140625" style="28" customWidth="1"/>
    <col min="8167" max="8167" width="18.140625" style="28" customWidth="1"/>
    <col min="8168" max="8168" width="8.5703125" style="28" customWidth="1"/>
    <col min="8169" max="8169" width="27.140625" style="28" customWidth="1"/>
    <col min="8170" max="8176" width="0" style="28" hidden="1" customWidth="1"/>
    <col min="8177" max="8177" width="12.42578125" style="28" bestFit="1" customWidth="1"/>
    <col min="8178" max="8178" width="13.28515625" style="28" bestFit="1" customWidth="1"/>
    <col min="8179" max="8179" width="46.7109375" style="28" bestFit="1" customWidth="1"/>
    <col min="8180" max="8418" width="9.140625" style="28"/>
    <col min="8419" max="8419" width="61" style="28" customWidth="1"/>
    <col min="8420" max="8420" width="9.140625" style="28" customWidth="1"/>
    <col min="8421" max="8421" width="5.85546875" style="28" customWidth="1"/>
    <col min="8422" max="8422" width="5.140625" style="28" customWidth="1"/>
    <col min="8423" max="8423" width="18.140625" style="28" customWidth="1"/>
    <col min="8424" max="8424" width="8.5703125" style="28" customWidth="1"/>
    <col min="8425" max="8425" width="27.140625" style="28" customWidth="1"/>
    <col min="8426" max="8432" width="0" style="28" hidden="1" customWidth="1"/>
    <col min="8433" max="8433" width="12.42578125" style="28" bestFit="1" customWidth="1"/>
    <col min="8434" max="8434" width="13.28515625" style="28" bestFit="1" customWidth="1"/>
    <col min="8435" max="8435" width="46.7109375" style="28" bestFit="1" customWidth="1"/>
    <col min="8436" max="8674" width="9.140625" style="28"/>
    <col min="8675" max="8675" width="61" style="28" customWidth="1"/>
    <col min="8676" max="8676" width="9.140625" style="28" customWidth="1"/>
    <col min="8677" max="8677" width="5.85546875" style="28" customWidth="1"/>
    <col min="8678" max="8678" width="5.140625" style="28" customWidth="1"/>
    <col min="8679" max="8679" width="18.140625" style="28" customWidth="1"/>
    <col min="8680" max="8680" width="8.5703125" style="28" customWidth="1"/>
    <col min="8681" max="8681" width="27.140625" style="28" customWidth="1"/>
    <col min="8682" max="8688" width="0" style="28" hidden="1" customWidth="1"/>
    <col min="8689" max="8689" width="12.42578125" style="28" bestFit="1" customWidth="1"/>
    <col min="8690" max="8690" width="13.28515625" style="28" bestFit="1" customWidth="1"/>
    <col min="8691" max="8691" width="46.7109375" style="28" bestFit="1" customWidth="1"/>
    <col min="8692" max="8930" width="9.140625" style="28"/>
    <col min="8931" max="8931" width="61" style="28" customWidth="1"/>
    <col min="8932" max="8932" width="9.140625" style="28" customWidth="1"/>
    <col min="8933" max="8933" width="5.85546875" style="28" customWidth="1"/>
    <col min="8934" max="8934" width="5.140625" style="28" customWidth="1"/>
    <col min="8935" max="8935" width="18.140625" style="28" customWidth="1"/>
    <col min="8936" max="8936" width="8.5703125" style="28" customWidth="1"/>
    <col min="8937" max="8937" width="27.140625" style="28" customWidth="1"/>
    <col min="8938" max="8944" width="0" style="28" hidden="1" customWidth="1"/>
    <col min="8945" max="8945" width="12.42578125" style="28" bestFit="1" customWidth="1"/>
    <col min="8946" max="8946" width="13.28515625" style="28" bestFit="1" customWidth="1"/>
    <col min="8947" max="8947" width="46.7109375" style="28" bestFit="1" customWidth="1"/>
    <col min="8948" max="9186" width="9.140625" style="28"/>
    <col min="9187" max="9187" width="61" style="28" customWidth="1"/>
    <col min="9188" max="9188" width="9.140625" style="28" customWidth="1"/>
    <col min="9189" max="9189" width="5.85546875" style="28" customWidth="1"/>
    <col min="9190" max="9190" width="5.140625" style="28" customWidth="1"/>
    <col min="9191" max="9191" width="18.140625" style="28" customWidth="1"/>
    <col min="9192" max="9192" width="8.5703125" style="28" customWidth="1"/>
    <col min="9193" max="9193" width="27.140625" style="28" customWidth="1"/>
    <col min="9194" max="9200" width="0" style="28" hidden="1" customWidth="1"/>
    <col min="9201" max="9201" width="12.42578125" style="28" bestFit="1" customWidth="1"/>
    <col min="9202" max="9202" width="13.28515625" style="28" bestFit="1" customWidth="1"/>
    <col min="9203" max="9203" width="46.7109375" style="28" bestFit="1" customWidth="1"/>
    <col min="9204" max="9442" width="9.140625" style="28"/>
    <col min="9443" max="9443" width="61" style="28" customWidth="1"/>
    <col min="9444" max="9444" width="9.140625" style="28" customWidth="1"/>
    <col min="9445" max="9445" width="5.85546875" style="28" customWidth="1"/>
    <col min="9446" max="9446" width="5.140625" style="28" customWidth="1"/>
    <col min="9447" max="9447" width="18.140625" style="28" customWidth="1"/>
    <col min="9448" max="9448" width="8.5703125" style="28" customWidth="1"/>
    <col min="9449" max="9449" width="27.140625" style="28" customWidth="1"/>
    <col min="9450" max="9456" width="0" style="28" hidden="1" customWidth="1"/>
    <col min="9457" max="9457" width="12.42578125" style="28" bestFit="1" customWidth="1"/>
    <col min="9458" max="9458" width="13.28515625" style="28" bestFit="1" customWidth="1"/>
    <col min="9459" max="9459" width="46.7109375" style="28" bestFit="1" customWidth="1"/>
    <col min="9460" max="9698" width="9.140625" style="28"/>
    <col min="9699" max="9699" width="61" style="28" customWidth="1"/>
    <col min="9700" max="9700" width="9.140625" style="28" customWidth="1"/>
    <col min="9701" max="9701" width="5.85546875" style="28" customWidth="1"/>
    <col min="9702" max="9702" width="5.140625" style="28" customWidth="1"/>
    <col min="9703" max="9703" width="18.140625" style="28" customWidth="1"/>
    <col min="9704" max="9704" width="8.5703125" style="28" customWidth="1"/>
    <col min="9705" max="9705" width="27.140625" style="28" customWidth="1"/>
    <col min="9706" max="9712" width="0" style="28" hidden="1" customWidth="1"/>
    <col min="9713" max="9713" width="12.42578125" style="28" bestFit="1" customWidth="1"/>
    <col min="9714" max="9714" width="13.28515625" style="28" bestFit="1" customWidth="1"/>
    <col min="9715" max="9715" width="46.7109375" style="28" bestFit="1" customWidth="1"/>
    <col min="9716" max="9954" width="9.140625" style="28"/>
    <col min="9955" max="9955" width="61" style="28" customWidth="1"/>
    <col min="9956" max="9956" width="9.140625" style="28" customWidth="1"/>
    <col min="9957" max="9957" width="5.85546875" style="28" customWidth="1"/>
    <col min="9958" max="9958" width="5.140625" style="28" customWidth="1"/>
    <col min="9959" max="9959" width="18.140625" style="28" customWidth="1"/>
    <col min="9960" max="9960" width="8.5703125" style="28" customWidth="1"/>
    <col min="9961" max="9961" width="27.140625" style="28" customWidth="1"/>
    <col min="9962" max="9968" width="0" style="28" hidden="1" customWidth="1"/>
    <col min="9969" max="9969" width="12.42578125" style="28" bestFit="1" customWidth="1"/>
    <col min="9970" max="9970" width="13.28515625" style="28" bestFit="1" customWidth="1"/>
    <col min="9971" max="9971" width="46.7109375" style="28" bestFit="1" customWidth="1"/>
    <col min="9972" max="10210" width="9.140625" style="28"/>
    <col min="10211" max="10211" width="61" style="28" customWidth="1"/>
    <col min="10212" max="10212" width="9.140625" style="28" customWidth="1"/>
    <col min="10213" max="10213" width="5.85546875" style="28" customWidth="1"/>
    <col min="10214" max="10214" width="5.140625" style="28" customWidth="1"/>
    <col min="10215" max="10215" width="18.140625" style="28" customWidth="1"/>
    <col min="10216" max="10216" width="8.5703125" style="28" customWidth="1"/>
    <col min="10217" max="10217" width="27.140625" style="28" customWidth="1"/>
    <col min="10218" max="10224" width="0" style="28" hidden="1" customWidth="1"/>
    <col min="10225" max="10225" width="12.42578125" style="28" bestFit="1" customWidth="1"/>
    <col min="10226" max="10226" width="13.28515625" style="28" bestFit="1" customWidth="1"/>
    <col min="10227" max="10227" width="46.7109375" style="28" bestFit="1" customWidth="1"/>
    <col min="10228" max="10466" width="9.140625" style="28"/>
    <col min="10467" max="10467" width="61" style="28" customWidth="1"/>
    <col min="10468" max="10468" width="9.140625" style="28" customWidth="1"/>
    <col min="10469" max="10469" width="5.85546875" style="28" customWidth="1"/>
    <col min="10470" max="10470" width="5.140625" style="28" customWidth="1"/>
    <col min="10471" max="10471" width="18.140625" style="28" customWidth="1"/>
    <col min="10472" max="10472" width="8.5703125" style="28" customWidth="1"/>
    <col min="10473" max="10473" width="27.140625" style="28" customWidth="1"/>
    <col min="10474" max="10480" width="0" style="28" hidden="1" customWidth="1"/>
    <col min="10481" max="10481" width="12.42578125" style="28" bestFit="1" customWidth="1"/>
    <col min="10482" max="10482" width="13.28515625" style="28" bestFit="1" customWidth="1"/>
    <col min="10483" max="10483" width="46.7109375" style="28" bestFit="1" customWidth="1"/>
    <col min="10484" max="10722" width="9.140625" style="28"/>
    <col min="10723" max="10723" width="61" style="28" customWidth="1"/>
    <col min="10724" max="10724" width="9.140625" style="28" customWidth="1"/>
    <col min="10725" max="10725" width="5.85546875" style="28" customWidth="1"/>
    <col min="10726" max="10726" width="5.140625" style="28" customWidth="1"/>
    <col min="10727" max="10727" width="18.140625" style="28" customWidth="1"/>
    <col min="10728" max="10728" width="8.5703125" style="28" customWidth="1"/>
    <col min="10729" max="10729" width="27.140625" style="28" customWidth="1"/>
    <col min="10730" max="10736" width="0" style="28" hidden="1" customWidth="1"/>
    <col min="10737" max="10737" width="12.42578125" style="28" bestFit="1" customWidth="1"/>
    <col min="10738" max="10738" width="13.28515625" style="28" bestFit="1" customWidth="1"/>
    <col min="10739" max="10739" width="46.7109375" style="28" bestFit="1" customWidth="1"/>
    <col min="10740" max="10978" width="9.140625" style="28"/>
    <col min="10979" max="10979" width="61" style="28" customWidth="1"/>
    <col min="10980" max="10980" width="9.140625" style="28" customWidth="1"/>
    <col min="10981" max="10981" width="5.85546875" style="28" customWidth="1"/>
    <col min="10982" max="10982" width="5.140625" style="28" customWidth="1"/>
    <col min="10983" max="10983" width="18.140625" style="28" customWidth="1"/>
    <col min="10984" max="10984" width="8.5703125" style="28" customWidth="1"/>
    <col min="10985" max="10985" width="27.140625" style="28" customWidth="1"/>
    <col min="10986" max="10992" width="0" style="28" hidden="1" customWidth="1"/>
    <col min="10993" max="10993" width="12.42578125" style="28" bestFit="1" customWidth="1"/>
    <col min="10994" max="10994" width="13.28515625" style="28" bestFit="1" customWidth="1"/>
    <col min="10995" max="10995" width="46.7109375" style="28" bestFit="1" customWidth="1"/>
    <col min="10996" max="11234" width="9.140625" style="28"/>
    <col min="11235" max="11235" width="61" style="28" customWidth="1"/>
    <col min="11236" max="11236" width="9.140625" style="28" customWidth="1"/>
    <col min="11237" max="11237" width="5.85546875" style="28" customWidth="1"/>
    <col min="11238" max="11238" width="5.140625" style="28" customWidth="1"/>
    <col min="11239" max="11239" width="18.140625" style="28" customWidth="1"/>
    <col min="11240" max="11240" width="8.5703125" style="28" customWidth="1"/>
    <col min="11241" max="11241" width="27.140625" style="28" customWidth="1"/>
    <col min="11242" max="11248" width="0" style="28" hidden="1" customWidth="1"/>
    <col min="11249" max="11249" width="12.42578125" style="28" bestFit="1" customWidth="1"/>
    <col min="11250" max="11250" width="13.28515625" style="28" bestFit="1" customWidth="1"/>
    <col min="11251" max="11251" width="46.7109375" style="28" bestFit="1" customWidth="1"/>
    <col min="11252" max="11490" width="9.140625" style="28"/>
    <col min="11491" max="11491" width="61" style="28" customWidth="1"/>
    <col min="11492" max="11492" width="9.140625" style="28" customWidth="1"/>
    <col min="11493" max="11493" width="5.85546875" style="28" customWidth="1"/>
    <col min="11494" max="11494" width="5.140625" style="28" customWidth="1"/>
    <col min="11495" max="11495" width="18.140625" style="28" customWidth="1"/>
    <col min="11496" max="11496" width="8.5703125" style="28" customWidth="1"/>
    <col min="11497" max="11497" width="27.140625" style="28" customWidth="1"/>
    <col min="11498" max="11504" width="0" style="28" hidden="1" customWidth="1"/>
    <col min="11505" max="11505" width="12.42578125" style="28" bestFit="1" customWidth="1"/>
    <col min="11506" max="11506" width="13.28515625" style="28" bestFit="1" customWidth="1"/>
    <col min="11507" max="11507" width="46.7109375" style="28" bestFit="1" customWidth="1"/>
    <col min="11508" max="11746" width="9.140625" style="28"/>
    <col min="11747" max="11747" width="61" style="28" customWidth="1"/>
    <col min="11748" max="11748" width="9.140625" style="28" customWidth="1"/>
    <col min="11749" max="11749" width="5.85546875" style="28" customWidth="1"/>
    <col min="11750" max="11750" width="5.140625" style="28" customWidth="1"/>
    <col min="11751" max="11751" width="18.140625" style="28" customWidth="1"/>
    <col min="11752" max="11752" width="8.5703125" style="28" customWidth="1"/>
    <col min="11753" max="11753" width="27.140625" style="28" customWidth="1"/>
    <col min="11754" max="11760" width="0" style="28" hidden="1" customWidth="1"/>
    <col min="11761" max="11761" width="12.42578125" style="28" bestFit="1" customWidth="1"/>
    <col min="11762" max="11762" width="13.28515625" style="28" bestFit="1" customWidth="1"/>
    <col min="11763" max="11763" width="46.7109375" style="28" bestFit="1" customWidth="1"/>
    <col min="11764" max="12002" width="9.140625" style="28"/>
    <col min="12003" max="12003" width="61" style="28" customWidth="1"/>
    <col min="12004" max="12004" width="9.140625" style="28" customWidth="1"/>
    <col min="12005" max="12005" width="5.85546875" style="28" customWidth="1"/>
    <col min="12006" max="12006" width="5.140625" style="28" customWidth="1"/>
    <col min="12007" max="12007" width="18.140625" style="28" customWidth="1"/>
    <col min="12008" max="12008" width="8.5703125" style="28" customWidth="1"/>
    <col min="12009" max="12009" width="27.140625" style="28" customWidth="1"/>
    <col min="12010" max="12016" width="0" style="28" hidden="1" customWidth="1"/>
    <col min="12017" max="12017" width="12.42578125" style="28" bestFit="1" customWidth="1"/>
    <col min="12018" max="12018" width="13.28515625" style="28" bestFit="1" customWidth="1"/>
    <col min="12019" max="12019" width="46.7109375" style="28" bestFit="1" customWidth="1"/>
    <col min="12020" max="12258" width="9.140625" style="28"/>
    <col min="12259" max="12259" width="61" style="28" customWidth="1"/>
    <col min="12260" max="12260" width="9.140625" style="28" customWidth="1"/>
    <col min="12261" max="12261" width="5.85546875" style="28" customWidth="1"/>
    <col min="12262" max="12262" width="5.140625" style="28" customWidth="1"/>
    <col min="12263" max="12263" width="18.140625" style="28" customWidth="1"/>
    <col min="12264" max="12264" width="8.5703125" style="28" customWidth="1"/>
    <col min="12265" max="12265" width="27.140625" style="28" customWidth="1"/>
    <col min="12266" max="12272" width="0" style="28" hidden="1" customWidth="1"/>
    <col min="12273" max="12273" width="12.42578125" style="28" bestFit="1" customWidth="1"/>
    <col min="12274" max="12274" width="13.28515625" style="28" bestFit="1" customWidth="1"/>
    <col min="12275" max="12275" width="46.7109375" style="28" bestFit="1" customWidth="1"/>
    <col min="12276" max="12514" width="9.140625" style="28"/>
    <col min="12515" max="12515" width="61" style="28" customWidth="1"/>
    <col min="12516" max="12516" width="9.140625" style="28" customWidth="1"/>
    <col min="12517" max="12517" width="5.85546875" style="28" customWidth="1"/>
    <col min="12518" max="12518" width="5.140625" style="28" customWidth="1"/>
    <col min="12519" max="12519" width="18.140625" style="28" customWidth="1"/>
    <col min="12520" max="12520" width="8.5703125" style="28" customWidth="1"/>
    <col min="12521" max="12521" width="27.140625" style="28" customWidth="1"/>
    <col min="12522" max="12528" width="0" style="28" hidden="1" customWidth="1"/>
    <col min="12529" max="12529" width="12.42578125" style="28" bestFit="1" customWidth="1"/>
    <col min="12530" max="12530" width="13.28515625" style="28" bestFit="1" customWidth="1"/>
    <col min="12531" max="12531" width="46.7109375" style="28" bestFit="1" customWidth="1"/>
    <col min="12532" max="12770" width="9.140625" style="28"/>
    <col min="12771" max="12771" width="61" style="28" customWidth="1"/>
    <col min="12772" max="12772" width="9.140625" style="28" customWidth="1"/>
    <col min="12773" max="12773" width="5.85546875" style="28" customWidth="1"/>
    <col min="12774" max="12774" width="5.140625" style="28" customWidth="1"/>
    <col min="12775" max="12775" width="18.140625" style="28" customWidth="1"/>
    <col min="12776" max="12776" width="8.5703125" style="28" customWidth="1"/>
    <col min="12777" max="12777" width="27.140625" style="28" customWidth="1"/>
    <col min="12778" max="12784" width="0" style="28" hidden="1" customWidth="1"/>
    <col min="12785" max="12785" width="12.42578125" style="28" bestFit="1" customWidth="1"/>
    <col min="12786" max="12786" width="13.28515625" style="28" bestFit="1" customWidth="1"/>
    <col min="12787" max="12787" width="46.7109375" style="28" bestFit="1" customWidth="1"/>
    <col min="12788" max="13026" width="9.140625" style="28"/>
    <col min="13027" max="13027" width="61" style="28" customWidth="1"/>
    <col min="13028" max="13028" width="9.140625" style="28" customWidth="1"/>
    <col min="13029" max="13029" width="5.85546875" style="28" customWidth="1"/>
    <col min="13030" max="13030" width="5.140625" style="28" customWidth="1"/>
    <col min="13031" max="13031" width="18.140625" style="28" customWidth="1"/>
    <col min="13032" max="13032" width="8.5703125" style="28" customWidth="1"/>
    <col min="13033" max="13033" width="27.140625" style="28" customWidth="1"/>
    <col min="13034" max="13040" width="0" style="28" hidden="1" customWidth="1"/>
    <col min="13041" max="13041" width="12.42578125" style="28" bestFit="1" customWidth="1"/>
    <col min="13042" max="13042" width="13.28515625" style="28" bestFit="1" customWidth="1"/>
    <col min="13043" max="13043" width="46.7109375" style="28" bestFit="1" customWidth="1"/>
    <col min="13044" max="13282" width="9.140625" style="28"/>
    <col min="13283" max="13283" width="61" style="28" customWidth="1"/>
    <col min="13284" max="13284" width="9.140625" style="28" customWidth="1"/>
    <col min="13285" max="13285" width="5.85546875" style="28" customWidth="1"/>
    <col min="13286" max="13286" width="5.140625" style="28" customWidth="1"/>
    <col min="13287" max="13287" width="18.140625" style="28" customWidth="1"/>
    <col min="13288" max="13288" width="8.5703125" style="28" customWidth="1"/>
    <col min="13289" max="13289" width="27.140625" style="28" customWidth="1"/>
    <col min="13290" max="13296" width="0" style="28" hidden="1" customWidth="1"/>
    <col min="13297" max="13297" width="12.42578125" style="28" bestFit="1" customWidth="1"/>
    <col min="13298" max="13298" width="13.28515625" style="28" bestFit="1" customWidth="1"/>
    <col min="13299" max="13299" width="46.7109375" style="28" bestFit="1" customWidth="1"/>
    <col min="13300" max="13538" width="9.140625" style="28"/>
    <col min="13539" max="13539" width="61" style="28" customWidth="1"/>
    <col min="13540" max="13540" width="9.140625" style="28" customWidth="1"/>
    <col min="13541" max="13541" width="5.85546875" style="28" customWidth="1"/>
    <col min="13542" max="13542" width="5.140625" style="28" customWidth="1"/>
    <col min="13543" max="13543" width="18.140625" style="28" customWidth="1"/>
    <col min="13544" max="13544" width="8.5703125" style="28" customWidth="1"/>
    <col min="13545" max="13545" width="27.140625" style="28" customWidth="1"/>
    <col min="13546" max="13552" width="0" style="28" hidden="1" customWidth="1"/>
    <col min="13553" max="13553" width="12.42578125" style="28" bestFit="1" customWidth="1"/>
    <col min="13554" max="13554" width="13.28515625" style="28" bestFit="1" customWidth="1"/>
    <col min="13555" max="13555" width="46.7109375" style="28" bestFit="1" customWidth="1"/>
    <col min="13556" max="13794" width="9.140625" style="28"/>
    <col min="13795" max="13795" width="61" style="28" customWidth="1"/>
    <col min="13796" max="13796" width="9.140625" style="28" customWidth="1"/>
    <col min="13797" max="13797" width="5.85546875" style="28" customWidth="1"/>
    <col min="13798" max="13798" width="5.140625" style="28" customWidth="1"/>
    <col min="13799" max="13799" width="18.140625" style="28" customWidth="1"/>
    <col min="13800" max="13800" width="8.5703125" style="28" customWidth="1"/>
    <col min="13801" max="13801" width="27.140625" style="28" customWidth="1"/>
    <col min="13802" max="13808" width="0" style="28" hidden="1" customWidth="1"/>
    <col min="13809" max="13809" width="12.42578125" style="28" bestFit="1" customWidth="1"/>
    <col min="13810" max="13810" width="13.28515625" style="28" bestFit="1" customWidth="1"/>
    <col min="13811" max="13811" width="46.7109375" style="28" bestFit="1" customWidth="1"/>
    <col min="13812" max="14050" width="9.140625" style="28"/>
    <col min="14051" max="14051" width="61" style="28" customWidth="1"/>
    <col min="14052" max="14052" width="9.140625" style="28" customWidth="1"/>
    <col min="14053" max="14053" width="5.85546875" style="28" customWidth="1"/>
    <col min="14054" max="14054" width="5.140625" style="28" customWidth="1"/>
    <col min="14055" max="14055" width="18.140625" style="28" customWidth="1"/>
    <col min="14056" max="14056" width="8.5703125" style="28" customWidth="1"/>
    <col min="14057" max="14057" width="27.140625" style="28" customWidth="1"/>
    <col min="14058" max="14064" width="0" style="28" hidden="1" customWidth="1"/>
    <col min="14065" max="14065" width="12.42578125" style="28" bestFit="1" customWidth="1"/>
    <col min="14066" max="14066" width="13.28515625" style="28" bestFit="1" customWidth="1"/>
    <col min="14067" max="14067" width="46.7109375" style="28" bestFit="1" customWidth="1"/>
    <col min="14068" max="14306" width="9.140625" style="28"/>
    <col min="14307" max="14307" width="61" style="28" customWidth="1"/>
    <col min="14308" max="14308" width="9.140625" style="28" customWidth="1"/>
    <col min="14309" max="14309" width="5.85546875" style="28" customWidth="1"/>
    <col min="14310" max="14310" width="5.140625" style="28" customWidth="1"/>
    <col min="14311" max="14311" width="18.140625" style="28" customWidth="1"/>
    <col min="14312" max="14312" width="8.5703125" style="28" customWidth="1"/>
    <col min="14313" max="14313" width="27.140625" style="28" customWidth="1"/>
    <col min="14314" max="14320" width="0" style="28" hidden="1" customWidth="1"/>
    <col min="14321" max="14321" width="12.42578125" style="28" bestFit="1" customWidth="1"/>
    <col min="14322" max="14322" width="13.28515625" style="28" bestFit="1" customWidth="1"/>
    <col min="14323" max="14323" width="46.7109375" style="28" bestFit="1" customWidth="1"/>
    <col min="14324" max="14562" width="9.140625" style="28"/>
    <col min="14563" max="14563" width="61" style="28" customWidth="1"/>
    <col min="14564" max="14564" width="9.140625" style="28" customWidth="1"/>
    <col min="14565" max="14565" width="5.85546875" style="28" customWidth="1"/>
    <col min="14566" max="14566" width="5.140625" style="28" customWidth="1"/>
    <col min="14567" max="14567" width="18.140625" style="28" customWidth="1"/>
    <col min="14568" max="14568" width="8.5703125" style="28" customWidth="1"/>
    <col min="14569" max="14569" width="27.140625" style="28" customWidth="1"/>
    <col min="14570" max="14576" width="0" style="28" hidden="1" customWidth="1"/>
    <col min="14577" max="14577" width="12.42578125" style="28" bestFit="1" customWidth="1"/>
    <col min="14578" max="14578" width="13.28515625" style="28" bestFit="1" customWidth="1"/>
    <col min="14579" max="14579" width="46.7109375" style="28" bestFit="1" customWidth="1"/>
    <col min="14580" max="14818" width="9.140625" style="28"/>
    <col min="14819" max="14819" width="61" style="28" customWidth="1"/>
    <col min="14820" max="14820" width="9.140625" style="28" customWidth="1"/>
    <col min="14821" max="14821" width="5.85546875" style="28" customWidth="1"/>
    <col min="14822" max="14822" width="5.140625" style="28" customWidth="1"/>
    <col min="14823" max="14823" width="18.140625" style="28" customWidth="1"/>
    <col min="14824" max="14824" width="8.5703125" style="28" customWidth="1"/>
    <col min="14825" max="14825" width="27.140625" style="28" customWidth="1"/>
    <col min="14826" max="14832" width="0" style="28" hidden="1" customWidth="1"/>
    <col min="14833" max="14833" width="12.42578125" style="28" bestFit="1" customWidth="1"/>
    <col min="14834" max="14834" width="13.28515625" style="28" bestFit="1" customWidth="1"/>
    <col min="14835" max="14835" width="46.7109375" style="28" bestFit="1" customWidth="1"/>
    <col min="14836" max="15074" width="9.140625" style="28"/>
    <col min="15075" max="15075" width="61" style="28" customWidth="1"/>
    <col min="15076" max="15076" width="9.140625" style="28" customWidth="1"/>
    <col min="15077" max="15077" width="5.85546875" style="28" customWidth="1"/>
    <col min="15078" max="15078" width="5.140625" style="28" customWidth="1"/>
    <col min="15079" max="15079" width="18.140625" style="28" customWidth="1"/>
    <col min="15080" max="15080" width="8.5703125" style="28" customWidth="1"/>
    <col min="15081" max="15081" width="27.140625" style="28" customWidth="1"/>
    <col min="15082" max="15088" width="0" style="28" hidden="1" customWidth="1"/>
    <col min="15089" max="15089" width="12.42578125" style="28" bestFit="1" customWidth="1"/>
    <col min="15090" max="15090" width="13.28515625" style="28" bestFit="1" customWidth="1"/>
    <col min="15091" max="15091" width="46.7109375" style="28" bestFit="1" customWidth="1"/>
    <col min="15092" max="15330" width="9.140625" style="28"/>
    <col min="15331" max="15331" width="61" style="28" customWidth="1"/>
    <col min="15332" max="15332" width="9.140625" style="28" customWidth="1"/>
    <col min="15333" max="15333" width="5.85546875" style="28" customWidth="1"/>
    <col min="15334" max="15334" width="5.140625" style="28" customWidth="1"/>
    <col min="15335" max="15335" width="18.140625" style="28" customWidth="1"/>
    <col min="15336" max="15336" width="8.5703125" style="28" customWidth="1"/>
    <col min="15337" max="15337" width="27.140625" style="28" customWidth="1"/>
    <col min="15338" max="15344" width="0" style="28" hidden="1" customWidth="1"/>
    <col min="15345" max="15345" width="12.42578125" style="28" bestFit="1" customWidth="1"/>
    <col min="15346" max="15346" width="13.28515625" style="28" bestFit="1" customWidth="1"/>
    <col min="15347" max="15347" width="46.7109375" style="28" bestFit="1" customWidth="1"/>
    <col min="15348" max="15586" width="9.140625" style="28"/>
    <col min="15587" max="15587" width="61" style="28" customWidth="1"/>
    <col min="15588" max="15588" width="9.140625" style="28" customWidth="1"/>
    <col min="15589" max="15589" width="5.85546875" style="28" customWidth="1"/>
    <col min="15590" max="15590" width="5.140625" style="28" customWidth="1"/>
    <col min="15591" max="15591" width="18.140625" style="28" customWidth="1"/>
    <col min="15592" max="15592" width="8.5703125" style="28" customWidth="1"/>
    <col min="15593" max="15593" width="27.140625" style="28" customWidth="1"/>
    <col min="15594" max="15600" width="0" style="28" hidden="1" customWidth="1"/>
    <col min="15601" max="15601" width="12.42578125" style="28" bestFit="1" customWidth="1"/>
    <col min="15602" max="15602" width="13.28515625" style="28" bestFit="1" customWidth="1"/>
    <col min="15603" max="15603" width="46.7109375" style="28" bestFit="1" customWidth="1"/>
    <col min="15604" max="15842" width="9.140625" style="28"/>
    <col min="15843" max="15843" width="61" style="28" customWidth="1"/>
    <col min="15844" max="15844" width="9.140625" style="28" customWidth="1"/>
    <col min="15845" max="15845" width="5.85546875" style="28" customWidth="1"/>
    <col min="15846" max="15846" width="5.140625" style="28" customWidth="1"/>
    <col min="15847" max="15847" width="18.140625" style="28" customWidth="1"/>
    <col min="15848" max="15848" width="8.5703125" style="28" customWidth="1"/>
    <col min="15849" max="15849" width="27.140625" style="28" customWidth="1"/>
    <col min="15850" max="15856" width="0" style="28" hidden="1" customWidth="1"/>
    <col min="15857" max="15857" width="12.42578125" style="28" bestFit="1" customWidth="1"/>
    <col min="15858" max="15858" width="13.28515625" style="28" bestFit="1" customWidth="1"/>
    <col min="15859" max="15859" width="46.7109375" style="28" bestFit="1" customWidth="1"/>
    <col min="15860" max="16098" width="9.140625" style="28"/>
    <col min="16099" max="16099" width="61" style="28" customWidth="1"/>
    <col min="16100" max="16100" width="9.140625" style="28" customWidth="1"/>
    <col min="16101" max="16101" width="5.85546875" style="28" customWidth="1"/>
    <col min="16102" max="16102" width="5.140625" style="28" customWidth="1"/>
    <col min="16103" max="16103" width="18.140625" style="28" customWidth="1"/>
    <col min="16104" max="16104" width="8.5703125" style="28" customWidth="1"/>
    <col min="16105" max="16105" width="27.140625" style="28" customWidth="1"/>
    <col min="16106" max="16112" width="0" style="28" hidden="1" customWidth="1"/>
    <col min="16113" max="16113" width="12.42578125" style="28" bestFit="1" customWidth="1"/>
    <col min="16114" max="16114" width="13.28515625" style="28" bestFit="1" customWidth="1"/>
    <col min="16115" max="16115" width="46.7109375" style="28" bestFit="1" customWidth="1"/>
    <col min="16116" max="16384" width="9.140625" style="28"/>
  </cols>
  <sheetData>
    <row r="1" spans="1:33" x14ac:dyDescent="0.25">
      <c r="G1" s="30" t="s">
        <v>7</v>
      </c>
    </row>
    <row r="2" spans="1:33" x14ac:dyDescent="0.25">
      <c r="G2" s="30" t="s">
        <v>897</v>
      </c>
    </row>
    <row r="3" spans="1:33" x14ac:dyDescent="0.25">
      <c r="G3" s="30" t="s">
        <v>1</v>
      </c>
    </row>
    <row r="4" spans="1:33" x14ac:dyDescent="0.25">
      <c r="G4" s="30" t="s">
        <v>59</v>
      </c>
    </row>
    <row r="5" spans="1:33" x14ac:dyDescent="0.25">
      <c r="G5" s="30" t="s">
        <v>2</v>
      </c>
    </row>
    <row r="6" spans="1:33" x14ac:dyDescent="0.25">
      <c r="G6" s="30" t="s">
        <v>942</v>
      </c>
    </row>
    <row r="7" spans="1:33" ht="15" customHeight="1" x14ac:dyDescent="0.25">
      <c r="G7" s="30" t="s">
        <v>943</v>
      </c>
    </row>
    <row r="9" spans="1:33" ht="91.15" customHeight="1" x14ac:dyDescent="0.25">
      <c r="A9" s="434" t="s">
        <v>64</v>
      </c>
      <c r="B9" s="434"/>
      <c r="C9" s="434"/>
      <c r="D9" s="434"/>
      <c r="E9" s="434"/>
      <c r="F9" s="434"/>
      <c r="G9" s="434"/>
      <c r="H9" s="434"/>
    </row>
    <row r="11" spans="1:33" x14ac:dyDescent="0.25">
      <c r="A11" s="29"/>
      <c r="F11" s="34"/>
    </row>
    <row r="12" spans="1:33" ht="30" x14ac:dyDescent="0.25">
      <c r="A12" s="35" t="s">
        <v>4</v>
      </c>
      <c r="B12" s="36" t="s">
        <v>65</v>
      </c>
      <c r="C12" s="36" t="s">
        <v>66</v>
      </c>
      <c r="D12" s="36" t="s">
        <v>67</v>
      </c>
      <c r="E12" s="36" t="s">
        <v>68</v>
      </c>
      <c r="F12" s="1" t="s">
        <v>5</v>
      </c>
      <c r="G12" s="1" t="s">
        <v>6</v>
      </c>
      <c r="H12" s="1" t="s">
        <v>60</v>
      </c>
    </row>
    <row r="13" spans="1:33" s="43" customFormat="1" ht="24" customHeight="1" x14ac:dyDescent="0.25">
      <c r="A13" s="37" t="s">
        <v>69</v>
      </c>
      <c r="B13" s="38"/>
      <c r="C13" s="38"/>
      <c r="D13" s="38"/>
      <c r="E13" s="38"/>
      <c r="F13" s="39">
        <f>F14+F194+F104+F116+F244+F228+F151+F188+F238+F145</f>
        <v>1723501771.3999996</v>
      </c>
      <c r="G13" s="39">
        <f t="shared" ref="G13:H13" si="0">G14+G194+G104+G116+G244+G228+G151+G188+G238+G145</f>
        <v>1014805421.1400001</v>
      </c>
      <c r="H13" s="39">
        <f t="shared" si="0"/>
        <v>991578147.18000007</v>
      </c>
      <c r="I13" s="31"/>
      <c r="J13" s="33"/>
      <c r="K13" s="33"/>
      <c r="L13" s="33"/>
      <c r="M13" s="33"/>
      <c r="N13" s="40"/>
      <c r="O13" s="40"/>
      <c r="P13" s="40"/>
      <c r="Q13" s="40"/>
      <c r="R13" s="40"/>
      <c r="S13" s="40"/>
      <c r="T13" s="40"/>
      <c r="U13" s="40"/>
      <c r="V13" s="40"/>
      <c r="W13" s="40"/>
      <c r="X13" s="41"/>
      <c r="Y13" s="41"/>
      <c r="Z13" s="42"/>
      <c r="AA13" s="42"/>
      <c r="AB13" s="42"/>
      <c r="AC13" s="42"/>
      <c r="AD13" s="42"/>
      <c r="AE13" s="42"/>
      <c r="AF13" s="42"/>
      <c r="AG13" s="42"/>
    </row>
    <row r="14" spans="1:33" s="43" customFormat="1" x14ac:dyDescent="0.25">
      <c r="A14" s="44" t="s">
        <v>70</v>
      </c>
      <c r="B14" s="45" t="s">
        <v>71</v>
      </c>
      <c r="C14" s="45"/>
      <c r="D14" s="45"/>
      <c r="E14" s="45"/>
      <c r="F14" s="46">
        <f>F15+F20+F32+F39+F54+F59+F49</f>
        <v>876235462.07999992</v>
      </c>
      <c r="G14" s="46">
        <f>G15+G20+G32+G39+G54+G59+G49</f>
        <v>901704710.12</v>
      </c>
      <c r="H14" s="46">
        <f>H15+H20+H32+H39+H54+H59+H49</f>
        <v>917950539.81999993</v>
      </c>
      <c r="I14" s="31"/>
      <c r="J14" s="33"/>
      <c r="K14" s="33"/>
      <c r="L14" s="33"/>
      <c r="M14" s="33"/>
      <c r="N14" s="40"/>
      <c r="O14" s="40"/>
      <c r="P14" s="40"/>
      <c r="Q14" s="40"/>
      <c r="R14" s="40"/>
      <c r="S14" s="40"/>
      <c r="T14" s="40"/>
      <c r="U14" s="40"/>
      <c r="V14" s="40"/>
      <c r="W14" s="40"/>
      <c r="X14" s="41"/>
      <c r="Y14" s="41"/>
      <c r="Z14" s="42"/>
      <c r="AA14" s="42"/>
      <c r="AB14" s="42"/>
      <c r="AC14" s="42"/>
      <c r="AD14" s="42"/>
      <c r="AE14" s="42"/>
      <c r="AF14" s="42"/>
      <c r="AG14" s="42"/>
    </row>
    <row r="15" spans="1:33" s="43" customFormat="1" ht="47.25" x14ac:dyDescent="0.25">
      <c r="A15" s="44" t="s">
        <v>72</v>
      </c>
      <c r="B15" s="45" t="s">
        <v>71</v>
      </c>
      <c r="C15" s="45" t="s">
        <v>73</v>
      </c>
      <c r="D15" s="45"/>
      <c r="E15" s="45"/>
      <c r="F15" s="46">
        <f t="shared" ref="F15:H18" si="1">F16</f>
        <v>11979550.060000001</v>
      </c>
      <c r="G15" s="46">
        <f t="shared" si="1"/>
        <v>9989966</v>
      </c>
      <c r="H15" s="46">
        <f t="shared" si="1"/>
        <v>9994980</v>
      </c>
      <c r="I15" s="31"/>
      <c r="J15" s="31"/>
      <c r="K15" s="31"/>
      <c r="L15" s="33"/>
      <c r="M15" s="40"/>
      <c r="N15" s="40"/>
      <c r="O15" s="40"/>
      <c r="P15" s="40"/>
      <c r="Q15" s="40"/>
      <c r="R15" s="40"/>
      <c r="S15" s="40"/>
      <c r="T15" s="40"/>
      <c r="U15" s="40"/>
      <c r="V15" s="40"/>
      <c r="W15" s="40"/>
      <c r="X15" s="41"/>
      <c r="Y15" s="41"/>
      <c r="Z15" s="42"/>
      <c r="AA15" s="42"/>
      <c r="AB15" s="42"/>
      <c r="AC15" s="42"/>
      <c r="AD15" s="42"/>
      <c r="AE15" s="42"/>
      <c r="AF15" s="42"/>
      <c r="AG15" s="42"/>
    </row>
    <row r="16" spans="1:33" s="43" customFormat="1" x14ac:dyDescent="0.25">
      <c r="A16" s="44" t="s">
        <v>74</v>
      </c>
      <c r="B16" s="45" t="s">
        <v>71</v>
      </c>
      <c r="C16" s="45" t="s">
        <v>73</v>
      </c>
      <c r="D16" s="45" t="s">
        <v>75</v>
      </c>
      <c r="E16" s="45"/>
      <c r="F16" s="46">
        <f t="shared" si="1"/>
        <v>11979550.060000001</v>
      </c>
      <c r="G16" s="46">
        <f t="shared" si="1"/>
        <v>9989966</v>
      </c>
      <c r="H16" s="46">
        <f t="shared" si="1"/>
        <v>9994980</v>
      </c>
      <c r="I16" s="31"/>
      <c r="J16" s="33"/>
      <c r="K16" s="33"/>
      <c r="L16" s="33"/>
      <c r="M16" s="40"/>
      <c r="N16" s="40"/>
      <c r="O16" s="40"/>
      <c r="P16" s="40"/>
      <c r="Q16" s="40"/>
      <c r="R16" s="40"/>
      <c r="S16" s="40"/>
      <c r="T16" s="40"/>
      <c r="U16" s="40"/>
      <c r="V16" s="40"/>
      <c r="W16" s="40"/>
      <c r="X16" s="41"/>
      <c r="Y16" s="41"/>
      <c r="Z16" s="42"/>
      <c r="AA16" s="42"/>
      <c r="AB16" s="42"/>
      <c r="AC16" s="42"/>
      <c r="AD16" s="42"/>
      <c r="AE16" s="42"/>
      <c r="AF16" s="42"/>
      <c r="AG16" s="42"/>
    </row>
    <row r="17" spans="1:33" ht="30.75" x14ac:dyDescent="0.25">
      <c r="A17" s="47" t="s">
        <v>76</v>
      </c>
      <c r="B17" s="48" t="s">
        <v>71</v>
      </c>
      <c r="C17" s="48" t="s">
        <v>73</v>
      </c>
      <c r="D17" s="48" t="s">
        <v>77</v>
      </c>
      <c r="E17" s="48"/>
      <c r="F17" s="49">
        <f t="shared" si="1"/>
        <v>11979550.060000001</v>
      </c>
      <c r="G17" s="49">
        <f t="shared" si="1"/>
        <v>9989966</v>
      </c>
      <c r="H17" s="49">
        <f t="shared" si="1"/>
        <v>9994980</v>
      </c>
    </row>
    <row r="18" spans="1:33" x14ac:dyDescent="0.25">
      <c r="A18" s="47" t="s">
        <v>78</v>
      </c>
      <c r="B18" s="48" t="s">
        <v>71</v>
      </c>
      <c r="C18" s="48" t="s">
        <v>73</v>
      </c>
      <c r="D18" s="48" t="s">
        <v>79</v>
      </c>
      <c r="E18" s="48"/>
      <c r="F18" s="49">
        <f t="shared" si="1"/>
        <v>11979550.060000001</v>
      </c>
      <c r="G18" s="49">
        <f t="shared" si="1"/>
        <v>9989966</v>
      </c>
      <c r="H18" s="49">
        <f t="shared" si="1"/>
        <v>9994980</v>
      </c>
    </row>
    <row r="19" spans="1:33" ht="75.75" x14ac:dyDescent="0.25">
      <c r="A19" s="47" t="s">
        <v>80</v>
      </c>
      <c r="B19" s="48" t="s">
        <v>71</v>
      </c>
      <c r="C19" s="48" t="s">
        <v>73</v>
      </c>
      <c r="D19" s="48" t="s">
        <v>79</v>
      </c>
      <c r="E19" s="48" t="s">
        <v>81</v>
      </c>
      <c r="F19" s="50">
        <f>9984710+1994840.06</f>
        <v>11979550.060000001</v>
      </c>
      <c r="G19" s="50">
        <v>9989966</v>
      </c>
      <c r="H19" s="50">
        <v>9994980</v>
      </c>
    </row>
    <row r="20" spans="1:33" s="43" customFormat="1" ht="63" x14ac:dyDescent="0.25">
      <c r="A20" s="44" t="s">
        <v>82</v>
      </c>
      <c r="B20" s="45" t="s">
        <v>71</v>
      </c>
      <c r="C20" s="45" t="s">
        <v>83</v>
      </c>
      <c r="D20" s="45"/>
      <c r="E20" s="45"/>
      <c r="F20" s="46">
        <f t="shared" ref="F20:H21" si="2">F21</f>
        <v>18015818.579999998</v>
      </c>
      <c r="G20" s="46">
        <f t="shared" si="2"/>
        <v>16868424.52</v>
      </c>
      <c r="H20" s="46">
        <f t="shared" si="2"/>
        <v>17534949.800000001</v>
      </c>
      <c r="I20" s="31"/>
      <c r="J20" s="33"/>
      <c r="K20" s="33"/>
      <c r="L20" s="33"/>
      <c r="M20" s="40"/>
      <c r="N20" s="40"/>
      <c r="O20" s="40"/>
      <c r="P20" s="40"/>
      <c r="Q20" s="40"/>
      <c r="R20" s="40"/>
      <c r="S20" s="40"/>
      <c r="T20" s="40"/>
      <c r="U20" s="40"/>
      <c r="V20" s="40"/>
      <c r="W20" s="40"/>
      <c r="X20" s="41"/>
      <c r="Y20" s="41"/>
      <c r="Z20" s="42"/>
      <c r="AA20" s="42"/>
      <c r="AB20" s="42"/>
      <c r="AC20" s="42"/>
      <c r="AD20" s="42"/>
      <c r="AE20" s="42"/>
      <c r="AF20" s="42"/>
      <c r="AG20" s="42"/>
    </row>
    <row r="21" spans="1:33" s="43" customFormat="1" x14ac:dyDescent="0.25">
      <c r="A21" s="44" t="s">
        <v>74</v>
      </c>
      <c r="B21" s="45" t="s">
        <v>71</v>
      </c>
      <c r="C21" s="45" t="s">
        <v>83</v>
      </c>
      <c r="D21" s="45" t="s">
        <v>75</v>
      </c>
      <c r="E21" s="45"/>
      <c r="F21" s="46">
        <f>F22</f>
        <v>18015818.579999998</v>
      </c>
      <c r="G21" s="46">
        <f t="shared" si="2"/>
        <v>16868424.52</v>
      </c>
      <c r="H21" s="46">
        <f t="shared" si="2"/>
        <v>17534949.800000001</v>
      </c>
      <c r="I21" s="31"/>
      <c r="J21" s="33"/>
      <c r="K21" s="33"/>
      <c r="L21" s="33"/>
      <c r="M21" s="40"/>
      <c r="N21" s="40"/>
      <c r="O21" s="40"/>
      <c r="P21" s="40"/>
      <c r="Q21" s="40"/>
      <c r="R21" s="40"/>
      <c r="S21" s="40"/>
      <c r="T21" s="40"/>
      <c r="U21" s="40"/>
      <c r="V21" s="40"/>
      <c r="W21" s="40"/>
      <c r="X21" s="41"/>
      <c r="Y21" s="41"/>
      <c r="Z21" s="42"/>
      <c r="AA21" s="42"/>
      <c r="AB21" s="42"/>
      <c r="AC21" s="42"/>
      <c r="AD21" s="42"/>
      <c r="AE21" s="42"/>
      <c r="AF21" s="42"/>
      <c r="AG21" s="42"/>
    </row>
    <row r="22" spans="1:33" ht="30.75" x14ac:dyDescent="0.25">
      <c r="A22" s="47" t="s">
        <v>76</v>
      </c>
      <c r="B22" s="48" t="s">
        <v>71</v>
      </c>
      <c r="C22" s="48" t="s">
        <v>83</v>
      </c>
      <c r="D22" s="48" t="s">
        <v>77</v>
      </c>
      <c r="E22" s="48"/>
      <c r="F22" s="49">
        <f>F25+F23+F29</f>
        <v>18015818.579999998</v>
      </c>
      <c r="G22" s="49">
        <f t="shared" ref="G22:H22" si="3">G25+G23+G29</f>
        <v>16868424.52</v>
      </c>
      <c r="H22" s="49">
        <f t="shared" si="3"/>
        <v>17534949.800000001</v>
      </c>
    </row>
    <row r="23" spans="1:33" ht="30.75" x14ac:dyDescent="0.25">
      <c r="A23" s="47" t="s">
        <v>84</v>
      </c>
      <c r="B23" s="48" t="s">
        <v>71</v>
      </c>
      <c r="C23" s="48" t="s">
        <v>83</v>
      </c>
      <c r="D23" s="48" t="s">
        <v>85</v>
      </c>
      <c r="E23" s="48"/>
      <c r="F23" s="49">
        <f>F24</f>
        <v>5099161.5</v>
      </c>
      <c r="G23" s="49">
        <f>G24</f>
        <v>5009161.5</v>
      </c>
      <c r="H23" s="49">
        <f>H24</f>
        <v>5099161.5</v>
      </c>
    </row>
    <row r="24" spans="1:33" ht="75.75" x14ac:dyDescent="0.25">
      <c r="A24" s="47" t="s">
        <v>80</v>
      </c>
      <c r="B24" s="48" t="s">
        <v>71</v>
      </c>
      <c r="C24" s="48" t="s">
        <v>83</v>
      </c>
      <c r="D24" s="48" t="s">
        <v>85</v>
      </c>
      <c r="E24" s="48" t="s">
        <v>81</v>
      </c>
      <c r="F24" s="49">
        <v>5099161.5</v>
      </c>
      <c r="G24" s="49">
        <v>5009161.5</v>
      </c>
      <c r="H24" s="49">
        <v>5099161.5</v>
      </c>
    </row>
    <row r="25" spans="1:33" ht="30.75" x14ac:dyDescent="0.25">
      <c r="A25" s="51" t="s">
        <v>86</v>
      </c>
      <c r="B25" s="48" t="s">
        <v>71</v>
      </c>
      <c r="C25" s="48" t="s">
        <v>83</v>
      </c>
      <c r="D25" s="48" t="s">
        <v>87</v>
      </c>
      <c r="E25" s="48"/>
      <c r="F25" s="49">
        <f>F26+F27+F28</f>
        <v>1788798</v>
      </c>
      <c r="G25" s="49">
        <f>G26+G27+G28</f>
        <v>1088845.8799999999</v>
      </c>
      <c r="H25" s="49">
        <f>H26+H27+H28</f>
        <v>1133476.6299999999</v>
      </c>
    </row>
    <row r="26" spans="1:33" ht="75.75" x14ac:dyDescent="0.25">
      <c r="A26" s="47" t="s">
        <v>80</v>
      </c>
      <c r="B26" s="48" t="s">
        <v>71</v>
      </c>
      <c r="C26" s="48" t="s">
        <v>83</v>
      </c>
      <c r="D26" s="48" t="s">
        <v>87</v>
      </c>
      <c r="E26" s="48" t="s">
        <v>81</v>
      </c>
      <c r="F26" s="50">
        <f>300798-100000+110000</f>
        <v>310798</v>
      </c>
      <c r="G26" s="50">
        <v>318845.88</v>
      </c>
      <c r="H26" s="50">
        <v>337976.63</v>
      </c>
    </row>
    <row r="27" spans="1:33" ht="30.75" x14ac:dyDescent="0.25">
      <c r="A27" s="47" t="s">
        <v>88</v>
      </c>
      <c r="B27" s="48" t="s">
        <v>71</v>
      </c>
      <c r="C27" s="48" t="s">
        <v>83</v>
      </c>
      <c r="D27" s="48" t="s">
        <v>87</v>
      </c>
      <c r="E27" s="48" t="s">
        <v>89</v>
      </c>
      <c r="F27" s="50">
        <f>1408000+50000</f>
        <v>1458000</v>
      </c>
      <c r="G27" s="50">
        <v>750000</v>
      </c>
      <c r="H27" s="50">
        <v>775500</v>
      </c>
    </row>
    <row r="28" spans="1:33" x14ac:dyDescent="0.25">
      <c r="A28" s="47" t="s">
        <v>90</v>
      </c>
      <c r="B28" s="48" t="s">
        <v>71</v>
      </c>
      <c r="C28" s="48" t="s">
        <v>83</v>
      </c>
      <c r="D28" s="48" t="s">
        <v>87</v>
      </c>
      <c r="E28" s="48" t="s">
        <v>91</v>
      </c>
      <c r="F28" s="49">
        <v>20000</v>
      </c>
      <c r="G28" s="49">
        <v>20000</v>
      </c>
      <c r="H28" s="50">
        <v>20000</v>
      </c>
    </row>
    <row r="29" spans="1:33" ht="30.75" x14ac:dyDescent="0.25">
      <c r="A29" s="47" t="s">
        <v>92</v>
      </c>
      <c r="B29" s="48" t="s">
        <v>71</v>
      </c>
      <c r="C29" s="48" t="s">
        <v>83</v>
      </c>
      <c r="D29" s="48">
        <v>9910022001</v>
      </c>
      <c r="E29" s="48"/>
      <c r="F29" s="49">
        <f>SUM(F30:F31)</f>
        <v>11127859.08</v>
      </c>
      <c r="G29" s="49">
        <f t="shared" ref="G29:H29" si="4">SUM(G30:G31)</f>
        <v>10770417.140000001</v>
      </c>
      <c r="H29" s="49">
        <f t="shared" si="4"/>
        <v>11302311.67</v>
      </c>
    </row>
    <row r="30" spans="1:33" ht="75.75" x14ac:dyDescent="0.25">
      <c r="A30" s="47" t="s">
        <v>80</v>
      </c>
      <c r="B30" s="48" t="s">
        <v>71</v>
      </c>
      <c r="C30" s="48" t="s">
        <v>83</v>
      </c>
      <c r="D30" s="48">
        <v>9910022001</v>
      </c>
      <c r="E30" s="48" t="s">
        <v>81</v>
      </c>
      <c r="F30" s="49">
        <f>9102724.68-83000-30000-110000-132500</f>
        <v>8747224.6799999997</v>
      </c>
      <c r="G30" s="49">
        <v>8714724.6699999999</v>
      </c>
      <c r="H30" s="50">
        <v>9127444.6699999999</v>
      </c>
    </row>
    <row r="31" spans="1:33" ht="30.75" x14ac:dyDescent="0.25">
      <c r="A31" s="47" t="s">
        <v>88</v>
      </c>
      <c r="B31" s="48" t="s">
        <v>71</v>
      </c>
      <c r="C31" s="48" t="s">
        <v>83</v>
      </c>
      <c r="D31" s="48">
        <v>9910022001</v>
      </c>
      <c r="E31" s="48" t="s">
        <v>89</v>
      </c>
      <c r="F31" s="49">
        <f>2328134.4-10000-20000+132500-50000</f>
        <v>2380634.4</v>
      </c>
      <c r="G31" s="49">
        <v>2055692.47</v>
      </c>
      <c r="H31" s="50">
        <v>2174867</v>
      </c>
    </row>
    <row r="32" spans="1:33" s="43" customFormat="1" ht="78.75" x14ac:dyDescent="0.25">
      <c r="A32" s="52" t="s">
        <v>93</v>
      </c>
      <c r="B32" s="45" t="s">
        <v>71</v>
      </c>
      <c r="C32" s="45" t="s">
        <v>94</v>
      </c>
      <c r="D32" s="45"/>
      <c r="E32" s="45"/>
      <c r="F32" s="46">
        <f t="shared" ref="F32:H34" si="5">F33</f>
        <v>86658614.230000004</v>
      </c>
      <c r="G32" s="46">
        <f t="shared" si="5"/>
        <v>82790494.749999985</v>
      </c>
      <c r="H32" s="46">
        <f t="shared" si="5"/>
        <v>83325720.349999994</v>
      </c>
      <c r="I32" s="31"/>
      <c r="J32" s="33"/>
      <c r="K32" s="33"/>
      <c r="L32" s="33"/>
      <c r="M32" s="40"/>
      <c r="N32" s="40"/>
      <c r="O32" s="40"/>
      <c r="P32" s="40"/>
      <c r="Q32" s="40"/>
      <c r="R32" s="40"/>
      <c r="S32" s="40"/>
      <c r="T32" s="40"/>
      <c r="U32" s="40"/>
      <c r="V32" s="40"/>
      <c r="W32" s="40"/>
      <c r="X32" s="41"/>
      <c r="Y32" s="41"/>
      <c r="Z32" s="42"/>
      <c r="AA32" s="42"/>
      <c r="AB32" s="42"/>
      <c r="AC32" s="42"/>
      <c r="AD32" s="42"/>
      <c r="AE32" s="42"/>
      <c r="AF32" s="42"/>
      <c r="AG32" s="42"/>
    </row>
    <row r="33" spans="1:33" s="43" customFormat="1" x14ac:dyDescent="0.25">
      <c r="A33" s="44" t="s">
        <v>74</v>
      </c>
      <c r="B33" s="45" t="s">
        <v>71</v>
      </c>
      <c r="C33" s="45" t="s">
        <v>94</v>
      </c>
      <c r="D33" s="45" t="s">
        <v>75</v>
      </c>
      <c r="E33" s="45"/>
      <c r="F33" s="46">
        <f t="shared" si="5"/>
        <v>86658614.230000004</v>
      </c>
      <c r="G33" s="46">
        <f t="shared" si="5"/>
        <v>82790494.749999985</v>
      </c>
      <c r="H33" s="46">
        <f t="shared" si="5"/>
        <v>83325720.349999994</v>
      </c>
      <c r="I33" s="31"/>
      <c r="J33" s="33"/>
      <c r="K33" s="33"/>
      <c r="L33" s="33"/>
      <c r="M33" s="40"/>
      <c r="N33" s="40"/>
      <c r="O33" s="40"/>
      <c r="P33" s="40"/>
      <c r="Q33" s="40"/>
      <c r="R33" s="40"/>
      <c r="S33" s="40"/>
      <c r="T33" s="40"/>
      <c r="U33" s="40"/>
      <c r="V33" s="40"/>
      <c r="W33" s="40"/>
      <c r="X33" s="41"/>
      <c r="Y33" s="41"/>
      <c r="Z33" s="42"/>
      <c r="AA33" s="42"/>
      <c r="AB33" s="42"/>
      <c r="AC33" s="42"/>
      <c r="AD33" s="42"/>
      <c r="AE33" s="42"/>
      <c r="AF33" s="42"/>
      <c r="AG33" s="42"/>
    </row>
    <row r="34" spans="1:33" ht="30.75" x14ac:dyDescent="0.25">
      <c r="A34" s="47" t="s">
        <v>76</v>
      </c>
      <c r="B34" s="48" t="s">
        <v>71</v>
      </c>
      <c r="C34" s="48" t="s">
        <v>94</v>
      </c>
      <c r="D34" s="48" t="s">
        <v>77</v>
      </c>
      <c r="E34" s="48"/>
      <c r="F34" s="49">
        <f t="shared" si="5"/>
        <v>86658614.230000004</v>
      </c>
      <c r="G34" s="49">
        <f t="shared" si="5"/>
        <v>82790494.749999985</v>
      </c>
      <c r="H34" s="49">
        <f t="shared" si="5"/>
        <v>83325720.349999994</v>
      </c>
    </row>
    <row r="35" spans="1:33" ht="30.75" x14ac:dyDescent="0.25">
      <c r="A35" s="47" t="s">
        <v>95</v>
      </c>
      <c r="B35" s="48" t="s">
        <v>71</v>
      </c>
      <c r="C35" s="48" t="s">
        <v>94</v>
      </c>
      <c r="D35" s="48" t="s">
        <v>96</v>
      </c>
      <c r="E35" s="48"/>
      <c r="F35" s="49">
        <f>SUM(F36:F38)</f>
        <v>86658614.230000004</v>
      </c>
      <c r="G35" s="49">
        <f t="shared" ref="G35:H35" si="6">SUM(G36:G38)</f>
        <v>82790494.749999985</v>
      </c>
      <c r="H35" s="49">
        <f t="shared" si="6"/>
        <v>83325720.349999994</v>
      </c>
      <c r="I35" s="394"/>
      <c r="J35" s="394"/>
      <c r="K35" s="394"/>
      <c r="L35" s="394"/>
    </row>
    <row r="36" spans="1:33" ht="75.75" x14ac:dyDescent="0.25">
      <c r="A36" s="47" t="s">
        <v>80</v>
      </c>
      <c r="B36" s="48" t="s">
        <v>71</v>
      </c>
      <c r="C36" s="48" t="s">
        <v>94</v>
      </c>
      <c r="D36" s="48" t="s">
        <v>96</v>
      </c>
      <c r="E36" s="48" t="s">
        <v>81</v>
      </c>
      <c r="F36" s="50">
        <f>74409494.13+1558066.55-300000+5404997.54</f>
        <v>81072558.219999999</v>
      </c>
      <c r="G36" s="50">
        <f>74619494.49+1558066.55</f>
        <v>76177561.039999992</v>
      </c>
      <c r="H36" s="50">
        <f>74819833.84+1558066.55</f>
        <v>76377900.390000001</v>
      </c>
    </row>
    <row r="37" spans="1:33" ht="30.75" x14ac:dyDescent="0.25">
      <c r="A37" s="47" t="s">
        <v>88</v>
      </c>
      <c r="B37" s="48" t="s">
        <v>71</v>
      </c>
      <c r="C37" s="48" t="s">
        <v>94</v>
      </c>
      <c r="D37" s="48" t="s">
        <v>96</v>
      </c>
      <c r="E37" s="48" t="s">
        <v>89</v>
      </c>
      <c r="F37" s="50">
        <f>6148256.01-700000</f>
        <v>5448256.0099999998</v>
      </c>
      <c r="G37" s="50">
        <v>6466865.71</v>
      </c>
      <c r="H37" s="50">
        <v>6793864.96</v>
      </c>
    </row>
    <row r="38" spans="1:33" x14ac:dyDescent="0.25">
      <c r="A38" s="47" t="s">
        <v>90</v>
      </c>
      <c r="B38" s="48" t="s">
        <v>71</v>
      </c>
      <c r="C38" s="48" t="s">
        <v>94</v>
      </c>
      <c r="D38" s="48" t="s">
        <v>96</v>
      </c>
      <c r="E38" s="48" t="s">
        <v>91</v>
      </c>
      <c r="F38" s="50">
        <v>137800</v>
      </c>
      <c r="G38" s="50">
        <v>146068</v>
      </c>
      <c r="H38" s="50">
        <v>153955</v>
      </c>
    </row>
    <row r="39" spans="1:33" s="43" customFormat="1" ht="63" x14ac:dyDescent="0.25">
      <c r="A39" s="44" t="s">
        <v>99</v>
      </c>
      <c r="B39" s="45" t="s">
        <v>71</v>
      </c>
      <c r="C39" s="45" t="s">
        <v>100</v>
      </c>
      <c r="D39" s="45"/>
      <c r="E39" s="45"/>
      <c r="F39" s="46">
        <f>F40</f>
        <v>59108105.75</v>
      </c>
      <c r="G39" s="46">
        <f t="shared" ref="G39:H40" si="7">G40</f>
        <v>51862137.739999995</v>
      </c>
      <c r="H39" s="46">
        <f t="shared" si="7"/>
        <v>53262205.869999997</v>
      </c>
      <c r="I39" s="31"/>
      <c r="J39" s="33"/>
      <c r="K39" s="33"/>
      <c r="L39" s="33"/>
      <c r="M39" s="40"/>
      <c r="N39" s="40"/>
      <c r="O39" s="40"/>
      <c r="P39" s="40"/>
      <c r="Q39" s="40"/>
      <c r="R39" s="40"/>
      <c r="S39" s="40"/>
      <c r="T39" s="40"/>
      <c r="U39" s="40"/>
      <c r="V39" s="40"/>
      <c r="W39" s="40"/>
      <c r="X39" s="41"/>
      <c r="Y39" s="41"/>
      <c r="Z39" s="42"/>
      <c r="AA39" s="42"/>
      <c r="AB39" s="42"/>
      <c r="AC39" s="42"/>
      <c r="AD39" s="42"/>
      <c r="AE39" s="42"/>
      <c r="AF39" s="42"/>
      <c r="AG39" s="42"/>
    </row>
    <row r="40" spans="1:33" s="43" customFormat="1" x14ac:dyDescent="0.25">
      <c r="A40" s="44" t="s">
        <v>74</v>
      </c>
      <c r="B40" s="45" t="s">
        <v>71</v>
      </c>
      <c r="C40" s="45" t="s">
        <v>100</v>
      </c>
      <c r="D40" s="45" t="s">
        <v>75</v>
      </c>
      <c r="E40" s="45"/>
      <c r="F40" s="46">
        <f>F41</f>
        <v>59108105.75</v>
      </c>
      <c r="G40" s="46">
        <f t="shared" si="7"/>
        <v>51862137.739999995</v>
      </c>
      <c r="H40" s="46">
        <f t="shared" si="7"/>
        <v>53262205.869999997</v>
      </c>
      <c r="I40" s="31"/>
      <c r="J40" s="33"/>
      <c r="K40" s="33"/>
      <c r="L40" s="33"/>
      <c r="M40" s="40"/>
      <c r="N40" s="40"/>
      <c r="O40" s="40"/>
      <c r="P40" s="40"/>
      <c r="Q40" s="40"/>
      <c r="R40" s="40"/>
      <c r="S40" s="40"/>
      <c r="T40" s="40"/>
      <c r="U40" s="40"/>
      <c r="V40" s="40"/>
      <c r="W40" s="40"/>
      <c r="X40" s="41"/>
      <c r="Y40" s="41"/>
      <c r="Z40" s="42"/>
      <c r="AA40" s="42"/>
      <c r="AB40" s="42"/>
      <c r="AC40" s="42"/>
      <c r="AD40" s="42"/>
      <c r="AE40" s="42"/>
      <c r="AF40" s="42"/>
      <c r="AG40" s="42"/>
    </row>
    <row r="41" spans="1:33" ht="30.75" x14ac:dyDescent="0.25">
      <c r="A41" s="47" t="s">
        <v>76</v>
      </c>
      <c r="B41" s="48" t="s">
        <v>71</v>
      </c>
      <c r="C41" s="48" t="s">
        <v>100</v>
      </c>
      <c r="D41" s="48" t="s">
        <v>77</v>
      </c>
      <c r="E41" s="48"/>
      <c r="F41" s="49">
        <f>F42+F46</f>
        <v>59108105.75</v>
      </c>
      <c r="G41" s="49">
        <f>G42+G46</f>
        <v>51862137.739999995</v>
      </c>
      <c r="H41" s="49">
        <f>H42+H46</f>
        <v>53262205.869999997</v>
      </c>
    </row>
    <row r="42" spans="1:33" ht="45.75" x14ac:dyDescent="0.25">
      <c r="A42" s="47" t="s">
        <v>101</v>
      </c>
      <c r="B42" s="48" t="s">
        <v>71</v>
      </c>
      <c r="C42" s="48" t="s">
        <v>100</v>
      </c>
      <c r="D42" s="48" t="s">
        <v>102</v>
      </c>
      <c r="E42" s="48"/>
      <c r="F42" s="49">
        <f>SUM(F43:F45)</f>
        <v>17653732.630000003</v>
      </c>
      <c r="G42" s="49">
        <f t="shared" ref="G42:H42" si="8">SUM(G43:G45)</f>
        <v>14799766.610000001</v>
      </c>
      <c r="H42" s="49">
        <f t="shared" si="8"/>
        <v>15399834.75</v>
      </c>
    </row>
    <row r="43" spans="1:33" ht="75.75" x14ac:dyDescent="0.25">
      <c r="A43" s="47" t="s">
        <v>80</v>
      </c>
      <c r="B43" s="48" t="s">
        <v>71</v>
      </c>
      <c r="C43" s="48" t="s">
        <v>100</v>
      </c>
      <c r="D43" s="48" t="s">
        <v>102</v>
      </c>
      <c r="E43" s="48" t="s">
        <v>81</v>
      </c>
      <c r="F43" s="49">
        <f>13908086.19-6000-180000-3000+718704-602.34-45.89-4.62+1716018.1</f>
        <v>16153155.439999999</v>
      </c>
      <c r="G43" s="49">
        <v>13317421.050000001</v>
      </c>
      <c r="H43" s="49">
        <v>13946706.689999999</v>
      </c>
    </row>
    <row r="44" spans="1:33" ht="30.75" x14ac:dyDescent="0.25">
      <c r="A44" s="47" t="s">
        <v>88</v>
      </c>
      <c r="B44" s="48" t="s">
        <v>71</v>
      </c>
      <c r="C44" s="48" t="s">
        <v>100</v>
      </c>
      <c r="D44" s="48" t="s">
        <v>102</v>
      </c>
      <c r="E44" s="48" t="s">
        <v>89</v>
      </c>
      <c r="F44" s="49">
        <f>1564924.34-15000-100000+50000</f>
        <v>1499924.34</v>
      </c>
      <c r="G44" s="49">
        <v>1482345.56</v>
      </c>
      <c r="H44" s="49">
        <v>1453128.06</v>
      </c>
    </row>
    <row r="45" spans="1:33" x14ac:dyDescent="0.25">
      <c r="A45" s="47" t="s">
        <v>90</v>
      </c>
      <c r="B45" s="48" t="s">
        <v>71</v>
      </c>
      <c r="C45" s="48" t="s">
        <v>100</v>
      </c>
      <c r="D45" s="48" t="s">
        <v>102</v>
      </c>
      <c r="E45" s="48" t="s">
        <v>91</v>
      </c>
      <c r="F45" s="49">
        <f>602.34+45.89+4.62</f>
        <v>652.85</v>
      </c>
      <c r="G45" s="49">
        <v>0</v>
      </c>
      <c r="H45" s="49">
        <v>0</v>
      </c>
    </row>
    <row r="46" spans="1:33" ht="30.75" x14ac:dyDescent="0.25">
      <c r="A46" s="47" t="s">
        <v>95</v>
      </c>
      <c r="B46" s="48" t="s">
        <v>71</v>
      </c>
      <c r="C46" s="48" t="s">
        <v>100</v>
      </c>
      <c r="D46" s="48" t="s">
        <v>96</v>
      </c>
      <c r="E46" s="48"/>
      <c r="F46" s="49">
        <f>F47+F48</f>
        <v>41454373.119999997</v>
      </c>
      <c r="G46" s="49">
        <f>G47+G48</f>
        <v>37062371.129999995</v>
      </c>
      <c r="H46" s="49">
        <f>H47+H48</f>
        <v>37862371.119999997</v>
      </c>
    </row>
    <row r="47" spans="1:33" ht="75.75" x14ac:dyDescent="0.25">
      <c r="A47" s="47" t="s">
        <v>80</v>
      </c>
      <c r="B47" s="48" t="s">
        <v>71</v>
      </c>
      <c r="C47" s="48" t="s">
        <v>100</v>
      </c>
      <c r="D47" s="48" t="s">
        <v>96</v>
      </c>
      <c r="E47" s="48" t="s">
        <v>81</v>
      </c>
      <c r="F47" s="49">
        <f>35839891.12+3822482</f>
        <v>39662373.119999997</v>
      </c>
      <c r="G47" s="49">
        <f>35039891.12-16251872.86+18352+16233520.87</f>
        <v>35039891.129999995</v>
      </c>
      <c r="H47" s="49">
        <f>35839891.12-16595436.87+18648.15+16576788.72</f>
        <v>35839891.119999997</v>
      </c>
    </row>
    <row r="48" spans="1:33" ht="30.75" x14ac:dyDescent="0.25">
      <c r="A48" s="47" t="s">
        <v>88</v>
      </c>
      <c r="B48" s="48" t="s">
        <v>71</v>
      </c>
      <c r="C48" s="48" t="s">
        <v>100</v>
      </c>
      <c r="D48" s="48" t="s">
        <v>96</v>
      </c>
      <c r="E48" s="48" t="s">
        <v>89</v>
      </c>
      <c r="F48" s="50">
        <f>1908000-100000-16000</f>
        <v>1792000</v>
      </c>
      <c r="G48" s="50">
        <v>2022480</v>
      </c>
      <c r="H48" s="50">
        <v>2022480</v>
      </c>
    </row>
    <row r="49" spans="1:42" ht="31.5" hidden="1" x14ac:dyDescent="0.25">
      <c r="A49" s="44" t="s">
        <v>103</v>
      </c>
      <c r="B49" s="45" t="s">
        <v>71</v>
      </c>
      <c r="C49" s="45" t="s">
        <v>104</v>
      </c>
      <c r="D49" s="45"/>
      <c r="E49" s="45"/>
      <c r="F49" s="53">
        <f t="shared" ref="F49:G52" si="9">F50</f>
        <v>0</v>
      </c>
      <c r="G49" s="53">
        <f t="shared" si="9"/>
        <v>0</v>
      </c>
      <c r="H49" s="50"/>
    </row>
    <row r="50" spans="1:42" hidden="1" x14ac:dyDescent="0.25">
      <c r="A50" s="44" t="s">
        <v>74</v>
      </c>
      <c r="B50" s="45" t="s">
        <v>71</v>
      </c>
      <c r="C50" s="45" t="s">
        <v>104</v>
      </c>
      <c r="D50" s="45" t="s">
        <v>75</v>
      </c>
      <c r="E50" s="45"/>
      <c r="F50" s="53">
        <f t="shared" si="9"/>
        <v>0</v>
      </c>
      <c r="G50" s="53">
        <f t="shared" si="9"/>
        <v>0</v>
      </c>
      <c r="H50" s="50"/>
    </row>
    <row r="51" spans="1:42" hidden="1" x14ac:dyDescent="0.25">
      <c r="A51" s="47" t="s">
        <v>105</v>
      </c>
      <c r="B51" s="48" t="s">
        <v>71</v>
      </c>
      <c r="C51" s="48" t="s">
        <v>104</v>
      </c>
      <c r="D51" s="48" t="s">
        <v>106</v>
      </c>
      <c r="E51" s="48"/>
      <c r="F51" s="50">
        <f t="shared" si="9"/>
        <v>0</v>
      </c>
      <c r="G51" s="50">
        <f t="shared" si="9"/>
        <v>0</v>
      </c>
      <c r="H51" s="50"/>
    </row>
    <row r="52" spans="1:42" hidden="1" x14ac:dyDescent="0.25">
      <c r="A52" s="47" t="s">
        <v>107</v>
      </c>
      <c r="B52" s="48" t="s">
        <v>71</v>
      </c>
      <c r="C52" s="48" t="s">
        <v>104</v>
      </c>
      <c r="D52" s="48" t="s">
        <v>108</v>
      </c>
      <c r="E52" s="48"/>
      <c r="F52" s="50">
        <f t="shared" si="9"/>
        <v>0</v>
      </c>
      <c r="G52" s="50">
        <f t="shared" si="9"/>
        <v>0</v>
      </c>
      <c r="H52" s="50"/>
    </row>
    <row r="53" spans="1:42" hidden="1" x14ac:dyDescent="0.25">
      <c r="A53" s="47" t="s">
        <v>90</v>
      </c>
      <c r="B53" s="48" t="s">
        <v>71</v>
      </c>
      <c r="C53" s="48" t="s">
        <v>104</v>
      </c>
      <c r="D53" s="48" t="s">
        <v>108</v>
      </c>
      <c r="E53" s="48" t="s">
        <v>91</v>
      </c>
      <c r="F53" s="50">
        <v>0</v>
      </c>
      <c r="G53" s="50">
        <v>0</v>
      </c>
      <c r="H53" s="50"/>
    </row>
    <row r="54" spans="1:42" s="43" customFormat="1" x14ac:dyDescent="0.25">
      <c r="A54" s="44" t="s">
        <v>109</v>
      </c>
      <c r="B54" s="45" t="s">
        <v>71</v>
      </c>
      <c r="C54" s="45" t="s">
        <v>110</v>
      </c>
      <c r="D54" s="45"/>
      <c r="E54" s="45"/>
      <c r="F54" s="46">
        <f t="shared" ref="F54:H57" si="10">F55</f>
        <v>3082600.6200000048</v>
      </c>
      <c r="G54" s="46">
        <f t="shared" si="10"/>
        <v>68868077.739999995</v>
      </c>
      <c r="H54" s="46">
        <f t="shared" si="10"/>
        <v>70000000</v>
      </c>
      <c r="I54" s="31"/>
      <c r="J54" s="33"/>
      <c r="K54" s="33"/>
      <c r="L54" s="33"/>
      <c r="M54" s="33"/>
      <c r="N54" s="40"/>
      <c r="O54" s="40"/>
      <c r="P54" s="40"/>
      <c r="Q54" s="40"/>
      <c r="R54" s="40"/>
      <c r="S54" s="40"/>
      <c r="T54" s="40"/>
      <c r="U54" s="40"/>
      <c r="V54" s="40"/>
      <c r="W54" s="40"/>
      <c r="X54" s="41"/>
      <c r="Y54" s="41"/>
      <c r="Z54" s="42"/>
      <c r="AA54" s="42"/>
      <c r="AB54" s="42"/>
      <c r="AC54" s="42"/>
      <c r="AD54" s="42"/>
      <c r="AE54" s="42"/>
      <c r="AF54" s="42"/>
      <c r="AG54" s="42"/>
    </row>
    <row r="55" spans="1:42" s="43" customFormat="1" x14ac:dyDescent="0.25">
      <c r="A55" s="44" t="s">
        <v>74</v>
      </c>
      <c r="B55" s="45" t="s">
        <v>71</v>
      </c>
      <c r="C55" s="45" t="s">
        <v>110</v>
      </c>
      <c r="D55" s="45" t="s">
        <v>75</v>
      </c>
      <c r="E55" s="45"/>
      <c r="F55" s="46">
        <f t="shared" si="10"/>
        <v>3082600.6200000048</v>
      </c>
      <c r="G55" s="46">
        <f t="shared" si="10"/>
        <v>68868077.739999995</v>
      </c>
      <c r="H55" s="46">
        <f t="shared" si="10"/>
        <v>70000000</v>
      </c>
      <c r="I55" s="31"/>
      <c r="J55" s="33"/>
      <c r="K55" s="33"/>
      <c r="L55" s="33"/>
      <c r="M55" s="40"/>
      <c r="N55" s="40"/>
      <c r="O55" s="40"/>
      <c r="P55" s="40"/>
      <c r="Q55" s="40"/>
      <c r="R55" s="40"/>
      <c r="S55" s="40"/>
      <c r="T55" s="40"/>
      <c r="U55" s="40"/>
      <c r="V55" s="40"/>
      <c r="W55" s="40"/>
      <c r="X55" s="41"/>
      <c r="Y55" s="41"/>
      <c r="Z55" s="42"/>
      <c r="AA55" s="42"/>
      <c r="AB55" s="42"/>
      <c r="AC55" s="42"/>
      <c r="AD55" s="42"/>
      <c r="AE55" s="42"/>
      <c r="AF55" s="42"/>
      <c r="AG55" s="42"/>
    </row>
    <row r="56" spans="1:42" x14ac:dyDescent="0.25">
      <c r="A56" s="47" t="s">
        <v>111</v>
      </c>
      <c r="B56" s="48" t="s">
        <v>71</v>
      </c>
      <c r="C56" s="48" t="s">
        <v>110</v>
      </c>
      <c r="D56" s="48" t="s">
        <v>112</v>
      </c>
      <c r="E56" s="48"/>
      <c r="F56" s="49">
        <f t="shared" si="10"/>
        <v>3082600.6200000048</v>
      </c>
      <c r="G56" s="49">
        <f t="shared" si="10"/>
        <v>68868077.739999995</v>
      </c>
      <c r="H56" s="49">
        <f t="shared" si="10"/>
        <v>70000000</v>
      </c>
    </row>
    <row r="57" spans="1:42" x14ac:dyDescent="0.25">
      <c r="A57" s="47" t="s">
        <v>113</v>
      </c>
      <c r="B57" s="48" t="s">
        <v>71</v>
      </c>
      <c r="C57" s="48" t="s">
        <v>110</v>
      </c>
      <c r="D57" s="48" t="s">
        <v>114</v>
      </c>
      <c r="E57" s="48"/>
      <c r="F57" s="49">
        <f t="shared" si="10"/>
        <v>3082600.6200000048</v>
      </c>
      <c r="G57" s="49">
        <f t="shared" si="10"/>
        <v>68868077.739999995</v>
      </c>
      <c r="H57" s="49">
        <f t="shared" si="10"/>
        <v>70000000</v>
      </c>
      <c r="Q57" s="54"/>
    </row>
    <row r="58" spans="1:42" x14ac:dyDescent="0.25">
      <c r="A58" s="47" t="s">
        <v>90</v>
      </c>
      <c r="B58" s="48" t="s">
        <v>71</v>
      </c>
      <c r="C58" s="48" t="s">
        <v>110</v>
      </c>
      <c r="D58" s="48" t="s">
        <v>114</v>
      </c>
      <c r="E58" s="48" t="s">
        <v>91</v>
      </c>
      <c r="F58" s="50">
        <f>70000000-885000-20000000-1147613.72-106628.68-500000-80648.48-30000-45268968+6147217.1+1254242.4-6300000</f>
        <v>3082600.6200000048</v>
      </c>
      <c r="G58" s="50">
        <f>70000000-1131922.26</f>
        <v>68868077.739999995</v>
      </c>
      <c r="H58" s="50">
        <v>70000000</v>
      </c>
      <c r="M58" s="227"/>
      <c r="N58" s="227"/>
      <c r="O58" s="227"/>
      <c r="Q58" s="54"/>
      <c r="W58" s="54"/>
      <c r="Y58" s="55"/>
      <c r="Z58" s="55"/>
      <c r="AA58" s="56"/>
      <c r="AB58" s="55"/>
      <c r="AC58" s="55"/>
      <c r="AD58" s="55"/>
      <c r="AE58" s="55"/>
      <c r="AF58" s="55"/>
      <c r="AG58" s="55"/>
      <c r="AH58" s="57"/>
      <c r="AI58" s="57"/>
      <c r="AJ58" s="57"/>
      <c r="AK58" s="57"/>
      <c r="AL58" s="57"/>
      <c r="AM58" s="57"/>
      <c r="AN58" s="57"/>
      <c r="AO58" s="57"/>
      <c r="AP58" s="57"/>
    </row>
    <row r="59" spans="1:42" s="43" customFormat="1" x14ac:dyDescent="0.25">
      <c r="A59" s="44" t="s">
        <v>115</v>
      </c>
      <c r="B59" s="45" t="s">
        <v>71</v>
      </c>
      <c r="C59" s="45" t="s">
        <v>116</v>
      </c>
      <c r="D59" s="45"/>
      <c r="E59" s="45"/>
      <c r="F59" s="46">
        <f>F60</f>
        <v>697390772.83999991</v>
      </c>
      <c r="G59" s="46">
        <f>G60</f>
        <v>671325609.37</v>
      </c>
      <c r="H59" s="46">
        <f>H60</f>
        <v>683832683.79999995</v>
      </c>
      <c r="I59" s="31"/>
      <c r="J59" s="33"/>
      <c r="K59" s="33"/>
      <c r="L59" s="33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1"/>
      <c r="Y59" s="41"/>
      <c r="Z59" s="42"/>
      <c r="AA59" s="42"/>
      <c r="AB59" s="42"/>
      <c r="AC59" s="42"/>
      <c r="AD59" s="42"/>
      <c r="AE59" s="42"/>
      <c r="AF59" s="42"/>
      <c r="AG59" s="42"/>
    </row>
    <row r="60" spans="1:42" s="43" customFormat="1" x14ac:dyDescent="0.25">
      <c r="A60" s="44" t="s">
        <v>74</v>
      </c>
      <c r="B60" s="45" t="s">
        <v>71</v>
      </c>
      <c r="C60" s="45" t="s">
        <v>116</v>
      </c>
      <c r="D60" s="38">
        <v>9900000000</v>
      </c>
      <c r="E60" s="45"/>
      <c r="F60" s="46">
        <f>F61+F83</f>
        <v>697390772.83999991</v>
      </c>
      <c r="G60" s="46">
        <f>G61+G83</f>
        <v>671325609.37</v>
      </c>
      <c r="H60" s="46">
        <f>H61+H83</f>
        <v>683832683.79999995</v>
      </c>
      <c r="I60" s="31"/>
      <c r="J60" s="33"/>
      <c r="K60" s="33"/>
      <c r="L60" s="33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1"/>
      <c r="Y60" s="41"/>
      <c r="Z60" s="42"/>
      <c r="AA60" s="42"/>
      <c r="AB60" s="42"/>
      <c r="AC60" s="42"/>
      <c r="AD60" s="42"/>
      <c r="AE60" s="42"/>
      <c r="AF60" s="42"/>
      <c r="AG60" s="42"/>
    </row>
    <row r="61" spans="1:42" ht="30.75" x14ac:dyDescent="0.25">
      <c r="A61" s="47" t="s">
        <v>76</v>
      </c>
      <c r="B61" s="48" t="s">
        <v>71</v>
      </c>
      <c r="C61" s="48" t="s">
        <v>116</v>
      </c>
      <c r="D61" s="36">
        <v>9910000000</v>
      </c>
      <c r="E61" s="48"/>
      <c r="F61" s="49">
        <f>F62+F64+F66+F69+F71+F75+F79</f>
        <v>644402244.40999997</v>
      </c>
      <c r="G61" s="49">
        <f>G62+G64+G66+G69+G71+G75+G79</f>
        <v>664644965.52999997</v>
      </c>
      <c r="H61" s="49">
        <f>H62+H64+H66+H69+H71+H75+H79</f>
        <v>676851891.3499999</v>
      </c>
    </row>
    <row r="62" spans="1:42" ht="30.75" x14ac:dyDescent="0.25">
      <c r="A62" s="51" t="s">
        <v>95</v>
      </c>
      <c r="B62" s="48" t="s">
        <v>71</v>
      </c>
      <c r="C62" s="48" t="s">
        <v>116</v>
      </c>
      <c r="D62" s="36">
        <v>9910011410</v>
      </c>
      <c r="E62" s="48"/>
      <c r="F62" s="49">
        <f>F63</f>
        <v>1461848.49</v>
      </c>
      <c r="G62" s="49">
        <f>G63</f>
        <v>1461848.49</v>
      </c>
      <c r="H62" s="49">
        <f>H63</f>
        <v>1461848.49</v>
      </c>
    </row>
    <row r="63" spans="1:42" ht="75.75" x14ac:dyDescent="0.25">
      <c r="A63" s="51" t="s">
        <v>80</v>
      </c>
      <c r="B63" s="48" t="s">
        <v>71</v>
      </c>
      <c r="C63" s="48" t="s">
        <v>116</v>
      </c>
      <c r="D63" s="36">
        <v>9910011410</v>
      </c>
      <c r="E63" s="48" t="s">
        <v>81</v>
      </c>
      <c r="F63" s="49">
        <v>1461848.49</v>
      </c>
      <c r="G63" s="49">
        <v>1461848.49</v>
      </c>
      <c r="H63" s="50">
        <v>1461848.49</v>
      </c>
    </row>
    <row r="64" spans="1:42" ht="30.75" x14ac:dyDescent="0.25">
      <c r="A64" s="51" t="s">
        <v>92</v>
      </c>
      <c r="B64" s="48" t="s">
        <v>71</v>
      </c>
      <c r="C64" s="48" t="s">
        <v>116</v>
      </c>
      <c r="D64" s="36">
        <v>9910022001</v>
      </c>
      <c r="E64" s="48"/>
      <c r="F64" s="49">
        <f>SUM(F65:F65)</f>
        <v>3558088.71</v>
      </c>
      <c r="G64" s="49">
        <f>SUM(G65:G65)</f>
        <v>3250673.63</v>
      </c>
      <c r="H64" s="49">
        <f>SUM(H65:H65)</f>
        <v>3470673.63</v>
      </c>
    </row>
    <row r="65" spans="1:8" ht="75.75" x14ac:dyDescent="0.25">
      <c r="A65" s="51" t="s">
        <v>80</v>
      </c>
      <c r="B65" s="48" t="s">
        <v>71</v>
      </c>
      <c r="C65" s="48" t="s">
        <v>116</v>
      </c>
      <c r="D65" s="36">
        <v>9910022001</v>
      </c>
      <c r="E65" s="48" t="s">
        <v>81</v>
      </c>
      <c r="F65" s="49">
        <f>3470673.63+87415.08</f>
        <v>3558088.71</v>
      </c>
      <c r="G65" s="49">
        <v>3250673.63</v>
      </c>
      <c r="H65" s="49">
        <v>3470673.63</v>
      </c>
    </row>
    <row r="66" spans="1:8" ht="30.75" x14ac:dyDescent="0.25">
      <c r="A66" s="51" t="s">
        <v>92</v>
      </c>
      <c r="B66" s="48" t="s">
        <v>71</v>
      </c>
      <c r="C66" s="48" t="s">
        <v>116</v>
      </c>
      <c r="D66" s="36">
        <v>9910022001</v>
      </c>
      <c r="E66" s="48"/>
      <c r="F66" s="49">
        <f>F67+F68</f>
        <v>5906208.7199999997</v>
      </c>
      <c r="G66" s="49">
        <f>G67+G68</f>
        <v>5763757.4199999999</v>
      </c>
      <c r="H66" s="49">
        <f>H67+H68</f>
        <v>5750230.3499999996</v>
      </c>
    </row>
    <row r="67" spans="1:8" ht="75.75" x14ac:dyDescent="0.25">
      <c r="A67" s="47" t="s">
        <v>80</v>
      </c>
      <c r="B67" s="48" t="s">
        <v>71</v>
      </c>
      <c r="C67" s="48" t="s">
        <v>116</v>
      </c>
      <c r="D67" s="36">
        <v>9910022001</v>
      </c>
      <c r="E67" s="48" t="s">
        <v>81</v>
      </c>
      <c r="F67" s="50">
        <f>4699203.71+305961.01+19651</f>
        <v>5024815.72</v>
      </c>
      <c r="G67" s="50">
        <v>4700367.21</v>
      </c>
      <c r="H67" s="50">
        <v>4699723.71</v>
      </c>
    </row>
    <row r="68" spans="1:8" ht="30.75" x14ac:dyDescent="0.25">
      <c r="A68" s="47" t="s">
        <v>88</v>
      </c>
      <c r="B68" s="48" t="s">
        <v>71</v>
      </c>
      <c r="C68" s="48" t="s">
        <v>116</v>
      </c>
      <c r="D68" s="36">
        <v>9910022001</v>
      </c>
      <c r="E68" s="48" t="s">
        <v>89</v>
      </c>
      <c r="F68" s="50">
        <f>991044-90000-19651</f>
        <v>881393</v>
      </c>
      <c r="G68" s="50">
        <v>1063390.21</v>
      </c>
      <c r="H68" s="50">
        <v>1050506.6399999999</v>
      </c>
    </row>
    <row r="69" spans="1:8" ht="30.75" x14ac:dyDescent="0.25">
      <c r="A69" s="51" t="s">
        <v>92</v>
      </c>
      <c r="B69" s="48" t="s">
        <v>71</v>
      </c>
      <c r="C69" s="48" t="s">
        <v>116</v>
      </c>
      <c r="D69" s="36">
        <v>9910022001</v>
      </c>
      <c r="E69" s="48"/>
      <c r="F69" s="49">
        <f>SUM(F70:F70)</f>
        <v>476923430.47000003</v>
      </c>
      <c r="G69" s="49">
        <f>SUM(G70:G70)</f>
        <v>494282866.51999998</v>
      </c>
      <c r="H69" s="49">
        <f>SUM(H70:H70)</f>
        <v>506035460.69999999</v>
      </c>
    </row>
    <row r="70" spans="1:8" ht="45.75" x14ac:dyDescent="0.25">
      <c r="A70" s="51" t="s">
        <v>117</v>
      </c>
      <c r="B70" s="48" t="s">
        <v>71</v>
      </c>
      <c r="C70" s="48" t="s">
        <v>116</v>
      </c>
      <c r="D70" s="36">
        <v>9910022001</v>
      </c>
      <c r="E70" s="48" t="s">
        <v>118</v>
      </c>
      <c r="F70" s="58">
        <f>490922378.24-10000000+1853978-2500000+2610542-5963467.77</f>
        <v>476923430.47000003</v>
      </c>
      <c r="G70" s="58">
        <v>494282866.51999998</v>
      </c>
      <c r="H70" s="50">
        <v>506035460.69999999</v>
      </c>
    </row>
    <row r="71" spans="1:8" ht="30.75" x14ac:dyDescent="0.25">
      <c r="A71" s="51" t="s">
        <v>92</v>
      </c>
      <c r="B71" s="48" t="s">
        <v>71</v>
      </c>
      <c r="C71" s="48" t="s">
        <v>116</v>
      </c>
      <c r="D71" s="36">
        <v>9910022001</v>
      </c>
      <c r="E71" s="48"/>
      <c r="F71" s="49">
        <f>SUM(F72:F74)</f>
        <v>63387370.839999996</v>
      </c>
      <c r="G71" s="49">
        <f>SUM(G72:G74)</f>
        <v>62066825.210000001</v>
      </c>
      <c r="H71" s="49">
        <f>SUM(H72:H74)</f>
        <v>62314683.920000002</v>
      </c>
    </row>
    <row r="72" spans="1:8" ht="75.75" x14ac:dyDescent="0.25">
      <c r="A72" s="47" t="s">
        <v>80</v>
      </c>
      <c r="B72" s="48" t="s">
        <v>71</v>
      </c>
      <c r="C72" s="48" t="s">
        <v>116</v>
      </c>
      <c r="D72" s="36">
        <v>9910022001</v>
      </c>
      <c r="E72" s="48" t="s">
        <v>81</v>
      </c>
      <c r="F72" s="49">
        <f>59386910.83-200000+2146456.01</f>
        <v>61333366.839999996</v>
      </c>
      <c r="G72" s="49">
        <v>59521910.210000001</v>
      </c>
      <c r="H72" s="50">
        <v>59650698.990000002</v>
      </c>
    </row>
    <row r="73" spans="1:8" ht="30.75" x14ac:dyDescent="0.25">
      <c r="A73" s="47" t="s">
        <v>88</v>
      </c>
      <c r="B73" s="48" t="s">
        <v>71</v>
      </c>
      <c r="C73" s="48" t="s">
        <v>116</v>
      </c>
      <c r="D73" s="36">
        <v>9910022001</v>
      </c>
      <c r="E73" s="48" t="s">
        <v>89</v>
      </c>
      <c r="F73" s="50">
        <f>2454004-400000</f>
        <v>2054004</v>
      </c>
      <c r="G73" s="50">
        <v>2544915</v>
      </c>
      <c r="H73" s="50">
        <v>2663984.9300000002</v>
      </c>
    </row>
    <row r="74" spans="1:8" x14ac:dyDescent="0.25">
      <c r="A74" s="47" t="s">
        <v>90</v>
      </c>
      <c r="B74" s="48" t="s">
        <v>71</v>
      </c>
      <c r="C74" s="48" t="s">
        <v>116</v>
      </c>
      <c r="D74" s="36">
        <v>9910022001</v>
      </c>
      <c r="E74" s="48" t="s">
        <v>98</v>
      </c>
      <c r="F74" s="50">
        <v>0</v>
      </c>
      <c r="G74" s="50">
        <v>0</v>
      </c>
      <c r="H74" s="50"/>
    </row>
    <row r="75" spans="1:8" ht="30.75" hidden="1" x14ac:dyDescent="0.25">
      <c r="A75" s="47" t="s">
        <v>76</v>
      </c>
      <c r="B75" s="48" t="s">
        <v>71</v>
      </c>
      <c r="C75" s="48" t="s">
        <v>116</v>
      </c>
      <c r="D75" s="36">
        <v>9910000000</v>
      </c>
      <c r="E75" s="36"/>
      <c r="F75" s="50">
        <f>F76+F77+F78</f>
        <v>0</v>
      </c>
      <c r="G75" s="50">
        <f>G76+G77+G78</f>
        <v>0</v>
      </c>
      <c r="H75" s="50">
        <f>H76+H77+H78</f>
        <v>0</v>
      </c>
    </row>
    <row r="76" spans="1:8" ht="75.75" hidden="1" x14ac:dyDescent="0.25">
      <c r="A76" s="47" t="s">
        <v>80</v>
      </c>
      <c r="B76" s="48" t="s">
        <v>71</v>
      </c>
      <c r="C76" s="48" t="s">
        <v>116</v>
      </c>
      <c r="D76" s="36">
        <v>9910022001</v>
      </c>
      <c r="E76" s="36">
        <v>100</v>
      </c>
      <c r="F76" s="50">
        <v>0</v>
      </c>
      <c r="G76" s="50">
        <v>0</v>
      </c>
      <c r="H76" s="50">
        <v>0</v>
      </c>
    </row>
    <row r="77" spans="1:8" ht="30.75" hidden="1" x14ac:dyDescent="0.25">
      <c r="A77" s="47" t="s">
        <v>88</v>
      </c>
      <c r="B77" s="48" t="s">
        <v>71</v>
      </c>
      <c r="C77" s="48" t="s">
        <v>116</v>
      </c>
      <c r="D77" s="36">
        <v>9910022001</v>
      </c>
      <c r="E77" s="36">
        <v>200</v>
      </c>
      <c r="F77" s="50">
        <v>0</v>
      </c>
      <c r="G77" s="50">
        <v>0</v>
      </c>
      <c r="H77" s="50">
        <v>0</v>
      </c>
    </row>
    <row r="78" spans="1:8" hidden="1" x14ac:dyDescent="0.25">
      <c r="A78" s="51" t="s">
        <v>90</v>
      </c>
      <c r="B78" s="48" t="s">
        <v>71</v>
      </c>
      <c r="C78" s="48" t="s">
        <v>116</v>
      </c>
      <c r="D78" s="36">
        <v>9910022001</v>
      </c>
      <c r="E78" s="36">
        <v>800</v>
      </c>
      <c r="F78" s="50">
        <v>0</v>
      </c>
      <c r="G78" s="50">
        <v>0</v>
      </c>
      <c r="H78" s="50">
        <v>0</v>
      </c>
    </row>
    <row r="79" spans="1:8" ht="30.75" x14ac:dyDescent="0.25">
      <c r="A79" s="47" t="s">
        <v>76</v>
      </c>
      <c r="B79" s="48" t="s">
        <v>71</v>
      </c>
      <c r="C79" s="48" t="s">
        <v>116</v>
      </c>
      <c r="D79" s="36">
        <v>9910000000</v>
      </c>
      <c r="E79" s="36"/>
      <c r="F79" s="50">
        <f>SUM(F80:F82)</f>
        <v>93165297.179999992</v>
      </c>
      <c r="G79" s="50">
        <f t="shared" ref="G79:H79" si="11">SUM(G80:G82)</f>
        <v>97818994.25999999</v>
      </c>
      <c r="H79" s="50">
        <f t="shared" si="11"/>
        <v>97818994.25999999</v>
      </c>
    </row>
    <row r="80" spans="1:8" ht="75.75" x14ac:dyDescent="0.25">
      <c r="A80" s="47" t="s">
        <v>80</v>
      </c>
      <c r="B80" s="48" t="s">
        <v>71</v>
      </c>
      <c r="C80" s="48" t="s">
        <v>116</v>
      </c>
      <c r="D80" s="36">
        <v>9910022001</v>
      </c>
      <c r="E80" s="36">
        <v>100</v>
      </c>
      <c r="F80" s="50">
        <f>92122316.83-510000-3040.26-3909897.08</f>
        <v>87699379.489999995</v>
      </c>
      <c r="G80" s="50">
        <v>92122316.829999998</v>
      </c>
      <c r="H80" s="50">
        <v>92122316.829999998</v>
      </c>
    </row>
    <row r="81" spans="1:8" ht="30.75" x14ac:dyDescent="0.25">
      <c r="A81" s="47" t="s">
        <v>88</v>
      </c>
      <c r="B81" s="48" t="s">
        <v>71</v>
      </c>
      <c r="C81" s="48" t="s">
        <v>116</v>
      </c>
      <c r="D81" s="36">
        <v>9910022001</v>
      </c>
      <c r="E81" s="36">
        <v>200</v>
      </c>
      <c r="F81" s="50">
        <f>6056677.43-550000-43800</f>
        <v>5462877.4299999997</v>
      </c>
      <c r="G81" s="50">
        <v>5696677.4299999997</v>
      </c>
      <c r="H81" s="50">
        <v>5696677.4299999997</v>
      </c>
    </row>
    <row r="82" spans="1:8" ht="30.75" x14ac:dyDescent="0.25">
      <c r="A82" s="47" t="s">
        <v>97</v>
      </c>
      <c r="B82" s="48" t="s">
        <v>71</v>
      </c>
      <c r="C82" s="48" t="s">
        <v>116</v>
      </c>
      <c r="D82" s="36">
        <v>9910022001</v>
      </c>
      <c r="E82" s="36">
        <v>300</v>
      </c>
      <c r="F82" s="50">
        <v>3040.26</v>
      </c>
      <c r="G82" s="50">
        <v>0</v>
      </c>
      <c r="H82" s="50">
        <v>0</v>
      </c>
    </row>
    <row r="83" spans="1:8" x14ac:dyDescent="0.25">
      <c r="A83" s="47" t="s">
        <v>111</v>
      </c>
      <c r="B83" s="48" t="s">
        <v>71</v>
      </c>
      <c r="C83" s="48" t="s">
        <v>116</v>
      </c>
      <c r="D83" s="48" t="s">
        <v>112</v>
      </c>
      <c r="E83" s="48"/>
      <c r="F83" s="49">
        <f>F86+F92+F96+F98+F100+F102+F84+F94</f>
        <v>52988528.430000007</v>
      </c>
      <c r="G83" s="49">
        <f t="shared" ref="G83:H83" si="12">G86+G92+G96+G98+G100+G102+G84+G94</f>
        <v>6680643.8399999999</v>
      </c>
      <c r="H83" s="49">
        <f t="shared" si="12"/>
        <v>6980792.4500000002</v>
      </c>
    </row>
    <row r="84" spans="1:8" ht="60" customHeight="1" x14ac:dyDescent="0.25">
      <c r="A84" s="47" t="s">
        <v>902</v>
      </c>
      <c r="B84" s="48" t="s">
        <v>71</v>
      </c>
      <c r="C84" s="48" t="s">
        <v>116</v>
      </c>
      <c r="D84" s="48" t="s">
        <v>901</v>
      </c>
      <c r="E84" s="48"/>
      <c r="F84" s="49">
        <f>F85</f>
        <v>2752325.94</v>
      </c>
      <c r="G84" s="49">
        <f t="shared" ref="G84:H84" si="13">G85</f>
        <v>0</v>
      </c>
      <c r="H84" s="49">
        <f t="shared" si="13"/>
        <v>0</v>
      </c>
    </row>
    <row r="85" spans="1:8" x14ac:dyDescent="0.25">
      <c r="A85" s="47" t="s">
        <v>90</v>
      </c>
      <c r="B85" s="48" t="s">
        <v>71</v>
      </c>
      <c r="C85" s="48" t="s">
        <v>116</v>
      </c>
      <c r="D85" s="48" t="s">
        <v>901</v>
      </c>
      <c r="E85" s="48" t="s">
        <v>91</v>
      </c>
      <c r="F85" s="49">
        <f>2645767.38+6000+100558.56</f>
        <v>2752325.94</v>
      </c>
      <c r="G85" s="49">
        <v>0</v>
      </c>
      <c r="H85" s="49">
        <v>0</v>
      </c>
    </row>
    <row r="86" spans="1:8" ht="30.75" x14ac:dyDescent="0.25">
      <c r="A86" s="47" t="s">
        <v>119</v>
      </c>
      <c r="B86" s="48" t="s">
        <v>71</v>
      </c>
      <c r="C86" s="48" t="s">
        <v>116</v>
      </c>
      <c r="D86" s="48" t="s">
        <v>120</v>
      </c>
      <c r="E86" s="48"/>
      <c r="F86" s="49">
        <f>SUM(F87:F91)</f>
        <v>47796584.840000004</v>
      </c>
      <c r="G86" s="49">
        <f>SUM(G87:G91)</f>
        <v>6450763.8399999999</v>
      </c>
      <c r="H86" s="49">
        <f>SUM(H87:H91)</f>
        <v>6750912.4500000002</v>
      </c>
    </row>
    <row r="87" spans="1:8" ht="75.75" hidden="1" x14ac:dyDescent="0.25">
      <c r="A87" s="47" t="s">
        <v>80</v>
      </c>
      <c r="B87" s="48" t="s">
        <v>71</v>
      </c>
      <c r="C87" s="48" t="s">
        <v>116</v>
      </c>
      <c r="D87" s="48" t="s">
        <v>120</v>
      </c>
      <c r="E87" s="48" t="s">
        <v>81</v>
      </c>
      <c r="F87" s="49">
        <v>0</v>
      </c>
      <c r="G87" s="49">
        <v>0</v>
      </c>
      <c r="H87" s="50"/>
    </row>
    <row r="88" spans="1:8" ht="30.75" x14ac:dyDescent="0.25">
      <c r="A88" s="47" t="s">
        <v>88</v>
      </c>
      <c r="B88" s="48" t="s">
        <v>71</v>
      </c>
      <c r="C88" s="48" t="s">
        <v>116</v>
      </c>
      <c r="D88" s="48" t="s">
        <v>120</v>
      </c>
      <c r="E88" s="48" t="s">
        <v>89</v>
      </c>
      <c r="F88" s="50">
        <f>6086260.23-800000+1998358.81+500000+272000+731023.14+8000000+211878-272000+114000+112000-211878-1473220+346000</f>
        <v>15614422.18</v>
      </c>
      <c r="G88" s="50">
        <v>6450763.8399999999</v>
      </c>
      <c r="H88" s="50">
        <v>6750912.4500000002</v>
      </c>
    </row>
    <row r="89" spans="1:8" ht="30.75" x14ac:dyDescent="0.25">
      <c r="A89" s="47" t="s">
        <v>97</v>
      </c>
      <c r="B89" s="48" t="s">
        <v>71</v>
      </c>
      <c r="C89" s="48" t="s">
        <v>116</v>
      </c>
      <c r="D89" s="48" t="s">
        <v>120</v>
      </c>
      <c r="E89" s="48" t="s">
        <v>98</v>
      </c>
      <c r="F89" s="50">
        <f>1360284.5+372306+61250</f>
        <v>1793840.5</v>
      </c>
      <c r="G89" s="50">
        <v>0</v>
      </c>
      <c r="H89" s="50">
        <v>0</v>
      </c>
    </row>
    <row r="90" spans="1:8" ht="45.75" x14ac:dyDescent="0.25">
      <c r="A90" s="51" t="s">
        <v>117</v>
      </c>
      <c r="B90" s="48" t="s">
        <v>71</v>
      </c>
      <c r="C90" s="48" t="s">
        <v>116</v>
      </c>
      <c r="D90" s="48" t="s">
        <v>120</v>
      </c>
      <c r="E90" s="48" t="s">
        <v>118</v>
      </c>
      <c r="F90" s="50">
        <f>1506638.61+22730125.88-4028797.93+2308666.14+1396273.4+1131465.82-64362.52+118761.65-3390937.37</f>
        <v>21707833.679999996</v>
      </c>
      <c r="G90" s="50">
        <v>0</v>
      </c>
      <c r="H90" s="50">
        <v>0</v>
      </c>
    </row>
    <row r="91" spans="1:8" x14ac:dyDescent="0.25">
      <c r="A91" s="51" t="s">
        <v>90</v>
      </c>
      <c r="B91" s="48" t="s">
        <v>71</v>
      </c>
      <c r="C91" s="48" t="s">
        <v>116</v>
      </c>
      <c r="D91" s="48" t="s">
        <v>120</v>
      </c>
      <c r="E91" s="48" t="s">
        <v>91</v>
      </c>
      <c r="F91" s="50">
        <f>200000+5000000+500000+80648.48+30000+819840+2000000+50000</f>
        <v>8680488.4800000004</v>
      </c>
      <c r="G91" s="50">
        <v>0</v>
      </c>
      <c r="H91" s="50"/>
    </row>
    <row r="92" spans="1:8" ht="30.75" x14ac:dyDescent="0.25">
      <c r="A92" s="47" t="s">
        <v>121</v>
      </c>
      <c r="B92" s="48" t="s">
        <v>71</v>
      </c>
      <c r="C92" s="48" t="s">
        <v>116</v>
      </c>
      <c r="D92" s="48" t="s">
        <v>122</v>
      </c>
      <c r="E92" s="48"/>
      <c r="F92" s="49">
        <f>F93</f>
        <v>344820</v>
      </c>
      <c r="G92" s="49">
        <f>G93</f>
        <v>229880</v>
      </c>
      <c r="H92" s="49">
        <f>H93</f>
        <v>229880</v>
      </c>
    </row>
    <row r="93" spans="1:8" ht="30.75" x14ac:dyDescent="0.25">
      <c r="A93" s="47" t="s">
        <v>97</v>
      </c>
      <c r="B93" s="48" t="s">
        <v>71</v>
      </c>
      <c r="C93" s="48" t="s">
        <v>116</v>
      </c>
      <c r="D93" s="48" t="s">
        <v>122</v>
      </c>
      <c r="E93" s="48" t="s">
        <v>98</v>
      </c>
      <c r="F93" s="50">
        <v>344820</v>
      </c>
      <c r="G93" s="50">
        <v>229880</v>
      </c>
      <c r="H93" s="50">
        <v>229880</v>
      </c>
    </row>
    <row r="94" spans="1:8" ht="60.75" hidden="1" x14ac:dyDescent="0.25">
      <c r="A94" s="47" t="s">
        <v>912</v>
      </c>
      <c r="B94" s="48" t="s">
        <v>71</v>
      </c>
      <c r="C94" s="48" t="s">
        <v>116</v>
      </c>
      <c r="D94" s="48" t="s">
        <v>911</v>
      </c>
      <c r="E94" s="48"/>
      <c r="F94" s="50">
        <f>F95</f>
        <v>0</v>
      </c>
      <c r="G94" s="50">
        <f t="shared" ref="G94:H94" si="14">G95</f>
        <v>0</v>
      </c>
      <c r="H94" s="50">
        <f t="shared" si="14"/>
        <v>0</v>
      </c>
    </row>
    <row r="95" spans="1:8" hidden="1" x14ac:dyDescent="0.25">
      <c r="A95" s="47" t="s">
        <v>90</v>
      </c>
      <c r="B95" s="48" t="s">
        <v>71</v>
      </c>
      <c r="C95" s="48" t="s">
        <v>116</v>
      </c>
      <c r="D95" s="48" t="s">
        <v>911</v>
      </c>
      <c r="E95" s="48" t="s">
        <v>91</v>
      </c>
      <c r="F95" s="50">
        <f>41307009.48-3107531.64-9895602.58-1391123.76-1013786.59-83900-191356-4126981.01-2696007-1716018.1-17084702.8</f>
        <v>0</v>
      </c>
      <c r="G95" s="50">
        <v>0</v>
      </c>
      <c r="H95" s="50">
        <v>0</v>
      </c>
    </row>
    <row r="96" spans="1:8" ht="45.75" x14ac:dyDescent="0.25">
      <c r="A96" s="47" t="s">
        <v>123</v>
      </c>
      <c r="B96" s="48" t="s">
        <v>71</v>
      </c>
      <c r="C96" s="48" t="s">
        <v>116</v>
      </c>
      <c r="D96" s="48" t="s">
        <v>124</v>
      </c>
      <c r="E96" s="48"/>
      <c r="F96" s="50">
        <f>F97</f>
        <v>2094797.6500000048</v>
      </c>
      <c r="G96" s="50">
        <f>G97</f>
        <v>0</v>
      </c>
      <c r="H96" s="50">
        <f>H97</f>
        <v>0</v>
      </c>
    </row>
    <row r="97" spans="1:33" x14ac:dyDescent="0.25">
      <c r="A97" s="51" t="s">
        <v>90</v>
      </c>
      <c r="B97" s="48" t="s">
        <v>71</v>
      </c>
      <c r="C97" s="48" t="s">
        <v>116</v>
      </c>
      <c r="D97" s="48" t="s">
        <v>124</v>
      </c>
      <c r="E97" s="48" t="s">
        <v>91</v>
      </c>
      <c r="F97" s="50">
        <f>90000000-18708890.86-3900000-465298-1159600-337551.28-238557.87-898805.1-7060583.4-6994728-30271555.32-333036.52-3007026.44-2499000-1686116.62+1686116.62-3540294.51-6308224.91-857743.9-454270+269666.54-1139702.78</f>
        <v>2094797.6500000048</v>
      </c>
      <c r="G97" s="50">
        <v>0</v>
      </c>
      <c r="H97" s="50">
        <v>0</v>
      </c>
      <c r="I97" s="59"/>
    </row>
    <row r="98" spans="1:33" ht="45.75" hidden="1" x14ac:dyDescent="0.25">
      <c r="A98" s="47" t="s">
        <v>123</v>
      </c>
      <c r="B98" s="48" t="s">
        <v>71</v>
      </c>
      <c r="C98" s="48" t="s">
        <v>116</v>
      </c>
      <c r="D98" s="48" t="s">
        <v>124</v>
      </c>
      <c r="E98" s="48"/>
      <c r="F98" s="50">
        <f>F99</f>
        <v>0</v>
      </c>
      <c r="G98" s="50">
        <f>G99</f>
        <v>0</v>
      </c>
      <c r="H98" s="50">
        <f>H99</f>
        <v>0</v>
      </c>
    </row>
    <row r="99" spans="1:33" hidden="1" x14ac:dyDescent="0.25">
      <c r="A99" s="51" t="s">
        <v>90</v>
      </c>
      <c r="B99" s="48" t="s">
        <v>71</v>
      </c>
      <c r="C99" s="48" t="s">
        <v>116</v>
      </c>
      <c r="D99" s="48" t="s">
        <v>124</v>
      </c>
      <c r="E99" s="48" t="s">
        <v>91</v>
      </c>
      <c r="F99" s="50">
        <f>106133649.44-94507644.88+9072923.33-10417058.22-1208946.34-2308666.14-1396273.4-1131465.82+64362.52-2471644.9-1829235.59+18522280.84+3390937.37-13181073.85-1647647.81-229088.92-6855407.63</f>
        <v>0</v>
      </c>
      <c r="G99" s="50">
        <v>0</v>
      </c>
      <c r="H99" s="50">
        <v>0</v>
      </c>
    </row>
    <row r="100" spans="1:33" ht="30.75" hidden="1" x14ac:dyDescent="0.25">
      <c r="A100" s="47" t="s">
        <v>119</v>
      </c>
      <c r="B100" s="48" t="s">
        <v>71</v>
      </c>
      <c r="C100" s="48" t="s">
        <v>116</v>
      </c>
      <c r="D100" s="48" t="s">
        <v>120</v>
      </c>
      <c r="E100" s="48"/>
      <c r="F100" s="50">
        <f>F101</f>
        <v>0</v>
      </c>
      <c r="G100" s="50">
        <f>G101</f>
        <v>0</v>
      </c>
      <c r="H100" s="50"/>
    </row>
    <row r="101" spans="1:33" hidden="1" x14ac:dyDescent="0.25">
      <c r="A101" s="51" t="s">
        <v>90</v>
      </c>
      <c r="B101" s="48" t="s">
        <v>71</v>
      </c>
      <c r="C101" s="48" t="s">
        <v>116</v>
      </c>
      <c r="D101" s="48" t="s">
        <v>120</v>
      </c>
      <c r="E101" s="48" t="s">
        <v>91</v>
      </c>
      <c r="F101" s="50">
        <v>0</v>
      </c>
      <c r="G101" s="50">
        <v>0</v>
      </c>
      <c r="H101" s="50"/>
    </row>
    <row r="102" spans="1:33" ht="30.75" hidden="1" x14ac:dyDescent="0.25">
      <c r="A102" s="47" t="s">
        <v>119</v>
      </c>
      <c r="B102" s="48" t="s">
        <v>71</v>
      </c>
      <c r="C102" s="48" t="s">
        <v>116</v>
      </c>
      <c r="D102" s="48" t="s">
        <v>120</v>
      </c>
      <c r="E102" s="48"/>
      <c r="F102" s="50">
        <f>F103</f>
        <v>0</v>
      </c>
      <c r="G102" s="50">
        <f>G103</f>
        <v>0</v>
      </c>
      <c r="H102" s="50"/>
    </row>
    <row r="103" spans="1:33" hidden="1" x14ac:dyDescent="0.25">
      <c r="A103" s="51" t="s">
        <v>90</v>
      </c>
      <c r="B103" s="48" t="s">
        <v>71</v>
      </c>
      <c r="C103" s="48" t="s">
        <v>116</v>
      </c>
      <c r="D103" s="48" t="s">
        <v>120</v>
      </c>
      <c r="E103" s="48" t="s">
        <v>91</v>
      </c>
      <c r="F103" s="50">
        <v>0</v>
      </c>
      <c r="G103" s="50">
        <v>0</v>
      </c>
      <c r="H103" s="50"/>
    </row>
    <row r="104" spans="1:33" s="43" customFormat="1" ht="31.5" x14ac:dyDescent="0.25">
      <c r="A104" s="44" t="s">
        <v>125</v>
      </c>
      <c r="B104" s="45" t="s">
        <v>83</v>
      </c>
      <c r="C104" s="45"/>
      <c r="D104" s="38"/>
      <c r="E104" s="38"/>
      <c r="F104" s="53">
        <f t="shared" ref="F104:H105" si="15">F105</f>
        <v>41277034</v>
      </c>
      <c r="G104" s="53">
        <f t="shared" si="15"/>
        <v>19099021</v>
      </c>
      <c r="H104" s="53">
        <f t="shared" si="15"/>
        <v>19647129</v>
      </c>
      <c r="I104" s="31"/>
      <c r="J104" s="33"/>
      <c r="K104" s="33"/>
      <c r="L104" s="33"/>
      <c r="M104" s="40"/>
      <c r="N104" s="40"/>
      <c r="O104" s="40"/>
      <c r="P104" s="40"/>
      <c r="Q104" s="40"/>
      <c r="R104" s="40"/>
      <c r="S104" s="40"/>
      <c r="T104" s="40"/>
      <c r="U104" s="40"/>
      <c r="V104" s="40"/>
      <c r="W104" s="40"/>
      <c r="X104" s="41"/>
      <c r="Y104" s="41"/>
      <c r="Z104" s="42"/>
      <c r="AA104" s="42"/>
      <c r="AB104" s="42"/>
      <c r="AC104" s="42"/>
      <c r="AD104" s="42"/>
      <c r="AE104" s="42"/>
      <c r="AF104" s="42"/>
      <c r="AG104" s="42"/>
    </row>
    <row r="105" spans="1:33" s="43" customFormat="1" ht="78.75" x14ac:dyDescent="0.25">
      <c r="A105" s="44" t="s">
        <v>126</v>
      </c>
      <c r="B105" s="45" t="s">
        <v>83</v>
      </c>
      <c r="C105" s="45" t="s">
        <v>127</v>
      </c>
      <c r="D105" s="38"/>
      <c r="E105" s="38"/>
      <c r="F105" s="53">
        <f t="shared" si="15"/>
        <v>41277034</v>
      </c>
      <c r="G105" s="53">
        <f t="shared" si="15"/>
        <v>19099021</v>
      </c>
      <c r="H105" s="53">
        <f t="shared" si="15"/>
        <v>19647129</v>
      </c>
      <c r="I105" s="31"/>
      <c r="J105" s="33"/>
      <c r="K105" s="33"/>
      <c r="L105" s="33"/>
      <c r="M105" s="40"/>
      <c r="N105" s="40"/>
      <c r="O105" s="40"/>
      <c r="P105" s="40"/>
      <c r="Q105" s="40"/>
      <c r="R105" s="40"/>
      <c r="S105" s="40"/>
      <c r="T105" s="40"/>
      <c r="U105" s="40"/>
      <c r="V105" s="40"/>
      <c r="W105" s="40"/>
      <c r="X105" s="41"/>
      <c r="Y105" s="41"/>
      <c r="Z105" s="42"/>
      <c r="AA105" s="42"/>
      <c r="AB105" s="42"/>
      <c r="AC105" s="42"/>
      <c r="AD105" s="42"/>
      <c r="AE105" s="42"/>
      <c r="AF105" s="42"/>
      <c r="AG105" s="42"/>
    </row>
    <row r="106" spans="1:33" s="43" customFormat="1" x14ac:dyDescent="0.25">
      <c r="A106" s="60" t="s">
        <v>74</v>
      </c>
      <c r="B106" s="45" t="s">
        <v>83</v>
      </c>
      <c r="C106" s="45" t="s">
        <v>127</v>
      </c>
      <c r="D106" s="38">
        <v>9900000000</v>
      </c>
      <c r="E106" s="38"/>
      <c r="F106" s="53">
        <f>F107+F112</f>
        <v>41277034</v>
      </c>
      <c r="G106" s="53">
        <f>G107+G112</f>
        <v>19099021</v>
      </c>
      <c r="H106" s="53">
        <f>H107+H112</f>
        <v>19647129</v>
      </c>
      <c r="I106" s="31"/>
      <c r="J106" s="33"/>
      <c r="K106" s="33"/>
      <c r="L106" s="33"/>
      <c r="M106" s="40"/>
      <c r="N106" s="40"/>
      <c r="O106" s="40"/>
      <c r="P106" s="40"/>
      <c r="Q106" s="40"/>
      <c r="R106" s="40"/>
      <c r="S106" s="40"/>
      <c r="T106" s="40"/>
      <c r="U106" s="40"/>
      <c r="V106" s="40"/>
      <c r="W106" s="40"/>
      <c r="X106" s="41"/>
      <c r="Y106" s="41"/>
      <c r="Z106" s="42"/>
      <c r="AA106" s="42"/>
      <c r="AB106" s="42"/>
      <c r="AC106" s="42"/>
      <c r="AD106" s="42"/>
      <c r="AE106" s="42"/>
      <c r="AF106" s="42"/>
      <c r="AG106" s="42"/>
    </row>
    <row r="107" spans="1:33" ht="30.75" x14ac:dyDescent="0.25">
      <c r="A107" s="47" t="s">
        <v>76</v>
      </c>
      <c r="B107" s="48" t="s">
        <v>83</v>
      </c>
      <c r="C107" s="48" t="s">
        <v>127</v>
      </c>
      <c r="D107" s="36">
        <v>9910000000</v>
      </c>
      <c r="E107" s="36"/>
      <c r="F107" s="50">
        <f>F108</f>
        <v>20277034</v>
      </c>
      <c r="G107" s="50">
        <f>G108</f>
        <v>18099021</v>
      </c>
      <c r="H107" s="50">
        <f>H108</f>
        <v>18647129</v>
      </c>
    </row>
    <row r="108" spans="1:33" ht="30.75" x14ac:dyDescent="0.25">
      <c r="A108" s="51" t="s">
        <v>92</v>
      </c>
      <c r="B108" s="48" t="s">
        <v>83</v>
      </c>
      <c r="C108" s="48" t="s">
        <v>127</v>
      </c>
      <c r="D108" s="36">
        <v>9910022001</v>
      </c>
      <c r="E108" s="36"/>
      <c r="F108" s="50">
        <f>SUM(F109:F111)</f>
        <v>20277034</v>
      </c>
      <c r="G108" s="50">
        <f>SUM(G109:G111)</f>
        <v>18099021</v>
      </c>
      <c r="H108" s="50">
        <f>SUM(H109:H111)</f>
        <v>18647129</v>
      </c>
    </row>
    <row r="109" spans="1:33" ht="75.75" x14ac:dyDescent="0.25">
      <c r="A109" s="47" t="s">
        <v>80</v>
      </c>
      <c r="B109" s="48" t="s">
        <v>83</v>
      </c>
      <c r="C109" s="48" t="s">
        <v>127</v>
      </c>
      <c r="D109" s="36">
        <v>9910022001</v>
      </c>
      <c r="E109" s="48" t="s">
        <v>81</v>
      </c>
      <c r="F109" s="50">
        <f>13639264+362460.68</f>
        <v>14001724.68</v>
      </c>
      <c r="G109" s="50">
        <v>13639264</v>
      </c>
      <c r="H109" s="50">
        <v>13749264</v>
      </c>
    </row>
    <row r="110" spans="1:33" ht="30.75" x14ac:dyDescent="0.25">
      <c r="A110" s="47" t="s">
        <v>88</v>
      </c>
      <c r="B110" s="48" t="s">
        <v>83</v>
      </c>
      <c r="C110" s="48" t="s">
        <v>127</v>
      </c>
      <c r="D110" s="36">
        <v>9910022001</v>
      </c>
      <c r="E110" s="48" t="s">
        <v>89</v>
      </c>
      <c r="F110" s="50">
        <f>4775197-50000+1519133+393440-362460.68</f>
        <v>6275309.3200000003</v>
      </c>
      <c r="G110" s="50">
        <v>4459757</v>
      </c>
      <c r="H110" s="50">
        <v>4897865</v>
      </c>
    </row>
    <row r="111" spans="1:33" x14ac:dyDescent="0.25">
      <c r="A111" s="47" t="s">
        <v>90</v>
      </c>
      <c r="B111" s="48" t="s">
        <v>83</v>
      </c>
      <c r="C111" s="48" t="s">
        <v>127</v>
      </c>
      <c r="D111" s="36">
        <v>9910022001</v>
      </c>
      <c r="E111" s="36">
        <v>800</v>
      </c>
      <c r="F111" s="50"/>
      <c r="G111" s="50"/>
      <c r="H111" s="50"/>
    </row>
    <row r="112" spans="1:33" x14ac:dyDescent="0.25">
      <c r="A112" s="47" t="s">
        <v>111</v>
      </c>
      <c r="B112" s="48" t="s">
        <v>83</v>
      </c>
      <c r="C112" s="48" t="s">
        <v>127</v>
      </c>
      <c r="D112" s="36">
        <v>9950000000</v>
      </c>
      <c r="E112" s="36"/>
      <c r="F112" s="50">
        <f>F113</f>
        <v>21000000</v>
      </c>
      <c r="G112" s="50">
        <f t="shared" ref="G112:H112" si="16">G113</f>
        <v>1000000</v>
      </c>
      <c r="H112" s="50">
        <f t="shared" si="16"/>
        <v>1000000</v>
      </c>
    </row>
    <row r="113" spans="1:8" ht="45.75" x14ac:dyDescent="0.25">
      <c r="A113" s="47" t="s">
        <v>128</v>
      </c>
      <c r="B113" s="48" t="s">
        <v>83</v>
      </c>
      <c r="C113" s="48" t="s">
        <v>127</v>
      </c>
      <c r="D113" s="61" t="s">
        <v>129</v>
      </c>
      <c r="E113" s="36"/>
      <c r="F113" s="50">
        <f>SUM(F114:F115)</f>
        <v>21000000</v>
      </c>
      <c r="G113" s="50">
        <f t="shared" ref="G113:H113" si="17">SUM(G114:G115)</f>
        <v>1000000</v>
      </c>
      <c r="H113" s="50">
        <f t="shared" si="17"/>
        <v>1000000</v>
      </c>
    </row>
    <row r="114" spans="1:8" ht="30.75" x14ac:dyDescent="0.25">
      <c r="A114" s="47" t="s">
        <v>88</v>
      </c>
      <c r="B114" s="48" t="s">
        <v>83</v>
      </c>
      <c r="C114" s="48" t="s">
        <v>127</v>
      </c>
      <c r="D114" s="61" t="s">
        <v>129</v>
      </c>
      <c r="E114" s="36">
        <v>200</v>
      </c>
      <c r="F114" s="50">
        <f>1000000</f>
        <v>1000000</v>
      </c>
      <c r="G114" s="50">
        <v>1000000</v>
      </c>
      <c r="H114" s="50">
        <v>1000000</v>
      </c>
    </row>
    <row r="115" spans="1:8" x14ac:dyDescent="0.25">
      <c r="A115" s="47" t="s">
        <v>90</v>
      </c>
      <c r="B115" s="48" t="s">
        <v>83</v>
      </c>
      <c r="C115" s="48" t="s">
        <v>127</v>
      </c>
      <c r="D115" s="61" t="s">
        <v>129</v>
      </c>
      <c r="E115" s="36">
        <v>800</v>
      </c>
      <c r="F115" s="50">
        <v>20000000</v>
      </c>
      <c r="G115" s="50">
        <v>0</v>
      </c>
      <c r="H115" s="50">
        <v>0</v>
      </c>
    </row>
    <row r="116" spans="1:8" x14ac:dyDescent="0.25">
      <c r="A116" s="44" t="s">
        <v>130</v>
      </c>
      <c r="B116" s="45" t="s">
        <v>94</v>
      </c>
      <c r="C116" s="45"/>
      <c r="D116" s="62"/>
      <c r="E116" s="38"/>
      <c r="F116" s="53">
        <f>F117+F122+F140+F135+F130</f>
        <v>26111652.649999999</v>
      </c>
      <c r="G116" s="53">
        <f t="shared" ref="G116:H116" si="18">G117+G122+G140+G135+G130</f>
        <v>22663711.07</v>
      </c>
      <c r="H116" s="53">
        <f t="shared" si="18"/>
        <v>2663711.0699999998</v>
      </c>
    </row>
    <row r="117" spans="1:8" x14ac:dyDescent="0.25">
      <c r="A117" s="44" t="s">
        <v>131</v>
      </c>
      <c r="B117" s="45" t="s">
        <v>94</v>
      </c>
      <c r="C117" s="45" t="s">
        <v>71</v>
      </c>
      <c r="D117" s="62"/>
      <c r="E117" s="38"/>
      <c r="F117" s="53">
        <f t="shared" ref="F117:H120" si="19">F118</f>
        <v>306383.3</v>
      </c>
      <c r="G117" s="53">
        <f t="shared" si="19"/>
        <v>306383.3</v>
      </c>
      <c r="H117" s="53">
        <f t="shared" si="19"/>
        <v>306383.3</v>
      </c>
    </row>
    <row r="118" spans="1:8" x14ac:dyDescent="0.25">
      <c r="A118" s="44" t="s">
        <v>74</v>
      </c>
      <c r="B118" s="45" t="s">
        <v>94</v>
      </c>
      <c r="C118" s="45" t="s">
        <v>71</v>
      </c>
      <c r="D118" s="62">
        <v>9900000000</v>
      </c>
      <c r="E118" s="38"/>
      <c r="F118" s="53">
        <f t="shared" si="19"/>
        <v>306383.3</v>
      </c>
      <c r="G118" s="53">
        <f t="shared" si="19"/>
        <v>306383.3</v>
      </c>
      <c r="H118" s="53">
        <f t="shared" si="19"/>
        <v>306383.3</v>
      </c>
    </row>
    <row r="119" spans="1:8" ht="30.75" x14ac:dyDescent="0.25">
      <c r="A119" s="47" t="s">
        <v>76</v>
      </c>
      <c r="B119" s="48" t="s">
        <v>94</v>
      </c>
      <c r="C119" s="48" t="s">
        <v>71</v>
      </c>
      <c r="D119" s="61" t="s">
        <v>77</v>
      </c>
      <c r="E119" s="36"/>
      <c r="F119" s="50">
        <f t="shared" si="19"/>
        <v>306383.3</v>
      </c>
      <c r="G119" s="50">
        <f t="shared" si="19"/>
        <v>306383.3</v>
      </c>
      <c r="H119" s="50">
        <f t="shared" si="19"/>
        <v>306383.3</v>
      </c>
    </row>
    <row r="120" spans="1:8" ht="30.75" x14ac:dyDescent="0.25">
      <c r="A120" s="47" t="s">
        <v>95</v>
      </c>
      <c r="B120" s="48" t="s">
        <v>94</v>
      </c>
      <c r="C120" s="48" t="s">
        <v>71</v>
      </c>
      <c r="D120" s="61" t="s">
        <v>96</v>
      </c>
      <c r="E120" s="36"/>
      <c r="F120" s="50">
        <f t="shared" si="19"/>
        <v>306383.3</v>
      </c>
      <c r="G120" s="50">
        <f t="shared" si="19"/>
        <v>306383.3</v>
      </c>
      <c r="H120" s="50">
        <f t="shared" si="19"/>
        <v>306383.3</v>
      </c>
    </row>
    <row r="121" spans="1:8" ht="75.75" x14ac:dyDescent="0.25">
      <c r="A121" s="47" t="s">
        <v>80</v>
      </c>
      <c r="B121" s="48" t="s">
        <v>94</v>
      </c>
      <c r="C121" s="48" t="s">
        <v>71</v>
      </c>
      <c r="D121" s="61" t="s">
        <v>96</v>
      </c>
      <c r="E121" s="36">
        <v>100</v>
      </c>
      <c r="F121" s="50">
        <v>306383.3</v>
      </c>
      <c r="G121" s="50">
        <v>306383.3</v>
      </c>
      <c r="H121" s="50">
        <v>306383.3</v>
      </c>
    </row>
    <row r="122" spans="1:8" x14ac:dyDescent="0.25">
      <c r="A122" s="44" t="s">
        <v>132</v>
      </c>
      <c r="B122" s="45" t="s">
        <v>94</v>
      </c>
      <c r="C122" s="45" t="s">
        <v>133</v>
      </c>
      <c r="D122" s="62"/>
      <c r="E122" s="38"/>
      <c r="F122" s="53">
        <f t="shared" ref="F122:H125" si="20">F123</f>
        <v>2197327.77</v>
      </c>
      <c r="G122" s="53">
        <f t="shared" si="20"/>
        <v>2357327.77</v>
      </c>
      <c r="H122" s="53">
        <f t="shared" si="20"/>
        <v>2357327.77</v>
      </c>
    </row>
    <row r="123" spans="1:8" x14ac:dyDescent="0.25">
      <c r="A123" s="44" t="s">
        <v>74</v>
      </c>
      <c r="B123" s="45" t="s">
        <v>94</v>
      </c>
      <c r="C123" s="45" t="s">
        <v>133</v>
      </c>
      <c r="D123" s="62">
        <v>9900000000</v>
      </c>
      <c r="E123" s="38"/>
      <c r="F123" s="53">
        <f>F124+F127</f>
        <v>2197327.77</v>
      </c>
      <c r="G123" s="53">
        <f>G124+G127</f>
        <v>2357327.77</v>
      </c>
      <c r="H123" s="53">
        <f>H124+H127</f>
        <v>2357327.77</v>
      </c>
    </row>
    <row r="124" spans="1:8" ht="30.75" x14ac:dyDescent="0.25">
      <c r="A124" s="47" t="s">
        <v>76</v>
      </c>
      <c r="B124" s="48" t="s">
        <v>94</v>
      </c>
      <c r="C124" s="48" t="s">
        <v>133</v>
      </c>
      <c r="D124" s="61" t="s">
        <v>77</v>
      </c>
      <c r="E124" s="36"/>
      <c r="F124" s="50">
        <f t="shared" si="20"/>
        <v>1897327.77</v>
      </c>
      <c r="G124" s="50">
        <f t="shared" si="20"/>
        <v>1897327.77</v>
      </c>
      <c r="H124" s="50">
        <f t="shared" si="20"/>
        <v>1897327.77</v>
      </c>
    </row>
    <row r="125" spans="1:8" ht="30.75" x14ac:dyDescent="0.25">
      <c r="A125" s="47" t="s">
        <v>92</v>
      </c>
      <c r="B125" s="48" t="s">
        <v>94</v>
      </c>
      <c r="C125" s="48" t="s">
        <v>133</v>
      </c>
      <c r="D125" s="61" t="s">
        <v>134</v>
      </c>
      <c r="E125" s="36"/>
      <c r="F125" s="50">
        <f t="shared" si="20"/>
        <v>1897327.77</v>
      </c>
      <c r="G125" s="50">
        <f t="shared" si="20"/>
        <v>1897327.77</v>
      </c>
      <c r="H125" s="50">
        <f t="shared" si="20"/>
        <v>1897327.77</v>
      </c>
    </row>
    <row r="126" spans="1:8" ht="75.75" x14ac:dyDescent="0.25">
      <c r="A126" s="47" t="s">
        <v>80</v>
      </c>
      <c r="B126" s="48" t="s">
        <v>94</v>
      </c>
      <c r="C126" s="48" t="s">
        <v>133</v>
      </c>
      <c r="D126" s="61" t="s">
        <v>134</v>
      </c>
      <c r="E126" s="36">
        <v>100</v>
      </c>
      <c r="F126" s="50">
        <v>1897327.77</v>
      </c>
      <c r="G126" s="50">
        <v>1897327.77</v>
      </c>
      <c r="H126" s="50">
        <v>1897327.77</v>
      </c>
    </row>
    <row r="127" spans="1:8" x14ac:dyDescent="0.25">
      <c r="A127" s="47" t="s">
        <v>111</v>
      </c>
      <c r="B127" s="48" t="s">
        <v>94</v>
      </c>
      <c r="C127" s="48" t="s">
        <v>133</v>
      </c>
      <c r="D127" s="61" t="s">
        <v>112</v>
      </c>
      <c r="E127" s="36"/>
      <c r="F127" s="50">
        <f t="shared" ref="F127:H128" si="21">F128</f>
        <v>300000</v>
      </c>
      <c r="G127" s="50">
        <f t="shared" si="21"/>
        <v>460000</v>
      </c>
      <c r="H127" s="50">
        <f t="shared" si="21"/>
        <v>460000</v>
      </c>
    </row>
    <row r="128" spans="1:8" ht="30.75" x14ac:dyDescent="0.25">
      <c r="A128" s="47" t="s">
        <v>119</v>
      </c>
      <c r="B128" s="48" t="s">
        <v>94</v>
      </c>
      <c r="C128" s="48" t="s">
        <v>133</v>
      </c>
      <c r="D128" s="61" t="s">
        <v>120</v>
      </c>
      <c r="E128" s="36"/>
      <c r="F128" s="50">
        <f t="shared" si="21"/>
        <v>300000</v>
      </c>
      <c r="G128" s="50">
        <f t="shared" si="21"/>
        <v>460000</v>
      </c>
      <c r="H128" s="50">
        <f t="shared" si="21"/>
        <v>460000</v>
      </c>
    </row>
    <row r="129" spans="1:33" ht="30.75" x14ac:dyDescent="0.25">
      <c r="A129" s="51" t="s">
        <v>97</v>
      </c>
      <c r="B129" s="48" t="s">
        <v>94</v>
      </c>
      <c r="C129" s="48" t="s">
        <v>133</v>
      </c>
      <c r="D129" s="61" t="s">
        <v>120</v>
      </c>
      <c r="E129" s="36">
        <v>300</v>
      </c>
      <c r="F129" s="50">
        <f>460000-160000</f>
        <v>300000</v>
      </c>
      <c r="G129" s="50">
        <v>460000</v>
      </c>
      <c r="H129" s="50">
        <v>460000</v>
      </c>
    </row>
    <row r="130" spans="1:33" s="43" customFormat="1" x14ac:dyDescent="0.25">
      <c r="A130" s="60" t="s">
        <v>206</v>
      </c>
      <c r="B130" s="45" t="s">
        <v>94</v>
      </c>
      <c r="C130" s="45" t="s">
        <v>149</v>
      </c>
      <c r="D130" s="62"/>
      <c r="E130" s="38"/>
      <c r="F130" s="53">
        <f>F131</f>
        <v>2000000</v>
      </c>
      <c r="G130" s="53">
        <f t="shared" ref="G130:H133" si="22">G131</f>
        <v>0</v>
      </c>
      <c r="H130" s="53">
        <f t="shared" si="22"/>
        <v>0</v>
      </c>
      <c r="I130" s="395"/>
      <c r="J130" s="395"/>
      <c r="K130" s="395"/>
      <c r="L130" s="395"/>
      <c r="M130" s="40"/>
      <c r="N130" s="40"/>
      <c r="O130" s="40"/>
      <c r="P130" s="40"/>
      <c r="Q130" s="40"/>
      <c r="R130" s="40"/>
      <c r="S130" s="40"/>
      <c r="T130" s="40"/>
      <c r="U130" s="40"/>
      <c r="V130" s="40"/>
      <c r="W130" s="40"/>
      <c r="X130" s="41"/>
      <c r="Y130" s="41"/>
      <c r="Z130" s="42"/>
      <c r="AA130" s="42"/>
      <c r="AB130" s="42"/>
      <c r="AC130" s="42"/>
      <c r="AD130" s="42"/>
      <c r="AE130" s="42"/>
      <c r="AF130" s="42"/>
      <c r="AG130" s="42"/>
    </row>
    <row r="131" spans="1:33" x14ac:dyDescent="0.25">
      <c r="A131" s="51" t="s">
        <v>74</v>
      </c>
      <c r="B131" s="48" t="s">
        <v>94</v>
      </c>
      <c r="C131" s="48" t="s">
        <v>149</v>
      </c>
      <c r="D131" s="61" t="s">
        <v>75</v>
      </c>
      <c r="E131" s="36"/>
      <c r="F131" s="50">
        <f>F132</f>
        <v>2000000</v>
      </c>
      <c r="G131" s="50">
        <f t="shared" si="22"/>
        <v>0</v>
      </c>
      <c r="H131" s="50">
        <f t="shared" si="22"/>
        <v>0</v>
      </c>
      <c r="I131" s="63"/>
      <c r="J131" s="63"/>
      <c r="K131" s="63"/>
      <c r="L131" s="63"/>
    </row>
    <row r="132" spans="1:33" x14ac:dyDescent="0.25">
      <c r="A132" s="51" t="s">
        <v>111</v>
      </c>
      <c r="B132" s="48" t="s">
        <v>94</v>
      </c>
      <c r="C132" s="48" t="s">
        <v>149</v>
      </c>
      <c r="D132" s="61" t="s">
        <v>112</v>
      </c>
      <c r="E132" s="36"/>
      <c r="F132" s="50">
        <f>F133</f>
        <v>2000000</v>
      </c>
      <c r="G132" s="50">
        <f t="shared" si="22"/>
        <v>0</v>
      </c>
      <c r="H132" s="50">
        <f t="shared" si="22"/>
        <v>0</v>
      </c>
      <c r="I132" s="63"/>
      <c r="J132" s="63"/>
      <c r="K132" s="63"/>
      <c r="L132" s="63"/>
    </row>
    <row r="133" spans="1:33" ht="30.75" x14ac:dyDescent="0.25">
      <c r="A133" s="51" t="s">
        <v>904</v>
      </c>
      <c r="B133" s="48" t="s">
        <v>94</v>
      </c>
      <c r="C133" s="48" t="s">
        <v>149</v>
      </c>
      <c r="D133" s="61" t="s">
        <v>903</v>
      </c>
      <c r="E133" s="36"/>
      <c r="F133" s="50">
        <f>F134</f>
        <v>2000000</v>
      </c>
      <c r="G133" s="50">
        <f t="shared" si="22"/>
        <v>0</v>
      </c>
      <c r="H133" s="50">
        <f t="shared" si="22"/>
        <v>0</v>
      </c>
      <c r="I133" s="63"/>
      <c r="J133" s="63"/>
      <c r="K133" s="63"/>
      <c r="L133" s="63"/>
    </row>
    <row r="134" spans="1:33" ht="30.75" x14ac:dyDescent="0.25">
      <c r="A134" s="51" t="s">
        <v>88</v>
      </c>
      <c r="B134" s="48" t="s">
        <v>94</v>
      </c>
      <c r="C134" s="48" t="s">
        <v>149</v>
      </c>
      <c r="D134" s="61" t="s">
        <v>903</v>
      </c>
      <c r="E134" s="36">
        <v>200</v>
      </c>
      <c r="F134" s="50">
        <f>2000000</f>
        <v>2000000</v>
      </c>
      <c r="G134" s="50">
        <v>0</v>
      </c>
      <c r="H134" s="50">
        <v>0</v>
      </c>
    </row>
    <row r="135" spans="1:33" s="43" customFormat="1" x14ac:dyDescent="0.25">
      <c r="A135" s="60" t="s">
        <v>438</v>
      </c>
      <c r="B135" s="45" t="s">
        <v>94</v>
      </c>
      <c r="C135" s="45" t="s">
        <v>127</v>
      </c>
      <c r="D135" s="62"/>
      <c r="E135" s="38"/>
      <c r="F135" s="53">
        <f>F136</f>
        <v>20000000</v>
      </c>
      <c r="G135" s="53">
        <f t="shared" ref="G135:H138" si="23">G136</f>
        <v>20000000</v>
      </c>
      <c r="H135" s="53">
        <f t="shared" si="23"/>
        <v>0</v>
      </c>
      <c r="I135" s="73"/>
      <c r="J135" s="40"/>
      <c r="K135" s="40"/>
      <c r="L135" s="40"/>
      <c r="M135" s="40"/>
      <c r="N135" s="40"/>
      <c r="O135" s="40"/>
      <c r="P135" s="40"/>
      <c r="Q135" s="40"/>
      <c r="R135" s="40"/>
      <c r="S135" s="40"/>
      <c r="T135" s="40"/>
      <c r="U135" s="40"/>
      <c r="V135" s="40"/>
      <c r="W135" s="40"/>
      <c r="X135" s="41"/>
      <c r="Y135" s="41"/>
      <c r="Z135" s="42"/>
      <c r="AA135" s="42"/>
      <c r="AB135" s="42"/>
      <c r="AC135" s="42"/>
      <c r="AD135" s="42"/>
      <c r="AE135" s="42"/>
      <c r="AF135" s="42"/>
      <c r="AG135" s="42"/>
    </row>
    <row r="136" spans="1:33" x14ac:dyDescent="0.25">
      <c r="A136" s="51" t="s">
        <v>74</v>
      </c>
      <c r="B136" s="48" t="s">
        <v>94</v>
      </c>
      <c r="C136" s="48" t="s">
        <v>127</v>
      </c>
      <c r="D136" s="61" t="s">
        <v>75</v>
      </c>
      <c r="E136" s="36"/>
      <c r="F136" s="50">
        <f>F137</f>
        <v>20000000</v>
      </c>
      <c r="G136" s="50">
        <f t="shared" si="23"/>
        <v>20000000</v>
      </c>
      <c r="H136" s="50">
        <f t="shared" si="23"/>
        <v>0</v>
      </c>
    </row>
    <row r="137" spans="1:33" x14ac:dyDescent="0.25">
      <c r="A137" s="51" t="s">
        <v>111</v>
      </c>
      <c r="B137" s="48" t="s">
        <v>94</v>
      </c>
      <c r="C137" s="48" t="s">
        <v>127</v>
      </c>
      <c r="D137" s="61" t="s">
        <v>112</v>
      </c>
      <c r="E137" s="36"/>
      <c r="F137" s="50">
        <f>F138</f>
        <v>20000000</v>
      </c>
      <c r="G137" s="50">
        <f t="shared" si="23"/>
        <v>20000000</v>
      </c>
      <c r="H137" s="50">
        <f t="shared" si="23"/>
        <v>0</v>
      </c>
    </row>
    <row r="138" spans="1:33" ht="30.75" x14ac:dyDescent="0.25">
      <c r="A138" s="51" t="s">
        <v>119</v>
      </c>
      <c r="B138" s="48" t="s">
        <v>94</v>
      </c>
      <c r="C138" s="48" t="s">
        <v>127</v>
      </c>
      <c r="D138" s="61" t="s">
        <v>120</v>
      </c>
      <c r="E138" s="36"/>
      <c r="F138" s="50">
        <f>F139</f>
        <v>20000000</v>
      </c>
      <c r="G138" s="50">
        <f t="shared" si="23"/>
        <v>20000000</v>
      </c>
      <c r="H138" s="50">
        <f t="shared" si="23"/>
        <v>0</v>
      </c>
    </row>
    <row r="139" spans="1:33" ht="30.75" x14ac:dyDescent="0.25">
      <c r="A139" s="51" t="s">
        <v>88</v>
      </c>
      <c r="B139" s="48" t="s">
        <v>94</v>
      </c>
      <c r="C139" s="48" t="s">
        <v>127</v>
      </c>
      <c r="D139" s="61" t="s">
        <v>120</v>
      </c>
      <c r="E139" s="36">
        <v>200</v>
      </c>
      <c r="F139" s="50">
        <v>20000000</v>
      </c>
      <c r="G139" s="50">
        <v>20000000</v>
      </c>
      <c r="H139" s="50">
        <v>0</v>
      </c>
    </row>
    <row r="140" spans="1:33" ht="31.5" x14ac:dyDescent="0.25">
      <c r="A140" s="44" t="s">
        <v>135</v>
      </c>
      <c r="B140" s="45" t="s">
        <v>94</v>
      </c>
      <c r="C140" s="45" t="s">
        <v>136</v>
      </c>
      <c r="D140" s="62"/>
      <c r="E140" s="38"/>
      <c r="F140" s="53">
        <f t="shared" ref="F140:H143" si="24">F141</f>
        <v>1607941.58</v>
      </c>
      <c r="G140" s="53">
        <f t="shared" si="24"/>
        <v>0</v>
      </c>
      <c r="H140" s="53">
        <f t="shared" si="24"/>
        <v>0</v>
      </c>
    </row>
    <row r="141" spans="1:33" x14ac:dyDescent="0.25">
      <c r="A141" s="44" t="s">
        <v>74</v>
      </c>
      <c r="B141" s="45" t="s">
        <v>94</v>
      </c>
      <c r="C141" s="45" t="s">
        <v>136</v>
      </c>
      <c r="D141" s="62" t="s">
        <v>75</v>
      </c>
      <c r="E141" s="38"/>
      <c r="F141" s="53">
        <f t="shared" si="24"/>
        <v>1607941.58</v>
      </c>
      <c r="G141" s="53">
        <f t="shared" si="24"/>
        <v>0</v>
      </c>
      <c r="H141" s="53">
        <f t="shared" si="24"/>
        <v>0</v>
      </c>
    </row>
    <row r="142" spans="1:33" x14ac:dyDescent="0.25">
      <c r="A142" s="47" t="s">
        <v>111</v>
      </c>
      <c r="B142" s="48" t="s">
        <v>94</v>
      </c>
      <c r="C142" s="48" t="s">
        <v>136</v>
      </c>
      <c r="D142" s="61" t="s">
        <v>112</v>
      </c>
      <c r="E142" s="36"/>
      <c r="F142" s="50">
        <f t="shared" si="24"/>
        <v>1607941.58</v>
      </c>
      <c r="G142" s="50">
        <f t="shared" si="24"/>
        <v>0</v>
      </c>
      <c r="H142" s="50">
        <f t="shared" si="24"/>
        <v>0</v>
      </c>
    </row>
    <row r="143" spans="1:33" ht="30.75" x14ac:dyDescent="0.25">
      <c r="A143" s="47" t="s">
        <v>119</v>
      </c>
      <c r="B143" s="48" t="s">
        <v>94</v>
      </c>
      <c r="C143" s="48" t="s">
        <v>136</v>
      </c>
      <c r="D143" s="61" t="s">
        <v>120</v>
      </c>
      <c r="E143" s="36"/>
      <c r="F143" s="50">
        <f t="shared" si="24"/>
        <v>1607941.58</v>
      </c>
      <c r="G143" s="50">
        <f t="shared" si="24"/>
        <v>0</v>
      </c>
      <c r="H143" s="50">
        <f t="shared" si="24"/>
        <v>0</v>
      </c>
    </row>
    <row r="144" spans="1:33" ht="30.75" x14ac:dyDescent="0.25">
      <c r="A144" s="51" t="s">
        <v>88</v>
      </c>
      <c r="B144" s="48" t="s">
        <v>94</v>
      </c>
      <c r="C144" s="48" t="s">
        <v>136</v>
      </c>
      <c r="D144" s="61" t="s">
        <v>120</v>
      </c>
      <c r="E144" s="36">
        <v>200</v>
      </c>
      <c r="F144" s="50">
        <v>1607941.58</v>
      </c>
      <c r="G144" s="50">
        <v>0</v>
      </c>
      <c r="H144" s="50">
        <v>0</v>
      </c>
    </row>
    <row r="145" spans="1:33" s="43" customFormat="1" x14ac:dyDescent="0.25">
      <c r="A145" s="60" t="s">
        <v>916</v>
      </c>
      <c r="B145" s="45" t="s">
        <v>133</v>
      </c>
      <c r="C145" s="45"/>
      <c r="D145" s="62"/>
      <c r="E145" s="38"/>
      <c r="F145" s="53">
        <f>F146</f>
        <v>540000</v>
      </c>
      <c r="G145" s="53">
        <f t="shared" ref="G145:H149" si="25">G146</f>
        <v>0</v>
      </c>
      <c r="H145" s="53">
        <f t="shared" si="25"/>
        <v>0</v>
      </c>
      <c r="I145" s="73"/>
      <c r="J145" s="40"/>
      <c r="K145" s="40"/>
      <c r="L145" s="40"/>
      <c r="M145" s="40"/>
      <c r="N145" s="40"/>
      <c r="O145" s="40"/>
      <c r="P145" s="40"/>
      <c r="Q145" s="40"/>
      <c r="R145" s="40"/>
      <c r="S145" s="40"/>
      <c r="T145" s="40"/>
      <c r="U145" s="40"/>
      <c r="V145" s="40"/>
      <c r="W145" s="40"/>
      <c r="X145" s="41"/>
      <c r="Y145" s="41"/>
      <c r="Z145" s="42"/>
      <c r="AA145" s="42"/>
      <c r="AB145" s="42"/>
      <c r="AC145" s="42"/>
      <c r="AD145" s="42"/>
      <c r="AE145" s="42"/>
      <c r="AF145" s="42"/>
      <c r="AG145" s="42"/>
    </row>
    <row r="146" spans="1:33" s="43" customFormat="1" x14ac:dyDescent="0.25">
      <c r="A146" s="60" t="s">
        <v>915</v>
      </c>
      <c r="B146" s="45" t="s">
        <v>133</v>
      </c>
      <c r="C146" s="45" t="s">
        <v>73</v>
      </c>
      <c r="D146" s="62"/>
      <c r="E146" s="38"/>
      <c r="F146" s="53">
        <f>F147</f>
        <v>540000</v>
      </c>
      <c r="G146" s="53">
        <f t="shared" si="25"/>
        <v>0</v>
      </c>
      <c r="H146" s="53">
        <f t="shared" si="25"/>
        <v>0</v>
      </c>
      <c r="I146" s="73"/>
      <c r="J146" s="40"/>
      <c r="K146" s="40"/>
      <c r="L146" s="40"/>
      <c r="M146" s="40"/>
      <c r="N146" s="40"/>
      <c r="O146" s="40"/>
      <c r="P146" s="40"/>
      <c r="Q146" s="40"/>
      <c r="R146" s="40"/>
      <c r="S146" s="40"/>
      <c r="T146" s="40"/>
      <c r="U146" s="40"/>
      <c r="V146" s="40"/>
      <c r="W146" s="40"/>
      <c r="X146" s="41"/>
      <c r="Y146" s="41"/>
      <c r="Z146" s="42"/>
      <c r="AA146" s="42"/>
      <c r="AB146" s="42"/>
      <c r="AC146" s="42"/>
      <c r="AD146" s="42"/>
      <c r="AE146" s="42"/>
      <c r="AF146" s="42"/>
      <c r="AG146" s="42"/>
    </row>
    <row r="147" spans="1:33" s="43" customFormat="1" x14ac:dyDescent="0.25">
      <c r="A147" s="60" t="s">
        <v>74</v>
      </c>
      <c r="B147" s="45" t="s">
        <v>133</v>
      </c>
      <c r="C147" s="45" t="s">
        <v>73</v>
      </c>
      <c r="D147" s="62" t="s">
        <v>75</v>
      </c>
      <c r="E147" s="38"/>
      <c r="F147" s="53">
        <f>F148</f>
        <v>540000</v>
      </c>
      <c r="G147" s="53">
        <f t="shared" si="25"/>
        <v>0</v>
      </c>
      <c r="H147" s="53">
        <f t="shared" si="25"/>
        <v>0</v>
      </c>
      <c r="I147" s="73"/>
      <c r="J147" s="40"/>
      <c r="K147" s="40"/>
      <c r="L147" s="40"/>
      <c r="M147" s="40"/>
      <c r="N147" s="40"/>
      <c r="O147" s="40"/>
      <c r="P147" s="40"/>
      <c r="Q147" s="40"/>
      <c r="R147" s="40"/>
      <c r="S147" s="40"/>
      <c r="T147" s="40"/>
      <c r="U147" s="40"/>
      <c r="V147" s="40"/>
      <c r="W147" s="40"/>
      <c r="X147" s="41"/>
      <c r="Y147" s="41"/>
      <c r="Z147" s="42"/>
      <c r="AA147" s="42"/>
      <c r="AB147" s="42"/>
      <c r="AC147" s="42"/>
      <c r="AD147" s="42"/>
      <c r="AE147" s="42"/>
      <c r="AF147" s="42"/>
      <c r="AG147" s="42"/>
    </row>
    <row r="148" spans="1:33" x14ac:dyDescent="0.25">
      <c r="A148" s="51" t="s">
        <v>111</v>
      </c>
      <c r="B148" s="48" t="s">
        <v>133</v>
      </c>
      <c r="C148" s="48" t="s">
        <v>73</v>
      </c>
      <c r="D148" s="61" t="s">
        <v>112</v>
      </c>
      <c r="E148" s="36"/>
      <c r="F148" s="50">
        <f>F149</f>
        <v>540000</v>
      </c>
      <c r="G148" s="50">
        <f t="shared" si="25"/>
        <v>0</v>
      </c>
      <c r="H148" s="50">
        <f t="shared" si="25"/>
        <v>0</v>
      </c>
    </row>
    <row r="149" spans="1:33" ht="31.5" customHeight="1" x14ac:dyDescent="0.25">
      <c r="A149" s="51" t="s">
        <v>918</v>
      </c>
      <c r="B149" s="48" t="s">
        <v>133</v>
      </c>
      <c r="C149" s="48" t="s">
        <v>73</v>
      </c>
      <c r="D149" s="61" t="s">
        <v>917</v>
      </c>
      <c r="E149" s="36"/>
      <c r="F149" s="50">
        <f>F150</f>
        <v>540000</v>
      </c>
      <c r="G149" s="50">
        <f t="shared" si="25"/>
        <v>0</v>
      </c>
      <c r="H149" s="50">
        <f t="shared" si="25"/>
        <v>0</v>
      </c>
    </row>
    <row r="150" spans="1:33" ht="30.75" x14ac:dyDescent="0.25">
      <c r="A150" s="51" t="s">
        <v>88</v>
      </c>
      <c r="B150" s="48" t="s">
        <v>133</v>
      </c>
      <c r="C150" s="48" t="s">
        <v>73</v>
      </c>
      <c r="D150" s="61" t="s">
        <v>917</v>
      </c>
      <c r="E150" s="36">
        <v>200</v>
      </c>
      <c r="F150" s="50">
        <v>540000</v>
      </c>
      <c r="G150" s="50">
        <v>0</v>
      </c>
      <c r="H150" s="50">
        <v>0</v>
      </c>
    </row>
    <row r="151" spans="1:33" s="43" customFormat="1" x14ac:dyDescent="0.25">
      <c r="A151" s="60" t="s">
        <v>138</v>
      </c>
      <c r="B151" s="45" t="s">
        <v>104</v>
      </c>
      <c r="C151" s="45"/>
      <c r="D151" s="62"/>
      <c r="E151" s="38"/>
      <c r="F151" s="53">
        <f>F158+F152+F182+F173+F167</f>
        <v>93581370.75999999</v>
      </c>
      <c r="G151" s="53">
        <f>G158+G152+G182+G173</f>
        <v>7037903.1100000003</v>
      </c>
      <c r="H151" s="53">
        <f>H158+H152+H182+H173</f>
        <v>0</v>
      </c>
      <c r="I151" s="31"/>
      <c r="J151" s="33"/>
      <c r="K151" s="33"/>
      <c r="L151" s="33"/>
      <c r="M151" s="40"/>
      <c r="N151" s="40"/>
      <c r="O151" s="40"/>
      <c r="P151" s="40"/>
      <c r="Q151" s="40"/>
      <c r="R151" s="40"/>
      <c r="S151" s="40"/>
      <c r="T151" s="40"/>
      <c r="U151" s="40"/>
      <c r="V151" s="40"/>
      <c r="W151" s="40"/>
      <c r="X151" s="41"/>
      <c r="Y151" s="41"/>
      <c r="Z151" s="42"/>
      <c r="AA151" s="42"/>
      <c r="AB151" s="42"/>
      <c r="AC151" s="42"/>
      <c r="AD151" s="42"/>
      <c r="AE151" s="42"/>
      <c r="AF151" s="42"/>
      <c r="AG151" s="42"/>
    </row>
    <row r="152" spans="1:33" s="43" customFormat="1" x14ac:dyDescent="0.25">
      <c r="A152" s="60" t="s">
        <v>139</v>
      </c>
      <c r="B152" s="45" t="s">
        <v>104</v>
      </c>
      <c r="C152" s="45" t="s">
        <v>71</v>
      </c>
      <c r="D152" s="62"/>
      <c r="E152" s="38"/>
      <c r="F152" s="53">
        <f t="shared" ref="F152:H154" si="26">F153</f>
        <v>13425460.9</v>
      </c>
      <c r="G152" s="53">
        <f t="shared" si="26"/>
        <v>7037903.1100000003</v>
      </c>
      <c r="H152" s="53">
        <f t="shared" si="26"/>
        <v>0</v>
      </c>
      <c r="I152" s="31"/>
      <c r="J152" s="33"/>
      <c r="K152" s="33"/>
      <c r="L152" s="33"/>
      <c r="M152" s="40"/>
      <c r="N152" s="40"/>
      <c r="O152" s="40"/>
      <c r="P152" s="40"/>
      <c r="Q152" s="40"/>
      <c r="R152" s="40"/>
      <c r="S152" s="40"/>
      <c r="T152" s="40"/>
      <c r="U152" s="40"/>
      <c r="V152" s="40"/>
      <c r="W152" s="40"/>
      <c r="X152" s="41"/>
      <c r="Y152" s="41"/>
      <c r="Z152" s="42"/>
      <c r="AA152" s="42"/>
      <c r="AB152" s="42"/>
      <c r="AC152" s="42"/>
      <c r="AD152" s="42"/>
      <c r="AE152" s="42"/>
      <c r="AF152" s="42"/>
      <c r="AG152" s="42"/>
    </row>
    <row r="153" spans="1:33" s="43" customFormat="1" x14ac:dyDescent="0.25">
      <c r="A153" s="44" t="s">
        <v>74</v>
      </c>
      <c r="B153" s="45" t="s">
        <v>104</v>
      </c>
      <c r="C153" s="45" t="s">
        <v>71</v>
      </c>
      <c r="D153" s="62" t="s">
        <v>75</v>
      </c>
      <c r="E153" s="38"/>
      <c r="F153" s="53">
        <f t="shared" si="26"/>
        <v>13425460.9</v>
      </c>
      <c r="G153" s="53">
        <f t="shared" si="26"/>
        <v>7037903.1100000003</v>
      </c>
      <c r="H153" s="53">
        <f t="shared" si="26"/>
        <v>0</v>
      </c>
      <c r="I153" s="31"/>
      <c r="J153" s="33"/>
      <c r="K153" s="33"/>
      <c r="L153" s="33"/>
      <c r="M153" s="40"/>
      <c r="N153" s="40"/>
      <c r="O153" s="40"/>
      <c r="P153" s="40"/>
      <c r="Q153" s="40"/>
      <c r="R153" s="40"/>
      <c r="S153" s="40"/>
      <c r="T153" s="40"/>
      <c r="U153" s="40"/>
      <c r="V153" s="40"/>
      <c r="W153" s="40"/>
      <c r="X153" s="41"/>
      <c r="Y153" s="41"/>
      <c r="Z153" s="42"/>
      <c r="AA153" s="42"/>
      <c r="AB153" s="42"/>
      <c r="AC153" s="42"/>
      <c r="AD153" s="42"/>
      <c r="AE153" s="42"/>
      <c r="AF153" s="42"/>
      <c r="AG153" s="42"/>
    </row>
    <row r="154" spans="1:33" s="43" customFormat="1" x14ac:dyDescent="0.25">
      <c r="A154" s="47" t="s">
        <v>111</v>
      </c>
      <c r="B154" s="48" t="s">
        <v>104</v>
      </c>
      <c r="C154" s="48" t="s">
        <v>71</v>
      </c>
      <c r="D154" s="61" t="s">
        <v>112</v>
      </c>
      <c r="E154" s="36"/>
      <c r="F154" s="50">
        <f t="shared" si="26"/>
        <v>13425460.9</v>
      </c>
      <c r="G154" s="50">
        <f t="shared" si="26"/>
        <v>7037903.1100000003</v>
      </c>
      <c r="H154" s="50">
        <f t="shared" si="26"/>
        <v>0</v>
      </c>
      <c r="I154" s="31"/>
      <c r="J154" s="33"/>
      <c r="K154" s="33"/>
      <c r="L154" s="33"/>
      <c r="M154" s="40"/>
      <c r="N154" s="40"/>
      <c r="O154" s="40"/>
      <c r="P154" s="40"/>
      <c r="Q154" s="40"/>
      <c r="R154" s="40"/>
      <c r="S154" s="40"/>
      <c r="T154" s="40"/>
      <c r="U154" s="40"/>
      <c r="V154" s="40"/>
      <c r="W154" s="40"/>
      <c r="X154" s="41"/>
      <c r="Y154" s="41"/>
      <c r="Z154" s="42"/>
      <c r="AA154" s="42"/>
      <c r="AB154" s="42"/>
      <c r="AC154" s="42"/>
      <c r="AD154" s="42"/>
      <c r="AE154" s="42"/>
      <c r="AF154" s="42"/>
      <c r="AG154" s="42"/>
    </row>
    <row r="155" spans="1:33" s="43" customFormat="1" ht="30.75" x14ac:dyDescent="0.25">
      <c r="A155" s="47" t="s">
        <v>119</v>
      </c>
      <c r="B155" s="48" t="s">
        <v>104</v>
      </c>
      <c r="C155" s="48" t="s">
        <v>71</v>
      </c>
      <c r="D155" s="61" t="s">
        <v>120</v>
      </c>
      <c r="E155" s="36"/>
      <c r="F155" s="50">
        <f>F157+F156</f>
        <v>13425460.9</v>
      </c>
      <c r="G155" s="50">
        <f t="shared" ref="G155" si="27">G157+G156</f>
        <v>7037903.1100000003</v>
      </c>
      <c r="H155" s="50">
        <f>H157+H156</f>
        <v>0</v>
      </c>
      <c r="I155" s="31"/>
      <c r="J155" s="33"/>
      <c r="K155" s="33"/>
      <c r="L155" s="33"/>
      <c r="M155" s="40"/>
      <c r="N155" s="40"/>
      <c r="O155" s="40"/>
      <c r="P155" s="40"/>
      <c r="Q155" s="40"/>
      <c r="R155" s="40"/>
      <c r="S155" s="40"/>
      <c r="T155" s="40"/>
      <c r="U155" s="40"/>
      <c r="V155" s="40"/>
      <c r="W155" s="40"/>
      <c r="X155" s="41"/>
      <c r="Y155" s="41"/>
      <c r="Z155" s="42"/>
      <c r="AA155" s="42"/>
      <c r="AB155" s="42"/>
      <c r="AC155" s="42"/>
      <c r="AD155" s="42"/>
      <c r="AE155" s="42"/>
      <c r="AF155" s="42"/>
      <c r="AG155" s="42"/>
    </row>
    <row r="156" spans="1:33" s="43" customFormat="1" ht="30.75" x14ac:dyDescent="0.25">
      <c r="A156" s="47" t="s">
        <v>88</v>
      </c>
      <c r="B156" s="48" t="s">
        <v>104</v>
      </c>
      <c r="C156" s="48" t="s">
        <v>71</v>
      </c>
      <c r="D156" s="61" t="s">
        <v>120</v>
      </c>
      <c r="E156" s="36">
        <v>200</v>
      </c>
      <c r="F156" s="50">
        <f>5279745.51+976596.08-540000</f>
        <v>5716341.5899999999</v>
      </c>
      <c r="G156" s="50">
        <v>0</v>
      </c>
      <c r="H156" s="50">
        <v>0</v>
      </c>
      <c r="I156" s="31"/>
      <c r="J156" s="33"/>
      <c r="K156" s="33"/>
      <c r="L156" s="33"/>
      <c r="M156" s="33"/>
      <c r="N156" s="40"/>
      <c r="O156" s="40"/>
      <c r="P156" s="40"/>
      <c r="Q156" s="40"/>
      <c r="R156" s="40"/>
      <c r="S156" s="40"/>
      <c r="T156" s="40"/>
      <c r="U156" s="40"/>
      <c r="V156" s="40"/>
      <c r="W156" s="40"/>
      <c r="X156" s="41"/>
      <c r="Y156" s="41"/>
      <c r="Z156" s="42"/>
      <c r="AA156" s="42"/>
      <c r="AB156" s="42"/>
      <c r="AC156" s="42"/>
      <c r="AD156" s="42"/>
      <c r="AE156" s="42"/>
      <c r="AF156" s="42"/>
      <c r="AG156" s="42"/>
    </row>
    <row r="157" spans="1:33" s="43" customFormat="1" x14ac:dyDescent="0.25">
      <c r="A157" s="51" t="s">
        <v>90</v>
      </c>
      <c r="B157" s="48" t="s">
        <v>104</v>
      </c>
      <c r="C157" s="48" t="s">
        <v>71</v>
      </c>
      <c r="D157" s="61" t="s">
        <v>120</v>
      </c>
      <c r="E157" s="36">
        <v>800</v>
      </c>
      <c r="F157" s="415">
        <f>7324190.7+384928.61</f>
        <v>7709119.3100000005</v>
      </c>
      <c r="G157" s="50">
        <v>7037903.1100000003</v>
      </c>
      <c r="H157" s="50">
        <v>0</v>
      </c>
      <c r="I157" s="59"/>
      <c r="J157" s="63"/>
      <c r="K157" s="33"/>
      <c r="L157" s="33"/>
      <c r="M157" s="40"/>
      <c r="N157" s="40"/>
      <c r="O157" s="40"/>
      <c r="P157" s="40"/>
      <c r="Q157" s="40"/>
      <c r="R157" s="40"/>
      <c r="S157" s="40"/>
      <c r="T157" s="40"/>
      <c r="U157" s="40"/>
      <c r="V157" s="40"/>
      <c r="W157" s="40"/>
      <c r="X157" s="41"/>
      <c r="Y157" s="41"/>
      <c r="Z157" s="42"/>
      <c r="AA157" s="42"/>
      <c r="AB157" s="42"/>
      <c r="AC157" s="42"/>
      <c r="AD157" s="42"/>
      <c r="AE157" s="42"/>
      <c r="AF157" s="42"/>
      <c r="AG157" s="42"/>
    </row>
    <row r="158" spans="1:33" s="43" customFormat="1" x14ac:dyDescent="0.25">
      <c r="A158" s="60" t="s">
        <v>140</v>
      </c>
      <c r="B158" s="45" t="s">
        <v>104</v>
      </c>
      <c r="C158" s="45" t="s">
        <v>73</v>
      </c>
      <c r="D158" s="62"/>
      <c r="E158" s="38"/>
      <c r="F158" s="53">
        <f t="shared" ref="F158:H159" si="28">F159</f>
        <v>46399104.849999987</v>
      </c>
      <c r="G158" s="53">
        <f t="shared" si="28"/>
        <v>0</v>
      </c>
      <c r="H158" s="53">
        <f t="shared" si="28"/>
        <v>0</v>
      </c>
      <c r="I158" s="31"/>
      <c r="J158" s="33"/>
      <c r="K158" s="33"/>
      <c r="L158" s="33"/>
      <c r="M158" s="40"/>
      <c r="N158" s="40"/>
      <c r="O158" s="40"/>
      <c r="P158" s="40"/>
      <c r="Q158" s="40"/>
      <c r="R158" s="40"/>
      <c r="S158" s="40"/>
      <c r="T158" s="40"/>
      <c r="U158" s="40"/>
      <c r="V158" s="40"/>
      <c r="W158" s="40"/>
      <c r="X158" s="41"/>
      <c r="Y158" s="41"/>
      <c r="Z158" s="42"/>
      <c r="AA158" s="42"/>
      <c r="AB158" s="42"/>
      <c r="AC158" s="42"/>
      <c r="AD158" s="42"/>
      <c r="AE158" s="42"/>
      <c r="AF158" s="42"/>
      <c r="AG158" s="42"/>
    </row>
    <row r="159" spans="1:33" s="43" customFormat="1" x14ac:dyDescent="0.25">
      <c r="A159" s="44" t="s">
        <v>74</v>
      </c>
      <c r="B159" s="45" t="s">
        <v>104</v>
      </c>
      <c r="C159" s="45" t="s">
        <v>73</v>
      </c>
      <c r="D159" s="62" t="s">
        <v>75</v>
      </c>
      <c r="E159" s="38"/>
      <c r="F159" s="53">
        <f t="shared" si="28"/>
        <v>46399104.849999987</v>
      </c>
      <c r="G159" s="53">
        <f t="shared" si="28"/>
        <v>0</v>
      </c>
      <c r="H159" s="53">
        <f t="shared" si="28"/>
        <v>0</v>
      </c>
      <c r="I159" s="31"/>
      <c r="J159" s="33"/>
      <c r="K159" s="33"/>
      <c r="L159" s="33"/>
      <c r="M159" s="40"/>
      <c r="N159" s="40"/>
      <c r="O159" s="40"/>
      <c r="P159" s="40"/>
      <c r="Q159" s="40"/>
      <c r="R159" s="40"/>
      <c r="S159" s="40"/>
      <c r="T159" s="40"/>
      <c r="U159" s="40"/>
      <c r="V159" s="40"/>
      <c r="W159" s="40"/>
      <c r="X159" s="41"/>
      <c r="Y159" s="41"/>
      <c r="Z159" s="42"/>
      <c r="AA159" s="42"/>
      <c r="AB159" s="42"/>
      <c r="AC159" s="42"/>
      <c r="AD159" s="42"/>
      <c r="AE159" s="42"/>
      <c r="AF159" s="42"/>
      <c r="AG159" s="42"/>
    </row>
    <row r="160" spans="1:33" x14ac:dyDescent="0.25">
      <c r="A160" s="47" t="s">
        <v>111</v>
      </c>
      <c r="B160" s="48" t="s">
        <v>104</v>
      </c>
      <c r="C160" s="48" t="s">
        <v>73</v>
      </c>
      <c r="D160" s="61" t="s">
        <v>112</v>
      </c>
      <c r="E160" s="36"/>
      <c r="F160" s="50">
        <f>F161+F165</f>
        <v>46399104.849999987</v>
      </c>
      <c r="G160" s="50">
        <f>G161+G165</f>
        <v>0</v>
      </c>
      <c r="H160" s="50">
        <f>H161+H165</f>
        <v>0</v>
      </c>
    </row>
    <row r="161" spans="1:33" ht="30.75" x14ac:dyDescent="0.25">
      <c r="A161" s="47" t="s">
        <v>119</v>
      </c>
      <c r="B161" s="48" t="s">
        <v>104</v>
      </c>
      <c r="C161" s="48" t="s">
        <v>73</v>
      </c>
      <c r="D161" s="61" t="s">
        <v>120</v>
      </c>
      <c r="E161" s="36"/>
      <c r="F161" s="50">
        <f>SUM(F162:F164)</f>
        <v>41259436.11999999</v>
      </c>
      <c r="G161" s="50">
        <f t="shared" ref="G161:H161" si="29">SUM(G162:G164)</f>
        <v>0</v>
      </c>
      <c r="H161" s="50">
        <f t="shared" si="29"/>
        <v>0</v>
      </c>
    </row>
    <row r="162" spans="1:33" ht="75.75" x14ac:dyDescent="0.25">
      <c r="A162" s="47" t="s">
        <v>80</v>
      </c>
      <c r="B162" s="48" t="s">
        <v>104</v>
      </c>
      <c r="C162" s="48" t="s">
        <v>73</v>
      </c>
      <c r="D162" s="61" t="s">
        <v>120</v>
      </c>
      <c r="E162" s="36">
        <v>100</v>
      </c>
      <c r="F162" s="50">
        <f>192000+53270</f>
        <v>245270</v>
      </c>
      <c r="G162" s="50">
        <v>0</v>
      </c>
      <c r="H162" s="50">
        <v>0</v>
      </c>
    </row>
    <row r="163" spans="1:33" ht="30.75" x14ac:dyDescent="0.25">
      <c r="A163" s="47" t="s">
        <v>88</v>
      </c>
      <c r="B163" s="48" t="s">
        <v>104</v>
      </c>
      <c r="C163" s="48" t="s">
        <v>73</v>
      </c>
      <c r="D163" s="61" t="s">
        <v>120</v>
      </c>
      <c r="E163" s="36">
        <v>200</v>
      </c>
      <c r="F163" s="50">
        <f>18618610.58+200000+10417058.22+1050000-524328.78+700000+909010+297000-118761.65-11211891.16-66933.36</f>
        <v>20269763.849999998</v>
      </c>
      <c r="G163" s="50">
        <v>0</v>
      </c>
      <c r="H163" s="50">
        <v>0</v>
      </c>
    </row>
    <row r="164" spans="1:33" ht="45.75" x14ac:dyDescent="0.25">
      <c r="A164" s="51" t="s">
        <v>117</v>
      </c>
      <c r="B164" s="48" t="s">
        <v>104</v>
      </c>
      <c r="C164" s="48" t="s">
        <v>73</v>
      </c>
      <c r="D164" s="61" t="s">
        <v>120</v>
      </c>
      <c r="E164" s="36">
        <v>600</v>
      </c>
      <c r="F164" s="50">
        <f>700000+9296879.35+1077029.5+524328.78+4000000+215985.19+3107531.64+175000+1647647.81</f>
        <v>20744402.269999996</v>
      </c>
      <c r="G164" s="50">
        <v>0</v>
      </c>
      <c r="H164" s="50"/>
    </row>
    <row r="165" spans="1:33" ht="75.75" x14ac:dyDescent="0.25">
      <c r="A165" s="51" t="s">
        <v>142</v>
      </c>
      <c r="B165" s="48" t="s">
        <v>104</v>
      </c>
      <c r="C165" s="48" t="s">
        <v>73</v>
      </c>
      <c r="D165" s="61" t="s">
        <v>143</v>
      </c>
      <c r="E165" s="36"/>
      <c r="F165" s="50">
        <f>F166</f>
        <v>5139668.7299999995</v>
      </c>
      <c r="G165" s="50">
        <f>G166</f>
        <v>0</v>
      </c>
      <c r="H165" s="50">
        <f>H166</f>
        <v>0</v>
      </c>
    </row>
    <row r="166" spans="1:33" ht="30.75" x14ac:dyDescent="0.25">
      <c r="A166" s="47" t="s">
        <v>141</v>
      </c>
      <c r="B166" s="48" t="s">
        <v>104</v>
      </c>
      <c r="C166" s="48" t="s">
        <v>73</v>
      </c>
      <c r="D166" s="61" t="s">
        <v>143</v>
      </c>
      <c r="E166" s="36">
        <v>400</v>
      </c>
      <c r="F166" s="50">
        <f>3885426.33+1147613.72+106628.68</f>
        <v>5139668.7299999995</v>
      </c>
      <c r="G166" s="50">
        <v>0</v>
      </c>
      <c r="H166" s="50">
        <v>0</v>
      </c>
    </row>
    <row r="167" spans="1:33" s="43" customFormat="1" x14ac:dyDescent="0.25">
      <c r="A167" s="44" t="s">
        <v>228</v>
      </c>
      <c r="B167" s="45" t="s">
        <v>104</v>
      </c>
      <c r="C167" s="45" t="s">
        <v>83</v>
      </c>
      <c r="D167" s="62"/>
      <c r="E167" s="38"/>
      <c r="F167" s="53">
        <f>F168</f>
        <v>14442006.16</v>
      </c>
      <c r="G167" s="53">
        <f t="shared" ref="G167:H169" si="30">G168</f>
        <v>0</v>
      </c>
      <c r="H167" s="53">
        <f t="shared" si="30"/>
        <v>0</v>
      </c>
      <c r="I167" s="73"/>
      <c r="J167" s="40"/>
      <c r="K167" s="40"/>
      <c r="L167" s="40"/>
      <c r="M167" s="40"/>
      <c r="N167" s="40"/>
      <c r="O167" s="40"/>
      <c r="P167" s="40"/>
      <c r="Q167" s="40"/>
      <c r="R167" s="40"/>
      <c r="S167" s="40"/>
      <c r="T167" s="40"/>
      <c r="U167" s="40"/>
      <c r="V167" s="40"/>
      <c r="W167" s="40"/>
      <c r="X167" s="41"/>
      <c r="Y167" s="41"/>
      <c r="Z167" s="42"/>
      <c r="AA167" s="42"/>
      <c r="AB167" s="42"/>
      <c r="AC167" s="42"/>
      <c r="AD167" s="42"/>
      <c r="AE167" s="42"/>
      <c r="AF167" s="42"/>
      <c r="AG167" s="42"/>
    </row>
    <row r="168" spans="1:33" s="43" customFormat="1" x14ac:dyDescent="0.25">
      <c r="A168" s="44" t="s">
        <v>74</v>
      </c>
      <c r="B168" s="45" t="s">
        <v>104</v>
      </c>
      <c r="C168" s="45" t="s">
        <v>83</v>
      </c>
      <c r="D168" s="62" t="s">
        <v>75</v>
      </c>
      <c r="E168" s="38"/>
      <c r="F168" s="53">
        <f>F169</f>
        <v>14442006.16</v>
      </c>
      <c r="G168" s="53">
        <f t="shared" si="30"/>
        <v>0</v>
      </c>
      <c r="H168" s="53">
        <f t="shared" si="30"/>
        <v>0</v>
      </c>
      <c r="I168" s="73"/>
      <c r="J168" s="40"/>
      <c r="K168" s="40"/>
      <c r="L168" s="40"/>
      <c r="M168" s="40"/>
      <c r="N168" s="40"/>
      <c r="O168" s="40"/>
      <c r="P168" s="40"/>
      <c r="Q168" s="40"/>
      <c r="R168" s="40"/>
      <c r="S168" s="40"/>
      <c r="T168" s="40"/>
      <c r="U168" s="40"/>
      <c r="V168" s="40"/>
      <c r="W168" s="40"/>
      <c r="X168" s="41"/>
      <c r="Y168" s="41"/>
      <c r="Z168" s="42"/>
      <c r="AA168" s="42"/>
      <c r="AB168" s="42"/>
      <c r="AC168" s="42"/>
      <c r="AD168" s="42"/>
      <c r="AE168" s="42"/>
      <c r="AF168" s="42"/>
      <c r="AG168" s="42"/>
    </row>
    <row r="169" spans="1:33" x14ac:dyDescent="0.25">
      <c r="A169" s="47" t="s">
        <v>111</v>
      </c>
      <c r="B169" s="48" t="s">
        <v>104</v>
      </c>
      <c r="C169" s="48" t="s">
        <v>83</v>
      </c>
      <c r="D169" s="61" t="s">
        <v>112</v>
      </c>
      <c r="E169" s="36"/>
      <c r="F169" s="50">
        <f>F170</f>
        <v>14442006.16</v>
      </c>
      <c r="G169" s="50">
        <f t="shared" si="30"/>
        <v>0</v>
      </c>
      <c r="H169" s="50">
        <f t="shared" si="30"/>
        <v>0</v>
      </c>
    </row>
    <row r="170" spans="1:33" ht="30.75" x14ac:dyDescent="0.25">
      <c r="A170" s="47" t="s">
        <v>119</v>
      </c>
      <c r="B170" s="48" t="s">
        <v>104</v>
      </c>
      <c r="C170" s="48" t="s">
        <v>83</v>
      </c>
      <c r="D170" s="61" t="s">
        <v>120</v>
      </c>
      <c r="E170" s="36"/>
      <c r="F170" s="50">
        <f>SUM(F171:F172)</f>
        <v>14442006.16</v>
      </c>
      <c r="G170" s="50">
        <f t="shared" ref="G170:H170" si="31">SUM(G171:G172)</f>
        <v>0</v>
      </c>
      <c r="H170" s="50">
        <f t="shared" si="31"/>
        <v>0</v>
      </c>
    </row>
    <row r="171" spans="1:33" ht="30.75" x14ac:dyDescent="0.25">
      <c r="A171" s="47" t="s">
        <v>88</v>
      </c>
      <c r="B171" s="48" t="s">
        <v>104</v>
      </c>
      <c r="C171" s="48" t="s">
        <v>83</v>
      </c>
      <c r="D171" s="61" t="s">
        <v>120</v>
      </c>
      <c r="E171" s="36">
        <v>200</v>
      </c>
      <c r="F171" s="50">
        <f>1123342.15+131916.84+3518708+8826679.68+169100+70000+40000</f>
        <v>13879746.67</v>
      </c>
      <c r="G171" s="50">
        <v>0</v>
      </c>
      <c r="H171" s="50">
        <v>0</v>
      </c>
    </row>
    <row r="172" spans="1:33" x14ac:dyDescent="0.25">
      <c r="A172" s="47" t="s">
        <v>90</v>
      </c>
      <c r="B172" s="48" t="s">
        <v>104</v>
      </c>
      <c r="C172" s="48" t="s">
        <v>83</v>
      </c>
      <c r="D172" s="61" t="s">
        <v>120</v>
      </c>
      <c r="E172" s="36">
        <v>800</v>
      </c>
      <c r="F172" s="50">
        <v>562259.49</v>
      </c>
      <c r="G172" s="50">
        <v>0</v>
      </c>
      <c r="H172" s="50">
        <v>0</v>
      </c>
    </row>
    <row r="173" spans="1:33" ht="31.5" x14ac:dyDescent="0.25">
      <c r="A173" s="44" t="s">
        <v>144</v>
      </c>
      <c r="B173" s="45" t="s">
        <v>104</v>
      </c>
      <c r="C173" s="45" t="s">
        <v>133</v>
      </c>
      <c r="D173" s="62"/>
      <c r="E173" s="38"/>
      <c r="F173" s="53">
        <f>F174</f>
        <v>59800</v>
      </c>
      <c r="G173" s="53">
        <f t="shared" ref="F173:H174" si="32">G174</f>
        <v>0</v>
      </c>
      <c r="H173" s="53">
        <f t="shared" si="32"/>
        <v>0</v>
      </c>
    </row>
    <row r="174" spans="1:33" x14ac:dyDescent="0.25">
      <c r="A174" s="44" t="s">
        <v>74</v>
      </c>
      <c r="B174" s="45" t="s">
        <v>104</v>
      </c>
      <c r="C174" s="45" t="s">
        <v>133</v>
      </c>
      <c r="D174" s="62" t="s">
        <v>75</v>
      </c>
      <c r="E174" s="38"/>
      <c r="F174" s="53">
        <f t="shared" si="32"/>
        <v>59800</v>
      </c>
      <c r="G174" s="53">
        <f t="shared" si="32"/>
        <v>0</v>
      </c>
      <c r="H174" s="53">
        <f t="shared" si="32"/>
        <v>0</v>
      </c>
    </row>
    <row r="175" spans="1:33" ht="30.75" x14ac:dyDescent="0.25">
      <c r="A175" s="47" t="s">
        <v>145</v>
      </c>
      <c r="B175" s="48" t="s">
        <v>104</v>
      </c>
      <c r="C175" s="48" t="s">
        <v>133</v>
      </c>
      <c r="D175" s="36">
        <v>9910000000</v>
      </c>
      <c r="E175" s="36"/>
      <c r="F175" s="50">
        <f>F176+F178+F180</f>
        <v>59800</v>
      </c>
      <c r="G175" s="50">
        <f>G176+G178+G180</f>
        <v>0</v>
      </c>
      <c r="H175" s="50">
        <f>H176+H178+H180</f>
        <v>0</v>
      </c>
    </row>
    <row r="176" spans="1:33" ht="30.75" x14ac:dyDescent="0.25">
      <c r="A176" s="47" t="s">
        <v>95</v>
      </c>
      <c r="B176" s="48" t="s">
        <v>104</v>
      </c>
      <c r="C176" s="48" t="s">
        <v>133</v>
      </c>
      <c r="D176" s="64" t="s">
        <v>96</v>
      </c>
      <c r="E176" s="65"/>
      <c r="F176" s="50">
        <f>F177</f>
        <v>16000</v>
      </c>
      <c r="G176" s="50">
        <f>G177</f>
        <v>0</v>
      </c>
      <c r="H176" s="50">
        <f>H177</f>
        <v>0</v>
      </c>
    </row>
    <row r="177" spans="1:8" ht="30.75" x14ac:dyDescent="0.25">
      <c r="A177" s="47" t="s">
        <v>88</v>
      </c>
      <c r="B177" s="48" t="s">
        <v>104</v>
      </c>
      <c r="C177" s="48" t="s">
        <v>133</v>
      </c>
      <c r="D177" s="64" t="s">
        <v>96</v>
      </c>
      <c r="E177" s="65" t="s">
        <v>89</v>
      </c>
      <c r="F177" s="50">
        <v>16000</v>
      </c>
      <c r="G177" s="50"/>
      <c r="H177" s="50"/>
    </row>
    <row r="178" spans="1:8" ht="30.75" hidden="1" x14ac:dyDescent="0.25">
      <c r="A178" s="51" t="s">
        <v>86</v>
      </c>
      <c r="B178" s="48" t="s">
        <v>104</v>
      </c>
      <c r="C178" s="48" t="s">
        <v>133</v>
      </c>
      <c r="D178" s="48" t="s">
        <v>87</v>
      </c>
      <c r="E178" s="65"/>
      <c r="F178" s="50">
        <f>F179</f>
        <v>0</v>
      </c>
      <c r="G178" s="50">
        <f>G179</f>
        <v>0</v>
      </c>
      <c r="H178" s="50">
        <f>H179</f>
        <v>0</v>
      </c>
    </row>
    <row r="179" spans="1:8" ht="30.75" hidden="1" x14ac:dyDescent="0.25">
      <c r="A179" s="47" t="s">
        <v>88</v>
      </c>
      <c r="B179" s="48" t="s">
        <v>104</v>
      </c>
      <c r="C179" s="48" t="s">
        <v>133</v>
      </c>
      <c r="D179" s="64" t="s">
        <v>87</v>
      </c>
      <c r="E179" s="65" t="s">
        <v>89</v>
      </c>
      <c r="F179" s="50"/>
      <c r="G179" s="50"/>
      <c r="H179" s="50"/>
    </row>
    <row r="180" spans="1:8" ht="30.75" x14ac:dyDescent="0.25">
      <c r="A180" s="51" t="s">
        <v>92</v>
      </c>
      <c r="B180" s="48" t="s">
        <v>104</v>
      </c>
      <c r="C180" s="48" t="s">
        <v>133</v>
      </c>
      <c r="D180" s="36">
        <v>9910022001</v>
      </c>
      <c r="E180" s="65"/>
      <c r="F180" s="50">
        <f>F181</f>
        <v>43800</v>
      </c>
      <c r="G180" s="50">
        <f>G181</f>
        <v>0</v>
      </c>
      <c r="H180" s="50">
        <f>H181</f>
        <v>0</v>
      </c>
    </row>
    <row r="181" spans="1:8" ht="30.75" x14ac:dyDescent="0.25">
      <c r="A181" s="47" t="s">
        <v>88</v>
      </c>
      <c r="B181" s="48" t="s">
        <v>104</v>
      </c>
      <c r="C181" s="48" t="s">
        <v>133</v>
      </c>
      <c r="D181" s="64">
        <v>9910022001</v>
      </c>
      <c r="E181" s="65" t="s">
        <v>89</v>
      </c>
      <c r="F181" s="50">
        <v>43800</v>
      </c>
      <c r="G181" s="50"/>
      <c r="H181" s="50"/>
    </row>
    <row r="182" spans="1:8" x14ac:dyDescent="0.25">
      <c r="A182" s="60" t="s">
        <v>146</v>
      </c>
      <c r="B182" s="45" t="s">
        <v>104</v>
      </c>
      <c r="C182" s="45" t="s">
        <v>147</v>
      </c>
      <c r="D182" s="62"/>
      <c r="E182" s="38"/>
      <c r="F182" s="53">
        <f t="shared" ref="F182:H184" si="33">F183</f>
        <v>19254998.850000001</v>
      </c>
      <c r="G182" s="53">
        <f t="shared" si="33"/>
        <v>0</v>
      </c>
      <c r="H182" s="53">
        <f t="shared" si="33"/>
        <v>0</v>
      </c>
    </row>
    <row r="183" spans="1:8" x14ac:dyDescent="0.25">
      <c r="A183" s="44" t="s">
        <v>74</v>
      </c>
      <c r="B183" s="45" t="s">
        <v>104</v>
      </c>
      <c r="C183" s="45" t="s">
        <v>147</v>
      </c>
      <c r="D183" s="62" t="s">
        <v>75</v>
      </c>
      <c r="E183" s="38"/>
      <c r="F183" s="53">
        <f t="shared" si="33"/>
        <v>19254998.850000001</v>
      </c>
      <c r="G183" s="53">
        <f t="shared" si="33"/>
        <v>0</v>
      </c>
      <c r="H183" s="53">
        <f t="shared" si="33"/>
        <v>0</v>
      </c>
    </row>
    <row r="184" spans="1:8" x14ac:dyDescent="0.25">
      <c r="A184" s="47" t="s">
        <v>111</v>
      </c>
      <c r="B184" s="48" t="s">
        <v>104</v>
      </c>
      <c r="C184" s="48" t="s">
        <v>147</v>
      </c>
      <c r="D184" s="61" t="s">
        <v>112</v>
      </c>
      <c r="E184" s="36"/>
      <c r="F184" s="50">
        <f t="shared" si="33"/>
        <v>19254998.850000001</v>
      </c>
      <c r="G184" s="50">
        <f t="shared" si="33"/>
        <v>0</v>
      </c>
      <c r="H184" s="50">
        <f t="shared" si="33"/>
        <v>0</v>
      </c>
    </row>
    <row r="185" spans="1:8" ht="30.75" x14ac:dyDescent="0.25">
      <c r="A185" s="47" t="s">
        <v>119</v>
      </c>
      <c r="B185" s="48" t="s">
        <v>104</v>
      </c>
      <c r="C185" s="48" t="s">
        <v>147</v>
      </c>
      <c r="D185" s="61" t="s">
        <v>120</v>
      </c>
      <c r="E185" s="36"/>
      <c r="F185" s="50">
        <f>SUM(F186:F187)</f>
        <v>19254998.850000001</v>
      </c>
      <c r="G185" s="50">
        <f t="shared" ref="G185:H185" si="34">SUM(G186:G187)</f>
        <v>0</v>
      </c>
      <c r="H185" s="50">
        <f t="shared" si="34"/>
        <v>0</v>
      </c>
    </row>
    <row r="186" spans="1:8" ht="30.75" x14ac:dyDescent="0.25">
      <c r="A186" s="47" t="s">
        <v>88</v>
      </c>
      <c r="B186" s="48" t="s">
        <v>104</v>
      </c>
      <c r="C186" s="48" t="s">
        <v>147</v>
      </c>
      <c r="D186" s="61" t="s">
        <v>120</v>
      </c>
      <c r="E186" s="36">
        <v>200</v>
      </c>
      <c r="F186" s="50">
        <v>50000</v>
      </c>
      <c r="G186" s="50">
        <v>0</v>
      </c>
      <c r="H186" s="50">
        <v>0</v>
      </c>
    </row>
    <row r="187" spans="1:8" ht="45.75" x14ac:dyDescent="0.25">
      <c r="A187" s="51" t="s">
        <v>117</v>
      </c>
      <c r="B187" s="48" t="s">
        <v>104</v>
      </c>
      <c r="C187" s="48" t="s">
        <v>147</v>
      </c>
      <c r="D187" s="61" t="s">
        <v>120</v>
      </c>
      <c r="E187" s="36">
        <v>600</v>
      </c>
      <c r="F187" s="50">
        <f>1500000+22799124.25-5044125.4-50000</f>
        <v>19204998.850000001</v>
      </c>
      <c r="G187" s="50">
        <v>0</v>
      </c>
      <c r="H187" s="50">
        <v>0</v>
      </c>
    </row>
    <row r="188" spans="1:8" x14ac:dyDescent="0.25">
      <c r="A188" s="60" t="s">
        <v>148</v>
      </c>
      <c r="B188" s="45" t="s">
        <v>149</v>
      </c>
      <c r="C188" s="45"/>
      <c r="D188" s="61"/>
      <c r="E188" s="36"/>
      <c r="F188" s="53">
        <f t="shared" ref="F188:H192" si="35">F189</f>
        <v>380000</v>
      </c>
      <c r="G188" s="53">
        <f t="shared" si="35"/>
        <v>0</v>
      </c>
      <c r="H188" s="50"/>
    </row>
    <row r="189" spans="1:8" ht="31.5" x14ac:dyDescent="0.25">
      <c r="A189" s="60" t="s">
        <v>150</v>
      </c>
      <c r="B189" s="45" t="s">
        <v>149</v>
      </c>
      <c r="C189" s="45" t="s">
        <v>94</v>
      </c>
      <c r="D189" s="61"/>
      <c r="E189" s="36"/>
      <c r="F189" s="53">
        <f t="shared" si="35"/>
        <v>380000</v>
      </c>
      <c r="G189" s="53">
        <f t="shared" si="35"/>
        <v>0</v>
      </c>
      <c r="H189" s="53">
        <f t="shared" si="35"/>
        <v>0</v>
      </c>
    </row>
    <row r="190" spans="1:8" x14ac:dyDescent="0.25">
      <c r="A190" s="44" t="s">
        <v>74</v>
      </c>
      <c r="B190" s="45" t="s">
        <v>149</v>
      </c>
      <c r="C190" s="45" t="s">
        <v>94</v>
      </c>
      <c r="D190" s="62" t="s">
        <v>75</v>
      </c>
      <c r="E190" s="38"/>
      <c r="F190" s="53">
        <f t="shared" si="35"/>
        <v>380000</v>
      </c>
      <c r="G190" s="53">
        <f t="shared" si="35"/>
        <v>0</v>
      </c>
      <c r="H190" s="53">
        <f t="shared" si="35"/>
        <v>0</v>
      </c>
    </row>
    <row r="191" spans="1:8" x14ac:dyDescent="0.25">
      <c r="A191" s="47" t="s">
        <v>111</v>
      </c>
      <c r="B191" s="48" t="s">
        <v>149</v>
      </c>
      <c r="C191" s="48" t="s">
        <v>94</v>
      </c>
      <c r="D191" s="61" t="s">
        <v>112</v>
      </c>
      <c r="E191" s="36"/>
      <c r="F191" s="50">
        <f t="shared" si="35"/>
        <v>380000</v>
      </c>
      <c r="G191" s="50">
        <f t="shared" si="35"/>
        <v>0</v>
      </c>
      <c r="H191" s="50">
        <f t="shared" si="35"/>
        <v>0</v>
      </c>
    </row>
    <row r="192" spans="1:8" ht="30.75" x14ac:dyDescent="0.25">
      <c r="A192" s="47" t="s">
        <v>119</v>
      </c>
      <c r="B192" s="48" t="s">
        <v>149</v>
      </c>
      <c r="C192" s="48" t="s">
        <v>94</v>
      </c>
      <c r="D192" s="61" t="s">
        <v>120</v>
      </c>
      <c r="E192" s="36"/>
      <c r="F192" s="50">
        <f t="shared" si="35"/>
        <v>380000</v>
      </c>
      <c r="G192" s="50">
        <f t="shared" si="35"/>
        <v>0</v>
      </c>
      <c r="H192" s="50">
        <f t="shared" si="35"/>
        <v>0</v>
      </c>
    </row>
    <row r="193" spans="1:33" ht="30.75" x14ac:dyDescent="0.25">
      <c r="A193" s="47" t="s">
        <v>88</v>
      </c>
      <c r="B193" s="48" t="s">
        <v>149</v>
      </c>
      <c r="C193" s="48" t="s">
        <v>94</v>
      </c>
      <c r="D193" s="61" t="s">
        <v>120</v>
      </c>
      <c r="E193" s="36">
        <v>200</v>
      </c>
      <c r="F193" s="50">
        <v>380000</v>
      </c>
      <c r="G193" s="50">
        <v>0</v>
      </c>
      <c r="H193" s="50">
        <v>0</v>
      </c>
    </row>
    <row r="194" spans="1:33" s="43" customFormat="1" x14ac:dyDescent="0.25">
      <c r="A194" s="44" t="s">
        <v>151</v>
      </c>
      <c r="B194" s="45" t="s">
        <v>127</v>
      </c>
      <c r="C194" s="45"/>
      <c r="D194" s="45"/>
      <c r="E194" s="45"/>
      <c r="F194" s="46">
        <f>F195+F200+F207+F214</f>
        <v>115929943.56</v>
      </c>
      <c r="G194" s="46">
        <f>G195+G200+G207+G214</f>
        <v>26256699.09</v>
      </c>
      <c r="H194" s="46">
        <f>H195+H200+H207+H214</f>
        <v>26608899.09</v>
      </c>
      <c r="I194" s="31"/>
      <c r="J194" s="33"/>
      <c r="K194" s="33"/>
      <c r="L194" s="33"/>
      <c r="M194" s="40"/>
      <c r="N194" s="40"/>
      <c r="O194" s="40"/>
      <c r="P194" s="40"/>
      <c r="Q194" s="40"/>
      <c r="R194" s="40"/>
      <c r="S194" s="40"/>
      <c r="T194" s="40"/>
      <c r="U194" s="40"/>
      <c r="V194" s="40"/>
      <c r="W194" s="40"/>
      <c r="X194" s="41"/>
      <c r="Y194" s="41"/>
      <c r="Z194" s="42"/>
      <c r="AA194" s="42"/>
      <c r="AB194" s="42"/>
      <c r="AC194" s="42"/>
      <c r="AD194" s="42"/>
      <c r="AE194" s="42"/>
      <c r="AF194" s="42"/>
      <c r="AG194" s="42"/>
    </row>
    <row r="195" spans="1:33" s="43" customFormat="1" x14ac:dyDescent="0.25">
      <c r="A195" s="44" t="s">
        <v>152</v>
      </c>
      <c r="B195" s="45" t="s">
        <v>127</v>
      </c>
      <c r="C195" s="45" t="s">
        <v>71</v>
      </c>
      <c r="D195" s="45"/>
      <c r="E195" s="45"/>
      <c r="F195" s="46">
        <f t="shared" ref="F195:H198" si="36">F196</f>
        <v>5422153</v>
      </c>
      <c r="G195" s="46">
        <f t="shared" si="36"/>
        <v>5602153</v>
      </c>
      <c r="H195" s="46">
        <f t="shared" si="36"/>
        <v>5842153</v>
      </c>
      <c r="I195" s="31"/>
      <c r="J195" s="33"/>
      <c r="K195" s="33"/>
      <c r="L195" s="33"/>
      <c r="M195" s="40"/>
      <c r="N195" s="40"/>
      <c r="O195" s="40"/>
      <c r="P195" s="40"/>
      <c r="Q195" s="40"/>
      <c r="R195" s="40"/>
      <c r="S195" s="40"/>
      <c r="T195" s="40"/>
      <c r="U195" s="40"/>
      <c r="V195" s="40"/>
      <c r="W195" s="40"/>
      <c r="X195" s="41"/>
      <c r="Y195" s="41"/>
      <c r="Z195" s="42"/>
      <c r="AA195" s="42"/>
      <c r="AB195" s="42"/>
      <c r="AC195" s="42"/>
      <c r="AD195" s="42"/>
      <c r="AE195" s="42"/>
      <c r="AF195" s="42"/>
      <c r="AG195" s="42"/>
    </row>
    <row r="196" spans="1:33" s="43" customFormat="1" x14ac:dyDescent="0.25">
      <c r="A196" s="44" t="s">
        <v>74</v>
      </c>
      <c r="B196" s="45" t="s">
        <v>127</v>
      </c>
      <c r="C196" s="45" t="s">
        <v>71</v>
      </c>
      <c r="D196" s="45" t="s">
        <v>75</v>
      </c>
      <c r="E196" s="45"/>
      <c r="F196" s="46">
        <f t="shared" si="36"/>
        <v>5422153</v>
      </c>
      <c r="G196" s="46">
        <f t="shared" si="36"/>
        <v>5602153</v>
      </c>
      <c r="H196" s="46">
        <f t="shared" si="36"/>
        <v>5842153</v>
      </c>
      <c r="I196" s="31"/>
      <c r="J196" s="33"/>
      <c r="K196" s="33"/>
      <c r="L196" s="33"/>
      <c r="M196" s="40"/>
      <c r="N196" s="40"/>
      <c r="O196" s="40"/>
      <c r="P196" s="40"/>
      <c r="Q196" s="40"/>
      <c r="R196" s="40"/>
      <c r="S196" s="40"/>
      <c r="T196" s="40"/>
      <c r="U196" s="40"/>
      <c r="V196" s="40"/>
      <c r="W196" s="40"/>
      <c r="X196" s="41"/>
      <c r="Y196" s="41"/>
      <c r="Z196" s="42"/>
      <c r="AA196" s="42"/>
      <c r="AB196" s="42"/>
      <c r="AC196" s="42"/>
      <c r="AD196" s="42"/>
      <c r="AE196" s="42"/>
      <c r="AF196" s="42"/>
      <c r="AG196" s="42"/>
    </row>
    <row r="197" spans="1:33" x14ac:dyDescent="0.25">
      <c r="A197" s="47" t="s">
        <v>111</v>
      </c>
      <c r="B197" s="48" t="s">
        <v>127</v>
      </c>
      <c r="C197" s="48" t="s">
        <v>71</v>
      </c>
      <c r="D197" s="48" t="s">
        <v>112</v>
      </c>
      <c r="E197" s="48"/>
      <c r="F197" s="49">
        <f t="shared" si="36"/>
        <v>5422153</v>
      </c>
      <c r="G197" s="49">
        <f t="shared" si="36"/>
        <v>5602153</v>
      </c>
      <c r="H197" s="49">
        <f t="shared" si="36"/>
        <v>5842153</v>
      </c>
    </row>
    <row r="198" spans="1:33" ht="60.75" x14ac:dyDescent="0.25">
      <c r="A198" s="66" t="s">
        <v>153</v>
      </c>
      <c r="B198" s="48" t="s">
        <v>127</v>
      </c>
      <c r="C198" s="48" t="s">
        <v>71</v>
      </c>
      <c r="D198" s="48" t="s">
        <v>154</v>
      </c>
      <c r="E198" s="48"/>
      <c r="F198" s="49">
        <f t="shared" si="36"/>
        <v>5422153</v>
      </c>
      <c r="G198" s="49">
        <f t="shared" si="36"/>
        <v>5602153</v>
      </c>
      <c r="H198" s="49">
        <f t="shared" si="36"/>
        <v>5842153</v>
      </c>
    </row>
    <row r="199" spans="1:33" ht="30.75" x14ac:dyDescent="0.25">
      <c r="A199" s="47" t="s">
        <v>97</v>
      </c>
      <c r="B199" s="48" t="s">
        <v>127</v>
      </c>
      <c r="C199" s="48" t="s">
        <v>71</v>
      </c>
      <c r="D199" s="48" t="s">
        <v>154</v>
      </c>
      <c r="E199" s="48" t="s">
        <v>98</v>
      </c>
      <c r="F199" s="50">
        <v>5422153</v>
      </c>
      <c r="G199" s="50">
        <v>5602153</v>
      </c>
      <c r="H199" s="50">
        <v>5842153</v>
      </c>
    </row>
    <row r="200" spans="1:33" hidden="1" x14ac:dyDescent="0.25">
      <c r="A200" s="44" t="s">
        <v>155</v>
      </c>
      <c r="B200" s="45" t="s">
        <v>127</v>
      </c>
      <c r="C200" s="45" t="s">
        <v>83</v>
      </c>
      <c r="D200" s="45"/>
      <c r="E200" s="45"/>
      <c r="F200" s="46">
        <f t="shared" ref="F200:H203" si="37">F201</f>
        <v>0</v>
      </c>
      <c r="G200" s="46">
        <f t="shared" si="37"/>
        <v>0</v>
      </c>
      <c r="H200" s="46">
        <f t="shared" si="37"/>
        <v>0</v>
      </c>
    </row>
    <row r="201" spans="1:33" hidden="1" x14ac:dyDescent="0.25">
      <c r="A201" s="44" t="s">
        <v>74</v>
      </c>
      <c r="B201" s="45" t="s">
        <v>127</v>
      </c>
      <c r="C201" s="45" t="s">
        <v>83</v>
      </c>
      <c r="D201" s="45" t="s">
        <v>75</v>
      </c>
      <c r="E201" s="45"/>
      <c r="F201" s="46">
        <f t="shared" si="37"/>
        <v>0</v>
      </c>
      <c r="G201" s="46">
        <f t="shared" si="37"/>
        <v>0</v>
      </c>
      <c r="H201" s="46">
        <f t="shared" si="37"/>
        <v>0</v>
      </c>
    </row>
    <row r="202" spans="1:33" hidden="1" x14ac:dyDescent="0.25">
      <c r="A202" s="47" t="s">
        <v>111</v>
      </c>
      <c r="B202" s="48" t="s">
        <v>127</v>
      </c>
      <c r="C202" s="48" t="s">
        <v>83</v>
      </c>
      <c r="D202" s="48" t="s">
        <v>112</v>
      </c>
      <c r="E202" s="48"/>
      <c r="F202" s="49">
        <f>F203+F205</f>
        <v>0</v>
      </c>
      <c r="G202" s="49">
        <f>G203+G205</f>
        <v>0</v>
      </c>
      <c r="H202" s="49">
        <f>H203+H205</f>
        <v>0</v>
      </c>
    </row>
    <row r="203" spans="1:33" ht="30.75" hidden="1" x14ac:dyDescent="0.25">
      <c r="A203" s="47" t="s">
        <v>156</v>
      </c>
      <c r="B203" s="48" t="s">
        <v>127</v>
      </c>
      <c r="C203" s="48" t="s">
        <v>83</v>
      </c>
      <c r="D203" s="48" t="s">
        <v>157</v>
      </c>
      <c r="E203" s="48"/>
      <c r="F203" s="49">
        <f t="shared" si="37"/>
        <v>0</v>
      </c>
      <c r="G203" s="49">
        <f t="shared" si="37"/>
        <v>0</v>
      </c>
      <c r="H203" s="49">
        <f t="shared" si="37"/>
        <v>0</v>
      </c>
    </row>
    <row r="204" spans="1:33" ht="30.75" hidden="1" x14ac:dyDescent="0.25">
      <c r="A204" s="47" t="s">
        <v>158</v>
      </c>
      <c r="B204" s="48" t="s">
        <v>127</v>
      </c>
      <c r="C204" s="48" t="s">
        <v>83</v>
      </c>
      <c r="D204" s="48" t="s">
        <v>157</v>
      </c>
      <c r="E204" s="48" t="s">
        <v>159</v>
      </c>
      <c r="F204" s="50">
        <v>0</v>
      </c>
      <c r="G204" s="50">
        <v>0</v>
      </c>
      <c r="H204" s="50">
        <v>0</v>
      </c>
    </row>
    <row r="205" spans="1:33" ht="30.75" hidden="1" x14ac:dyDescent="0.25">
      <c r="A205" s="47" t="s">
        <v>119</v>
      </c>
      <c r="B205" s="48" t="s">
        <v>127</v>
      </c>
      <c r="C205" s="48" t="s">
        <v>83</v>
      </c>
      <c r="D205" s="61" t="s">
        <v>120</v>
      </c>
      <c r="E205" s="36"/>
      <c r="F205" s="50">
        <f>F206</f>
        <v>0</v>
      </c>
      <c r="G205" s="50">
        <f>G206</f>
        <v>0</v>
      </c>
      <c r="H205" s="50"/>
    </row>
    <row r="206" spans="1:33" ht="30.75" hidden="1" x14ac:dyDescent="0.25">
      <c r="A206" s="47" t="s">
        <v>88</v>
      </c>
      <c r="B206" s="48" t="s">
        <v>127</v>
      </c>
      <c r="C206" s="48" t="s">
        <v>83</v>
      </c>
      <c r="D206" s="61" t="s">
        <v>120</v>
      </c>
      <c r="E206" s="36">
        <v>200</v>
      </c>
      <c r="F206" s="50">
        <v>0</v>
      </c>
      <c r="G206" s="50">
        <v>0</v>
      </c>
      <c r="H206" s="50"/>
    </row>
    <row r="207" spans="1:33" x14ac:dyDescent="0.25">
      <c r="A207" s="44" t="s">
        <v>160</v>
      </c>
      <c r="B207" s="45" t="s">
        <v>127</v>
      </c>
      <c r="C207" s="45" t="s">
        <v>94</v>
      </c>
      <c r="D207" s="45"/>
      <c r="E207" s="45"/>
      <c r="F207" s="46">
        <f t="shared" ref="F207:H209" si="38">F208</f>
        <v>13500000</v>
      </c>
      <c r="G207" s="46">
        <f t="shared" si="38"/>
        <v>13500000</v>
      </c>
      <c r="H207" s="46">
        <f t="shared" si="38"/>
        <v>13500000</v>
      </c>
    </row>
    <row r="208" spans="1:33" x14ac:dyDescent="0.25">
      <c r="A208" s="44" t="s">
        <v>74</v>
      </c>
      <c r="B208" s="45" t="s">
        <v>127</v>
      </c>
      <c r="C208" s="45" t="s">
        <v>94</v>
      </c>
      <c r="D208" s="45" t="s">
        <v>75</v>
      </c>
      <c r="E208" s="45"/>
      <c r="F208" s="46">
        <f t="shared" si="38"/>
        <v>13500000</v>
      </c>
      <c r="G208" s="46">
        <f t="shared" si="38"/>
        <v>13500000</v>
      </c>
      <c r="H208" s="46">
        <f t="shared" si="38"/>
        <v>13500000</v>
      </c>
    </row>
    <row r="209" spans="1:33" x14ac:dyDescent="0.25">
      <c r="A209" s="47" t="s">
        <v>111</v>
      </c>
      <c r="B209" s="48" t="s">
        <v>127</v>
      </c>
      <c r="C209" s="48" t="s">
        <v>94</v>
      </c>
      <c r="D209" s="48" t="s">
        <v>112</v>
      </c>
      <c r="E209" s="48"/>
      <c r="F209" s="49">
        <f t="shared" si="38"/>
        <v>13500000</v>
      </c>
      <c r="G209" s="49">
        <f t="shared" si="38"/>
        <v>13500000</v>
      </c>
      <c r="H209" s="49">
        <f t="shared" si="38"/>
        <v>13500000</v>
      </c>
    </row>
    <row r="210" spans="1:33" ht="30.75" x14ac:dyDescent="0.25">
      <c r="A210" s="47" t="s">
        <v>156</v>
      </c>
      <c r="B210" s="48" t="s">
        <v>127</v>
      </c>
      <c r="C210" s="48" t="s">
        <v>94</v>
      </c>
      <c r="D210" s="48" t="s">
        <v>157</v>
      </c>
      <c r="E210" s="48"/>
      <c r="F210" s="49">
        <f>SUM(F211:F213)</f>
        <v>13500000</v>
      </c>
      <c r="G210" s="49">
        <f>SUM(G211:G213)</f>
        <v>13500000</v>
      </c>
      <c r="H210" s="49">
        <f>SUM(H211:H213)</f>
        <v>13500000</v>
      </c>
    </row>
    <row r="211" spans="1:33" ht="30.75" x14ac:dyDescent="0.25">
      <c r="A211" s="47" t="s">
        <v>88</v>
      </c>
      <c r="B211" s="48" t="s">
        <v>127</v>
      </c>
      <c r="C211" s="48" t="s">
        <v>94</v>
      </c>
      <c r="D211" s="48" t="s">
        <v>157</v>
      </c>
      <c r="E211" s="48" t="s">
        <v>89</v>
      </c>
      <c r="F211" s="67">
        <v>197734</v>
      </c>
      <c r="G211" s="67">
        <v>197734</v>
      </c>
      <c r="H211" s="67">
        <v>197734</v>
      </c>
    </row>
    <row r="212" spans="1:33" ht="30.75" x14ac:dyDescent="0.25">
      <c r="A212" s="47" t="s">
        <v>97</v>
      </c>
      <c r="B212" s="48" t="s">
        <v>127</v>
      </c>
      <c r="C212" s="48" t="s">
        <v>94</v>
      </c>
      <c r="D212" s="48" t="s">
        <v>157</v>
      </c>
      <c r="E212" s="48" t="s">
        <v>98</v>
      </c>
      <c r="F212" s="67">
        <v>13302266</v>
      </c>
      <c r="G212" s="67">
        <v>13302266</v>
      </c>
      <c r="H212" s="67">
        <v>13302266</v>
      </c>
    </row>
    <row r="213" spans="1:33" ht="30.75" hidden="1" x14ac:dyDescent="0.25">
      <c r="A213" s="47" t="s">
        <v>158</v>
      </c>
      <c r="B213" s="48" t="s">
        <v>127</v>
      </c>
      <c r="C213" s="48" t="s">
        <v>94</v>
      </c>
      <c r="D213" s="48" t="s">
        <v>157</v>
      </c>
      <c r="E213" s="48" t="s">
        <v>159</v>
      </c>
      <c r="F213" s="67">
        <v>0</v>
      </c>
      <c r="G213" s="67">
        <v>0</v>
      </c>
      <c r="H213" s="50"/>
    </row>
    <row r="214" spans="1:33" s="43" customFormat="1" ht="31.5" x14ac:dyDescent="0.25">
      <c r="A214" s="44" t="s">
        <v>161</v>
      </c>
      <c r="B214" s="45" t="s">
        <v>127</v>
      </c>
      <c r="C214" s="45" t="s">
        <v>100</v>
      </c>
      <c r="D214" s="45"/>
      <c r="E214" s="45"/>
      <c r="F214" s="46">
        <f>F215</f>
        <v>97007790.560000002</v>
      </c>
      <c r="G214" s="46">
        <f>G215</f>
        <v>7154546.0899999999</v>
      </c>
      <c r="H214" s="46">
        <f>H215</f>
        <v>7266746.0899999999</v>
      </c>
      <c r="I214" s="31"/>
      <c r="J214" s="33"/>
      <c r="K214" s="33"/>
      <c r="L214" s="33"/>
      <c r="M214" s="40"/>
      <c r="N214" s="40"/>
      <c r="O214" s="40"/>
      <c r="P214" s="40"/>
      <c r="Q214" s="40"/>
      <c r="R214" s="40"/>
      <c r="S214" s="40"/>
      <c r="T214" s="40"/>
      <c r="U214" s="40"/>
      <c r="V214" s="40"/>
      <c r="W214" s="40"/>
      <c r="X214" s="41"/>
      <c r="Y214" s="41"/>
      <c r="Z214" s="42"/>
      <c r="AA214" s="42"/>
      <c r="AB214" s="42"/>
      <c r="AC214" s="42"/>
      <c r="AD214" s="42"/>
      <c r="AE214" s="42"/>
      <c r="AF214" s="42"/>
      <c r="AG214" s="42"/>
    </row>
    <row r="215" spans="1:33" s="43" customFormat="1" x14ac:dyDescent="0.25">
      <c r="A215" s="44" t="s">
        <v>74</v>
      </c>
      <c r="B215" s="45" t="s">
        <v>127</v>
      </c>
      <c r="C215" s="45" t="s">
        <v>100</v>
      </c>
      <c r="D215" s="45" t="s">
        <v>75</v>
      </c>
      <c r="E215" s="45"/>
      <c r="F215" s="46">
        <f>F216+F219</f>
        <v>97007790.560000002</v>
      </c>
      <c r="G215" s="46">
        <f>G216+G219</f>
        <v>7154546.0899999999</v>
      </c>
      <c r="H215" s="46">
        <f>H216+H219</f>
        <v>7266746.0899999999</v>
      </c>
      <c r="I215" s="31"/>
      <c r="J215" s="33"/>
      <c r="K215" s="33"/>
      <c r="L215" s="33"/>
      <c r="M215" s="40"/>
      <c r="N215" s="40"/>
      <c r="O215" s="40"/>
      <c r="P215" s="40"/>
      <c r="Q215" s="40"/>
      <c r="R215" s="40"/>
      <c r="S215" s="40"/>
      <c r="T215" s="40"/>
      <c r="U215" s="40"/>
      <c r="V215" s="40"/>
      <c r="W215" s="40"/>
      <c r="X215" s="41"/>
      <c r="Y215" s="41"/>
      <c r="Z215" s="42"/>
      <c r="AA215" s="42"/>
      <c r="AB215" s="42"/>
      <c r="AC215" s="42"/>
      <c r="AD215" s="42"/>
      <c r="AE215" s="42"/>
      <c r="AF215" s="42"/>
      <c r="AG215" s="42"/>
    </row>
    <row r="216" spans="1:33" s="43" customFormat="1" ht="30.75" x14ac:dyDescent="0.25">
      <c r="A216" s="47" t="s">
        <v>76</v>
      </c>
      <c r="B216" s="48" t="s">
        <v>127</v>
      </c>
      <c r="C216" s="48" t="s">
        <v>100</v>
      </c>
      <c r="D216" s="48" t="s">
        <v>77</v>
      </c>
      <c r="E216" s="48"/>
      <c r="F216" s="49">
        <f t="shared" ref="F216:H217" si="39">F217</f>
        <v>5259855.0599999996</v>
      </c>
      <c r="G216" s="49">
        <f t="shared" si="39"/>
        <v>4910546.09</v>
      </c>
      <c r="H216" s="49">
        <f t="shared" si="39"/>
        <v>4910546.09</v>
      </c>
      <c r="I216" s="31"/>
      <c r="J216" s="33"/>
      <c r="K216" s="33"/>
      <c r="L216" s="33"/>
      <c r="M216" s="40"/>
      <c r="N216" s="40"/>
      <c r="O216" s="40"/>
      <c r="P216" s="40"/>
      <c r="Q216" s="40"/>
      <c r="R216" s="40"/>
      <c r="S216" s="40"/>
      <c r="T216" s="40"/>
      <c r="U216" s="40"/>
      <c r="V216" s="40"/>
      <c r="W216" s="40"/>
      <c r="X216" s="41"/>
      <c r="Y216" s="41"/>
      <c r="Z216" s="42"/>
      <c r="AA216" s="42"/>
      <c r="AB216" s="42"/>
      <c r="AC216" s="42"/>
      <c r="AD216" s="42"/>
      <c r="AE216" s="42"/>
      <c r="AF216" s="42"/>
      <c r="AG216" s="42"/>
    </row>
    <row r="217" spans="1:33" s="43" customFormat="1" ht="30.75" x14ac:dyDescent="0.25">
      <c r="A217" s="47" t="s">
        <v>95</v>
      </c>
      <c r="B217" s="48" t="s">
        <v>127</v>
      </c>
      <c r="C217" s="48" t="s">
        <v>100</v>
      </c>
      <c r="D217" s="48" t="s">
        <v>96</v>
      </c>
      <c r="E217" s="48"/>
      <c r="F217" s="49">
        <f t="shared" si="39"/>
        <v>5259855.0599999996</v>
      </c>
      <c r="G217" s="49">
        <f t="shared" si="39"/>
        <v>4910546.09</v>
      </c>
      <c r="H217" s="49">
        <f t="shared" si="39"/>
        <v>4910546.09</v>
      </c>
      <c r="I217" s="31"/>
      <c r="J217" s="33"/>
      <c r="K217" s="33"/>
      <c r="L217" s="33"/>
      <c r="M217" s="40"/>
      <c r="N217" s="40"/>
      <c r="O217" s="40"/>
      <c r="P217" s="40"/>
      <c r="Q217" s="40"/>
      <c r="R217" s="40"/>
      <c r="S217" s="40"/>
      <c r="T217" s="40"/>
      <c r="U217" s="40"/>
      <c r="V217" s="40"/>
      <c r="W217" s="40"/>
      <c r="X217" s="41"/>
      <c r="Y217" s="41"/>
      <c r="Z217" s="42"/>
      <c r="AA217" s="42"/>
      <c r="AB217" s="42"/>
      <c r="AC217" s="42"/>
      <c r="AD217" s="42"/>
      <c r="AE217" s="42"/>
      <c r="AF217" s="42"/>
      <c r="AG217" s="42"/>
    </row>
    <row r="218" spans="1:33" s="43" customFormat="1" ht="75.75" x14ac:dyDescent="0.25">
      <c r="A218" s="47" t="s">
        <v>80</v>
      </c>
      <c r="B218" s="48" t="s">
        <v>127</v>
      </c>
      <c r="C218" s="48" t="s">
        <v>100</v>
      </c>
      <c r="D218" s="48" t="s">
        <v>96</v>
      </c>
      <c r="E218" s="48" t="s">
        <v>81</v>
      </c>
      <c r="F218" s="49">
        <f>4910546.09+349308.97</f>
        <v>5259855.0599999996</v>
      </c>
      <c r="G218" s="49">
        <v>4910546.09</v>
      </c>
      <c r="H218" s="50">
        <v>4910546.09</v>
      </c>
      <c r="I218" s="31"/>
      <c r="J218" s="33"/>
      <c r="K218" s="33"/>
      <c r="L218" s="33"/>
      <c r="M218" s="40"/>
      <c r="N218" s="40"/>
      <c r="O218" s="40"/>
      <c r="P218" s="40"/>
      <c r="Q218" s="40"/>
      <c r="R218" s="40"/>
      <c r="S218" s="40"/>
      <c r="T218" s="40"/>
      <c r="U218" s="40"/>
      <c r="V218" s="40"/>
      <c r="W218" s="40"/>
      <c r="X218" s="41"/>
      <c r="Y218" s="41"/>
      <c r="Z218" s="42"/>
      <c r="AA218" s="42"/>
      <c r="AB218" s="42"/>
      <c r="AC218" s="42"/>
      <c r="AD218" s="42"/>
      <c r="AE218" s="42"/>
      <c r="AF218" s="42"/>
      <c r="AG218" s="42"/>
    </row>
    <row r="219" spans="1:33" x14ac:dyDescent="0.25">
      <c r="A219" s="47" t="s">
        <v>111</v>
      </c>
      <c r="B219" s="48" t="s">
        <v>127</v>
      </c>
      <c r="C219" s="48" t="s">
        <v>100</v>
      </c>
      <c r="D219" s="48" t="s">
        <v>112</v>
      </c>
      <c r="E219" s="48"/>
      <c r="F219" s="49">
        <f>F226+F224+F222+F220</f>
        <v>91747935.5</v>
      </c>
      <c r="G219" s="49">
        <f t="shared" ref="G219:H219" si="40">G226+G224+G222+G220</f>
        <v>2244000</v>
      </c>
      <c r="H219" s="49">
        <f t="shared" si="40"/>
        <v>2356200</v>
      </c>
    </row>
    <row r="220" spans="1:33" ht="40.5" customHeight="1" x14ac:dyDescent="0.25">
      <c r="A220" s="47" t="s">
        <v>906</v>
      </c>
      <c r="B220" s="48" t="s">
        <v>127</v>
      </c>
      <c r="C220" s="48" t="s">
        <v>100</v>
      </c>
      <c r="D220" s="48" t="s">
        <v>905</v>
      </c>
      <c r="E220" s="48"/>
      <c r="F220" s="49">
        <f>F221</f>
        <v>47167.5</v>
      </c>
      <c r="G220" s="49">
        <f t="shared" ref="G220:H220" si="41">G221</f>
        <v>0</v>
      </c>
      <c r="H220" s="49">
        <f t="shared" si="41"/>
        <v>0</v>
      </c>
    </row>
    <row r="221" spans="1:33" ht="30.75" x14ac:dyDescent="0.25">
      <c r="A221" s="47" t="s">
        <v>88</v>
      </c>
      <c r="B221" s="48" t="s">
        <v>127</v>
      </c>
      <c r="C221" s="48" t="s">
        <v>100</v>
      </c>
      <c r="D221" s="48" t="s">
        <v>905</v>
      </c>
      <c r="E221" s="48" t="s">
        <v>89</v>
      </c>
      <c r="F221" s="49">
        <v>47167.5</v>
      </c>
      <c r="G221" s="49">
        <v>0</v>
      </c>
      <c r="H221" s="49">
        <v>0</v>
      </c>
    </row>
    <row r="222" spans="1:33" ht="37.5" customHeight="1" x14ac:dyDescent="0.25">
      <c r="A222" s="47" t="s">
        <v>435</v>
      </c>
      <c r="B222" s="48" t="s">
        <v>127</v>
      </c>
      <c r="C222" s="48" t="s">
        <v>100</v>
      </c>
      <c r="D222" s="48" t="s">
        <v>434</v>
      </c>
      <c r="E222" s="48"/>
      <c r="F222" s="49">
        <f>F223</f>
        <v>89568968</v>
      </c>
      <c r="G222" s="49">
        <f t="shared" ref="G222:H222" si="42">G223</f>
        <v>0</v>
      </c>
      <c r="H222" s="49">
        <f t="shared" si="42"/>
        <v>0</v>
      </c>
    </row>
    <row r="223" spans="1:33" ht="30.75" x14ac:dyDescent="0.25">
      <c r="A223" s="47" t="s">
        <v>97</v>
      </c>
      <c r="B223" s="48" t="s">
        <v>127</v>
      </c>
      <c r="C223" s="48" t="s">
        <v>100</v>
      </c>
      <c r="D223" s="48" t="s">
        <v>434</v>
      </c>
      <c r="E223" s="48" t="s">
        <v>98</v>
      </c>
      <c r="F223" s="49">
        <f>10000000+45268968+10000000+7200000+2100000+6300000+5700000+3000000</f>
        <v>89568968</v>
      </c>
      <c r="G223" s="49">
        <v>0</v>
      </c>
      <c r="H223" s="49">
        <v>0</v>
      </c>
    </row>
    <row r="224" spans="1:33" ht="30.75" hidden="1" x14ac:dyDescent="0.25">
      <c r="A224" s="47" t="s">
        <v>156</v>
      </c>
      <c r="B224" s="48" t="s">
        <v>127</v>
      </c>
      <c r="C224" s="48" t="s">
        <v>100</v>
      </c>
      <c r="D224" s="48" t="s">
        <v>157</v>
      </c>
      <c r="E224" s="48"/>
      <c r="F224" s="49">
        <f>F225</f>
        <v>0</v>
      </c>
      <c r="G224" s="49">
        <f>G225</f>
        <v>0</v>
      </c>
      <c r="H224" s="49">
        <f>H225</f>
        <v>0</v>
      </c>
    </row>
    <row r="225" spans="1:33" ht="30.75" hidden="1" x14ac:dyDescent="0.25">
      <c r="A225" s="47" t="s">
        <v>97</v>
      </c>
      <c r="B225" s="48" t="s">
        <v>127</v>
      </c>
      <c r="C225" s="48" t="s">
        <v>100</v>
      </c>
      <c r="D225" s="48" t="s">
        <v>157</v>
      </c>
      <c r="E225" s="48" t="s">
        <v>98</v>
      </c>
      <c r="F225" s="49">
        <v>0</v>
      </c>
      <c r="G225" s="49">
        <v>0</v>
      </c>
      <c r="H225" s="50"/>
    </row>
    <row r="226" spans="1:33" ht="30.75" x14ac:dyDescent="0.25">
      <c r="A226" s="47" t="s">
        <v>162</v>
      </c>
      <c r="B226" s="48" t="s">
        <v>127</v>
      </c>
      <c r="C226" s="48" t="s">
        <v>100</v>
      </c>
      <c r="D226" s="48" t="s">
        <v>163</v>
      </c>
      <c r="E226" s="48"/>
      <c r="F226" s="49">
        <f>F227</f>
        <v>2131800</v>
      </c>
      <c r="G226" s="49">
        <f t="shared" ref="G226:H226" si="43">G227</f>
        <v>2244000</v>
      </c>
      <c r="H226" s="49">
        <f t="shared" si="43"/>
        <v>2356200</v>
      </c>
    </row>
    <row r="227" spans="1:33" ht="30.75" x14ac:dyDescent="0.25">
      <c r="A227" s="47" t="s">
        <v>97</v>
      </c>
      <c r="B227" s="48" t="s">
        <v>127</v>
      </c>
      <c r="C227" s="48" t="s">
        <v>100</v>
      </c>
      <c r="D227" s="48" t="s">
        <v>163</v>
      </c>
      <c r="E227" s="48" t="s">
        <v>98</v>
      </c>
      <c r="F227" s="50">
        <v>2131800</v>
      </c>
      <c r="G227" s="50">
        <v>2244000</v>
      </c>
      <c r="H227" s="50">
        <v>2356200</v>
      </c>
      <c r="M227" s="68"/>
      <c r="N227" s="68"/>
      <c r="O227" s="68"/>
      <c r="Q227" s="68"/>
      <c r="R227" s="68"/>
      <c r="T227" s="68"/>
      <c r="W227" s="68"/>
      <c r="AA227" s="69"/>
    </row>
    <row r="228" spans="1:33" x14ac:dyDescent="0.25">
      <c r="A228" s="44" t="s">
        <v>164</v>
      </c>
      <c r="B228" s="45" t="s">
        <v>110</v>
      </c>
      <c r="C228" s="45"/>
      <c r="D228" s="45"/>
      <c r="E228" s="70"/>
      <c r="F228" s="53">
        <f t="shared" ref="F228:H230" si="44">F229</f>
        <v>6599775.2600000007</v>
      </c>
      <c r="G228" s="53">
        <f t="shared" si="44"/>
        <v>0</v>
      </c>
      <c r="H228" s="53">
        <f t="shared" si="44"/>
        <v>0</v>
      </c>
    </row>
    <row r="229" spans="1:33" x14ac:dyDescent="0.25">
      <c r="A229" s="44" t="s">
        <v>165</v>
      </c>
      <c r="B229" s="45" t="s">
        <v>110</v>
      </c>
      <c r="C229" s="45" t="s">
        <v>71</v>
      </c>
      <c r="D229" s="45"/>
      <c r="E229" s="70"/>
      <c r="F229" s="53">
        <f t="shared" si="44"/>
        <v>6599775.2600000007</v>
      </c>
      <c r="G229" s="53">
        <f t="shared" si="44"/>
        <v>0</v>
      </c>
      <c r="H229" s="53">
        <f t="shared" si="44"/>
        <v>0</v>
      </c>
    </row>
    <row r="230" spans="1:33" x14ac:dyDescent="0.25">
      <c r="A230" s="44" t="s">
        <v>74</v>
      </c>
      <c r="B230" s="45" t="s">
        <v>110</v>
      </c>
      <c r="C230" s="45" t="s">
        <v>71</v>
      </c>
      <c r="D230" s="71" t="s">
        <v>75</v>
      </c>
      <c r="E230" s="70"/>
      <c r="F230" s="53">
        <f t="shared" si="44"/>
        <v>6599775.2600000007</v>
      </c>
      <c r="G230" s="53">
        <f t="shared" si="44"/>
        <v>0</v>
      </c>
      <c r="H230" s="53">
        <f t="shared" si="44"/>
        <v>0</v>
      </c>
    </row>
    <row r="231" spans="1:33" x14ac:dyDescent="0.25">
      <c r="A231" s="47" t="s">
        <v>111</v>
      </c>
      <c r="B231" s="48" t="s">
        <v>110</v>
      </c>
      <c r="C231" s="48" t="s">
        <v>71</v>
      </c>
      <c r="D231" s="48" t="s">
        <v>112</v>
      </c>
      <c r="E231" s="72"/>
      <c r="F231" s="50">
        <f>F232+F236</f>
        <v>6599775.2600000007</v>
      </c>
      <c r="G231" s="50">
        <f>G232+G236</f>
        <v>0</v>
      </c>
      <c r="H231" s="50">
        <f>H232+H236</f>
        <v>0</v>
      </c>
    </row>
    <row r="232" spans="1:33" x14ac:dyDescent="0.25">
      <c r="A232" s="47" t="s">
        <v>166</v>
      </c>
      <c r="B232" s="48" t="s">
        <v>110</v>
      </c>
      <c r="C232" s="48" t="s">
        <v>71</v>
      </c>
      <c r="D232" s="48" t="s">
        <v>167</v>
      </c>
      <c r="E232" s="72"/>
      <c r="F232" s="50">
        <f>F235+F233+F234</f>
        <v>6599775.2600000007</v>
      </c>
      <c r="G232" s="50">
        <f>G235+G233+G234</f>
        <v>0</v>
      </c>
      <c r="H232" s="50">
        <f>H235+H233+H234</f>
        <v>0</v>
      </c>
    </row>
    <row r="233" spans="1:33" ht="30.75" x14ac:dyDescent="0.25">
      <c r="A233" s="47" t="s">
        <v>88</v>
      </c>
      <c r="B233" s="48" t="s">
        <v>110</v>
      </c>
      <c r="C233" s="48" t="s">
        <v>71</v>
      </c>
      <c r="D233" s="48" t="s">
        <v>167</v>
      </c>
      <c r="E233" s="72" t="s">
        <v>89</v>
      </c>
      <c r="F233" s="50">
        <f>5741485.9+66933.36</f>
        <v>5808419.2600000007</v>
      </c>
      <c r="G233" s="50">
        <v>0</v>
      </c>
      <c r="H233" s="50"/>
    </row>
    <row r="234" spans="1:33" ht="30.75" x14ac:dyDescent="0.25">
      <c r="A234" s="47" t="s">
        <v>97</v>
      </c>
      <c r="B234" s="48" t="s">
        <v>110</v>
      </c>
      <c r="C234" s="48" t="s">
        <v>71</v>
      </c>
      <c r="D234" s="48" t="s">
        <v>167</v>
      </c>
      <c r="E234" s="72" t="s">
        <v>98</v>
      </c>
      <c r="F234" s="50">
        <f>600000+191356</f>
        <v>791356</v>
      </c>
      <c r="G234" s="50">
        <v>0</v>
      </c>
      <c r="H234" s="50">
        <v>0</v>
      </c>
    </row>
    <row r="235" spans="1:33" ht="30.75" hidden="1" x14ac:dyDescent="0.25">
      <c r="A235" s="47" t="s">
        <v>158</v>
      </c>
      <c r="B235" s="48" t="s">
        <v>110</v>
      </c>
      <c r="C235" s="48" t="s">
        <v>71</v>
      </c>
      <c r="D235" s="48" t="s">
        <v>167</v>
      </c>
      <c r="E235" s="72" t="s">
        <v>159</v>
      </c>
      <c r="F235" s="50">
        <v>0</v>
      </c>
      <c r="G235" s="50">
        <v>0</v>
      </c>
      <c r="H235" s="50"/>
    </row>
    <row r="236" spans="1:33" ht="30.75" hidden="1" x14ac:dyDescent="0.25">
      <c r="A236" s="47" t="s">
        <v>119</v>
      </c>
      <c r="B236" s="48" t="s">
        <v>110</v>
      </c>
      <c r="C236" s="48" t="s">
        <v>71</v>
      </c>
      <c r="D236" s="48" t="s">
        <v>120</v>
      </c>
      <c r="E236" s="72"/>
      <c r="F236" s="50">
        <f>F237</f>
        <v>0</v>
      </c>
      <c r="G236" s="50">
        <f>G237</f>
        <v>0</v>
      </c>
      <c r="H236" s="50"/>
    </row>
    <row r="237" spans="1:33" ht="30.75" hidden="1" x14ac:dyDescent="0.25">
      <c r="A237" s="47" t="s">
        <v>88</v>
      </c>
      <c r="B237" s="48" t="s">
        <v>110</v>
      </c>
      <c r="C237" s="48" t="s">
        <v>71</v>
      </c>
      <c r="D237" s="48" t="s">
        <v>120</v>
      </c>
      <c r="E237" s="72" t="s">
        <v>89</v>
      </c>
      <c r="F237" s="50">
        <v>0</v>
      </c>
      <c r="G237" s="50"/>
      <c r="H237" s="50"/>
    </row>
    <row r="238" spans="1:33" s="43" customFormat="1" ht="31.5" x14ac:dyDescent="0.25">
      <c r="A238" s="44" t="s">
        <v>168</v>
      </c>
      <c r="B238" s="45" t="s">
        <v>116</v>
      </c>
      <c r="C238" s="45" t="s">
        <v>169</v>
      </c>
      <c r="D238" s="45"/>
      <c r="E238" s="70"/>
      <c r="F238" s="53">
        <f>F239</f>
        <v>7275596.21</v>
      </c>
      <c r="G238" s="53">
        <f t="shared" ref="G238:H242" si="45">G239</f>
        <v>36871055.180000007</v>
      </c>
      <c r="H238" s="53">
        <f t="shared" si="45"/>
        <v>23509132.210000001</v>
      </c>
      <c r="I238" s="73"/>
      <c r="J238" s="40"/>
      <c r="K238" s="40"/>
      <c r="L238" s="40"/>
      <c r="M238" s="40"/>
      <c r="N238" s="40"/>
      <c r="O238" s="40"/>
      <c r="P238" s="40"/>
      <c r="Q238" s="40"/>
      <c r="R238" s="40"/>
      <c r="S238" s="40"/>
      <c r="T238" s="40"/>
      <c r="U238" s="40"/>
      <c r="V238" s="40"/>
      <c r="W238" s="40"/>
      <c r="X238" s="41"/>
      <c r="Y238" s="41"/>
      <c r="Z238" s="42"/>
      <c r="AA238" s="42"/>
      <c r="AB238" s="42"/>
      <c r="AC238" s="42"/>
      <c r="AD238" s="42"/>
      <c r="AE238" s="42"/>
      <c r="AF238" s="42"/>
      <c r="AG238" s="42"/>
    </row>
    <row r="239" spans="1:33" s="43" customFormat="1" ht="31.5" x14ac:dyDescent="0.25">
      <c r="A239" s="44" t="s">
        <v>170</v>
      </c>
      <c r="B239" s="45" t="s">
        <v>116</v>
      </c>
      <c r="C239" s="45" t="s">
        <v>71</v>
      </c>
      <c r="D239" s="45"/>
      <c r="E239" s="70"/>
      <c r="F239" s="53">
        <f>F240</f>
        <v>7275596.21</v>
      </c>
      <c r="G239" s="53">
        <f t="shared" si="45"/>
        <v>36871055.180000007</v>
      </c>
      <c r="H239" s="53">
        <f t="shared" si="45"/>
        <v>23509132.210000001</v>
      </c>
      <c r="I239" s="73"/>
      <c r="J239" s="40"/>
      <c r="K239" s="40"/>
      <c r="L239" s="40"/>
      <c r="M239" s="40"/>
      <c r="N239" s="40"/>
      <c r="O239" s="40"/>
      <c r="P239" s="40"/>
      <c r="Q239" s="40"/>
      <c r="R239" s="40"/>
      <c r="S239" s="40"/>
      <c r="T239" s="40"/>
      <c r="U239" s="40"/>
      <c r="V239" s="40"/>
      <c r="W239" s="40"/>
      <c r="X239" s="41"/>
      <c r="Y239" s="41"/>
      <c r="Z239" s="42"/>
      <c r="AA239" s="42"/>
      <c r="AB239" s="42"/>
      <c r="AC239" s="42"/>
      <c r="AD239" s="42"/>
      <c r="AE239" s="42"/>
      <c r="AF239" s="42"/>
      <c r="AG239" s="42"/>
    </row>
    <row r="240" spans="1:33" s="43" customFormat="1" x14ac:dyDescent="0.25">
      <c r="A240" s="44" t="s">
        <v>74</v>
      </c>
      <c r="B240" s="45" t="s">
        <v>116</v>
      </c>
      <c r="C240" s="45" t="s">
        <v>71</v>
      </c>
      <c r="D240" s="45" t="s">
        <v>75</v>
      </c>
      <c r="E240" s="70"/>
      <c r="F240" s="53">
        <f>F241</f>
        <v>7275596.21</v>
      </c>
      <c r="G240" s="53">
        <f t="shared" si="45"/>
        <v>36871055.180000007</v>
      </c>
      <c r="H240" s="53">
        <f t="shared" si="45"/>
        <v>23509132.210000001</v>
      </c>
      <c r="I240" s="73"/>
      <c r="J240" s="40"/>
      <c r="K240" s="40"/>
      <c r="L240" s="40"/>
      <c r="M240" s="40"/>
      <c r="N240" s="40"/>
      <c r="O240" s="40"/>
      <c r="P240" s="40"/>
      <c r="Q240" s="40"/>
      <c r="R240" s="40"/>
      <c r="S240" s="40"/>
      <c r="T240" s="40"/>
      <c r="U240" s="40"/>
      <c r="V240" s="40"/>
      <c r="W240" s="40"/>
      <c r="X240" s="41"/>
      <c r="Y240" s="41"/>
      <c r="Z240" s="42"/>
      <c r="AA240" s="42"/>
      <c r="AB240" s="42"/>
      <c r="AC240" s="42"/>
      <c r="AD240" s="42"/>
      <c r="AE240" s="42"/>
      <c r="AF240" s="42"/>
      <c r="AG240" s="42"/>
    </row>
    <row r="241" spans="1:15" x14ac:dyDescent="0.25">
      <c r="A241" s="47" t="s">
        <v>111</v>
      </c>
      <c r="B241" s="48" t="s">
        <v>116</v>
      </c>
      <c r="C241" s="48" t="s">
        <v>71</v>
      </c>
      <c r="D241" s="48" t="s">
        <v>112</v>
      </c>
      <c r="E241" s="72"/>
      <c r="F241" s="50">
        <f>F242</f>
        <v>7275596.21</v>
      </c>
      <c r="G241" s="50">
        <f t="shared" si="45"/>
        <v>36871055.180000007</v>
      </c>
      <c r="H241" s="50">
        <f t="shared" si="45"/>
        <v>23509132.210000001</v>
      </c>
    </row>
    <row r="242" spans="1:15" x14ac:dyDescent="0.25">
      <c r="A242" s="47" t="s">
        <v>171</v>
      </c>
      <c r="B242" s="48" t="s">
        <v>116</v>
      </c>
      <c r="C242" s="48" t="s">
        <v>71</v>
      </c>
      <c r="D242" s="48" t="s">
        <v>172</v>
      </c>
      <c r="E242" s="72"/>
      <c r="F242" s="50">
        <f>F243</f>
        <v>7275596.21</v>
      </c>
      <c r="G242" s="50">
        <f t="shared" si="45"/>
        <v>36871055.180000007</v>
      </c>
      <c r="H242" s="50">
        <f t="shared" si="45"/>
        <v>23509132.210000001</v>
      </c>
    </row>
    <row r="243" spans="1:15" ht="30.75" x14ac:dyDescent="0.25">
      <c r="A243" s="47" t="s">
        <v>173</v>
      </c>
      <c r="B243" s="48" t="s">
        <v>116</v>
      </c>
      <c r="C243" s="48" t="s">
        <v>71</v>
      </c>
      <c r="D243" s="48" t="s">
        <v>172</v>
      </c>
      <c r="E243" s="72" t="s">
        <v>174</v>
      </c>
      <c r="F243" s="50">
        <f>12801369.86+1101349.32-6627122.97</f>
        <v>7275596.21</v>
      </c>
      <c r="G243" s="50">
        <f>13125000+3622500+1131922.26+18991632.92</f>
        <v>36871055.180000007</v>
      </c>
      <c r="H243" s="50">
        <f>13125000+3622500+6761632.21</f>
        <v>23509132.210000001</v>
      </c>
      <c r="M243" s="227"/>
      <c r="N243" s="227"/>
      <c r="O243" s="227"/>
    </row>
    <row r="244" spans="1:15" ht="63" x14ac:dyDescent="0.25">
      <c r="A244" s="74" t="s">
        <v>175</v>
      </c>
      <c r="B244" s="71" t="s">
        <v>176</v>
      </c>
      <c r="C244" s="71"/>
      <c r="D244" s="71"/>
      <c r="E244" s="75"/>
      <c r="F244" s="76">
        <f t="shared" ref="F244:H248" si="46">F245</f>
        <v>555570936.87999988</v>
      </c>
      <c r="G244" s="76">
        <f t="shared" si="46"/>
        <v>1172321.5699999998</v>
      </c>
      <c r="H244" s="76">
        <f t="shared" si="46"/>
        <v>1198735.99</v>
      </c>
    </row>
    <row r="245" spans="1:15" ht="31.5" x14ac:dyDescent="0.25">
      <c r="A245" s="77" t="s">
        <v>177</v>
      </c>
      <c r="B245" s="71" t="s">
        <v>176</v>
      </c>
      <c r="C245" s="71" t="s">
        <v>83</v>
      </c>
      <c r="D245" s="71"/>
      <c r="E245" s="71"/>
      <c r="F245" s="76">
        <f t="shared" si="46"/>
        <v>555570936.87999988</v>
      </c>
      <c r="G245" s="76">
        <f t="shared" si="46"/>
        <v>1172321.5699999998</v>
      </c>
      <c r="H245" s="76">
        <f t="shared" si="46"/>
        <v>1198735.99</v>
      </c>
    </row>
    <row r="246" spans="1:15" x14ac:dyDescent="0.25">
      <c r="A246" s="44" t="s">
        <v>74</v>
      </c>
      <c r="B246" s="71" t="s">
        <v>176</v>
      </c>
      <c r="C246" s="71" t="s">
        <v>83</v>
      </c>
      <c r="D246" s="71" t="s">
        <v>75</v>
      </c>
      <c r="E246" s="71"/>
      <c r="F246" s="76">
        <f t="shared" si="46"/>
        <v>555570936.87999988</v>
      </c>
      <c r="G246" s="76">
        <f t="shared" si="46"/>
        <v>1172321.5699999998</v>
      </c>
      <c r="H246" s="76">
        <f t="shared" si="46"/>
        <v>1198735.99</v>
      </c>
    </row>
    <row r="247" spans="1:15" x14ac:dyDescent="0.25">
      <c r="A247" s="47" t="s">
        <v>178</v>
      </c>
      <c r="B247" s="78" t="s">
        <v>176</v>
      </c>
      <c r="C247" s="78" t="s">
        <v>83</v>
      </c>
      <c r="D247" s="78" t="s">
        <v>179</v>
      </c>
      <c r="E247" s="78"/>
      <c r="F247" s="2">
        <f>F248+F250</f>
        <v>555570936.87999988</v>
      </c>
      <c r="G247" s="2">
        <f t="shared" ref="G247:H247" si="47">G248+G250</f>
        <v>1172321.5699999998</v>
      </c>
      <c r="H247" s="2">
        <f t="shared" si="47"/>
        <v>1198735.99</v>
      </c>
    </row>
    <row r="248" spans="1:15" ht="30" x14ac:dyDescent="0.25">
      <c r="A248" s="79" t="s">
        <v>180</v>
      </c>
      <c r="B248" s="78" t="s">
        <v>176</v>
      </c>
      <c r="C248" s="78" t="s">
        <v>83</v>
      </c>
      <c r="D248" s="78" t="s">
        <v>181</v>
      </c>
      <c r="E248" s="78"/>
      <c r="F248" s="2">
        <f>F249</f>
        <v>258949000</v>
      </c>
      <c r="G248" s="2">
        <f t="shared" si="46"/>
        <v>0</v>
      </c>
      <c r="H248" s="2">
        <f t="shared" si="46"/>
        <v>0</v>
      </c>
    </row>
    <row r="249" spans="1:15" x14ac:dyDescent="0.25">
      <c r="A249" s="79" t="s">
        <v>178</v>
      </c>
      <c r="B249" s="78" t="s">
        <v>176</v>
      </c>
      <c r="C249" s="78" t="s">
        <v>83</v>
      </c>
      <c r="D249" s="78" t="s">
        <v>181</v>
      </c>
      <c r="E249" s="78" t="s">
        <v>182</v>
      </c>
      <c r="F249" s="50">
        <f>258495000+454000</f>
        <v>258949000</v>
      </c>
      <c r="G249" s="50">
        <v>0</v>
      </c>
      <c r="H249" s="50">
        <v>0</v>
      </c>
    </row>
    <row r="250" spans="1:15" ht="30.75" x14ac:dyDescent="0.25">
      <c r="A250" s="80" t="s">
        <v>183</v>
      </c>
      <c r="B250" s="78" t="s">
        <v>176</v>
      </c>
      <c r="C250" s="78" t="s">
        <v>83</v>
      </c>
      <c r="D250" s="81">
        <v>9960088520</v>
      </c>
      <c r="E250" s="81"/>
      <c r="F250" s="50">
        <f>F251</f>
        <v>296621936.87999994</v>
      </c>
      <c r="G250" s="50">
        <f t="shared" ref="G250:H250" si="48">G251</f>
        <v>1172321.5699999998</v>
      </c>
      <c r="H250" s="50">
        <f t="shared" si="48"/>
        <v>1198735.99</v>
      </c>
    </row>
    <row r="251" spans="1:15" x14ac:dyDescent="0.25">
      <c r="A251" s="79" t="s">
        <v>178</v>
      </c>
      <c r="B251" s="78" t="s">
        <v>176</v>
      </c>
      <c r="C251" s="78" t="s">
        <v>83</v>
      </c>
      <c r="D251" s="81">
        <v>9960088520</v>
      </c>
      <c r="E251" s="81">
        <v>500</v>
      </c>
      <c r="F251" s="82">
        <f>128460096.52+1057371.27+68618745.72+3150000+556893.71+7310389.68+89766.91+18708890.86+3900000+465298+1159600+337551.28+238557.87+898805.1+7060583.4+6994728+30271555.32+333036.52+3007026.44+2499000+1686116.62-1686116.62+3540294.51-7310389.68+6308224.91+857743.9+454270-269666.54+1139702.78+6783860.4</f>
        <v>296621936.87999994</v>
      </c>
      <c r="G251" s="50">
        <f>1078448.45+93873.12</f>
        <v>1172321.5699999998</v>
      </c>
      <c r="H251" s="50">
        <f>1100561.49+98174.5</f>
        <v>1198735.99</v>
      </c>
      <c r="I251" s="59"/>
      <c r="M251" s="227"/>
    </row>
  </sheetData>
  <autoFilter ref="A12:H251"/>
  <mergeCells count="1">
    <mergeCell ref="A9:H9"/>
  </mergeCells>
  <pageMargins left="0.70866141732283472" right="0.70866141732283472" top="0.74803149606299213" bottom="0.74803149606299213" header="0.31496062992125984" footer="0.31496062992125984"/>
  <pageSetup paperSize="9" scale="55" fitToHeight="10" orientation="portrait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394"/>
  <sheetViews>
    <sheetView zoomScale="96" zoomScaleNormal="96" workbookViewId="0">
      <selection activeCell="B6" sqref="A3:B6"/>
    </sheetView>
  </sheetViews>
  <sheetFormatPr defaultColWidth="9.140625" defaultRowHeight="15.75" x14ac:dyDescent="0.25"/>
  <cols>
    <col min="1" max="1" width="60.85546875" style="83" customWidth="1"/>
    <col min="2" max="2" width="6.140625" style="84" customWidth="1"/>
    <col min="3" max="3" width="6" style="84" customWidth="1"/>
    <col min="4" max="4" width="17.5703125" style="83" customWidth="1"/>
    <col min="5" max="5" width="8" style="83" customWidth="1"/>
    <col min="6" max="6" width="21" style="89" customWidth="1"/>
    <col min="7" max="7" width="21" style="93" customWidth="1"/>
    <col min="8" max="8" width="25.42578125" style="30" customWidth="1"/>
    <col min="9" max="9" width="17.85546875" style="86" hidden="1" customWidth="1"/>
    <col min="10" max="10" width="22.7109375" style="86" hidden="1" customWidth="1"/>
    <col min="11" max="12" width="18.5703125" style="86" hidden="1" customWidth="1"/>
    <col min="13" max="13" width="13.28515625" style="86" customWidth="1"/>
    <col min="14" max="16384" width="9.140625" style="86"/>
  </cols>
  <sheetData>
    <row r="1" spans="1:12" x14ac:dyDescent="0.25">
      <c r="F1" s="85"/>
      <c r="G1" s="85"/>
    </row>
    <row r="2" spans="1:12" ht="18.75" x14ac:dyDescent="0.3">
      <c r="D2" s="87"/>
      <c r="F2" s="88"/>
      <c r="G2" s="88" t="s">
        <v>0</v>
      </c>
    </row>
    <row r="3" spans="1:12" ht="18.75" x14ac:dyDescent="0.3">
      <c r="D3" s="87"/>
      <c r="F3" s="88"/>
      <c r="G3" s="88" t="s">
        <v>62</v>
      </c>
    </row>
    <row r="4" spans="1:12" ht="18.75" x14ac:dyDescent="0.3">
      <c r="D4" s="87"/>
      <c r="F4" s="88"/>
      <c r="G4" s="88" t="s">
        <v>1</v>
      </c>
    </row>
    <row r="5" spans="1:12" ht="18.75" x14ac:dyDescent="0.3">
      <c r="D5" s="87"/>
      <c r="F5" s="88"/>
      <c r="G5" s="88" t="s">
        <v>59</v>
      </c>
    </row>
    <row r="6" spans="1:12" ht="18.75" x14ac:dyDescent="0.3">
      <c r="D6" s="87"/>
      <c r="F6" s="88"/>
      <c r="G6" s="88" t="s">
        <v>2</v>
      </c>
    </row>
    <row r="7" spans="1:12" ht="18.75" x14ac:dyDescent="0.3">
      <c r="D7" s="87"/>
      <c r="F7" s="88"/>
      <c r="G7" s="88" t="s">
        <v>926</v>
      </c>
    </row>
    <row r="8" spans="1:12" ht="18.75" x14ac:dyDescent="0.3">
      <c r="D8" s="87"/>
      <c r="F8" s="88"/>
      <c r="G8" s="88" t="s">
        <v>925</v>
      </c>
    </row>
    <row r="9" spans="1:12" x14ac:dyDescent="0.25">
      <c r="F9" s="85"/>
      <c r="G9" s="85"/>
    </row>
    <row r="11" spans="1:12" ht="59.25" customHeight="1" x14ac:dyDescent="0.25">
      <c r="A11" s="440" t="s">
        <v>184</v>
      </c>
      <c r="B11" s="440"/>
      <c r="C11" s="440"/>
      <c r="D11" s="440"/>
      <c r="E11" s="440"/>
      <c r="F11" s="440"/>
      <c r="G11" s="440"/>
      <c r="H11" s="440"/>
      <c r="J11" s="32"/>
      <c r="K11" s="32"/>
      <c r="L11" s="32"/>
    </row>
    <row r="13" spans="1:12" x14ac:dyDescent="0.25">
      <c r="G13" s="90"/>
      <c r="H13" s="90" t="s">
        <v>3</v>
      </c>
      <c r="J13" s="32"/>
      <c r="K13" s="32"/>
      <c r="L13" s="32"/>
    </row>
    <row r="14" spans="1:12" s="94" customFormat="1" ht="30" x14ac:dyDescent="0.25">
      <c r="A14" s="91" t="s">
        <v>4</v>
      </c>
      <c r="B14" s="92" t="s">
        <v>65</v>
      </c>
      <c r="C14" s="92" t="s">
        <v>66</v>
      </c>
      <c r="D14" s="91" t="s">
        <v>67</v>
      </c>
      <c r="E14" s="91" t="s">
        <v>68</v>
      </c>
      <c r="F14" s="1" t="s">
        <v>5</v>
      </c>
      <c r="G14" s="1" t="s">
        <v>6</v>
      </c>
      <c r="H14" s="1" t="s">
        <v>60</v>
      </c>
      <c r="I14" s="93"/>
      <c r="J14" s="93"/>
      <c r="K14" s="93"/>
      <c r="L14" s="93"/>
    </row>
    <row r="15" spans="1:12" s="100" customFormat="1" x14ac:dyDescent="0.25">
      <c r="A15" s="95" t="s">
        <v>185</v>
      </c>
      <c r="B15" s="96"/>
      <c r="C15" s="96"/>
      <c r="D15" s="97"/>
      <c r="E15" s="97"/>
      <c r="F15" s="98">
        <f>F16+F75+F84+F133+F142+F263+F295+F300+F366+F385+F390+F128</f>
        <v>4289411022.4699993</v>
      </c>
      <c r="G15" s="98">
        <f t="shared" ref="G15:H15" si="0">G16+G75+G84+G133+G142+G263+G295+G300+G366+G385+G390+G128</f>
        <v>3512441708.3100004</v>
      </c>
      <c r="H15" s="98">
        <f t="shared" si="0"/>
        <v>3340269952.7199998</v>
      </c>
      <c r="I15" s="99">
        <v>1101349.32</v>
      </c>
      <c r="J15" s="99">
        <v>3622500</v>
      </c>
      <c r="K15" s="99">
        <v>3622500</v>
      </c>
      <c r="L15" s="99"/>
    </row>
    <row r="16" spans="1:12" x14ac:dyDescent="0.25">
      <c r="A16" s="44" t="s">
        <v>70</v>
      </c>
      <c r="B16" s="45" t="s">
        <v>71</v>
      </c>
      <c r="C16" s="45"/>
      <c r="D16" s="45"/>
      <c r="E16" s="45"/>
      <c r="F16" s="46">
        <f>F17+F21+F27+F33+F39+F43</f>
        <v>1076198997.6500001</v>
      </c>
      <c r="G16" s="46">
        <f>G17+G21+G27+G33+G39+G43</f>
        <v>1121745952.97</v>
      </c>
      <c r="H16" s="46">
        <f>H17+H21+H27+H33+H39+H43</f>
        <v>981395905.32000005</v>
      </c>
    </row>
    <row r="17" spans="1:8" ht="47.25" x14ac:dyDescent="0.25">
      <c r="A17" s="44" t="s">
        <v>72</v>
      </c>
      <c r="B17" s="45" t="s">
        <v>71</v>
      </c>
      <c r="C17" s="45" t="s">
        <v>73</v>
      </c>
      <c r="D17" s="45"/>
      <c r="E17" s="45"/>
      <c r="F17" s="46">
        <f>F18</f>
        <v>11979550.060000001</v>
      </c>
      <c r="G17" s="46">
        <f t="shared" ref="G17:H19" si="1">G18</f>
        <v>9989966</v>
      </c>
      <c r="H17" s="46">
        <f t="shared" si="1"/>
        <v>9994980</v>
      </c>
    </row>
    <row r="18" spans="1:8" s="101" customFormat="1" x14ac:dyDescent="0.25">
      <c r="A18" s="44" t="s">
        <v>74</v>
      </c>
      <c r="B18" s="45" t="s">
        <v>71</v>
      </c>
      <c r="C18" s="45" t="s">
        <v>73</v>
      </c>
      <c r="D18" s="45" t="s">
        <v>75</v>
      </c>
      <c r="E18" s="45"/>
      <c r="F18" s="46">
        <f>F19</f>
        <v>11979550.060000001</v>
      </c>
      <c r="G18" s="46">
        <f t="shared" si="1"/>
        <v>9989966</v>
      </c>
      <c r="H18" s="46">
        <f t="shared" si="1"/>
        <v>9994980</v>
      </c>
    </row>
    <row r="19" spans="1:8" ht="30.75" x14ac:dyDescent="0.25">
      <c r="A19" s="47" t="s">
        <v>76</v>
      </c>
      <c r="B19" s="48" t="s">
        <v>71</v>
      </c>
      <c r="C19" s="48" t="s">
        <v>73</v>
      </c>
      <c r="D19" s="48" t="s">
        <v>77</v>
      </c>
      <c r="E19" s="48"/>
      <c r="F19" s="49">
        <f>F20</f>
        <v>11979550.060000001</v>
      </c>
      <c r="G19" s="49">
        <f t="shared" si="1"/>
        <v>9989966</v>
      </c>
      <c r="H19" s="49">
        <f t="shared" si="1"/>
        <v>9994980</v>
      </c>
    </row>
    <row r="20" spans="1:8" ht="75.75" x14ac:dyDescent="0.25">
      <c r="A20" s="47" t="s">
        <v>80</v>
      </c>
      <c r="B20" s="48" t="s">
        <v>71</v>
      </c>
      <c r="C20" s="48" t="s">
        <v>73</v>
      </c>
      <c r="D20" s="48" t="s">
        <v>77</v>
      </c>
      <c r="E20" s="48" t="s">
        <v>81</v>
      </c>
      <c r="F20" s="102">
        <f>'Приложение 5'!G21</f>
        <v>11979550.060000001</v>
      </c>
      <c r="G20" s="102">
        <f>'Приложение 5'!H21</f>
        <v>9989966</v>
      </c>
      <c r="H20" s="102">
        <f>'Приложение 5'!I21</f>
        <v>9994980</v>
      </c>
    </row>
    <row r="21" spans="1:8" s="101" customFormat="1" ht="63" x14ac:dyDescent="0.25">
      <c r="A21" s="44" t="s">
        <v>82</v>
      </c>
      <c r="B21" s="45" t="s">
        <v>71</v>
      </c>
      <c r="C21" s="45" t="s">
        <v>83</v>
      </c>
      <c r="D21" s="45"/>
      <c r="E21" s="45"/>
      <c r="F21" s="46">
        <f>F22</f>
        <v>18015818.579999998</v>
      </c>
      <c r="G21" s="46">
        <f t="shared" ref="G21:H22" si="2">G22</f>
        <v>16868424.52</v>
      </c>
      <c r="H21" s="46">
        <f t="shared" si="2"/>
        <v>17534949.800000001</v>
      </c>
    </row>
    <row r="22" spans="1:8" x14ac:dyDescent="0.25">
      <c r="A22" s="44" t="s">
        <v>74</v>
      </c>
      <c r="B22" s="45" t="s">
        <v>71</v>
      </c>
      <c r="C22" s="45" t="s">
        <v>83</v>
      </c>
      <c r="D22" s="45" t="s">
        <v>75</v>
      </c>
      <c r="E22" s="45"/>
      <c r="F22" s="46">
        <f>F23</f>
        <v>18015818.579999998</v>
      </c>
      <c r="G22" s="46">
        <f t="shared" si="2"/>
        <v>16868424.52</v>
      </c>
      <c r="H22" s="46">
        <f t="shared" si="2"/>
        <v>17534949.800000001</v>
      </c>
    </row>
    <row r="23" spans="1:8" ht="30.75" x14ac:dyDescent="0.25">
      <c r="A23" s="47" t="s">
        <v>76</v>
      </c>
      <c r="B23" s="48" t="s">
        <v>71</v>
      </c>
      <c r="C23" s="48" t="s">
        <v>83</v>
      </c>
      <c r="D23" s="48" t="s">
        <v>77</v>
      </c>
      <c r="E23" s="48"/>
      <c r="F23" s="49">
        <f>SUM(F24:F26)</f>
        <v>18015818.579999998</v>
      </c>
      <c r="G23" s="49">
        <f t="shared" ref="G23:H23" si="3">SUM(G24:G26)</f>
        <v>16868424.52</v>
      </c>
      <c r="H23" s="49">
        <f t="shared" si="3"/>
        <v>17534949.800000001</v>
      </c>
    </row>
    <row r="24" spans="1:8" ht="75.75" x14ac:dyDescent="0.25">
      <c r="A24" s="47" t="s">
        <v>80</v>
      </c>
      <c r="B24" s="48" t="s">
        <v>71</v>
      </c>
      <c r="C24" s="48" t="s">
        <v>83</v>
      </c>
      <c r="D24" s="48" t="s">
        <v>77</v>
      </c>
      <c r="E24" s="48" t="s">
        <v>81</v>
      </c>
      <c r="F24" s="49">
        <f>'Приложение 5'!G26+'Приложение 5'!G28+'Приложение 5'!G32</f>
        <v>14157184.18</v>
      </c>
      <c r="G24" s="49">
        <f>'Приложение 5'!H26+'Приложение 5'!H28+'Приложение 5'!H32</f>
        <v>14042732.050000001</v>
      </c>
      <c r="H24" s="49">
        <f>'Приложение 5'!I26+'Приложение 5'!I28+'Приложение 5'!I32</f>
        <v>14564582.800000001</v>
      </c>
    </row>
    <row r="25" spans="1:8" ht="30.75" x14ac:dyDescent="0.25">
      <c r="A25" s="47" t="s">
        <v>88</v>
      </c>
      <c r="B25" s="48" t="s">
        <v>71</v>
      </c>
      <c r="C25" s="48" t="s">
        <v>83</v>
      </c>
      <c r="D25" s="48" t="s">
        <v>77</v>
      </c>
      <c r="E25" s="48" t="s">
        <v>89</v>
      </c>
      <c r="F25" s="49">
        <f>'Приложение 5'!G29+'Приложение 5'!G33</f>
        <v>3838634.4</v>
      </c>
      <c r="G25" s="49">
        <f>'Приложение 5'!H29+'Приложение 5'!H33</f>
        <v>2805692.4699999997</v>
      </c>
      <c r="H25" s="49">
        <f>'Приложение 5'!I29+'Приложение 5'!I33</f>
        <v>2950367</v>
      </c>
    </row>
    <row r="26" spans="1:8" x14ac:dyDescent="0.25">
      <c r="A26" s="47" t="s">
        <v>90</v>
      </c>
      <c r="B26" s="48" t="s">
        <v>71</v>
      </c>
      <c r="C26" s="48" t="s">
        <v>83</v>
      </c>
      <c r="D26" s="48" t="s">
        <v>77</v>
      </c>
      <c r="E26" s="48" t="s">
        <v>91</v>
      </c>
      <c r="F26" s="49">
        <f>'Приложение 5'!G30</f>
        <v>20000</v>
      </c>
      <c r="G26" s="49">
        <f>'Приложение 5'!H30</f>
        <v>20000</v>
      </c>
      <c r="H26" s="49">
        <f>'Приложение 5'!I30</f>
        <v>20000</v>
      </c>
    </row>
    <row r="27" spans="1:8" ht="63" x14ac:dyDescent="0.25">
      <c r="A27" s="52" t="s">
        <v>93</v>
      </c>
      <c r="B27" s="45" t="s">
        <v>71</v>
      </c>
      <c r="C27" s="45" t="s">
        <v>94</v>
      </c>
      <c r="D27" s="45"/>
      <c r="E27" s="45"/>
      <c r="F27" s="46">
        <f>F28</f>
        <v>86658614.230000004</v>
      </c>
      <c r="G27" s="46">
        <f t="shared" ref="G27:H28" si="4">G28</f>
        <v>82790494.749999985</v>
      </c>
      <c r="H27" s="46">
        <f t="shared" si="4"/>
        <v>83325720.349999994</v>
      </c>
    </row>
    <row r="28" spans="1:8" x14ac:dyDescent="0.25">
      <c r="A28" s="44" t="s">
        <v>74</v>
      </c>
      <c r="B28" s="45" t="s">
        <v>71</v>
      </c>
      <c r="C28" s="45" t="s">
        <v>94</v>
      </c>
      <c r="D28" s="45" t="s">
        <v>75</v>
      </c>
      <c r="E28" s="45"/>
      <c r="F28" s="46">
        <f>F29</f>
        <v>86658614.230000004</v>
      </c>
      <c r="G28" s="46">
        <f t="shared" si="4"/>
        <v>82790494.749999985</v>
      </c>
      <c r="H28" s="46">
        <f t="shared" si="4"/>
        <v>83325720.349999994</v>
      </c>
    </row>
    <row r="29" spans="1:8" ht="30.75" x14ac:dyDescent="0.25">
      <c r="A29" s="47" t="s">
        <v>76</v>
      </c>
      <c r="B29" s="48" t="s">
        <v>71</v>
      </c>
      <c r="C29" s="48" t="s">
        <v>94</v>
      </c>
      <c r="D29" s="48" t="s">
        <v>77</v>
      </c>
      <c r="E29" s="48"/>
      <c r="F29" s="49">
        <f>SUM(F30:F32)</f>
        <v>86658614.230000004</v>
      </c>
      <c r="G29" s="49">
        <f t="shared" ref="G29:H29" si="5">SUM(G30:G32)</f>
        <v>82790494.749999985</v>
      </c>
      <c r="H29" s="49">
        <f t="shared" si="5"/>
        <v>83325720.349999994</v>
      </c>
    </row>
    <row r="30" spans="1:8" ht="75.75" x14ac:dyDescent="0.25">
      <c r="A30" s="47" t="s">
        <v>80</v>
      </c>
      <c r="B30" s="48" t="s">
        <v>71</v>
      </c>
      <c r="C30" s="48" t="s">
        <v>94</v>
      </c>
      <c r="D30" s="48" t="s">
        <v>77</v>
      </c>
      <c r="E30" s="48" t="s">
        <v>81</v>
      </c>
      <c r="F30" s="49">
        <f>'Приложение 5'!G38</f>
        <v>81072558.219999999</v>
      </c>
      <c r="G30" s="49">
        <f>'Приложение 5'!H38</f>
        <v>76177561.039999992</v>
      </c>
      <c r="H30" s="49">
        <f>'Приложение 5'!I38</f>
        <v>76377900.390000001</v>
      </c>
    </row>
    <row r="31" spans="1:8" s="101" customFormat="1" ht="30.75" x14ac:dyDescent="0.25">
      <c r="A31" s="47" t="s">
        <v>88</v>
      </c>
      <c r="B31" s="48" t="s">
        <v>71</v>
      </c>
      <c r="C31" s="48" t="s">
        <v>94</v>
      </c>
      <c r="D31" s="48" t="s">
        <v>77</v>
      </c>
      <c r="E31" s="48" t="s">
        <v>89</v>
      </c>
      <c r="F31" s="49">
        <f>'Приложение 5'!G39</f>
        <v>5448256.0099999998</v>
      </c>
      <c r="G31" s="49">
        <f>'Приложение 5'!H39</f>
        <v>6466865.71</v>
      </c>
      <c r="H31" s="49">
        <f>'Приложение 5'!I39</f>
        <v>6793864.96</v>
      </c>
    </row>
    <row r="32" spans="1:8" s="101" customFormat="1" x14ac:dyDescent="0.25">
      <c r="A32" s="47" t="s">
        <v>90</v>
      </c>
      <c r="B32" s="48" t="s">
        <v>71</v>
      </c>
      <c r="C32" s="48" t="s">
        <v>94</v>
      </c>
      <c r="D32" s="48" t="s">
        <v>77</v>
      </c>
      <c r="E32" s="48" t="s">
        <v>91</v>
      </c>
      <c r="F32" s="49">
        <f>'Приложение 5'!G40</f>
        <v>137800</v>
      </c>
      <c r="G32" s="49">
        <f>'Приложение 5'!H40</f>
        <v>146068</v>
      </c>
      <c r="H32" s="49">
        <f>'Приложение 5'!I40</f>
        <v>153955</v>
      </c>
    </row>
    <row r="33" spans="1:8" ht="47.25" x14ac:dyDescent="0.25">
      <c r="A33" s="44" t="s">
        <v>99</v>
      </c>
      <c r="B33" s="45" t="s">
        <v>71</v>
      </c>
      <c r="C33" s="45" t="s">
        <v>100</v>
      </c>
      <c r="D33" s="45"/>
      <c r="E33" s="45"/>
      <c r="F33" s="46">
        <f>F34</f>
        <v>59108105.749999993</v>
      </c>
      <c r="G33" s="46">
        <f t="shared" ref="G33:H34" si="6">G34</f>
        <v>51862137.739999995</v>
      </c>
      <c r="H33" s="46">
        <f t="shared" si="6"/>
        <v>53262205.869999997</v>
      </c>
    </row>
    <row r="34" spans="1:8" x14ac:dyDescent="0.25">
      <c r="A34" s="44" t="s">
        <v>74</v>
      </c>
      <c r="B34" s="45" t="s">
        <v>71</v>
      </c>
      <c r="C34" s="45" t="s">
        <v>100</v>
      </c>
      <c r="D34" s="45" t="s">
        <v>75</v>
      </c>
      <c r="E34" s="45"/>
      <c r="F34" s="46">
        <f>F35</f>
        <v>59108105.749999993</v>
      </c>
      <c r="G34" s="46">
        <f t="shared" si="6"/>
        <v>51862137.739999995</v>
      </c>
      <c r="H34" s="46">
        <f t="shared" si="6"/>
        <v>53262205.869999997</v>
      </c>
    </row>
    <row r="35" spans="1:8" ht="30.75" x14ac:dyDescent="0.25">
      <c r="A35" s="47" t="s">
        <v>76</v>
      </c>
      <c r="B35" s="48" t="s">
        <v>71</v>
      </c>
      <c r="C35" s="48" t="s">
        <v>100</v>
      </c>
      <c r="D35" s="48" t="s">
        <v>77</v>
      </c>
      <c r="E35" s="48"/>
      <c r="F35" s="49">
        <f>SUM(F36:F38)</f>
        <v>59108105.749999993</v>
      </c>
      <c r="G35" s="49">
        <f t="shared" ref="G35:H35" si="7">SUM(G36:G38)</f>
        <v>51862137.739999995</v>
      </c>
      <c r="H35" s="49">
        <f t="shared" si="7"/>
        <v>53262205.869999997</v>
      </c>
    </row>
    <row r="36" spans="1:8" ht="75.75" x14ac:dyDescent="0.25">
      <c r="A36" s="47" t="s">
        <v>80</v>
      </c>
      <c r="B36" s="48" t="s">
        <v>71</v>
      </c>
      <c r="C36" s="48" t="s">
        <v>100</v>
      </c>
      <c r="D36" s="48" t="s">
        <v>77</v>
      </c>
      <c r="E36" s="48" t="s">
        <v>81</v>
      </c>
      <c r="F36" s="49">
        <f>'Приложение 5'!G45+'Приложение 5'!G48</f>
        <v>55815528.559999995</v>
      </c>
      <c r="G36" s="49">
        <f>'Приложение 5'!H45+'Приложение 5'!H48</f>
        <v>48357312.179999992</v>
      </c>
      <c r="H36" s="49">
        <f>'Приложение 5'!I45+'Приложение 5'!I48</f>
        <v>49786597.809999995</v>
      </c>
    </row>
    <row r="37" spans="1:8" ht="30.75" x14ac:dyDescent="0.25">
      <c r="A37" s="47" t="s">
        <v>88</v>
      </c>
      <c r="B37" s="48" t="s">
        <v>71</v>
      </c>
      <c r="C37" s="48" t="s">
        <v>100</v>
      </c>
      <c r="D37" s="48" t="s">
        <v>77</v>
      </c>
      <c r="E37" s="48" t="s">
        <v>89</v>
      </c>
      <c r="F37" s="49">
        <f>'Приложение 5'!G46+'Приложение 5'!G49</f>
        <v>3291924.34</v>
      </c>
      <c r="G37" s="49">
        <f>'Приложение 5'!H46+'Приложение 5'!H49</f>
        <v>3504825.56</v>
      </c>
      <c r="H37" s="49">
        <f>'Приложение 5'!I46+'Приложение 5'!I49</f>
        <v>3475608.06</v>
      </c>
    </row>
    <row r="38" spans="1:8" x14ac:dyDescent="0.25">
      <c r="A38" s="47" t="s">
        <v>90</v>
      </c>
      <c r="B38" s="48" t="s">
        <v>71</v>
      </c>
      <c r="C38" s="48" t="s">
        <v>100</v>
      </c>
      <c r="D38" s="48" t="s">
        <v>77</v>
      </c>
      <c r="E38" s="48" t="s">
        <v>91</v>
      </c>
      <c r="F38" s="49">
        <f>'Приложение 5'!G50</f>
        <v>652.85</v>
      </c>
      <c r="G38" s="49">
        <f>'Приложение 5'!H50</f>
        <v>0</v>
      </c>
      <c r="H38" s="49">
        <f>'Приложение 5'!I50</f>
        <v>0</v>
      </c>
    </row>
    <row r="39" spans="1:8" x14ac:dyDescent="0.25">
      <c r="A39" s="44" t="s">
        <v>109</v>
      </c>
      <c r="B39" s="45" t="s">
        <v>71</v>
      </c>
      <c r="C39" s="45" t="s">
        <v>110</v>
      </c>
      <c r="D39" s="45"/>
      <c r="E39" s="45"/>
      <c r="F39" s="46">
        <f>F40</f>
        <v>3082600.6200000048</v>
      </c>
      <c r="G39" s="46">
        <f t="shared" ref="G39:H41" si="8">G40</f>
        <v>68868077.739999995</v>
      </c>
      <c r="H39" s="46">
        <f t="shared" si="8"/>
        <v>70000000</v>
      </c>
    </row>
    <row r="40" spans="1:8" x14ac:dyDescent="0.25">
      <c r="A40" s="44" t="s">
        <v>74</v>
      </c>
      <c r="B40" s="45" t="s">
        <v>71</v>
      </c>
      <c r="C40" s="45" t="s">
        <v>110</v>
      </c>
      <c r="D40" s="45" t="s">
        <v>75</v>
      </c>
      <c r="E40" s="45"/>
      <c r="F40" s="46">
        <f>F41</f>
        <v>3082600.6200000048</v>
      </c>
      <c r="G40" s="46">
        <f t="shared" si="8"/>
        <v>68868077.739999995</v>
      </c>
      <c r="H40" s="46">
        <f t="shared" si="8"/>
        <v>70000000</v>
      </c>
    </row>
    <row r="41" spans="1:8" x14ac:dyDescent="0.25">
      <c r="A41" s="47" t="s">
        <v>186</v>
      </c>
      <c r="B41" s="48" t="s">
        <v>71</v>
      </c>
      <c r="C41" s="48" t="s">
        <v>110</v>
      </c>
      <c r="D41" s="48" t="s">
        <v>112</v>
      </c>
      <c r="E41" s="48"/>
      <c r="F41" s="49">
        <f>F42</f>
        <v>3082600.6200000048</v>
      </c>
      <c r="G41" s="49">
        <f t="shared" si="8"/>
        <v>68868077.739999995</v>
      </c>
      <c r="H41" s="49">
        <f t="shared" si="8"/>
        <v>70000000</v>
      </c>
    </row>
    <row r="42" spans="1:8" x14ac:dyDescent="0.25">
      <c r="A42" s="47" t="s">
        <v>90</v>
      </c>
      <c r="B42" s="48" t="s">
        <v>71</v>
      </c>
      <c r="C42" s="48" t="s">
        <v>110</v>
      </c>
      <c r="D42" s="48" t="s">
        <v>112</v>
      </c>
      <c r="E42" s="48" t="s">
        <v>91</v>
      </c>
      <c r="F42" s="49">
        <f>'Приложение 5'!G55</f>
        <v>3082600.6200000048</v>
      </c>
      <c r="G42" s="49">
        <f>'Приложение 5'!H55</f>
        <v>68868077.739999995</v>
      </c>
      <c r="H42" s="49">
        <f>'Приложение 5'!I55</f>
        <v>70000000</v>
      </c>
    </row>
    <row r="43" spans="1:8" s="103" customFormat="1" x14ac:dyDescent="0.25">
      <c r="A43" s="44" t="s">
        <v>115</v>
      </c>
      <c r="B43" s="45" t="s">
        <v>71</v>
      </c>
      <c r="C43" s="45" t="s">
        <v>116</v>
      </c>
      <c r="D43" s="45"/>
      <c r="E43" s="45"/>
      <c r="F43" s="46">
        <f>F44+F47+F50+F62</f>
        <v>897354308.41000009</v>
      </c>
      <c r="G43" s="46">
        <f t="shared" ref="G43:H43" si="9">G44+G47+G50+G62</f>
        <v>891366852.22000003</v>
      </c>
      <c r="H43" s="46">
        <f t="shared" si="9"/>
        <v>747278049.30000007</v>
      </c>
    </row>
    <row r="44" spans="1:8" ht="47.25" x14ac:dyDescent="0.25">
      <c r="A44" s="44" t="s">
        <v>187</v>
      </c>
      <c r="B44" s="45" t="s">
        <v>71</v>
      </c>
      <c r="C44" s="45" t="s">
        <v>116</v>
      </c>
      <c r="D44" s="45" t="s">
        <v>188</v>
      </c>
      <c r="E44" s="45"/>
      <c r="F44" s="46">
        <f>F45</f>
        <v>10856307.92</v>
      </c>
      <c r="G44" s="46">
        <f t="shared" ref="G44:H45" si="10">G45</f>
        <v>7000000</v>
      </c>
      <c r="H44" s="46">
        <f t="shared" si="10"/>
        <v>4000000</v>
      </c>
    </row>
    <row r="45" spans="1:8" ht="45" x14ac:dyDescent="0.25">
      <c r="A45" s="104" t="s">
        <v>189</v>
      </c>
      <c r="B45" s="48" t="s">
        <v>71</v>
      </c>
      <c r="C45" s="48" t="s">
        <v>116</v>
      </c>
      <c r="D45" s="48" t="s">
        <v>190</v>
      </c>
      <c r="E45" s="48"/>
      <c r="F45" s="49">
        <f>F46</f>
        <v>10856307.92</v>
      </c>
      <c r="G45" s="49">
        <f t="shared" si="10"/>
        <v>7000000</v>
      </c>
      <c r="H45" s="49">
        <f t="shared" si="10"/>
        <v>4000000</v>
      </c>
    </row>
    <row r="46" spans="1:8" ht="30.75" x14ac:dyDescent="0.25">
      <c r="A46" s="47" t="s">
        <v>88</v>
      </c>
      <c r="B46" s="48" t="s">
        <v>71</v>
      </c>
      <c r="C46" s="48" t="s">
        <v>116</v>
      </c>
      <c r="D46" s="105" t="s">
        <v>190</v>
      </c>
      <c r="E46" s="105" t="s">
        <v>89</v>
      </c>
      <c r="F46" s="106">
        <f>'Приложение 5'!G60+'Приложение 5'!G62</f>
        <v>10856307.92</v>
      </c>
      <c r="G46" s="106">
        <f>'Приложение 5'!H60+'Приложение 5'!H62</f>
        <v>7000000</v>
      </c>
      <c r="H46" s="106">
        <f>'Приложение 5'!I60+'Приложение 5'!I62</f>
        <v>4000000</v>
      </c>
    </row>
    <row r="47" spans="1:8" s="103" customFormat="1" ht="31.5" x14ac:dyDescent="0.25">
      <c r="A47" s="44" t="s">
        <v>191</v>
      </c>
      <c r="B47" s="45" t="s">
        <v>71</v>
      </c>
      <c r="C47" s="45" t="s">
        <v>116</v>
      </c>
      <c r="D47" s="107" t="s">
        <v>188</v>
      </c>
      <c r="E47" s="107"/>
      <c r="F47" s="108">
        <f>F48</f>
        <v>130554359.09999999</v>
      </c>
      <c r="G47" s="108">
        <f t="shared" ref="G47:H48" si="11">G48</f>
        <v>153595877.34999999</v>
      </c>
      <c r="H47" s="108">
        <f t="shared" si="11"/>
        <v>0</v>
      </c>
    </row>
    <row r="48" spans="1:8" ht="45.75" x14ac:dyDescent="0.25">
      <c r="A48" s="47" t="s">
        <v>192</v>
      </c>
      <c r="B48" s="48" t="s">
        <v>71</v>
      </c>
      <c r="C48" s="48" t="s">
        <v>116</v>
      </c>
      <c r="D48" s="105" t="s">
        <v>190</v>
      </c>
      <c r="E48" s="105"/>
      <c r="F48" s="106">
        <f>F49</f>
        <v>130554359.09999999</v>
      </c>
      <c r="G48" s="106">
        <f t="shared" si="11"/>
        <v>153595877.34999999</v>
      </c>
      <c r="H48" s="106">
        <f t="shared" si="11"/>
        <v>0</v>
      </c>
    </row>
    <row r="49" spans="1:9" ht="30.75" x14ac:dyDescent="0.25">
      <c r="A49" s="47" t="s">
        <v>158</v>
      </c>
      <c r="B49" s="48" t="s">
        <v>71</v>
      </c>
      <c r="C49" s="48" t="s">
        <v>116</v>
      </c>
      <c r="D49" s="105" t="s">
        <v>190</v>
      </c>
      <c r="E49" s="105" t="s">
        <v>159</v>
      </c>
      <c r="F49" s="106">
        <f>'Приложение 5'!G66</f>
        <v>130554359.09999999</v>
      </c>
      <c r="G49" s="106">
        <f>'Приложение 5'!H66</f>
        <v>153595877.34999999</v>
      </c>
      <c r="H49" s="106">
        <f>'Приложение 5'!I66</f>
        <v>0</v>
      </c>
    </row>
    <row r="50" spans="1:9" ht="31.5" x14ac:dyDescent="0.25">
      <c r="A50" s="44" t="s">
        <v>193</v>
      </c>
      <c r="B50" s="45" t="s">
        <v>71</v>
      </c>
      <c r="C50" s="45" t="s">
        <v>116</v>
      </c>
      <c r="D50" s="45" t="s">
        <v>194</v>
      </c>
      <c r="E50" s="45"/>
      <c r="F50" s="46">
        <f>F51+F58</f>
        <v>58552868.549999997</v>
      </c>
      <c r="G50" s="46">
        <f t="shared" ref="G50:H50" si="12">G51+G58</f>
        <v>59445365.5</v>
      </c>
      <c r="H50" s="46">
        <f t="shared" si="12"/>
        <v>59445365.5</v>
      </c>
    </row>
    <row r="51" spans="1:9" x14ac:dyDescent="0.25">
      <c r="A51" s="47" t="s">
        <v>195</v>
      </c>
      <c r="B51" s="48" t="s">
        <v>71</v>
      </c>
      <c r="C51" s="48" t="s">
        <v>116</v>
      </c>
      <c r="D51" s="48" t="s">
        <v>196</v>
      </c>
      <c r="E51" s="48"/>
      <c r="F51" s="49">
        <f>F52+F56</f>
        <v>15425045.739999998</v>
      </c>
      <c r="G51" s="49">
        <f t="shared" ref="G51:H51" si="13">G52+G56</f>
        <v>15930560</v>
      </c>
      <c r="H51" s="49">
        <f t="shared" si="13"/>
        <v>15930560</v>
      </c>
    </row>
    <row r="52" spans="1:9" s="109" customFormat="1" x14ac:dyDescent="0.25">
      <c r="A52" s="47" t="s">
        <v>197</v>
      </c>
      <c r="B52" s="48" t="s">
        <v>71</v>
      </c>
      <c r="C52" s="48" t="s">
        <v>116</v>
      </c>
      <c r="D52" s="48" t="s">
        <v>196</v>
      </c>
      <c r="E52" s="48"/>
      <c r="F52" s="49">
        <f>SUM(F53:F55)</f>
        <v>12741387.739999998</v>
      </c>
      <c r="G52" s="49">
        <f t="shared" ref="G52:H52" si="14">SUM(G53:G55)</f>
        <v>15075560</v>
      </c>
      <c r="H52" s="49">
        <f t="shared" si="14"/>
        <v>15075560</v>
      </c>
    </row>
    <row r="53" spans="1:9" ht="30.75" x14ac:dyDescent="0.25">
      <c r="A53" s="47" t="s">
        <v>88</v>
      </c>
      <c r="B53" s="48" t="s">
        <v>71</v>
      </c>
      <c r="C53" s="48" t="s">
        <v>116</v>
      </c>
      <c r="D53" s="48" t="s">
        <v>196</v>
      </c>
      <c r="E53" s="48" t="s">
        <v>89</v>
      </c>
      <c r="F53" s="49">
        <f>'Приложение 5'!G73+'Приложение 5'!G76+'Приложение 5'!G78+'Приложение 5'!G80+'Приложение 5'!G82+'Приложение 5'!G84</f>
        <v>11626112.739999998</v>
      </c>
      <c r="G53" s="49">
        <f>'Приложение 5'!H73+'Приложение 5'!H76+'Приложение 5'!H78+'Приложение 5'!H80+'Приложение 5'!H82+'Приложение 5'!H84</f>
        <v>15065560</v>
      </c>
      <c r="H53" s="49">
        <f>'Приложение 5'!I73+'Приложение 5'!I76+'Приложение 5'!I78+'Приложение 5'!I80+'Приложение 5'!I82+'Приложение 5'!I84</f>
        <v>15065560</v>
      </c>
    </row>
    <row r="54" spans="1:9" ht="30.75" x14ac:dyDescent="0.25">
      <c r="A54" s="47" t="s">
        <v>141</v>
      </c>
      <c r="B54" s="48" t="s">
        <v>71</v>
      </c>
      <c r="C54" s="48" t="s">
        <v>116</v>
      </c>
      <c r="D54" s="48" t="s">
        <v>196</v>
      </c>
      <c r="E54" s="48" t="s">
        <v>159</v>
      </c>
      <c r="F54" s="49">
        <f>'Приложение 5'!G71</f>
        <v>1100000</v>
      </c>
      <c r="G54" s="49">
        <f>'Приложение 5'!H71</f>
        <v>0</v>
      </c>
      <c r="H54" s="49">
        <f>'Приложение 5'!I71</f>
        <v>0</v>
      </c>
    </row>
    <row r="55" spans="1:9" x14ac:dyDescent="0.25">
      <c r="A55" s="47" t="s">
        <v>90</v>
      </c>
      <c r="B55" s="48" t="s">
        <v>71</v>
      </c>
      <c r="C55" s="48" t="s">
        <v>116</v>
      </c>
      <c r="D55" s="48" t="s">
        <v>196</v>
      </c>
      <c r="E55" s="48" t="s">
        <v>91</v>
      </c>
      <c r="F55" s="49">
        <f>'Приложение 5'!G74</f>
        <v>15275</v>
      </c>
      <c r="G55" s="49">
        <f>'Приложение 5'!H74</f>
        <v>10000</v>
      </c>
      <c r="H55" s="49">
        <f>'Приложение 5'!I74</f>
        <v>10000</v>
      </c>
    </row>
    <row r="56" spans="1:9" s="109" customFormat="1" ht="30.75" x14ac:dyDescent="0.25">
      <c r="A56" s="47" t="s">
        <v>198</v>
      </c>
      <c r="B56" s="48"/>
      <c r="C56" s="48"/>
      <c r="D56" s="48"/>
      <c r="E56" s="48"/>
      <c r="F56" s="49">
        <f>F57</f>
        <v>2683658</v>
      </c>
      <c r="G56" s="49">
        <f t="shared" ref="G56:H56" si="15">G57</f>
        <v>855000</v>
      </c>
      <c r="H56" s="49">
        <f t="shared" si="15"/>
        <v>855000</v>
      </c>
    </row>
    <row r="57" spans="1:9" ht="30.75" x14ac:dyDescent="0.25">
      <c r="A57" s="47" t="s">
        <v>88</v>
      </c>
      <c r="B57" s="48" t="s">
        <v>71</v>
      </c>
      <c r="C57" s="48" t="s">
        <v>116</v>
      </c>
      <c r="D57" s="48" t="s">
        <v>196</v>
      </c>
      <c r="E57" s="48" t="s">
        <v>89</v>
      </c>
      <c r="F57" s="49">
        <f>'Приложение 5'!G87+'Приложение 5'!G89+'Приложение 5'!G91</f>
        <v>2683658</v>
      </c>
      <c r="G57" s="49">
        <f>'Приложение 5'!H87+'Приложение 5'!H89+'Приложение 5'!H91</f>
        <v>855000</v>
      </c>
      <c r="H57" s="49">
        <f>'Приложение 5'!I87+'Приложение 5'!I89+'Приложение 5'!I91</f>
        <v>855000</v>
      </c>
    </row>
    <row r="58" spans="1:9" x14ac:dyDescent="0.25">
      <c r="A58" s="47" t="s">
        <v>199</v>
      </c>
      <c r="B58" s="48" t="s">
        <v>71</v>
      </c>
      <c r="C58" s="48" t="s">
        <v>116</v>
      </c>
      <c r="D58" s="48" t="s">
        <v>200</v>
      </c>
      <c r="E58" s="48"/>
      <c r="F58" s="49">
        <f>SUM(F59:F61)</f>
        <v>43127822.810000002</v>
      </c>
      <c r="G58" s="49">
        <f t="shared" ref="G58:H58" si="16">SUM(G59:G61)</f>
        <v>43514805.5</v>
      </c>
      <c r="H58" s="49">
        <f t="shared" si="16"/>
        <v>43514805.5</v>
      </c>
    </row>
    <row r="59" spans="1:9" ht="75.75" x14ac:dyDescent="0.25">
      <c r="A59" s="47" t="s">
        <v>80</v>
      </c>
      <c r="B59" s="48" t="s">
        <v>71</v>
      </c>
      <c r="C59" s="48" t="s">
        <v>116</v>
      </c>
      <c r="D59" s="48" t="s">
        <v>200</v>
      </c>
      <c r="E59" s="48" t="s">
        <v>81</v>
      </c>
      <c r="F59" s="50">
        <f>'Приложение 5'!G94</f>
        <v>40688163</v>
      </c>
      <c r="G59" s="50">
        <f>'Приложение 5'!H94</f>
        <v>41038063</v>
      </c>
      <c r="H59" s="50">
        <f>'Приложение 5'!I94</f>
        <v>41038063</v>
      </c>
      <c r="I59" s="110"/>
    </row>
    <row r="60" spans="1:9" ht="30.75" x14ac:dyDescent="0.25">
      <c r="A60" s="47" t="s">
        <v>88</v>
      </c>
      <c r="B60" s="48" t="s">
        <v>71</v>
      </c>
      <c r="C60" s="48" t="s">
        <v>116</v>
      </c>
      <c r="D60" s="48" t="s">
        <v>200</v>
      </c>
      <c r="E60" s="48" t="s">
        <v>89</v>
      </c>
      <c r="F60" s="50">
        <f>'Приложение 5'!G95</f>
        <v>2434659.81</v>
      </c>
      <c r="G60" s="50">
        <f>'Приложение 5'!H95</f>
        <v>2471742.5</v>
      </c>
      <c r="H60" s="50">
        <f>'Приложение 5'!I95</f>
        <v>2471742.5</v>
      </c>
      <c r="I60" s="110"/>
    </row>
    <row r="61" spans="1:9" s="111" customFormat="1" x14ac:dyDescent="0.25">
      <c r="A61" s="47" t="s">
        <v>90</v>
      </c>
      <c r="B61" s="48" t="s">
        <v>71</v>
      </c>
      <c r="C61" s="48" t="s">
        <v>116</v>
      </c>
      <c r="D61" s="48" t="s">
        <v>200</v>
      </c>
      <c r="E61" s="48" t="s">
        <v>91</v>
      </c>
      <c r="F61" s="50">
        <f>'Приложение 5'!G96</f>
        <v>5000</v>
      </c>
      <c r="G61" s="50">
        <f>'Приложение 5'!H96</f>
        <v>5000</v>
      </c>
      <c r="H61" s="50">
        <f>'Приложение 5'!I96</f>
        <v>5000</v>
      </c>
    </row>
    <row r="62" spans="1:9" x14ac:dyDescent="0.25">
      <c r="A62" s="44" t="s">
        <v>74</v>
      </c>
      <c r="B62" s="45" t="s">
        <v>71</v>
      </c>
      <c r="C62" s="45" t="s">
        <v>116</v>
      </c>
      <c r="D62" s="38">
        <v>9900000000</v>
      </c>
      <c r="E62" s="45"/>
      <c r="F62" s="46">
        <f>F63+F69</f>
        <v>697390772.84000015</v>
      </c>
      <c r="G62" s="46">
        <f t="shared" ref="G62:H62" si="17">G63+G69</f>
        <v>671325609.37</v>
      </c>
      <c r="H62" s="46">
        <f t="shared" si="17"/>
        <v>683832683.80000007</v>
      </c>
    </row>
    <row r="63" spans="1:9" ht="30.75" x14ac:dyDescent="0.25">
      <c r="A63" s="47" t="s">
        <v>76</v>
      </c>
      <c r="B63" s="48" t="s">
        <v>71</v>
      </c>
      <c r="C63" s="48" t="s">
        <v>116</v>
      </c>
      <c r="D63" s="36">
        <v>9910000000</v>
      </c>
      <c r="E63" s="48"/>
      <c r="F63" s="49">
        <f>SUM(F64:F68)</f>
        <v>644402244.41000009</v>
      </c>
      <c r="G63" s="49">
        <f t="shared" ref="G63:H63" si="18">SUM(G64:G68)</f>
        <v>664644965.52999997</v>
      </c>
      <c r="H63" s="49">
        <f t="shared" si="18"/>
        <v>676851891.35000002</v>
      </c>
    </row>
    <row r="64" spans="1:9" ht="75.75" x14ac:dyDescent="0.25">
      <c r="A64" s="47" t="s">
        <v>80</v>
      </c>
      <c r="B64" s="48" t="s">
        <v>71</v>
      </c>
      <c r="C64" s="48" t="s">
        <v>116</v>
      </c>
      <c r="D64" s="36">
        <v>9910000000</v>
      </c>
      <c r="E64" s="48" t="s">
        <v>81</v>
      </c>
      <c r="F64" s="49">
        <f>'Приложение 5'!G100+'Приложение 5'!G102</f>
        <v>159077499.25</v>
      </c>
      <c r="G64" s="49">
        <f>'Приложение 5'!H100+'Приложение 5'!H102</f>
        <v>161057116.37</v>
      </c>
      <c r="H64" s="49">
        <f>'Приложение 5'!I100+'Приложение 5'!I102</f>
        <v>161405261.65000001</v>
      </c>
    </row>
    <row r="65" spans="1:8" ht="30.75" x14ac:dyDescent="0.25">
      <c r="A65" s="47" t="s">
        <v>88</v>
      </c>
      <c r="B65" s="48" t="s">
        <v>71</v>
      </c>
      <c r="C65" s="48" t="s">
        <v>116</v>
      </c>
      <c r="D65" s="36">
        <v>9910000000</v>
      </c>
      <c r="E65" s="48" t="s">
        <v>89</v>
      </c>
      <c r="F65" s="49">
        <f>'Приложение 5'!G103</f>
        <v>8398274.4299999997</v>
      </c>
      <c r="G65" s="49">
        <f>'Приложение 5'!H103</f>
        <v>9304982.6400000006</v>
      </c>
      <c r="H65" s="49">
        <f>'Приложение 5'!I103</f>
        <v>9411169</v>
      </c>
    </row>
    <row r="66" spans="1:8" x14ac:dyDescent="0.25">
      <c r="A66" s="47" t="s">
        <v>97</v>
      </c>
      <c r="B66" s="48" t="s">
        <v>71</v>
      </c>
      <c r="C66" s="48" t="s">
        <v>116</v>
      </c>
      <c r="D66" s="36">
        <v>9910000000</v>
      </c>
      <c r="E66" s="48" t="s">
        <v>98</v>
      </c>
      <c r="F66" s="49">
        <f>'Приложение 5'!G104</f>
        <v>3040.26</v>
      </c>
      <c r="G66" s="49">
        <f>'Приложение 5'!H104</f>
        <v>0</v>
      </c>
      <c r="H66" s="49">
        <f>'Приложение 5'!I104</f>
        <v>0</v>
      </c>
    </row>
    <row r="67" spans="1:8" ht="30.75" x14ac:dyDescent="0.25">
      <c r="A67" s="51" t="s">
        <v>117</v>
      </c>
      <c r="B67" s="48" t="s">
        <v>71</v>
      </c>
      <c r="C67" s="48" t="s">
        <v>116</v>
      </c>
      <c r="D67" s="36">
        <v>9910000000</v>
      </c>
      <c r="E67" s="48" t="s">
        <v>118</v>
      </c>
      <c r="F67" s="49">
        <f>'Приложение 5'!G105</f>
        <v>476923430.47000003</v>
      </c>
      <c r="G67" s="49">
        <f>'Приложение 5'!H105</f>
        <v>494282866.51999998</v>
      </c>
      <c r="H67" s="49">
        <f>'Приложение 5'!I105</f>
        <v>506035460.69999999</v>
      </c>
    </row>
    <row r="68" spans="1:8" x14ac:dyDescent="0.25">
      <c r="A68" s="47" t="s">
        <v>90</v>
      </c>
      <c r="B68" s="48" t="s">
        <v>71</v>
      </c>
      <c r="C68" s="48" t="s">
        <v>116</v>
      </c>
      <c r="D68" s="36">
        <v>9910000000</v>
      </c>
      <c r="E68" s="48" t="s">
        <v>91</v>
      </c>
      <c r="F68" s="49">
        <v>0</v>
      </c>
      <c r="G68" s="49">
        <v>0</v>
      </c>
      <c r="H68" s="49">
        <v>0</v>
      </c>
    </row>
    <row r="69" spans="1:8" s="111" customFormat="1" x14ac:dyDescent="0.25">
      <c r="A69" s="47" t="s">
        <v>111</v>
      </c>
      <c r="B69" s="48" t="s">
        <v>71</v>
      </c>
      <c r="C69" s="48" t="s">
        <v>116</v>
      </c>
      <c r="D69" s="48" t="s">
        <v>112</v>
      </c>
      <c r="E69" s="48"/>
      <c r="F69" s="49">
        <f>SUM(F70:F74)</f>
        <v>52988528.430000007</v>
      </c>
      <c r="G69" s="49">
        <f t="shared" ref="G69:H69" si="19">SUM(G70:G74)</f>
        <v>6680643.8399999999</v>
      </c>
      <c r="H69" s="49">
        <f t="shared" si="19"/>
        <v>6980792.4500000002</v>
      </c>
    </row>
    <row r="70" spans="1:8" s="111" customFormat="1" ht="75.75" hidden="1" x14ac:dyDescent="0.25">
      <c r="A70" s="47" t="s">
        <v>80</v>
      </c>
      <c r="B70" s="48" t="s">
        <v>71</v>
      </c>
      <c r="C70" s="48" t="s">
        <v>116</v>
      </c>
      <c r="D70" s="48" t="s">
        <v>112</v>
      </c>
      <c r="E70" s="48" t="s">
        <v>81</v>
      </c>
      <c r="F70" s="49"/>
      <c r="G70" s="49"/>
      <c r="H70" s="50"/>
    </row>
    <row r="71" spans="1:8" s="101" customFormat="1" ht="30.75" x14ac:dyDescent="0.25">
      <c r="A71" s="47" t="s">
        <v>88</v>
      </c>
      <c r="B71" s="48" t="s">
        <v>71</v>
      </c>
      <c r="C71" s="48" t="s">
        <v>116</v>
      </c>
      <c r="D71" s="48" t="s">
        <v>112</v>
      </c>
      <c r="E71" s="48" t="s">
        <v>89</v>
      </c>
      <c r="F71" s="49">
        <f>'Приложение 5'!G110</f>
        <v>15614422.18</v>
      </c>
      <c r="G71" s="49">
        <f>'Приложение 5'!H110</f>
        <v>6450763.8399999999</v>
      </c>
      <c r="H71" s="49">
        <f>'Приложение 5'!I110</f>
        <v>6750912.4500000002</v>
      </c>
    </row>
    <row r="72" spans="1:8" s="111" customFormat="1" x14ac:dyDescent="0.25">
      <c r="A72" s="47" t="s">
        <v>97</v>
      </c>
      <c r="B72" s="48" t="s">
        <v>71</v>
      </c>
      <c r="C72" s="48" t="s">
        <v>116</v>
      </c>
      <c r="D72" s="48" t="s">
        <v>112</v>
      </c>
      <c r="E72" s="48" t="s">
        <v>98</v>
      </c>
      <c r="F72" s="49">
        <f>'Приложение 5'!G111+'Приложение 5'!G119</f>
        <v>2138660.5</v>
      </c>
      <c r="G72" s="49">
        <f>'Приложение 5'!H111+'Приложение 5'!H119</f>
        <v>229880</v>
      </c>
      <c r="H72" s="49">
        <f>'Приложение 5'!I111+'Приложение 5'!I119</f>
        <v>229880</v>
      </c>
    </row>
    <row r="73" spans="1:8" s="111" customFormat="1" ht="30.75" x14ac:dyDescent="0.25">
      <c r="A73" s="51" t="s">
        <v>117</v>
      </c>
      <c r="B73" s="48" t="s">
        <v>71</v>
      </c>
      <c r="C73" s="48" t="s">
        <v>116</v>
      </c>
      <c r="D73" s="48" t="s">
        <v>112</v>
      </c>
      <c r="E73" s="48" t="s">
        <v>118</v>
      </c>
      <c r="F73" s="49">
        <f>'Приложение 5'!G112</f>
        <v>21707833.679999996</v>
      </c>
      <c r="G73" s="49">
        <f>'Приложение 5'!H112</f>
        <v>0</v>
      </c>
      <c r="H73" s="49">
        <f>'Приложение 5'!I112</f>
        <v>0</v>
      </c>
    </row>
    <row r="74" spans="1:8" s="111" customFormat="1" x14ac:dyDescent="0.25">
      <c r="A74" s="47" t="s">
        <v>90</v>
      </c>
      <c r="B74" s="48" t="s">
        <v>71</v>
      </c>
      <c r="C74" s="48" t="s">
        <v>116</v>
      </c>
      <c r="D74" s="48" t="s">
        <v>112</v>
      </c>
      <c r="E74" s="48" t="s">
        <v>91</v>
      </c>
      <c r="F74" s="49">
        <f>'Приложение 5'!G113+'Приложение 5'!G117+'Приложение 5'!G108+'Приложение 5'!G115</f>
        <v>13527612.070000004</v>
      </c>
      <c r="G74" s="49">
        <f>'Приложение 5'!H113+'Приложение 5'!H117+'Приложение 5'!H108+'Приложение 5'!H115</f>
        <v>0</v>
      </c>
      <c r="H74" s="49">
        <f>'Приложение 5'!I113+'Приложение 5'!I117+'Приложение 5'!I108+'Приложение 5'!I115</f>
        <v>0</v>
      </c>
    </row>
    <row r="75" spans="1:8" s="112" customFormat="1" ht="31.5" x14ac:dyDescent="0.25">
      <c r="A75" s="44" t="s">
        <v>125</v>
      </c>
      <c r="B75" s="45" t="s">
        <v>83</v>
      </c>
      <c r="C75" s="45"/>
      <c r="D75" s="45"/>
      <c r="E75" s="45"/>
      <c r="F75" s="46">
        <f>F76</f>
        <v>41277034</v>
      </c>
      <c r="G75" s="46">
        <f t="shared" ref="G75:H76" si="20">G76</f>
        <v>19099021</v>
      </c>
      <c r="H75" s="46">
        <f t="shared" si="20"/>
        <v>19647129</v>
      </c>
    </row>
    <row r="76" spans="1:8" s="112" customFormat="1" ht="63" x14ac:dyDescent="0.25">
      <c r="A76" s="44" t="s">
        <v>126</v>
      </c>
      <c r="B76" s="45" t="s">
        <v>83</v>
      </c>
      <c r="C76" s="45" t="s">
        <v>127</v>
      </c>
      <c r="D76" s="45"/>
      <c r="E76" s="45"/>
      <c r="F76" s="46">
        <f>F77</f>
        <v>41277034</v>
      </c>
      <c r="G76" s="46">
        <f t="shared" si="20"/>
        <v>19099021</v>
      </c>
      <c r="H76" s="46">
        <f t="shared" si="20"/>
        <v>19647129</v>
      </c>
    </row>
    <row r="77" spans="1:8" s="111" customFormat="1" x14ac:dyDescent="0.25">
      <c r="A77" s="60" t="s">
        <v>74</v>
      </c>
      <c r="B77" s="45" t="s">
        <v>83</v>
      </c>
      <c r="C77" s="45" t="s">
        <v>127</v>
      </c>
      <c r="D77" s="38">
        <v>9900000000</v>
      </c>
      <c r="E77" s="38"/>
      <c r="F77" s="46">
        <f>F78+F81</f>
        <v>41277034</v>
      </c>
      <c r="G77" s="46">
        <f t="shared" ref="G77:H77" si="21">G78+G81</f>
        <v>19099021</v>
      </c>
      <c r="H77" s="46">
        <f t="shared" si="21"/>
        <v>19647129</v>
      </c>
    </row>
    <row r="78" spans="1:8" s="111" customFormat="1" ht="30.75" x14ac:dyDescent="0.25">
      <c r="A78" s="47" t="s">
        <v>76</v>
      </c>
      <c r="B78" s="48" t="s">
        <v>83</v>
      </c>
      <c r="C78" s="48" t="s">
        <v>127</v>
      </c>
      <c r="D78" s="36">
        <v>9910000000</v>
      </c>
      <c r="E78" s="36"/>
      <c r="F78" s="49">
        <f>SUM(F79:F80)</f>
        <v>20277034</v>
      </c>
      <c r="G78" s="49">
        <f t="shared" ref="G78:H78" si="22">SUM(G79:G80)</f>
        <v>18099021</v>
      </c>
      <c r="H78" s="49">
        <f t="shared" si="22"/>
        <v>18647129</v>
      </c>
    </row>
    <row r="79" spans="1:8" s="111" customFormat="1" ht="75.75" x14ac:dyDescent="0.25">
      <c r="A79" s="47" t="s">
        <v>80</v>
      </c>
      <c r="B79" s="48" t="s">
        <v>83</v>
      </c>
      <c r="C79" s="48" t="s">
        <v>127</v>
      </c>
      <c r="D79" s="36">
        <v>9910000000</v>
      </c>
      <c r="E79" s="48" t="s">
        <v>81</v>
      </c>
      <c r="F79" s="49">
        <f>'Приложение 5'!G125</f>
        <v>14001724.68</v>
      </c>
      <c r="G79" s="49">
        <f>'Приложение 5'!H125</f>
        <v>13639264</v>
      </c>
      <c r="H79" s="49">
        <f>'Приложение 5'!I125</f>
        <v>13749264</v>
      </c>
    </row>
    <row r="80" spans="1:8" s="111" customFormat="1" ht="30.75" x14ac:dyDescent="0.25">
      <c r="A80" s="47" t="s">
        <v>88</v>
      </c>
      <c r="B80" s="48" t="s">
        <v>83</v>
      </c>
      <c r="C80" s="48" t="s">
        <v>127</v>
      </c>
      <c r="D80" s="36">
        <v>9910000000</v>
      </c>
      <c r="E80" s="48" t="s">
        <v>89</v>
      </c>
      <c r="F80" s="49">
        <f>'Приложение 5'!G126</f>
        <v>6275309.3200000003</v>
      </c>
      <c r="G80" s="49">
        <f>'Приложение 5'!H126</f>
        <v>4459757</v>
      </c>
      <c r="H80" s="49">
        <f>'Приложение 5'!I126</f>
        <v>4897865</v>
      </c>
    </row>
    <row r="81" spans="1:9" s="111" customFormat="1" x14ac:dyDescent="0.25">
      <c r="A81" s="47" t="s">
        <v>111</v>
      </c>
      <c r="B81" s="48" t="s">
        <v>83</v>
      </c>
      <c r="C81" s="48" t="s">
        <v>127</v>
      </c>
      <c r="D81" s="36">
        <v>9950000000</v>
      </c>
      <c r="E81" s="36"/>
      <c r="F81" s="49">
        <f>SUM(F82:F83)</f>
        <v>21000000</v>
      </c>
      <c r="G81" s="49">
        <f t="shared" ref="G81:H81" si="23">SUM(G82:G83)</f>
        <v>1000000</v>
      </c>
      <c r="H81" s="49">
        <f t="shared" si="23"/>
        <v>1000000</v>
      </c>
    </row>
    <row r="82" spans="1:9" s="111" customFormat="1" ht="30.75" x14ac:dyDescent="0.25">
      <c r="A82" s="47" t="s">
        <v>88</v>
      </c>
      <c r="B82" s="48" t="s">
        <v>83</v>
      </c>
      <c r="C82" s="48" t="s">
        <v>127</v>
      </c>
      <c r="D82" s="36">
        <v>9950000000</v>
      </c>
      <c r="E82" s="36">
        <v>200</v>
      </c>
      <c r="F82" s="49">
        <f>'Приложение 5'!G129</f>
        <v>1000000</v>
      </c>
      <c r="G82" s="49">
        <f>'Приложение 5'!H129</f>
        <v>1000000</v>
      </c>
      <c r="H82" s="49">
        <f>'Приложение 5'!I129</f>
        <v>1000000</v>
      </c>
    </row>
    <row r="83" spans="1:9" s="111" customFormat="1" x14ac:dyDescent="0.25">
      <c r="A83" s="47" t="s">
        <v>90</v>
      </c>
      <c r="B83" s="48" t="s">
        <v>83</v>
      </c>
      <c r="C83" s="48" t="s">
        <v>127</v>
      </c>
      <c r="D83" s="36">
        <v>9950000000</v>
      </c>
      <c r="E83" s="36">
        <v>800</v>
      </c>
      <c r="F83" s="49">
        <f>'Приложение 5'!G130</f>
        <v>20000000</v>
      </c>
      <c r="G83" s="49">
        <f>'Приложение 5'!H130</f>
        <v>0</v>
      </c>
      <c r="H83" s="49">
        <f>'Приложение 5'!I130</f>
        <v>0</v>
      </c>
    </row>
    <row r="84" spans="1:9" s="112" customFormat="1" x14ac:dyDescent="0.25">
      <c r="A84" s="44" t="s">
        <v>130</v>
      </c>
      <c r="B84" s="45" t="s">
        <v>94</v>
      </c>
      <c r="C84" s="45"/>
      <c r="D84" s="45"/>
      <c r="E84" s="45"/>
      <c r="F84" s="46">
        <f>F85+F89+F101+F108+F116+F112</f>
        <v>181288386.59</v>
      </c>
      <c r="G84" s="46">
        <f t="shared" ref="G84:H84" si="24">G85+G89+G101+G108+G116+G112</f>
        <v>140126040.85000002</v>
      </c>
      <c r="H84" s="46">
        <f t="shared" si="24"/>
        <v>176315162.87</v>
      </c>
    </row>
    <row r="85" spans="1:9" s="112" customFormat="1" x14ac:dyDescent="0.25">
      <c r="A85" s="44" t="s">
        <v>131</v>
      </c>
      <c r="B85" s="45" t="s">
        <v>94</v>
      </c>
      <c r="C85" s="45" t="s">
        <v>71</v>
      </c>
      <c r="D85" s="45"/>
      <c r="E85" s="45"/>
      <c r="F85" s="46">
        <f>F86</f>
        <v>306383.3</v>
      </c>
      <c r="G85" s="46">
        <f t="shared" ref="G85:H87" si="25">G86</f>
        <v>306383.3</v>
      </c>
      <c r="H85" s="46">
        <f t="shared" si="25"/>
        <v>306383.3</v>
      </c>
    </row>
    <row r="86" spans="1:9" s="112" customFormat="1" x14ac:dyDescent="0.25">
      <c r="A86" s="44" t="s">
        <v>74</v>
      </c>
      <c r="B86" s="45" t="s">
        <v>94</v>
      </c>
      <c r="C86" s="45" t="s">
        <v>71</v>
      </c>
      <c r="D86" s="45">
        <v>9900000000</v>
      </c>
      <c r="E86" s="45"/>
      <c r="F86" s="46">
        <f>F87</f>
        <v>306383.3</v>
      </c>
      <c r="G86" s="46">
        <f t="shared" si="25"/>
        <v>306383.3</v>
      </c>
      <c r="H86" s="46">
        <f t="shared" si="25"/>
        <v>306383.3</v>
      </c>
    </row>
    <row r="87" spans="1:9" s="112" customFormat="1" ht="30.75" x14ac:dyDescent="0.25">
      <c r="A87" s="47" t="s">
        <v>76</v>
      </c>
      <c r="B87" s="48" t="s">
        <v>94</v>
      </c>
      <c r="C87" s="48" t="s">
        <v>71</v>
      </c>
      <c r="D87" s="48" t="s">
        <v>77</v>
      </c>
      <c r="E87" s="48"/>
      <c r="F87" s="49">
        <f>F88</f>
        <v>306383.3</v>
      </c>
      <c r="G87" s="49">
        <f t="shared" si="25"/>
        <v>306383.3</v>
      </c>
      <c r="H87" s="49">
        <f t="shared" si="25"/>
        <v>306383.3</v>
      </c>
    </row>
    <row r="88" spans="1:9" s="112" customFormat="1" ht="75.75" x14ac:dyDescent="0.25">
      <c r="A88" s="47" t="s">
        <v>80</v>
      </c>
      <c r="B88" s="48" t="s">
        <v>94</v>
      </c>
      <c r="C88" s="48" t="s">
        <v>71</v>
      </c>
      <c r="D88" s="48" t="s">
        <v>77</v>
      </c>
      <c r="E88" s="48" t="s">
        <v>81</v>
      </c>
      <c r="F88" s="49">
        <f>'Приложение 5'!G136</f>
        <v>306383.3</v>
      </c>
      <c r="G88" s="49">
        <f>'Приложение 5'!H136</f>
        <v>306383.3</v>
      </c>
      <c r="H88" s="49">
        <f>'Приложение 5'!I136</f>
        <v>306383.3</v>
      </c>
    </row>
    <row r="89" spans="1:9" s="112" customFormat="1" x14ac:dyDescent="0.25">
      <c r="A89" s="44" t="s">
        <v>132</v>
      </c>
      <c r="B89" s="45" t="s">
        <v>94</v>
      </c>
      <c r="C89" s="45" t="s">
        <v>133</v>
      </c>
      <c r="D89" s="45"/>
      <c r="E89" s="45"/>
      <c r="F89" s="46">
        <f>F90+F96</f>
        <v>69767477.719999999</v>
      </c>
      <c r="G89" s="46">
        <f t="shared" ref="G89:H89" si="26">G90+G96</f>
        <v>45714290.370000005</v>
      </c>
      <c r="H89" s="46">
        <f t="shared" si="26"/>
        <v>101232510.41</v>
      </c>
    </row>
    <row r="90" spans="1:9" s="112" customFormat="1" ht="63" x14ac:dyDescent="0.25">
      <c r="A90" s="44" t="s">
        <v>201</v>
      </c>
      <c r="B90" s="45" t="s">
        <v>94</v>
      </c>
      <c r="C90" s="45" t="s">
        <v>133</v>
      </c>
      <c r="D90" s="45" t="s">
        <v>202</v>
      </c>
      <c r="E90" s="45"/>
      <c r="F90" s="46">
        <f>F91+F93</f>
        <v>67570149.950000003</v>
      </c>
      <c r="G90" s="46">
        <f t="shared" ref="G90:H90" si="27">G91+G93</f>
        <v>43356962.600000001</v>
      </c>
      <c r="H90" s="46">
        <f t="shared" si="27"/>
        <v>98875182.640000001</v>
      </c>
    </row>
    <row r="91" spans="1:9" s="111" customFormat="1" ht="30.75" x14ac:dyDescent="0.25">
      <c r="A91" s="47" t="s">
        <v>203</v>
      </c>
      <c r="B91" s="48" t="s">
        <v>94</v>
      </c>
      <c r="C91" s="48" t="s">
        <v>133</v>
      </c>
      <c r="D91" s="48" t="s">
        <v>204</v>
      </c>
      <c r="E91" s="48"/>
      <c r="F91" s="49">
        <f>F92</f>
        <v>64749332.600000001</v>
      </c>
      <c r="G91" s="49">
        <f t="shared" ref="G91:H91" si="28">G92</f>
        <v>40470020</v>
      </c>
      <c r="H91" s="49">
        <f t="shared" si="28"/>
        <v>95910015.799999997</v>
      </c>
    </row>
    <row r="92" spans="1:9" s="111" customFormat="1" x14ac:dyDescent="0.25">
      <c r="A92" s="51" t="s">
        <v>90</v>
      </c>
      <c r="B92" s="48" t="s">
        <v>94</v>
      </c>
      <c r="C92" s="48" t="s">
        <v>133</v>
      </c>
      <c r="D92" s="48" t="s">
        <v>204</v>
      </c>
      <c r="E92" s="48" t="s">
        <v>91</v>
      </c>
      <c r="F92" s="49">
        <f>'Приложение 5'!G141+'Приложение 5'!G143+'Приложение 5'!G145+'Приложение 5'!G147+'Приложение 5'!G149</f>
        <v>64749332.600000001</v>
      </c>
      <c r="G92" s="49">
        <f>'Приложение 5'!H141+'Приложение 5'!H143+'Приложение 5'!H145+'Приложение 5'!H147+'Приложение 5'!H149</f>
        <v>40470020</v>
      </c>
      <c r="H92" s="49">
        <f>'Приложение 5'!I141+'Приложение 5'!I143+'Приложение 5'!I145+'Приложение 5'!I147+'Приложение 5'!I149</f>
        <v>95910015.799999997</v>
      </c>
    </row>
    <row r="93" spans="1:9" s="112" customFormat="1" x14ac:dyDescent="0.25">
      <c r="A93" s="47" t="s">
        <v>199</v>
      </c>
      <c r="B93" s="48" t="s">
        <v>94</v>
      </c>
      <c r="C93" s="48" t="s">
        <v>133</v>
      </c>
      <c r="D93" s="48" t="s">
        <v>205</v>
      </c>
      <c r="E93" s="48"/>
      <c r="F93" s="49">
        <f>SUM(F94:F95)</f>
        <v>2820817.35</v>
      </c>
      <c r="G93" s="49">
        <f t="shared" ref="G93:H93" si="29">SUM(G94:G95)</f>
        <v>2886942.5999999996</v>
      </c>
      <c r="H93" s="49">
        <f t="shared" si="29"/>
        <v>2965166.84</v>
      </c>
    </row>
    <row r="94" spans="1:9" s="112" customFormat="1" ht="75.75" x14ac:dyDescent="0.25">
      <c r="A94" s="47" t="s">
        <v>80</v>
      </c>
      <c r="B94" s="48" t="s">
        <v>94</v>
      </c>
      <c r="C94" s="48" t="s">
        <v>133</v>
      </c>
      <c r="D94" s="48" t="s">
        <v>205</v>
      </c>
      <c r="E94" s="48" t="s">
        <v>81</v>
      </c>
      <c r="F94" s="50">
        <f>'Приложение 5'!G152</f>
        <v>1518394.35</v>
      </c>
      <c r="G94" s="50">
        <f>'Приложение 5'!H152</f>
        <v>1528124.88</v>
      </c>
      <c r="H94" s="50">
        <f>'Приложение 5'!I152</f>
        <v>1536319.23</v>
      </c>
    </row>
    <row r="95" spans="1:9" s="112" customFormat="1" ht="30.75" x14ac:dyDescent="0.25">
      <c r="A95" s="51" t="s">
        <v>88</v>
      </c>
      <c r="B95" s="48" t="s">
        <v>94</v>
      </c>
      <c r="C95" s="48" t="s">
        <v>133</v>
      </c>
      <c r="D95" s="48" t="s">
        <v>205</v>
      </c>
      <c r="E95" s="81">
        <v>200</v>
      </c>
      <c r="F95" s="50">
        <f>'Приложение 5'!G153</f>
        <v>1302423</v>
      </c>
      <c r="G95" s="50">
        <f>'Приложение 5'!H153</f>
        <v>1358817.72</v>
      </c>
      <c r="H95" s="50">
        <f>'Приложение 5'!I153</f>
        <v>1428847.61</v>
      </c>
      <c r="I95" s="113"/>
    </row>
    <row r="96" spans="1:9" s="112" customFormat="1" x14ac:dyDescent="0.25">
      <c r="A96" s="60" t="s">
        <v>74</v>
      </c>
      <c r="B96" s="45" t="s">
        <v>94</v>
      </c>
      <c r="C96" s="45" t="s">
        <v>133</v>
      </c>
      <c r="D96" s="45">
        <v>9900000000</v>
      </c>
      <c r="E96" s="36"/>
      <c r="F96" s="134">
        <f>F97+F99</f>
        <v>2197327.77</v>
      </c>
      <c r="G96" s="134">
        <f t="shared" ref="G96:H96" si="30">G97+G99</f>
        <v>2357327.77</v>
      </c>
      <c r="H96" s="134">
        <f t="shared" si="30"/>
        <v>2357327.77</v>
      </c>
    </row>
    <row r="97" spans="1:12" s="112" customFormat="1" ht="30.75" x14ac:dyDescent="0.25">
      <c r="A97" s="47" t="s">
        <v>76</v>
      </c>
      <c r="B97" s="48" t="s">
        <v>94</v>
      </c>
      <c r="C97" s="48" t="s">
        <v>133</v>
      </c>
      <c r="D97" s="48">
        <v>9910000000</v>
      </c>
      <c r="E97" s="36"/>
      <c r="F97" s="49">
        <f>F98</f>
        <v>1897327.77</v>
      </c>
      <c r="G97" s="49">
        <f t="shared" ref="G97:H97" si="31">G98</f>
        <v>1897327.77</v>
      </c>
      <c r="H97" s="49">
        <f t="shared" si="31"/>
        <v>1897327.77</v>
      </c>
    </row>
    <row r="98" spans="1:12" s="112" customFormat="1" ht="75.75" x14ac:dyDescent="0.25">
      <c r="A98" s="51" t="s">
        <v>80</v>
      </c>
      <c r="B98" s="48" t="s">
        <v>94</v>
      </c>
      <c r="C98" s="48" t="s">
        <v>133</v>
      </c>
      <c r="D98" s="48">
        <v>9910000000</v>
      </c>
      <c r="E98" s="36" t="s">
        <v>81</v>
      </c>
      <c r="F98" s="49">
        <f>'Приложение 5'!G157</f>
        <v>1897327.77</v>
      </c>
      <c r="G98" s="49">
        <f>'Приложение 5'!H157</f>
        <v>1897327.77</v>
      </c>
      <c r="H98" s="49">
        <f>'Приложение 5'!I157</f>
        <v>1897327.77</v>
      </c>
    </row>
    <row r="99" spans="1:12" s="112" customFormat="1" x14ac:dyDescent="0.25">
      <c r="A99" s="51" t="s">
        <v>111</v>
      </c>
      <c r="B99" s="48" t="s">
        <v>94</v>
      </c>
      <c r="C99" s="48" t="s">
        <v>133</v>
      </c>
      <c r="D99" s="48" t="s">
        <v>112</v>
      </c>
      <c r="E99" s="36"/>
      <c r="F99" s="49">
        <f>F100</f>
        <v>300000</v>
      </c>
      <c r="G99" s="49">
        <f t="shared" ref="G99:H99" si="32">G100</f>
        <v>460000</v>
      </c>
      <c r="H99" s="49">
        <f t="shared" si="32"/>
        <v>460000</v>
      </c>
    </row>
    <row r="100" spans="1:12" s="112" customFormat="1" x14ac:dyDescent="0.25">
      <c r="A100" s="51" t="s">
        <v>97</v>
      </c>
      <c r="B100" s="48" t="s">
        <v>94</v>
      </c>
      <c r="C100" s="48" t="s">
        <v>133</v>
      </c>
      <c r="D100" s="48" t="s">
        <v>112</v>
      </c>
      <c r="E100" s="36">
        <v>300</v>
      </c>
      <c r="F100" s="49">
        <f>'Приложение 5'!G160</f>
        <v>300000</v>
      </c>
      <c r="G100" s="49">
        <f>'Приложение 5'!H160</f>
        <v>460000</v>
      </c>
      <c r="H100" s="49">
        <f>'Приложение 5'!I160</f>
        <v>460000</v>
      </c>
    </row>
    <row r="101" spans="1:12" s="112" customFormat="1" x14ac:dyDescent="0.25">
      <c r="A101" s="60" t="s">
        <v>206</v>
      </c>
      <c r="B101" s="45" t="s">
        <v>94</v>
      </c>
      <c r="C101" s="45" t="s">
        <v>149</v>
      </c>
      <c r="D101" s="38"/>
      <c r="E101" s="38"/>
      <c r="F101" s="46">
        <f>F102+F105</f>
        <v>22490674</v>
      </c>
      <c r="G101" s="46">
        <f t="shared" ref="G101:L101" si="33">G102+G105</f>
        <v>22602674</v>
      </c>
      <c r="H101" s="46">
        <f t="shared" si="33"/>
        <v>22602674</v>
      </c>
      <c r="I101" s="46">
        <f t="shared" si="33"/>
        <v>0</v>
      </c>
      <c r="J101" s="46">
        <f t="shared" si="33"/>
        <v>0</v>
      </c>
      <c r="K101" s="46">
        <f t="shared" si="33"/>
        <v>0</v>
      </c>
      <c r="L101" s="46">
        <f t="shared" si="33"/>
        <v>0</v>
      </c>
    </row>
    <row r="102" spans="1:12" s="112" customFormat="1" ht="31.5" x14ac:dyDescent="0.25">
      <c r="A102" s="60" t="s">
        <v>207</v>
      </c>
      <c r="B102" s="45" t="s">
        <v>94</v>
      </c>
      <c r="C102" s="45" t="s">
        <v>149</v>
      </c>
      <c r="D102" s="115" t="s">
        <v>208</v>
      </c>
      <c r="E102" s="38"/>
      <c r="F102" s="46">
        <f>F103</f>
        <v>20490674</v>
      </c>
      <c r="G102" s="46">
        <f t="shared" ref="G102:H103" si="34">G103</f>
        <v>22602674</v>
      </c>
      <c r="H102" s="46">
        <f t="shared" si="34"/>
        <v>22602674</v>
      </c>
    </row>
    <row r="103" spans="1:12" s="112" customFormat="1" ht="30" x14ac:dyDescent="0.25">
      <c r="A103" s="116" t="s">
        <v>209</v>
      </c>
      <c r="B103" s="48" t="s">
        <v>94</v>
      </c>
      <c r="C103" s="48" t="s">
        <v>149</v>
      </c>
      <c r="D103" s="117" t="s">
        <v>210</v>
      </c>
      <c r="E103" s="36"/>
      <c r="F103" s="49">
        <f>F104</f>
        <v>20490674</v>
      </c>
      <c r="G103" s="49">
        <f t="shared" si="34"/>
        <v>22602674</v>
      </c>
      <c r="H103" s="49">
        <f t="shared" si="34"/>
        <v>22602674</v>
      </c>
    </row>
    <row r="104" spans="1:12" s="112" customFormat="1" ht="30.75" x14ac:dyDescent="0.25">
      <c r="A104" s="47" t="s">
        <v>88</v>
      </c>
      <c r="B104" s="48" t="s">
        <v>94</v>
      </c>
      <c r="C104" s="48" t="s">
        <v>149</v>
      </c>
      <c r="D104" s="117" t="s">
        <v>210</v>
      </c>
      <c r="E104" s="36">
        <v>800</v>
      </c>
      <c r="F104" s="49">
        <f>'Приложение 5'!G165+'Приложение 5'!G167</f>
        <v>20490674</v>
      </c>
      <c r="G104" s="49">
        <f>'Приложение 5'!H165+'Приложение 5'!H167</f>
        <v>22602674</v>
      </c>
      <c r="H104" s="49">
        <f>'Приложение 5'!I165+'Приложение 5'!I167</f>
        <v>22602674</v>
      </c>
    </row>
    <row r="105" spans="1:12" s="112" customFormat="1" x14ac:dyDescent="0.25">
      <c r="A105" s="44" t="s">
        <v>74</v>
      </c>
      <c r="B105" s="45" t="s">
        <v>94</v>
      </c>
      <c r="C105" s="45" t="s">
        <v>149</v>
      </c>
      <c r="D105" s="115">
        <v>9900000000</v>
      </c>
      <c r="E105" s="38"/>
      <c r="F105" s="46">
        <f>F106</f>
        <v>2000000</v>
      </c>
      <c r="G105" s="46">
        <f t="shared" ref="G105:H106" si="35">G106</f>
        <v>0</v>
      </c>
      <c r="H105" s="46">
        <f t="shared" si="35"/>
        <v>0</v>
      </c>
    </row>
    <row r="106" spans="1:12" s="112" customFormat="1" x14ac:dyDescent="0.25">
      <c r="A106" s="47" t="s">
        <v>111</v>
      </c>
      <c r="B106" s="48" t="s">
        <v>94</v>
      </c>
      <c r="C106" s="48" t="s">
        <v>149</v>
      </c>
      <c r="D106" s="117" t="s">
        <v>112</v>
      </c>
      <c r="E106" s="36"/>
      <c r="F106" s="49">
        <f>F107</f>
        <v>2000000</v>
      </c>
      <c r="G106" s="49">
        <f t="shared" si="35"/>
        <v>0</v>
      </c>
      <c r="H106" s="49">
        <f t="shared" si="35"/>
        <v>0</v>
      </c>
    </row>
    <row r="107" spans="1:12" s="112" customFormat="1" ht="30.75" x14ac:dyDescent="0.25">
      <c r="A107" s="47" t="s">
        <v>88</v>
      </c>
      <c r="B107" s="48" t="s">
        <v>94</v>
      </c>
      <c r="C107" s="48" t="s">
        <v>149</v>
      </c>
      <c r="D107" s="117" t="s">
        <v>112</v>
      </c>
      <c r="E107" s="36">
        <v>200</v>
      </c>
      <c r="F107" s="49">
        <f>'Приложение 5'!G171</f>
        <v>2000000</v>
      </c>
      <c r="G107" s="49">
        <f>'Приложение 5'!H171</f>
        <v>0</v>
      </c>
      <c r="H107" s="49">
        <f>'Приложение 5'!I171</f>
        <v>0</v>
      </c>
    </row>
    <row r="108" spans="1:12" s="112" customFormat="1" x14ac:dyDescent="0.25">
      <c r="A108" s="60" t="s">
        <v>211</v>
      </c>
      <c r="B108" s="45" t="s">
        <v>94</v>
      </c>
      <c r="C108" s="45" t="s">
        <v>147</v>
      </c>
      <c r="D108" s="38"/>
      <c r="E108" s="38"/>
      <c r="F108" s="46">
        <f>F109</f>
        <v>37306917.950000003</v>
      </c>
      <c r="G108" s="46">
        <f t="shared" ref="G108:H110" si="36">G109</f>
        <v>21982475.949999999</v>
      </c>
      <c r="H108" s="46">
        <f t="shared" si="36"/>
        <v>21982475.949999999</v>
      </c>
    </row>
    <row r="109" spans="1:12" s="112" customFormat="1" ht="31.5" x14ac:dyDescent="0.25">
      <c r="A109" s="60" t="s">
        <v>212</v>
      </c>
      <c r="B109" s="45" t="s">
        <v>94</v>
      </c>
      <c r="C109" s="45" t="s">
        <v>147</v>
      </c>
      <c r="D109" s="115" t="s">
        <v>208</v>
      </c>
      <c r="E109" s="38"/>
      <c r="F109" s="46">
        <f>F110</f>
        <v>37306917.950000003</v>
      </c>
      <c r="G109" s="46">
        <f t="shared" si="36"/>
        <v>21982475.949999999</v>
      </c>
      <c r="H109" s="46">
        <f t="shared" si="36"/>
        <v>21982475.949999999</v>
      </c>
    </row>
    <row r="110" spans="1:12" s="111" customFormat="1" x14ac:dyDescent="0.25">
      <c r="A110" s="116" t="s">
        <v>213</v>
      </c>
      <c r="B110" s="48" t="s">
        <v>94</v>
      </c>
      <c r="C110" s="48" t="s">
        <v>147</v>
      </c>
      <c r="D110" s="117" t="s">
        <v>210</v>
      </c>
      <c r="E110" s="36"/>
      <c r="F110" s="49">
        <f>F111</f>
        <v>37306917.950000003</v>
      </c>
      <c r="G110" s="49">
        <f t="shared" si="36"/>
        <v>21982475.949999999</v>
      </c>
      <c r="H110" s="49">
        <f t="shared" si="36"/>
        <v>21982475.949999999</v>
      </c>
    </row>
    <row r="111" spans="1:12" s="112" customFormat="1" ht="30.75" x14ac:dyDescent="0.25">
      <c r="A111" s="47" t="s">
        <v>88</v>
      </c>
      <c r="B111" s="48" t="s">
        <v>94</v>
      </c>
      <c r="C111" s="48" t="s">
        <v>147</v>
      </c>
      <c r="D111" s="117" t="s">
        <v>210</v>
      </c>
      <c r="E111" s="36">
        <v>200</v>
      </c>
      <c r="F111" s="49">
        <f>'Приложение 5'!G176</f>
        <v>37306917.950000003</v>
      </c>
      <c r="G111" s="49">
        <f>'Приложение 5'!H176</f>
        <v>21982475.949999999</v>
      </c>
      <c r="H111" s="49">
        <f>'Приложение 5'!I176</f>
        <v>21982475.949999999</v>
      </c>
    </row>
    <row r="112" spans="1:12" s="112" customFormat="1" x14ac:dyDescent="0.25">
      <c r="A112" s="44" t="s">
        <v>438</v>
      </c>
      <c r="B112" s="45" t="s">
        <v>94</v>
      </c>
      <c r="C112" s="45" t="s">
        <v>127</v>
      </c>
      <c r="D112" s="115"/>
      <c r="E112" s="38"/>
      <c r="F112" s="46">
        <f>F113</f>
        <v>20000000</v>
      </c>
      <c r="G112" s="46">
        <f t="shared" ref="G112:H114" si="37">G113</f>
        <v>20000000</v>
      </c>
      <c r="H112" s="46">
        <f t="shared" si="37"/>
        <v>0</v>
      </c>
    </row>
    <row r="113" spans="1:12" s="112" customFormat="1" x14ac:dyDescent="0.25">
      <c r="A113" s="44" t="s">
        <v>74</v>
      </c>
      <c r="B113" s="45" t="s">
        <v>94</v>
      </c>
      <c r="C113" s="45" t="s">
        <v>127</v>
      </c>
      <c r="D113" s="115" t="s">
        <v>75</v>
      </c>
      <c r="E113" s="38"/>
      <c r="F113" s="46">
        <f>F114</f>
        <v>20000000</v>
      </c>
      <c r="G113" s="46">
        <f t="shared" si="37"/>
        <v>20000000</v>
      </c>
      <c r="H113" s="46">
        <f t="shared" si="37"/>
        <v>0</v>
      </c>
    </row>
    <row r="114" spans="1:12" s="112" customFormat="1" x14ac:dyDescent="0.25">
      <c r="A114" s="47" t="s">
        <v>111</v>
      </c>
      <c r="B114" s="48" t="s">
        <v>94</v>
      </c>
      <c r="C114" s="48" t="s">
        <v>127</v>
      </c>
      <c r="D114" s="117" t="s">
        <v>112</v>
      </c>
      <c r="E114" s="36"/>
      <c r="F114" s="49">
        <f>F115</f>
        <v>20000000</v>
      </c>
      <c r="G114" s="49">
        <f t="shared" si="37"/>
        <v>20000000</v>
      </c>
      <c r="H114" s="49">
        <f t="shared" si="37"/>
        <v>0</v>
      </c>
    </row>
    <row r="115" spans="1:12" s="112" customFormat="1" ht="30.75" x14ac:dyDescent="0.25">
      <c r="A115" s="47" t="s">
        <v>88</v>
      </c>
      <c r="B115" s="48" t="s">
        <v>94</v>
      </c>
      <c r="C115" s="48" t="s">
        <v>127</v>
      </c>
      <c r="D115" s="117" t="s">
        <v>112</v>
      </c>
      <c r="E115" s="36">
        <v>200</v>
      </c>
      <c r="F115" s="49">
        <f>'Приложение 5'!G181</f>
        <v>20000000</v>
      </c>
      <c r="G115" s="49">
        <f>'Приложение 5'!H181</f>
        <v>20000000</v>
      </c>
      <c r="H115" s="49">
        <f>'Приложение 5'!I181</f>
        <v>0</v>
      </c>
    </row>
    <row r="116" spans="1:12" s="112" customFormat="1" ht="31.5" x14ac:dyDescent="0.25">
      <c r="A116" s="60" t="s">
        <v>135</v>
      </c>
      <c r="B116" s="45" t="s">
        <v>94</v>
      </c>
      <c r="C116" s="45" t="s">
        <v>136</v>
      </c>
      <c r="D116" s="38"/>
      <c r="E116" s="38"/>
      <c r="F116" s="46">
        <f>F117+F125</f>
        <v>31416933.619999997</v>
      </c>
      <c r="G116" s="46">
        <f t="shared" ref="G116:H116" si="38">G117+G125</f>
        <v>29520217.23</v>
      </c>
      <c r="H116" s="46">
        <f t="shared" si="38"/>
        <v>30191119.210000001</v>
      </c>
    </row>
    <row r="117" spans="1:12" s="111" customFormat="1" ht="31.5" x14ac:dyDescent="0.25">
      <c r="A117" s="60" t="s">
        <v>214</v>
      </c>
      <c r="B117" s="45" t="s">
        <v>94</v>
      </c>
      <c r="C117" s="45" t="s">
        <v>136</v>
      </c>
      <c r="D117" s="115" t="s">
        <v>215</v>
      </c>
      <c r="E117" s="38"/>
      <c r="F117" s="46">
        <f>F118+F121</f>
        <v>29808992.039999999</v>
      </c>
      <c r="G117" s="46">
        <f t="shared" ref="G117:H117" si="39">G118+G121</f>
        <v>29520217.23</v>
      </c>
      <c r="H117" s="46">
        <f t="shared" si="39"/>
        <v>30191119.210000001</v>
      </c>
    </row>
    <row r="118" spans="1:12" s="111" customFormat="1" ht="30.75" x14ac:dyDescent="0.25">
      <c r="A118" s="51" t="s">
        <v>216</v>
      </c>
      <c r="B118" s="48" t="s">
        <v>94</v>
      </c>
      <c r="C118" s="48" t="s">
        <v>136</v>
      </c>
      <c r="D118" s="117" t="s">
        <v>217</v>
      </c>
      <c r="E118" s="36"/>
      <c r="F118" s="49">
        <f>SUM(F119:F120)</f>
        <v>12753400</v>
      </c>
      <c r="G118" s="49">
        <f t="shared" ref="G118:H118" si="40">SUM(G119:G120)</f>
        <v>12820087</v>
      </c>
      <c r="H118" s="49">
        <f t="shared" si="40"/>
        <v>12836731.52</v>
      </c>
    </row>
    <row r="119" spans="1:12" s="111" customFormat="1" ht="30.75" x14ac:dyDescent="0.25">
      <c r="A119" s="51" t="s">
        <v>88</v>
      </c>
      <c r="B119" s="48" t="s">
        <v>94</v>
      </c>
      <c r="C119" s="48" t="s">
        <v>136</v>
      </c>
      <c r="D119" s="117" t="s">
        <v>217</v>
      </c>
      <c r="E119" s="36">
        <v>200</v>
      </c>
      <c r="F119" s="49">
        <f>'Приложение 5'!G190</f>
        <v>253400</v>
      </c>
      <c r="G119" s="49">
        <f>'Приложение 5'!H190</f>
        <v>320087</v>
      </c>
      <c r="H119" s="49">
        <f>'Приложение 5'!I190</f>
        <v>336731.52</v>
      </c>
    </row>
    <row r="120" spans="1:12" s="111" customFormat="1" x14ac:dyDescent="0.25">
      <c r="A120" s="51" t="s">
        <v>90</v>
      </c>
      <c r="B120" s="48" t="s">
        <v>94</v>
      </c>
      <c r="C120" s="48" t="s">
        <v>136</v>
      </c>
      <c r="D120" s="117" t="s">
        <v>217</v>
      </c>
      <c r="E120" s="36">
        <v>800</v>
      </c>
      <c r="F120" s="49">
        <f>'Приложение 5'!G186+'Приложение 5'!G188+'Приложение 5'!G192</f>
        <v>12500000</v>
      </c>
      <c r="G120" s="49">
        <f>'Приложение 5'!H186+'Приложение 5'!H188+'Приложение 5'!H192</f>
        <v>12500000</v>
      </c>
      <c r="H120" s="49">
        <f>'Приложение 5'!I186+'Приложение 5'!I188+'Приложение 5'!I192</f>
        <v>12500000</v>
      </c>
    </row>
    <row r="121" spans="1:12" s="111" customFormat="1" x14ac:dyDescent="0.25">
      <c r="A121" s="118" t="s">
        <v>199</v>
      </c>
      <c r="B121" s="48" t="s">
        <v>94</v>
      </c>
      <c r="C121" s="48" t="s">
        <v>136</v>
      </c>
      <c r="D121" s="117" t="s">
        <v>218</v>
      </c>
      <c r="E121" s="36"/>
      <c r="F121" s="49">
        <f>SUM(F122:F124)</f>
        <v>17055592.039999999</v>
      </c>
      <c r="G121" s="49">
        <f t="shared" ref="G121:H121" si="41">SUM(G122:G124)</f>
        <v>16700130.23</v>
      </c>
      <c r="H121" s="49">
        <f t="shared" si="41"/>
        <v>17354387.690000001</v>
      </c>
    </row>
    <row r="122" spans="1:12" s="111" customFormat="1" ht="75.75" x14ac:dyDescent="0.25">
      <c r="A122" s="47" t="s">
        <v>80</v>
      </c>
      <c r="B122" s="48" t="s">
        <v>94</v>
      </c>
      <c r="C122" s="48" t="s">
        <v>136</v>
      </c>
      <c r="D122" s="117" t="s">
        <v>218</v>
      </c>
      <c r="E122" s="36">
        <v>100</v>
      </c>
      <c r="F122" s="49">
        <f>'Приложение 5'!G197</f>
        <v>9950493.3399999999</v>
      </c>
      <c r="G122" s="49">
        <f>'Приложение 5'!H197</f>
        <v>9652388.5899999999</v>
      </c>
      <c r="H122" s="49">
        <f>'Приложение 5'!I197</f>
        <v>10035789.91</v>
      </c>
    </row>
    <row r="123" spans="1:12" s="111" customFormat="1" ht="30.75" x14ac:dyDescent="0.25">
      <c r="A123" s="47" t="s">
        <v>88</v>
      </c>
      <c r="B123" s="48" t="s">
        <v>94</v>
      </c>
      <c r="C123" s="48" t="s">
        <v>136</v>
      </c>
      <c r="D123" s="117" t="s">
        <v>218</v>
      </c>
      <c r="E123" s="36">
        <v>200</v>
      </c>
      <c r="F123" s="49">
        <f>'Приложение 5'!G198</f>
        <v>6128109.8900000006</v>
      </c>
      <c r="G123" s="49">
        <f>'Приложение 5'!H198</f>
        <v>6071795.6399999997</v>
      </c>
      <c r="H123" s="49">
        <f>'Приложение 5'!I198</f>
        <v>6342651.7800000003</v>
      </c>
    </row>
    <row r="124" spans="1:12" s="111" customFormat="1" x14ac:dyDescent="0.25">
      <c r="A124" s="51" t="s">
        <v>90</v>
      </c>
      <c r="B124" s="48" t="s">
        <v>94</v>
      </c>
      <c r="C124" s="48" t="s">
        <v>136</v>
      </c>
      <c r="D124" s="117" t="s">
        <v>218</v>
      </c>
      <c r="E124" s="36">
        <v>800</v>
      </c>
      <c r="F124" s="49">
        <f>'Приложение 5'!G199</f>
        <v>976988.81</v>
      </c>
      <c r="G124" s="49">
        <f>'Приложение 5'!H199</f>
        <v>975946</v>
      </c>
      <c r="H124" s="49">
        <f>'Приложение 5'!I199</f>
        <v>975946</v>
      </c>
    </row>
    <row r="125" spans="1:12" s="112" customFormat="1" x14ac:dyDescent="0.25">
      <c r="A125" s="44" t="s">
        <v>74</v>
      </c>
      <c r="B125" s="45" t="s">
        <v>94</v>
      </c>
      <c r="C125" s="45" t="s">
        <v>136</v>
      </c>
      <c r="D125" s="115" t="s">
        <v>75</v>
      </c>
      <c r="E125" s="38"/>
      <c r="F125" s="46">
        <f>F126</f>
        <v>1607941.58</v>
      </c>
      <c r="G125" s="46">
        <f t="shared" ref="G125:H126" si="42">G126</f>
        <v>0</v>
      </c>
      <c r="H125" s="46">
        <f t="shared" si="42"/>
        <v>0</v>
      </c>
    </row>
    <row r="126" spans="1:12" s="111" customFormat="1" x14ac:dyDescent="0.25">
      <c r="A126" s="47" t="s">
        <v>111</v>
      </c>
      <c r="B126" s="48" t="s">
        <v>94</v>
      </c>
      <c r="C126" s="48" t="s">
        <v>136</v>
      </c>
      <c r="D126" s="117" t="s">
        <v>112</v>
      </c>
      <c r="E126" s="36"/>
      <c r="F126" s="49">
        <f>F127</f>
        <v>1607941.58</v>
      </c>
      <c r="G126" s="49">
        <f t="shared" si="42"/>
        <v>0</v>
      </c>
      <c r="H126" s="49">
        <f t="shared" si="42"/>
        <v>0</v>
      </c>
    </row>
    <row r="127" spans="1:12" s="111" customFormat="1" ht="30.75" x14ac:dyDescent="0.25">
      <c r="A127" s="51" t="s">
        <v>88</v>
      </c>
      <c r="B127" s="48" t="s">
        <v>94</v>
      </c>
      <c r="C127" s="48" t="s">
        <v>136</v>
      </c>
      <c r="D127" s="117" t="s">
        <v>112</v>
      </c>
      <c r="E127" s="36">
        <v>200</v>
      </c>
      <c r="F127" s="49">
        <f>'Приложение 5'!G203</f>
        <v>1607941.58</v>
      </c>
      <c r="G127" s="49">
        <f>'Приложение 5'!H203</f>
        <v>0</v>
      </c>
      <c r="H127" s="49">
        <f>'Приложение 5'!I203</f>
        <v>0</v>
      </c>
    </row>
    <row r="128" spans="1:12" s="112" customFormat="1" x14ac:dyDescent="0.25">
      <c r="A128" s="44" t="s">
        <v>137</v>
      </c>
      <c r="B128" s="45" t="s">
        <v>133</v>
      </c>
      <c r="C128" s="45"/>
      <c r="D128" s="115"/>
      <c r="E128" s="38"/>
      <c r="F128" s="46">
        <f>F129</f>
        <v>540000</v>
      </c>
      <c r="G128" s="46">
        <f t="shared" ref="G128:L131" si="43">G129</f>
        <v>0</v>
      </c>
      <c r="H128" s="46">
        <f t="shared" si="43"/>
        <v>0</v>
      </c>
      <c r="I128" s="46">
        <f t="shared" si="43"/>
        <v>0</v>
      </c>
      <c r="J128" s="46">
        <f t="shared" si="43"/>
        <v>0</v>
      </c>
      <c r="K128" s="46">
        <f t="shared" si="43"/>
        <v>0</v>
      </c>
      <c r="L128" s="46">
        <f t="shared" si="43"/>
        <v>0</v>
      </c>
    </row>
    <row r="129" spans="1:12" s="112" customFormat="1" x14ac:dyDescent="0.25">
      <c r="A129" s="44" t="s">
        <v>915</v>
      </c>
      <c r="B129" s="45" t="s">
        <v>133</v>
      </c>
      <c r="C129" s="45" t="s">
        <v>73</v>
      </c>
      <c r="D129" s="115"/>
      <c r="E129" s="38"/>
      <c r="F129" s="46">
        <f>F130</f>
        <v>540000</v>
      </c>
      <c r="G129" s="46">
        <f t="shared" si="43"/>
        <v>0</v>
      </c>
      <c r="H129" s="46">
        <f t="shared" si="43"/>
        <v>0</v>
      </c>
      <c r="I129" s="46">
        <f t="shared" si="43"/>
        <v>0</v>
      </c>
      <c r="J129" s="46">
        <f t="shared" si="43"/>
        <v>0</v>
      </c>
      <c r="K129" s="46">
        <f t="shared" si="43"/>
        <v>0</v>
      </c>
      <c r="L129" s="46">
        <f t="shared" si="43"/>
        <v>0</v>
      </c>
    </row>
    <row r="130" spans="1:12" s="112" customFormat="1" x14ac:dyDescent="0.25">
      <c r="A130" s="44" t="s">
        <v>74</v>
      </c>
      <c r="B130" s="45" t="s">
        <v>133</v>
      </c>
      <c r="C130" s="45" t="s">
        <v>73</v>
      </c>
      <c r="D130" s="115" t="s">
        <v>75</v>
      </c>
      <c r="E130" s="38"/>
      <c r="F130" s="46">
        <f>F131</f>
        <v>540000</v>
      </c>
      <c r="G130" s="46">
        <f t="shared" si="43"/>
        <v>0</v>
      </c>
      <c r="H130" s="46">
        <f t="shared" si="43"/>
        <v>0</v>
      </c>
      <c r="I130" s="46">
        <f t="shared" si="43"/>
        <v>0</v>
      </c>
      <c r="J130" s="46">
        <f t="shared" si="43"/>
        <v>0</v>
      </c>
      <c r="K130" s="46">
        <f t="shared" si="43"/>
        <v>0</v>
      </c>
      <c r="L130" s="46">
        <f t="shared" si="43"/>
        <v>0</v>
      </c>
    </row>
    <row r="131" spans="1:12" s="111" customFormat="1" x14ac:dyDescent="0.25">
      <c r="A131" s="47" t="s">
        <v>111</v>
      </c>
      <c r="B131" s="48" t="s">
        <v>133</v>
      </c>
      <c r="C131" s="48" t="s">
        <v>73</v>
      </c>
      <c r="D131" s="117" t="s">
        <v>112</v>
      </c>
      <c r="E131" s="36"/>
      <c r="F131" s="49">
        <f>F132</f>
        <v>540000</v>
      </c>
      <c r="G131" s="49">
        <f t="shared" si="43"/>
        <v>0</v>
      </c>
      <c r="H131" s="49">
        <f t="shared" si="43"/>
        <v>0</v>
      </c>
      <c r="I131" s="49">
        <f t="shared" si="43"/>
        <v>0</v>
      </c>
      <c r="J131" s="49">
        <f t="shared" si="43"/>
        <v>0</v>
      </c>
      <c r="K131" s="49">
        <f t="shared" si="43"/>
        <v>0</v>
      </c>
      <c r="L131" s="49">
        <f t="shared" si="43"/>
        <v>0</v>
      </c>
    </row>
    <row r="132" spans="1:12" s="111" customFormat="1" ht="30.75" x14ac:dyDescent="0.25">
      <c r="A132" s="47" t="s">
        <v>88</v>
      </c>
      <c r="B132" s="48" t="s">
        <v>133</v>
      </c>
      <c r="C132" s="48" t="s">
        <v>73</v>
      </c>
      <c r="D132" s="117" t="s">
        <v>112</v>
      </c>
      <c r="E132" s="36">
        <v>200</v>
      </c>
      <c r="F132" s="49">
        <f>'Приложение 5'!G209</f>
        <v>540000</v>
      </c>
      <c r="G132" s="49">
        <f>'Приложение 5'!H209</f>
        <v>0</v>
      </c>
      <c r="H132" s="49">
        <f>'Приложение 5'!I209</f>
        <v>0</v>
      </c>
      <c r="I132" s="49">
        <f>'Приложение 5'!J209</f>
        <v>0</v>
      </c>
      <c r="J132" s="49">
        <f>'Приложение 5'!K209</f>
        <v>0</v>
      </c>
      <c r="K132" s="49">
        <f>'Приложение 5'!L209</f>
        <v>0</v>
      </c>
      <c r="L132" s="49">
        <f>'Приложение 5'!M209</f>
        <v>0</v>
      </c>
    </row>
    <row r="133" spans="1:12" s="112" customFormat="1" x14ac:dyDescent="0.25">
      <c r="A133" s="60" t="s">
        <v>219</v>
      </c>
      <c r="B133" s="45" t="s">
        <v>100</v>
      </c>
      <c r="C133" s="45"/>
      <c r="D133" s="38"/>
      <c r="E133" s="38"/>
      <c r="F133" s="46">
        <f>F134+F138</f>
        <v>17305276</v>
      </c>
      <c r="G133" s="46">
        <f t="shared" ref="G133:H133" si="44">G134+G138</f>
        <v>17382394</v>
      </c>
      <c r="H133" s="46">
        <f t="shared" si="44"/>
        <v>18058830</v>
      </c>
    </row>
    <row r="134" spans="1:12" s="112" customFormat="1" ht="31.5" x14ac:dyDescent="0.25">
      <c r="A134" s="44" t="s">
        <v>220</v>
      </c>
      <c r="B134" s="45" t="s">
        <v>100</v>
      </c>
      <c r="C134" s="45" t="s">
        <v>83</v>
      </c>
      <c r="D134" s="115"/>
      <c r="E134" s="38"/>
      <c r="F134" s="46">
        <f>F135</f>
        <v>16755276</v>
      </c>
      <c r="G134" s="46">
        <f t="shared" ref="G134:H136" si="45">G135</f>
        <v>17382394</v>
      </c>
      <c r="H134" s="46">
        <f t="shared" si="45"/>
        <v>18058830</v>
      </c>
    </row>
    <row r="135" spans="1:12" s="112" customFormat="1" ht="31.5" x14ac:dyDescent="0.25">
      <c r="A135" s="60" t="s">
        <v>221</v>
      </c>
      <c r="B135" s="45" t="s">
        <v>100</v>
      </c>
      <c r="C135" s="45" t="s">
        <v>83</v>
      </c>
      <c r="D135" s="226">
        <v>7100000000</v>
      </c>
      <c r="E135" s="119"/>
      <c r="F135" s="46">
        <f>F136</f>
        <v>16755276</v>
      </c>
      <c r="G135" s="46">
        <f t="shared" si="45"/>
        <v>17382394</v>
      </c>
      <c r="H135" s="46">
        <f t="shared" si="45"/>
        <v>18058830</v>
      </c>
    </row>
    <row r="136" spans="1:12" s="112" customFormat="1" ht="45.75" x14ac:dyDescent="0.25">
      <c r="A136" s="51" t="s">
        <v>222</v>
      </c>
      <c r="B136" s="48" t="s">
        <v>100</v>
      </c>
      <c r="C136" s="48" t="s">
        <v>83</v>
      </c>
      <c r="D136" s="81">
        <v>7130000000</v>
      </c>
      <c r="E136" s="120"/>
      <c r="F136" s="49">
        <f>F137</f>
        <v>16755276</v>
      </c>
      <c r="G136" s="49">
        <f t="shared" si="45"/>
        <v>17382394</v>
      </c>
      <c r="H136" s="49">
        <f t="shared" si="45"/>
        <v>18058830</v>
      </c>
    </row>
    <row r="137" spans="1:12" s="112" customFormat="1" ht="30.75" x14ac:dyDescent="0.25">
      <c r="A137" s="51" t="s">
        <v>88</v>
      </c>
      <c r="B137" s="48" t="s">
        <v>100</v>
      </c>
      <c r="C137" s="48" t="s">
        <v>83</v>
      </c>
      <c r="D137" s="81">
        <v>7130000000</v>
      </c>
      <c r="E137" s="81">
        <v>200</v>
      </c>
      <c r="F137" s="49">
        <f>'Приложение 5'!G215+'Приложение 5'!G217+'Приложение 5'!G219+'Приложение 5'!G221</f>
        <v>16755276</v>
      </c>
      <c r="G137" s="49">
        <f>'Приложение 5'!H215+'Приложение 5'!H217+'Приложение 5'!H219+'Приложение 5'!H221</f>
        <v>17382394</v>
      </c>
      <c r="H137" s="49">
        <f>'Приложение 5'!I215+'Приложение 5'!I217+'Приложение 5'!I219+'Приложение 5'!I221</f>
        <v>18058830</v>
      </c>
    </row>
    <row r="138" spans="1:12" s="112" customFormat="1" ht="31.5" x14ac:dyDescent="0.25">
      <c r="A138" s="60" t="s">
        <v>907</v>
      </c>
      <c r="B138" s="45" t="s">
        <v>100</v>
      </c>
      <c r="C138" s="45" t="s">
        <v>94</v>
      </c>
      <c r="D138" s="226"/>
      <c r="E138" s="226"/>
      <c r="F138" s="46">
        <f>F139</f>
        <v>550000</v>
      </c>
      <c r="G138" s="46">
        <f t="shared" ref="G138:H140" si="46">G139</f>
        <v>0</v>
      </c>
      <c r="H138" s="46">
        <f t="shared" si="46"/>
        <v>0</v>
      </c>
    </row>
    <row r="139" spans="1:12" s="112" customFormat="1" ht="31.5" x14ac:dyDescent="0.25">
      <c r="A139" s="60" t="s">
        <v>221</v>
      </c>
      <c r="B139" s="45" t="s">
        <v>100</v>
      </c>
      <c r="C139" s="45" t="s">
        <v>94</v>
      </c>
      <c r="D139" s="226">
        <v>7100000000</v>
      </c>
      <c r="E139" s="226"/>
      <c r="F139" s="46">
        <f>F140</f>
        <v>550000</v>
      </c>
      <c r="G139" s="46">
        <f t="shared" si="46"/>
        <v>0</v>
      </c>
      <c r="H139" s="46">
        <f t="shared" si="46"/>
        <v>0</v>
      </c>
    </row>
    <row r="140" spans="1:12" s="112" customFormat="1" ht="45.75" x14ac:dyDescent="0.25">
      <c r="A140" s="51" t="s">
        <v>222</v>
      </c>
      <c r="B140" s="48" t="s">
        <v>100</v>
      </c>
      <c r="C140" s="48" t="s">
        <v>94</v>
      </c>
      <c r="D140" s="81">
        <v>7130000000</v>
      </c>
      <c r="E140" s="81"/>
      <c r="F140" s="49">
        <f>F141</f>
        <v>550000</v>
      </c>
      <c r="G140" s="49">
        <f t="shared" si="46"/>
        <v>0</v>
      </c>
      <c r="H140" s="49">
        <f t="shared" si="46"/>
        <v>0</v>
      </c>
    </row>
    <row r="141" spans="1:12" s="112" customFormat="1" ht="30.75" x14ac:dyDescent="0.25">
      <c r="A141" s="51" t="s">
        <v>88</v>
      </c>
      <c r="B141" s="48" t="s">
        <v>100</v>
      </c>
      <c r="C141" s="48" t="s">
        <v>94</v>
      </c>
      <c r="D141" s="81">
        <v>7130000000</v>
      </c>
      <c r="E141" s="81">
        <v>200</v>
      </c>
      <c r="F141" s="49">
        <f>'Приложение 5'!G226</f>
        <v>550000</v>
      </c>
      <c r="G141" s="49">
        <f>'Приложение 5'!H226</f>
        <v>0</v>
      </c>
      <c r="H141" s="49">
        <f>'Приложение 5'!I226</f>
        <v>0</v>
      </c>
    </row>
    <row r="142" spans="1:12" s="112" customFormat="1" x14ac:dyDescent="0.25">
      <c r="A142" s="60" t="s">
        <v>138</v>
      </c>
      <c r="B142" s="45" t="s">
        <v>104</v>
      </c>
      <c r="C142" s="45"/>
      <c r="D142" s="38"/>
      <c r="E142" s="38"/>
      <c r="F142" s="46">
        <f>F143+F154+F175+F199+F223+F238</f>
        <v>1668746152.0099998</v>
      </c>
      <c r="G142" s="46">
        <f t="shared" ref="G142:H142" si="47">G143+G154+G175+G199+G223+G238</f>
        <v>1567947274.8600001</v>
      </c>
      <c r="H142" s="46">
        <f t="shared" si="47"/>
        <v>1545368957.3900001</v>
      </c>
    </row>
    <row r="143" spans="1:12" s="112" customFormat="1" x14ac:dyDescent="0.25">
      <c r="A143" s="60" t="s">
        <v>139</v>
      </c>
      <c r="B143" s="45" t="s">
        <v>104</v>
      </c>
      <c r="C143" s="45" t="s">
        <v>71</v>
      </c>
      <c r="D143" s="38"/>
      <c r="E143" s="38"/>
      <c r="F143" s="46">
        <f>F144+F150</f>
        <v>446245279.24999988</v>
      </c>
      <c r="G143" s="46">
        <f t="shared" ref="G143:H143" si="48">G144+G150</f>
        <v>448033968.99000001</v>
      </c>
      <c r="H143" s="46">
        <f t="shared" si="48"/>
        <v>454836972.39999998</v>
      </c>
    </row>
    <row r="144" spans="1:12" s="122" customFormat="1" x14ac:dyDescent="0.25">
      <c r="A144" s="60" t="s">
        <v>223</v>
      </c>
      <c r="B144" s="45" t="s">
        <v>104</v>
      </c>
      <c r="C144" s="45" t="s">
        <v>71</v>
      </c>
      <c r="D144" s="115" t="s">
        <v>224</v>
      </c>
      <c r="E144" s="38"/>
      <c r="F144" s="46">
        <f>F145</f>
        <v>432819818.3499999</v>
      </c>
      <c r="G144" s="46">
        <f t="shared" ref="G144:H144" si="49">G145</f>
        <v>440996065.88</v>
      </c>
      <c r="H144" s="46">
        <f t="shared" si="49"/>
        <v>454836972.39999998</v>
      </c>
      <c r="J144" s="123"/>
      <c r="K144" s="123"/>
      <c r="L144" s="123"/>
    </row>
    <row r="145" spans="1:12" s="83" customFormat="1" ht="15" x14ac:dyDescent="0.2">
      <c r="A145" s="124" t="s">
        <v>199</v>
      </c>
      <c r="B145" s="48" t="s">
        <v>104</v>
      </c>
      <c r="C145" s="48" t="s">
        <v>71</v>
      </c>
      <c r="D145" s="117" t="s">
        <v>225</v>
      </c>
      <c r="E145" s="36"/>
      <c r="F145" s="49">
        <f>SUM(F146:F149)</f>
        <v>432819818.3499999</v>
      </c>
      <c r="G145" s="49">
        <f t="shared" ref="G145:H145" si="50">SUM(G146:G149)</f>
        <v>440996065.88</v>
      </c>
      <c r="H145" s="49">
        <f t="shared" si="50"/>
        <v>454836972.39999998</v>
      </c>
    </row>
    <row r="146" spans="1:12" s="122" customFormat="1" ht="75" x14ac:dyDescent="0.2">
      <c r="A146" s="51" t="s">
        <v>80</v>
      </c>
      <c r="B146" s="48" t="s">
        <v>104</v>
      </c>
      <c r="C146" s="48" t="s">
        <v>71</v>
      </c>
      <c r="D146" s="117" t="s">
        <v>225</v>
      </c>
      <c r="E146" s="36">
        <v>100</v>
      </c>
      <c r="F146" s="50">
        <f>'Приложение 5'!G232</f>
        <v>215352927.76999992</v>
      </c>
      <c r="G146" s="50">
        <f>'Приложение 5'!H232</f>
        <v>216942851.78999999</v>
      </c>
      <c r="H146" s="50">
        <f>'Приложение 5'!I232</f>
        <v>216942851.78999999</v>
      </c>
    </row>
    <row r="147" spans="1:12" s="122" customFormat="1" ht="30" x14ac:dyDescent="0.2">
      <c r="A147" s="47" t="s">
        <v>88</v>
      </c>
      <c r="B147" s="48" t="s">
        <v>104</v>
      </c>
      <c r="C147" s="48" t="s">
        <v>71</v>
      </c>
      <c r="D147" s="117" t="s">
        <v>225</v>
      </c>
      <c r="E147" s="36">
        <v>200</v>
      </c>
      <c r="F147" s="50">
        <f>'Приложение 5'!G233</f>
        <v>212959548.16</v>
      </c>
      <c r="G147" s="50">
        <f>'Приложение 5'!H233</f>
        <v>220253938.09</v>
      </c>
      <c r="H147" s="50">
        <f>'Приложение 5'!I233</f>
        <v>227075000.61000001</v>
      </c>
      <c r="J147" s="123"/>
    </row>
    <row r="148" spans="1:12" s="122" customFormat="1" ht="15" x14ac:dyDescent="0.2">
      <c r="A148" s="51" t="s">
        <v>97</v>
      </c>
      <c r="B148" s="48" t="s">
        <v>104</v>
      </c>
      <c r="C148" s="48" t="s">
        <v>71</v>
      </c>
      <c r="D148" s="117" t="s">
        <v>225</v>
      </c>
      <c r="E148" s="36">
        <v>300</v>
      </c>
      <c r="F148" s="50">
        <f>'Приложение 5'!G234</f>
        <v>445040.84</v>
      </c>
      <c r="G148" s="50">
        <f>'Приложение 5'!H234</f>
        <v>0</v>
      </c>
      <c r="H148" s="50">
        <f>'Приложение 5'!I234</f>
        <v>0</v>
      </c>
    </row>
    <row r="149" spans="1:12" s="112" customFormat="1" x14ac:dyDescent="0.25">
      <c r="A149" s="51" t="s">
        <v>90</v>
      </c>
      <c r="B149" s="48" t="s">
        <v>104</v>
      </c>
      <c r="C149" s="48" t="s">
        <v>71</v>
      </c>
      <c r="D149" s="117" t="s">
        <v>225</v>
      </c>
      <c r="E149" s="36">
        <v>800</v>
      </c>
      <c r="F149" s="50">
        <f>'Приложение 5'!G235</f>
        <v>4062301.58</v>
      </c>
      <c r="G149" s="50">
        <f>'Приложение 5'!H235</f>
        <v>3799276</v>
      </c>
      <c r="H149" s="50">
        <f>'Приложение 5'!I235</f>
        <v>10819120</v>
      </c>
    </row>
    <row r="150" spans="1:12" s="112" customFormat="1" x14ac:dyDescent="0.25">
      <c r="A150" s="44" t="s">
        <v>74</v>
      </c>
      <c r="B150" s="45" t="s">
        <v>104</v>
      </c>
      <c r="C150" s="45" t="s">
        <v>71</v>
      </c>
      <c r="D150" s="62" t="s">
        <v>75</v>
      </c>
      <c r="E150" s="38"/>
      <c r="F150" s="46">
        <f>F151</f>
        <v>13425460.9</v>
      </c>
      <c r="G150" s="46">
        <f t="shared" ref="G150:H150" si="51">G151</f>
        <v>7037903.1100000003</v>
      </c>
      <c r="H150" s="46">
        <f t="shared" si="51"/>
        <v>0</v>
      </c>
    </row>
    <row r="151" spans="1:12" s="112" customFormat="1" x14ac:dyDescent="0.25">
      <c r="A151" s="47" t="s">
        <v>111</v>
      </c>
      <c r="B151" s="48" t="s">
        <v>104</v>
      </c>
      <c r="C151" s="48" t="s">
        <v>71</v>
      </c>
      <c r="D151" s="61" t="s">
        <v>112</v>
      </c>
      <c r="E151" s="36"/>
      <c r="F151" s="49">
        <f>SUM(F152:F153)</f>
        <v>13425460.9</v>
      </c>
      <c r="G151" s="49">
        <f t="shared" ref="G151:H151" si="52">SUM(G152:G153)</f>
        <v>7037903.1100000003</v>
      </c>
      <c r="H151" s="49">
        <f t="shared" si="52"/>
        <v>0</v>
      </c>
    </row>
    <row r="152" spans="1:12" s="112" customFormat="1" ht="30.75" x14ac:dyDescent="0.25">
      <c r="A152" s="47" t="s">
        <v>88</v>
      </c>
      <c r="B152" s="48" t="s">
        <v>104</v>
      </c>
      <c r="C152" s="48" t="s">
        <v>71</v>
      </c>
      <c r="D152" s="61" t="s">
        <v>112</v>
      </c>
      <c r="E152" s="36">
        <v>200</v>
      </c>
      <c r="F152" s="49">
        <f>'Приложение 5'!G239</f>
        <v>5716341.5899999999</v>
      </c>
      <c r="G152" s="49">
        <f>'Приложение 5'!H239</f>
        <v>0</v>
      </c>
      <c r="H152" s="49">
        <f>'Приложение 5'!I239</f>
        <v>0</v>
      </c>
    </row>
    <row r="153" spans="1:12" s="112" customFormat="1" x14ac:dyDescent="0.25">
      <c r="A153" s="51" t="s">
        <v>90</v>
      </c>
      <c r="B153" s="48" t="s">
        <v>104</v>
      </c>
      <c r="C153" s="48" t="s">
        <v>71</v>
      </c>
      <c r="D153" s="61" t="s">
        <v>112</v>
      </c>
      <c r="E153" s="36">
        <v>800</v>
      </c>
      <c r="F153" s="49">
        <f>'Приложение 5'!G240</f>
        <v>7709119.3100000005</v>
      </c>
      <c r="G153" s="49">
        <f>'Приложение 5'!H240</f>
        <v>7037903.1100000003</v>
      </c>
      <c r="H153" s="49">
        <f>'Приложение 5'!I240</f>
        <v>0</v>
      </c>
    </row>
    <row r="154" spans="1:12" s="112" customFormat="1" x14ac:dyDescent="0.25">
      <c r="A154" s="60" t="s">
        <v>140</v>
      </c>
      <c r="B154" s="45" t="s">
        <v>104</v>
      </c>
      <c r="C154" s="45" t="s">
        <v>73</v>
      </c>
      <c r="D154" s="38"/>
      <c r="E154" s="38"/>
      <c r="F154" s="46">
        <f>F155+F166+F169</f>
        <v>650192609.68999994</v>
      </c>
      <c r="G154" s="46">
        <f t="shared" ref="G154:H154" si="53">G155+G166+G169</f>
        <v>616634796.74000001</v>
      </c>
      <c r="H154" s="46">
        <f t="shared" si="53"/>
        <v>631388453.06000006</v>
      </c>
    </row>
    <row r="155" spans="1:12" s="112" customFormat="1" x14ac:dyDescent="0.25">
      <c r="A155" s="60" t="s">
        <v>223</v>
      </c>
      <c r="B155" s="45" t="s">
        <v>104</v>
      </c>
      <c r="C155" s="45" t="s">
        <v>73</v>
      </c>
      <c r="D155" s="115" t="s">
        <v>224</v>
      </c>
      <c r="E155" s="38"/>
      <c r="F155" s="46">
        <f>F156+F160</f>
        <v>603793504.83999991</v>
      </c>
      <c r="G155" s="46">
        <f t="shared" ref="G155:H155" si="54">G156+G160</f>
        <v>616634796.74000001</v>
      </c>
      <c r="H155" s="46">
        <f t="shared" si="54"/>
        <v>631388453.06000006</v>
      </c>
    </row>
    <row r="156" spans="1:12" s="111" customFormat="1" ht="30.75" x14ac:dyDescent="0.25">
      <c r="A156" s="51" t="s">
        <v>253</v>
      </c>
      <c r="B156" s="48" t="s">
        <v>104</v>
      </c>
      <c r="C156" s="48" t="s">
        <v>73</v>
      </c>
      <c r="D156" s="117" t="s">
        <v>226</v>
      </c>
      <c r="E156" s="36"/>
      <c r="F156" s="49">
        <f>SUM(F157:F159)</f>
        <v>84471.15</v>
      </c>
      <c r="G156" s="49">
        <f t="shared" ref="G156:H156" si="55">SUM(G157:G159)</f>
        <v>1698769.12</v>
      </c>
      <c r="H156" s="49">
        <f t="shared" si="55"/>
        <v>5082121.3999999994</v>
      </c>
    </row>
    <row r="157" spans="1:12" s="112" customFormat="1" ht="75.75" x14ac:dyDescent="0.25">
      <c r="A157" s="51" t="s">
        <v>80</v>
      </c>
      <c r="B157" s="48" t="s">
        <v>104</v>
      </c>
      <c r="C157" s="48" t="s">
        <v>73</v>
      </c>
      <c r="D157" s="125" t="s">
        <v>226</v>
      </c>
      <c r="E157" s="64" t="s">
        <v>81</v>
      </c>
      <c r="F157" s="49">
        <f>'Приложение 5'!G245</f>
        <v>29776.490000000005</v>
      </c>
      <c r="G157" s="49">
        <f>'Приложение 5'!H245</f>
        <v>320907.93000000005</v>
      </c>
      <c r="H157" s="49">
        <f>'Приложение 5'!I245</f>
        <v>320907.93000000005</v>
      </c>
      <c r="I157" s="49">
        <f>'Приложение 5'!J245</f>
        <v>0</v>
      </c>
      <c r="J157" s="49">
        <f>'Приложение 5'!K245</f>
        <v>0</v>
      </c>
      <c r="K157" s="49">
        <f>'Приложение 5'!L245</f>
        <v>0</v>
      </c>
      <c r="L157" s="49">
        <f>'Приложение 5'!M245</f>
        <v>0</v>
      </c>
    </row>
    <row r="158" spans="1:12" s="112" customFormat="1" ht="30.75" x14ac:dyDescent="0.25">
      <c r="A158" s="51" t="s">
        <v>88</v>
      </c>
      <c r="B158" s="48" t="s">
        <v>104</v>
      </c>
      <c r="C158" s="48" t="s">
        <v>73</v>
      </c>
      <c r="D158" s="117" t="s">
        <v>226</v>
      </c>
      <c r="E158" s="64" t="s">
        <v>89</v>
      </c>
      <c r="F158" s="49">
        <f>'Приложение 5'!G248</f>
        <v>0</v>
      </c>
      <c r="G158" s="49">
        <f>'Приложение 5'!H248</f>
        <v>823565.72</v>
      </c>
      <c r="H158" s="49">
        <f>'Приложение 5'!I248</f>
        <v>0</v>
      </c>
    </row>
    <row r="159" spans="1:12" s="112" customFormat="1" ht="30.75" x14ac:dyDescent="0.25">
      <c r="A159" s="51" t="s">
        <v>117</v>
      </c>
      <c r="B159" s="48" t="s">
        <v>104</v>
      </c>
      <c r="C159" s="48" t="s">
        <v>73</v>
      </c>
      <c r="D159" s="125" t="s">
        <v>226</v>
      </c>
      <c r="E159" s="64" t="s">
        <v>118</v>
      </c>
      <c r="F159" s="49">
        <f>'Приложение 5'!G246+'Приложение 5'!G249</f>
        <v>54694.659999999996</v>
      </c>
      <c r="G159" s="49">
        <f>'Приложение 5'!H246+'Приложение 5'!H249</f>
        <v>554295.47000000009</v>
      </c>
      <c r="H159" s="49">
        <f>'Приложение 5'!I246+'Приложение 5'!I249</f>
        <v>4761213.47</v>
      </c>
    </row>
    <row r="160" spans="1:12" s="112" customFormat="1" x14ac:dyDescent="0.25">
      <c r="A160" s="124" t="s">
        <v>199</v>
      </c>
      <c r="B160" s="48" t="s">
        <v>104</v>
      </c>
      <c r="C160" s="48" t="s">
        <v>73</v>
      </c>
      <c r="D160" s="117" t="s">
        <v>225</v>
      </c>
      <c r="E160" s="36"/>
      <c r="F160" s="49">
        <f>SUM(F161:F165)</f>
        <v>603709033.68999994</v>
      </c>
      <c r="G160" s="49">
        <f t="shared" ref="G160:H160" si="56">SUM(G161:G165)</f>
        <v>614936027.62</v>
      </c>
      <c r="H160" s="49">
        <f t="shared" si="56"/>
        <v>626306331.66000009</v>
      </c>
    </row>
    <row r="161" spans="1:8" s="112" customFormat="1" ht="75.75" x14ac:dyDescent="0.25">
      <c r="A161" s="47" t="s">
        <v>80</v>
      </c>
      <c r="B161" s="48" t="s">
        <v>104</v>
      </c>
      <c r="C161" s="48" t="s">
        <v>73</v>
      </c>
      <c r="D161" s="117" t="s">
        <v>225</v>
      </c>
      <c r="E161" s="36">
        <v>100</v>
      </c>
      <c r="F161" s="50">
        <f>'Приложение 5'!G252</f>
        <v>128520738.28000002</v>
      </c>
      <c r="G161" s="50">
        <f>'Приложение 5'!H252</f>
        <v>131079658.25999999</v>
      </c>
      <c r="H161" s="50">
        <f>'Приложение 5'!I252</f>
        <v>131079658.25999999</v>
      </c>
    </row>
    <row r="162" spans="1:8" s="112" customFormat="1" ht="30.75" x14ac:dyDescent="0.25">
      <c r="A162" s="47" t="s">
        <v>88</v>
      </c>
      <c r="B162" s="48" t="s">
        <v>104</v>
      </c>
      <c r="C162" s="48" t="s">
        <v>73</v>
      </c>
      <c r="D162" s="117" t="s">
        <v>225</v>
      </c>
      <c r="E162" s="36">
        <v>200</v>
      </c>
      <c r="F162" s="50">
        <f>'Приложение 5'!G253+'Приложение 5'!G258</f>
        <v>95151441.49000001</v>
      </c>
      <c r="G162" s="50">
        <f>'Приложение 5'!H253+'Приложение 5'!H258</f>
        <v>89450388.720000014</v>
      </c>
      <c r="H162" s="50">
        <f>'Приложение 5'!I253+'Приложение 5'!I258</f>
        <v>90120736.470000014</v>
      </c>
    </row>
    <row r="163" spans="1:8" s="112" customFormat="1" x14ac:dyDescent="0.25">
      <c r="A163" s="47" t="s">
        <v>97</v>
      </c>
      <c r="B163" s="48" t="s">
        <v>104</v>
      </c>
      <c r="C163" s="48" t="s">
        <v>73</v>
      </c>
      <c r="D163" s="117" t="s">
        <v>225</v>
      </c>
      <c r="E163" s="36">
        <v>300</v>
      </c>
      <c r="F163" s="50">
        <f>'Приложение 5'!G254</f>
        <v>759748.95</v>
      </c>
      <c r="G163" s="50">
        <f>'Приложение 5'!H254</f>
        <v>0</v>
      </c>
      <c r="H163" s="50">
        <f>'Приложение 5'!I254</f>
        <v>0</v>
      </c>
    </row>
    <row r="164" spans="1:8" s="112" customFormat="1" ht="30.75" x14ac:dyDescent="0.25">
      <c r="A164" s="51" t="s">
        <v>117</v>
      </c>
      <c r="B164" s="48" t="s">
        <v>104</v>
      </c>
      <c r="C164" s="48" t="s">
        <v>73</v>
      </c>
      <c r="D164" s="117" t="s">
        <v>225</v>
      </c>
      <c r="E164" s="36">
        <v>600</v>
      </c>
      <c r="F164" s="50">
        <f>'Приложение 5'!G255+'Приложение 5'!G259</f>
        <v>373031110.33999997</v>
      </c>
      <c r="G164" s="50">
        <f>'Приложение 5'!H255+'Приложение 5'!H259</f>
        <v>387734130.63999999</v>
      </c>
      <c r="H164" s="50">
        <f>'Приложение 5'!I255+'Приложение 5'!I259</f>
        <v>398439086.93000001</v>
      </c>
    </row>
    <row r="165" spans="1:8" s="112" customFormat="1" x14ac:dyDescent="0.25">
      <c r="A165" s="51" t="s">
        <v>90</v>
      </c>
      <c r="B165" s="48" t="s">
        <v>104</v>
      </c>
      <c r="C165" s="48" t="s">
        <v>73</v>
      </c>
      <c r="D165" s="117" t="s">
        <v>225</v>
      </c>
      <c r="E165" s="36">
        <v>800</v>
      </c>
      <c r="F165" s="50">
        <f>'Приложение 5'!G256</f>
        <v>6245994.6300000008</v>
      </c>
      <c r="G165" s="50">
        <f>'Приложение 5'!H256</f>
        <v>6671850</v>
      </c>
      <c r="H165" s="50">
        <f>'Приложение 5'!I256</f>
        <v>6666850</v>
      </c>
    </row>
    <row r="166" spans="1:8" s="112" customFormat="1" ht="31.5" hidden="1" x14ac:dyDescent="0.25">
      <c r="A166" s="60" t="s">
        <v>227</v>
      </c>
      <c r="B166" s="48" t="s">
        <v>104</v>
      </c>
      <c r="C166" s="48" t="s">
        <v>73</v>
      </c>
      <c r="D166" s="115" t="s">
        <v>194</v>
      </c>
      <c r="E166" s="38"/>
      <c r="F166" s="53">
        <v>0</v>
      </c>
      <c r="G166" s="53">
        <v>0</v>
      </c>
      <c r="H166" s="53">
        <v>0</v>
      </c>
    </row>
    <row r="167" spans="1:8" s="112" customFormat="1" hidden="1" x14ac:dyDescent="0.25">
      <c r="A167" s="51" t="s">
        <v>197</v>
      </c>
      <c r="B167" s="48" t="s">
        <v>104</v>
      </c>
      <c r="C167" s="48" t="s">
        <v>73</v>
      </c>
      <c r="D167" s="117" t="s">
        <v>196</v>
      </c>
      <c r="E167" s="36"/>
      <c r="F167" s="50">
        <v>0</v>
      </c>
      <c r="G167" s="50">
        <v>0</v>
      </c>
      <c r="H167" s="50">
        <v>0</v>
      </c>
    </row>
    <row r="168" spans="1:8" s="112" customFormat="1" ht="30.75" hidden="1" x14ac:dyDescent="0.25">
      <c r="A168" s="51" t="s">
        <v>141</v>
      </c>
      <c r="B168" s="48" t="s">
        <v>104</v>
      </c>
      <c r="C168" s="48" t="s">
        <v>73</v>
      </c>
      <c r="D168" s="117" t="s">
        <v>196</v>
      </c>
      <c r="E168" s="36">
        <v>400</v>
      </c>
      <c r="F168" s="50"/>
      <c r="G168" s="50">
        <v>0</v>
      </c>
      <c r="H168" s="50">
        <v>0</v>
      </c>
    </row>
    <row r="169" spans="1:8" s="112" customFormat="1" x14ac:dyDescent="0.25">
      <c r="A169" s="44" t="s">
        <v>74</v>
      </c>
      <c r="B169" s="45" t="s">
        <v>104</v>
      </c>
      <c r="C169" s="45" t="s">
        <v>73</v>
      </c>
      <c r="D169" s="62" t="s">
        <v>75</v>
      </c>
      <c r="E169" s="36"/>
      <c r="F169" s="53">
        <f>F170</f>
        <v>46399104.849999994</v>
      </c>
      <c r="G169" s="53">
        <f t="shared" ref="G169:H169" si="57">G170</f>
        <v>0</v>
      </c>
      <c r="H169" s="53">
        <f t="shared" si="57"/>
        <v>0</v>
      </c>
    </row>
    <row r="170" spans="1:8" s="112" customFormat="1" x14ac:dyDescent="0.25">
      <c r="A170" s="47" t="s">
        <v>111</v>
      </c>
      <c r="B170" s="48" t="s">
        <v>104</v>
      </c>
      <c r="C170" s="48" t="s">
        <v>73</v>
      </c>
      <c r="D170" s="61" t="s">
        <v>112</v>
      </c>
      <c r="E170" s="36"/>
      <c r="F170" s="50">
        <f>SUM(F171:F174)</f>
        <v>46399104.849999994</v>
      </c>
      <c r="G170" s="50">
        <f t="shared" ref="G170:H170" si="58">SUM(G171:G174)</f>
        <v>0</v>
      </c>
      <c r="H170" s="50">
        <f t="shared" si="58"/>
        <v>0</v>
      </c>
    </row>
    <row r="171" spans="1:8" s="112" customFormat="1" ht="75.75" x14ac:dyDescent="0.25">
      <c r="A171" s="47" t="s">
        <v>80</v>
      </c>
      <c r="B171" s="48" t="s">
        <v>104</v>
      </c>
      <c r="C171" s="48" t="s">
        <v>73</v>
      </c>
      <c r="D171" s="61" t="s">
        <v>112</v>
      </c>
      <c r="E171" s="36">
        <v>100</v>
      </c>
      <c r="F171" s="50">
        <f>'Приложение 5'!G267</f>
        <v>245270</v>
      </c>
      <c r="G171" s="50">
        <f>'Приложение 5'!H267</f>
        <v>0</v>
      </c>
      <c r="H171" s="50">
        <f>'Приложение 5'!I267</f>
        <v>0</v>
      </c>
    </row>
    <row r="172" spans="1:8" s="112" customFormat="1" ht="30.75" x14ac:dyDescent="0.25">
      <c r="A172" s="47" t="s">
        <v>88</v>
      </c>
      <c r="B172" s="48" t="s">
        <v>104</v>
      </c>
      <c r="C172" s="48" t="s">
        <v>73</v>
      </c>
      <c r="D172" s="61" t="s">
        <v>112</v>
      </c>
      <c r="E172" s="36">
        <v>200</v>
      </c>
      <c r="F172" s="50">
        <f>'Приложение 5'!G268+'Приложение 5'!G271</f>
        <v>20269763.849999998</v>
      </c>
      <c r="G172" s="50">
        <f>'Приложение 5'!H268+'Приложение 5'!H271</f>
        <v>0</v>
      </c>
      <c r="H172" s="50">
        <f>'Приложение 5'!I268+'Приложение 5'!I271</f>
        <v>0</v>
      </c>
    </row>
    <row r="173" spans="1:8" s="112" customFormat="1" ht="30.75" x14ac:dyDescent="0.25">
      <c r="A173" s="51" t="s">
        <v>141</v>
      </c>
      <c r="B173" s="48" t="s">
        <v>104</v>
      </c>
      <c r="C173" s="48" t="s">
        <v>73</v>
      </c>
      <c r="D173" s="61" t="s">
        <v>112</v>
      </c>
      <c r="E173" s="36">
        <v>400</v>
      </c>
      <c r="F173" s="50">
        <f>'Приложение 5'!G272</f>
        <v>5139668.7299999995</v>
      </c>
      <c r="G173" s="50">
        <f>'Приложение 5'!H272</f>
        <v>0</v>
      </c>
      <c r="H173" s="50">
        <f>'Приложение 5'!I272</f>
        <v>0</v>
      </c>
    </row>
    <row r="174" spans="1:8" s="112" customFormat="1" ht="30.75" x14ac:dyDescent="0.25">
      <c r="A174" s="51" t="s">
        <v>117</v>
      </c>
      <c r="B174" s="48" t="s">
        <v>104</v>
      </c>
      <c r="C174" s="48" t="s">
        <v>73</v>
      </c>
      <c r="D174" s="61" t="s">
        <v>112</v>
      </c>
      <c r="E174" s="36">
        <v>600</v>
      </c>
      <c r="F174" s="50">
        <f>'Приложение 5'!G269+'Приложение 5'!G273</f>
        <v>20744402.269999996</v>
      </c>
      <c r="G174" s="50">
        <f>'Приложение 5'!H269+'Приложение 5'!H273</f>
        <v>0</v>
      </c>
      <c r="H174" s="50">
        <f>'Приложение 5'!I269+'Приложение 5'!I273</f>
        <v>0</v>
      </c>
    </row>
    <row r="175" spans="1:8" s="112" customFormat="1" x14ac:dyDescent="0.25">
      <c r="A175" s="60" t="s">
        <v>228</v>
      </c>
      <c r="B175" s="45" t="s">
        <v>104</v>
      </c>
      <c r="C175" s="45" t="s">
        <v>83</v>
      </c>
      <c r="D175" s="115"/>
      <c r="E175" s="38"/>
      <c r="F175" s="53">
        <f>F176+F186+F192+F195</f>
        <v>351966237.67000002</v>
      </c>
      <c r="G175" s="53">
        <f t="shared" ref="G175:H175" si="59">G176+G186+G192+G195</f>
        <v>303636850.93000001</v>
      </c>
      <c r="H175" s="53">
        <f t="shared" si="59"/>
        <v>256849223.23000002</v>
      </c>
    </row>
    <row r="176" spans="1:8" s="112" customFormat="1" x14ac:dyDescent="0.25">
      <c r="A176" s="60" t="s">
        <v>229</v>
      </c>
      <c r="B176" s="45" t="s">
        <v>104</v>
      </c>
      <c r="C176" s="45" t="s">
        <v>83</v>
      </c>
      <c r="D176" s="115" t="s">
        <v>230</v>
      </c>
      <c r="E176" s="38"/>
      <c r="F176" s="53">
        <f>F177+F179+F181</f>
        <v>129854507.95999999</v>
      </c>
      <c r="G176" s="53">
        <f t="shared" ref="G176:H176" si="60">G177+G179+G181</f>
        <v>131559078.51000001</v>
      </c>
      <c r="H176" s="53">
        <f t="shared" si="60"/>
        <v>132290681.02000001</v>
      </c>
    </row>
    <row r="177" spans="1:8" s="111" customFormat="1" ht="30.75" x14ac:dyDescent="0.25">
      <c r="A177" s="51" t="s">
        <v>253</v>
      </c>
      <c r="B177" s="48" t="s">
        <v>104</v>
      </c>
      <c r="C177" s="48" t="s">
        <v>83</v>
      </c>
      <c r="D177" s="117" t="s">
        <v>254</v>
      </c>
      <c r="E177" s="36"/>
      <c r="F177" s="50">
        <f>F178</f>
        <v>997573.46</v>
      </c>
      <c r="G177" s="50">
        <f t="shared" ref="G177:H177" si="61">G178</f>
        <v>0</v>
      </c>
      <c r="H177" s="50">
        <f t="shared" si="61"/>
        <v>0</v>
      </c>
    </row>
    <row r="178" spans="1:8" s="111" customFormat="1" ht="30.75" x14ac:dyDescent="0.25">
      <c r="A178" s="51" t="s">
        <v>88</v>
      </c>
      <c r="B178" s="48" t="s">
        <v>104</v>
      </c>
      <c r="C178" s="48" t="s">
        <v>83</v>
      </c>
      <c r="D178" s="117" t="s">
        <v>254</v>
      </c>
      <c r="E178" s="36" t="s">
        <v>89</v>
      </c>
      <c r="F178" s="50">
        <f>'Приложение 5'!G278</f>
        <v>997573.46</v>
      </c>
      <c r="G178" s="50">
        <f>'Приложение 5'!H278</f>
        <v>0</v>
      </c>
      <c r="H178" s="50">
        <f>'Приложение 5'!I278</f>
        <v>0</v>
      </c>
    </row>
    <row r="179" spans="1:8" s="111" customFormat="1" ht="30.75" x14ac:dyDescent="0.25">
      <c r="A179" s="51" t="s">
        <v>231</v>
      </c>
      <c r="B179" s="48" t="s">
        <v>104</v>
      </c>
      <c r="C179" s="48" t="s">
        <v>83</v>
      </c>
      <c r="D179" s="117" t="s">
        <v>232</v>
      </c>
      <c r="E179" s="36"/>
      <c r="F179" s="50">
        <f>F180</f>
        <v>0</v>
      </c>
      <c r="G179" s="50">
        <f t="shared" ref="G179:H179" si="62">G180</f>
        <v>1056627.3500000001</v>
      </c>
      <c r="H179" s="50">
        <f t="shared" si="62"/>
        <v>1098892.45</v>
      </c>
    </row>
    <row r="180" spans="1:8" s="111" customFormat="1" ht="30.75" x14ac:dyDescent="0.25">
      <c r="A180" s="47" t="s">
        <v>88</v>
      </c>
      <c r="B180" s="48" t="s">
        <v>104</v>
      </c>
      <c r="C180" s="48" t="s">
        <v>83</v>
      </c>
      <c r="D180" s="117" t="s">
        <v>232</v>
      </c>
      <c r="E180" s="36">
        <v>200</v>
      </c>
      <c r="F180" s="50">
        <f>'Приложение 5'!G281</f>
        <v>0</v>
      </c>
      <c r="G180" s="50">
        <f>'Приложение 5'!H281</f>
        <v>1056627.3500000001</v>
      </c>
      <c r="H180" s="50">
        <f>'Приложение 5'!I281</f>
        <v>1098892.45</v>
      </c>
    </row>
    <row r="181" spans="1:8" s="112" customFormat="1" x14ac:dyDescent="0.25">
      <c r="A181" s="51" t="s">
        <v>233</v>
      </c>
      <c r="B181" s="48" t="s">
        <v>104</v>
      </c>
      <c r="C181" s="48" t="s">
        <v>83</v>
      </c>
      <c r="D181" s="117" t="s">
        <v>234</v>
      </c>
      <c r="E181" s="36"/>
      <c r="F181" s="50">
        <f>SUM(F182:F185)</f>
        <v>128856934.5</v>
      </c>
      <c r="G181" s="50">
        <f t="shared" ref="G181:H181" si="63">SUM(G182:G185)</f>
        <v>130502451.16000001</v>
      </c>
      <c r="H181" s="50">
        <f t="shared" si="63"/>
        <v>131191788.57000001</v>
      </c>
    </row>
    <row r="182" spans="1:8" s="112" customFormat="1" ht="75.75" x14ac:dyDescent="0.25">
      <c r="A182" s="47" t="s">
        <v>80</v>
      </c>
      <c r="B182" s="48" t="s">
        <v>104</v>
      </c>
      <c r="C182" s="48" t="s">
        <v>83</v>
      </c>
      <c r="D182" s="117" t="s">
        <v>234</v>
      </c>
      <c r="E182" s="36">
        <v>100</v>
      </c>
      <c r="F182" s="50">
        <f>'Приложение 5'!G284</f>
        <v>119726432.18000001</v>
      </c>
      <c r="G182" s="50">
        <f>'Приложение 5'!H284</f>
        <v>120489024.43000001</v>
      </c>
      <c r="H182" s="50">
        <f>'Приложение 5'!I284</f>
        <v>120489024.43000001</v>
      </c>
    </row>
    <row r="183" spans="1:8" s="112" customFormat="1" ht="30.75" x14ac:dyDescent="0.25">
      <c r="A183" s="47" t="s">
        <v>88</v>
      </c>
      <c r="B183" s="48" t="s">
        <v>104</v>
      </c>
      <c r="C183" s="48" t="s">
        <v>83</v>
      </c>
      <c r="D183" s="117" t="s">
        <v>234</v>
      </c>
      <c r="E183" s="36">
        <v>200</v>
      </c>
      <c r="F183" s="50">
        <f>'Приложение 5'!G285</f>
        <v>8976137.5200000014</v>
      </c>
      <c r="G183" s="50">
        <f>'Приложение 5'!H285</f>
        <v>9923426.7300000004</v>
      </c>
      <c r="H183" s="50">
        <f>'Приложение 5'!I285</f>
        <v>10612764.140000001</v>
      </c>
    </row>
    <row r="184" spans="1:8" s="112" customFormat="1" x14ac:dyDescent="0.25">
      <c r="A184" s="47" t="s">
        <v>97</v>
      </c>
      <c r="B184" s="48" t="s">
        <v>104</v>
      </c>
      <c r="C184" s="48" t="s">
        <v>83</v>
      </c>
      <c r="D184" s="117" t="s">
        <v>234</v>
      </c>
      <c r="E184" s="36">
        <v>300</v>
      </c>
      <c r="F184" s="50">
        <f>'Приложение 5'!G286</f>
        <v>50000</v>
      </c>
      <c r="G184" s="50">
        <f>'Приложение 5'!H286</f>
        <v>0</v>
      </c>
      <c r="H184" s="50">
        <f>'Приложение 5'!I286</f>
        <v>0</v>
      </c>
    </row>
    <row r="185" spans="1:8" s="112" customFormat="1" x14ac:dyDescent="0.25">
      <c r="A185" s="51" t="s">
        <v>90</v>
      </c>
      <c r="B185" s="48" t="s">
        <v>104</v>
      </c>
      <c r="C185" s="48" t="s">
        <v>83</v>
      </c>
      <c r="D185" s="117" t="s">
        <v>234</v>
      </c>
      <c r="E185" s="36">
        <v>800</v>
      </c>
      <c r="F185" s="50">
        <f>'Приложение 5'!G287</f>
        <v>104364.8</v>
      </c>
      <c r="G185" s="50">
        <f>'Приложение 5'!H287</f>
        <v>90000</v>
      </c>
      <c r="H185" s="50">
        <f>'Приложение 5'!I287</f>
        <v>90000</v>
      </c>
    </row>
    <row r="186" spans="1:8" s="112" customFormat="1" x14ac:dyDescent="0.25">
      <c r="A186" s="60" t="s">
        <v>223</v>
      </c>
      <c r="B186" s="45" t="s">
        <v>104</v>
      </c>
      <c r="C186" s="45" t="s">
        <v>83</v>
      </c>
      <c r="D186" s="115" t="s">
        <v>224</v>
      </c>
      <c r="E186" s="38"/>
      <c r="F186" s="53">
        <f>F187</f>
        <v>108927127.69999999</v>
      </c>
      <c r="G186" s="53">
        <f t="shared" ref="G186:H186" si="64">G187</f>
        <v>123889373.56</v>
      </c>
      <c r="H186" s="53">
        <f t="shared" si="64"/>
        <v>124558542.21000001</v>
      </c>
    </row>
    <row r="187" spans="1:8" s="111" customFormat="1" x14ac:dyDescent="0.25">
      <c r="A187" s="124" t="s">
        <v>199</v>
      </c>
      <c r="B187" s="48" t="s">
        <v>104</v>
      </c>
      <c r="C187" s="48" t="s">
        <v>83</v>
      </c>
      <c r="D187" s="117" t="s">
        <v>225</v>
      </c>
      <c r="E187" s="36"/>
      <c r="F187" s="49">
        <f>SUM(F188:F191)</f>
        <v>108927127.69999999</v>
      </c>
      <c r="G187" s="49">
        <f t="shared" ref="G187:H187" si="65">SUM(G188:G191)</f>
        <v>123889373.56</v>
      </c>
      <c r="H187" s="49">
        <f t="shared" si="65"/>
        <v>124558542.21000001</v>
      </c>
    </row>
    <row r="188" spans="1:8" s="112" customFormat="1" ht="75.75" x14ac:dyDescent="0.25">
      <c r="A188" s="47" t="s">
        <v>80</v>
      </c>
      <c r="B188" s="48" t="s">
        <v>104</v>
      </c>
      <c r="C188" s="48" t="s">
        <v>83</v>
      </c>
      <c r="D188" s="117" t="s">
        <v>225</v>
      </c>
      <c r="E188" s="36">
        <v>100</v>
      </c>
      <c r="F188" s="50">
        <f>'Приложение 5'!G291</f>
        <v>97379362.749999985</v>
      </c>
      <c r="G188" s="50">
        <f>'Приложение 5'!H291</f>
        <v>107160157.36</v>
      </c>
      <c r="H188" s="50">
        <f>'Приложение 5'!I291</f>
        <v>107160157.36</v>
      </c>
    </row>
    <row r="189" spans="1:8" s="112" customFormat="1" ht="30.75" x14ac:dyDescent="0.25">
      <c r="A189" s="47" t="s">
        <v>88</v>
      </c>
      <c r="B189" s="48" t="s">
        <v>104</v>
      </c>
      <c r="C189" s="48" t="s">
        <v>83</v>
      </c>
      <c r="D189" s="117" t="s">
        <v>225</v>
      </c>
      <c r="E189" s="36">
        <v>200</v>
      </c>
      <c r="F189" s="50">
        <f>'Приложение 5'!G292</f>
        <v>11529694.050000001</v>
      </c>
      <c r="G189" s="50">
        <f>'Приложение 5'!H292</f>
        <v>16729216.199999999</v>
      </c>
      <c r="H189" s="50">
        <f>'Приложение 5'!I292</f>
        <v>17398384.850000001</v>
      </c>
    </row>
    <row r="190" spans="1:8" s="112" customFormat="1" x14ac:dyDescent="0.25">
      <c r="A190" s="47" t="s">
        <v>97</v>
      </c>
      <c r="B190" s="48" t="s">
        <v>104</v>
      </c>
      <c r="C190" s="48" t="s">
        <v>83</v>
      </c>
      <c r="D190" s="117" t="s">
        <v>225</v>
      </c>
      <c r="E190" s="36">
        <v>300</v>
      </c>
      <c r="F190" s="50">
        <f>'Приложение 5'!G293</f>
        <v>3954.84</v>
      </c>
      <c r="G190" s="50">
        <f>'Приложение 5'!H293</f>
        <v>0</v>
      </c>
      <c r="H190" s="50">
        <f>'Приложение 5'!I293</f>
        <v>0</v>
      </c>
    </row>
    <row r="191" spans="1:8" s="112" customFormat="1" x14ac:dyDescent="0.25">
      <c r="A191" s="47" t="s">
        <v>90</v>
      </c>
      <c r="B191" s="48" t="s">
        <v>104</v>
      </c>
      <c r="C191" s="48" t="s">
        <v>83</v>
      </c>
      <c r="D191" s="117" t="s">
        <v>225</v>
      </c>
      <c r="E191" s="36">
        <v>800</v>
      </c>
      <c r="F191" s="50">
        <f>'Приложение 5'!G294</f>
        <v>14116.06</v>
      </c>
      <c r="G191" s="50">
        <f>'Приложение 5'!H294</f>
        <v>0</v>
      </c>
      <c r="H191" s="50">
        <f>'Приложение 5'!I294</f>
        <v>0</v>
      </c>
    </row>
    <row r="192" spans="1:8" s="112" customFormat="1" ht="31.5" x14ac:dyDescent="0.25">
      <c r="A192" s="60" t="s">
        <v>193</v>
      </c>
      <c r="B192" s="45" t="s">
        <v>104</v>
      </c>
      <c r="C192" s="45" t="s">
        <v>83</v>
      </c>
      <c r="D192" s="115" t="s">
        <v>194</v>
      </c>
      <c r="E192" s="38"/>
      <c r="F192" s="53">
        <f>F193</f>
        <v>98742595.849999994</v>
      </c>
      <c r="G192" s="53">
        <f t="shared" ref="G192:H193" si="66">G193</f>
        <v>48188398.859999999</v>
      </c>
      <c r="H192" s="53">
        <f t="shared" si="66"/>
        <v>0</v>
      </c>
    </row>
    <row r="193" spans="1:11" s="112" customFormat="1" x14ac:dyDescent="0.25">
      <c r="A193" s="51" t="s">
        <v>195</v>
      </c>
      <c r="B193" s="48" t="s">
        <v>104</v>
      </c>
      <c r="C193" s="48" t="s">
        <v>83</v>
      </c>
      <c r="D193" s="117" t="s">
        <v>196</v>
      </c>
      <c r="E193" s="36"/>
      <c r="F193" s="50">
        <f>F194</f>
        <v>98742595.849999994</v>
      </c>
      <c r="G193" s="50">
        <f t="shared" si="66"/>
        <v>48188398.859999999</v>
      </c>
      <c r="H193" s="50">
        <f t="shared" si="66"/>
        <v>0</v>
      </c>
    </row>
    <row r="194" spans="1:11" s="112" customFormat="1" ht="30.75" x14ac:dyDescent="0.25">
      <c r="A194" s="51" t="s">
        <v>141</v>
      </c>
      <c r="B194" s="48" t="s">
        <v>104</v>
      </c>
      <c r="C194" s="48" t="s">
        <v>83</v>
      </c>
      <c r="D194" s="117" t="s">
        <v>196</v>
      </c>
      <c r="E194" s="36">
        <v>400</v>
      </c>
      <c r="F194" s="50">
        <f>'Приложение 5'!G298</f>
        <v>98742595.849999994</v>
      </c>
      <c r="G194" s="50">
        <f>'Приложение 5'!H298</f>
        <v>48188398.859999999</v>
      </c>
      <c r="H194" s="50">
        <f>'Приложение 5'!I298</f>
        <v>0</v>
      </c>
    </row>
    <row r="195" spans="1:11" s="112" customFormat="1" x14ac:dyDescent="0.25">
      <c r="A195" s="60" t="s">
        <v>74</v>
      </c>
      <c r="B195" s="45" t="s">
        <v>104</v>
      </c>
      <c r="C195" s="45" t="s">
        <v>83</v>
      </c>
      <c r="D195" s="115" t="s">
        <v>75</v>
      </c>
      <c r="E195" s="38"/>
      <c r="F195" s="53">
        <f>F196</f>
        <v>14442006.16</v>
      </c>
      <c r="G195" s="53">
        <f t="shared" ref="G195:H195" si="67">G196</f>
        <v>0</v>
      </c>
      <c r="H195" s="53">
        <f t="shared" si="67"/>
        <v>0</v>
      </c>
    </row>
    <row r="196" spans="1:11" s="112" customFormat="1" x14ac:dyDescent="0.25">
      <c r="A196" s="51" t="s">
        <v>111</v>
      </c>
      <c r="B196" s="48" t="s">
        <v>104</v>
      </c>
      <c r="C196" s="48" t="s">
        <v>83</v>
      </c>
      <c r="D196" s="117" t="s">
        <v>112</v>
      </c>
      <c r="E196" s="36"/>
      <c r="F196" s="50">
        <f>SUM(F197:F198)</f>
        <v>14442006.16</v>
      </c>
      <c r="G196" s="50">
        <f t="shared" ref="G196:H196" si="68">SUM(G197:G198)</f>
        <v>0</v>
      </c>
      <c r="H196" s="50">
        <f t="shared" si="68"/>
        <v>0</v>
      </c>
    </row>
    <row r="197" spans="1:11" s="112" customFormat="1" ht="30.75" x14ac:dyDescent="0.25">
      <c r="A197" s="51" t="s">
        <v>88</v>
      </c>
      <c r="B197" s="48" t="s">
        <v>104</v>
      </c>
      <c r="C197" s="48" t="s">
        <v>83</v>
      </c>
      <c r="D197" s="117" t="s">
        <v>112</v>
      </c>
      <c r="E197" s="36">
        <v>200</v>
      </c>
      <c r="F197" s="50">
        <f>'Приложение 5'!G302</f>
        <v>13879746.67</v>
      </c>
      <c r="G197" s="50">
        <f>'Приложение 5'!H302</f>
        <v>0</v>
      </c>
      <c r="H197" s="50">
        <f>'Приложение 5'!I302</f>
        <v>0</v>
      </c>
    </row>
    <row r="198" spans="1:11" s="112" customFormat="1" x14ac:dyDescent="0.25">
      <c r="A198" s="51" t="s">
        <v>90</v>
      </c>
      <c r="B198" s="48" t="s">
        <v>104</v>
      </c>
      <c r="C198" s="48" t="s">
        <v>83</v>
      </c>
      <c r="D198" s="117" t="s">
        <v>112</v>
      </c>
      <c r="E198" s="36">
        <v>800</v>
      </c>
      <c r="F198" s="50">
        <f>'Приложение 5'!G303</f>
        <v>562259.49</v>
      </c>
      <c r="G198" s="50">
        <f>'Приложение 5'!H303</f>
        <v>0</v>
      </c>
      <c r="H198" s="50">
        <f>'Приложение 5'!I303</f>
        <v>0</v>
      </c>
    </row>
    <row r="199" spans="1:11" s="112" customFormat="1" ht="31.5" x14ac:dyDescent="0.25">
      <c r="A199" s="44" t="s">
        <v>144</v>
      </c>
      <c r="B199" s="45" t="s">
        <v>104</v>
      </c>
      <c r="C199" s="45" t="s">
        <v>133</v>
      </c>
      <c r="D199" s="62"/>
      <c r="E199" s="36"/>
      <c r="F199" s="53">
        <f>F200+F203+F206+F209+F214+F217+F220</f>
        <v>272826</v>
      </c>
      <c r="G199" s="53">
        <f t="shared" ref="G199:H199" si="69">G200+G203+G206+G209+G214+G217+G220</f>
        <v>0</v>
      </c>
      <c r="H199" s="53">
        <f t="shared" si="69"/>
        <v>0</v>
      </c>
    </row>
    <row r="200" spans="1:11" s="112" customFormat="1" hidden="1" x14ac:dyDescent="0.25">
      <c r="A200" s="60" t="s">
        <v>229</v>
      </c>
      <c r="B200" s="45" t="s">
        <v>104</v>
      </c>
      <c r="C200" s="45" t="s">
        <v>133</v>
      </c>
      <c r="D200" s="115" t="s">
        <v>230</v>
      </c>
      <c r="E200" s="36"/>
      <c r="F200" s="53">
        <v>0</v>
      </c>
      <c r="G200" s="53">
        <v>0</v>
      </c>
      <c r="H200" s="53">
        <v>0</v>
      </c>
    </row>
    <row r="201" spans="1:11" s="112" customFormat="1" hidden="1" x14ac:dyDescent="0.25">
      <c r="A201" s="51" t="s">
        <v>199</v>
      </c>
      <c r="B201" s="48" t="s">
        <v>104</v>
      </c>
      <c r="C201" s="48" t="s">
        <v>133</v>
      </c>
      <c r="D201" s="117" t="s">
        <v>234</v>
      </c>
      <c r="E201" s="36"/>
      <c r="F201" s="50">
        <v>0</v>
      </c>
      <c r="G201" s="50">
        <v>0</v>
      </c>
      <c r="H201" s="50">
        <v>0</v>
      </c>
    </row>
    <row r="202" spans="1:11" s="112" customFormat="1" ht="30.75" hidden="1" x14ac:dyDescent="0.25">
      <c r="A202" s="47" t="s">
        <v>88</v>
      </c>
      <c r="B202" s="48" t="s">
        <v>104</v>
      </c>
      <c r="C202" s="48" t="s">
        <v>133</v>
      </c>
      <c r="D202" s="117" t="s">
        <v>234</v>
      </c>
      <c r="E202" s="36">
        <v>200</v>
      </c>
      <c r="F202" s="50"/>
      <c r="G202" s="50"/>
      <c r="H202" s="50"/>
      <c r="I202" s="126"/>
      <c r="J202" s="126"/>
      <c r="K202" s="126"/>
    </row>
    <row r="203" spans="1:11" s="112" customFormat="1" ht="47.25" x14ac:dyDescent="0.25">
      <c r="A203" s="60" t="s">
        <v>235</v>
      </c>
      <c r="B203" s="45" t="s">
        <v>104</v>
      </c>
      <c r="C203" s="45" t="s">
        <v>133</v>
      </c>
      <c r="D203" s="115" t="s">
        <v>236</v>
      </c>
      <c r="E203" s="36"/>
      <c r="F203" s="53">
        <f>F204</f>
        <v>4000</v>
      </c>
      <c r="G203" s="53">
        <f t="shared" ref="G203:H204" si="70">G204</f>
        <v>0</v>
      </c>
      <c r="H203" s="53">
        <f t="shared" si="70"/>
        <v>0</v>
      </c>
    </row>
    <row r="204" spans="1:11" s="111" customFormat="1" x14ac:dyDescent="0.25">
      <c r="A204" s="127" t="s">
        <v>199</v>
      </c>
      <c r="B204" s="48" t="s">
        <v>104</v>
      </c>
      <c r="C204" s="48" t="s">
        <v>133</v>
      </c>
      <c r="D204" s="48" t="s">
        <v>237</v>
      </c>
      <c r="E204" s="36"/>
      <c r="F204" s="50">
        <f>F205</f>
        <v>4000</v>
      </c>
      <c r="G204" s="50">
        <f t="shared" si="70"/>
        <v>0</v>
      </c>
      <c r="H204" s="50">
        <f t="shared" si="70"/>
        <v>0</v>
      </c>
    </row>
    <row r="205" spans="1:11" s="111" customFormat="1" ht="30.75" x14ac:dyDescent="0.25">
      <c r="A205" s="47" t="s">
        <v>88</v>
      </c>
      <c r="B205" s="48" t="s">
        <v>104</v>
      </c>
      <c r="C205" s="48" t="s">
        <v>133</v>
      </c>
      <c r="D205" s="61" t="s">
        <v>237</v>
      </c>
      <c r="E205" s="36">
        <v>200</v>
      </c>
      <c r="F205" s="50">
        <f>'Приложение 5'!G316</f>
        <v>4000</v>
      </c>
      <c r="G205" s="50">
        <f>'Приложение 5'!H316</f>
        <v>0</v>
      </c>
      <c r="H205" s="50">
        <f>'Приложение 5'!I316</f>
        <v>0</v>
      </c>
      <c r="I205" s="128"/>
      <c r="J205" s="128"/>
      <c r="K205" s="128"/>
    </row>
    <row r="206" spans="1:11" s="112" customFormat="1" ht="31.5" hidden="1" x14ac:dyDescent="0.25">
      <c r="A206" s="44" t="s">
        <v>238</v>
      </c>
      <c r="B206" s="45" t="s">
        <v>104</v>
      </c>
      <c r="C206" s="45" t="s">
        <v>133</v>
      </c>
      <c r="D206" s="45" t="s">
        <v>239</v>
      </c>
      <c r="E206" s="38"/>
      <c r="F206" s="53">
        <v>0</v>
      </c>
      <c r="G206" s="53">
        <v>0</v>
      </c>
      <c r="H206" s="53">
        <v>0</v>
      </c>
      <c r="I206" s="126"/>
      <c r="J206" s="126"/>
      <c r="K206" s="126"/>
    </row>
    <row r="207" spans="1:11" s="111" customFormat="1" hidden="1" x14ac:dyDescent="0.25">
      <c r="A207" s="47" t="s">
        <v>199</v>
      </c>
      <c r="B207" s="48" t="s">
        <v>104</v>
      </c>
      <c r="C207" s="48" t="s">
        <v>133</v>
      </c>
      <c r="D207" s="48" t="s">
        <v>240</v>
      </c>
      <c r="E207" s="36"/>
      <c r="F207" s="50">
        <v>0</v>
      </c>
      <c r="G207" s="50">
        <v>0</v>
      </c>
      <c r="H207" s="50">
        <v>0</v>
      </c>
      <c r="I207" s="128"/>
      <c r="J207" s="128"/>
      <c r="K207" s="128"/>
    </row>
    <row r="208" spans="1:11" s="111" customFormat="1" ht="30.75" hidden="1" x14ac:dyDescent="0.25">
      <c r="A208" s="47" t="s">
        <v>88</v>
      </c>
      <c r="B208" s="48" t="s">
        <v>104</v>
      </c>
      <c r="C208" s="48" t="s">
        <v>133</v>
      </c>
      <c r="D208" s="61" t="s">
        <v>240</v>
      </c>
      <c r="E208" s="36">
        <v>200</v>
      </c>
      <c r="F208" s="50"/>
      <c r="G208" s="50"/>
      <c r="H208" s="50"/>
      <c r="I208" s="128"/>
      <c r="J208" s="128"/>
      <c r="K208" s="128"/>
    </row>
    <row r="209" spans="1:11" s="111" customFormat="1" x14ac:dyDescent="0.25">
      <c r="A209" s="60" t="s">
        <v>223</v>
      </c>
      <c r="B209" s="45" t="s">
        <v>104</v>
      </c>
      <c r="C209" s="45" t="s">
        <v>133</v>
      </c>
      <c r="D209" s="115" t="s">
        <v>224</v>
      </c>
      <c r="E209" s="38"/>
      <c r="F209" s="53">
        <f>F210</f>
        <v>159126</v>
      </c>
      <c r="G209" s="53">
        <f t="shared" ref="G209:H209" si="71">G210</f>
        <v>0</v>
      </c>
      <c r="H209" s="53">
        <f t="shared" si="71"/>
        <v>0</v>
      </c>
      <c r="I209" s="128"/>
      <c r="J209" s="128"/>
      <c r="K209" s="128"/>
    </row>
    <row r="210" spans="1:11" s="111" customFormat="1" x14ac:dyDescent="0.25">
      <c r="A210" s="124" t="s">
        <v>199</v>
      </c>
      <c r="B210" s="48" t="s">
        <v>104</v>
      </c>
      <c r="C210" s="48" t="s">
        <v>133</v>
      </c>
      <c r="D210" s="117" t="s">
        <v>225</v>
      </c>
      <c r="E210" s="36"/>
      <c r="F210" s="50">
        <f>SUM(F211:F213)</f>
        <v>159126</v>
      </c>
      <c r="G210" s="50">
        <f t="shared" ref="G210:H210" si="72">SUM(G211:G213)</f>
        <v>0</v>
      </c>
      <c r="H210" s="50">
        <f t="shared" si="72"/>
        <v>0</v>
      </c>
      <c r="I210" s="128"/>
      <c r="J210" s="128"/>
      <c r="K210" s="128"/>
    </row>
    <row r="211" spans="1:11" s="111" customFormat="1" ht="75" x14ac:dyDescent="0.25">
      <c r="A211" s="124" t="s">
        <v>80</v>
      </c>
      <c r="B211" s="48" t="s">
        <v>104</v>
      </c>
      <c r="C211" s="48" t="s">
        <v>133</v>
      </c>
      <c r="D211" s="117" t="s">
        <v>225</v>
      </c>
      <c r="E211" s="36">
        <v>100</v>
      </c>
      <c r="F211" s="50">
        <f>'Приложение 5'!G327+'Приложение 5'!G324+'Приложение 5'!G333</f>
        <v>16500</v>
      </c>
      <c r="G211" s="50">
        <f>+'Приложение 5'!H327+'Приложение 5'!H324</f>
        <v>0</v>
      </c>
      <c r="H211" s="50">
        <f>+'Приложение 5'!I327+'Приложение 5'!I324</f>
        <v>0</v>
      </c>
      <c r="I211" s="128"/>
      <c r="J211" s="128"/>
      <c r="K211" s="128"/>
    </row>
    <row r="212" spans="1:11" s="111" customFormat="1" ht="30.75" x14ac:dyDescent="0.25">
      <c r="A212" s="47" t="s">
        <v>88</v>
      </c>
      <c r="B212" s="48" t="s">
        <v>104</v>
      </c>
      <c r="C212" s="48" t="s">
        <v>133</v>
      </c>
      <c r="D212" s="117" t="s">
        <v>225</v>
      </c>
      <c r="E212" s="36">
        <v>200</v>
      </c>
      <c r="F212" s="50">
        <f>'Приложение 5'!G328+'Приложение 5'!G331+'Приложение 5'!G325</f>
        <v>53630</v>
      </c>
      <c r="G212" s="50">
        <f>'Приложение 5'!H328+'Приложение 5'!H331+'Приложение 5'!H333+'Приложение 5'!H325</f>
        <v>0</v>
      </c>
      <c r="H212" s="50">
        <f>'Приложение 5'!I328+'Приложение 5'!I331+'Приложение 5'!I333+'Приложение 5'!I325</f>
        <v>0</v>
      </c>
      <c r="I212" s="128"/>
      <c r="J212" s="128"/>
      <c r="K212" s="128"/>
    </row>
    <row r="213" spans="1:11" s="111" customFormat="1" ht="30.75" x14ac:dyDescent="0.25">
      <c r="A213" s="51" t="s">
        <v>117</v>
      </c>
      <c r="B213" s="48" t="s">
        <v>104</v>
      </c>
      <c r="C213" s="48" t="s">
        <v>133</v>
      </c>
      <c r="D213" s="117" t="s">
        <v>225</v>
      </c>
      <c r="E213" s="36">
        <v>600</v>
      </c>
      <c r="F213" s="50">
        <f>'Приложение 5'!G329</f>
        <v>88996</v>
      </c>
      <c r="G213" s="50">
        <f>'Приложение 5'!H329</f>
        <v>0</v>
      </c>
      <c r="H213" s="50">
        <f>'Приложение 5'!I329</f>
        <v>0</v>
      </c>
      <c r="I213" s="128"/>
      <c r="J213" s="128"/>
      <c r="K213" s="128"/>
    </row>
    <row r="214" spans="1:11" s="111" customFormat="1" ht="63" hidden="1" x14ac:dyDescent="0.25">
      <c r="A214" s="44" t="s">
        <v>201</v>
      </c>
      <c r="B214" s="45" t="s">
        <v>104</v>
      </c>
      <c r="C214" s="45" t="s">
        <v>133</v>
      </c>
      <c r="D214" s="45" t="s">
        <v>202</v>
      </c>
      <c r="E214" s="36"/>
      <c r="F214" s="53">
        <v>0</v>
      </c>
      <c r="G214" s="53">
        <v>0</v>
      </c>
      <c r="H214" s="53">
        <v>0</v>
      </c>
      <c r="I214" s="128"/>
      <c r="J214" s="128"/>
      <c r="K214" s="128"/>
    </row>
    <row r="215" spans="1:11" s="111" customFormat="1" hidden="1" x14ac:dyDescent="0.25">
      <c r="A215" s="47" t="s">
        <v>199</v>
      </c>
      <c r="B215" s="48" t="s">
        <v>104</v>
      </c>
      <c r="C215" s="48" t="s">
        <v>133</v>
      </c>
      <c r="D215" s="48" t="s">
        <v>205</v>
      </c>
      <c r="E215" s="36"/>
      <c r="F215" s="50">
        <v>0</v>
      </c>
      <c r="G215" s="50">
        <v>0</v>
      </c>
      <c r="H215" s="50">
        <v>0</v>
      </c>
      <c r="I215" s="128"/>
      <c r="J215" s="128"/>
      <c r="K215" s="128"/>
    </row>
    <row r="216" spans="1:11" s="111" customFormat="1" ht="30.75" hidden="1" x14ac:dyDescent="0.25">
      <c r="A216" s="47" t="s">
        <v>88</v>
      </c>
      <c r="B216" s="48" t="s">
        <v>104</v>
      </c>
      <c r="C216" s="48" t="s">
        <v>133</v>
      </c>
      <c r="D216" s="117" t="s">
        <v>205</v>
      </c>
      <c r="E216" s="36">
        <v>200</v>
      </c>
      <c r="F216" s="50"/>
      <c r="G216" s="50"/>
      <c r="H216" s="50"/>
      <c r="I216" s="128"/>
      <c r="J216" s="128"/>
      <c r="K216" s="128"/>
    </row>
    <row r="217" spans="1:11" s="111" customFormat="1" ht="31.5" x14ac:dyDescent="0.25">
      <c r="A217" s="44" t="s">
        <v>227</v>
      </c>
      <c r="B217" s="45" t="s">
        <v>104</v>
      </c>
      <c r="C217" s="45" t="s">
        <v>133</v>
      </c>
      <c r="D217" s="45" t="s">
        <v>194</v>
      </c>
      <c r="E217" s="38"/>
      <c r="F217" s="53">
        <f>F218</f>
        <v>49900</v>
      </c>
      <c r="G217" s="53">
        <f t="shared" ref="G217:H218" si="73">G218</f>
        <v>0</v>
      </c>
      <c r="H217" s="53">
        <f t="shared" si="73"/>
        <v>0</v>
      </c>
      <c r="I217" s="128"/>
      <c r="J217" s="128"/>
      <c r="K217" s="128"/>
    </row>
    <row r="218" spans="1:11" s="111" customFormat="1" x14ac:dyDescent="0.25">
      <c r="A218" s="47" t="s">
        <v>199</v>
      </c>
      <c r="B218" s="48" t="s">
        <v>104</v>
      </c>
      <c r="C218" s="48" t="s">
        <v>133</v>
      </c>
      <c r="D218" s="117" t="s">
        <v>200</v>
      </c>
      <c r="E218" s="36"/>
      <c r="F218" s="50">
        <f>F219</f>
        <v>49900</v>
      </c>
      <c r="G218" s="50">
        <f t="shared" si="73"/>
        <v>0</v>
      </c>
      <c r="H218" s="50">
        <f t="shared" si="73"/>
        <v>0</v>
      </c>
      <c r="I218" s="128"/>
      <c r="J218" s="128"/>
      <c r="K218" s="128"/>
    </row>
    <row r="219" spans="1:11" s="112" customFormat="1" ht="30.75" x14ac:dyDescent="0.25">
      <c r="A219" s="47" t="s">
        <v>88</v>
      </c>
      <c r="B219" s="48" t="s">
        <v>104</v>
      </c>
      <c r="C219" s="48" t="s">
        <v>133</v>
      </c>
      <c r="D219" s="61" t="s">
        <v>200</v>
      </c>
      <c r="E219" s="36">
        <v>200</v>
      </c>
      <c r="F219" s="50">
        <f>'Приложение 5'!G341</f>
        <v>49900</v>
      </c>
      <c r="G219" s="50">
        <f>'Приложение 5'!H341</f>
        <v>0</v>
      </c>
      <c r="H219" s="50">
        <f>'Приложение 5'!I341</f>
        <v>0</v>
      </c>
      <c r="I219" s="126"/>
      <c r="J219" s="126"/>
      <c r="K219" s="126"/>
    </row>
    <row r="220" spans="1:11" s="112" customFormat="1" x14ac:dyDescent="0.25">
      <c r="A220" s="44" t="s">
        <v>74</v>
      </c>
      <c r="B220" s="45" t="s">
        <v>104</v>
      </c>
      <c r="C220" s="45" t="s">
        <v>133</v>
      </c>
      <c r="D220" s="62" t="s">
        <v>75</v>
      </c>
      <c r="E220" s="36"/>
      <c r="F220" s="53">
        <f>F221</f>
        <v>59800</v>
      </c>
      <c r="G220" s="53">
        <f t="shared" ref="G220:H221" si="74">G221</f>
        <v>0</v>
      </c>
      <c r="H220" s="53">
        <f t="shared" si="74"/>
        <v>0</v>
      </c>
    </row>
    <row r="221" spans="1:11" s="112" customFormat="1" ht="30.75" x14ac:dyDescent="0.25">
      <c r="A221" s="47" t="s">
        <v>145</v>
      </c>
      <c r="B221" s="48" t="s">
        <v>104</v>
      </c>
      <c r="C221" s="48" t="s">
        <v>133</v>
      </c>
      <c r="D221" s="36">
        <v>9910000000</v>
      </c>
      <c r="E221" s="36"/>
      <c r="F221" s="50">
        <f>F222</f>
        <v>59800</v>
      </c>
      <c r="G221" s="50">
        <f t="shared" si="74"/>
        <v>0</v>
      </c>
      <c r="H221" s="50">
        <f t="shared" si="74"/>
        <v>0</v>
      </c>
    </row>
    <row r="222" spans="1:11" s="112" customFormat="1" ht="30.75" x14ac:dyDescent="0.25">
      <c r="A222" s="47" t="s">
        <v>88</v>
      </c>
      <c r="B222" s="48" t="s">
        <v>104</v>
      </c>
      <c r="C222" s="48" t="s">
        <v>133</v>
      </c>
      <c r="D222" s="64">
        <v>9910000000</v>
      </c>
      <c r="E222" s="65" t="s">
        <v>89</v>
      </c>
      <c r="F222" s="50">
        <f>'Приложение 5'!G345+'Приложение 5'!G347+'Приложение 5'!G349</f>
        <v>59800</v>
      </c>
      <c r="G222" s="50">
        <f>'Приложение 5'!H345+'Приложение 5'!H347+'Приложение 5'!H349</f>
        <v>0</v>
      </c>
      <c r="H222" s="50">
        <f>'Приложение 5'!I345+'Приложение 5'!I347+'Приложение 5'!I349</f>
        <v>0</v>
      </c>
    </row>
    <row r="223" spans="1:11" s="112" customFormat="1" x14ac:dyDescent="0.25">
      <c r="A223" s="60" t="s">
        <v>241</v>
      </c>
      <c r="B223" s="45" t="s">
        <v>104</v>
      </c>
      <c r="C223" s="45" t="s">
        <v>104</v>
      </c>
      <c r="D223" s="38"/>
      <c r="E223" s="38"/>
      <c r="F223" s="46">
        <f>F224</f>
        <v>39948715.109999999</v>
      </c>
      <c r="G223" s="46">
        <f t="shared" ref="G223:H223" si="75">G224</f>
        <v>46392075</v>
      </c>
      <c r="H223" s="46">
        <f t="shared" si="75"/>
        <v>47813391</v>
      </c>
    </row>
    <row r="224" spans="1:11" s="112" customFormat="1" ht="47.25" x14ac:dyDescent="0.25">
      <c r="A224" s="60" t="s">
        <v>235</v>
      </c>
      <c r="B224" s="45" t="s">
        <v>104</v>
      </c>
      <c r="C224" s="45" t="s">
        <v>104</v>
      </c>
      <c r="D224" s="115" t="s">
        <v>236</v>
      </c>
      <c r="E224" s="38"/>
      <c r="F224" s="46">
        <f>F225+F235</f>
        <v>39948715.109999999</v>
      </c>
      <c r="G224" s="46">
        <f t="shared" ref="G224:H224" si="76">G225+G235</f>
        <v>46392075</v>
      </c>
      <c r="H224" s="46">
        <f t="shared" si="76"/>
        <v>47813391</v>
      </c>
    </row>
    <row r="225" spans="1:9" s="129" customFormat="1" ht="15" x14ac:dyDescent="0.2">
      <c r="A225" s="51" t="s">
        <v>195</v>
      </c>
      <c r="B225" s="48" t="s">
        <v>104</v>
      </c>
      <c r="C225" s="48" t="s">
        <v>104</v>
      </c>
      <c r="D225" s="117" t="s">
        <v>242</v>
      </c>
      <c r="E225" s="36"/>
      <c r="F225" s="49">
        <f>F226+F230+F233</f>
        <v>11888552.040000001</v>
      </c>
      <c r="G225" s="49">
        <f t="shared" ref="G225:H225" si="77">G226+G230+G233</f>
        <v>21562846</v>
      </c>
      <c r="H225" s="49">
        <f t="shared" si="77"/>
        <v>21766811</v>
      </c>
    </row>
    <row r="226" spans="1:9" s="129" customFormat="1" ht="45" x14ac:dyDescent="0.2">
      <c r="A226" s="51" t="s">
        <v>243</v>
      </c>
      <c r="B226" s="48" t="s">
        <v>104</v>
      </c>
      <c r="C226" s="48" t="s">
        <v>104</v>
      </c>
      <c r="D226" s="117" t="s">
        <v>242</v>
      </c>
      <c r="E226" s="36"/>
      <c r="F226" s="49">
        <f>SUM(F227:F229)</f>
        <v>9686413.4000000004</v>
      </c>
      <c r="G226" s="49">
        <f t="shared" ref="G226:H226" si="78">SUM(G227:G229)</f>
        <v>19441130</v>
      </c>
      <c r="H226" s="49">
        <f t="shared" si="78"/>
        <v>19560228</v>
      </c>
    </row>
    <row r="227" spans="1:9" s="129" customFormat="1" ht="75" x14ac:dyDescent="0.2">
      <c r="A227" s="51" t="s">
        <v>80</v>
      </c>
      <c r="B227" s="48" t="s">
        <v>104</v>
      </c>
      <c r="C227" s="48" t="s">
        <v>104</v>
      </c>
      <c r="D227" s="117" t="s">
        <v>242</v>
      </c>
      <c r="E227" s="36">
        <v>100</v>
      </c>
      <c r="F227" s="58">
        <f>'Приложение 5'!G362</f>
        <v>885391.6</v>
      </c>
      <c r="G227" s="58">
        <f>'Приложение 5'!H362</f>
        <v>1183500</v>
      </c>
      <c r="H227" s="58">
        <f>'Приложение 5'!I362</f>
        <v>1230840</v>
      </c>
    </row>
    <row r="228" spans="1:9" s="129" customFormat="1" ht="30" x14ac:dyDescent="0.2">
      <c r="A228" s="47" t="s">
        <v>88</v>
      </c>
      <c r="B228" s="48" t="s">
        <v>104</v>
      </c>
      <c r="C228" s="48" t="s">
        <v>104</v>
      </c>
      <c r="D228" s="117" t="s">
        <v>242</v>
      </c>
      <c r="E228" s="36">
        <v>200</v>
      </c>
      <c r="F228" s="49">
        <f>'Приложение 5'!G355+'Приложение 5'!G358+'Приложение 5'!G363+'Приложение 5'!G365</f>
        <v>3136440.08</v>
      </c>
      <c r="G228" s="49">
        <f>'Приложение 5'!H355+'Приложение 5'!H358+'Приложение 5'!H363+'Приложение 5'!H365</f>
        <v>4307288</v>
      </c>
      <c r="H228" s="49">
        <f>'Приложение 5'!I355+'Приложение 5'!I358+'Приложение 5'!I363+'Приложение 5'!I365</f>
        <v>4180112</v>
      </c>
    </row>
    <row r="229" spans="1:9" s="129" customFormat="1" ht="15" x14ac:dyDescent="0.2">
      <c r="A229" s="51" t="s">
        <v>97</v>
      </c>
      <c r="B229" s="48" t="s">
        <v>104</v>
      </c>
      <c r="C229" s="48" t="s">
        <v>104</v>
      </c>
      <c r="D229" s="117" t="s">
        <v>242</v>
      </c>
      <c r="E229" s="36">
        <v>300</v>
      </c>
      <c r="F229" s="49">
        <f>'Приложение 5'!G356+'Приложение 5'!G360</f>
        <v>5664581.7199999997</v>
      </c>
      <c r="G229" s="49">
        <f>'Приложение 5'!H356+'Приложение 5'!H360</f>
        <v>13950342</v>
      </c>
      <c r="H229" s="49">
        <f>'Приложение 5'!I356+'Приложение 5'!I360</f>
        <v>14149276</v>
      </c>
    </row>
    <row r="230" spans="1:9" s="129" customFormat="1" ht="30" x14ac:dyDescent="0.2">
      <c r="A230" s="51" t="s">
        <v>244</v>
      </c>
      <c r="B230" s="48" t="s">
        <v>104</v>
      </c>
      <c r="C230" s="48" t="s">
        <v>104</v>
      </c>
      <c r="D230" s="117" t="s">
        <v>242</v>
      </c>
      <c r="E230" s="36"/>
      <c r="F230" s="49">
        <f>SUM(F231:F232)</f>
        <v>903538.3</v>
      </c>
      <c r="G230" s="49">
        <f t="shared" ref="G230:H230" si="79">SUM(G231:G232)</f>
        <v>941160</v>
      </c>
      <c r="H230" s="49">
        <f t="shared" si="79"/>
        <v>978806</v>
      </c>
    </row>
    <row r="231" spans="1:9" s="129" customFormat="1" ht="30" x14ac:dyDescent="0.2">
      <c r="A231" s="47" t="s">
        <v>88</v>
      </c>
      <c r="B231" s="48" t="s">
        <v>104</v>
      </c>
      <c r="C231" s="48" t="s">
        <v>104</v>
      </c>
      <c r="D231" s="117" t="s">
        <v>242</v>
      </c>
      <c r="E231" s="36">
        <v>200</v>
      </c>
      <c r="F231" s="49">
        <f>'Приложение 5'!G368</f>
        <v>293203.3</v>
      </c>
      <c r="G231" s="49">
        <f>'Приложение 5'!H368</f>
        <v>306412</v>
      </c>
      <c r="H231" s="49">
        <f>'Приложение 5'!I368</f>
        <v>318668</v>
      </c>
    </row>
    <row r="232" spans="1:9" s="129" customFormat="1" ht="15" x14ac:dyDescent="0.2">
      <c r="A232" s="51" t="s">
        <v>97</v>
      </c>
      <c r="B232" s="48" t="s">
        <v>104</v>
      </c>
      <c r="C232" s="48" t="s">
        <v>104</v>
      </c>
      <c r="D232" s="117" t="s">
        <v>242</v>
      </c>
      <c r="E232" s="36">
        <v>300</v>
      </c>
      <c r="F232" s="49">
        <f>'Приложение 5'!G369</f>
        <v>610335</v>
      </c>
      <c r="G232" s="49">
        <f>'Приложение 5'!H369</f>
        <v>634748</v>
      </c>
      <c r="H232" s="49">
        <f>'Приложение 5'!I369</f>
        <v>660138</v>
      </c>
    </row>
    <row r="233" spans="1:9" s="129" customFormat="1" ht="30" x14ac:dyDescent="0.2">
      <c r="A233" s="51" t="s">
        <v>245</v>
      </c>
      <c r="B233" s="48" t="s">
        <v>104</v>
      </c>
      <c r="C233" s="48" t="s">
        <v>104</v>
      </c>
      <c r="D233" s="117" t="s">
        <v>242</v>
      </c>
      <c r="E233" s="36"/>
      <c r="F233" s="49">
        <f>F234</f>
        <v>1298600.3400000001</v>
      </c>
      <c r="G233" s="49">
        <f t="shared" ref="G233:H233" si="80">G234</f>
        <v>1180556</v>
      </c>
      <c r="H233" s="49">
        <f t="shared" si="80"/>
        <v>1227777</v>
      </c>
    </row>
    <row r="234" spans="1:9" s="129" customFormat="1" ht="30" x14ac:dyDescent="0.2">
      <c r="A234" s="51" t="s">
        <v>88</v>
      </c>
      <c r="B234" s="48" t="s">
        <v>104</v>
      </c>
      <c r="C234" s="48" t="s">
        <v>104</v>
      </c>
      <c r="D234" s="117" t="s">
        <v>242</v>
      </c>
      <c r="E234" s="36">
        <v>200</v>
      </c>
      <c r="F234" s="49">
        <f>'Приложение 5'!G372</f>
        <v>1298600.3400000001</v>
      </c>
      <c r="G234" s="49">
        <f>'Приложение 5'!H372</f>
        <v>1180556</v>
      </c>
      <c r="H234" s="49">
        <f>'Приложение 5'!I372</f>
        <v>1227777</v>
      </c>
    </row>
    <row r="235" spans="1:9" s="129" customFormat="1" ht="15" x14ac:dyDescent="0.2">
      <c r="A235" s="127" t="s">
        <v>199</v>
      </c>
      <c r="B235" s="48" t="s">
        <v>104</v>
      </c>
      <c r="C235" s="48" t="s">
        <v>104</v>
      </c>
      <c r="D235" s="48" t="s">
        <v>237</v>
      </c>
      <c r="E235" s="48"/>
      <c r="F235" s="49">
        <f>SUM(F236:F237)</f>
        <v>28060163.07</v>
      </c>
      <c r="G235" s="49">
        <f t="shared" ref="G235:H235" si="81">SUM(G236:G237)</f>
        <v>24829229</v>
      </c>
      <c r="H235" s="49">
        <f t="shared" si="81"/>
        <v>26046580</v>
      </c>
      <c r="I235" s="130"/>
    </row>
    <row r="236" spans="1:9" s="129" customFormat="1" ht="75" x14ac:dyDescent="0.2">
      <c r="A236" s="51" t="s">
        <v>80</v>
      </c>
      <c r="B236" s="48" t="s">
        <v>104</v>
      </c>
      <c r="C236" s="48" t="s">
        <v>104</v>
      </c>
      <c r="D236" s="48" t="s">
        <v>237</v>
      </c>
      <c r="E236" s="48" t="s">
        <v>81</v>
      </c>
      <c r="F236" s="49">
        <f>'Приложение 5'!G375</f>
        <v>27117161.030000001</v>
      </c>
      <c r="G236" s="49">
        <f>'Приложение 5'!H375</f>
        <v>23625908</v>
      </c>
      <c r="H236" s="49">
        <f>'Приложение 5'!I375</f>
        <v>24795127</v>
      </c>
      <c r="I236" s="130"/>
    </row>
    <row r="237" spans="1:9" s="129" customFormat="1" ht="30" x14ac:dyDescent="0.2">
      <c r="A237" s="47" t="s">
        <v>88</v>
      </c>
      <c r="B237" s="48" t="s">
        <v>104</v>
      </c>
      <c r="C237" s="48" t="s">
        <v>104</v>
      </c>
      <c r="D237" s="48" t="s">
        <v>237</v>
      </c>
      <c r="E237" s="48" t="s">
        <v>89</v>
      </c>
      <c r="F237" s="49">
        <f>'Приложение 5'!G376</f>
        <v>943002.04</v>
      </c>
      <c r="G237" s="49">
        <f>'Приложение 5'!H376</f>
        <v>1203321</v>
      </c>
      <c r="H237" s="49">
        <f>'Приложение 5'!I376</f>
        <v>1251453</v>
      </c>
      <c r="I237" s="130"/>
    </row>
    <row r="238" spans="1:9" s="135" customFormat="1" x14ac:dyDescent="0.25">
      <c r="A238" s="131" t="s">
        <v>146</v>
      </c>
      <c r="B238" s="132" t="s">
        <v>104</v>
      </c>
      <c r="C238" s="132" t="s">
        <v>147</v>
      </c>
      <c r="D238" s="133"/>
      <c r="E238" s="133"/>
      <c r="F238" s="134">
        <f>F239+F259</f>
        <v>180120484.28999999</v>
      </c>
      <c r="G238" s="134">
        <f t="shared" ref="G238:H238" si="82">G239+G259</f>
        <v>153249583.19999999</v>
      </c>
      <c r="H238" s="134">
        <f t="shared" si="82"/>
        <v>154480917.69999999</v>
      </c>
    </row>
    <row r="239" spans="1:9" s="135" customFormat="1" x14ac:dyDescent="0.25">
      <c r="A239" s="60" t="s">
        <v>223</v>
      </c>
      <c r="B239" s="45" t="s">
        <v>104</v>
      </c>
      <c r="C239" s="45" t="s">
        <v>147</v>
      </c>
      <c r="D239" s="115" t="s">
        <v>224</v>
      </c>
      <c r="E239" s="38"/>
      <c r="F239" s="46">
        <f>F240+F252</f>
        <v>160865485.44</v>
      </c>
      <c r="G239" s="46">
        <f t="shared" ref="G239:H239" si="83">G240+G252</f>
        <v>153249583.19999999</v>
      </c>
      <c r="H239" s="46">
        <f t="shared" si="83"/>
        <v>154480917.69999999</v>
      </c>
    </row>
    <row r="240" spans="1:9" s="136" customFormat="1" ht="15" x14ac:dyDescent="0.2">
      <c r="A240" s="51" t="s">
        <v>195</v>
      </c>
      <c r="B240" s="48" t="s">
        <v>104</v>
      </c>
      <c r="C240" s="48" t="s">
        <v>147</v>
      </c>
      <c r="D240" s="117" t="s">
        <v>246</v>
      </c>
      <c r="E240" s="36"/>
      <c r="F240" s="49">
        <f>F241+F243+F248+F250</f>
        <v>63558858.419999994</v>
      </c>
      <c r="G240" s="49">
        <f t="shared" ref="G240:H240" si="84">G241+G243+G248+G250</f>
        <v>61522807.950000003</v>
      </c>
      <c r="H240" s="49">
        <f t="shared" si="84"/>
        <v>62380215.32</v>
      </c>
    </row>
    <row r="241" spans="1:8" s="136" customFormat="1" ht="30" x14ac:dyDescent="0.2">
      <c r="A241" s="51" t="s">
        <v>247</v>
      </c>
      <c r="B241" s="48" t="s">
        <v>104</v>
      </c>
      <c r="C241" s="48" t="s">
        <v>147</v>
      </c>
      <c r="D241" s="117" t="s">
        <v>246</v>
      </c>
      <c r="E241" s="36"/>
      <c r="F241" s="49">
        <f>F242</f>
        <v>1358275.2799999998</v>
      </c>
      <c r="G241" s="49">
        <f t="shared" ref="G241:H241" si="85">G242</f>
        <v>2629885.06</v>
      </c>
      <c r="H241" s="49">
        <f t="shared" si="85"/>
        <v>2735080.46</v>
      </c>
    </row>
    <row r="242" spans="1:8" s="135" customFormat="1" ht="15" x14ac:dyDescent="0.2">
      <c r="A242" s="51" t="s">
        <v>97</v>
      </c>
      <c r="B242" s="48" t="s">
        <v>104</v>
      </c>
      <c r="C242" s="48" t="s">
        <v>147</v>
      </c>
      <c r="D242" s="117" t="s">
        <v>246</v>
      </c>
      <c r="E242" s="36">
        <v>300</v>
      </c>
      <c r="F242" s="49">
        <f>'Приложение 5'!G382</f>
        <v>1358275.2799999998</v>
      </c>
      <c r="G242" s="49">
        <f>'Приложение 5'!H382</f>
        <v>2629885.06</v>
      </c>
      <c r="H242" s="49">
        <f>'Приложение 5'!I382</f>
        <v>2735080.46</v>
      </c>
    </row>
    <row r="243" spans="1:8" s="135" customFormat="1" ht="30" x14ac:dyDescent="0.2">
      <c r="A243" s="51" t="s">
        <v>248</v>
      </c>
      <c r="B243" s="48" t="s">
        <v>104</v>
      </c>
      <c r="C243" s="48" t="s">
        <v>147</v>
      </c>
      <c r="D243" s="117" t="s">
        <v>246</v>
      </c>
      <c r="E243" s="36"/>
      <c r="F243" s="49">
        <f>SUM(F244:F247)</f>
        <v>61729319.139999993</v>
      </c>
      <c r="G243" s="49">
        <f t="shared" ref="G243:H243" si="86">SUM(G244:G247)</f>
        <v>53022303.380000003</v>
      </c>
      <c r="H243" s="49">
        <f t="shared" si="86"/>
        <v>53539690.57</v>
      </c>
    </row>
    <row r="244" spans="1:8" s="135" customFormat="1" ht="75" x14ac:dyDescent="0.2">
      <c r="A244" s="51" t="s">
        <v>80</v>
      </c>
      <c r="B244" s="48" t="s">
        <v>104</v>
      </c>
      <c r="C244" s="48" t="s">
        <v>147</v>
      </c>
      <c r="D244" s="117" t="s">
        <v>246</v>
      </c>
      <c r="E244" s="36">
        <v>100</v>
      </c>
      <c r="F244" s="49">
        <f>'Приложение 5'!G385</f>
        <v>14590299.98</v>
      </c>
      <c r="G244" s="49">
        <f>'Приложение 5'!H385</f>
        <v>0</v>
      </c>
      <c r="H244" s="49">
        <f>'Приложение 5'!I385</f>
        <v>0</v>
      </c>
    </row>
    <row r="245" spans="1:8" s="135" customFormat="1" ht="30" x14ac:dyDescent="0.2">
      <c r="A245" s="51" t="s">
        <v>88</v>
      </c>
      <c r="B245" s="48" t="s">
        <v>104</v>
      </c>
      <c r="C245" s="48" t="s">
        <v>147</v>
      </c>
      <c r="D245" s="117" t="s">
        <v>246</v>
      </c>
      <c r="E245" s="36">
        <v>200</v>
      </c>
      <c r="F245" s="49">
        <f>'Приложение 5'!G386</f>
        <v>27618187.759999998</v>
      </c>
      <c r="G245" s="49">
        <f>'Приложение 5'!H386</f>
        <v>0</v>
      </c>
      <c r="H245" s="49">
        <f>'Приложение 5'!I386</f>
        <v>0</v>
      </c>
    </row>
    <row r="246" spans="1:8" s="135" customFormat="1" ht="30" x14ac:dyDescent="0.2">
      <c r="A246" s="51" t="s">
        <v>117</v>
      </c>
      <c r="B246" s="48" t="s">
        <v>104</v>
      </c>
      <c r="C246" s="48" t="s">
        <v>147</v>
      </c>
      <c r="D246" s="117" t="s">
        <v>246</v>
      </c>
      <c r="E246" s="36">
        <v>600</v>
      </c>
      <c r="F246" s="49">
        <f>'Приложение 5'!G387</f>
        <v>19514671.549999997</v>
      </c>
      <c r="G246" s="49">
        <f>'Приложение 5'!H387</f>
        <v>13022303.380000001</v>
      </c>
      <c r="H246" s="49">
        <f>'Приложение 5'!I387</f>
        <v>13539690.57</v>
      </c>
    </row>
    <row r="247" spans="1:8" s="135" customFormat="1" ht="15" x14ac:dyDescent="0.2">
      <c r="A247" s="51" t="s">
        <v>90</v>
      </c>
      <c r="B247" s="48" t="s">
        <v>104</v>
      </c>
      <c r="C247" s="48" t="s">
        <v>147</v>
      </c>
      <c r="D247" s="117" t="s">
        <v>246</v>
      </c>
      <c r="E247" s="36">
        <v>800</v>
      </c>
      <c r="F247" s="49">
        <f>'Приложение 5'!G388</f>
        <v>6159.85</v>
      </c>
      <c r="G247" s="49">
        <f>'Приложение 5'!H388</f>
        <v>40000000</v>
      </c>
      <c r="H247" s="49">
        <f>'Приложение 5'!I388</f>
        <v>40000000</v>
      </c>
    </row>
    <row r="248" spans="1:8" s="135" customFormat="1" ht="30" x14ac:dyDescent="0.2">
      <c r="A248" s="51" t="s">
        <v>249</v>
      </c>
      <c r="B248" s="48" t="s">
        <v>104</v>
      </c>
      <c r="C248" s="48" t="s">
        <v>147</v>
      </c>
      <c r="D248" s="117" t="s">
        <v>246</v>
      </c>
      <c r="E248" s="36"/>
      <c r="F248" s="49">
        <f>F249</f>
        <v>0</v>
      </c>
      <c r="G248" s="49">
        <f t="shared" ref="G248:H248" si="87">G249</f>
        <v>4669240.21</v>
      </c>
      <c r="H248" s="49">
        <f t="shared" si="87"/>
        <v>4856009.82</v>
      </c>
    </row>
    <row r="249" spans="1:8" s="135" customFormat="1" ht="15" x14ac:dyDescent="0.2">
      <c r="A249" s="51" t="s">
        <v>97</v>
      </c>
      <c r="B249" s="48" t="s">
        <v>104</v>
      </c>
      <c r="C249" s="48" t="s">
        <v>147</v>
      </c>
      <c r="D249" s="117" t="s">
        <v>246</v>
      </c>
      <c r="E249" s="36">
        <v>300</v>
      </c>
      <c r="F249" s="49">
        <f>'Приложение 5'!G391</f>
        <v>0</v>
      </c>
      <c r="G249" s="49">
        <f>'Приложение 5'!H391</f>
        <v>4669240.21</v>
      </c>
      <c r="H249" s="49">
        <f>'Приложение 5'!I391</f>
        <v>4856009.82</v>
      </c>
    </row>
    <row r="250" spans="1:8" s="135" customFormat="1" ht="30" x14ac:dyDescent="0.2">
      <c r="A250" s="51" t="s">
        <v>250</v>
      </c>
      <c r="B250" s="48" t="s">
        <v>104</v>
      </c>
      <c r="C250" s="48" t="s">
        <v>147</v>
      </c>
      <c r="D250" s="117" t="s">
        <v>246</v>
      </c>
      <c r="E250" s="36"/>
      <c r="F250" s="49">
        <f>F251</f>
        <v>471264</v>
      </c>
      <c r="G250" s="49">
        <f t="shared" ref="G250:H250" si="88">G251</f>
        <v>1201379.3</v>
      </c>
      <c r="H250" s="49">
        <f t="shared" si="88"/>
        <v>1249434.47</v>
      </c>
    </row>
    <row r="251" spans="1:8" s="135" customFormat="1" ht="15" x14ac:dyDescent="0.2">
      <c r="A251" s="51" t="s">
        <v>97</v>
      </c>
      <c r="B251" s="48" t="s">
        <v>104</v>
      </c>
      <c r="C251" s="48" t="s">
        <v>147</v>
      </c>
      <c r="D251" s="117" t="s">
        <v>246</v>
      </c>
      <c r="E251" s="36">
        <v>300</v>
      </c>
      <c r="F251" s="49">
        <f>'Приложение 5'!G394</f>
        <v>471264</v>
      </c>
      <c r="G251" s="49">
        <f>'Приложение 5'!H394</f>
        <v>1201379.3</v>
      </c>
      <c r="H251" s="49">
        <f>'Приложение 5'!I394</f>
        <v>1249434.47</v>
      </c>
    </row>
    <row r="252" spans="1:8" s="136" customFormat="1" ht="15" x14ac:dyDescent="0.2">
      <c r="A252" s="124" t="s">
        <v>199</v>
      </c>
      <c r="B252" s="48" t="s">
        <v>104</v>
      </c>
      <c r="C252" s="48" t="s">
        <v>147</v>
      </c>
      <c r="D252" s="117" t="s">
        <v>225</v>
      </c>
      <c r="E252" s="36"/>
      <c r="F252" s="49">
        <f>SUM(F253:F258)</f>
        <v>97306627.019999996</v>
      </c>
      <c r="G252" s="49">
        <f t="shared" ref="G252:H252" si="89">SUM(G253:G258)</f>
        <v>91726775.25</v>
      </c>
      <c r="H252" s="49">
        <f t="shared" si="89"/>
        <v>92100702.379999995</v>
      </c>
    </row>
    <row r="253" spans="1:8" s="135" customFormat="1" ht="75" x14ac:dyDescent="0.2">
      <c r="A253" s="51" t="s">
        <v>80</v>
      </c>
      <c r="B253" s="48" t="s">
        <v>104</v>
      </c>
      <c r="C253" s="48" t="s">
        <v>147</v>
      </c>
      <c r="D253" s="117" t="s">
        <v>225</v>
      </c>
      <c r="E253" s="36">
        <v>100</v>
      </c>
      <c r="F253" s="50">
        <f>'Приложение 5'!G399+'Приложение 5'!G405</f>
        <v>67141185.560000002</v>
      </c>
      <c r="G253" s="50">
        <f>'Приложение 5'!H399+'Приложение 5'!H405</f>
        <v>63102258.899999999</v>
      </c>
      <c r="H253" s="50">
        <f>'Приложение 5'!I399+'Приложение 5'!I405</f>
        <v>63102258.899999999</v>
      </c>
    </row>
    <row r="254" spans="1:8" s="135" customFormat="1" ht="30" x14ac:dyDescent="0.2">
      <c r="A254" s="47" t="s">
        <v>88</v>
      </c>
      <c r="B254" s="48" t="s">
        <v>104</v>
      </c>
      <c r="C254" s="48" t="s">
        <v>147</v>
      </c>
      <c r="D254" s="117" t="s">
        <v>225</v>
      </c>
      <c r="E254" s="36">
        <v>200</v>
      </c>
      <c r="F254" s="50">
        <f>'Приложение 5'!G400+'Приложение 5'!G406</f>
        <v>11147566.829999998</v>
      </c>
      <c r="G254" s="50">
        <f>'Приложение 5'!H400+'Приложение 5'!H406</f>
        <v>10814750.51</v>
      </c>
      <c r="H254" s="50">
        <f>'Приложение 5'!I400+'Приложение 5'!I406</f>
        <v>10636287.01</v>
      </c>
    </row>
    <row r="255" spans="1:8" s="135" customFormat="1" ht="15" x14ac:dyDescent="0.2">
      <c r="A255" s="51" t="s">
        <v>97</v>
      </c>
      <c r="B255" s="48" t="s">
        <v>104</v>
      </c>
      <c r="C255" s="48" t="s">
        <v>147</v>
      </c>
      <c r="D255" s="117" t="s">
        <v>225</v>
      </c>
      <c r="E255" s="36">
        <v>300</v>
      </c>
      <c r="F255" s="50">
        <f>'Приложение 5'!G397+'Приложение 5'!G401</f>
        <v>2938823.0300000003</v>
      </c>
      <c r="G255" s="50">
        <f>'Приложение 5'!H397+'Приложение 5'!H401</f>
        <v>0</v>
      </c>
      <c r="H255" s="50">
        <f>'Приложение 5'!I397+'Приложение 5'!I401</f>
        <v>0</v>
      </c>
    </row>
    <row r="256" spans="1:8" s="135" customFormat="1" ht="30" x14ac:dyDescent="0.2">
      <c r="A256" s="51" t="s">
        <v>117</v>
      </c>
      <c r="B256" s="48" t="s">
        <v>104</v>
      </c>
      <c r="C256" s="48" t="s">
        <v>147</v>
      </c>
      <c r="D256" s="117" t="s">
        <v>225</v>
      </c>
      <c r="E256" s="36">
        <v>600</v>
      </c>
      <c r="F256" s="50">
        <f>'Приложение 5'!G402+'Приложение 5'!G407</f>
        <v>16078305</v>
      </c>
      <c r="G256" s="50">
        <f>'Приложение 5'!H402+'Приложение 5'!H407</f>
        <v>0</v>
      </c>
      <c r="H256" s="50">
        <f>'Приложение 5'!I402+'Приложение 5'!I407</f>
        <v>0</v>
      </c>
    </row>
    <row r="257" spans="1:8" s="136" customFormat="1" ht="15" x14ac:dyDescent="0.2">
      <c r="A257" s="51" t="s">
        <v>90</v>
      </c>
      <c r="B257" s="48" t="s">
        <v>104</v>
      </c>
      <c r="C257" s="48" t="s">
        <v>147</v>
      </c>
      <c r="D257" s="117" t="s">
        <v>225</v>
      </c>
      <c r="E257" s="36">
        <v>800</v>
      </c>
      <c r="F257" s="50">
        <f>'Приложение 5'!G403</f>
        <v>746.6</v>
      </c>
      <c r="G257" s="50">
        <f>'Приложение 5'!H403</f>
        <v>4000000</v>
      </c>
      <c r="H257" s="50">
        <f>'Приложение 5'!I403</f>
        <v>4000000</v>
      </c>
    </row>
    <row r="258" spans="1:8" s="136" customFormat="1" ht="15" x14ac:dyDescent="0.2">
      <c r="A258" s="51" t="s">
        <v>90</v>
      </c>
      <c r="B258" s="48" t="s">
        <v>104</v>
      </c>
      <c r="C258" s="48" t="s">
        <v>147</v>
      </c>
      <c r="D258" s="117" t="s">
        <v>225</v>
      </c>
      <c r="E258" s="36">
        <v>800</v>
      </c>
      <c r="F258" s="50">
        <f>'Приложение 5'!G408</f>
        <v>0</v>
      </c>
      <c r="G258" s="50">
        <f>'Приложение 5'!H408</f>
        <v>13809765.84</v>
      </c>
      <c r="H258" s="50">
        <f>'Приложение 5'!I408</f>
        <v>14362156.470000001</v>
      </c>
    </row>
    <row r="259" spans="1:8" s="135" customFormat="1" x14ac:dyDescent="0.25">
      <c r="A259" s="44" t="s">
        <v>74</v>
      </c>
      <c r="B259" s="45" t="s">
        <v>104</v>
      </c>
      <c r="C259" s="45" t="s">
        <v>147</v>
      </c>
      <c r="D259" s="62" t="s">
        <v>75</v>
      </c>
      <c r="E259" s="38"/>
      <c r="F259" s="53">
        <f>F260</f>
        <v>19254998.850000001</v>
      </c>
      <c r="G259" s="53">
        <f t="shared" ref="G259:H259" si="90">G260</f>
        <v>0</v>
      </c>
      <c r="H259" s="53">
        <f t="shared" si="90"/>
        <v>0</v>
      </c>
    </row>
    <row r="260" spans="1:8" s="136" customFormat="1" ht="15" x14ac:dyDescent="0.2">
      <c r="A260" s="47" t="s">
        <v>111</v>
      </c>
      <c r="B260" s="48" t="s">
        <v>104</v>
      </c>
      <c r="C260" s="48" t="s">
        <v>147</v>
      </c>
      <c r="D260" s="61" t="s">
        <v>112</v>
      </c>
      <c r="E260" s="36"/>
      <c r="F260" s="50">
        <f>SUM(F261:F262)</f>
        <v>19254998.850000001</v>
      </c>
      <c r="G260" s="50">
        <f t="shared" ref="G260:H260" si="91">SUM(G261:G262)</f>
        <v>0</v>
      </c>
      <c r="H260" s="50">
        <f t="shared" si="91"/>
        <v>0</v>
      </c>
    </row>
    <row r="261" spans="1:8" s="136" customFormat="1" ht="30" x14ac:dyDescent="0.2">
      <c r="A261" s="47" t="s">
        <v>88</v>
      </c>
      <c r="B261" s="48" t="s">
        <v>104</v>
      </c>
      <c r="C261" s="48" t="s">
        <v>147</v>
      </c>
      <c r="D261" s="61" t="s">
        <v>112</v>
      </c>
      <c r="E261" s="36">
        <v>200</v>
      </c>
      <c r="F261" s="50">
        <f>'Приложение 5'!G412</f>
        <v>50000</v>
      </c>
      <c r="G261" s="50">
        <f>'Приложение 5'!H412</f>
        <v>0</v>
      </c>
      <c r="H261" s="50">
        <f>'Приложение 5'!I412</f>
        <v>0</v>
      </c>
    </row>
    <row r="262" spans="1:8" s="136" customFormat="1" ht="30" x14ac:dyDescent="0.2">
      <c r="A262" s="51" t="s">
        <v>117</v>
      </c>
      <c r="B262" s="48" t="s">
        <v>104</v>
      </c>
      <c r="C262" s="48" t="s">
        <v>147</v>
      </c>
      <c r="D262" s="61" t="s">
        <v>112</v>
      </c>
      <c r="E262" s="36">
        <v>600</v>
      </c>
      <c r="F262" s="50">
        <f>'Приложение 5'!G413</f>
        <v>19204998.850000001</v>
      </c>
      <c r="G262" s="50">
        <f>'Приложение 5'!H413</f>
        <v>0</v>
      </c>
      <c r="H262" s="50">
        <f>'Приложение 5'!I413</f>
        <v>0</v>
      </c>
    </row>
    <row r="263" spans="1:8" s="135" customFormat="1" x14ac:dyDescent="0.25">
      <c r="A263" s="60" t="s">
        <v>251</v>
      </c>
      <c r="B263" s="45" t="s">
        <v>149</v>
      </c>
      <c r="C263" s="45"/>
      <c r="D263" s="38"/>
      <c r="E263" s="38"/>
      <c r="F263" s="46">
        <f>F264+F285</f>
        <v>257161510.05999997</v>
      </c>
      <c r="G263" s="46">
        <f t="shared" ref="G263:H263" si="92">G264+G285</f>
        <v>213159749.22</v>
      </c>
      <c r="H263" s="46">
        <f t="shared" si="92"/>
        <v>176862133.69000003</v>
      </c>
    </row>
    <row r="264" spans="1:8" s="135" customFormat="1" x14ac:dyDescent="0.25">
      <c r="A264" s="60" t="s">
        <v>252</v>
      </c>
      <c r="B264" s="45" t="s">
        <v>149</v>
      </c>
      <c r="C264" s="45" t="s">
        <v>71</v>
      </c>
      <c r="D264" s="38"/>
      <c r="E264" s="38"/>
      <c r="F264" s="46">
        <f>F265</f>
        <v>226818457.63999999</v>
      </c>
      <c r="G264" s="46">
        <f t="shared" ref="G264:H264" si="93">G265</f>
        <v>182298675.25</v>
      </c>
      <c r="H264" s="46">
        <f t="shared" si="93"/>
        <v>145797881.04000002</v>
      </c>
    </row>
    <row r="265" spans="1:8" s="136" customFormat="1" x14ac:dyDescent="0.25">
      <c r="A265" s="60" t="s">
        <v>229</v>
      </c>
      <c r="B265" s="45" t="s">
        <v>149</v>
      </c>
      <c r="C265" s="45" t="s">
        <v>71</v>
      </c>
      <c r="D265" s="115" t="s">
        <v>230</v>
      </c>
      <c r="E265" s="38"/>
      <c r="F265" s="46">
        <f>F266+F268+F276</f>
        <v>226818457.63999999</v>
      </c>
      <c r="G265" s="46">
        <f t="shared" ref="G265:H265" si="94">G266+G268+G276</f>
        <v>182298675.25</v>
      </c>
      <c r="H265" s="46">
        <f t="shared" si="94"/>
        <v>145797881.04000002</v>
      </c>
    </row>
    <row r="266" spans="1:8" s="136" customFormat="1" ht="30" hidden="1" x14ac:dyDescent="0.2">
      <c r="A266" s="51" t="s">
        <v>253</v>
      </c>
      <c r="B266" s="48" t="s">
        <v>149</v>
      </c>
      <c r="C266" s="48" t="s">
        <v>71</v>
      </c>
      <c r="D266" s="125" t="s">
        <v>254</v>
      </c>
      <c r="E266" s="137"/>
      <c r="F266" s="49">
        <v>0</v>
      </c>
      <c r="G266" s="49">
        <v>0</v>
      </c>
      <c r="H266" s="49">
        <v>0</v>
      </c>
    </row>
    <row r="267" spans="1:8" s="136" customFormat="1" ht="30" hidden="1" x14ac:dyDescent="0.2">
      <c r="A267" s="47" t="s">
        <v>88</v>
      </c>
      <c r="B267" s="48" t="s">
        <v>149</v>
      </c>
      <c r="C267" s="48" t="s">
        <v>71</v>
      </c>
      <c r="D267" s="125" t="s">
        <v>254</v>
      </c>
      <c r="E267" s="137">
        <v>200</v>
      </c>
      <c r="F267" s="49">
        <f>'Приложение 5'!G418</f>
        <v>0</v>
      </c>
      <c r="G267" s="49">
        <v>0</v>
      </c>
      <c r="H267" s="49">
        <v>0</v>
      </c>
    </row>
    <row r="268" spans="1:8" s="136" customFormat="1" ht="15" x14ac:dyDescent="0.2">
      <c r="A268" s="47" t="s">
        <v>195</v>
      </c>
      <c r="B268" s="48" t="s">
        <v>149</v>
      </c>
      <c r="C268" s="48" t="s">
        <v>71</v>
      </c>
      <c r="D268" s="117" t="s">
        <v>232</v>
      </c>
      <c r="E268" s="137"/>
      <c r="F268" s="49">
        <f>F269+F272+F274</f>
        <v>95318794.459999979</v>
      </c>
      <c r="G268" s="49">
        <f t="shared" ref="G268:H268" si="95">G269+G272+G274</f>
        <v>45419939.200000003</v>
      </c>
      <c r="H268" s="49">
        <f t="shared" si="95"/>
        <v>7035672.5800000001</v>
      </c>
    </row>
    <row r="269" spans="1:8" s="136" customFormat="1" ht="30" x14ac:dyDescent="0.2">
      <c r="A269" s="47" t="s">
        <v>255</v>
      </c>
      <c r="B269" s="48" t="s">
        <v>149</v>
      </c>
      <c r="C269" s="48" t="s">
        <v>71</v>
      </c>
      <c r="D269" s="117" t="s">
        <v>232</v>
      </c>
      <c r="E269" s="137"/>
      <c r="F269" s="49">
        <f>SUM(F270:F271)</f>
        <v>5969165.71</v>
      </c>
      <c r="G269" s="49">
        <f t="shared" ref="G269:H269" si="96">SUM(G270:G271)</f>
        <v>5749602.2000000002</v>
      </c>
      <c r="H269" s="49">
        <f t="shared" si="96"/>
        <v>6150707.46</v>
      </c>
    </row>
    <row r="270" spans="1:8" s="136" customFormat="1" ht="30" x14ac:dyDescent="0.2">
      <c r="A270" s="47" t="s">
        <v>88</v>
      </c>
      <c r="B270" s="48" t="s">
        <v>149</v>
      </c>
      <c r="C270" s="48" t="s">
        <v>71</v>
      </c>
      <c r="D270" s="117" t="s">
        <v>232</v>
      </c>
      <c r="E270" s="137">
        <v>200</v>
      </c>
      <c r="F270" s="49">
        <f>'Приложение 5'!G422+'Приложение 5'!G425</f>
        <v>5681809.71</v>
      </c>
      <c r="G270" s="49">
        <f>'Приложение 5'!H422+'Приложение 5'!H425</f>
        <v>5749602.2000000002</v>
      </c>
      <c r="H270" s="49">
        <f>'Приложение 5'!I422+'Приложение 5'!I425</f>
        <v>6150707.46</v>
      </c>
    </row>
    <row r="271" spans="1:8" s="136" customFormat="1" ht="15" x14ac:dyDescent="0.2">
      <c r="A271" s="47" t="s">
        <v>97</v>
      </c>
      <c r="B271" s="48" t="s">
        <v>149</v>
      </c>
      <c r="C271" s="48" t="s">
        <v>71</v>
      </c>
      <c r="D271" s="117" t="s">
        <v>232</v>
      </c>
      <c r="E271" s="137">
        <v>300</v>
      </c>
      <c r="F271" s="49">
        <f>'Приложение 5'!G423</f>
        <v>287356</v>
      </c>
      <c r="G271" s="49">
        <f>'Приложение 5'!H423</f>
        <v>0</v>
      </c>
      <c r="H271" s="49">
        <f>'Приложение 5'!I423</f>
        <v>0</v>
      </c>
    </row>
    <row r="272" spans="1:8" s="136" customFormat="1" ht="60" x14ac:dyDescent="0.2">
      <c r="A272" s="47" t="s">
        <v>256</v>
      </c>
      <c r="B272" s="48" t="s">
        <v>149</v>
      </c>
      <c r="C272" s="48" t="s">
        <v>71</v>
      </c>
      <c r="D272" s="117" t="s">
        <v>232</v>
      </c>
      <c r="E272" s="137"/>
      <c r="F272" s="49">
        <f>F273</f>
        <v>88531428.749999985</v>
      </c>
      <c r="G272" s="49">
        <f t="shared" ref="G272:H272" si="97">G273</f>
        <v>38819409</v>
      </c>
      <c r="H272" s="49">
        <f t="shared" si="97"/>
        <v>0</v>
      </c>
    </row>
    <row r="273" spans="1:8" s="136" customFormat="1" ht="30" x14ac:dyDescent="0.2">
      <c r="A273" s="47" t="s">
        <v>141</v>
      </c>
      <c r="B273" s="48" t="s">
        <v>149</v>
      </c>
      <c r="C273" s="48" t="s">
        <v>71</v>
      </c>
      <c r="D273" s="117" t="s">
        <v>232</v>
      </c>
      <c r="E273" s="137">
        <v>400</v>
      </c>
      <c r="F273" s="49">
        <f>'Приложение 5'!G428+'Приложение 5'!G430</f>
        <v>88531428.749999985</v>
      </c>
      <c r="G273" s="49">
        <f>'Приложение 5'!H428+'Приложение 5'!H430</f>
        <v>38819409</v>
      </c>
      <c r="H273" s="49">
        <f>'Приложение 5'!I428+'Приложение 5'!I430</f>
        <v>0</v>
      </c>
    </row>
    <row r="274" spans="1:8" s="136" customFormat="1" ht="45" x14ac:dyDescent="0.2">
      <c r="A274" s="51" t="s">
        <v>257</v>
      </c>
      <c r="B274" s="48" t="s">
        <v>149</v>
      </c>
      <c r="C274" s="48" t="s">
        <v>71</v>
      </c>
      <c r="D274" s="117" t="s">
        <v>232</v>
      </c>
      <c r="E274" s="36"/>
      <c r="F274" s="49">
        <f>F275</f>
        <v>818200</v>
      </c>
      <c r="G274" s="49">
        <f t="shared" ref="G274:H274" si="98">G275</f>
        <v>850928</v>
      </c>
      <c r="H274" s="49">
        <f t="shared" si="98"/>
        <v>884965.12</v>
      </c>
    </row>
    <row r="275" spans="1:8" s="135" customFormat="1" ht="30" x14ac:dyDescent="0.2">
      <c r="A275" s="47" t="s">
        <v>88</v>
      </c>
      <c r="B275" s="48" t="s">
        <v>149</v>
      </c>
      <c r="C275" s="48" t="s">
        <v>71</v>
      </c>
      <c r="D275" s="117" t="s">
        <v>232</v>
      </c>
      <c r="E275" s="36">
        <v>200</v>
      </c>
      <c r="F275" s="49">
        <f>'Приложение 5'!G433</f>
        <v>818200</v>
      </c>
      <c r="G275" s="49">
        <f>'Приложение 5'!H433</f>
        <v>850928</v>
      </c>
      <c r="H275" s="49">
        <f>'Приложение 5'!I433</f>
        <v>884965.12</v>
      </c>
    </row>
    <row r="276" spans="1:8" s="136" customFormat="1" ht="15" x14ac:dyDescent="0.2">
      <c r="A276" s="139" t="s">
        <v>199</v>
      </c>
      <c r="B276" s="48" t="s">
        <v>149</v>
      </c>
      <c r="C276" s="48" t="s">
        <v>71</v>
      </c>
      <c r="D276" s="117" t="s">
        <v>234</v>
      </c>
      <c r="E276" s="36"/>
      <c r="F276" s="49">
        <f>SUM(F277:F280)</f>
        <v>131499663.17999999</v>
      </c>
      <c r="G276" s="49">
        <f t="shared" ref="G276:H276" si="99">SUM(G277:G280)</f>
        <v>136878736.05000001</v>
      </c>
      <c r="H276" s="49">
        <f t="shared" si="99"/>
        <v>138762208.46000001</v>
      </c>
    </row>
    <row r="277" spans="1:8" s="136" customFormat="1" ht="75" x14ac:dyDescent="0.2">
      <c r="A277" s="51" t="s">
        <v>80</v>
      </c>
      <c r="B277" s="48" t="s">
        <v>149</v>
      </c>
      <c r="C277" s="48" t="s">
        <v>71</v>
      </c>
      <c r="D277" s="117" t="s">
        <v>234</v>
      </c>
      <c r="E277" s="36">
        <v>100</v>
      </c>
      <c r="F277" s="102">
        <f>'Приложение 5'!G436+'Приложение 5'!G441</f>
        <v>106990791.3</v>
      </c>
      <c r="G277" s="102">
        <f>'Приложение 5'!H436+'Приложение 5'!H441</f>
        <v>107559220.5</v>
      </c>
      <c r="H277" s="102">
        <f>'Приложение 5'!I436+'Приложение 5'!I441</f>
        <v>107559220.5</v>
      </c>
    </row>
    <row r="278" spans="1:8" s="136" customFormat="1" ht="30" x14ac:dyDescent="0.2">
      <c r="A278" s="47" t="s">
        <v>88</v>
      </c>
      <c r="B278" s="48" t="s">
        <v>149</v>
      </c>
      <c r="C278" s="48" t="s">
        <v>71</v>
      </c>
      <c r="D278" s="117" t="s">
        <v>234</v>
      </c>
      <c r="E278" s="36">
        <v>200</v>
      </c>
      <c r="F278" s="102">
        <f>'Приложение 5'!G442+'Приложение 5'!G437</f>
        <v>23594194.099999998</v>
      </c>
      <c r="G278" s="102">
        <f>'Приложение 5'!H442+'Приложение 5'!H437</f>
        <v>28496515.550000001</v>
      </c>
      <c r="H278" s="102">
        <f>'Приложение 5'!I442+'Приложение 5'!I437</f>
        <v>30379987.960000001</v>
      </c>
    </row>
    <row r="279" spans="1:8" s="136" customFormat="1" ht="15" x14ac:dyDescent="0.2">
      <c r="A279" s="47" t="s">
        <v>97</v>
      </c>
      <c r="B279" s="48" t="s">
        <v>149</v>
      </c>
      <c r="C279" s="48" t="s">
        <v>71</v>
      </c>
      <c r="D279" s="117" t="s">
        <v>234</v>
      </c>
      <c r="E279" s="36">
        <v>300</v>
      </c>
      <c r="F279" s="102">
        <f>'Приложение 5'!G438</f>
        <v>89754</v>
      </c>
      <c r="G279" s="102">
        <f>'Приложение 5'!H438</f>
        <v>0</v>
      </c>
      <c r="H279" s="102">
        <f>'Приложение 5'!I438</f>
        <v>0</v>
      </c>
    </row>
    <row r="280" spans="1:8" s="136" customFormat="1" ht="15" x14ac:dyDescent="0.2">
      <c r="A280" s="51" t="s">
        <v>90</v>
      </c>
      <c r="B280" s="48" t="s">
        <v>149</v>
      </c>
      <c r="C280" s="48" t="s">
        <v>71</v>
      </c>
      <c r="D280" s="117" t="s">
        <v>234</v>
      </c>
      <c r="E280" s="36">
        <v>800</v>
      </c>
      <c r="F280" s="102">
        <f>'Приложение 5'!G439+'Приложение 5'!G443</f>
        <v>824923.78</v>
      </c>
      <c r="G280" s="102">
        <f>'Приложение 5'!H439+'Приложение 5'!H443</f>
        <v>823000</v>
      </c>
      <c r="H280" s="102">
        <f>'Приложение 5'!I439+'Приложение 5'!I443</f>
        <v>823000</v>
      </c>
    </row>
    <row r="281" spans="1:8" s="135" customFormat="1" hidden="1" x14ac:dyDescent="0.25">
      <c r="A281" s="60" t="s">
        <v>258</v>
      </c>
      <c r="B281" s="45" t="s">
        <v>149</v>
      </c>
      <c r="C281" s="45" t="s">
        <v>71</v>
      </c>
      <c r="D281" s="115" t="s">
        <v>259</v>
      </c>
      <c r="E281" s="38"/>
      <c r="F281" s="140">
        <v>0</v>
      </c>
      <c r="G281" s="140">
        <v>0</v>
      </c>
      <c r="H281" s="53"/>
    </row>
    <row r="282" spans="1:8" s="136" customFormat="1" ht="15" hidden="1" x14ac:dyDescent="0.2">
      <c r="A282" s="51" t="s">
        <v>195</v>
      </c>
      <c r="B282" s="48" t="s">
        <v>149</v>
      </c>
      <c r="C282" s="48" t="s">
        <v>71</v>
      </c>
      <c r="D282" s="117" t="s">
        <v>260</v>
      </c>
      <c r="E282" s="36"/>
      <c r="F282" s="102">
        <v>0</v>
      </c>
      <c r="G282" s="102">
        <v>0</v>
      </c>
      <c r="H282" s="102">
        <v>0</v>
      </c>
    </row>
    <row r="283" spans="1:8" s="136" customFormat="1" ht="30" hidden="1" x14ac:dyDescent="0.2">
      <c r="A283" s="51" t="s">
        <v>141</v>
      </c>
      <c r="B283" s="48" t="s">
        <v>149</v>
      </c>
      <c r="C283" s="48" t="s">
        <v>71</v>
      </c>
      <c r="D283" s="117" t="s">
        <v>260</v>
      </c>
      <c r="E283" s="36">
        <v>400</v>
      </c>
      <c r="F283" s="102">
        <v>0</v>
      </c>
      <c r="G283" s="102">
        <v>0</v>
      </c>
      <c r="H283" s="50"/>
    </row>
    <row r="284" spans="1:8" s="136" customFormat="1" ht="15" hidden="1" x14ac:dyDescent="0.2">
      <c r="A284" s="51" t="s">
        <v>90</v>
      </c>
      <c r="B284" s="48" t="s">
        <v>149</v>
      </c>
      <c r="C284" s="48" t="s">
        <v>71</v>
      </c>
      <c r="D284" s="117" t="s">
        <v>260</v>
      </c>
      <c r="E284" s="36">
        <v>800</v>
      </c>
      <c r="F284" s="102">
        <v>0</v>
      </c>
      <c r="G284" s="102">
        <v>0</v>
      </c>
      <c r="H284" s="50"/>
    </row>
    <row r="285" spans="1:8" s="135" customFormat="1" ht="31.5" x14ac:dyDescent="0.25">
      <c r="A285" s="60" t="s">
        <v>150</v>
      </c>
      <c r="B285" s="45" t="s">
        <v>149</v>
      </c>
      <c r="C285" s="45" t="s">
        <v>94</v>
      </c>
      <c r="D285" s="38"/>
      <c r="E285" s="38"/>
      <c r="F285" s="46">
        <f>F286+F292</f>
        <v>30343052.419999998</v>
      </c>
      <c r="G285" s="46">
        <f t="shared" ref="G285:H285" si="100">G286+G292</f>
        <v>30861073.969999999</v>
      </c>
      <c r="H285" s="46">
        <f t="shared" si="100"/>
        <v>31064252.649999999</v>
      </c>
    </row>
    <row r="286" spans="1:8" s="136" customFormat="1" x14ac:dyDescent="0.25">
      <c r="A286" s="60" t="s">
        <v>229</v>
      </c>
      <c r="B286" s="45" t="s">
        <v>149</v>
      </c>
      <c r="C286" s="45" t="s">
        <v>94</v>
      </c>
      <c r="D286" s="115" t="s">
        <v>230</v>
      </c>
      <c r="E286" s="38"/>
      <c r="F286" s="49">
        <f>F287</f>
        <v>29963052.419999998</v>
      </c>
      <c r="G286" s="49">
        <f t="shared" ref="G286:H286" si="101">G287</f>
        <v>30861073.969999999</v>
      </c>
      <c r="H286" s="49">
        <f t="shared" si="101"/>
        <v>31064252.649999999</v>
      </c>
    </row>
    <row r="287" spans="1:8" s="136" customFormat="1" ht="15" x14ac:dyDescent="0.2">
      <c r="A287" s="139" t="s">
        <v>199</v>
      </c>
      <c r="B287" s="48" t="s">
        <v>149</v>
      </c>
      <c r="C287" s="48" t="s">
        <v>94</v>
      </c>
      <c r="D287" s="117" t="s">
        <v>234</v>
      </c>
      <c r="E287" s="36"/>
      <c r="F287" s="49">
        <f>SUM(F288:F291)</f>
        <v>29963052.419999998</v>
      </c>
      <c r="G287" s="49">
        <f t="shared" ref="G287:H287" si="102">SUM(G288:G291)</f>
        <v>30861073.969999999</v>
      </c>
      <c r="H287" s="49">
        <f t="shared" si="102"/>
        <v>31064252.649999999</v>
      </c>
    </row>
    <row r="288" spans="1:8" s="135" customFormat="1" ht="75" x14ac:dyDescent="0.2">
      <c r="A288" s="51" t="s">
        <v>80</v>
      </c>
      <c r="B288" s="48" t="s">
        <v>149</v>
      </c>
      <c r="C288" s="48" t="s">
        <v>94</v>
      </c>
      <c r="D288" s="117" t="s">
        <v>234</v>
      </c>
      <c r="E288" s="36">
        <v>100</v>
      </c>
      <c r="F288" s="50">
        <f>'Приложение 5'!G448</f>
        <v>26634510.669999998</v>
      </c>
      <c r="G288" s="50">
        <f>'Приложение 5'!H448</f>
        <v>27171761.559999999</v>
      </c>
      <c r="H288" s="50">
        <f>'Приложение 5'!I448</f>
        <v>27171761.559999999</v>
      </c>
    </row>
    <row r="289" spans="1:8" s="141" customFormat="1" ht="30" x14ac:dyDescent="0.2">
      <c r="A289" s="47" t="s">
        <v>88</v>
      </c>
      <c r="B289" s="48" t="s">
        <v>149</v>
      </c>
      <c r="C289" s="48" t="s">
        <v>94</v>
      </c>
      <c r="D289" s="117" t="s">
        <v>234</v>
      </c>
      <c r="E289" s="36">
        <v>200</v>
      </c>
      <c r="F289" s="50">
        <f>'Приложение 5'!G449</f>
        <v>3010040.8600000003</v>
      </c>
      <c r="G289" s="50">
        <f>'Приложение 5'!H449</f>
        <v>3689312.41</v>
      </c>
      <c r="H289" s="50">
        <f>'Приложение 5'!I449</f>
        <v>3892491.09</v>
      </c>
    </row>
    <row r="290" spans="1:8" s="141" customFormat="1" ht="15" x14ac:dyDescent="0.2">
      <c r="A290" s="51" t="s">
        <v>97</v>
      </c>
      <c r="B290" s="48" t="s">
        <v>149</v>
      </c>
      <c r="C290" s="48" t="s">
        <v>94</v>
      </c>
      <c r="D290" s="117" t="s">
        <v>234</v>
      </c>
      <c r="E290" s="36">
        <v>300</v>
      </c>
      <c r="F290" s="50">
        <f>'Приложение 5'!G450</f>
        <v>318500.89</v>
      </c>
      <c r="G290" s="50">
        <f>'Приложение 5'!H450</f>
        <v>0</v>
      </c>
      <c r="H290" s="50">
        <f>'Приложение 5'!I450</f>
        <v>0</v>
      </c>
    </row>
    <row r="291" spans="1:8" s="135" customFormat="1" ht="15" hidden="1" x14ac:dyDescent="0.2">
      <c r="A291" s="51" t="s">
        <v>90</v>
      </c>
      <c r="B291" s="48" t="s">
        <v>149</v>
      </c>
      <c r="C291" s="48" t="s">
        <v>94</v>
      </c>
      <c r="D291" s="117" t="s">
        <v>234</v>
      </c>
      <c r="E291" s="36">
        <v>800</v>
      </c>
      <c r="F291" s="50">
        <f>'Приложение 5'!G451</f>
        <v>0</v>
      </c>
      <c r="G291" s="50">
        <f>'Приложение 5'!H451</f>
        <v>0</v>
      </c>
      <c r="H291" s="50">
        <f>'Приложение 5'!I451</f>
        <v>0</v>
      </c>
    </row>
    <row r="292" spans="1:8" s="135" customFormat="1" x14ac:dyDescent="0.25">
      <c r="A292" s="44" t="s">
        <v>74</v>
      </c>
      <c r="B292" s="45" t="s">
        <v>149</v>
      </c>
      <c r="C292" s="45" t="s">
        <v>94</v>
      </c>
      <c r="D292" s="45" t="s">
        <v>75</v>
      </c>
      <c r="E292" s="38"/>
      <c r="F292" s="53">
        <f>F293</f>
        <v>380000</v>
      </c>
      <c r="G292" s="53">
        <f t="shared" ref="G292:H293" si="103">G293</f>
        <v>0</v>
      </c>
      <c r="H292" s="53">
        <f t="shared" si="103"/>
        <v>0</v>
      </c>
    </row>
    <row r="293" spans="1:8" s="135" customFormat="1" ht="15" x14ac:dyDescent="0.2">
      <c r="A293" s="47" t="s">
        <v>111</v>
      </c>
      <c r="B293" s="48" t="s">
        <v>149</v>
      </c>
      <c r="C293" s="48" t="s">
        <v>94</v>
      </c>
      <c r="D293" s="48" t="s">
        <v>112</v>
      </c>
      <c r="E293" s="36"/>
      <c r="F293" s="50">
        <f>F294</f>
        <v>380000</v>
      </c>
      <c r="G293" s="50">
        <f t="shared" si="103"/>
        <v>0</v>
      </c>
      <c r="H293" s="50">
        <f t="shared" si="103"/>
        <v>0</v>
      </c>
    </row>
    <row r="294" spans="1:8" s="135" customFormat="1" ht="30" x14ac:dyDescent="0.2">
      <c r="A294" s="47" t="s">
        <v>88</v>
      </c>
      <c r="B294" s="48" t="s">
        <v>149</v>
      </c>
      <c r="C294" s="48" t="s">
        <v>94</v>
      </c>
      <c r="D294" s="48" t="s">
        <v>112</v>
      </c>
      <c r="E294" s="36">
        <v>200</v>
      </c>
      <c r="F294" s="50">
        <f>'Приложение 5'!G455</f>
        <v>380000</v>
      </c>
      <c r="G294" s="50">
        <f>'Приложение 5'!H455</f>
        <v>0</v>
      </c>
      <c r="H294" s="50">
        <f>'Приложение 5'!I455</f>
        <v>0</v>
      </c>
    </row>
    <row r="295" spans="1:8" s="135" customFormat="1" x14ac:dyDescent="0.25">
      <c r="A295" s="60" t="s">
        <v>261</v>
      </c>
      <c r="B295" s="45" t="s">
        <v>147</v>
      </c>
      <c r="C295" s="45"/>
      <c r="D295" s="117"/>
      <c r="E295" s="36"/>
      <c r="F295" s="53">
        <f>F296</f>
        <v>33131733.149999999</v>
      </c>
      <c r="G295" s="53">
        <f t="shared" ref="G295:H298" si="104">G296</f>
        <v>30000000</v>
      </c>
      <c r="H295" s="53">
        <f t="shared" si="104"/>
        <v>30000000</v>
      </c>
    </row>
    <row r="296" spans="1:8" s="135" customFormat="1" x14ac:dyDescent="0.25">
      <c r="A296" s="60" t="s">
        <v>262</v>
      </c>
      <c r="B296" s="45" t="s">
        <v>147</v>
      </c>
      <c r="C296" s="45" t="s">
        <v>147</v>
      </c>
      <c r="D296" s="117"/>
      <c r="E296" s="36"/>
      <c r="F296" s="53">
        <f>F297</f>
        <v>33131733.149999999</v>
      </c>
      <c r="G296" s="53">
        <f t="shared" si="104"/>
        <v>30000000</v>
      </c>
      <c r="H296" s="53">
        <f t="shared" si="104"/>
        <v>30000000</v>
      </c>
    </row>
    <row r="297" spans="1:8" s="135" customFormat="1" ht="47.25" x14ac:dyDescent="0.25">
      <c r="A297" s="44" t="s">
        <v>263</v>
      </c>
      <c r="B297" s="45" t="s">
        <v>147</v>
      </c>
      <c r="C297" s="45" t="s">
        <v>147</v>
      </c>
      <c r="D297" s="142" t="s">
        <v>264</v>
      </c>
      <c r="E297" s="36"/>
      <c r="F297" s="53">
        <f>F298</f>
        <v>33131733.149999999</v>
      </c>
      <c r="G297" s="53">
        <f t="shared" si="104"/>
        <v>30000000</v>
      </c>
      <c r="H297" s="53">
        <f t="shared" si="104"/>
        <v>30000000</v>
      </c>
    </row>
    <row r="298" spans="1:8" s="136" customFormat="1" ht="30" x14ac:dyDescent="0.2">
      <c r="A298" s="47" t="s">
        <v>265</v>
      </c>
      <c r="B298" s="48" t="s">
        <v>147</v>
      </c>
      <c r="C298" s="48" t="s">
        <v>147</v>
      </c>
      <c r="D298" s="64" t="s">
        <v>266</v>
      </c>
      <c r="E298" s="36"/>
      <c r="F298" s="50">
        <f>F299</f>
        <v>33131733.149999999</v>
      </c>
      <c r="G298" s="50">
        <f t="shared" si="104"/>
        <v>30000000</v>
      </c>
      <c r="H298" s="50">
        <f t="shared" si="104"/>
        <v>30000000</v>
      </c>
    </row>
    <row r="299" spans="1:8" s="135" customFormat="1" ht="30" x14ac:dyDescent="0.2">
      <c r="A299" s="47" t="s">
        <v>88</v>
      </c>
      <c r="B299" s="48" t="s">
        <v>147</v>
      </c>
      <c r="C299" s="48" t="s">
        <v>147</v>
      </c>
      <c r="D299" s="64" t="s">
        <v>266</v>
      </c>
      <c r="E299" s="36">
        <v>200</v>
      </c>
      <c r="F299" s="50">
        <f>'Приложение 5'!G461</f>
        <v>33131733.149999999</v>
      </c>
      <c r="G299" s="50">
        <f>'Приложение 5'!H461</f>
        <v>30000000</v>
      </c>
      <c r="H299" s="50">
        <f>'Приложение 5'!I461</f>
        <v>30000000</v>
      </c>
    </row>
    <row r="300" spans="1:8" s="135" customFormat="1" x14ac:dyDescent="0.25">
      <c r="A300" s="44" t="s">
        <v>151</v>
      </c>
      <c r="B300" s="45" t="s">
        <v>127</v>
      </c>
      <c r="C300" s="45"/>
      <c r="D300" s="45"/>
      <c r="E300" s="45"/>
      <c r="F300" s="46">
        <f>F301+F308+F324+F343</f>
        <v>225296822.74000001</v>
      </c>
      <c r="G300" s="46">
        <f t="shared" ref="G300:H300" si="105">G301+G308+G324+G343</f>
        <v>145838429.53</v>
      </c>
      <c r="H300" s="46">
        <f t="shared" si="105"/>
        <v>147284201.53</v>
      </c>
    </row>
    <row r="301" spans="1:8" s="135" customFormat="1" x14ac:dyDescent="0.25">
      <c r="A301" s="44" t="s">
        <v>152</v>
      </c>
      <c r="B301" s="45" t="s">
        <v>127</v>
      </c>
      <c r="C301" s="45" t="s">
        <v>71</v>
      </c>
      <c r="D301" s="45"/>
      <c r="E301" s="45"/>
      <c r="F301" s="46">
        <f>F302+F305</f>
        <v>11522153</v>
      </c>
      <c r="G301" s="46">
        <f t="shared" ref="G301:H301" si="106">G302+G305</f>
        <v>11702153</v>
      </c>
      <c r="H301" s="46">
        <f t="shared" si="106"/>
        <v>11942153</v>
      </c>
    </row>
    <row r="302" spans="1:8" s="136" customFormat="1" x14ac:dyDescent="0.25">
      <c r="A302" s="44" t="s">
        <v>267</v>
      </c>
      <c r="B302" s="45" t="s">
        <v>127</v>
      </c>
      <c r="C302" s="45" t="s">
        <v>71</v>
      </c>
      <c r="D302" s="45" t="s">
        <v>268</v>
      </c>
      <c r="E302" s="45"/>
      <c r="F302" s="46">
        <f>F303</f>
        <v>6100000</v>
      </c>
      <c r="G302" s="46">
        <f t="shared" ref="G302:H303" si="107">G303</f>
        <v>6100000</v>
      </c>
      <c r="H302" s="46">
        <f t="shared" si="107"/>
        <v>6100000</v>
      </c>
    </row>
    <row r="303" spans="1:8" s="136" customFormat="1" ht="15" x14ac:dyDescent="0.2">
      <c r="A303" s="47" t="s">
        <v>199</v>
      </c>
      <c r="B303" s="48" t="s">
        <v>127</v>
      </c>
      <c r="C303" s="48" t="s">
        <v>71</v>
      </c>
      <c r="D303" s="48" t="s">
        <v>269</v>
      </c>
      <c r="E303" s="48"/>
      <c r="F303" s="49">
        <f>F304</f>
        <v>6100000</v>
      </c>
      <c r="G303" s="49">
        <f t="shared" si="107"/>
        <v>6100000</v>
      </c>
      <c r="H303" s="49">
        <f t="shared" si="107"/>
        <v>6100000</v>
      </c>
    </row>
    <row r="304" spans="1:8" s="136" customFormat="1" ht="15" x14ac:dyDescent="0.2">
      <c r="A304" s="47" t="s">
        <v>97</v>
      </c>
      <c r="B304" s="48" t="s">
        <v>127</v>
      </c>
      <c r="C304" s="48" t="s">
        <v>71</v>
      </c>
      <c r="D304" s="48" t="s">
        <v>269</v>
      </c>
      <c r="E304" s="48" t="s">
        <v>98</v>
      </c>
      <c r="F304" s="49">
        <f>'Приложение 5'!G467</f>
        <v>6100000</v>
      </c>
      <c r="G304" s="49">
        <f>'Приложение 5'!H467</f>
        <v>6100000</v>
      </c>
      <c r="H304" s="49">
        <f>'Приложение 5'!I467</f>
        <v>6100000</v>
      </c>
    </row>
    <row r="305" spans="1:8" s="135" customFormat="1" x14ac:dyDescent="0.25">
      <c r="A305" s="44" t="s">
        <v>74</v>
      </c>
      <c r="B305" s="45" t="s">
        <v>127</v>
      </c>
      <c r="C305" s="45" t="s">
        <v>71</v>
      </c>
      <c r="D305" s="45" t="s">
        <v>75</v>
      </c>
      <c r="E305" s="45"/>
      <c r="F305" s="46">
        <f>F306</f>
        <v>5422153</v>
      </c>
      <c r="G305" s="46">
        <f t="shared" ref="G305:H306" si="108">G306</f>
        <v>5602153</v>
      </c>
      <c r="H305" s="46">
        <f t="shared" si="108"/>
        <v>5842153</v>
      </c>
    </row>
    <row r="306" spans="1:8" s="136" customFormat="1" ht="15" x14ac:dyDescent="0.2">
      <c r="A306" s="47" t="s">
        <v>111</v>
      </c>
      <c r="B306" s="48" t="s">
        <v>127</v>
      </c>
      <c r="C306" s="48" t="s">
        <v>71</v>
      </c>
      <c r="D306" s="48" t="s">
        <v>112</v>
      </c>
      <c r="E306" s="48"/>
      <c r="F306" s="49">
        <f>F307</f>
        <v>5422153</v>
      </c>
      <c r="G306" s="49">
        <f t="shared" si="108"/>
        <v>5602153</v>
      </c>
      <c r="H306" s="49">
        <f t="shared" si="108"/>
        <v>5842153</v>
      </c>
    </row>
    <row r="307" spans="1:8" s="135" customFormat="1" ht="15" x14ac:dyDescent="0.2">
      <c r="A307" s="47" t="s">
        <v>97</v>
      </c>
      <c r="B307" s="48" t="s">
        <v>127</v>
      </c>
      <c r="C307" s="48" t="s">
        <v>71</v>
      </c>
      <c r="D307" s="48" t="s">
        <v>112</v>
      </c>
      <c r="E307" s="48" t="s">
        <v>98</v>
      </c>
      <c r="F307" s="49">
        <f>'Приложение 5'!G471</f>
        <v>5422153</v>
      </c>
      <c r="G307" s="49">
        <f>'Приложение 5'!H471</f>
        <v>5602153</v>
      </c>
      <c r="H307" s="49">
        <f>'Приложение 5'!I471</f>
        <v>5842153</v>
      </c>
    </row>
    <row r="308" spans="1:8" s="135" customFormat="1" x14ac:dyDescent="0.25">
      <c r="A308" s="44" t="s">
        <v>155</v>
      </c>
      <c r="B308" s="45" t="s">
        <v>127</v>
      </c>
      <c r="C308" s="45" t="s">
        <v>83</v>
      </c>
      <c r="D308" s="45"/>
      <c r="E308" s="45"/>
      <c r="F308" s="46">
        <f>F309+F314+F319</f>
        <v>52737480.620000005</v>
      </c>
      <c r="G308" s="46">
        <f t="shared" ref="G308:H308" si="109">G309+G314+G319</f>
        <v>66753448</v>
      </c>
      <c r="H308" s="46">
        <f t="shared" si="109"/>
        <v>66778616</v>
      </c>
    </row>
    <row r="309" spans="1:8" s="112" customFormat="1" ht="47.25" x14ac:dyDescent="0.25">
      <c r="A309" s="60" t="s">
        <v>235</v>
      </c>
      <c r="B309" s="45" t="s">
        <v>127</v>
      </c>
      <c r="C309" s="45" t="s">
        <v>83</v>
      </c>
      <c r="D309" s="115" t="s">
        <v>236</v>
      </c>
      <c r="E309" s="45"/>
      <c r="F309" s="46">
        <f>F310</f>
        <v>8805000</v>
      </c>
      <c r="G309" s="46">
        <f t="shared" ref="G309:H309" si="110">G310</f>
        <v>9329200</v>
      </c>
      <c r="H309" s="46">
        <f t="shared" si="110"/>
        <v>9354368</v>
      </c>
    </row>
    <row r="310" spans="1:8" s="111" customFormat="1" ht="30.75" x14ac:dyDescent="0.25">
      <c r="A310" s="47" t="s">
        <v>270</v>
      </c>
      <c r="B310" s="48" t="s">
        <v>127</v>
      </c>
      <c r="C310" s="48" t="s">
        <v>83</v>
      </c>
      <c r="D310" s="117" t="s">
        <v>242</v>
      </c>
      <c r="E310" s="48"/>
      <c r="F310" s="49">
        <f>SUM(F311:F313)</f>
        <v>8805000</v>
      </c>
      <c r="G310" s="49">
        <f t="shared" ref="G310:H310" si="111">SUM(G311:G313)</f>
        <v>9329200</v>
      </c>
      <c r="H310" s="49">
        <f t="shared" si="111"/>
        <v>9354368</v>
      </c>
    </row>
    <row r="311" spans="1:8" s="111" customFormat="1" ht="30.75" x14ac:dyDescent="0.25">
      <c r="A311" s="51" t="s">
        <v>88</v>
      </c>
      <c r="B311" s="48" t="s">
        <v>127</v>
      </c>
      <c r="C311" s="48" t="s">
        <v>83</v>
      </c>
      <c r="D311" s="117" t="s">
        <v>242</v>
      </c>
      <c r="E311" s="48" t="s">
        <v>89</v>
      </c>
      <c r="F311" s="49">
        <f>'Приложение 5'!G476</f>
        <v>705000</v>
      </c>
      <c r="G311" s="49">
        <f>'Приложение 5'!H476</f>
        <v>629200</v>
      </c>
      <c r="H311" s="49">
        <f>'Приложение 5'!I476</f>
        <v>654368</v>
      </c>
    </row>
    <row r="312" spans="1:8" s="111" customFormat="1" x14ac:dyDescent="0.25">
      <c r="A312" s="47" t="s">
        <v>97</v>
      </c>
      <c r="B312" s="48" t="s">
        <v>127</v>
      </c>
      <c r="C312" s="48" t="s">
        <v>83</v>
      </c>
      <c r="D312" s="117" t="s">
        <v>242</v>
      </c>
      <c r="E312" s="48" t="s">
        <v>98</v>
      </c>
      <c r="F312" s="49">
        <f>'Приложение 5'!G480</f>
        <v>0</v>
      </c>
      <c r="G312" s="49">
        <f>'Приложение 5'!H480</f>
        <v>600000</v>
      </c>
      <c r="H312" s="49">
        <f>'Приложение 5'!I480</f>
        <v>600000</v>
      </c>
    </row>
    <row r="313" spans="1:8" s="111" customFormat="1" ht="30.75" x14ac:dyDescent="0.25">
      <c r="A313" s="51" t="s">
        <v>117</v>
      </c>
      <c r="B313" s="48" t="s">
        <v>127</v>
      </c>
      <c r="C313" s="48" t="s">
        <v>83</v>
      </c>
      <c r="D313" s="117" t="s">
        <v>242</v>
      </c>
      <c r="E313" s="48" t="s">
        <v>118</v>
      </c>
      <c r="F313" s="49">
        <f>'Приложение 5'!G478</f>
        <v>8100000</v>
      </c>
      <c r="G313" s="49">
        <f>'Приложение 5'!H478</f>
        <v>8100000</v>
      </c>
      <c r="H313" s="49">
        <f>'Приложение 5'!I478</f>
        <v>8100000</v>
      </c>
    </row>
    <row r="314" spans="1:8" s="111" customFormat="1" ht="47.25" x14ac:dyDescent="0.25">
      <c r="A314" s="44" t="s">
        <v>187</v>
      </c>
      <c r="B314" s="45" t="s">
        <v>127</v>
      </c>
      <c r="C314" s="45" t="s">
        <v>83</v>
      </c>
      <c r="D314" s="45" t="s">
        <v>188</v>
      </c>
      <c r="E314" s="45"/>
      <c r="F314" s="46">
        <f>F315+F317</f>
        <v>15000000</v>
      </c>
      <c r="G314" s="46">
        <f t="shared" ref="G314:H314" si="112">G315+G317</f>
        <v>15000000</v>
      </c>
      <c r="H314" s="46">
        <f t="shared" si="112"/>
        <v>15000000</v>
      </c>
    </row>
    <row r="315" spans="1:8" s="111" customFormat="1" ht="60.75" x14ac:dyDescent="0.25">
      <c r="A315" s="47" t="s">
        <v>271</v>
      </c>
      <c r="B315" s="48" t="s">
        <v>127</v>
      </c>
      <c r="C315" s="48" t="s">
        <v>83</v>
      </c>
      <c r="D315" s="48" t="s">
        <v>190</v>
      </c>
      <c r="E315" s="48"/>
      <c r="F315" s="49">
        <f>F316</f>
        <v>12000000</v>
      </c>
      <c r="G315" s="49">
        <f t="shared" ref="G315:H315" si="113">G316</f>
        <v>12000000</v>
      </c>
      <c r="H315" s="49">
        <f t="shared" si="113"/>
        <v>12000000</v>
      </c>
    </row>
    <row r="316" spans="1:8" s="111" customFormat="1" x14ac:dyDescent="0.25">
      <c r="A316" s="47" t="s">
        <v>97</v>
      </c>
      <c r="B316" s="48" t="s">
        <v>127</v>
      </c>
      <c r="C316" s="48" t="s">
        <v>83</v>
      </c>
      <c r="D316" s="48" t="s">
        <v>190</v>
      </c>
      <c r="E316" s="48" t="s">
        <v>98</v>
      </c>
      <c r="F316" s="49">
        <f>'Приложение 5'!G484</f>
        <v>12000000</v>
      </c>
      <c r="G316" s="49">
        <f>'Приложение 5'!H484</f>
        <v>12000000</v>
      </c>
      <c r="H316" s="49">
        <f>'Приложение 5'!I484</f>
        <v>12000000</v>
      </c>
    </row>
    <row r="317" spans="1:8" s="111" customFormat="1" x14ac:dyDescent="0.25">
      <c r="A317" s="47" t="s">
        <v>199</v>
      </c>
      <c r="B317" s="48" t="s">
        <v>127</v>
      </c>
      <c r="C317" s="48" t="s">
        <v>83</v>
      </c>
      <c r="D317" s="48" t="s">
        <v>272</v>
      </c>
      <c r="E317" s="48"/>
      <c r="F317" s="49">
        <f>F318</f>
        <v>3000000</v>
      </c>
      <c r="G317" s="49">
        <f t="shared" ref="G317:H317" si="114">G318</f>
        <v>3000000</v>
      </c>
      <c r="H317" s="49">
        <f t="shared" si="114"/>
        <v>3000000</v>
      </c>
    </row>
    <row r="318" spans="1:8" s="111" customFormat="1" x14ac:dyDescent="0.25">
      <c r="A318" s="47" t="s">
        <v>97</v>
      </c>
      <c r="B318" s="48" t="s">
        <v>127</v>
      </c>
      <c r="C318" s="48" t="s">
        <v>83</v>
      </c>
      <c r="D318" s="48" t="s">
        <v>272</v>
      </c>
      <c r="E318" s="48" t="s">
        <v>98</v>
      </c>
      <c r="F318" s="49">
        <f>'Приложение 5'!G487</f>
        <v>3000000</v>
      </c>
      <c r="G318" s="49">
        <f>'Приложение 5'!H487</f>
        <v>3000000</v>
      </c>
      <c r="H318" s="49">
        <f>'Приложение 5'!I487</f>
        <v>3000000</v>
      </c>
    </row>
    <row r="319" spans="1:8" s="112" customFormat="1" ht="31.5" x14ac:dyDescent="0.25">
      <c r="A319" s="143" t="s">
        <v>191</v>
      </c>
      <c r="B319" s="45" t="s">
        <v>127</v>
      </c>
      <c r="C319" s="45" t="s">
        <v>83</v>
      </c>
      <c r="D319" s="132" t="s">
        <v>188</v>
      </c>
      <c r="E319" s="132"/>
      <c r="F319" s="134">
        <f>F320+F322</f>
        <v>28932480.620000001</v>
      </c>
      <c r="G319" s="134">
        <f t="shared" ref="G319:H319" si="115">G320+G322</f>
        <v>42424248</v>
      </c>
      <c r="H319" s="134">
        <f t="shared" si="115"/>
        <v>42424248</v>
      </c>
    </row>
    <row r="320" spans="1:8" s="146" customFormat="1" ht="45.75" x14ac:dyDescent="0.25">
      <c r="A320" s="144" t="s">
        <v>192</v>
      </c>
      <c r="B320" s="48" t="s">
        <v>127</v>
      </c>
      <c r="C320" s="48" t="s">
        <v>83</v>
      </c>
      <c r="D320" s="145" t="s">
        <v>190</v>
      </c>
      <c r="E320" s="145"/>
      <c r="F320" s="114">
        <f>F321</f>
        <v>28332480.620000001</v>
      </c>
      <c r="G320" s="114">
        <f t="shared" ref="G320:H320" si="116">G321</f>
        <v>41224248</v>
      </c>
      <c r="H320" s="114">
        <f t="shared" si="116"/>
        <v>41224248</v>
      </c>
    </row>
    <row r="321" spans="1:8" s="146" customFormat="1" ht="30.75" x14ac:dyDescent="0.25">
      <c r="A321" s="144" t="s">
        <v>158</v>
      </c>
      <c r="B321" s="48" t="s">
        <v>127</v>
      </c>
      <c r="C321" s="48" t="s">
        <v>83</v>
      </c>
      <c r="D321" s="145" t="s">
        <v>190</v>
      </c>
      <c r="E321" s="145" t="s">
        <v>159</v>
      </c>
      <c r="F321" s="114">
        <f>'Приложение 5'!G491</f>
        <v>28332480.620000001</v>
      </c>
      <c r="G321" s="114">
        <f>'Приложение 5'!H491</f>
        <v>41224248</v>
      </c>
      <c r="H321" s="114">
        <f>'Приложение 5'!I491</f>
        <v>41224248</v>
      </c>
    </row>
    <row r="322" spans="1:8" s="111" customFormat="1" x14ac:dyDescent="0.25">
      <c r="A322" s="144" t="s">
        <v>273</v>
      </c>
      <c r="B322" s="48" t="s">
        <v>127</v>
      </c>
      <c r="C322" s="48" t="s">
        <v>83</v>
      </c>
      <c r="D322" s="145" t="s">
        <v>272</v>
      </c>
      <c r="E322" s="145"/>
      <c r="F322" s="114">
        <f>F323</f>
        <v>600000</v>
      </c>
      <c r="G322" s="114">
        <f t="shared" ref="G322:H322" si="117">G323</f>
        <v>1200000</v>
      </c>
      <c r="H322" s="114">
        <f t="shared" si="117"/>
        <v>1200000</v>
      </c>
    </row>
    <row r="323" spans="1:8" s="111" customFormat="1" x14ac:dyDescent="0.25">
      <c r="A323" s="144" t="s">
        <v>97</v>
      </c>
      <c r="B323" s="48" t="s">
        <v>127</v>
      </c>
      <c r="C323" s="48" t="s">
        <v>83</v>
      </c>
      <c r="D323" s="145" t="s">
        <v>272</v>
      </c>
      <c r="E323" s="145" t="s">
        <v>98</v>
      </c>
      <c r="F323" s="114">
        <f>'Приложение 5'!G494</f>
        <v>600000</v>
      </c>
      <c r="G323" s="114">
        <f>'Приложение 5'!H494</f>
        <v>1200000</v>
      </c>
      <c r="H323" s="114">
        <f>'Приложение 5'!I494</f>
        <v>1200000</v>
      </c>
    </row>
    <row r="324" spans="1:8" s="103" customFormat="1" x14ac:dyDescent="0.25">
      <c r="A324" s="44" t="s">
        <v>160</v>
      </c>
      <c r="B324" s="45" t="s">
        <v>127</v>
      </c>
      <c r="C324" s="45" t="s">
        <v>94</v>
      </c>
      <c r="D324" s="45"/>
      <c r="E324" s="45"/>
      <c r="F324" s="46">
        <f>F325+F330+F336+F339</f>
        <v>50672028.880000003</v>
      </c>
      <c r="G324" s="46">
        <f t="shared" ref="G324:H324" si="118">G325+G330+G336+G339</f>
        <v>46778339</v>
      </c>
      <c r="H324" s="46">
        <f t="shared" si="118"/>
        <v>47846743</v>
      </c>
    </row>
    <row r="325" spans="1:8" ht="47.25" x14ac:dyDescent="0.25">
      <c r="A325" s="60" t="s">
        <v>235</v>
      </c>
      <c r="B325" s="45" t="s">
        <v>127</v>
      </c>
      <c r="C325" s="45" t="s">
        <v>94</v>
      </c>
      <c r="D325" s="115" t="s">
        <v>236</v>
      </c>
      <c r="E325" s="45"/>
      <c r="F325" s="46">
        <f>F326</f>
        <v>4278873.92</v>
      </c>
      <c r="G325" s="46">
        <f t="shared" ref="G325:H326" si="119">G326</f>
        <v>3404339</v>
      </c>
      <c r="H325" s="46">
        <f t="shared" si="119"/>
        <v>3472743</v>
      </c>
    </row>
    <row r="326" spans="1:8" x14ac:dyDescent="0.25">
      <c r="A326" s="47" t="s">
        <v>195</v>
      </c>
      <c r="B326" s="48" t="s">
        <v>127</v>
      </c>
      <c r="C326" s="48" t="s">
        <v>94</v>
      </c>
      <c r="D326" s="117" t="s">
        <v>242</v>
      </c>
      <c r="E326" s="48"/>
      <c r="F326" s="49">
        <f>F327</f>
        <v>4278873.92</v>
      </c>
      <c r="G326" s="49">
        <f t="shared" si="119"/>
        <v>3404339</v>
      </c>
      <c r="H326" s="49">
        <f t="shared" si="119"/>
        <v>3472743</v>
      </c>
    </row>
    <row r="327" spans="1:8" s="109" customFormat="1" x14ac:dyDescent="0.25">
      <c r="A327" s="47" t="s">
        <v>274</v>
      </c>
      <c r="B327" s="48" t="s">
        <v>127</v>
      </c>
      <c r="C327" s="48" t="s">
        <v>94</v>
      </c>
      <c r="D327" s="117" t="s">
        <v>242</v>
      </c>
      <c r="E327" s="48"/>
      <c r="F327" s="49">
        <f>SUM(F328:F329)</f>
        <v>4278873.92</v>
      </c>
      <c r="G327" s="49">
        <f t="shared" ref="G327:H327" si="120">SUM(G328:G329)</f>
        <v>3404339</v>
      </c>
      <c r="H327" s="49">
        <f t="shared" si="120"/>
        <v>3472743</v>
      </c>
    </row>
    <row r="328" spans="1:8" ht="30.75" x14ac:dyDescent="0.25">
      <c r="A328" s="47" t="s">
        <v>88</v>
      </c>
      <c r="B328" s="48" t="s">
        <v>127</v>
      </c>
      <c r="C328" s="48" t="s">
        <v>94</v>
      </c>
      <c r="D328" s="117" t="s">
        <v>242</v>
      </c>
      <c r="E328" s="48" t="s">
        <v>89</v>
      </c>
      <c r="F328" s="50">
        <f>'Приложение 5'!G500</f>
        <v>1830033.92</v>
      </c>
      <c r="G328" s="50">
        <f>'Приложение 5'!H500</f>
        <v>1710092</v>
      </c>
      <c r="H328" s="50">
        <f>'Приложение 5'!I500</f>
        <v>1778496</v>
      </c>
    </row>
    <row r="329" spans="1:8" x14ac:dyDescent="0.25">
      <c r="A329" s="47" t="s">
        <v>97</v>
      </c>
      <c r="B329" s="48" t="s">
        <v>127</v>
      </c>
      <c r="C329" s="48" t="s">
        <v>94</v>
      </c>
      <c r="D329" s="117" t="s">
        <v>242</v>
      </c>
      <c r="E329" s="48" t="s">
        <v>98</v>
      </c>
      <c r="F329" s="50">
        <f>'Приложение 5'!G501</f>
        <v>2448840</v>
      </c>
      <c r="G329" s="50">
        <f>'Приложение 5'!H501</f>
        <v>1694247</v>
      </c>
      <c r="H329" s="50">
        <f>'Приложение 5'!I501</f>
        <v>1694247</v>
      </c>
    </row>
    <row r="330" spans="1:8" x14ac:dyDescent="0.25">
      <c r="A330" s="44" t="s">
        <v>267</v>
      </c>
      <c r="B330" s="45" t="s">
        <v>127</v>
      </c>
      <c r="C330" s="45" t="s">
        <v>94</v>
      </c>
      <c r="D330" s="45" t="s">
        <v>268</v>
      </c>
      <c r="E330" s="45"/>
      <c r="F330" s="46">
        <f>F331+F334</f>
        <v>2063000</v>
      </c>
      <c r="G330" s="46">
        <f t="shared" ref="G330:H330" si="121">G331+G334</f>
        <v>874000</v>
      </c>
      <c r="H330" s="46">
        <f t="shared" si="121"/>
        <v>874000</v>
      </c>
    </row>
    <row r="331" spans="1:8" ht="45.75" x14ac:dyDescent="0.25">
      <c r="A331" s="47" t="s">
        <v>275</v>
      </c>
      <c r="B331" s="48" t="s">
        <v>127</v>
      </c>
      <c r="C331" s="48" t="s">
        <v>94</v>
      </c>
      <c r="D331" s="48" t="s">
        <v>276</v>
      </c>
      <c r="E331" s="48"/>
      <c r="F331" s="49">
        <f>SUM(F332:F333)</f>
        <v>394000</v>
      </c>
      <c r="G331" s="49">
        <f t="shared" ref="G331:H331" si="122">SUM(G332:G333)</f>
        <v>794000</v>
      </c>
      <c r="H331" s="49">
        <f t="shared" si="122"/>
        <v>794000</v>
      </c>
    </row>
    <row r="332" spans="1:8" ht="30.75" x14ac:dyDescent="0.25">
      <c r="A332" s="47" t="s">
        <v>88</v>
      </c>
      <c r="B332" s="48" t="s">
        <v>127</v>
      </c>
      <c r="C332" s="48" t="s">
        <v>94</v>
      </c>
      <c r="D332" s="48" t="s">
        <v>276</v>
      </c>
      <c r="E332" s="48" t="s">
        <v>89</v>
      </c>
      <c r="F332" s="49">
        <f>'Приложение 5'!G505</f>
        <v>194000</v>
      </c>
      <c r="G332" s="49">
        <f>'Приложение 5'!H505</f>
        <v>194000</v>
      </c>
      <c r="H332" s="49">
        <f>'Приложение 5'!I505</f>
        <v>194000</v>
      </c>
    </row>
    <row r="333" spans="1:8" x14ac:dyDescent="0.25">
      <c r="A333" s="47" t="s">
        <v>97</v>
      </c>
      <c r="B333" s="48" t="s">
        <v>127</v>
      </c>
      <c r="C333" s="48" t="s">
        <v>94</v>
      </c>
      <c r="D333" s="48" t="s">
        <v>276</v>
      </c>
      <c r="E333" s="48" t="s">
        <v>98</v>
      </c>
      <c r="F333" s="49">
        <f>'Приложение 5'!G506</f>
        <v>200000</v>
      </c>
      <c r="G333" s="49">
        <f>'Приложение 5'!H506</f>
        <v>600000</v>
      </c>
      <c r="H333" s="49">
        <f>'Приложение 5'!I506</f>
        <v>600000</v>
      </c>
    </row>
    <row r="334" spans="1:8" x14ac:dyDescent="0.25">
      <c r="A334" s="47" t="s">
        <v>199</v>
      </c>
      <c r="B334" s="48" t="s">
        <v>127</v>
      </c>
      <c r="C334" s="48" t="s">
        <v>94</v>
      </c>
      <c r="D334" s="48" t="s">
        <v>269</v>
      </c>
      <c r="E334" s="48"/>
      <c r="F334" s="49">
        <f>F335</f>
        <v>1669000</v>
      </c>
      <c r="G334" s="49">
        <f t="shared" ref="G334:H334" si="123">G335</f>
        <v>80000</v>
      </c>
      <c r="H334" s="49">
        <f t="shared" si="123"/>
        <v>80000</v>
      </c>
    </row>
    <row r="335" spans="1:8" x14ac:dyDescent="0.25">
      <c r="A335" s="47" t="s">
        <v>97</v>
      </c>
      <c r="B335" s="48" t="s">
        <v>127</v>
      </c>
      <c r="C335" s="48" t="s">
        <v>94</v>
      </c>
      <c r="D335" s="48" t="s">
        <v>269</v>
      </c>
      <c r="E335" s="48" t="s">
        <v>98</v>
      </c>
      <c r="F335" s="49">
        <f>'Приложение 5'!G509</f>
        <v>1669000</v>
      </c>
      <c r="G335" s="49">
        <f>'Приложение 5'!H509</f>
        <v>80000</v>
      </c>
      <c r="H335" s="49">
        <f>'Приложение 5'!I509</f>
        <v>80000</v>
      </c>
    </row>
    <row r="336" spans="1:8" ht="47.25" x14ac:dyDescent="0.25">
      <c r="A336" s="44" t="s">
        <v>187</v>
      </c>
      <c r="B336" s="45" t="s">
        <v>127</v>
      </c>
      <c r="C336" s="45" t="s">
        <v>94</v>
      </c>
      <c r="D336" s="45" t="s">
        <v>188</v>
      </c>
      <c r="E336" s="45"/>
      <c r="F336" s="46">
        <f>F337</f>
        <v>30830154.960000001</v>
      </c>
      <c r="G336" s="46">
        <f t="shared" ref="G336:H337" si="124">G337</f>
        <v>29000000</v>
      </c>
      <c r="H336" s="46">
        <f t="shared" si="124"/>
        <v>30000000</v>
      </c>
    </row>
    <row r="337" spans="1:8" ht="60.75" x14ac:dyDescent="0.25">
      <c r="A337" s="47" t="s">
        <v>271</v>
      </c>
      <c r="B337" s="48" t="s">
        <v>127</v>
      </c>
      <c r="C337" s="48" t="s">
        <v>94</v>
      </c>
      <c r="D337" s="48" t="s">
        <v>190</v>
      </c>
      <c r="E337" s="48"/>
      <c r="F337" s="49">
        <f>F338</f>
        <v>30830154.960000001</v>
      </c>
      <c r="G337" s="49">
        <f t="shared" si="124"/>
        <v>29000000</v>
      </c>
      <c r="H337" s="49">
        <f t="shared" si="124"/>
        <v>30000000</v>
      </c>
    </row>
    <row r="338" spans="1:8" x14ac:dyDescent="0.25">
      <c r="A338" s="47" t="s">
        <v>97</v>
      </c>
      <c r="B338" s="48" t="s">
        <v>127</v>
      </c>
      <c r="C338" s="48" t="s">
        <v>94</v>
      </c>
      <c r="D338" s="48" t="s">
        <v>190</v>
      </c>
      <c r="E338" s="48" t="s">
        <v>98</v>
      </c>
      <c r="F338" s="49">
        <f>'Приложение 5'!G513+'Приложение 5'!G515</f>
        <v>30830154.960000001</v>
      </c>
      <c r="G338" s="49">
        <f>'Приложение 5'!H513+'Приложение 5'!H515</f>
        <v>29000000</v>
      </c>
      <c r="H338" s="49">
        <f>'Приложение 5'!I513+'Приложение 5'!I515</f>
        <v>30000000</v>
      </c>
    </row>
    <row r="339" spans="1:8" x14ac:dyDescent="0.25">
      <c r="A339" s="44" t="s">
        <v>74</v>
      </c>
      <c r="B339" s="45" t="s">
        <v>127</v>
      </c>
      <c r="C339" s="45" t="s">
        <v>94</v>
      </c>
      <c r="D339" s="45" t="s">
        <v>75</v>
      </c>
      <c r="E339" s="45"/>
      <c r="F339" s="46">
        <f>F340</f>
        <v>13500000</v>
      </c>
      <c r="G339" s="46">
        <f t="shared" ref="G339:H339" si="125">G340</f>
        <v>13500000</v>
      </c>
      <c r="H339" s="46">
        <f t="shared" si="125"/>
        <v>13500000</v>
      </c>
    </row>
    <row r="340" spans="1:8" x14ac:dyDescent="0.25">
      <c r="A340" s="47" t="s">
        <v>111</v>
      </c>
      <c r="B340" s="48" t="s">
        <v>127</v>
      </c>
      <c r="C340" s="48" t="s">
        <v>94</v>
      </c>
      <c r="D340" s="48" t="s">
        <v>112</v>
      </c>
      <c r="E340" s="48"/>
      <c r="F340" s="49">
        <f>SUM(F341:F342)</f>
        <v>13500000</v>
      </c>
      <c r="G340" s="49">
        <f t="shared" ref="G340:H340" si="126">SUM(G341:G342)</f>
        <v>13500000</v>
      </c>
      <c r="H340" s="49">
        <f t="shared" si="126"/>
        <v>13500000</v>
      </c>
    </row>
    <row r="341" spans="1:8" ht="30.75" x14ac:dyDescent="0.25">
      <c r="A341" s="47" t="s">
        <v>88</v>
      </c>
      <c r="B341" s="48" t="s">
        <v>127</v>
      </c>
      <c r="C341" s="48" t="s">
        <v>94</v>
      </c>
      <c r="D341" s="48" t="s">
        <v>112</v>
      </c>
      <c r="E341" s="48" t="s">
        <v>89</v>
      </c>
      <c r="F341" s="49">
        <f>'Приложение 5'!G519</f>
        <v>197734</v>
      </c>
      <c r="G341" s="49">
        <f>'Приложение 5'!H519</f>
        <v>197734</v>
      </c>
      <c r="H341" s="49">
        <f>'Приложение 5'!I519</f>
        <v>197734</v>
      </c>
    </row>
    <row r="342" spans="1:8" x14ac:dyDescent="0.25">
      <c r="A342" s="47" t="s">
        <v>97</v>
      </c>
      <c r="B342" s="48" t="s">
        <v>127</v>
      </c>
      <c r="C342" s="48" t="s">
        <v>94</v>
      </c>
      <c r="D342" s="48" t="s">
        <v>112</v>
      </c>
      <c r="E342" s="48" t="s">
        <v>98</v>
      </c>
      <c r="F342" s="49">
        <f>'Приложение 5'!G520</f>
        <v>13302266</v>
      </c>
      <c r="G342" s="49">
        <f>'Приложение 5'!H520</f>
        <v>13302266</v>
      </c>
      <c r="H342" s="49">
        <f>'Приложение 5'!I520</f>
        <v>13302266</v>
      </c>
    </row>
    <row r="343" spans="1:8" s="103" customFormat="1" x14ac:dyDescent="0.25">
      <c r="A343" s="44" t="s">
        <v>161</v>
      </c>
      <c r="B343" s="45" t="s">
        <v>127</v>
      </c>
      <c r="C343" s="45" t="s">
        <v>100</v>
      </c>
      <c r="D343" s="45"/>
      <c r="E343" s="45"/>
      <c r="F343" s="46">
        <f>F344+F349+F357+F360</f>
        <v>110365160.24000001</v>
      </c>
      <c r="G343" s="46">
        <f t="shared" ref="G343:H343" si="127">G344+G349+G357+G360</f>
        <v>20604489.530000001</v>
      </c>
      <c r="H343" s="46">
        <f t="shared" si="127"/>
        <v>20716689.530000001</v>
      </c>
    </row>
    <row r="344" spans="1:8" s="103" customFormat="1" ht="31.5" x14ac:dyDescent="0.25">
      <c r="A344" s="44" t="s">
        <v>277</v>
      </c>
      <c r="B344" s="45" t="s">
        <v>127</v>
      </c>
      <c r="C344" s="45" t="s">
        <v>100</v>
      </c>
      <c r="D344" s="45" t="s">
        <v>278</v>
      </c>
      <c r="E344" s="45"/>
      <c r="F344" s="46">
        <f>F345</f>
        <v>4439493.74</v>
      </c>
      <c r="G344" s="46">
        <f t="shared" ref="G344:H344" si="128">G345</f>
        <v>2995900</v>
      </c>
      <c r="H344" s="46">
        <f t="shared" si="128"/>
        <v>2995900</v>
      </c>
    </row>
    <row r="345" spans="1:8" s="103" customFormat="1" ht="30" x14ac:dyDescent="0.25">
      <c r="A345" s="147" t="s">
        <v>279</v>
      </c>
      <c r="B345" s="48" t="s">
        <v>127</v>
      </c>
      <c r="C345" s="48" t="s">
        <v>100</v>
      </c>
      <c r="D345" s="48" t="s">
        <v>280</v>
      </c>
      <c r="E345" s="48"/>
      <c r="F345" s="49">
        <f>SUM(F346:F348)</f>
        <v>4439493.74</v>
      </c>
      <c r="G345" s="49">
        <f t="shared" ref="G345:H345" si="129">SUM(G346:G348)</f>
        <v>2995900</v>
      </c>
      <c r="H345" s="49">
        <f t="shared" si="129"/>
        <v>2995900</v>
      </c>
    </row>
    <row r="346" spans="1:8" s="103" customFormat="1" ht="75" x14ac:dyDescent="0.25">
      <c r="A346" s="148" t="s">
        <v>80</v>
      </c>
      <c r="B346" s="48" t="s">
        <v>127</v>
      </c>
      <c r="C346" s="48" t="s">
        <v>100</v>
      </c>
      <c r="D346" s="48" t="s">
        <v>280</v>
      </c>
      <c r="E346" s="48" t="s">
        <v>81</v>
      </c>
      <c r="F346" s="50">
        <f>'Приложение 5'!G525</f>
        <v>272580</v>
      </c>
      <c r="G346" s="50">
        <f>'Приложение 5'!H525</f>
        <v>272580</v>
      </c>
      <c r="H346" s="50">
        <f>'Приложение 5'!I525</f>
        <v>272580</v>
      </c>
    </row>
    <row r="347" spans="1:8" s="103" customFormat="1" ht="30.75" x14ac:dyDescent="0.25">
      <c r="A347" s="47" t="s">
        <v>88</v>
      </c>
      <c r="B347" s="48" t="s">
        <v>127</v>
      </c>
      <c r="C347" s="48" t="s">
        <v>100</v>
      </c>
      <c r="D347" s="48" t="s">
        <v>280</v>
      </c>
      <c r="E347" s="48" t="s">
        <v>89</v>
      </c>
      <c r="F347" s="50">
        <f>'Приложение 5'!G526+'Приложение 5'!G529+'Приложение 5'!G531</f>
        <v>2132518.3600000003</v>
      </c>
      <c r="G347" s="50">
        <f>'Приложение 5'!H526+'Приложение 5'!H529+'Приложение 5'!H531</f>
        <v>1268924.6200000001</v>
      </c>
      <c r="H347" s="50">
        <f>'Приложение 5'!I526+'Приложение 5'!I529+'Приложение 5'!I531</f>
        <v>1268924.6200000001</v>
      </c>
    </row>
    <row r="348" spans="1:8" s="103" customFormat="1" x14ac:dyDescent="0.25">
      <c r="A348" s="47" t="s">
        <v>97</v>
      </c>
      <c r="B348" s="48" t="s">
        <v>127</v>
      </c>
      <c r="C348" s="48" t="s">
        <v>100</v>
      </c>
      <c r="D348" s="48" t="s">
        <v>280</v>
      </c>
      <c r="E348" s="48" t="s">
        <v>98</v>
      </c>
      <c r="F348" s="50">
        <f>'Приложение 5'!G527+'Приложение 5'!G532</f>
        <v>2034395.38</v>
      </c>
      <c r="G348" s="50">
        <f>'Приложение 5'!H527+'Приложение 5'!H532</f>
        <v>1454395.38</v>
      </c>
      <c r="H348" s="50">
        <f>'Приложение 5'!I527+'Приложение 5'!I532</f>
        <v>1454395.38</v>
      </c>
    </row>
    <row r="349" spans="1:8" x14ac:dyDescent="0.25">
      <c r="A349" s="44" t="s">
        <v>267</v>
      </c>
      <c r="B349" s="45" t="s">
        <v>127</v>
      </c>
      <c r="C349" s="45" t="s">
        <v>100</v>
      </c>
      <c r="D349" s="45" t="s">
        <v>268</v>
      </c>
      <c r="E349" s="45"/>
      <c r="F349" s="46">
        <f>F350+F355</f>
        <v>4320175.9399999995</v>
      </c>
      <c r="G349" s="46">
        <f t="shared" ref="G349:H349" si="130">G350+G355</f>
        <v>5856343.4399999995</v>
      </c>
      <c r="H349" s="46">
        <f t="shared" si="130"/>
        <v>5856343.4399999995</v>
      </c>
    </row>
    <row r="350" spans="1:8" ht="45.75" x14ac:dyDescent="0.25">
      <c r="A350" s="47" t="s">
        <v>275</v>
      </c>
      <c r="B350" s="48" t="s">
        <v>127</v>
      </c>
      <c r="C350" s="48" t="s">
        <v>100</v>
      </c>
      <c r="D350" s="48" t="s">
        <v>276</v>
      </c>
      <c r="E350" s="48"/>
      <c r="F350" s="49">
        <f>SUM(F351:F354)</f>
        <v>1687343.44</v>
      </c>
      <c r="G350" s="49">
        <f t="shared" ref="G350:H350" si="131">SUM(G351:G354)</f>
        <v>1787343.44</v>
      </c>
      <c r="H350" s="49">
        <f t="shared" si="131"/>
        <v>1787343.44</v>
      </c>
    </row>
    <row r="351" spans="1:8" ht="75.75" hidden="1" x14ac:dyDescent="0.25">
      <c r="A351" s="47" t="s">
        <v>80</v>
      </c>
      <c r="B351" s="48" t="s">
        <v>127</v>
      </c>
      <c r="C351" s="48" t="s">
        <v>100</v>
      </c>
      <c r="D351" s="48" t="s">
        <v>276</v>
      </c>
      <c r="E351" s="48" t="s">
        <v>81</v>
      </c>
      <c r="F351" s="49">
        <f>'Приложение 5'!G536</f>
        <v>0</v>
      </c>
      <c r="G351" s="49">
        <f>'Приложение 5'!H536</f>
        <v>0</v>
      </c>
      <c r="H351" s="49">
        <f>'Приложение 5'!I536</f>
        <v>0</v>
      </c>
    </row>
    <row r="352" spans="1:8" ht="30.75" x14ac:dyDescent="0.25">
      <c r="A352" s="47" t="s">
        <v>88</v>
      </c>
      <c r="B352" s="48" t="s">
        <v>127</v>
      </c>
      <c r="C352" s="48" t="s">
        <v>100</v>
      </c>
      <c r="D352" s="48" t="s">
        <v>276</v>
      </c>
      <c r="E352" s="48" t="s">
        <v>89</v>
      </c>
      <c r="F352" s="49">
        <f>'Приложение 5'!G537</f>
        <v>1609963.95</v>
      </c>
      <c r="G352" s="49">
        <f>'Приложение 5'!H537</f>
        <v>1609963.95</v>
      </c>
      <c r="H352" s="49">
        <f>'Приложение 5'!I537</f>
        <v>1609963.95</v>
      </c>
    </row>
    <row r="353" spans="1:8" x14ac:dyDescent="0.25">
      <c r="A353" s="47" t="s">
        <v>97</v>
      </c>
      <c r="B353" s="48" t="s">
        <v>127</v>
      </c>
      <c r="C353" s="48" t="s">
        <v>100</v>
      </c>
      <c r="D353" s="48" t="s">
        <v>276</v>
      </c>
      <c r="E353" s="48" t="s">
        <v>98</v>
      </c>
      <c r="F353" s="49">
        <f>'Приложение 5'!G538</f>
        <v>77379.489999999991</v>
      </c>
      <c r="G353" s="49">
        <f>'Приложение 5'!H538</f>
        <v>177379.49</v>
      </c>
      <c r="H353" s="49">
        <f>'Приложение 5'!I538</f>
        <v>177379.49</v>
      </c>
    </row>
    <row r="354" spans="1:8" x14ac:dyDescent="0.25">
      <c r="A354" s="47" t="s">
        <v>90</v>
      </c>
      <c r="B354" s="48" t="s">
        <v>127</v>
      </c>
      <c r="C354" s="48" t="s">
        <v>100</v>
      </c>
      <c r="D354" s="48" t="s">
        <v>276</v>
      </c>
      <c r="E354" s="48" t="s">
        <v>91</v>
      </c>
      <c r="F354" s="49">
        <f>'Приложение 5'!G539</f>
        <v>0</v>
      </c>
      <c r="G354" s="49">
        <f>'Приложение 5'!H539</f>
        <v>0</v>
      </c>
      <c r="H354" s="49">
        <f>'Приложение 5'!I539</f>
        <v>0</v>
      </c>
    </row>
    <row r="355" spans="1:8" x14ac:dyDescent="0.25">
      <c r="A355" s="47" t="s">
        <v>199</v>
      </c>
      <c r="B355" s="48" t="s">
        <v>127</v>
      </c>
      <c r="C355" s="48" t="s">
        <v>100</v>
      </c>
      <c r="D355" s="48" t="s">
        <v>269</v>
      </c>
      <c r="E355" s="48"/>
      <c r="F355" s="49">
        <f>F356</f>
        <v>2632832.5</v>
      </c>
      <c r="G355" s="49">
        <f t="shared" ref="G355:H355" si="132">G356</f>
        <v>4069000</v>
      </c>
      <c r="H355" s="49">
        <f t="shared" si="132"/>
        <v>4069000</v>
      </c>
    </row>
    <row r="356" spans="1:8" x14ac:dyDescent="0.25">
      <c r="A356" s="47" t="s">
        <v>97</v>
      </c>
      <c r="B356" s="48" t="s">
        <v>127</v>
      </c>
      <c r="C356" s="48" t="s">
        <v>100</v>
      </c>
      <c r="D356" s="48" t="s">
        <v>269</v>
      </c>
      <c r="E356" s="48" t="s">
        <v>98</v>
      </c>
      <c r="F356" s="49">
        <f>'Приложение 5'!G542</f>
        <v>2632832.5</v>
      </c>
      <c r="G356" s="49">
        <f>'Приложение 5'!H542</f>
        <v>4069000</v>
      </c>
      <c r="H356" s="49">
        <f>'Приложение 5'!I542</f>
        <v>4069000</v>
      </c>
    </row>
    <row r="357" spans="1:8" s="103" customFormat="1" ht="47.25" x14ac:dyDescent="0.25">
      <c r="A357" s="44" t="s">
        <v>263</v>
      </c>
      <c r="B357" s="45" t="s">
        <v>127</v>
      </c>
      <c r="C357" s="45" t="s">
        <v>100</v>
      </c>
      <c r="D357" s="45" t="s">
        <v>264</v>
      </c>
      <c r="E357" s="45"/>
      <c r="F357" s="46">
        <f>F358</f>
        <v>4597700</v>
      </c>
      <c r="G357" s="46">
        <f t="shared" ref="G357:H358" si="133">G358</f>
        <v>4597700</v>
      </c>
      <c r="H357" s="46">
        <f t="shared" si="133"/>
        <v>4597700</v>
      </c>
    </row>
    <row r="358" spans="1:8" ht="30.75" x14ac:dyDescent="0.25">
      <c r="A358" s="47" t="s">
        <v>265</v>
      </c>
      <c r="B358" s="48" t="s">
        <v>127</v>
      </c>
      <c r="C358" s="48" t="s">
        <v>100</v>
      </c>
      <c r="D358" s="48" t="s">
        <v>266</v>
      </c>
      <c r="E358" s="48"/>
      <c r="F358" s="49">
        <f>F359</f>
        <v>4597700</v>
      </c>
      <c r="G358" s="49">
        <f t="shared" si="133"/>
        <v>4597700</v>
      </c>
      <c r="H358" s="49">
        <f t="shared" si="133"/>
        <v>4597700</v>
      </c>
    </row>
    <row r="359" spans="1:8" x14ac:dyDescent="0.25">
      <c r="A359" s="47" t="s">
        <v>97</v>
      </c>
      <c r="B359" s="48" t="s">
        <v>127</v>
      </c>
      <c r="C359" s="48" t="s">
        <v>100</v>
      </c>
      <c r="D359" s="48" t="s">
        <v>266</v>
      </c>
      <c r="E359" s="48" t="s">
        <v>98</v>
      </c>
      <c r="F359" s="49">
        <f>'Приложение 5'!G546</f>
        <v>4597700</v>
      </c>
      <c r="G359" s="49">
        <f>'Приложение 5'!H546</f>
        <v>4597700</v>
      </c>
      <c r="H359" s="49">
        <f>'Приложение 5'!I546</f>
        <v>4597700</v>
      </c>
    </row>
    <row r="360" spans="1:8" x14ac:dyDescent="0.25">
      <c r="A360" s="44" t="s">
        <v>74</v>
      </c>
      <c r="B360" s="45" t="s">
        <v>127</v>
      </c>
      <c r="C360" s="45" t="s">
        <v>100</v>
      </c>
      <c r="D360" s="45" t="s">
        <v>75</v>
      </c>
      <c r="E360" s="48"/>
      <c r="F360" s="46">
        <f>F361+F363</f>
        <v>97007790.560000002</v>
      </c>
      <c r="G360" s="46">
        <f t="shared" ref="G360:H360" si="134">G361+G363</f>
        <v>7154546.0899999999</v>
      </c>
      <c r="H360" s="46">
        <f t="shared" si="134"/>
        <v>7266746.0899999999</v>
      </c>
    </row>
    <row r="361" spans="1:8" ht="30.75" x14ac:dyDescent="0.25">
      <c r="A361" s="47" t="s">
        <v>76</v>
      </c>
      <c r="B361" s="48" t="s">
        <v>127</v>
      </c>
      <c r="C361" s="48" t="s">
        <v>100</v>
      </c>
      <c r="D361" s="48" t="s">
        <v>77</v>
      </c>
      <c r="E361" s="48"/>
      <c r="F361" s="49">
        <f>F362</f>
        <v>5259855.0599999996</v>
      </c>
      <c r="G361" s="49">
        <f t="shared" ref="G361:H361" si="135">G362</f>
        <v>4910546.09</v>
      </c>
      <c r="H361" s="49">
        <f t="shared" si="135"/>
        <v>4910546.09</v>
      </c>
    </row>
    <row r="362" spans="1:8" ht="75.75" x14ac:dyDescent="0.25">
      <c r="A362" s="47" t="s">
        <v>80</v>
      </c>
      <c r="B362" s="48" t="s">
        <v>127</v>
      </c>
      <c r="C362" s="48" t="s">
        <v>100</v>
      </c>
      <c r="D362" s="48" t="s">
        <v>77</v>
      </c>
      <c r="E362" s="48" t="s">
        <v>81</v>
      </c>
      <c r="F362" s="49">
        <f>'Приложение 5'!G550</f>
        <v>5259855.0599999996</v>
      </c>
      <c r="G362" s="49">
        <f>'Приложение 5'!H550</f>
        <v>4910546.09</v>
      </c>
      <c r="H362" s="49">
        <f>'Приложение 5'!I550</f>
        <v>4910546.09</v>
      </c>
    </row>
    <row r="363" spans="1:8" x14ac:dyDescent="0.25">
      <c r="A363" s="47" t="s">
        <v>111</v>
      </c>
      <c r="B363" s="48" t="s">
        <v>127</v>
      </c>
      <c r="C363" s="48" t="s">
        <v>100</v>
      </c>
      <c r="D363" s="48" t="s">
        <v>112</v>
      </c>
      <c r="E363" s="48"/>
      <c r="F363" s="49">
        <f>F365+F364</f>
        <v>91747935.5</v>
      </c>
      <c r="G363" s="49">
        <f t="shared" ref="G363:H363" si="136">G365+G364</f>
        <v>2244000</v>
      </c>
      <c r="H363" s="49">
        <f t="shared" si="136"/>
        <v>2356200</v>
      </c>
    </row>
    <row r="364" spans="1:8" ht="30.75" x14ac:dyDescent="0.25">
      <c r="A364" s="47" t="s">
        <v>88</v>
      </c>
      <c r="B364" s="48" t="s">
        <v>127</v>
      </c>
      <c r="C364" s="48" t="s">
        <v>100</v>
      </c>
      <c r="D364" s="48" t="s">
        <v>112</v>
      </c>
      <c r="E364" s="48" t="s">
        <v>89</v>
      </c>
      <c r="F364" s="49">
        <f>'Приложение 5'!G553</f>
        <v>47167.5</v>
      </c>
      <c r="G364" s="49">
        <f>'Приложение 5'!H553</f>
        <v>0</v>
      </c>
      <c r="H364" s="49">
        <f>'Приложение 5'!I553</f>
        <v>0</v>
      </c>
    </row>
    <row r="365" spans="1:8" x14ac:dyDescent="0.25">
      <c r="A365" s="47" t="s">
        <v>97</v>
      </c>
      <c r="B365" s="48" t="s">
        <v>127</v>
      </c>
      <c r="C365" s="48" t="s">
        <v>100</v>
      </c>
      <c r="D365" s="48" t="s">
        <v>112</v>
      </c>
      <c r="E365" s="48" t="s">
        <v>98</v>
      </c>
      <c r="F365" s="49">
        <f>'Приложение 5'!G555+'Приложение 5'!G557</f>
        <v>91700768</v>
      </c>
      <c r="G365" s="49">
        <f>'Приложение 5'!H555+'Приложение 5'!H557</f>
        <v>2244000</v>
      </c>
      <c r="H365" s="49">
        <f>'Приложение 5'!I555+'Приложение 5'!I557</f>
        <v>2356200</v>
      </c>
    </row>
    <row r="366" spans="1:8" x14ac:dyDescent="0.25">
      <c r="A366" s="44" t="s">
        <v>164</v>
      </c>
      <c r="B366" s="45" t="s">
        <v>110</v>
      </c>
      <c r="C366" s="45"/>
      <c r="D366" s="45"/>
      <c r="E366" s="45"/>
      <c r="F366" s="46">
        <f>F367+F381</f>
        <v>225618577.18000001</v>
      </c>
      <c r="G366" s="46">
        <f t="shared" ref="G366:H366" si="137">G367+G381</f>
        <v>219099469.13</v>
      </c>
      <c r="H366" s="46">
        <f t="shared" si="137"/>
        <v>220629764.72</v>
      </c>
    </row>
    <row r="367" spans="1:8" x14ac:dyDescent="0.25">
      <c r="A367" s="44" t="s">
        <v>165</v>
      </c>
      <c r="B367" s="45" t="s">
        <v>110</v>
      </c>
      <c r="C367" s="45" t="s">
        <v>71</v>
      </c>
      <c r="D367" s="45"/>
      <c r="E367" s="45"/>
      <c r="F367" s="46">
        <f>F368+F377</f>
        <v>179024825.18000001</v>
      </c>
      <c r="G367" s="46">
        <f t="shared" ref="G367:H367" si="138">G368+G377</f>
        <v>172505717.13</v>
      </c>
      <c r="H367" s="46">
        <f t="shared" si="138"/>
        <v>174036012.72</v>
      </c>
    </row>
    <row r="368" spans="1:8" ht="31.5" x14ac:dyDescent="0.25">
      <c r="A368" s="44" t="s">
        <v>238</v>
      </c>
      <c r="B368" s="45" t="s">
        <v>110</v>
      </c>
      <c r="C368" s="45" t="s">
        <v>71</v>
      </c>
      <c r="D368" s="45" t="s">
        <v>239</v>
      </c>
      <c r="E368" s="45"/>
      <c r="F368" s="46">
        <f>F369+F372</f>
        <v>172425049.92000002</v>
      </c>
      <c r="G368" s="46">
        <f t="shared" ref="G368:H368" si="139">G369+G372</f>
        <v>172505717.13</v>
      </c>
      <c r="H368" s="46">
        <f t="shared" si="139"/>
        <v>174036012.72</v>
      </c>
    </row>
    <row r="369" spans="1:9" x14ac:dyDescent="0.25">
      <c r="A369" s="47" t="s">
        <v>281</v>
      </c>
      <c r="B369" s="48" t="s">
        <v>110</v>
      </c>
      <c r="C369" s="48" t="s">
        <v>71</v>
      </c>
      <c r="D369" s="48" t="s">
        <v>282</v>
      </c>
      <c r="E369" s="48"/>
      <c r="F369" s="49">
        <f>SUM(F370:F371)</f>
        <v>16920376.079999998</v>
      </c>
      <c r="G369" s="49">
        <f t="shared" ref="G369:H369" si="140">SUM(G370:G371)</f>
        <v>20641112</v>
      </c>
      <c r="H369" s="49">
        <f t="shared" si="140"/>
        <v>20641112</v>
      </c>
    </row>
    <row r="370" spans="1:9" ht="75.75" x14ac:dyDescent="0.25">
      <c r="A370" s="47" t="s">
        <v>80</v>
      </c>
      <c r="B370" s="48" t="s">
        <v>110</v>
      </c>
      <c r="C370" s="48" t="s">
        <v>71</v>
      </c>
      <c r="D370" s="48" t="s">
        <v>282</v>
      </c>
      <c r="E370" s="48" t="s">
        <v>81</v>
      </c>
      <c r="F370" s="49">
        <f>'Приложение 5'!G565+'Приложение 5'!G568</f>
        <v>2374085</v>
      </c>
      <c r="G370" s="49">
        <f>'Приложение 5'!H565+'Приложение 5'!H568</f>
        <v>1112240</v>
      </c>
      <c r="H370" s="49">
        <f>'Приложение 5'!I565+'Приложение 5'!I568</f>
        <v>1112240</v>
      </c>
    </row>
    <row r="371" spans="1:9" ht="30.75" x14ac:dyDescent="0.25">
      <c r="A371" s="149" t="s">
        <v>88</v>
      </c>
      <c r="B371" s="105" t="s">
        <v>110</v>
      </c>
      <c r="C371" s="105" t="s">
        <v>71</v>
      </c>
      <c r="D371" s="105" t="s">
        <v>282</v>
      </c>
      <c r="E371" s="105" t="s">
        <v>89</v>
      </c>
      <c r="F371" s="106">
        <f>'Приложение 5'!G563+'Приложение 5'!G566+'Приложение 5'!G569</f>
        <v>14546291.08</v>
      </c>
      <c r="G371" s="106">
        <f>'Приложение 5'!H563+'Приложение 5'!H566+'Приложение 5'!H569</f>
        <v>19528872</v>
      </c>
      <c r="H371" s="106">
        <f>'Приложение 5'!I563+'Приложение 5'!I566+'Приложение 5'!I569</f>
        <v>19528872</v>
      </c>
      <c r="I371" s="110"/>
    </row>
    <row r="372" spans="1:9" x14ac:dyDescent="0.25">
      <c r="A372" s="47" t="s">
        <v>199</v>
      </c>
      <c r="B372" s="48" t="s">
        <v>110</v>
      </c>
      <c r="C372" s="48" t="s">
        <v>71</v>
      </c>
      <c r="D372" s="48" t="s">
        <v>240</v>
      </c>
      <c r="E372" s="48"/>
      <c r="F372" s="49">
        <f>SUM(F373:F376)</f>
        <v>155504673.84</v>
      </c>
      <c r="G372" s="49">
        <f t="shared" ref="G372:H372" si="141">SUM(G373:G376)</f>
        <v>151864605.13</v>
      </c>
      <c r="H372" s="49">
        <f t="shared" si="141"/>
        <v>153394900.72</v>
      </c>
      <c r="I372" s="54"/>
    </row>
    <row r="373" spans="1:9" ht="75.75" x14ac:dyDescent="0.25">
      <c r="A373" s="47" t="s">
        <v>80</v>
      </c>
      <c r="B373" s="48" t="s">
        <v>110</v>
      </c>
      <c r="C373" s="48" t="s">
        <v>71</v>
      </c>
      <c r="D373" s="48" t="s">
        <v>240</v>
      </c>
      <c r="E373" s="48" t="s">
        <v>81</v>
      </c>
      <c r="F373" s="50">
        <f>'Приложение 5'!G572</f>
        <v>108185518.72</v>
      </c>
      <c r="G373" s="50">
        <f>'Приложение 5'!H572</f>
        <v>113424510</v>
      </c>
      <c r="H373" s="50">
        <f>'Приложение 5'!I572</f>
        <v>113424510</v>
      </c>
      <c r="I373" s="150"/>
    </row>
    <row r="374" spans="1:9" ht="30.75" x14ac:dyDescent="0.25">
      <c r="A374" s="47" t="s">
        <v>88</v>
      </c>
      <c r="B374" s="48" t="s">
        <v>110</v>
      </c>
      <c r="C374" s="48" t="s">
        <v>71</v>
      </c>
      <c r="D374" s="48" t="s">
        <v>240</v>
      </c>
      <c r="E374" s="48" t="s">
        <v>89</v>
      </c>
      <c r="F374" s="50">
        <f>'Приложение 5'!G573</f>
        <v>44454987.120000005</v>
      </c>
      <c r="G374" s="50">
        <f>'Приложение 5'!H573</f>
        <v>35575927.130000003</v>
      </c>
      <c r="H374" s="50">
        <f>'Приложение 5'!I573</f>
        <v>37106222.719999999</v>
      </c>
      <c r="I374" s="150"/>
    </row>
    <row r="375" spans="1:9" hidden="1" x14ac:dyDescent="0.25">
      <c r="A375" s="47" t="s">
        <v>97</v>
      </c>
      <c r="B375" s="48" t="s">
        <v>110</v>
      </c>
      <c r="C375" s="48" t="s">
        <v>71</v>
      </c>
      <c r="D375" s="48" t="s">
        <v>240</v>
      </c>
      <c r="E375" s="48" t="s">
        <v>98</v>
      </c>
      <c r="F375" s="50">
        <f>'Приложение 5'!G574</f>
        <v>0</v>
      </c>
      <c r="G375" s="50">
        <f>'Приложение 5'!H574</f>
        <v>0</v>
      </c>
      <c r="H375" s="50">
        <f>'Приложение 5'!I574</f>
        <v>0</v>
      </c>
      <c r="I375" s="54"/>
    </row>
    <row r="376" spans="1:9" x14ac:dyDescent="0.25">
      <c r="A376" s="47" t="s">
        <v>90</v>
      </c>
      <c r="B376" s="48" t="s">
        <v>110</v>
      </c>
      <c r="C376" s="48" t="s">
        <v>71</v>
      </c>
      <c r="D376" s="48" t="s">
        <v>240</v>
      </c>
      <c r="E376" s="48" t="s">
        <v>91</v>
      </c>
      <c r="F376" s="50">
        <f>'Приложение 5'!G575</f>
        <v>2864168</v>
      </c>
      <c r="G376" s="50">
        <f>'Приложение 5'!H575</f>
        <v>2864168</v>
      </c>
      <c r="H376" s="50">
        <f>'Приложение 5'!I575</f>
        <v>2864168</v>
      </c>
      <c r="I376" s="54"/>
    </row>
    <row r="377" spans="1:9" s="103" customFormat="1" x14ac:dyDescent="0.25">
      <c r="A377" s="143" t="s">
        <v>74</v>
      </c>
      <c r="B377" s="132" t="s">
        <v>110</v>
      </c>
      <c r="C377" s="132" t="s">
        <v>71</v>
      </c>
      <c r="D377" s="132" t="s">
        <v>75</v>
      </c>
      <c r="E377" s="132"/>
      <c r="F377" s="134">
        <f>F378</f>
        <v>6599775.2600000007</v>
      </c>
      <c r="G377" s="134">
        <f t="shared" ref="G377:H377" si="142">G378</f>
        <v>0</v>
      </c>
      <c r="H377" s="134">
        <f t="shared" si="142"/>
        <v>0</v>
      </c>
    </row>
    <row r="378" spans="1:9" x14ac:dyDescent="0.25">
      <c r="A378" s="47" t="s">
        <v>111</v>
      </c>
      <c r="B378" s="48" t="s">
        <v>110</v>
      </c>
      <c r="C378" s="48" t="s">
        <v>71</v>
      </c>
      <c r="D378" s="48" t="s">
        <v>112</v>
      </c>
      <c r="E378" s="48"/>
      <c r="F378" s="49">
        <f>SUM(F379:F380)</f>
        <v>6599775.2600000007</v>
      </c>
      <c r="G378" s="49">
        <f t="shared" ref="G378:H378" si="143">SUM(G379:G380)</f>
        <v>0</v>
      </c>
      <c r="H378" s="49">
        <f t="shared" si="143"/>
        <v>0</v>
      </c>
    </row>
    <row r="379" spans="1:9" ht="30.75" x14ac:dyDescent="0.25">
      <c r="A379" s="47" t="s">
        <v>88</v>
      </c>
      <c r="B379" s="48" t="s">
        <v>110</v>
      </c>
      <c r="C379" s="48" t="s">
        <v>71</v>
      </c>
      <c r="D379" s="48" t="s">
        <v>112</v>
      </c>
      <c r="E379" s="48" t="s">
        <v>89</v>
      </c>
      <c r="F379" s="106">
        <f>'Приложение 5'!G579</f>
        <v>5808419.2600000007</v>
      </c>
      <c r="G379" s="106">
        <f>'Приложение 5'!H579</f>
        <v>0</v>
      </c>
      <c r="H379" s="106">
        <f>'Приложение 5'!I579</f>
        <v>0</v>
      </c>
    </row>
    <row r="380" spans="1:9" x14ac:dyDescent="0.25">
      <c r="A380" s="149" t="s">
        <v>97</v>
      </c>
      <c r="B380" s="105" t="s">
        <v>110</v>
      </c>
      <c r="C380" s="105" t="s">
        <v>71</v>
      </c>
      <c r="D380" s="105" t="s">
        <v>112</v>
      </c>
      <c r="E380" s="105" t="s">
        <v>98</v>
      </c>
      <c r="F380" s="106">
        <f>'Приложение 5'!G580</f>
        <v>791356</v>
      </c>
      <c r="G380" s="106">
        <f>'Приложение 5'!H580</f>
        <v>0</v>
      </c>
      <c r="H380" s="106">
        <f>'Приложение 5'!I580</f>
        <v>0</v>
      </c>
      <c r="I380" s="54"/>
    </row>
    <row r="381" spans="1:9" x14ac:dyDescent="0.25">
      <c r="A381" s="44" t="s">
        <v>283</v>
      </c>
      <c r="B381" s="45" t="s">
        <v>110</v>
      </c>
      <c r="C381" s="45" t="s">
        <v>83</v>
      </c>
      <c r="D381" s="45"/>
      <c r="E381" s="45"/>
      <c r="F381" s="46">
        <f>F382</f>
        <v>46593752</v>
      </c>
      <c r="G381" s="46">
        <f t="shared" ref="G381:H383" si="144">G382</f>
        <v>46593752</v>
      </c>
      <c r="H381" s="46">
        <f t="shared" si="144"/>
        <v>46593752</v>
      </c>
      <c r="I381" s="54"/>
    </row>
    <row r="382" spans="1:9" s="103" customFormat="1" ht="31.5" x14ac:dyDescent="0.25">
      <c r="A382" s="44" t="s">
        <v>238</v>
      </c>
      <c r="B382" s="45" t="s">
        <v>110</v>
      </c>
      <c r="C382" s="45" t="s">
        <v>83</v>
      </c>
      <c r="D382" s="45" t="s">
        <v>239</v>
      </c>
      <c r="E382" s="45"/>
      <c r="F382" s="46">
        <f>F383</f>
        <v>46593752</v>
      </c>
      <c r="G382" s="46">
        <f t="shared" si="144"/>
        <v>46593752</v>
      </c>
      <c r="H382" s="46">
        <f t="shared" si="144"/>
        <v>46593752</v>
      </c>
      <c r="I382" s="151"/>
    </row>
    <row r="383" spans="1:9" x14ac:dyDescent="0.25">
      <c r="A383" s="47" t="s">
        <v>199</v>
      </c>
      <c r="B383" s="48" t="s">
        <v>110</v>
      </c>
      <c r="C383" s="48" t="s">
        <v>83</v>
      </c>
      <c r="D383" s="48" t="s">
        <v>240</v>
      </c>
      <c r="E383" s="48"/>
      <c r="F383" s="49">
        <f>F384</f>
        <v>46593752</v>
      </c>
      <c r="G383" s="49">
        <f t="shared" si="144"/>
        <v>46593752</v>
      </c>
      <c r="H383" s="49">
        <f t="shared" si="144"/>
        <v>46593752</v>
      </c>
      <c r="I383" s="54"/>
    </row>
    <row r="384" spans="1:9" ht="75.75" x14ac:dyDescent="0.25">
      <c r="A384" s="47" t="s">
        <v>80</v>
      </c>
      <c r="B384" s="48" t="s">
        <v>110</v>
      </c>
      <c r="C384" s="48" t="s">
        <v>83</v>
      </c>
      <c r="D384" s="48" t="s">
        <v>240</v>
      </c>
      <c r="E384" s="48" t="s">
        <v>81</v>
      </c>
      <c r="F384" s="49">
        <f>'Приложение 5'!G585</f>
        <v>46593752</v>
      </c>
      <c r="G384" s="49">
        <f>'Приложение 5'!H585</f>
        <v>46593752</v>
      </c>
      <c r="H384" s="49">
        <f>'Приложение 5'!I585</f>
        <v>46593752</v>
      </c>
      <c r="I384" s="150"/>
    </row>
    <row r="385" spans="1:11" s="103" customFormat="1" ht="31.5" x14ac:dyDescent="0.25">
      <c r="A385" s="143" t="s">
        <v>168</v>
      </c>
      <c r="B385" s="132" t="s">
        <v>116</v>
      </c>
      <c r="C385" s="132" t="s">
        <v>169</v>
      </c>
      <c r="D385" s="132"/>
      <c r="E385" s="152"/>
      <c r="F385" s="134">
        <f>F386</f>
        <v>7275596.21</v>
      </c>
      <c r="G385" s="134">
        <f t="shared" ref="G385:H388" si="145">G386</f>
        <v>36871055.180000007</v>
      </c>
      <c r="H385" s="134">
        <f t="shared" si="145"/>
        <v>23509132.210000001</v>
      </c>
      <c r="I385" s="153"/>
    </row>
    <row r="386" spans="1:11" s="103" customFormat="1" ht="31.5" x14ac:dyDescent="0.25">
      <c r="A386" s="143" t="s">
        <v>170</v>
      </c>
      <c r="B386" s="132" t="s">
        <v>116</v>
      </c>
      <c r="C386" s="132" t="s">
        <v>71</v>
      </c>
      <c r="D386" s="132"/>
      <c r="E386" s="152"/>
      <c r="F386" s="134">
        <f>F387</f>
        <v>7275596.21</v>
      </c>
      <c r="G386" s="134">
        <f t="shared" si="145"/>
        <v>36871055.180000007</v>
      </c>
      <c r="H386" s="134">
        <f t="shared" si="145"/>
        <v>23509132.210000001</v>
      </c>
      <c r="I386" s="153"/>
    </row>
    <row r="387" spans="1:11" s="103" customFormat="1" x14ac:dyDescent="0.25">
      <c r="A387" s="143" t="s">
        <v>74</v>
      </c>
      <c r="B387" s="132" t="s">
        <v>116</v>
      </c>
      <c r="C387" s="132" t="s">
        <v>71</v>
      </c>
      <c r="D387" s="132" t="s">
        <v>75</v>
      </c>
      <c r="E387" s="152"/>
      <c r="F387" s="134">
        <f>F388</f>
        <v>7275596.21</v>
      </c>
      <c r="G387" s="134">
        <f t="shared" si="145"/>
        <v>36871055.180000007</v>
      </c>
      <c r="H387" s="134">
        <f t="shared" si="145"/>
        <v>23509132.210000001</v>
      </c>
      <c r="I387" s="153"/>
    </row>
    <row r="388" spans="1:11" x14ac:dyDescent="0.25">
      <c r="A388" s="144" t="s">
        <v>111</v>
      </c>
      <c r="B388" s="145" t="s">
        <v>116</v>
      </c>
      <c r="C388" s="145" t="s">
        <v>71</v>
      </c>
      <c r="D388" s="145" t="s">
        <v>112</v>
      </c>
      <c r="E388" s="154"/>
      <c r="F388" s="114">
        <f>F389</f>
        <v>7275596.21</v>
      </c>
      <c r="G388" s="114">
        <f t="shared" si="145"/>
        <v>36871055.180000007</v>
      </c>
      <c r="H388" s="114">
        <f t="shared" si="145"/>
        <v>23509132.210000001</v>
      </c>
      <c r="I388" s="150"/>
    </row>
    <row r="389" spans="1:11" ht="30.75" x14ac:dyDescent="0.25">
      <c r="A389" s="144" t="s">
        <v>173</v>
      </c>
      <c r="B389" s="145" t="s">
        <v>116</v>
      </c>
      <c r="C389" s="145" t="s">
        <v>71</v>
      </c>
      <c r="D389" s="145" t="s">
        <v>112</v>
      </c>
      <c r="E389" s="154" t="s">
        <v>174</v>
      </c>
      <c r="F389" s="114">
        <f>'Приложение 5'!G591</f>
        <v>7275596.21</v>
      </c>
      <c r="G389" s="114">
        <f>'Приложение 5'!H591</f>
        <v>36871055.180000007</v>
      </c>
      <c r="H389" s="114">
        <f>'Приложение 5'!I591</f>
        <v>23509132.210000001</v>
      </c>
      <c r="I389" s="150">
        <v>1101349.32</v>
      </c>
      <c r="J389" s="86">
        <v>3622500</v>
      </c>
      <c r="K389" s="86">
        <v>3622500</v>
      </c>
    </row>
    <row r="390" spans="1:11" ht="63" x14ac:dyDescent="0.25">
      <c r="A390" s="155" t="s">
        <v>175</v>
      </c>
      <c r="B390" s="156" t="s">
        <v>176</v>
      </c>
      <c r="C390" s="156"/>
      <c r="D390" s="156"/>
      <c r="E390" s="157"/>
      <c r="F390" s="158">
        <f>F391</f>
        <v>555570936.87999988</v>
      </c>
      <c r="G390" s="158">
        <f t="shared" ref="G390:H393" si="146">G391</f>
        <v>1172321.5699999998</v>
      </c>
      <c r="H390" s="158">
        <f t="shared" si="146"/>
        <v>1198735.99</v>
      </c>
      <c r="I390" s="54"/>
    </row>
    <row r="391" spans="1:11" ht="31.5" x14ac:dyDescent="0.25">
      <c r="A391" s="77" t="s">
        <v>177</v>
      </c>
      <c r="B391" s="159" t="s">
        <v>176</v>
      </c>
      <c r="C391" s="159" t="s">
        <v>83</v>
      </c>
      <c r="D391" s="159"/>
      <c r="E391" s="160"/>
      <c r="F391" s="76">
        <f>F392</f>
        <v>555570936.87999988</v>
      </c>
      <c r="G391" s="76">
        <f t="shared" si="146"/>
        <v>1172321.5699999998</v>
      </c>
      <c r="H391" s="76">
        <f t="shared" si="146"/>
        <v>1198735.99</v>
      </c>
    </row>
    <row r="392" spans="1:11" x14ac:dyDescent="0.25">
      <c r="A392" s="44" t="s">
        <v>74</v>
      </c>
      <c r="B392" s="159" t="s">
        <v>176</v>
      </c>
      <c r="C392" s="159" t="s">
        <v>83</v>
      </c>
      <c r="D392" s="159" t="s">
        <v>75</v>
      </c>
      <c r="E392" s="160"/>
      <c r="F392" s="76">
        <f>F393</f>
        <v>555570936.87999988</v>
      </c>
      <c r="G392" s="76">
        <f t="shared" si="146"/>
        <v>1172321.5699999998</v>
      </c>
      <c r="H392" s="76">
        <f t="shared" si="146"/>
        <v>1198735.99</v>
      </c>
    </row>
    <row r="393" spans="1:11" x14ac:dyDescent="0.25">
      <c r="A393" s="47" t="s">
        <v>178</v>
      </c>
      <c r="B393" s="159" t="s">
        <v>176</v>
      </c>
      <c r="C393" s="159" t="s">
        <v>83</v>
      </c>
      <c r="D393" s="159" t="s">
        <v>179</v>
      </c>
      <c r="E393" s="160"/>
      <c r="F393" s="76">
        <f>F394</f>
        <v>555570936.87999988</v>
      </c>
      <c r="G393" s="76">
        <f t="shared" si="146"/>
        <v>1172321.5699999998</v>
      </c>
      <c r="H393" s="76">
        <f t="shared" si="146"/>
        <v>1198735.99</v>
      </c>
    </row>
    <row r="394" spans="1:11" ht="15" x14ac:dyDescent="0.25">
      <c r="A394" s="121" t="s">
        <v>178</v>
      </c>
      <c r="B394" s="161" t="s">
        <v>176</v>
      </c>
      <c r="C394" s="161" t="s">
        <v>83</v>
      </c>
      <c r="D394" s="161" t="s">
        <v>179</v>
      </c>
      <c r="E394" s="162" t="s">
        <v>182</v>
      </c>
      <c r="F394" s="2">
        <f>'Приложение 5'!G597+'Приложение 5'!G599</f>
        <v>555570936.87999988</v>
      </c>
      <c r="G394" s="2">
        <f>'Приложение 5'!H597+'Приложение 5'!H599</f>
        <v>1172321.5699999998</v>
      </c>
      <c r="H394" s="2">
        <f>'Приложение 5'!I597+'Приложение 5'!I599</f>
        <v>1198735.99</v>
      </c>
    </row>
  </sheetData>
  <autoFilter ref="A14:G394"/>
  <mergeCells count="1">
    <mergeCell ref="A11:H11"/>
  </mergeCells>
  <pageMargins left="0.70866141732283472" right="0.70866141732283472" top="0.74803149606299213" bottom="0.74803149606299213" header="0.31496062992125984" footer="0.31496062992125984"/>
  <pageSetup paperSize="9" scale="52" fitToHeight="2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599"/>
  <sheetViews>
    <sheetView workbookViewId="0">
      <selection activeCell="K11" sqref="K11"/>
    </sheetView>
  </sheetViews>
  <sheetFormatPr defaultColWidth="9.140625" defaultRowHeight="15" x14ac:dyDescent="0.2"/>
  <cols>
    <col min="1" max="1" width="60.85546875" style="28" customWidth="1"/>
    <col min="2" max="2" width="6.5703125" style="29" customWidth="1"/>
    <col min="3" max="3" width="6.140625" style="165" customWidth="1"/>
    <col min="4" max="4" width="6" style="165" customWidth="1"/>
    <col min="5" max="5" width="17.5703125" style="28" customWidth="1"/>
    <col min="6" max="6" width="8" style="28" customWidth="1"/>
    <col min="7" max="7" width="21" style="89" customWidth="1"/>
    <col min="8" max="9" width="20.7109375" style="30" customWidth="1"/>
    <col min="10" max="10" width="23.140625" style="28" customWidth="1"/>
    <col min="11" max="11" width="19.140625" style="28" customWidth="1"/>
    <col min="12" max="12" width="20.5703125" style="28" customWidth="1"/>
    <col min="13" max="13" width="17.85546875" style="28" customWidth="1"/>
    <col min="14" max="14" width="25.28515625" style="28" customWidth="1"/>
    <col min="15" max="15" width="13.7109375" style="28" customWidth="1"/>
    <col min="16" max="16" width="13.42578125" style="28" customWidth="1"/>
    <col min="17" max="17" width="19.28515625" style="28" customWidth="1"/>
    <col min="18" max="18" width="13.140625" style="28" bestFit="1" customWidth="1"/>
    <col min="19" max="25" width="13.85546875" style="28" customWidth="1"/>
    <col min="26" max="16384" width="9.140625" style="28"/>
  </cols>
  <sheetData>
    <row r="1" spans="1:25" x14ac:dyDescent="0.2">
      <c r="G1" s="30"/>
    </row>
    <row r="2" spans="1:25" x14ac:dyDescent="0.2">
      <c r="G2" s="30"/>
      <c r="H2" s="30" t="s">
        <v>464</v>
      </c>
    </row>
    <row r="3" spans="1:25" x14ac:dyDescent="0.2">
      <c r="G3" s="30"/>
      <c r="H3" s="30" t="s">
        <v>62</v>
      </c>
    </row>
    <row r="4" spans="1:25" x14ac:dyDescent="0.2">
      <c r="G4" s="30"/>
      <c r="H4" s="30" t="s">
        <v>1</v>
      </c>
    </row>
    <row r="5" spans="1:25" x14ac:dyDescent="0.2">
      <c r="G5" s="30"/>
      <c r="H5" s="30" t="s">
        <v>59</v>
      </c>
    </row>
    <row r="6" spans="1:25" x14ac:dyDescent="0.2">
      <c r="G6" s="30"/>
      <c r="H6" s="30" t="s">
        <v>2</v>
      </c>
    </row>
    <row r="7" spans="1:25" x14ac:dyDescent="0.2">
      <c r="G7" s="30"/>
      <c r="H7" s="30" t="s">
        <v>927</v>
      </c>
    </row>
    <row r="8" spans="1:25" x14ac:dyDescent="0.2">
      <c r="G8" s="30"/>
      <c r="H8" s="30" t="s">
        <v>928</v>
      </c>
      <c r="J8" s="30"/>
    </row>
    <row r="9" spans="1:25" x14ac:dyDescent="0.2">
      <c r="G9" s="30"/>
    </row>
    <row r="11" spans="1:25" ht="15.75" customHeight="1" x14ac:dyDescent="0.2">
      <c r="A11" s="440" t="s">
        <v>285</v>
      </c>
      <c r="B11" s="440"/>
      <c r="C11" s="440"/>
      <c r="D11" s="440"/>
      <c r="E11" s="440"/>
      <c r="F11" s="440"/>
      <c r="G11" s="440"/>
      <c r="H11" s="440"/>
      <c r="I11" s="440"/>
      <c r="J11" s="30"/>
    </row>
    <row r="13" spans="1:25" x14ac:dyDescent="0.2">
      <c r="H13" s="34"/>
      <c r="I13" s="34" t="s">
        <v>3</v>
      </c>
      <c r="J13" s="30"/>
    </row>
    <row r="14" spans="1:25" ht="30" x14ac:dyDescent="0.2">
      <c r="A14" s="91" t="s">
        <v>4</v>
      </c>
      <c r="B14" s="137" t="s">
        <v>286</v>
      </c>
      <c r="C14" s="92" t="s">
        <v>65</v>
      </c>
      <c r="D14" s="92" t="s">
        <v>66</v>
      </c>
      <c r="E14" s="91" t="s">
        <v>67</v>
      </c>
      <c r="F14" s="91" t="s">
        <v>68</v>
      </c>
      <c r="G14" s="1" t="s">
        <v>5</v>
      </c>
      <c r="H14" s="20" t="s">
        <v>6</v>
      </c>
      <c r="I14" s="20" t="s">
        <v>60</v>
      </c>
      <c r="J14" s="174"/>
      <c r="L14" s="30"/>
    </row>
    <row r="15" spans="1:25" s="43" customFormat="1" ht="31.5" x14ac:dyDescent="0.25">
      <c r="A15" s="74" t="s">
        <v>287</v>
      </c>
      <c r="B15" s="163">
        <v>701</v>
      </c>
      <c r="C15" s="96"/>
      <c r="D15" s="96"/>
      <c r="E15" s="97"/>
      <c r="F15" s="97"/>
      <c r="G15" s="98">
        <f>G16+G120+G131+G210+G227+G414+G456+G462+G558+G586+G592+G204</f>
        <v>4289411022.4699993</v>
      </c>
      <c r="H15" s="98">
        <f t="shared" ref="H15:I15" si="0">H16+H120+H131+H210+H227+H414+H456+H462+H558+H586+H592+H204</f>
        <v>3512441708.3100004</v>
      </c>
      <c r="I15" s="98">
        <f t="shared" si="0"/>
        <v>3340269952.7199998</v>
      </c>
      <c r="J15" s="63"/>
      <c r="K15" s="63"/>
      <c r="L15" s="63"/>
      <c r="M15" s="30"/>
      <c r="N15" s="28"/>
      <c r="O15" s="28"/>
      <c r="P15" s="28"/>
      <c r="Q15" s="28"/>
      <c r="R15" s="28"/>
      <c r="S15" s="28"/>
      <c r="T15" s="28"/>
      <c r="U15" s="28"/>
      <c r="V15" s="28"/>
      <c r="W15" s="28"/>
      <c r="X15" s="28"/>
      <c r="Y15" s="28"/>
    </row>
    <row r="16" spans="1:25" ht="15.75" x14ac:dyDescent="0.25">
      <c r="A16" s="44" t="s">
        <v>70</v>
      </c>
      <c r="B16" s="164">
        <v>701</v>
      </c>
      <c r="C16" s="45" t="s">
        <v>71</v>
      </c>
      <c r="D16" s="45"/>
      <c r="E16" s="45"/>
      <c r="F16" s="45"/>
      <c r="G16" s="46">
        <f>G17+G22+G34+G41+G51+G56</f>
        <v>1076198997.6500001</v>
      </c>
      <c r="H16" s="46">
        <f t="shared" ref="H16:I16" si="1">H17+H22+H34+H41+H51+H56</f>
        <v>1121745952.97</v>
      </c>
      <c r="I16" s="46">
        <f t="shared" si="1"/>
        <v>981395905.32000005</v>
      </c>
      <c r="J16" s="30"/>
      <c r="K16" s="30"/>
      <c r="L16" s="30"/>
      <c r="M16" s="30"/>
    </row>
    <row r="17" spans="1:25" ht="47.25" x14ac:dyDescent="0.25">
      <c r="A17" s="44" t="s">
        <v>72</v>
      </c>
      <c r="B17" s="164">
        <v>701</v>
      </c>
      <c r="C17" s="45" t="s">
        <v>71</v>
      </c>
      <c r="D17" s="45" t="s">
        <v>73</v>
      </c>
      <c r="E17" s="45"/>
      <c r="F17" s="45"/>
      <c r="G17" s="46">
        <f>G18</f>
        <v>11979550.060000001</v>
      </c>
      <c r="H17" s="46">
        <f t="shared" ref="H17:I20" si="2">H18</f>
        <v>9989966</v>
      </c>
      <c r="I17" s="46">
        <f t="shared" si="2"/>
        <v>9994980</v>
      </c>
    </row>
    <row r="18" spans="1:25" s="43" customFormat="1" ht="15.75" x14ac:dyDescent="0.25">
      <c r="A18" s="44" t="s">
        <v>74</v>
      </c>
      <c r="B18" s="164">
        <v>701</v>
      </c>
      <c r="C18" s="45" t="s">
        <v>71</v>
      </c>
      <c r="D18" s="45" t="s">
        <v>73</v>
      </c>
      <c r="E18" s="45" t="s">
        <v>75</v>
      </c>
      <c r="F18" s="45"/>
      <c r="G18" s="46">
        <f>G19</f>
        <v>11979550.060000001</v>
      </c>
      <c r="H18" s="46">
        <f t="shared" si="2"/>
        <v>9989966</v>
      </c>
      <c r="I18" s="46">
        <f t="shared" si="2"/>
        <v>9994980</v>
      </c>
      <c r="J18" s="30"/>
      <c r="K18" s="30"/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/>
      <c r="X18" s="28"/>
      <c r="Y18" s="28"/>
    </row>
    <row r="19" spans="1:25" ht="30" x14ac:dyDescent="0.2">
      <c r="A19" s="47" t="s">
        <v>76</v>
      </c>
      <c r="B19" s="166">
        <v>701</v>
      </c>
      <c r="C19" s="48" t="s">
        <v>71</v>
      </c>
      <c r="D19" s="48" t="s">
        <v>73</v>
      </c>
      <c r="E19" s="48" t="s">
        <v>77</v>
      </c>
      <c r="F19" s="48"/>
      <c r="G19" s="49">
        <f>G20</f>
        <v>11979550.060000001</v>
      </c>
      <c r="H19" s="49">
        <f t="shared" si="2"/>
        <v>9989966</v>
      </c>
      <c r="I19" s="49">
        <f t="shared" si="2"/>
        <v>9994980</v>
      </c>
    </row>
    <row r="20" spans="1:25" x14ac:dyDescent="0.2">
      <c r="A20" s="47" t="s">
        <v>78</v>
      </c>
      <c r="B20" s="166">
        <v>701</v>
      </c>
      <c r="C20" s="48" t="s">
        <v>71</v>
      </c>
      <c r="D20" s="48" t="s">
        <v>73</v>
      </c>
      <c r="E20" s="48" t="s">
        <v>79</v>
      </c>
      <c r="F20" s="48"/>
      <c r="G20" s="49">
        <f>G21</f>
        <v>11979550.060000001</v>
      </c>
      <c r="H20" s="49">
        <f t="shared" si="2"/>
        <v>9989966</v>
      </c>
      <c r="I20" s="49">
        <f t="shared" si="2"/>
        <v>9994980</v>
      </c>
    </row>
    <row r="21" spans="1:25" ht="75" x14ac:dyDescent="0.2">
      <c r="A21" s="47" t="s">
        <v>80</v>
      </c>
      <c r="B21" s="166">
        <v>701</v>
      </c>
      <c r="C21" s="48" t="s">
        <v>71</v>
      </c>
      <c r="D21" s="48" t="s">
        <v>73</v>
      </c>
      <c r="E21" s="48" t="s">
        <v>79</v>
      </c>
      <c r="F21" s="48" t="s">
        <v>81</v>
      </c>
      <c r="G21" s="175">
        <f>'Приложение 3'!F19</f>
        <v>11979550.060000001</v>
      </c>
      <c r="H21" s="175">
        <f>'Приложение 3'!G19</f>
        <v>9989966</v>
      </c>
      <c r="I21" s="175">
        <f>'Приложение 3'!H19</f>
        <v>9994980</v>
      </c>
    </row>
    <row r="22" spans="1:25" s="43" customFormat="1" ht="63" x14ac:dyDescent="0.25">
      <c r="A22" s="44" t="s">
        <v>82</v>
      </c>
      <c r="B22" s="164">
        <v>701</v>
      </c>
      <c r="C22" s="45" t="s">
        <v>71</v>
      </c>
      <c r="D22" s="45" t="s">
        <v>83</v>
      </c>
      <c r="E22" s="45"/>
      <c r="F22" s="45"/>
      <c r="G22" s="46">
        <f>G23</f>
        <v>18015818.579999998</v>
      </c>
      <c r="H22" s="46">
        <f t="shared" ref="H22:I23" si="3">H23</f>
        <v>16868424.52</v>
      </c>
      <c r="I22" s="46">
        <f t="shared" si="3"/>
        <v>17534949.800000001</v>
      </c>
      <c r="J22" s="28"/>
      <c r="K22" s="28"/>
      <c r="L22" s="28"/>
      <c r="M22" s="28"/>
      <c r="N22" s="28"/>
      <c r="O22" s="28"/>
      <c r="P22" s="28"/>
      <c r="Q22" s="28"/>
      <c r="R22" s="28"/>
      <c r="S22" s="28"/>
      <c r="T22" s="28"/>
      <c r="U22" s="28"/>
      <c r="V22" s="28"/>
      <c r="W22" s="28"/>
      <c r="X22" s="28"/>
      <c r="Y22" s="28"/>
    </row>
    <row r="23" spans="1:25" ht="15.75" x14ac:dyDescent="0.25">
      <c r="A23" s="44" t="s">
        <v>74</v>
      </c>
      <c r="B23" s="164">
        <v>701</v>
      </c>
      <c r="C23" s="45" t="s">
        <v>71</v>
      </c>
      <c r="D23" s="45" t="s">
        <v>83</v>
      </c>
      <c r="E23" s="45" t="s">
        <v>75</v>
      </c>
      <c r="F23" s="45"/>
      <c r="G23" s="46">
        <f>G24</f>
        <v>18015818.579999998</v>
      </c>
      <c r="H23" s="46">
        <f t="shared" si="3"/>
        <v>16868424.52</v>
      </c>
      <c r="I23" s="46">
        <f t="shared" si="3"/>
        <v>17534949.800000001</v>
      </c>
      <c r="J23" s="30"/>
      <c r="K23" s="30"/>
    </row>
    <row r="24" spans="1:25" ht="30" x14ac:dyDescent="0.2">
      <c r="A24" s="47" t="s">
        <v>76</v>
      </c>
      <c r="B24" s="166">
        <v>701</v>
      </c>
      <c r="C24" s="48" t="s">
        <v>71</v>
      </c>
      <c r="D24" s="48" t="s">
        <v>83</v>
      </c>
      <c r="E24" s="48" t="s">
        <v>77</v>
      </c>
      <c r="F24" s="48"/>
      <c r="G24" s="49">
        <f>G25+G27+G31</f>
        <v>18015818.579999998</v>
      </c>
      <c r="H24" s="49">
        <f t="shared" ref="H24:I24" si="4">H25+H27+H31</f>
        <v>16868424.52</v>
      </c>
      <c r="I24" s="49">
        <f t="shared" si="4"/>
        <v>17534949.800000001</v>
      </c>
      <c r="J24" s="30"/>
      <c r="K24" s="30"/>
    </row>
    <row r="25" spans="1:25" ht="30" x14ac:dyDescent="0.2">
      <c r="A25" s="47" t="s">
        <v>84</v>
      </c>
      <c r="B25" s="166">
        <v>701</v>
      </c>
      <c r="C25" s="48" t="s">
        <v>71</v>
      </c>
      <c r="D25" s="48" t="s">
        <v>83</v>
      </c>
      <c r="E25" s="48" t="s">
        <v>85</v>
      </c>
      <c r="F25" s="48"/>
      <c r="G25" s="49">
        <f>G26</f>
        <v>5099161.5</v>
      </c>
      <c r="H25" s="49">
        <f t="shared" ref="H25:I25" si="5">H26</f>
        <v>5009161.5</v>
      </c>
      <c r="I25" s="49">
        <f t="shared" si="5"/>
        <v>5099161.5</v>
      </c>
      <c r="J25" s="30"/>
      <c r="K25" s="30"/>
    </row>
    <row r="26" spans="1:25" ht="75" x14ac:dyDescent="0.2">
      <c r="A26" s="47" t="s">
        <v>80</v>
      </c>
      <c r="B26" s="166">
        <v>701</v>
      </c>
      <c r="C26" s="48" t="s">
        <v>71</v>
      </c>
      <c r="D26" s="48" t="s">
        <v>83</v>
      </c>
      <c r="E26" s="48" t="s">
        <v>85</v>
      </c>
      <c r="F26" s="48" t="s">
        <v>81</v>
      </c>
      <c r="G26" s="49">
        <f>'Приложение 3'!F24</f>
        <v>5099161.5</v>
      </c>
      <c r="H26" s="49">
        <f>'Приложение 3'!G24</f>
        <v>5009161.5</v>
      </c>
      <c r="I26" s="49">
        <f>'Приложение 3'!H24</f>
        <v>5099161.5</v>
      </c>
      <c r="J26" s="30"/>
      <c r="K26" s="30"/>
    </row>
    <row r="27" spans="1:25" ht="30" x14ac:dyDescent="0.2">
      <c r="A27" s="51" t="s">
        <v>86</v>
      </c>
      <c r="B27" s="167">
        <v>701</v>
      </c>
      <c r="C27" s="48" t="s">
        <v>71</v>
      </c>
      <c r="D27" s="48" t="s">
        <v>83</v>
      </c>
      <c r="E27" s="48" t="s">
        <v>87</v>
      </c>
      <c r="F27" s="48"/>
      <c r="G27" s="49">
        <f>SUM(G28:G30)</f>
        <v>1788798</v>
      </c>
      <c r="H27" s="49">
        <f t="shared" ref="H27:I27" si="6">SUM(H28:H30)</f>
        <v>1088845.8799999999</v>
      </c>
      <c r="I27" s="49">
        <f t="shared" si="6"/>
        <v>1133476.6299999999</v>
      </c>
      <c r="J27" s="30"/>
      <c r="K27" s="30"/>
    </row>
    <row r="28" spans="1:25" ht="75" x14ac:dyDescent="0.2">
      <c r="A28" s="47" t="s">
        <v>80</v>
      </c>
      <c r="B28" s="166">
        <v>701</v>
      </c>
      <c r="C28" s="48" t="s">
        <v>71</v>
      </c>
      <c r="D28" s="48" t="s">
        <v>83</v>
      </c>
      <c r="E28" s="48" t="s">
        <v>87</v>
      </c>
      <c r="F28" s="48" t="s">
        <v>81</v>
      </c>
      <c r="G28" s="49">
        <f>'Приложение 3'!F26</f>
        <v>310798</v>
      </c>
      <c r="H28" s="49">
        <f>'Приложение 3'!G26</f>
        <v>318845.88</v>
      </c>
      <c r="I28" s="49">
        <f>'Приложение 3'!H26</f>
        <v>337976.63</v>
      </c>
      <c r="J28" s="30"/>
      <c r="K28" s="30"/>
    </row>
    <row r="29" spans="1:25" ht="30" x14ac:dyDescent="0.2">
      <c r="A29" s="47" t="s">
        <v>88</v>
      </c>
      <c r="B29" s="166">
        <v>701</v>
      </c>
      <c r="C29" s="48" t="s">
        <v>71</v>
      </c>
      <c r="D29" s="48" t="s">
        <v>83</v>
      </c>
      <c r="E29" s="48" t="s">
        <v>87</v>
      </c>
      <c r="F29" s="48" t="s">
        <v>89</v>
      </c>
      <c r="G29" s="49">
        <f>'Приложение 3'!F27</f>
        <v>1458000</v>
      </c>
      <c r="H29" s="49">
        <f>'Приложение 3'!G27</f>
        <v>750000</v>
      </c>
      <c r="I29" s="49">
        <f>'Приложение 3'!H27</f>
        <v>775500</v>
      </c>
      <c r="J29" s="30"/>
      <c r="K29" s="30"/>
    </row>
    <row r="30" spans="1:25" x14ac:dyDescent="0.2">
      <c r="A30" s="47" t="s">
        <v>90</v>
      </c>
      <c r="B30" s="166">
        <v>701</v>
      </c>
      <c r="C30" s="48" t="s">
        <v>71</v>
      </c>
      <c r="D30" s="48" t="s">
        <v>83</v>
      </c>
      <c r="E30" s="48" t="s">
        <v>87</v>
      </c>
      <c r="F30" s="48" t="s">
        <v>91</v>
      </c>
      <c r="G30" s="49">
        <f>'Приложение 3'!F28</f>
        <v>20000</v>
      </c>
      <c r="H30" s="49">
        <f>'Приложение 3'!G28</f>
        <v>20000</v>
      </c>
      <c r="I30" s="49">
        <f>'Приложение 3'!H28</f>
        <v>20000</v>
      </c>
      <c r="J30" s="30"/>
      <c r="K30" s="30"/>
    </row>
    <row r="31" spans="1:25" ht="30" x14ac:dyDescent="0.2">
      <c r="A31" s="47" t="s">
        <v>92</v>
      </c>
      <c r="B31" s="166">
        <v>701</v>
      </c>
      <c r="C31" s="48" t="s">
        <v>71</v>
      </c>
      <c r="D31" s="48" t="s">
        <v>83</v>
      </c>
      <c r="E31" s="48">
        <v>9910022001</v>
      </c>
      <c r="F31" s="48"/>
      <c r="G31" s="49">
        <f>SUM(G32:G33)</f>
        <v>11127859.08</v>
      </c>
      <c r="H31" s="49">
        <f t="shared" ref="H31:I31" si="7">SUM(H32:H33)</f>
        <v>10770417.140000001</v>
      </c>
      <c r="I31" s="49">
        <f t="shared" si="7"/>
        <v>11302311.67</v>
      </c>
    </row>
    <row r="32" spans="1:25" ht="75" x14ac:dyDescent="0.2">
      <c r="A32" s="47" t="s">
        <v>80</v>
      </c>
      <c r="B32" s="166">
        <v>701</v>
      </c>
      <c r="C32" s="48" t="s">
        <v>71</v>
      </c>
      <c r="D32" s="48" t="s">
        <v>83</v>
      </c>
      <c r="E32" s="48">
        <v>9910022001</v>
      </c>
      <c r="F32" s="48" t="s">
        <v>81</v>
      </c>
      <c r="G32" s="49">
        <f>'Приложение 3'!F30</f>
        <v>8747224.6799999997</v>
      </c>
      <c r="H32" s="49">
        <f>'Приложение 3'!G30</f>
        <v>8714724.6699999999</v>
      </c>
      <c r="I32" s="49">
        <f>'Приложение 3'!H30</f>
        <v>9127444.6699999999</v>
      </c>
    </row>
    <row r="33" spans="1:25" ht="30" x14ac:dyDescent="0.2">
      <c r="A33" s="47" t="s">
        <v>88</v>
      </c>
      <c r="B33" s="166">
        <v>701</v>
      </c>
      <c r="C33" s="48" t="s">
        <v>71</v>
      </c>
      <c r="D33" s="48" t="s">
        <v>83</v>
      </c>
      <c r="E33" s="48">
        <v>9910022001</v>
      </c>
      <c r="F33" s="48" t="s">
        <v>89</v>
      </c>
      <c r="G33" s="49">
        <f>'Приложение 3'!F31</f>
        <v>2380634.4</v>
      </c>
      <c r="H33" s="49">
        <f>'Приложение 3'!G31</f>
        <v>2055692.47</v>
      </c>
      <c r="I33" s="49">
        <f>'Приложение 3'!H31</f>
        <v>2174867</v>
      </c>
    </row>
    <row r="34" spans="1:25" ht="63" x14ac:dyDescent="0.25">
      <c r="A34" s="52" t="s">
        <v>93</v>
      </c>
      <c r="B34" s="244">
        <v>701</v>
      </c>
      <c r="C34" s="45" t="s">
        <v>71</v>
      </c>
      <c r="D34" s="45" t="s">
        <v>94</v>
      </c>
      <c r="E34" s="45"/>
      <c r="F34" s="45"/>
      <c r="G34" s="46">
        <f>G35</f>
        <v>86658614.230000004</v>
      </c>
      <c r="H34" s="46">
        <f t="shared" ref="H34:I36" si="8">H35</f>
        <v>82790494.749999985</v>
      </c>
      <c r="I34" s="46">
        <f t="shared" si="8"/>
        <v>83325720.349999994</v>
      </c>
    </row>
    <row r="35" spans="1:25" ht="15.75" x14ac:dyDescent="0.25">
      <c r="A35" s="44" t="s">
        <v>74</v>
      </c>
      <c r="B35" s="164">
        <v>701</v>
      </c>
      <c r="C35" s="45" t="s">
        <v>71</v>
      </c>
      <c r="D35" s="45" t="s">
        <v>94</v>
      </c>
      <c r="E35" s="45" t="s">
        <v>75</v>
      </c>
      <c r="F35" s="45"/>
      <c r="G35" s="46">
        <f>G36</f>
        <v>86658614.230000004</v>
      </c>
      <c r="H35" s="46">
        <f t="shared" si="8"/>
        <v>82790494.749999985</v>
      </c>
      <c r="I35" s="46">
        <f t="shared" si="8"/>
        <v>83325720.349999994</v>
      </c>
    </row>
    <row r="36" spans="1:25" ht="30" x14ac:dyDescent="0.2">
      <c r="A36" s="47" t="s">
        <v>76</v>
      </c>
      <c r="B36" s="166">
        <v>701</v>
      </c>
      <c r="C36" s="48" t="s">
        <v>71</v>
      </c>
      <c r="D36" s="48" t="s">
        <v>94</v>
      </c>
      <c r="E36" s="48" t="s">
        <v>77</v>
      </c>
      <c r="F36" s="48"/>
      <c r="G36" s="49">
        <f>G37</f>
        <v>86658614.230000004</v>
      </c>
      <c r="H36" s="49">
        <f t="shared" si="8"/>
        <v>82790494.749999985</v>
      </c>
      <c r="I36" s="49">
        <f t="shared" si="8"/>
        <v>83325720.349999994</v>
      </c>
    </row>
    <row r="37" spans="1:25" ht="30" x14ac:dyDescent="0.2">
      <c r="A37" s="47" t="s">
        <v>95</v>
      </c>
      <c r="B37" s="166">
        <v>701</v>
      </c>
      <c r="C37" s="48" t="s">
        <v>71</v>
      </c>
      <c r="D37" s="48" t="s">
        <v>94</v>
      </c>
      <c r="E37" s="48" t="s">
        <v>96</v>
      </c>
      <c r="F37" s="48"/>
      <c r="G37" s="49">
        <f>SUM(G38:G40)</f>
        <v>86658614.230000004</v>
      </c>
      <c r="H37" s="49">
        <f t="shared" ref="H37:I37" si="9">SUM(H38:H40)</f>
        <v>82790494.749999985</v>
      </c>
      <c r="I37" s="49">
        <f t="shared" si="9"/>
        <v>83325720.349999994</v>
      </c>
    </row>
    <row r="38" spans="1:25" ht="75" x14ac:dyDescent="0.2">
      <c r="A38" s="47" t="s">
        <v>80</v>
      </c>
      <c r="B38" s="166">
        <v>701</v>
      </c>
      <c r="C38" s="48" t="s">
        <v>71</v>
      </c>
      <c r="D38" s="48" t="s">
        <v>94</v>
      </c>
      <c r="E38" s="48" t="s">
        <v>96</v>
      </c>
      <c r="F38" s="48" t="s">
        <v>81</v>
      </c>
      <c r="G38" s="49">
        <f>'Приложение 3'!F36</f>
        <v>81072558.219999999</v>
      </c>
      <c r="H38" s="49">
        <f>'Приложение 3'!G36</f>
        <v>76177561.039999992</v>
      </c>
      <c r="I38" s="49">
        <f>'Приложение 3'!H36</f>
        <v>76377900.390000001</v>
      </c>
    </row>
    <row r="39" spans="1:25" s="43" customFormat="1" ht="30.75" x14ac:dyDescent="0.25">
      <c r="A39" s="47" t="s">
        <v>88</v>
      </c>
      <c r="B39" s="166">
        <v>701</v>
      </c>
      <c r="C39" s="48" t="s">
        <v>71</v>
      </c>
      <c r="D39" s="48" t="s">
        <v>94</v>
      </c>
      <c r="E39" s="48" t="s">
        <v>96</v>
      </c>
      <c r="F39" s="48" t="s">
        <v>89</v>
      </c>
      <c r="G39" s="49">
        <f>'Приложение 3'!F37</f>
        <v>5448256.0099999998</v>
      </c>
      <c r="H39" s="49">
        <f>'Приложение 3'!G37</f>
        <v>6466865.71</v>
      </c>
      <c r="I39" s="49">
        <f>'Приложение 3'!H37</f>
        <v>6793864.96</v>
      </c>
      <c r="J39" s="28"/>
      <c r="K39" s="28"/>
      <c r="L39" s="28"/>
      <c r="M39" s="28"/>
      <c r="N39" s="28"/>
      <c r="O39" s="28"/>
      <c r="P39" s="28"/>
      <c r="Q39" s="28"/>
      <c r="R39" s="28"/>
      <c r="S39" s="28"/>
      <c r="T39" s="28"/>
      <c r="U39" s="28"/>
      <c r="V39" s="28"/>
      <c r="W39" s="28"/>
      <c r="X39" s="28"/>
      <c r="Y39" s="28"/>
    </row>
    <row r="40" spans="1:25" s="43" customFormat="1" ht="15.75" x14ac:dyDescent="0.25">
      <c r="A40" s="47" t="s">
        <v>90</v>
      </c>
      <c r="B40" s="166">
        <v>701</v>
      </c>
      <c r="C40" s="48" t="s">
        <v>71</v>
      </c>
      <c r="D40" s="48" t="s">
        <v>94</v>
      </c>
      <c r="E40" s="48" t="s">
        <v>96</v>
      </c>
      <c r="F40" s="48" t="s">
        <v>91</v>
      </c>
      <c r="G40" s="49">
        <f>'Приложение 3'!F38</f>
        <v>137800</v>
      </c>
      <c r="H40" s="49">
        <f>'Приложение 3'!G38</f>
        <v>146068</v>
      </c>
      <c r="I40" s="49">
        <f>'Приложение 3'!H38</f>
        <v>153955</v>
      </c>
      <c r="J40" s="28"/>
      <c r="K40" s="28"/>
      <c r="L40" s="28"/>
      <c r="M40" s="28"/>
      <c r="N40" s="28"/>
      <c r="O40" s="28"/>
      <c r="P40" s="28"/>
      <c r="Q40" s="28"/>
      <c r="R40" s="28"/>
      <c r="S40" s="28"/>
      <c r="T40" s="28"/>
      <c r="U40" s="28"/>
      <c r="V40" s="28"/>
      <c r="W40" s="28"/>
      <c r="X40" s="28"/>
      <c r="Y40" s="28"/>
    </row>
    <row r="41" spans="1:25" ht="47.25" x14ac:dyDescent="0.25">
      <c r="A41" s="44" t="s">
        <v>99</v>
      </c>
      <c r="B41" s="164">
        <v>701</v>
      </c>
      <c r="C41" s="45" t="s">
        <v>71</v>
      </c>
      <c r="D41" s="45" t="s">
        <v>100</v>
      </c>
      <c r="E41" s="45"/>
      <c r="F41" s="45"/>
      <c r="G41" s="46">
        <f>G42</f>
        <v>59108105.75</v>
      </c>
      <c r="H41" s="46">
        <f t="shared" ref="H41:I42" si="10">H42</f>
        <v>51862137.739999995</v>
      </c>
      <c r="I41" s="46">
        <f t="shared" si="10"/>
        <v>53262205.869999997</v>
      </c>
    </row>
    <row r="42" spans="1:25" ht="15.75" x14ac:dyDescent="0.25">
      <c r="A42" s="44" t="s">
        <v>74</v>
      </c>
      <c r="B42" s="164">
        <v>701</v>
      </c>
      <c r="C42" s="45" t="s">
        <v>71</v>
      </c>
      <c r="D42" s="45" t="s">
        <v>100</v>
      </c>
      <c r="E42" s="45" t="s">
        <v>75</v>
      </c>
      <c r="F42" s="45"/>
      <c r="G42" s="46">
        <f>G43</f>
        <v>59108105.75</v>
      </c>
      <c r="H42" s="46">
        <f t="shared" si="10"/>
        <v>51862137.739999995</v>
      </c>
      <c r="I42" s="46">
        <f t="shared" si="10"/>
        <v>53262205.869999997</v>
      </c>
    </row>
    <row r="43" spans="1:25" ht="30" x14ac:dyDescent="0.2">
      <c r="A43" s="47" t="s">
        <v>76</v>
      </c>
      <c r="B43" s="166">
        <v>701</v>
      </c>
      <c r="C43" s="48" t="s">
        <v>71</v>
      </c>
      <c r="D43" s="48" t="s">
        <v>100</v>
      </c>
      <c r="E43" s="48" t="s">
        <v>77</v>
      </c>
      <c r="F43" s="48"/>
      <c r="G43" s="49">
        <f>G44+G47</f>
        <v>59108105.75</v>
      </c>
      <c r="H43" s="49">
        <f t="shared" ref="H43:I43" si="11">H44+H47</f>
        <v>51862137.739999995</v>
      </c>
      <c r="I43" s="49">
        <f t="shared" si="11"/>
        <v>53262205.869999997</v>
      </c>
    </row>
    <row r="44" spans="1:25" ht="30" x14ac:dyDescent="0.2">
      <c r="A44" s="47" t="s">
        <v>95</v>
      </c>
      <c r="B44" s="166">
        <v>701</v>
      </c>
      <c r="C44" s="48" t="s">
        <v>71</v>
      </c>
      <c r="D44" s="48" t="s">
        <v>100</v>
      </c>
      <c r="E44" s="48" t="s">
        <v>96</v>
      </c>
      <c r="F44" s="48"/>
      <c r="G44" s="49">
        <f>SUM(G45:G46)</f>
        <v>41454373.119999997</v>
      </c>
      <c r="H44" s="49">
        <f t="shared" ref="H44:I44" si="12">SUM(H45:H46)</f>
        <v>37062371.129999995</v>
      </c>
      <c r="I44" s="49">
        <f t="shared" si="12"/>
        <v>37862371.119999997</v>
      </c>
    </row>
    <row r="45" spans="1:25" ht="75" x14ac:dyDescent="0.2">
      <c r="A45" s="47" t="s">
        <v>80</v>
      </c>
      <c r="B45" s="166">
        <v>701</v>
      </c>
      <c r="C45" s="48" t="s">
        <v>71</v>
      </c>
      <c r="D45" s="48" t="s">
        <v>100</v>
      </c>
      <c r="E45" s="48" t="s">
        <v>96</v>
      </c>
      <c r="F45" s="48" t="s">
        <v>81</v>
      </c>
      <c r="G45" s="49">
        <f>'Приложение 3'!F47</f>
        <v>39662373.119999997</v>
      </c>
      <c r="H45" s="49">
        <f>'Приложение 3'!G47</f>
        <v>35039891.129999995</v>
      </c>
      <c r="I45" s="49">
        <f>'Приложение 3'!H47</f>
        <v>35839891.119999997</v>
      </c>
    </row>
    <row r="46" spans="1:25" ht="30" x14ac:dyDescent="0.2">
      <c r="A46" s="47" t="s">
        <v>88</v>
      </c>
      <c r="B46" s="166">
        <v>701</v>
      </c>
      <c r="C46" s="48" t="s">
        <v>71</v>
      </c>
      <c r="D46" s="48" t="s">
        <v>100</v>
      </c>
      <c r="E46" s="48" t="s">
        <v>96</v>
      </c>
      <c r="F46" s="48" t="s">
        <v>89</v>
      </c>
      <c r="G46" s="49">
        <f>'Приложение 3'!F48</f>
        <v>1792000</v>
      </c>
      <c r="H46" s="49">
        <f>'Приложение 3'!G48</f>
        <v>2022480</v>
      </c>
      <c r="I46" s="49">
        <f>'Приложение 3'!H48</f>
        <v>2022480</v>
      </c>
    </row>
    <row r="47" spans="1:25" ht="45" x14ac:dyDescent="0.2">
      <c r="A47" s="47" t="s">
        <v>101</v>
      </c>
      <c r="B47" s="166">
        <v>701</v>
      </c>
      <c r="C47" s="48" t="s">
        <v>71</v>
      </c>
      <c r="D47" s="48" t="s">
        <v>100</v>
      </c>
      <c r="E47" s="48" t="s">
        <v>102</v>
      </c>
      <c r="F47" s="48"/>
      <c r="G47" s="49">
        <f>SUM(G48:G50)</f>
        <v>17653732.630000003</v>
      </c>
      <c r="H47" s="49">
        <f t="shared" ref="H47:I47" si="13">SUM(H48:H50)</f>
        <v>14799766.610000001</v>
      </c>
      <c r="I47" s="49">
        <f t="shared" si="13"/>
        <v>15399834.75</v>
      </c>
    </row>
    <row r="48" spans="1:25" ht="75" x14ac:dyDescent="0.2">
      <c r="A48" s="47" t="s">
        <v>80</v>
      </c>
      <c r="B48" s="166">
        <v>701</v>
      </c>
      <c r="C48" s="48" t="s">
        <v>71</v>
      </c>
      <c r="D48" s="48" t="s">
        <v>100</v>
      </c>
      <c r="E48" s="48" t="s">
        <v>102</v>
      </c>
      <c r="F48" s="48" t="s">
        <v>81</v>
      </c>
      <c r="G48" s="49">
        <f>'Приложение 3'!F43</f>
        <v>16153155.439999999</v>
      </c>
      <c r="H48" s="49">
        <f>'Приложение 3'!G43</f>
        <v>13317421.050000001</v>
      </c>
      <c r="I48" s="49">
        <f>'Приложение 3'!H43</f>
        <v>13946706.689999999</v>
      </c>
    </row>
    <row r="49" spans="1:25" ht="30" x14ac:dyDescent="0.2">
      <c r="A49" s="47" t="s">
        <v>88</v>
      </c>
      <c r="B49" s="166">
        <v>701</v>
      </c>
      <c r="C49" s="48" t="s">
        <v>71</v>
      </c>
      <c r="D49" s="48" t="s">
        <v>100</v>
      </c>
      <c r="E49" s="48" t="s">
        <v>102</v>
      </c>
      <c r="F49" s="48" t="s">
        <v>89</v>
      </c>
      <c r="G49" s="49">
        <f>'Приложение 3'!F44</f>
        <v>1499924.34</v>
      </c>
      <c r="H49" s="49">
        <f>'Приложение 3'!G44</f>
        <v>1482345.56</v>
      </c>
      <c r="I49" s="49">
        <f>'Приложение 3'!H44</f>
        <v>1453128.06</v>
      </c>
    </row>
    <row r="50" spans="1:25" x14ac:dyDescent="0.2">
      <c r="A50" s="47" t="s">
        <v>90</v>
      </c>
      <c r="B50" s="166">
        <v>701</v>
      </c>
      <c r="C50" s="48" t="s">
        <v>71</v>
      </c>
      <c r="D50" s="48" t="s">
        <v>100</v>
      </c>
      <c r="E50" s="48" t="s">
        <v>102</v>
      </c>
      <c r="F50" s="48" t="s">
        <v>91</v>
      </c>
      <c r="G50" s="49">
        <f>'Приложение 3'!F45</f>
        <v>652.85</v>
      </c>
      <c r="H50" s="49">
        <f>'Приложение 3'!G45</f>
        <v>0</v>
      </c>
      <c r="I50" s="49">
        <f>'Приложение 3'!H45</f>
        <v>0</v>
      </c>
    </row>
    <row r="51" spans="1:25" ht="15.75" x14ac:dyDescent="0.25">
      <c r="A51" s="44" t="s">
        <v>109</v>
      </c>
      <c r="B51" s="164">
        <v>701</v>
      </c>
      <c r="C51" s="45" t="s">
        <v>71</v>
      </c>
      <c r="D51" s="45" t="s">
        <v>110</v>
      </c>
      <c r="E51" s="45"/>
      <c r="F51" s="45"/>
      <c r="G51" s="46">
        <f>G52</f>
        <v>3082600.6200000048</v>
      </c>
      <c r="H51" s="46">
        <f t="shared" ref="H51:I54" si="14">H52</f>
        <v>68868077.739999995</v>
      </c>
      <c r="I51" s="46">
        <f t="shared" si="14"/>
        <v>70000000</v>
      </c>
    </row>
    <row r="52" spans="1:25" ht="15.75" x14ac:dyDescent="0.25">
      <c r="A52" s="44" t="s">
        <v>74</v>
      </c>
      <c r="B52" s="164">
        <v>701</v>
      </c>
      <c r="C52" s="45" t="s">
        <v>71</v>
      </c>
      <c r="D52" s="45" t="s">
        <v>110</v>
      </c>
      <c r="E52" s="45" t="s">
        <v>75</v>
      </c>
      <c r="F52" s="45"/>
      <c r="G52" s="46">
        <f>G53</f>
        <v>3082600.6200000048</v>
      </c>
      <c r="H52" s="46">
        <f t="shared" si="14"/>
        <v>68868077.739999995</v>
      </c>
      <c r="I52" s="46">
        <f t="shared" si="14"/>
        <v>70000000</v>
      </c>
    </row>
    <row r="53" spans="1:25" x14ac:dyDescent="0.2">
      <c r="A53" s="47" t="s">
        <v>186</v>
      </c>
      <c r="B53" s="166">
        <v>701</v>
      </c>
      <c r="C53" s="48" t="s">
        <v>71</v>
      </c>
      <c r="D53" s="48" t="s">
        <v>110</v>
      </c>
      <c r="E53" s="48" t="s">
        <v>112</v>
      </c>
      <c r="F53" s="48"/>
      <c r="G53" s="49">
        <f>G54</f>
        <v>3082600.6200000048</v>
      </c>
      <c r="H53" s="49">
        <f t="shared" si="14"/>
        <v>68868077.739999995</v>
      </c>
      <c r="I53" s="49">
        <f t="shared" si="14"/>
        <v>70000000</v>
      </c>
    </row>
    <row r="54" spans="1:25" x14ac:dyDescent="0.2">
      <c r="A54" s="47" t="s">
        <v>113</v>
      </c>
      <c r="B54" s="166">
        <v>701</v>
      </c>
      <c r="C54" s="48" t="s">
        <v>71</v>
      </c>
      <c r="D54" s="48" t="s">
        <v>110</v>
      </c>
      <c r="E54" s="48" t="s">
        <v>114</v>
      </c>
      <c r="F54" s="48"/>
      <c r="G54" s="49">
        <f>G55</f>
        <v>3082600.6200000048</v>
      </c>
      <c r="H54" s="49">
        <f t="shared" si="14"/>
        <v>68868077.739999995</v>
      </c>
      <c r="I54" s="49">
        <f t="shared" si="14"/>
        <v>70000000</v>
      </c>
    </row>
    <row r="55" spans="1:25" x14ac:dyDescent="0.2">
      <c r="A55" s="47" t="s">
        <v>90</v>
      </c>
      <c r="B55" s="166">
        <v>701</v>
      </c>
      <c r="C55" s="48" t="s">
        <v>71</v>
      </c>
      <c r="D55" s="48" t="s">
        <v>110</v>
      </c>
      <c r="E55" s="48" t="s">
        <v>114</v>
      </c>
      <c r="F55" s="48" t="s">
        <v>91</v>
      </c>
      <c r="G55" s="49">
        <f>'Приложение 3'!F58</f>
        <v>3082600.6200000048</v>
      </c>
      <c r="H55" s="49">
        <f>'Приложение 3'!G58</f>
        <v>68868077.739999995</v>
      </c>
      <c r="I55" s="49">
        <f>'Приложение 3'!H58</f>
        <v>70000000</v>
      </c>
    </row>
    <row r="56" spans="1:25" s="43" customFormat="1" ht="15.75" x14ac:dyDescent="0.25">
      <c r="A56" s="44" t="s">
        <v>115</v>
      </c>
      <c r="B56" s="164">
        <v>701</v>
      </c>
      <c r="C56" s="45" t="s">
        <v>71</v>
      </c>
      <c r="D56" s="45" t="s">
        <v>116</v>
      </c>
      <c r="E56" s="45"/>
      <c r="F56" s="45"/>
      <c r="G56" s="46">
        <f>G57+G63+G67+G97</f>
        <v>897354308.41000009</v>
      </c>
      <c r="H56" s="46">
        <f>H57+H63+H67+H97</f>
        <v>891366852.22000003</v>
      </c>
      <c r="I56" s="46">
        <f t="shared" ref="I56" si="15">I57+I63+I67+I97</f>
        <v>747278049.30000007</v>
      </c>
      <c r="J56" s="28"/>
      <c r="K56" s="28"/>
      <c r="L56" s="28"/>
      <c r="M56" s="28"/>
      <c r="N56" s="28"/>
      <c r="O56" s="28"/>
      <c r="P56" s="28"/>
      <c r="Q56" s="28"/>
      <c r="R56" s="28"/>
      <c r="S56" s="28"/>
      <c r="T56" s="28"/>
      <c r="U56" s="28"/>
      <c r="V56" s="28"/>
      <c r="W56" s="28"/>
      <c r="X56" s="28"/>
      <c r="Y56" s="28"/>
    </row>
    <row r="57" spans="1:25" ht="47.25" x14ac:dyDescent="0.25">
      <c r="A57" s="44" t="s">
        <v>187</v>
      </c>
      <c r="B57" s="164">
        <v>701</v>
      </c>
      <c r="C57" s="45" t="s">
        <v>71</v>
      </c>
      <c r="D57" s="45" t="s">
        <v>116</v>
      </c>
      <c r="E57" s="45" t="s">
        <v>188</v>
      </c>
      <c r="F57" s="45"/>
      <c r="G57" s="46">
        <f>G58</f>
        <v>10856307.92</v>
      </c>
      <c r="H57" s="46">
        <f t="shared" ref="H57:I57" si="16">H58</f>
        <v>7000000</v>
      </c>
      <c r="I57" s="46">
        <f t="shared" si="16"/>
        <v>4000000</v>
      </c>
    </row>
    <row r="58" spans="1:25" ht="45" x14ac:dyDescent="0.2">
      <c r="A58" s="245" t="s">
        <v>189</v>
      </c>
      <c r="B58" s="137">
        <v>701</v>
      </c>
      <c r="C58" s="48" t="s">
        <v>71</v>
      </c>
      <c r="D58" s="48" t="s">
        <v>116</v>
      </c>
      <c r="E58" s="48" t="s">
        <v>190</v>
      </c>
      <c r="F58" s="48"/>
      <c r="G58" s="49">
        <f>G59+G61</f>
        <v>10856307.92</v>
      </c>
      <c r="H58" s="49">
        <f t="shared" ref="H58:I58" si="17">H59+H61</f>
        <v>7000000</v>
      </c>
      <c r="I58" s="49">
        <f t="shared" si="17"/>
        <v>4000000</v>
      </c>
    </row>
    <row r="59" spans="1:25" ht="30" x14ac:dyDescent="0.2">
      <c r="A59" s="245" t="s">
        <v>288</v>
      </c>
      <c r="B59" s="137">
        <v>701</v>
      </c>
      <c r="C59" s="48" t="s">
        <v>71</v>
      </c>
      <c r="D59" s="48" t="s">
        <v>116</v>
      </c>
      <c r="E59" s="105">
        <v>6130010000</v>
      </c>
      <c r="F59" s="105"/>
      <c r="G59" s="106">
        <f>G60</f>
        <v>3931501.25</v>
      </c>
      <c r="H59" s="106">
        <f t="shared" ref="H59:I59" si="18">H60</f>
        <v>5000000</v>
      </c>
      <c r="I59" s="106">
        <f t="shared" si="18"/>
        <v>2000000</v>
      </c>
    </row>
    <row r="60" spans="1:25" ht="30" x14ac:dyDescent="0.2">
      <c r="A60" s="245" t="s">
        <v>88</v>
      </c>
      <c r="B60" s="137">
        <v>701</v>
      </c>
      <c r="C60" s="48" t="s">
        <v>71</v>
      </c>
      <c r="D60" s="48" t="s">
        <v>116</v>
      </c>
      <c r="E60" s="105">
        <v>6130010000</v>
      </c>
      <c r="F60" s="105" t="s">
        <v>89</v>
      </c>
      <c r="G60" s="106">
        <f>3440015+491486.25</f>
        <v>3931501.25</v>
      </c>
      <c r="H60" s="106">
        <v>5000000</v>
      </c>
      <c r="I60" s="106">
        <v>2000000</v>
      </c>
    </row>
    <row r="61" spans="1:25" ht="45" x14ac:dyDescent="0.2">
      <c r="A61" s="245" t="s">
        <v>289</v>
      </c>
      <c r="B61" s="137">
        <v>701</v>
      </c>
      <c r="C61" s="48" t="s">
        <v>71</v>
      </c>
      <c r="D61" s="48" t="s">
        <v>116</v>
      </c>
      <c r="E61" s="105">
        <v>6130010001</v>
      </c>
      <c r="F61" s="105"/>
      <c r="G61" s="106">
        <f>G62</f>
        <v>6924806.6699999999</v>
      </c>
      <c r="H61" s="106">
        <f t="shared" ref="H61:I61" si="19">H62</f>
        <v>2000000</v>
      </c>
      <c r="I61" s="106">
        <f t="shared" si="19"/>
        <v>2000000</v>
      </c>
    </row>
    <row r="62" spans="1:25" ht="30" x14ac:dyDescent="0.2">
      <c r="A62" s="47" t="s">
        <v>88</v>
      </c>
      <c r="B62" s="166">
        <v>701</v>
      </c>
      <c r="C62" s="48" t="s">
        <v>71</v>
      </c>
      <c r="D62" s="48" t="s">
        <v>116</v>
      </c>
      <c r="E62" s="105">
        <v>6130010001</v>
      </c>
      <c r="F62" s="105" t="s">
        <v>89</v>
      </c>
      <c r="G62" s="106">
        <f>6295140+629666.67</f>
        <v>6924806.6699999999</v>
      </c>
      <c r="H62" s="106">
        <v>2000000</v>
      </c>
      <c r="I62" s="106">
        <v>2000000</v>
      </c>
    </row>
    <row r="63" spans="1:25" s="43" customFormat="1" ht="31.5" x14ac:dyDescent="0.25">
      <c r="A63" s="44" t="s">
        <v>191</v>
      </c>
      <c r="B63" s="164">
        <v>701</v>
      </c>
      <c r="C63" s="45" t="s">
        <v>71</v>
      </c>
      <c r="D63" s="45" t="s">
        <v>116</v>
      </c>
      <c r="E63" s="107" t="s">
        <v>188</v>
      </c>
      <c r="F63" s="107"/>
      <c r="G63" s="108">
        <f>G64</f>
        <v>130554359.09999999</v>
      </c>
      <c r="H63" s="108">
        <f t="shared" ref="H63:I65" si="20">H64</f>
        <v>153595877.34999999</v>
      </c>
      <c r="I63" s="108">
        <f t="shared" si="20"/>
        <v>0</v>
      </c>
      <c r="J63" s="28"/>
      <c r="K63" s="28"/>
      <c r="L63" s="28"/>
      <c r="M63" s="28"/>
      <c r="N63" s="28"/>
      <c r="O63" s="28"/>
      <c r="P63" s="28"/>
      <c r="Q63" s="28"/>
      <c r="R63" s="28"/>
      <c r="S63" s="28"/>
      <c r="T63" s="28"/>
      <c r="U63" s="28"/>
      <c r="V63" s="28"/>
      <c r="W63" s="28"/>
      <c r="X63" s="28"/>
      <c r="Y63" s="28"/>
    </row>
    <row r="64" spans="1:25" ht="45" x14ac:dyDescent="0.2">
      <c r="A64" s="47" t="s">
        <v>192</v>
      </c>
      <c r="B64" s="166">
        <v>701</v>
      </c>
      <c r="C64" s="48" t="s">
        <v>71</v>
      </c>
      <c r="D64" s="48" t="s">
        <v>116</v>
      </c>
      <c r="E64" s="105" t="s">
        <v>190</v>
      </c>
      <c r="F64" s="105"/>
      <c r="G64" s="106">
        <f>G65</f>
        <v>130554359.09999999</v>
      </c>
      <c r="H64" s="106">
        <f t="shared" si="20"/>
        <v>153595877.34999999</v>
      </c>
      <c r="I64" s="106">
        <f t="shared" si="20"/>
        <v>0</v>
      </c>
    </row>
    <row r="65" spans="1:25" ht="30" x14ac:dyDescent="0.2">
      <c r="A65" s="47" t="s">
        <v>290</v>
      </c>
      <c r="B65" s="166">
        <v>701</v>
      </c>
      <c r="C65" s="48" t="s">
        <v>71</v>
      </c>
      <c r="D65" s="48" t="s">
        <v>116</v>
      </c>
      <c r="E65" s="105" t="s">
        <v>291</v>
      </c>
      <c r="F65" s="105"/>
      <c r="G65" s="106">
        <f>G66</f>
        <v>130554359.09999999</v>
      </c>
      <c r="H65" s="106">
        <f t="shared" si="20"/>
        <v>153595877.34999999</v>
      </c>
      <c r="I65" s="106">
        <f t="shared" si="20"/>
        <v>0</v>
      </c>
    </row>
    <row r="66" spans="1:25" ht="30" x14ac:dyDescent="0.2">
      <c r="A66" s="47" t="s">
        <v>158</v>
      </c>
      <c r="B66" s="166">
        <v>701</v>
      </c>
      <c r="C66" s="48" t="s">
        <v>71</v>
      </c>
      <c r="D66" s="48" t="s">
        <v>116</v>
      </c>
      <c r="E66" s="105" t="s">
        <v>291</v>
      </c>
      <c r="F66" s="105" t="s">
        <v>159</v>
      </c>
      <c r="G66" s="106">
        <f>98090189.99+31988866.59+475302.52</f>
        <v>130554359.09999999</v>
      </c>
      <c r="H66" s="106">
        <f>98090189.87+55505687.48</f>
        <v>153595877.34999999</v>
      </c>
      <c r="I66" s="106">
        <v>0</v>
      </c>
    </row>
    <row r="67" spans="1:25" ht="31.5" x14ac:dyDescent="0.25">
      <c r="A67" s="44" t="s">
        <v>193</v>
      </c>
      <c r="B67" s="164">
        <v>701</v>
      </c>
      <c r="C67" s="45" t="s">
        <v>71</v>
      </c>
      <c r="D67" s="45" t="s">
        <v>116</v>
      </c>
      <c r="E67" s="45" t="s">
        <v>194</v>
      </c>
      <c r="F67" s="45"/>
      <c r="G67" s="46">
        <f>G68+G92</f>
        <v>58552868.549999997</v>
      </c>
      <c r="H67" s="46">
        <f>H68+H92</f>
        <v>59445365.5</v>
      </c>
      <c r="I67" s="46">
        <f>I68+I92</f>
        <v>59445365.5</v>
      </c>
    </row>
    <row r="68" spans="1:25" x14ac:dyDescent="0.2">
      <c r="A68" s="47" t="s">
        <v>195</v>
      </c>
      <c r="B68" s="166">
        <v>701</v>
      </c>
      <c r="C68" s="48" t="s">
        <v>71</v>
      </c>
      <c r="D68" s="48" t="s">
        <v>116</v>
      </c>
      <c r="E68" s="48" t="s">
        <v>196</v>
      </c>
      <c r="F68" s="48"/>
      <c r="G68" s="49">
        <f>G69+G85</f>
        <v>15425045.739999998</v>
      </c>
      <c r="H68" s="49">
        <f>H69+H85</f>
        <v>15930560</v>
      </c>
      <c r="I68" s="49">
        <f>I69+I85</f>
        <v>15930560</v>
      </c>
      <c r="J68" s="30"/>
    </row>
    <row r="69" spans="1:25" s="176" customFormat="1" x14ac:dyDescent="0.2">
      <c r="A69" s="47" t="s">
        <v>197</v>
      </c>
      <c r="B69" s="166">
        <v>701</v>
      </c>
      <c r="C69" s="48" t="s">
        <v>71</v>
      </c>
      <c r="D69" s="48" t="s">
        <v>116</v>
      </c>
      <c r="E69" s="48" t="s">
        <v>196</v>
      </c>
      <c r="F69" s="168"/>
      <c r="G69" s="49">
        <f>G70+G72+G75+G77+G79+G81+G83</f>
        <v>12741387.739999998</v>
      </c>
      <c r="H69" s="49">
        <f t="shared" ref="H69:I69" si="21">H70+H72+H75+H77+H79+H81+H83</f>
        <v>15075560</v>
      </c>
      <c r="I69" s="49">
        <f t="shared" si="21"/>
        <v>15075560</v>
      </c>
      <c r="J69" s="28"/>
      <c r="K69" s="28"/>
      <c r="L69" s="28"/>
      <c r="M69" s="28"/>
      <c r="N69" s="28"/>
      <c r="O69" s="28"/>
      <c r="P69" s="28"/>
      <c r="Q69" s="28"/>
      <c r="R69" s="28"/>
      <c r="S69" s="28"/>
      <c r="T69" s="28"/>
      <c r="U69" s="28"/>
      <c r="V69" s="28"/>
      <c r="W69" s="28"/>
      <c r="X69" s="28"/>
      <c r="Y69" s="28"/>
    </row>
    <row r="70" spans="1:25" ht="49.5" customHeight="1" x14ac:dyDescent="0.2">
      <c r="A70" s="47" t="s">
        <v>292</v>
      </c>
      <c r="B70" s="166">
        <v>701</v>
      </c>
      <c r="C70" s="48" t="s">
        <v>71</v>
      </c>
      <c r="D70" s="48" t="s">
        <v>116</v>
      </c>
      <c r="E70" s="216">
        <v>7330010001</v>
      </c>
      <c r="F70" s="48"/>
      <c r="G70" s="49">
        <f>G71</f>
        <v>1100000</v>
      </c>
      <c r="H70" s="49">
        <f t="shared" ref="H70:I70" si="22">H71</f>
        <v>0</v>
      </c>
      <c r="I70" s="49">
        <f t="shared" si="22"/>
        <v>0</v>
      </c>
    </row>
    <row r="71" spans="1:25" ht="30" x14ac:dyDescent="0.2">
      <c r="A71" s="47" t="s">
        <v>158</v>
      </c>
      <c r="B71" s="166">
        <v>701</v>
      </c>
      <c r="C71" s="48" t="s">
        <v>71</v>
      </c>
      <c r="D71" s="48" t="s">
        <v>116</v>
      </c>
      <c r="E71" s="216">
        <v>7330010001</v>
      </c>
      <c r="F71" s="48" t="s">
        <v>159</v>
      </c>
      <c r="G71" s="49">
        <v>1100000</v>
      </c>
      <c r="H71" s="49">
        <v>0</v>
      </c>
      <c r="I71" s="49">
        <v>0</v>
      </c>
    </row>
    <row r="72" spans="1:25" s="176" customFormat="1" x14ac:dyDescent="0.2">
      <c r="A72" s="47" t="s">
        <v>294</v>
      </c>
      <c r="B72" s="166">
        <v>701</v>
      </c>
      <c r="C72" s="48" t="s">
        <v>71</v>
      </c>
      <c r="D72" s="48" t="s">
        <v>116</v>
      </c>
      <c r="E72" s="48" t="s">
        <v>295</v>
      </c>
      <c r="F72" s="168"/>
      <c r="G72" s="49">
        <f>SUM(G73:G74)</f>
        <v>1153600</v>
      </c>
      <c r="H72" s="49">
        <f t="shared" ref="H72:I72" si="23">SUM(H73:H74)</f>
        <v>2848600</v>
      </c>
      <c r="I72" s="49">
        <f t="shared" si="23"/>
        <v>2848600</v>
      </c>
      <c r="J72" s="28"/>
      <c r="K72" s="28"/>
      <c r="L72" s="28"/>
      <c r="M72" s="28"/>
      <c r="N72" s="28"/>
      <c r="O72" s="28"/>
      <c r="P72" s="28"/>
      <c r="Q72" s="28"/>
      <c r="R72" s="28"/>
      <c r="S72" s="28"/>
      <c r="T72" s="28"/>
      <c r="U72" s="28"/>
      <c r="V72" s="28"/>
      <c r="W72" s="28"/>
      <c r="X72" s="28"/>
      <c r="Y72" s="28"/>
    </row>
    <row r="73" spans="1:25" s="176" customFormat="1" ht="30" x14ac:dyDescent="0.2">
      <c r="A73" s="47" t="s">
        <v>88</v>
      </c>
      <c r="B73" s="166">
        <v>701</v>
      </c>
      <c r="C73" s="48" t="s">
        <v>71</v>
      </c>
      <c r="D73" s="48" t="s">
        <v>116</v>
      </c>
      <c r="E73" s="48" t="s">
        <v>295</v>
      </c>
      <c r="F73" s="168" t="s">
        <v>89</v>
      </c>
      <c r="G73" s="49">
        <f>2838600-5275-1400000-295000</f>
        <v>1138325</v>
      </c>
      <c r="H73" s="49">
        <v>2838600</v>
      </c>
      <c r="I73" s="49">
        <v>2838600</v>
      </c>
      <c r="J73" s="28"/>
      <c r="K73" s="28"/>
      <c r="L73" s="28"/>
      <c r="M73" s="28"/>
      <c r="N73" s="28"/>
      <c r="O73" s="28"/>
      <c r="P73" s="28"/>
      <c r="Q73" s="28"/>
      <c r="R73" s="28"/>
      <c r="S73" s="28"/>
      <c r="T73" s="28"/>
      <c r="U73" s="28"/>
      <c r="V73" s="28"/>
      <c r="W73" s="28"/>
      <c r="X73" s="28"/>
      <c r="Y73" s="28"/>
    </row>
    <row r="74" spans="1:25" x14ac:dyDescent="0.2">
      <c r="A74" s="47" t="s">
        <v>90</v>
      </c>
      <c r="B74" s="166">
        <v>701</v>
      </c>
      <c r="C74" s="48" t="s">
        <v>71</v>
      </c>
      <c r="D74" s="48" t="s">
        <v>116</v>
      </c>
      <c r="E74" s="48" t="s">
        <v>295</v>
      </c>
      <c r="F74" s="48" t="s">
        <v>91</v>
      </c>
      <c r="G74" s="49">
        <f>10000+5275</f>
        <v>15275</v>
      </c>
      <c r="H74" s="49">
        <v>10000</v>
      </c>
      <c r="I74" s="49">
        <v>10000</v>
      </c>
    </row>
    <row r="75" spans="1:25" s="176" customFormat="1" ht="30" x14ac:dyDescent="0.2">
      <c r="A75" s="47" t="s">
        <v>296</v>
      </c>
      <c r="B75" s="166">
        <v>701</v>
      </c>
      <c r="C75" s="48" t="s">
        <v>71</v>
      </c>
      <c r="D75" s="48" t="s">
        <v>116</v>
      </c>
      <c r="E75" s="48" t="s">
        <v>297</v>
      </c>
      <c r="F75" s="168"/>
      <c r="G75" s="49">
        <f>G76</f>
        <v>477500</v>
      </c>
      <c r="H75" s="49">
        <f t="shared" ref="H75:I75" si="24">H76</f>
        <v>133000</v>
      </c>
      <c r="I75" s="49">
        <f t="shared" si="24"/>
        <v>133000</v>
      </c>
      <c r="J75" s="28"/>
      <c r="K75" s="28"/>
      <c r="L75" s="28"/>
      <c r="M75" s="28"/>
      <c r="N75" s="28"/>
      <c r="O75" s="28"/>
      <c r="P75" s="28"/>
      <c r="Q75" s="28"/>
      <c r="R75" s="28"/>
      <c r="S75" s="28"/>
      <c r="T75" s="28"/>
      <c r="U75" s="28"/>
      <c r="V75" s="28"/>
      <c r="W75" s="28"/>
      <c r="X75" s="28"/>
      <c r="Y75" s="28"/>
    </row>
    <row r="76" spans="1:25" s="176" customFormat="1" ht="30" x14ac:dyDescent="0.2">
      <c r="A76" s="47" t="s">
        <v>88</v>
      </c>
      <c r="B76" s="166">
        <v>701</v>
      </c>
      <c r="C76" s="48" t="s">
        <v>71</v>
      </c>
      <c r="D76" s="48" t="s">
        <v>116</v>
      </c>
      <c r="E76" s="48" t="s">
        <v>297</v>
      </c>
      <c r="F76" s="168" t="s">
        <v>89</v>
      </c>
      <c r="G76" s="49">
        <f>133000+344500</f>
        <v>477500</v>
      </c>
      <c r="H76" s="49">
        <v>133000</v>
      </c>
      <c r="I76" s="49">
        <v>133000</v>
      </c>
      <c r="J76" s="28"/>
      <c r="K76" s="28"/>
      <c r="L76" s="28"/>
      <c r="M76" s="28"/>
      <c r="N76" s="28"/>
      <c r="O76" s="28"/>
      <c r="P76" s="28"/>
      <c r="Q76" s="28"/>
      <c r="R76" s="28"/>
      <c r="S76" s="28"/>
      <c r="T76" s="28"/>
      <c r="U76" s="28"/>
      <c r="V76" s="28"/>
      <c r="W76" s="28"/>
      <c r="X76" s="28"/>
      <c r="Y76" s="28"/>
    </row>
    <row r="77" spans="1:25" s="176" customFormat="1" x14ac:dyDescent="0.2">
      <c r="A77" s="47" t="s">
        <v>298</v>
      </c>
      <c r="B77" s="166">
        <v>701</v>
      </c>
      <c r="C77" s="48" t="s">
        <v>71</v>
      </c>
      <c r="D77" s="48" t="s">
        <v>116</v>
      </c>
      <c r="E77" s="48" t="s">
        <v>299</v>
      </c>
      <c r="F77" s="168"/>
      <c r="G77" s="49">
        <f>G78</f>
        <v>2083631.97</v>
      </c>
      <c r="H77" s="49">
        <f t="shared" ref="H77:I77" si="25">H78</f>
        <v>5717960</v>
      </c>
      <c r="I77" s="49">
        <f t="shared" si="25"/>
        <v>5717960</v>
      </c>
      <c r="J77" s="28"/>
      <c r="K77" s="28"/>
      <c r="L77" s="28"/>
      <c r="M77" s="28"/>
      <c r="N77" s="28"/>
      <c r="O77" s="28"/>
      <c r="P77" s="28"/>
      <c r="Q77" s="28"/>
      <c r="R77" s="28"/>
      <c r="S77" s="28"/>
      <c r="T77" s="28"/>
      <c r="U77" s="28"/>
      <c r="V77" s="28"/>
      <c r="W77" s="28"/>
      <c r="X77" s="28"/>
      <c r="Y77" s="28"/>
    </row>
    <row r="78" spans="1:25" s="176" customFormat="1" ht="30" x14ac:dyDescent="0.2">
      <c r="A78" s="47" t="s">
        <v>88</v>
      </c>
      <c r="B78" s="166">
        <v>701</v>
      </c>
      <c r="C78" s="48" t="s">
        <v>71</v>
      </c>
      <c r="D78" s="48" t="s">
        <v>116</v>
      </c>
      <c r="E78" s="48" t="s">
        <v>299</v>
      </c>
      <c r="F78" s="168" t="s">
        <v>89</v>
      </c>
      <c r="G78" s="49">
        <f>3717960-68053-6000-100558.56-1459716.47</f>
        <v>2083631.97</v>
      </c>
      <c r="H78" s="49">
        <v>5717960</v>
      </c>
      <c r="I78" s="49">
        <v>5717960</v>
      </c>
      <c r="J78" s="28"/>
      <c r="K78" s="28"/>
      <c r="L78" s="28"/>
      <c r="M78" s="28"/>
      <c r="N78" s="28"/>
      <c r="O78" s="28"/>
      <c r="P78" s="28"/>
      <c r="Q78" s="28"/>
      <c r="R78" s="28"/>
      <c r="S78" s="28"/>
      <c r="T78" s="28"/>
      <c r="U78" s="28"/>
      <c r="V78" s="28"/>
      <c r="W78" s="28"/>
      <c r="X78" s="28"/>
      <c r="Y78" s="28"/>
    </row>
    <row r="79" spans="1:25" s="176" customFormat="1" ht="30" x14ac:dyDescent="0.2">
      <c r="A79" s="47" t="s">
        <v>300</v>
      </c>
      <c r="B79" s="166">
        <v>701</v>
      </c>
      <c r="C79" s="48" t="s">
        <v>71</v>
      </c>
      <c r="D79" s="48" t="s">
        <v>116</v>
      </c>
      <c r="E79" s="48" t="s">
        <v>301</v>
      </c>
      <c r="F79" s="168"/>
      <c r="G79" s="49">
        <f>G80</f>
        <v>4.0000000037252903E-2</v>
      </c>
      <c r="H79" s="49">
        <f t="shared" ref="H79:I79" si="26">H80</f>
        <v>0</v>
      </c>
      <c r="I79" s="49">
        <f t="shared" si="26"/>
        <v>0</v>
      </c>
      <c r="J79" s="28"/>
      <c r="K79" s="28"/>
      <c r="L79" s="28"/>
      <c r="M79" s="28"/>
      <c r="N79" s="28"/>
      <c r="O79" s="28"/>
      <c r="P79" s="28"/>
      <c r="Q79" s="28"/>
      <c r="R79" s="28"/>
      <c r="S79" s="28"/>
      <c r="T79" s="28"/>
      <c r="U79" s="28"/>
      <c r="V79" s="28"/>
      <c r="W79" s="28"/>
      <c r="X79" s="28"/>
      <c r="Y79" s="28"/>
    </row>
    <row r="80" spans="1:25" s="176" customFormat="1" ht="30" x14ac:dyDescent="0.2">
      <c r="A80" s="47" t="s">
        <v>88</v>
      </c>
      <c r="B80" s="166">
        <v>701</v>
      </c>
      <c r="C80" s="48" t="s">
        <v>71</v>
      </c>
      <c r="D80" s="48" t="s">
        <v>116</v>
      </c>
      <c r="E80" s="48" t="s">
        <v>301</v>
      </c>
      <c r="F80" s="168" t="s">
        <v>89</v>
      </c>
      <c r="G80" s="49">
        <f>2582296.62-344500-279065.72-475302.52-86873.54-74800-550000-751754.8-20000</f>
        <v>4.0000000037252903E-2</v>
      </c>
      <c r="H80" s="49">
        <v>0</v>
      </c>
      <c r="I80" s="49">
        <v>0</v>
      </c>
      <c r="J80" s="28"/>
      <c r="K80" s="28"/>
      <c r="L80" s="28"/>
      <c r="M80" s="28"/>
      <c r="N80" s="28"/>
      <c r="O80" s="28"/>
      <c r="P80" s="28"/>
      <c r="Q80" s="28"/>
      <c r="R80" s="28"/>
      <c r="S80" s="28"/>
      <c r="T80" s="28"/>
      <c r="U80" s="28"/>
      <c r="V80" s="28"/>
      <c r="W80" s="28"/>
      <c r="X80" s="28"/>
      <c r="Y80" s="28"/>
    </row>
    <row r="81" spans="1:25" s="176" customFormat="1" x14ac:dyDescent="0.2">
      <c r="A81" s="47" t="s">
        <v>302</v>
      </c>
      <c r="B81" s="166">
        <v>701</v>
      </c>
      <c r="C81" s="48" t="s">
        <v>71</v>
      </c>
      <c r="D81" s="48" t="s">
        <v>116</v>
      </c>
      <c r="E81" s="48" t="s">
        <v>303</v>
      </c>
      <c r="F81" s="168"/>
      <c r="G81" s="49">
        <f>G82</f>
        <v>1751000</v>
      </c>
      <c r="H81" s="49">
        <f t="shared" ref="H81:I81" si="27">H82</f>
        <v>1876000</v>
      </c>
      <c r="I81" s="49">
        <f t="shared" si="27"/>
        <v>1876000</v>
      </c>
      <c r="J81" s="28"/>
      <c r="K81" s="28"/>
      <c r="L81" s="28"/>
      <c r="M81" s="28"/>
      <c r="N81" s="28"/>
      <c r="O81" s="28"/>
      <c r="P81" s="28"/>
      <c r="Q81" s="28"/>
      <c r="R81" s="28"/>
      <c r="S81" s="28"/>
      <c r="T81" s="28"/>
      <c r="U81" s="28"/>
      <c r="V81" s="28"/>
      <c r="W81" s="28"/>
      <c r="X81" s="28"/>
      <c r="Y81" s="28"/>
    </row>
    <row r="82" spans="1:25" ht="30" x14ac:dyDescent="0.2">
      <c r="A82" s="47" t="s">
        <v>88</v>
      </c>
      <c r="B82" s="166">
        <v>701</v>
      </c>
      <c r="C82" s="48" t="s">
        <v>71</v>
      </c>
      <c r="D82" s="48" t="s">
        <v>116</v>
      </c>
      <c r="E82" s="48" t="s">
        <v>303</v>
      </c>
      <c r="F82" s="48" t="s">
        <v>89</v>
      </c>
      <c r="G82" s="49">
        <v>1751000</v>
      </c>
      <c r="H82" s="49">
        <v>1876000</v>
      </c>
      <c r="I82" s="49">
        <v>1876000</v>
      </c>
    </row>
    <row r="83" spans="1:25" ht="30" x14ac:dyDescent="0.2">
      <c r="A83" s="47" t="s">
        <v>304</v>
      </c>
      <c r="B83" s="166">
        <v>701</v>
      </c>
      <c r="C83" s="48" t="s">
        <v>71</v>
      </c>
      <c r="D83" s="48" t="s">
        <v>116</v>
      </c>
      <c r="E83" s="48" t="s">
        <v>305</v>
      </c>
      <c r="F83" s="48"/>
      <c r="G83" s="49">
        <f>G84</f>
        <v>6175655.7299999995</v>
      </c>
      <c r="H83" s="49">
        <f t="shared" ref="H83:I83" si="28">H84</f>
        <v>4500000</v>
      </c>
      <c r="I83" s="49">
        <f t="shared" si="28"/>
        <v>4500000</v>
      </c>
    </row>
    <row r="84" spans="1:25" ht="30" x14ac:dyDescent="0.2">
      <c r="A84" s="47" t="s">
        <v>88</v>
      </c>
      <c r="B84" s="166">
        <v>701</v>
      </c>
      <c r="C84" s="48" t="s">
        <v>71</v>
      </c>
      <c r="D84" s="48" t="s">
        <v>116</v>
      </c>
      <c r="E84" s="48" t="s">
        <v>305</v>
      </c>
      <c r="F84" s="48" t="s">
        <v>89</v>
      </c>
      <c r="G84" s="49">
        <f>4350000+279065.72+86873.54+1459716.47</f>
        <v>6175655.7299999995</v>
      </c>
      <c r="H84" s="49">
        <v>4500000</v>
      </c>
      <c r="I84" s="49">
        <v>4500000</v>
      </c>
    </row>
    <row r="85" spans="1:25" ht="30" x14ac:dyDescent="0.2">
      <c r="A85" s="47" t="s">
        <v>198</v>
      </c>
      <c r="B85" s="166">
        <v>701</v>
      </c>
      <c r="C85" s="48" t="s">
        <v>71</v>
      </c>
      <c r="D85" s="48" t="s">
        <v>116</v>
      </c>
      <c r="E85" s="48" t="s">
        <v>196</v>
      </c>
      <c r="F85" s="48"/>
      <c r="G85" s="49">
        <f>G86+G88+G90</f>
        <v>2683658</v>
      </c>
      <c r="H85" s="49">
        <f t="shared" ref="H85:I85" si="29">H86+H88+H90</f>
        <v>855000</v>
      </c>
      <c r="I85" s="49">
        <f t="shared" si="29"/>
        <v>855000</v>
      </c>
    </row>
    <row r="86" spans="1:25" x14ac:dyDescent="0.2">
      <c r="A86" s="47" t="s">
        <v>306</v>
      </c>
      <c r="B86" s="166">
        <v>701</v>
      </c>
      <c r="C86" s="48" t="s">
        <v>71</v>
      </c>
      <c r="D86" s="48" t="s">
        <v>116</v>
      </c>
      <c r="E86" s="48" t="s">
        <v>307</v>
      </c>
      <c r="F86" s="48"/>
      <c r="G86" s="49">
        <f>G87</f>
        <v>70000</v>
      </c>
      <c r="H86" s="49">
        <f t="shared" ref="H86:I86" si="30">H87</f>
        <v>70000</v>
      </c>
      <c r="I86" s="49">
        <f t="shared" si="30"/>
        <v>70000</v>
      </c>
    </row>
    <row r="87" spans="1:25" ht="30" x14ac:dyDescent="0.2">
      <c r="A87" s="47" t="s">
        <v>88</v>
      </c>
      <c r="B87" s="166">
        <v>701</v>
      </c>
      <c r="C87" s="48" t="s">
        <v>71</v>
      </c>
      <c r="D87" s="48" t="s">
        <v>116</v>
      </c>
      <c r="E87" s="48" t="s">
        <v>307</v>
      </c>
      <c r="F87" s="48" t="s">
        <v>89</v>
      </c>
      <c r="G87" s="49">
        <v>70000</v>
      </c>
      <c r="H87" s="49">
        <v>70000</v>
      </c>
      <c r="I87" s="49">
        <v>70000</v>
      </c>
    </row>
    <row r="88" spans="1:25" x14ac:dyDescent="0.2">
      <c r="A88" s="47" t="s">
        <v>308</v>
      </c>
      <c r="B88" s="166">
        <v>701</v>
      </c>
      <c r="C88" s="48" t="s">
        <v>71</v>
      </c>
      <c r="D88" s="48" t="s">
        <v>116</v>
      </c>
      <c r="E88" s="48" t="s">
        <v>309</v>
      </c>
      <c r="F88" s="48"/>
      <c r="G88" s="49">
        <f>G89</f>
        <v>149605</v>
      </c>
      <c r="H88" s="49">
        <f t="shared" ref="H88:I88" si="31">H89</f>
        <v>250000</v>
      </c>
      <c r="I88" s="49">
        <f t="shared" si="31"/>
        <v>250000</v>
      </c>
    </row>
    <row r="89" spans="1:25" ht="30" x14ac:dyDescent="0.2">
      <c r="A89" s="47" t="s">
        <v>88</v>
      </c>
      <c r="B89" s="166">
        <v>701</v>
      </c>
      <c r="C89" s="48" t="s">
        <v>71</v>
      </c>
      <c r="D89" s="48" t="s">
        <v>116</v>
      </c>
      <c r="E89" s="48" t="s">
        <v>309</v>
      </c>
      <c r="F89" s="48" t="s">
        <v>89</v>
      </c>
      <c r="G89" s="49">
        <f>251605-102000</f>
        <v>149605</v>
      </c>
      <c r="H89" s="49">
        <v>250000</v>
      </c>
      <c r="I89" s="49">
        <v>250000</v>
      </c>
    </row>
    <row r="90" spans="1:25" ht="30" x14ac:dyDescent="0.2">
      <c r="A90" s="47" t="s">
        <v>310</v>
      </c>
      <c r="B90" s="166">
        <v>701</v>
      </c>
      <c r="C90" s="48" t="s">
        <v>71</v>
      </c>
      <c r="D90" s="48" t="s">
        <v>116</v>
      </c>
      <c r="E90" s="48" t="s">
        <v>311</v>
      </c>
      <c r="F90" s="48"/>
      <c r="G90" s="49">
        <f>G91</f>
        <v>2464053</v>
      </c>
      <c r="H90" s="49">
        <f t="shared" ref="H90:I90" si="32">H91</f>
        <v>535000</v>
      </c>
      <c r="I90" s="49">
        <f t="shared" si="32"/>
        <v>535000</v>
      </c>
    </row>
    <row r="91" spans="1:25" ht="30" x14ac:dyDescent="0.2">
      <c r="A91" s="47" t="s">
        <v>88</v>
      </c>
      <c r="B91" s="166">
        <v>701</v>
      </c>
      <c r="C91" s="48" t="s">
        <v>71</v>
      </c>
      <c r="D91" s="48" t="s">
        <v>116</v>
      </c>
      <c r="E91" s="48" t="s">
        <v>311</v>
      </c>
      <c r="F91" s="48" t="s">
        <v>89</v>
      </c>
      <c r="G91" s="49">
        <f>6133000+68053+102000-4860000+726000+295000</f>
        <v>2464053</v>
      </c>
      <c r="H91" s="49">
        <v>535000</v>
      </c>
      <c r="I91" s="49">
        <v>535000</v>
      </c>
    </row>
    <row r="92" spans="1:25" x14ac:dyDescent="0.2">
      <c r="A92" s="47" t="s">
        <v>199</v>
      </c>
      <c r="B92" s="166">
        <v>701</v>
      </c>
      <c r="C92" s="48" t="s">
        <v>71</v>
      </c>
      <c r="D92" s="48" t="s">
        <v>116</v>
      </c>
      <c r="E92" s="48" t="s">
        <v>200</v>
      </c>
      <c r="F92" s="48"/>
      <c r="G92" s="49">
        <f>G93</f>
        <v>43127822.810000002</v>
      </c>
      <c r="H92" s="49">
        <f t="shared" ref="H92:I92" si="33">H93</f>
        <v>43514805.5</v>
      </c>
      <c r="I92" s="49">
        <f t="shared" si="33"/>
        <v>43514805.5</v>
      </c>
    </row>
    <row r="93" spans="1:25" ht="30" x14ac:dyDescent="0.2">
      <c r="A93" s="47" t="s">
        <v>92</v>
      </c>
      <c r="B93" s="166">
        <v>701</v>
      </c>
      <c r="C93" s="48" t="s">
        <v>71</v>
      </c>
      <c r="D93" s="48" t="s">
        <v>116</v>
      </c>
      <c r="E93" s="48" t="s">
        <v>312</v>
      </c>
      <c r="F93" s="48"/>
      <c r="G93" s="49">
        <f>SUM(G94:G96)</f>
        <v>43127822.810000002</v>
      </c>
      <c r="H93" s="49">
        <f t="shared" ref="H93:I93" si="34">SUM(H94:H96)</f>
        <v>43514805.5</v>
      </c>
      <c r="I93" s="49">
        <f t="shared" si="34"/>
        <v>43514805.5</v>
      </c>
    </row>
    <row r="94" spans="1:25" ht="75" x14ac:dyDescent="0.2">
      <c r="A94" s="47" t="s">
        <v>80</v>
      </c>
      <c r="B94" s="166">
        <v>701</v>
      </c>
      <c r="C94" s="48" t="s">
        <v>71</v>
      </c>
      <c r="D94" s="48" t="s">
        <v>116</v>
      </c>
      <c r="E94" s="48" t="s">
        <v>312</v>
      </c>
      <c r="F94" s="48" t="s">
        <v>81</v>
      </c>
      <c r="G94" s="50">
        <f>40738063-19900-30000</f>
        <v>40688163</v>
      </c>
      <c r="H94" s="50">
        <v>41038063</v>
      </c>
      <c r="I94" s="50">
        <v>41038063</v>
      </c>
    </row>
    <row r="95" spans="1:25" ht="30" x14ac:dyDescent="0.2">
      <c r="A95" s="47" t="s">
        <v>88</v>
      </c>
      <c r="B95" s="166">
        <v>701</v>
      </c>
      <c r="C95" s="48" t="s">
        <v>71</v>
      </c>
      <c r="D95" s="48" t="s">
        <v>116</v>
      </c>
      <c r="E95" s="48" t="s">
        <v>312</v>
      </c>
      <c r="F95" s="48" t="s">
        <v>89</v>
      </c>
      <c r="G95" s="50">
        <f>2401742.5+74800+20000-61882.69</f>
        <v>2434659.81</v>
      </c>
      <c r="H95" s="50">
        <v>2471742.5</v>
      </c>
      <c r="I95" s="50">
        <v>2471742.5</v>
      </c>
    </row>
    <row r="96" spans="1:25" s="176" customFormat="1" x14ac:dyDescent="0.2">
      <c r="A96" s="47" t="s">
        <v>90</v>
      </c>
      <c r="B96" s="166">
        <v>701</v>
      </c>
      <c r="C96" s="48" t="s">
        <v>71</v>
      </c>
      <c r="D96" s="48" t="s">
        <v>116</v>
      </c>
      <c r="E96" s="48" t="s">
        <v>312</v>
      </c>
      <c r="F96" s="48" t="s">
        <v>91</v>
      </c>
      <c r="G96" s="50">
        <v>5000</v>
      </c>
      <c r="H96" s="50">
        <v>5000</v>
      </c>
      <c r="I96" s="50">
        <v>5000</v>
      </c>
      <c r="J96" s="28"/>
      <c r="K96" s="28"/>
      <c r="L96" s="28"/>
      <c r="M96" s="28"/>
      <c r="N96" s="28"/>
      <c r="O96" s="28"/>
      <c r="P96" s="28"/>
      <c r="Q96" s="28"/>
      <c r="R96" s="28"/>
      <c r="S96" s="28"/>
      <c r="T96" s="28"/>
      <c r="U96" s="28"/>
      <c r="V96" s="28"/>
      <c r="W96" s="28"/>
      <c r="X96" s="28"/>
      <c r="Y96" s="28"/>
    </row>
    <row r="97" spans="1:25" ht="15.75" x14ac:dyDescent="0.25">
      <c r="A97" s="44" t="s">
        <v>74</v>
      </c>
      <c r="B97" s="164">
        <v>701</v>
      </c>
      <c r="C97" s="45" t="s">
        <v>71</v>
      </c>
      <c r="D97" s="45" t="s">
        <v>116</v>
      </c>
      <c r="E97" s="38">
        <v>9900000000</v>
      </c>
      <c r="F97" s="45"/>
      <c r="G97" s="46">
        <f>G98+G106</f>
        <v>697390772.84000015</v>
      </c>
      <c r="H97" s="46">
        <f>H98+H106</f>
        <v>671325609.37</v>
      </c>
      <c r="I97" s="46">
        <f>I98+I106</f>
        <v>683832683.80000007</v>
      </c>
    </row>
    <row r="98" spans="1:25" ht="30" x14ac:dyDescent="0.2">
      <c r="A98" s="47" t="s">
        <v>76</v>
      </c>
      <c r="B98" s="166">
        <v>701</v>
      </c>
      <c r="C98" s="48" t="s">
        <v>71</v>
      </c>
      <c r="D98" s="48" t="s">
        <v>116</v>
      </c>
      <c r="E98" s="36">
        <v>9910000000</v>
      </c>
      <c r="F98" s="48"/>
      <c r="G98" s="49">
        <f>G99+G101</f>
        <v>644402244.41000009</v>
      </c>
      <c r="H98" s="49">
        <f t="shared" ref="H98:I98" si="35">H99+H101</f>
        <v>664644965.52999997</v>
      </c>
      <c r="I98" s="49">
        <f t="shared" si="35"/>
        <v>676851891.35000002</v>
      </c>
    </row>
    <row r="99" spans="1:25" ht="30" x14ac:dyDescent="0.2">
      <c r="A99" s="47" t="s">
        <v>95</v>
      </c>
      <c r="B99" s="166">
        <v>701</v>
      </c>
      <c r="C99" s="48" t="s">
        <v>71</v>
      </c>
      <c r="D99" s="48" t="s">
        <v>116</v>
      </c>
      <c r="E99" s="36">
        <v>9910011410</v>
      </c>
      <c r="F99" s="48"/>
      <c r="G99" s="49">
        <f>G100</f>
        <v>1461848.49</v>
      </c>
      <c r="H99" s="49">
        <f t="shared" ref="H99:I99" si="36">H100</f>
        <v>1461848.49</v>
      </c>
      <c r="I99" s="49">
        <f t="shared" si="36"/>
        <v>1461848.49</v>
      </c>
    </row>
    <row r="100" spans="1:25" ht="75" x14ac:dyDescent="0.2">
      <c r="A100" s="47" t="s">
        <v>80</v>
      </c>
      <c r="B100" s="166">
        <v>701</v>
      </c>
      <c r="C100" s="48" t="s">
        <v>71</v>
      </c>
      <c r="D100" s="48" t="s">
        <v>116</v>
      </c>
      <c r="E100" s="36">
        <v>9910011410</v>
      </c>
      <c r="F100" s="48" t="s">
        <v>81</v>
      </c>
      <c r="G100" s="49">
        <f>'Приложение 3'!F63</f>
        <v>1461848.49</v>
      </c>
      <c r="H100" s="49">
        <f>'Приложение 3'!G63</f>
        <v>1461848.49</v>
      </c>
      <c r="I100" s="49">
        <f>'Приложение 3'!H63</f>
        <v>1461848.49</v>
      </c>
    </row>
    <row r="101" spans="1:25" ht="30" x14ac:dyDescent="0.2">
      <c r="A101" s="47" t="s">
        <v>92</v>
      </c>
      <c r="B101" s="166">
        <v>701</v>
      </c>
      <c r="C101" s="48" t="s">
        <v>71</v>
      </c>
      <c r="D101" s="48" t="s">
        <v>116</v>
      </c>
      <c r="E101" s="36">
        <v>9910022001</v>
      </c>
      <c r="F101" s="48"/>
      <c r="G101" s="49">
        <f>SUM(G102:G105)</f>
        <v>642940395.92000008</v>
      </c>
      <c r="H101" s="49">
        <f>SUM(H102:H105)</f>
        <v>663183117.03999996</v>
      </c>
      <c r="I101" s="49">
        <f>SUM(I102:I105)</f>
        <v>675390042.86000001</v>
      </c>
    </row>
    <row r="102" spans="1:25" ht="75" x14ac:dyDescent="0.2">
      <c r="A102" s="47" t="s">
        <v>80</v>
      </c>
      <c r="B102" s="166">
        <v>701</v>
      </c>
      <c r="C102" s="48" t="s">
        <v>71</v>
      </c>
      <c r="D102" s="48" t="s">
        <v>116</v>
      </c>
      <c r="E102" s="36">
        <v>9910022001</v>
      </c>
      <c r="F102" s="48" t="s">
        <v>81</v>
      </c>
      <c r="G102" s="49">
        <f>'Приложение 3'!F65+'Приложение 3'!F67+'Приложение 3'!F72+'Приложение 3'!F80</f>
        <v>157615650.75999999</v>
      </c>
      <c r="H102" s="49">
        <f>'Приложение 3'!G65+'Приложение 3'!G67+'Приложение 3'!G72+'Приложение 3'!G80</f>
        <v>159595267.88</v>
      </c>
      <c r="I102" s="49">
        <f>'Приложение 3'!H65+'Приложение 3'!H67+'Приложение 3'!H72+'Приложение 3'!H80</f>
        <v>159943413.16</v>
      </c>
    </row>
    <row r="103" spans="1:25" ht="30" x14ac:dyDescent="0.2">
      <c r="A103" s="47" t="s">
        <v>88</v>
      </c>
      <c r="B103" s="166">
        <v>701</v>
      </c>
      <c r="C103" s="48" t="s">
        <v>71</v>
      </c>
      <c r="D103" s="48" t="s">
        <v>116</v>
      </c>
      <c r="E103" s="36">
        <v>9910022001</v>
      </c>
      <c r="F103" s="48" t="s">
        <v>89</v>
      </c>
      <c r="G103" s="49">
        <f>'Приложение 3'!F68+'Приложение 3'!F73+'Приложение 3'!F81</f>
        <v>8398274.4299999997</v>
      </c>
      <c r="H103" s="49">
        <f>'Приложение 3'!G68+'Приложение 3'!G73+'Приложение 3'!G81</f>
        <v>9304982.6400000006</v>
      </c>
      <c r="I103" s="49">
        <f>'Приложение 3'!H68+'Приложение 3'!H73+'Приложение 3'!H81</f>
        <v>9411169</v>
      </c>
    </row>
    <row r="104" spans="1:25" x14ac:dyDescent="0.2">
      <c r="A104" s="47" t="s">
        <v>97</v>
      </c>
      <c r="B104" s="166">
        <v>701</v>
      </c>
      <c r="C104" s="48" t="s">
        <v>71</v>
      </c>
      <c r="D104" s="48" t="s">
        <v>116</v>
      </c>
      <c r="E104" s="36">
        <v>9910022001</v>
      </c>
      <c r="F104" s="48" t="s">
        <v>98</v>
      </c>
      <c r="G104" s="49">
        <f>'Приложение 3'!F82</f>
        <v>3040.26</v>
      </c>
      <c r="H104" s="49">
        <f>'Приложение 3'!G82</f>
        <v>0</v>
      </c>
      <c r="I104" s="49">
        <f>'Приложение 3'!H82</f>
        <v>0</v>
      </c>
    </row>
    <row r="105" spans="1:25" ht="30" x14ac:dyDescent="0.2">
      <c r="A105" s="51" t="s">
        <v>117</v>
      </c>
      <c r="B105" s="167">
        <v>701</v>
      </c>
      <c r="C105" s="48" t="s">
        <v>71</v>
      </c>
      <c r="D105" s="48" t="s">
        <v>116</v>
      </c>
      <c r="E105" s="36">
        <v>9910022001</v>
      </c>
      <c r="F105" s="48" t="s">
        <v>118</v>
      </c>
      <c r="G105" s="49">
        <f>'Приложение 3'!F70</f>
        <v>476923430.47000003</v>
      </c>
      <c r="H105" s="49">
        <f>'Приложение 3'!G70</f>
        <v>494282866.51999998</v>
      </c>
      <c r="I105" s="49">
        <f>'Приложение 3'!H70</f>
        <v>506035460.69999999</v>
      </c>
    </row>
    <row r="106" spans="1:25" s="176" customFormat="1" x14ac:dyDescent="0.2">
      <c r="A106" s="47" t="s">
        <v>111</v>
      </c>
      <c r="B106" s="166">
        <v>701</v>
      </c>
      <c r="C106" s="48" t="s">
        <v>71</v>
      </c>
      <c r="D106" s="48" t="s">
        <v>116</v>
      </c>
      <c r="E106" s="48" t="s">
        <v>112</v>
      </c>
      <c r="F106" s="48"/>
      <c r="G106" s="49">
        <f>G109+G116+G118+G107+G114</f>
        <v>52988528.430000007</v>
      </c>
      <c r="H106" s="49">
        <f t="shared" ref="H106:I106" si="37">H109+H116+H118+H107+H114</f>
        <v>6680643.8399999999</v>
      </c>
      <c r="I106" s="49">
        <f t="shared" si="37"/>
        <v>6980792.4500000002</v>
      </c>
      <c r="J106" s="28"/>
      <c r="K106" s="28"/>
      <c r="L106" s="28"/>
      <c r="M106" s="28"/>
      <c r="N106" s="28"/>
      <c r="O106" s="28"/>
      <c r="P106" s="28"/>
      <c r="Q106" s="28"/>
      <c r="R106" s="28"/>
      <c r="S106" s="28"/>
      <c r="T106" s="28"/>
      <c r="U106" s="28"/>
      <c r="V106" s="28"/>
      <c r="W106" s="28"/>
      <c r="X106" s="28"/>
      <c r="Y106" s="28"/>
    </row>
    <row r="107" spans="1:25" s="176" customFormat="1" ht="30" x14ac:dyDescent="0.2">
      <c r="A107" s="47" t="s">
        <v>902</v>
      </c>
      <c r="B107" s="166">
        <v>701</v>
      </c>
      <c r="C107" s="48" t="s">
        <v>71</v>
      </c>
      <c r="D107" s="48" t="s">
        <v>116</v>
      </c>
      <c r="E107" s="48" t="s">
        <v>901</v>
      </c>
      <c r="F107" s="48"/>
      <c r="G107" s="49">
        <f>G108</f>
        <v>2752325.94</v>
      </c>
      <c r="H107" s="49">
        <f t="shared" ref="H107:I107" si="38">H108</f>
        <v>0</v>
      </c>
      <c r="I107" s="49">
        <f t="shared" si="38"/>
        <v>0</v>
      </c>
      <c r="J107" s="28"/>
      <c r="K107" s="28"/>
      <c r="L107" s="28"/>
      <c r="M107" s="28"/>
      <c r="N107" s="28"/>
      <c r="O107" s="28"/>
      <c r="P107" s="28"/>
      <c r="Q107" s="28"/>
      <c r="R107" s="28"/>
      <c r="S107" s="28"/>
      <c r="T107" s="28"/>
      <c r="U107" s="28"/>
      <c r="V107" s="28"/>
      <c r="W107" s="28"/>
      <c r="X107" s="28"/>
      <c r="Y107" s="28"/>
    </row>
    <row r="108" spans="1:25" s="176" customFormat="1" x14ac:dyDescent="0.2">
      <c r="A108" s="47" t="s">
        <v>90</v>
      </c>
      <c r="B108" s="167">
        <v>701</v>
      </c>
      <c r="C108" s="48" t="s">
        <v>71</v>
      </c>
      <c r="D108" s="48" t="s">
        <v>116</v>
      </c>
      <c r="E108" s="48" t="s">
        <v>901</v>
      </c>
      <c r="F108" s="48" t="s">
        <v>91</v>
      </c>
      <c r="G108" s="49">
        <f>'Приложение 3'!F85</f>
        <v>2752325.94</v>
      </c>
      <c r="H108" s="49">
        <f>'Приложение 3'!G85</f>
        <v>0</v>
      </c>
      <c r="I108" s="49">
        <f>'Приложение 3'!H85</f>
        <v>0</v>
      </c>
      <c r="J108" s="28"/>
      <c r="K108" s="28"/>
      <c r="L108" s="28"/>
      <c r="M108" s="28"/>
      <c r="N108" s="28"/>
      <c r="O108" s="28"/>
      <c r="P108" s="28"/>
      <c r="Q108" s="28"/>
      <c r="R108" s="28"/>
      <c r="S108" s="28"/>
      <c r="T108" s="28"/>
      <c r="U108" s="28"/>
      <c r="V108" s="28"/>
      <c r="W108" s="28"/>
      <c r="X108" s="28"/>
      <c r="Y108" s="28"/>
    </row>
    <row r="109" spans="1:25" s="176" customFormat="1" ht="30" x14ac:dyDescent="0.2">
      <c r="A109" s="47" t="s">
        <v>119</v>
      </c>
      <c r="B109" s="166">
        <v>701</v>
      </c>
      <c r="C109" s="48" t="s">
        <v>71</v>
      </c>
      <c r="D109" s="48" t="s">
        <v>116</v>
      </c>
      <c r="E109" s="48" t="s">
        <v>120</v>
      </c>
      <c r="F109" s="48"/>
      <c r="G109" s="49">
        <f>SUM(G110:G113)</f>
        <v>47796584.840000004</v>
      </c>
      <c r="H109" s="49">
        <f t="shared" ref="H109:I109" si="39">SUM(H110:H113)</f>
        <v>6450763.8399999999</v>
      </c>
      <c r="I109" s="49">
        <f t="shared" si="39"/>
        <v>6750912.4500000002</v>
      </c>
      <c r="J109" s="28"/>
      <c r="K109" s="28"/>
      <c r="L109" s="28"/>
      <c r="M109" s="28"/>
      <c r="N109" s="28"/>
      <c r="O109" s="28"/>
      <c r="P109" s="28"/>
      <c r="Q109" s="28"/>
      <c r="R109" s="28"/>
      <c r="S109" s="28"/>
      <c r="T109" s="28"/>
      <c r="U109" s="28"/>
      <c r="V109" s="28"/>
      <c r="W109" s="28"/>
      <c r="X109" s="28"/>
      <c r="Y109" s="28"/>
    </row>
    <row r="110" spans="1:25" s="43" customFormat="1" ht="30.75" x14ac:dyDescent="0.25">
      <c r="A110" s="47" t="s">
        <v>88</v>
      </c>
      <c r="B110" s="166">
        <v>701</v>
      </c>
      <c r="C110" s="48" t="s">
        <v>71</v>
      </c>
      <c r="D110" s="48" t="s">
        <v>116</v>
      </c>
      <c r="E110" s="48" t="s">
        <v>120</v>
      </c>
      <c r="F110" s="48" t="s">
        <v>89</v>
      </c>
      <c r="G110" s="49">
        <f>'Приложение 3'!F88</f>
        <v>15614422.18</v>
      </c>
      <c r="H110" s="49">
        <f>'Приложение 3'!G88</f>
        <v>6450763.8399999999</v>
      </c>
      <c r="I110" s="49">
        <f>'Приложение 3'!H88</f>
        <v>6750912.4500000002</v>
      </c>
      <c r="J110" s="28"/>
      <c r="K110" s="28"/>
      <c r="L110" s="28"/>
      <c r="M110" s="28"/>
      <c r="N110" s="28"/>
      <c r="O110" s="28"/>
      <c r="P110" s="28"/>
      <c r="Q110" s="28"/>
      <c r="R110" s="28"/>
      <c r="S110" s="28"/>
      <c r="T110" s="28"/>
      <c r="U110" s="28"/>
      <c r="V110" s="28"/>
      <c r="W110" s="28"/>
      <c r="X110" s="28"/>
      <c r="Y110" s="28"/>
    </row>
    <row r="111" spans="1:25" s="43" customFormat="1" ht="15.75" x14ac:dyDescent="0.25">
      <c r="A111" s="47" t="s">
        <v>97</v>
      </c>
      <c r="B111" s="166">
        <v>701</v>
      </c>
      <c r="C111" s="48" t="s">
        <v>71</v>
      </c>
      <c r="D111" s="48" t="s">
        <v>116</v>
      </c>
      <c r="E111" s="48" t="s">
        <v>120</v>
      </c>
      <c r="F111" s="48" t="s">
        <v>98</v>
      </c>
      <c r="G111" s="49">
        <f>'Приложение 3'!F89</f>
        <v>1793840.5</v>
      </c>
      <c r="H111" s="49">
        <f>'Приложение 3'!G89</f>
        <v>0</v>
      </c>
      <c r="I111" s="49">
        <f>'Приложение 3'!H89</f>
        <v>0</v>
      </c>
      <c r="J111" s="28"/>
      <c r="K111" s="28"/>
      <c r="L111" s="28"/>
      <c r="M111" s="28"/>
      <c r="N111" s="28"/>
      <c r="O111" s="28"/>
      <c r="P111" s="28"/>
      <c r="Q111" s="28"/>
      <c r="R111" s="28"/>
      <c r="S111" s="28"/>
      <c r="T111" s="28"/>
      <c r="U111" s="28"/>
      <c r="V111" s="28"/>
      <c r="W111" s="28"/>
      <c r="X111" s="28"/>
      <c r="Y111" s="28"/>
    </row>
    <row r="112" spans="1:25" s="43" customFormat="1" ht="30.75" x14ac:dyDescent="0.25">
      <c r="A112" s="47" t="s">
        <v>117</v>
      </c>
      <c r="B112" s="166">
        <v>701</v>
      </c>
      <c r="C112" s="48" t="s">
        <v>71</v>
      </c>
      <c r="D112" s="48" t="s">
        <v>116</v>
      </c>
      <c r="E112" s="48" t="s">
        <v>120</v>
      </c>
      <c r="F112" s="48" t="s">
        <v>118</v>
      </c>
      <c r="G112" s="49">
        <f>'Приложение 3'!F90</f>
        <v>21707833.679999996</v>
      </c>
      <c r="H112" s="49">
        <f>'Приложение 3'!G90</f>
        <v>0</v>
      </c>
      <c r="I112" s="49">
        <f>'Приложение 3'!H90</f>
        <v>0</v>
      </c>
      <c r="J112" s="28"/>
      <c r="K112" s="28"/>
      <c r="L112" s="28"/>
      <c r="M112" s="28"/>
      <c r="N112" s="28"/>
      <c r="O112" s="28"/>
      <c r="P112" s="28"/>
      <c r="Q112" s="28"/>
      <c r="R112" s="28"/>
      <c r="S112" s="28"/>
      <c r="T112" s="28"/>
      <c r="U112" s="28"/>
      <c r="V112" s="28"/>
      <c r="W112" s="28"/>
      <c r="X112" s="28"/>
      <c r="Y112" s="28"/>
    </row>
    <row r="113" spans="1:25" s="43" customFormat="1" ht="15.75" x14ac:dyDescent="0.25">
      <c r="A113" s="47" t="s">
        <v>90</v>
      </c>
      <c r="B113" s="166">
        <v>701</v>
      </c>
      <c r="C113" s="48" t="s">
        <v>71</v>
      </c>
      <c r="D113" s="48" t="s">
        <v>116</v>
      </c>
      <c r="E113" s="48" t="s">
        <v>120</v>
      </c>
      <c r="F113" s="48" t="s">
        <v>91</v>
      </c>
      <c r="G113" s="49">
        <f>'Приложение 3'!F91</f>
        <v>8680488.4800000004</v>
      </c>
      <c r="H113" s="49">
        <f>'Приложение 3'!G91</f>
        <v>0</v>
      </c>
      <c r="I113" s="49">
        <f>'Приложение 3'!H91</f>
        <v>0</v>
      </c>
      <c r="J113" s="28"/>
      <c r="K113" s="28"/>
      <c r="L113" s="28"/>
      <c r="M113" s="28"/>
      <c r="N113" s="28"/>
      <c r="O113" s="28"/>
      <c r="P113" s="28"/>
      <c r="Q113" s="28"/>
      <c r="R113" s="28"/>
      <c r="S113" s="28"/>
      <c r="T113" s="28"/>
      <c r="U113" s="28"/>
      <c r="V113" s="28"/>
      <c r="W113" s="28"/>
      <c r="X113" s="28"/>
      <c r="Y113" s="28"/>
    </row>
    <row r="114" spans="1:25" s="43" customFormat="1" ht="45.75" hidden="1" x14ac:dyDescent="0.25">
      <c r="A114" s="47" t="s">
        <v>912</v>
      </c>
      <c r="B114" s="166">
        <v>701</v>
      </c>
      <c r="C114" s="48" t="s">
        <v>71</v>
      </c>
      <c r="D114" s="48" t="s">
        <v>116</v>
      </c>
      <c r="E114" s="48" t="s">
        <v>911</v>
      </c>
      <c r="F114" s="48"/>
      <c r="G114" s="49">
        <f>G115</f>
        <v>0</v>
      </c>
      <c r="H114" s="49">
        <f t="shared" ref="H114:I114" si="40">H115</f>
        <v>0</v>
      </c>
      <c r="I114" s="49">
        <f t="shared" si="40"/>
        <v>0</v>
      </c>
      <c r="J114" s="28"/>
      <c r="K114" s="28"/>
      <c r="L114" s="28"/>
      <c r="M114" s="28"/>
      <c r="N114" s="28"/>
      <c r="O114" s="28"/>
      <c r="P114" s="28"/>
      <c r="Q114" s="28"/>
      <c r="R114" s="28"/>
      <c r="S114" s="28"/>
      <c r="T114" s="28"/>
      <c r="U114" s="28"/>
      <c r="V114" s="28"/>
      <c r="W114" s="28"/>
      <c r="X114" s="28"/>
      <c r="Y114" s="28"/>
    </row>
    <row r="115" spans="1:25" s="43" customFormat="1" ht="15.75" hidden="1" x14ac:dyDescent="0.25">
      <c r="A115" s="47" t="s">
        <v>90</v>
      </c>
      <c r="B115" s="166">
        <v>701</v>
      </c>
      <c r="C115" s="48" t="s">
        <v>71</v>
      </c>
      <c r="D115" s="48" t="s">
        <v>116</v>
      </c>
      <c r="E115" s="48" t="s">
        <v>911</v>
      </c>
      <c r="F115" s="48" t="s">
        <v>91</v>
      </c>
      <c r="G115" s="49">
        <f>'Приложение 3'!F95</f>
        <v>0</v>
      </c>
      <c r="H115" s="49">
        <f>'Приложение 3'!G95</f>
        <v>0</v>
      </c>
      <c r="I115" s="49">
        <f>'Приложение 3'!H95</f>
        <v>0</v>
      </c>
      <c r="J115" s="28"/>
      <c r="K115" s="28"/>
      <c r="L115" s="28"/>
      <c r="M115" s="28"/>
      <c r="N115" s="28"/>
      <c r="O115" s="28"/>
      <c r="P115" s="28"/>
      <c r="Q115" s="28"/>
      <c r="R115" s="28"/>
      <c r="S115" s="28"/>
      <c r="T115" s="28"/>
      <c r="U115" s="28"/>
      <c r="V115" s="28"/>
      <c r="W115" s="28"/>
      <c r="X115" s="28"/>
      <c r="Y115" s="28"/>
    </row>
    <row r="116" spans="1:25" s="43" customFormat="1" ht="30.75" x14ac:dyDescent="0.25">
      <c r="A116" s="47" t="s">
        <v>123</v>
      </c>
      <c r="B116" s="166">
        <v>701</v>
      </c>
      <c r="C116" s="48" t="s">
        <v>71</v>
      </c>
      <c r="D116" s="48" t="s">
        <v>116</v>
      </c>
      <c r="E116" s="48" t="s">
        <v>124</v>
      </c>
      <c r="F116" s="48"/>
      <c r="G116" s="49">
        <f>G117</f>
        <v>2094797.6500000048</v>
      </c>
      <c r="H116" s="49">
        <f t="shared" ref="H116:I116" si="41">H117</f>
        <v>0</v>
      </c>
      <c r="I116" s="49">
        <f t="shared" si="41"/>
        <v>0</v>
      </c>
      <c r="J116" s="28"/>
      <c r="K116" s="28"/>
      <c r="L116" s="28"/>
      <c r="M116" s="28"/>
      <c r="N116" s="28"/>
      <c r="O116" s="28"/>
      <c r="P116" s="28"/>
      <c r="Q116" s="28"/>
      <c r="R116" s="28"/>
      <c r="S116" s="28"/>
      <c r="T116" s="28"/>
      <c r="U116" s="28"/>
      <c r="V116" s="28"/>
      <c r="W116" s="28"/>
      <c r="X116" s="28"/>
      <c r="Y116" s="28"/>
    </row>
    <row r="117" spans="1:25" s="43" customFormat="1" ht="15.75" x14ac:dyDescent="0.25">
      <c r="A117" s="47" t="s">
        <v>90</v>
      </c>
      <c r="B117" s="166">
        <v>701</v>
      </c>
      <c r="C117" s="48" t="s">
        <v>71</v>
      </c>
      <c r="D117" s="48" t="s">
        <v>116</v>
      </c>
      <c r="E117" s="48" t="s">
        <v>124</v>
      </c>
      <c r="F117" s="48" t="s">
        <v>91</v>
      </c>
      <c r="G117" s="49">
        <f>'Приложение 3'!F97+'Приложение 3'!F99</f>
        <v>2094797.6500000048</v>
      </c>
      <c r="H117" s="49">
        <f>'Приложение 3'!G97+'Приложение 3'!G99</f>
        <v>0</v>
      </c>
      <c r="I117" s="49">
        <f>'Приложение 3'!H97+'Приложение 3'!H99</f>
        <v>0</v>
      </c>
      <c r="J117" s="28"/>
      <c r="K117" s="28"/>
      <c r="L117" s="28"/>
      <c r="M117" s="28"/>
      <c r="N117" s="28"/>
      <c r="O117" s="28"/>
      <c r="P117" s="28"/>
      <c r="Q117" s="28"/>
      <c r="R117" s="28"/>
      <c r="S117" s="28"/>
      <c r="T117" s="28"/>
      <c r="U117" s="28"/>
      <c r="V117" s="28"/>
      <c r="W117" s="28"/>
      <c r="X117" s="28"/>
      <c r="Y117" s="28"/>
    </row>
    <row r="118" spans="1:25" s="43" customFormat="1" ht="30.75" x14ac:dyDescent="0.25">
      <c r="A118" s="47" t="s">
        <v>121</v>
      </c>
      <c r="B118" s="166">
        <v>701</v>
      </c>
      <c r="C118" s="48" t="s">
        <v>71</v>
      </c>
      <c r="D118" s="48" t="s">
        <v>116</v>
      </c>
      <c r="E118" s="48" t="s">
        <v>122</v>
      </c>
      <c r="F118" s="48"/>
      <c r="G118" s="49">
        <f>G119</f>
        <v>344820</v>
      </c>
      <c r="H118" s="49">
        <f t="shared" ref="H118:I118" si="42">H119</f>
        <v>229880</v>
      </c>
      <c r="I118" s="49">
        <f t="shared" si="42"/>
        <v>229880</v>
      </c>
      <c r="J118" s="28"/>
      <c r="K118" s="28"/>
      <c r="L118" s="28"/>
      <c r="M118" s="28"/>
      <c r="N118" s="28"/>
      <c r="O118" s="28"/>
      <c r="P118" s="28"/>
      <c r="Q118" s="28"/>
      <c r="R118" s="28"/>
      <c r="S118" s="28"/>
      <c r="T118" s="28"/>
      <c r="U118" s="28"/>
      <c r="V118" s="28"/>
      <c r="W118" s="28"/>
      <c r="X118" s="28"/>
      <c r="Y118" s="28"/>
    </row>
    <row r="119" spans="1:25" s="176" customFormat="1" x14ac:dyDescent="0.2">
      <c r="A119" s="47" t="s">
        <v>97</v>
      </c>
      <c r="B119" s="166">
        <v>701</v>
      </c>
      <c r="C119" s="48" t="s">
        <v>71</v>
      </c>
      <c r="D119" s="48" t="s">
        <v>116</v>
      </c>
      <c r="E119" s="48" t="s">
        <v>122</v>
      </c>
      <c r="F119" s="48" t="s">
        <v>98</v>
      </c>
      <c r="G119" s="49">
        <f>'Приложение 3'!F93</f>
        <v>344820</v>
      </c>
      <c r="H119" s="49">
        <f>'Приложение 3'!G93</f>
        <v>229880</v>
      </c>
      <c r="I119" s="49">
        <f>'Приложение 3'!H93</f>
        <v>229880</v>
      </c>
      <c r="J119" s="28"/>
      <c r="K119" s="28"/>
      <c r="L119" s="28"/>
      <c r="M119" s="28"/>
      <c r="N119" s="28"/>
      <c r="O119" s="28"/>
      <c r="P119" s="28"/>
      <c r="Q119" s="28"/>
      <c r="R119" s="28"/>
      <c r="S119" s="28"/>
      <c r="T119" s="28"/>
      <c r="U119" s="28"/>
      <c r="V119" s="28"/>
      <c r="W119" s="28"/>
      <c r="X119" s="28"/>
      <c r="Y119" s="28"/>
    </row>
    <row r="120" spans="1:25" s="177" customFormat="1" ht="31.5" x14ac:dyDescent="0.25">
      <c r="A120" s="44" t="s">
        <v>125</v>
      </c>
      <c r="B120" s="164">
        <v>701</v>
      </c>
      <c r="C120" s="45" t="s">
        <v>83</v>
      </c>
      <c r="D120" s="45"/>
      <c r="E120" s="45"/>
      <c r="F120" s="45"/>
      <c r="G120" s="46">
        <f>G121</f>
        <v>41277034</v>
      </c>
      <c r="H120" s="46">
        <f t="shared" ref="H120:I121" si="43">H121</f>
        <v>19099021</v>
      </c>
      <c r="I120" s="46">
        <f t="shared" si="43"/>
        <v>19647129</v>
      </c>
      <c r="J120" s="28"/>
      <c r="K120" s="28"/>
      <c r="L120" s="28"/>
      <c r="M120" s="28"/>
      <c r="N120" s="28"/>
      <c r="O120" s="28"/>
      <c r="P120" s="28"/>
      <c r="Q120" s="28"/>
      <c r="R120" s="28"/>
      <c r="S120" s="28"/>
      <c r="T120" s="28"/>
      <c r="U120" s="28"/>
      <c r="V120" s="28"/>
      <c r="W120" s="28"/>
      <c r="X120" s="28"/>
      <c r="Y120" s="28"/>
    </row>
    <row r="121" spans="1:25" s="177" customFormat="1" ht="63" x14ac:dyDescent="0.25">
      <c r="A121" s="44" t="s">
        <v>126</v>
      </c>
      <c r="B121" s="164">
        <v>701</v>
      </c>
      <c r="C121" s="45" t="s">
        <v>83</v>
      </c>
      <c r="D121" s="45" t="s">
        <v>127</v>
      </c>
      <c r="E121" s="45"/>
      <c r="F121" s="45"/>
      <c r="G121" s="46">
        <f>G122</f>
        <v>41277034</v>
      </c>
      <c r="H121" s="46">
        <f t="shared" si="43"/>
        <v>19099021</v>
      </c>
      <c r="I121" s="46">
        <f t="shared" si="43"/>
        <v>19647129</v>
      </c>
      <c r="J121" s="28"/>
      <c r="K121" s="28"/>
      <c r="L121" s="28"/>
      <c r="M121" s="28"/>
      <c r="N121" s="28"/>
      <c r="O121" s="28"/>
      <c r="P121" s="28"/>
      <c r="Q121" s="28"/>
      <c r="R121" s="28"/>
      <c r="S121" s="28"/>
      <c r="T121" s="28"/>
      <c r="U121" s="28"/>
      <c r="V121" s="28"/>
      <c r="W121" s="28"/>
      <c r="X121" s="28"/>
      <c r="Y121" s="28"/>
    </row>
    <row r="122" spans="1:25" s="176" customFormat="1" ht="15.75" x14ac:dyDescent="0.25">
      <c r="A122" s="60" t="s">
        <v>74</v>
      </c>
      <c r="B122" s="169">
        <v>701</v>
      </c>
      <c r="C122" s="45" t="s">
        <v>83</v>
      </c>
      <c r="D122" s="45" t="s">
        <v>127</v>
      </c>
      <c r="E122" s="38">
        <v>9900000000</v>
      </c>
      <c r="F122" s="38"/>
      <c r="G122" s="46">
        <f>G123+G127</f>
        <v>41277034</v>
      </c>
      <c r="H122" s="46">
        <f t="shared" ref="H122:I122" si="44">H123+H127</f>
        <v>19099021</v>
      </c>
      <c r="I122" s="46">
        <f t="shared" si="44"/>
        <v>19647129</v>
      </c>
      <c r="J122" s="28"/>
      <c r="K122" s="28"/>
      <c r="L122" s="28"/>
      <c r="M122" s="28"/>
      <c r="N122" s="28"/>
      <c r="O122" s="28"/>
      <c r="P122" s="28"/>
      <c r="Q122" s="28"/>
      <c r="R122" s="28"/>
      <c r="S122" s="28"/>
      <c r="T122" s="28"/>
      <c r="U122" s="28"/>
      <c r="V122" s="28"/>
      <c r="W122" s="28"/>
      <c r="X122" s="28"/>
      <c r="Y122" s="28"/>
    </row>
    <row r="123" spans="1:25" s="176" customFormat="1" ht="30" x14ac:dyDescent="0.2">
      <c r="A123" s="47" t="s">
        <v>76</v>
      </c>
      <c r="B123" s="166">
        <v>701</v>
      </c>
      <c r="C123" s="48" t="s">
        <v>83</v>
      </c>
      <c r="D123" s="48" t="s">
        <v>127</v>
      </c>
      <c r="E123" s="36">
        <v>9910000000</v>
      </c>
      <c r="F123" s="36"/>
      <c r="G123" s="49">
        <f>G124</f>
        <v>20277034</v>
      </c>
      <c r="H123" s="49">
        <f t="shared" ref="H123:I123" si="45">H124</f>
        <v>18099021</v>
      </c>
      <c r="I123" s="49">
        <f t="shared" si="45"/>
        <v>18647129</v>
      </c>
      <c r="J123" s="28"/>
      <c r="K123" s="28"/>
      <c r="L123" s="28"/>
      <c r="M123" s="28"/>
      <c r="N123" s="28"/>
      <c r="O123" s="28"/>
      <c r="P123" s="28"/>
      <c r="Q123" s="28"/>
      <c r="R123" s="28"/>
      <c r="S123" s="28"/>
      <c r="T123" s="28"/>
      <c r="U123" s="28"/>
      <c r="V123" s="28"/>
      <c r="W123" s="28"/>
      <c r="X123" s="28"/>
      <c r="Y123" s="28"/>
    </row>
    <row r="124" spans="1:25" s="176" customFormat="1" ht="30" x14ac:dyDescent="0.2">
      <c r="A124" s="47" t="s">
        <v>92</v>
      </c>
      <c r="B124" s="166">
        <v>701</v>
      </c>
      <c r="C124" s="48" t="s">
        <v>83</v>
      </c>
      <c r="D124" s="48" t="s">
        <v>127</v>
      </c>
      <c r="E124" s="36">
        <v>9910022001</v>
      </c>
      <c r="F124" s="36"/>
      <c r="G124" s="49">
        <f>SUM(G125:G126)</f>
        <v>20277034</v>
      </c>
      <c r="H124" s="49">
        <f t="shared" ref="H124:I124" si="46">SUM(H125:H126)</f>
        <v>18099021</v>
      </c>
      <c r="I124" s="49">
        <f t="shared" si="46"/>
        <v>18647129</v>
      </c>
      <c r="J124" s="28"/>
      <c r="K124" s="28"/>
      <c r="L124" s="28"/>
      <c r="M124" s="28"/>
      <c r="N124" s="28"/>
      <c r="O124" s="28"/>
      <c r="P124" s="28"/>
      <c r="Q124" s="28"/>
      <c r="R124" s="28"/>
      <c r="S124" s="28"/>
      <c r="T124" s="28"/>
      <c r="U124" s="28"/>
      <c r="V124" s="28"/>
      <c r="W124" s="28"/>
      <c r="X124" s="28"/>
      <c r="Y124" s="28"/>
    </row>
    <row r="125" spans="1:25" s="176" customFormat="1" ht="75" x14ac:dyDescent="0.2">
      <c r="A125" s="47" t="s">
        <v>80</v>
      </c>
      <c r="B125" s="166">
        <v>701</v>
      </c>
      <c r="C125" s="48" t="s">
        <v>83</v>
      </c>
      <c r="D125" s="48" t="s">
        <v>127</v>
      </c>
      <c r="E125" s="36">
        <v>9910022001</v>
      </c>
      <c r="F125" s="48" t="s">
        <v>81</v>
      </c>
      <c r="G125" s="49">
        <f>'Приложение 3'!F109</f>
        <v>14001724.68</v>
      </c>
      <c r="H125" s="49">
        <f>'Приложение 3'!G109</f>
        <v>13639264</v>
      </c>
      <c r="I125" s="49">
        <f>'Приложение 3'!H109</f>
        <v>13749264</v>
      </c>
      <c r="J125" s="28"/>
      <c r="K125" s="28"/>
      <c r="L125" s="28"/>
      <c r="M125" s="28"/>
      <c r="N125" s="28"/>
      <c r="O125" s="28"/>
      <c r="P125" s="28"/>
      <c r="Q125" s="28"/>
      <c r="R125" s="28"/>
      <c r="S125" s="28"/>
      <c r="T125" s="28"/>
      <c r="U125" s="28"/>
      <c r="V125" s="28"/>
      <c r="W125" s="28"/>
      <c r="X125" s="28"/>
      <c r="Y125" s="28"/>
    </row>
    <row r="126" spans="1:25" s="176" customFormat="1" ht="30" x14ac:dyDescent="0.2">
      <c r="A126" s="47" t="s">
        <v>88</v>
      </c>
      <c r="B126" s="166">
        <v>701</v>
      </c>
      <c r="C126" s="48" t="s">
        <v>83</v>
      </c>
      <c r="D126" s="48" t="s">
        <v>127</v>
      </c>
      <c r="E126" s="36">
        <v>9910022001</v>
      </c>
      <c r="F126" s="48" t="s">
        <v>89</v>
      </c>
      <c r="G126" s="49">
        <f>'Приложение 3'!F110</f>
        <v>6275309.3200000003</v>
      </c>
      <c r="H126" s="49">
        <f>'Приложение 3'!G110</f>
        <v>4459757</v>
      </c>
      <c r="I126" s="49">
        <f>'Приложение 3'!H110</f>
        <v>4897865</v>
      </c>
      <c r="J126" s="28"/>
      <c r="K126" s="28"/>
      <c r="L126" s="28"/>
      <c r="M126" s="28"/>
      <c r="N126" s="28"/>
      <c r="O126" s="28"/>
      <c r="P126" s="28"/>
      <c r="Q126" s="28"/>
      <c r="R126" s="28"/>
      <c r="S126" s="28"/>
      <c r="T126" s="28"/>
      <c r="U126" s="28"/>
      <c r="V126" s="28"/>
      <c r="W126" s="28"/>
      <c r="X126" s="28"/>
      <c r="Y126" s="28"/>
    </row>
    <row r="127" spans="1:25" s="176" customFormat="1" x14ac:dyDescent="0.2">
      <c r="A127" s="47" t="s">
        <v>111</v>
      </c>
      <c r="B127" s="166">
        <v>701</v>
      </c>
      <c r="C127" s="48" t="s">
        <v>83</v>
      </c>
      <c r="D127" s="48" t="s">
        <v>127</v>
      </c>
      <c r="E127" s="36">
        <v>9950000000</v>
      </c>
      <c r="F127" s="36"/>
      <c r="G127" s="49">
        <f>G128</f>
        <v>21000000</v>
      </c>
      <c r="H127" s="49">
        <f t="shared" ref="H127:I127" si="47">H128</f>
        <v>1000000</v>
      </c>
      <c r="I127" s="49">
        <f t="shared" si="47"/>
        <v>1000000</v>
      </c>
      <c r="J127" s="28"/>
      <c r="K127" s="28"/>
      <c r="L127" s="28"/>
      <c r="M127" s="28"/>
      <c r="N127" s="28"/>
      <c r="O127" s="28"/>
      <c r="P127" s="28"/>
      <c r="Q127" s="28"/>
      <c r="R127" s="28"/>
      <c r="S127" s="28"/>
      <c r="T127" s="28"/>
      <c r="U127" s="28"/>
      <c r="V127" s="28"/>
      <c r="W127" s="28"/>
      <c r="X127" s="28"/>
      <c r="Y127" s="28"/>
    </row>
    <row r="128" spans="1:25" s="176" customFormat="1" ht="45" x14ac:dyDescent="0.2">
      <c r="A128" s="47" t="s">
        <v>128</v>
      </c>
      <c r="B128" s="166">
        <v>701</v>
      </c>
      <c r="C128" s="48" t="s">
        <v>83</v>
      </c>
      <c r="D128" s="48" t="s">
        <v>127</v>
      </c>
      <c r="E128" s="36" t="s">
        <v>129</v>
      </c>
      <c r="F128" s="36"/>
      <c r="G128" s="49">
        <f>SUM(G129:G130)</f>
        <v>21000000</v>
      </c>
      <c r="H128" s="49">
        <f t="shared" ref="H128:I128" si="48">SUM(H129:H130)</f>
        <v>1000000</v>
      </c>
      <c r="I128" s="49">
        <f t="shared" si="48"/>
        <v>1000000</v>
      </c>
      <c r="J128" s="28"/>
      <c r="K128" s="28"/>
      <c r="L128" s="28"/>
      <c r="M128" s="28"/>
      <c r="N128" s="28"/>
      <c r="O128" s="28"/>
      <c r="P128" s="28"/>
      <c r="Q128" s="28"/>
      <c r="R128" s="28"/>
      <c r="S128" s="28"/>
      <c r="T128" s="28"/>
      <c r="U128" s="28"/>
      <c r="V128" s="28"/>
      <c r="W128" s="28"/>
      <c r="X128" s="28"/>
      <c r="Y128" s="28"/>
    </row>
    <row r="129" spans="1:25" s="176" customFormat="1" ht="30" x14ac:dyDescent="0.2">
      <c r="A129" s="47" t="s">
        <v>88</v>
      </c>
      <c r="B129" s="166">
        <v>701</v>
      </c>
      <c r="C129" s="48" t="s">
        <v>83</v>
      </c>
      <c r="D129" s="48" t="s">
        <v>127</v>
      </c>
      <c r="E129" s="36" t="s">
        <v>129</v>
      </c>
      <c r="F129" s="36">
        <v>200</v>
      </c>
      <c r="G129" s="49">
        <f>'Приложение 3'!F114</f>
        <v>1000000</v>
      </c>
      <c r="H129" s="49">
        <f>'Приложение 3'!G114</f>
        <v>1000000</v>
      </c>
      <c r="I129" s="49">
        <f>'Приложение 3'!H114</f>
        <v>1000000</v>
      </c>
      <c r="J129" s="28"/>
      <c r="K129" s="28"/>
      <c r="L129" s="28"/>
      <c r="M129" s="28"/>
      <c r="N129" s="28"/>
      <c r="O129" s="28"/>
      <c r="P129" s="28"/>
      <c r="Q129" s="28"/>
      <c r="R129" s="28"/>
      <c r="S129" s="28"/>
      <c r="T129" s="28"/>
      <c r="U129" s="28"/>
      <c r="V129" s="28"/>
      <c r="W129" s="28"/>
      <c r="X129" s="28"/>
      <c r="Y129" s="28"/>
    </row>
    <row r="130" spans="1:25" s="176" customFormat="1" x14ac:dyDescent="0.2">
      <c r="A130" s="47" t="s">
        <v>90</v>
      </c>
      <c r="B130" s="166">
        <v>701</v>
      </c>
      <c r="C130" s="48" t="s">
        <v>83</v>
      </c>
      <c r="D130" s="48" t="s">
        <v>127</v>
      </c>
      <c r="E130" s="36" t="s">
        <v>129</v>
      </c>
      <c r="F130" s="36">
        <v>800</v>
      </c>
      <c r="G130" s="49">
        <f>'Приложение 3'!F115</f>
        <v>20000000</v>
      </c>
      <c r="H130" s="49">
        <f>'Приложение 3'!G115</f>
        <v>0</v>
      </c>
      <c r="I130" s="49">
        <f>'Приложение 3'!H115</f>
        <v>0</v>
      </c>
      <c r="J130" s="28"/>
      <c r="K130" s="28"/>
      <c r="L130" s="28"/>
      <c r="M130" s="28"/>
      <c r="N130" s="28"/>
      <c r="O130" s="28"/>
      <c r="P130" s="28"/>
      <c r="Q130" s="28"/>
      <c r="R130" s="28"/>
      <c r="S130" s="28"/>
      <c r="T130" s="28"/>
      <c r="U130" s="28"/>
      <c r="V130" s="28"/>
      <c r="W130" s="28"/>
      <c r="X130" s="28"/>
      <c r="Y130" s="28"/>
    </row>
    <row r="131" spans="1:25" s="177" customFormat="1" ht="15.75" x14ac:dyDescent="0.25">
      <c r="A131" s="44" t="s">
        <v>130</v>
      </c>
      <c r="B131" s="164">
        <v>701</v>
      </c>
      <c r="C131" s="45" t="s">
        <v>94</v>
      </c>
      <c r="D131" s="45"/>
      <c r="E131" s="45"/>
      <c r="F131" s="45"/>
      <c r="G131" s="46">
        <f>G132+G137+G161+G172+G182+G177</f>
        <v>181288386.59</v>
      </c>
      <c r="H131" s="46">
        <f t="shared" ref="H131:I131" si="49">H132+H137+H161+H172+H182+H177</f>
        <v>140126040.85000002</v>
      </c>
      <c r="I131" s="46">
        <f t="shared" si="49"/>
        <v>176315162.87</v>
      </c>
      <c r="J131" s="28"/>
      <c r="K131" s="28"/>
      <c r="L131" s="28"/>
      <c r="M131" s="28"/>
      <c r="N131" s="28"/>
      <c r="O131" s="28"/>
      <c r="P131" s="28"/>
      <c r="Q131" s="28"/>
      <c r="R131" s="28"/>
      <c r="S131" s="28"/>
      <c r="T131" s="28"/>
      <c r="U131" s="28"/>
      <c r="V131" s="28"/>
      <c r="W131" s="28"/>
      <c r="X131" s="28"/>
      <c r="Y131" s="28"/>
    </row>
    <row r="132" spans="1:25" s="177" customFormat="1" ht="15.75" x14ac:dyDescent="0.25">
      <c r="A132" s="44" t="s">
        <v>131</v>
      </c>
      <c r="B132" s="164">
        <v>701</v>
      </c>
      <c r="C132" s="45" t="s">
        <v>94</v>
      </c>
      <c r="D132" s="45" t="s">
        <v>71</v>
      </c>
      <c r="E132" s="45"/>
      <c r="F132" s="45"/>
      <c r="G132" s="46">
        <f>G133</f>
        <v>306383.3</v>
      </c>
      <c r="H132" s="46">
        <f t="shared" ref="H132:I135" si="50">H133</f>
        <v>306383.3</v>
      </c>
      <c r="I132" s="46">
        <f t="shared" si="50"/>
        <v>306383.3</v>
      </c>
      <c r="J132" s="28"/>
      <c r="K132" s="28"/>
      <c r="L132" s="28"/>
      <c r="M132" s="28"/>
      <c r="N132" s="28"/>
      <c r="O132" s="28"/>
      <c r="P132" s="28"/>
      <c r="Q132" s="28"/>
      <c r="R132" s="28"/>
      <c r="S132" s="28"/>
      <c r="T132" s="28"/>
      <c r="U132" s="28"/>
      <c r="V132" s="28"/>
      <c r="W132" s="28"/>
      <c r="X132" s="28"/>
      <c r="Y132" s="28"/>
    </row>
    <row r="133" spans="1:25" s="177" customFormat="1" ht="15.75" x14ac:dyDescent="0.25">
      <c r="A133" s="44" t="s">
        <v>74</v>
      </c>
      <c r="B133" s="164">
        <v>701</v>
      </c>
      <c r="C133" s="45" t="s">
        <v>94</v>
      </c>
      <c r="D133" s="45" t="s">
        <v>71</v>
      </c>
      <c r="E133" s="45">
        <v>9900000000</v>
      </c>
      <c r="F133" s="45"/>
      <c r="G133" s="46">
        <f>G134</f>
        <v>306383.3</v>
      </c>
      <c r="H133" s="46">
        <f t="shared" si="50"/>
        <v>306383.3</v>
      </c>
      <c r="I133" s="46">
        <f t="shared" si="50"/>
        <v>306383.3</v>
      </c>
      <c r="J133" s="28"/>
      <c r="K133" s="28"/>
      <c r="L133" s="28"/>
      <c r="M133" s="28"/>
      <c r="N133" s="28"/>
      <c r="O133" s="28"/>
      <c r="P133" s="28"/>
      <c r="Q133" s="28"/>
      <c r="R133" s="28"/>
      <c r="S133" s="28"/>
      <c r="T133" s="28"/>
      <c r="U133" s="28"/>
      <c r="V133" s="28"/>
      <c r="W133" s="28"/>
      <c r="X133" s="28"/>
      <c r="Y133" s="28"/>
    </row>
    <row r="134" spans="1:25" s="177" customFormat="1" ht="30" x14ac:dyDescent="0.2">
      <c r="A134" s="47" t="s">
        <v>76</v>
      </c>
      <c r="B134" s="166">
        <v>701</v>
      </c>
      <c r="C134" s="48" t="s">
        <v>94</v>
      </c>
      <c r="D134" s="48" t="s">
        <v>71</v>
      </c>
      <c r="E134" s="48" t="s">
        <v>77</v>
      </c>
      <c r="F134" s="48"/>
      <c r="G134" s="49">
        <f>G135</f>
        <v>306383.3</v>
      </c>
      <c r="H134" s="49">
        <f t="shared" si="50"/>
        <v>306383.3</v>
      </c>
      <c r="I134" s="49">
        <f t="shared" si="50"/>
        <v>306383.3</v>
      </c>
      <c r="J134" s="28"/>
      <c r="K134" s="28"/>
      <c r="L134" s="28"/>
      <c r="M134" s="28"/>
      <c r="N134" s="28"/>
      <c r="O134" s="28"/>
      <c r="P134" s="28"/>
      <c r="Q134" s="28"/>
      <c r="R134" s="28"/>
      <c r="S134" s="28"/>
      <c r="T134" s="28"/>
      <c r="U134" s="28"/>
      <c r="V134" s="28"/>
      <c r="W134" s="28"/>
      <c r="X134" s="28"/>
      <c r="Y134" s="28"/>
    </row>
    <row r="135" spans="1:25" s="177" customFormat="1" ht="30" x14ac:dyDescent="0.2">
      <c r="A135" s="47" t="s">
        <v>95</v>
      </c>
      <c r="B135" s="166">
        <v>701</v>
      </c>
      <c r="C135" s="48" t="s">
        <v>94</v>
      </c>
      <c r="D135" s="48" t="s">
        <v>71</v>
      </c>
      <c r="E135" s="48" t="s">
        <v>96</v>
      </c>
      <c r="F135" s="48"/>
      <c r="G135" s="49">
        <f>G136</f>
        <v>306383.3</v>
      </c>
      <c r="H135" s="49">
        <f t="shared" si="50"/>
        <v>306383.3</v>
      </c>
      <c r="I135" s="49">
        <f t="shared" si="50"/>
        <v>306383.3</v>
      </c>
      <c r="J135" s="28"/>
      <c r="K135" s="28"/>
      <c r="L135" s="28"/>
      <c r="M135" s="28"/>
      <c r="N135" s="28"/>
      <c r="O135" s="28"/>
      <c r="P135" s="28"/>
      <c r="Q135" s="28"/>
      <c r="R135" s="28"/>
      <c r="S135" s="28"/>
      <c r="T135" s="28"/>
      <c r="U135" s="28"/>
      <c r="V135" s="28"/>
      <c r="W135" s="28"/>
      <c r="X135" s="28"/>
      <c r="Y135" s="28"/>
    </row>
    <row r="136" spans="1:25" s="177" customFormat="1" ht="75" x14ac:dyDescent="0.2">
      <c r="A136" s="47" t="s">
        <v>80</v>
      </c>
      <c r="B136" s="166">
        <v>701</v>
      </c>
      <c r="C136" s="48" t="s">
        <v>94</v>
      </c>
      <c r="D136" s="48" t="s">
        <v>71</v>
      </c>
      <c r="E136" s="48" t="s">
        <v>96</v>
      </c>
      <c r="F136" s="48" t="s">
        <v>81</v>
      </c>
      <c r="G136" s="49">
        <f>'Приложение 3'!F121</f>
        <v>306383.3</v>
      </c>
      <c r="H136" s="49">
        <f>'Приложение 3'!G121</f>
        <v>306383.3</v>
      </c>
      <c r="I136" s="49">
        <f>'Приложение 3'!H121</f>
        <v>306383.3</v>
      </c>
      <c r="J136" s="28"/>
      <c r="K136" s="28"/>
      <c r="L136" s="28"/>
      <c r="M136" s="28"/>
      <c r="N136" s="28"/>
      <c r="O136" s="28"/>
      <c r="P136" s="28"/>
      <c r="Q136" s="28"/>
      <c r="R136" s="28"/>
      <c r="S136" s="28"/>
      <c r="T136" s="28"/>
      <c r="U136" s="28"/>
      <c r="V136" s="28"/>
      <c r="W136" s="28"/>
      <c r="X136" s="28"/>
      <c r="Y136" s="28"/>
    </row>
    <row r="137" spans="1:25" s="177" customFormat="1" ht="15.75" x14ac:dyDescent="0.25">
      <c r="A137" s="44" t="s">
        <v>132</v>
      </c>
      <c r="B137" s="164">
        <v>701</v>
      </c>
      <c r="C137" s="45" t="s">
        <v>94</v>
      </c>
      <c r="D137" s="45" t="s">
        <v>133</v>
      </c>
      <c r="E137" s="45"/>
      <c r="F137" s="45"/>
      <c r="G137" s="46">
        <f>G138+G154</f>
        <v>69767477.719999999</v>
      </c>
      <c r="H137" s="46">
        <f t="shared" ref="H137:I137" si="51">H138+H154</f>
        <v>45714290.370000005</v>
      </c>
      <c r="I137" s="46">
        <f t="shared" si="51"/>
        <v>101232510.41</v>
      </c>
      <c r="J137" s="28"/>
      <c r="K137" s="28"/>
      <c r="L137" s="28"/>
      <c r="M137" s="28"/>
      <c r="N137" s="28"/>
      <c r="O137" s="28"/>
      <c r="P137" s="28"/>
      <c r="Q137" s="28"/>
      <c r="R137" s="28"/>
      <c r="S137" s="28"/>
      <c r="T137" s="28"/>
      <c r="U137" s="28"/>
      <c r="V137" s="28"/>
      <c r="W137" s="28"/>
      <c r="X137" s="28"/>
      <c r="Y137" s="28"/>
    </row>
    <row r="138" spans="1:25" s="177" customFormat="1" ht="63" x14ac:dyDescent="0.25">
      <c r="A138" s="44" t="s">
        <v>201</v>
      </c>
      <c r="B138" s="164">
        <v>701</v>
      </c>
      <c r="C138" s="45" t="s">
        <v>94</v>
      </c>
      <c r="D138" s="45" t="s">
        <v>133</v>
      </c>
      <c r="E138" s="45" t="s">
        <v>202</v>
      </c>
      <c r="F138" s="45"/>
      <c r="G138" s="46">
        <f>G139+G150</f>
        <v>67570149.950000003</v>
      </c>
      <c r="H138" s="46">
        <f t="shared" ref="H138:I138" si="52">H139+H150</f>
        <v>43356962.600000001</v>
      </c>
      <c r="I138" s="46">
        <f t="shared" si="52"/>
        <v>98875182.640000001</v>
      </c>
      <c r="J138" s="28"/>
      <c r="K138" s="28"/>
      <c r="L138" s="28"/>
      <c r="M138" s="28"/>
      <c r="N138" s="28"/>
      <c r="O138" s="28"/>
      <c r="P138" s="28"/>
      <c r="Q138" s="28"/>
      <c r="R138" s="28"/>
      <c r="S138" s="28"/>
      <c r="T138" s="28"/>
      <c r="U138" s="28"/>
      <c r="V138" s="28"/>
      <c r="W138" s="28"/>
      <c r="X138" s="28"/>
      <c r="Y138" s="28"/>
    </row>
    <row r="139" spans="1:25" s="176" customFormat="1" ht="30" x14ac:dyDescent="0.2">
      <c r="A139" s="47" t="s">
        <v>203</v>
      </c>
      <c r="B139" s="166">
        <v>701</v>
      </c>
      <c r="C139" s="48" t="s">
        <v>94</v>
      </c>
      <c r="D139" s="48" t="s">
        <v>133</v>
      </c>
      <c r="E139" s="48" t="s">
        <v>204</v>
      </c>
      <c r="F139" s="48"/>
      <c r="G139" s="49">
        <f>G140+G142+G144+G146+G148</f>
        <v>64749332.600000001</v>
      </c>
      <c r="H139" s="49">
        <f t="shared" ref="H139:I139" si="53">H140+H142+H144+H146+H148</f>
        <v>40470020</v>
      </c>
      <c r="I139" s="49">
        <f t="shared" si="53"/>
        <v>95910015.799999997</v>
      </c>
      <c r="J139" s="28"/>
      <c r="K139" s="28"/>
      <c r="L139" s="28"/>
      <c r="M139" s="28"/>
      <c r="N139" s="28"/>
      <c r="O139" s="28"/>
      <c r="P139" s="28"/>
      <c r="Q139" s="28"/>
      <c r="R139" s="28"/>
      <c r="S139" s="28"/>
      <c r="T139" s="28"/>
      <c r="U139" s="28"/>
      <c r="V139" s="28"/>
      <c r="W139" s="28"/>
      <c r="X139" s="28"/>
      <c r="Y139" s="28"/>
    </row>
    <row r="140" spans="1:25" s="176" customFormat="1" x14ac:dyDescent="0.2">
      <c r="A140" s="47" t="s">
        <v>313</v>
      </c>
      <c r="B140" s="166">
        <v>701</v>
      </c>
      <c r="C140" s="48" t="s">
        <v>94</v>
      </c>
      <c r="D140" s="48" t="s">
        <v>133</v>
      </c>
      <c r="E140" s="48" t="s">
        <v>314</v>
      </c>
      <c r="F140" s="48"/>
      <c r="G140" s="49">
        <f>G141</f>
        <v>9621737</v>
      </c>
      <c r="H140" s="49">
        <f t="shared" ref="H140:I140" si="54">H141</f>
        <v>0</v>
      </c>
      <c r="I140" s="49">
        <f t="shared" si="54"/>
        <v>0</v>
      </c>
      <c r="J140" s="28"/>
      <c r="K140" s="28"/>
      <c r="L140" s="28"/>
      <c r="M140" s="28"/>
      <c r="N140" s="28"/>
      <c r="O140" s="28"/>
      <c r="P140" s="28"/>
      <c r="Q140" s="28"/>
      <c r="R140" s="28"/>
      <c r="S140" s="28"/>
      <c r="T140" s="28"/>
      <c r="U140" s="28"/>
      <c r="V140" s="28"/>
      <c r="W140" s="28"/>
      <c r="X140" s="28"/>
      <c r="Y140" s="28"/>
    </row>
    <row r="141" spans="1:25" s="176" customFormat="1" x14ac:dyDescent="0.2">
      <c r="A141" s="47" t="s">
        <v>90</v>
      </c>
      <c r="B141" s="166">
        <v>701</v>
      </c>
      <c r="C141" s="48" t="s">
        <v>94</v>
      </c>
      <c r="D141" s="48" t="s">
        <v>133</v>
      </c>
      <c r="E141" s="48" t="s">
        <v>314</v>
      </c>
      <c r="F141" s="48" t="s">
        <v>91</v>
      </c>
      <c r="G141" s="49">
        <v>9621737</v>
      </c>
      <c r="H141" s="49">
        <v>0</v>
      </c>
      <c r="I141" s="49">
        <v>0</v>
      </c>
      <c r="J141" s="28"/>
      <c r="K141" s="28"/>
      <c r="L141" s="28"/>
      <c r="M141" s="28"/>
      <c r="N141" s="28"/>
      <c r="O141" s="28"/>
      <c r="P141" s="28"/>
      <c r="Q141" s="28"/>
      <c r="R141" s="28"/>
      <c r="S141" s="28"/>
      <c r="T141" s="28"/>
      <c r="U141" s="28"/>
      <c r="V141" s="28"/>
      <c r="W141" s="28"/>
      <c r="X141" s="28"/>
      <c r="Y141" s="28"/>
    </row>
    <row r="142" spans="1:25" s="176" customFormat="1" x14ac:dyDescent="0.2">
      <c r="A142" s="47" t="s">
        <v>315</v>
      </c>
      <c r="B142" s="166">
        <v>701</v>
      </c>
      <c r="C142" s="48" t="s">
        <v>94</v>
      </c>
      <c r="D142" s="48" t="s">
        <v>133</v>
      </c>
      <c r="E142" s="48">
        <v>6730010020</v>
      </c>
      <c r="F142" s="48"/>
      <c r="G142" s="49">
        <f>G143</f>
        <v>6401016</v>
      </c>
      <c r="H142" s="49">
        <f t="shared" ref="H142:I142" si="55">H143</f>
        <v>9484497</v>
      </c>
      <c r="I142" s="49">
        <f t="shared" si="55"/>
        <v>6936408</v>
      </c>
      <c r="J142" s="28"/>
      <c r="K142" s="28"/>
      <c r="L142" s="28"/>
      <c r="M142" s="28"/>
      <c r="N142" s="28"/>
      <c r="O142" s="28"/>
      <c r="P142" s="28"/>
      <c r="Q142" s="28"/>
      <c r="R142" s="28"/>
      <c r="S142" s="28"/>
      <c r="T142" s="28"/>
      <c r="U142" s="28"/>
      <c r="V142" s="28"/>
      <c r="W142" s="28"/>
      <c r="X142" s="28"/>
      <c r="Y142" s="28"/>
    </row>
    <row r="143" spans="1:25" s="176" customFormat="1" x14ac:dyDescent="0.2">
      <c r="A143" s="47" t="s">
        <v>90</v>
      </c>
      <c r="B143" s="166">
        <v>701</v>
      </c>
      <c r="C143" s="48" t="s">
        <v>94</v>
      </c>
      <c r="D143" s="48" t="s">
        <v>133</v>
      </c>
      <c r="E143" s="48">
        <v>6730010020</v>
      </c>
      <c r="F143" s="48" t="s">
        <v>91</v>
      </c>
      <c r="G143" s="49">
        <v>6401016</v>
      </c>
      <c r="H143" s="49">
        <v>9484497</v>
      </c>
      <c r="I143" s="49">
        <v>6936408</v>
      </c>
      <c r="J143" s="28"/>
      <c r="K143" s="28"/>
      <c r="L143" s="28"/>
      <c r="M143" s="28"/>
      <c r="N143" s="28"/>
      <c r="O143" s="28"/>
      <c r="P143" s="28"/>
      <c r="Q143" s="28"/>
      <c r="R143" s="28"/>
      <c r="S143" s="28"/>
      <c r="T143" s="28"/>
      <c r="U143" s="28"/>
      <c r="V143" s="28"/>
      <c r="W143" s="28"/>
      <c r="X143" s="28"/>
      <c r="Y143" s="28"/>
    </row>
    <row r="144" spans="1:25" s="176" customFormat="1" x14ac:dyDescent="0.2">
      <c r="A144" s="47" t="s">
        <v>316</v>
      </c>
      <c r="B144" s="166">
        <v>701</v>
      </c>
      <c r="C144" s="48" t="s">
        <v>94</v>
      </c>
      <c r="D144" s="48" t="s">
        <v>133</v>
      </c>
      <c r="E144" s="48" t="s">
        <v>317</v>
      </c>
      <c r="F144" s="48"/>
      <c r="G144" s="49">
        <f>G145</f>
        <v>31668780.000000004</v>
      </c>
      <c r="H144" s="49">
        <f t="shared" ref="H144:I144" si="56">H145</f>
        <v>20985523</v>
      </c>
      <c r="I144" s="49">
        <f t="shared" si="56"/>
        <v>78973607.799999997</v>
      </c>
      <c r="J144" s="28"/>
      <c r="K144" s="28"/>
      <c r="L144" s="28"/>
      <c r="M144" s="28"/>
      <c r="N144" s="28"/>
      <c r="O144" s="28"/>
      <c r="P144" s="28"/>
      <c r="Q144" s="28"/>
      <c r="R144" s="28"/>
      <c r="S144" s="28"/>
      <c r="T144" s="28"/>
      <c r="U144" s="28"/>
      <c r="V144" s="28"/>
      <c r="W144" s="28"/>
      <c r="X144" s="28"/>
      <c r="Y144" s="28"/>
    </row>
    <row r="145" spans="1:25" s="176" customFormat="1" x14ac:dyDescent="0.2">
      <c r="A145" s="51" t="s">
        <v>90</v>
      </c>
      <c r="B145" s="167">
        <v>701</v>
      </c>
      <c r="C145" s="48" t="s">
        <v>94</v>
      </c>
      <c r="D145" s="48" t="s">
        <v>133</v>
      </c>
      <c r="E145" s="48" t="s">
        <v>317</v>
      </c>
      <c r="F145" s="48" t="s">
        <v>91</v>
      </c>
      <c r="G145" s="49">
        <v>31668780.000000004</v>
      </c>
      <c r="H145" s="49">
        <v>20985523</v>
      </c>
      <c r="I145" s="49">
        <v>78973607.799999997</v>
      </c>
      <c r="J145" s="28"/>
      <c r="K145" s="28"/>
      <c r="L145" s="28"/>
      <c r="M145" s="28"/>
      <c r="N145" s="28"/>
      <c r="O145" s="28"/>
      <c r="P145" s="28"/>
      <c r="Q145" s="28"/>
      <c r="R145" s="28"/>
      <c r="S145" s="28"/>
      <c r="T145" s="28"/>
      <c r="U145" s="28"/>
      <c r="V145" s="28"/>
      <c r="W145" s="28"/>
      <c r="X145" s="28"/>
      <c r="Y145" s="28"/>
    </row>
    <row r="146" spans="1:25" s="176" customFormat="1" ht="36.75" customHeight="1" x14ac:dyDescent="0.2">
      <c r="A146" s="51" t="s">
        <v>318</v>
      </c>
      <c r="B146" s="167">
        <v>701</v>
      </c>
      <c r="C146" s="48" t="s">
        <v>94</v>
      </c>
      <c r="D146" s="48" t="s">
        <v>133</v>
      </c>
      <c r="E146" s="48">
        <v>6730010140</v>
      </c>
      <c r="F146" s="48"/>
      <c r="G146" s="49">
        <f>G147</f>
        <v>7057799.5999999996</v>
      </c>
      <c r="H146" s="49">
        <f t="shared" ref="H146:I146" si="57">H147</f>
        <v>0</v>
      </c>
      <c r="I146" s="49">
        <f t="shared" si="57"/>
        <v>0</v>
      </c>
      <c r="J146" s="28"/>
      <c r="K146" s="28"/>
      <c r="L146" s="28"/>
      <c r="M146" s="28"/>
      <c r="N146" s="28"/>
      <c r="O146" s="28"/>
      <c r="P146" s="28"/>
      <c r="Q146" s="28"/>
      <c r="R146" s="28"/>
      <c r="S146" s="28"/>
      <c r="T146" s="28"/>
      <c r="U146" s="28"/>
      <c r="V146" s="28"/>
      <c r="W146" s="28"/>
      <c r="X146" s="28"/>
      <c r="Y146" s="28"/>
    </row>
    <row r="147" spans="1:25" s="176" customFormat="1" x14ac:dyDescent="0.2">
      <c r="A147" s="51" t="s">
        <v>90</v>
      </c>
      <c r="B147" s="167">
        <v>701</v>
      </c>
      <c r="C147" s="48" t="s">
        <v>94</v>
      </c>
      <c r="D147" s="48" t="s">
        <v>133</v>
      </c>
      <c r="E147" s="48">
        <v>6730010140</v>
      </c>
      <c r="F147" s="48" t="s">
        <v>91</v>
      </c>
      <c r="G147" s="49">
        <v>7057799.5999999996</v>
      </c>
      <c r="H147" s="49">
        <v>0</v>
      </c>
      <c r="I147" s="49">
        <v>0</v>
      </c>
      <c r="J147" s="28"/>
      <c r="K147" s="28"/>
      <c r="L147" s="28"/>
      <c r="M147" s="28"/>
      <c r="N147" s="28"/>
      <c r="O147" s="28"/>
      <c r="P147" s="28"/>
      <c r="Q147" s="28"/>
      <c r="R147" s="28"/>
      <c r="S147" s="28"/>
      <c r="T147" s="28"/>
      <c r="U147" s="28"/>
      <c r="V147" s="28"/>
      <c r="W147" s="28"/>
      <c r="X147" s="28"/>
      <c r="Y147" s="28"/>
    </row>
    <row r="148" spans="1:25" s="176" customFormat="1" ht="45" x14ac:dyDescent="0.2">
      <c r="A148" s="51" t="s">
        <v>319</v>
      </c>
      <c r="B148" s="167">
        <v>701</v>
      </c>
      <c r="C148" s="48" t="s">
        <v>94</v>
      </c>
      <c r="D148" s="48" t="s">
        <v>133</v>
      </c>
      <c r="E148" s="48" t="s">
        <v>320</v>
      </c>
      <c r="F148" s="48"/>
      <c r="G148" s="49">
        <f>G149</f>
        <v>10000000</v>
      </c>
      <c r="H148" s="49">
        <f t="shared" ref="H148:I148" si="58">H149</f>
        <v>10000000</v>
      </c>
      <c r="I148" s="49">
        <f t="shared" si="58"/>
        <v>10000000</v>
      </c>
      <c r="J148" s="28"/>
      <c r="K148" s="28"/>
      <c r="L148" s="28"/>
      <c r="M148" s="28"/>
      <c r="N148" s="28"/>
      <c r="O148" s="28"/>
      <c r="P148" s="28"/>
      <c r="Q148" s="28"/>
      <c r="R148" s="28"/>
      <c r="S148" s="28"/>
      <c r="T148" s="28"/>
      <c r="U148" s="28"/>
      <c r="V148" s="28"/>
      <c r="W148" s="28"/>
      <c r="X148" s="28"/>
      <c r="Y148" s="28"/>
    </row>
    <row r="149" spans="1:25" s="176" customFormat="1" x14ac:dyDescent="0.2">
      <c r="A149" s="51" t="s">
        <v>90</v>
      </c>
      <c r="B149" s="167">
        <v>701</v>
      </c>
      <c r="C149" s="48" t="s">
        <v>94</v>
      </c>
      <c r="D149" s="48" t="s">
        <v>133</v>
      </c>
      <c r="E149" s="48" t="s">
        <v>320</v>
      </c>
      <c r="F149" s="48" t="s">
        <v>91</v>
      </c>
      <c r="G149" s="49">
        <v>10000000</v>
      </c>
      <c r="H149" s="49">
        <v>10000000</v>
      </c>
      <c r="I149" s="49">
        <v>10000000</v>
      </c>
      <c r="J149" s="28"/>
      <c r="K149" s="28"/>
      <c r="L149" s="28"/>
      <c r="M149" s="28"/>
      <c r="N149" s="28"/>
      <c r="O149" s="28"/>
      <c r="P149" s="28"/>
      <c r="Q149" s="28"/>
      <c r="R149" s="28"/>
      <c r="S149" s="28"/>
      <c r="T149" s="28"/>
      <c r="U149" s="28"/>
      <c r="V149" s="28"/>
      <c r="W149" s="28"/>
      <c r="X149" s="28"/>
      <c r="Y149" s="28"/>
    </row>
    <row r="150" spans="1:25" s="177" customFormat="1" x14ac:dyDescent="0.2">
      <c r="A150" s="47" t="s">
        <v>199</v>
      </c>
      <c r="B150" s="166">
        <v>701</v>
      </c>
      <c r="C150" s="48" t="s">
        <v>94</v>
      </c>
      <c r="D150" s="48" t="s">
        <v>133</v>
      </c>
      <c r="E150" s="48" t="s">
        <v>205</v>
      </c>
      <c r="F150" s="48"/>
      <c r="G150" s="49">
        <f>G151</f>
        <v>2820817.35</v>
      </c>
      <c r="H150" s="49">
        <f t="shared" ref="H150:I150" si="59">H151</f>
        <v>2886942.5999999996</v>
      </c>
      <c r="I150" s="49">
        <f t="shared" si="59"/>
        <v>2965166.84</v>
      </c>
      <c r="J150" s="28"/>
      <c r="K150" s="28"/>
      <c r="L150" s="28"/>
      <c r="M150" s="28"/>
      <c r="N150" s="28"/>
      <c r="O150" s="28"/>
      <c r="P150" s="28"/>
      <c r="Q150" s="28"/>
      <c r="R150" s="28"/>
      <c r="S150" s="28"/>
      <c r="T150" s="28"/>
      <c r="U150" s="28"/>
      <c r="V150" s="28"/>
      <c r="W150" s="28"/>
      <c r="X150" s="28"/>
      <c r="Y150" s="28"/>
    </row>
    <row r="151" spans="1:25" s="177" customFormat="1" ht="30" x14ac:dyDescent="0.2">
      <c r="A151" s="47" t="s">
        <v>321</v>
      </c>
      <c r="B151" s="166">
        <v>701</v>
      </c>
      <c r="C151" s="48" t="s">
        <v>94</v>
      </c>
      <c r="D151" s="48" t="s">
        <v>133</v>
      </c>
      <c r="E151" s="48">
        <v>6740011600</v>
      </c>
      <c r="F151" s="48"/>
      <c r="G151" s="49">
        <f>SUM(G152:G153)</f>
        <v>2820817.35</v>
      </c>
      <c r="H151" s="49">
        <f t="shared" ref="H151:I151" si="60">SUM(H152:H153)</f>
        <v>2886942.5999999996</v>
      </c>
      <c r="I151" s="49">
        <f t="shared" si="60"/>
        <v>2965166.84</v>
      </c>
      <c r="J151" s="28"/>
      <c r="K151" s="28"/>
      <c r="L151" s="28"/>
      <c r="M151" s="28"/>
      <c r="N151" s="28"/>
      <c r="O151" s="28"/>
      <c r="P151" s="28"/>
      <c r="Q151" s="28"/>
      <c r="R151" s="28"/>
      <c r="S151" s="28"/>
      <c r="T151" s="28"/>
      <c r="U151" s="28"/>
      <c r="V151" s="28"/>
      <c r="W151" s="28"/>
      <c r="X151" s="28"/>
      <c r="Y151" s="28"/>
    </row>
    <row r="152" spans="1:25" s="177" customFormat="1" ht="75" x14ac:dyDescent="0.2">
      <c r="A152" s="47" t="s">
        <v>80</v>
      </c>
      <c r="B152" s="166">
        <v>701</v>
      </c>
      <c r="C152" s="48" t="s">
        <v>94</v>
      </c>
      <c r="D152" s="48" t="s">
        <v>133</v>
      </c>
      <c r="E152" s="48">
        <v>6740011600</v>
      </c>
      <c r="F152" s="48" t="s">
        <v>81</v>
      </c>
      <c r="G152" s="50">
        <v>1518394.35</v>
      </c>
      <c r="H152" s="50">
        <v>1528124.88</v>
      </c>
      <c r="I152" s="50">
        <v>1536319.23</v>
      </c>
      <c r="J152" s="28"/>
      <c r="K152" s="28"/>
      <c r="L152" s="28"/>
      <c r="M152" s="28"/>
      <c r="N152" s="28"/>
      <c r="O152" s="28"/>
      <c r="P152" s="28"/>
      <c r="Q152" s="28"/>
      <c r="R152" s="28"/>
      <c r="S152" s="28"/>
      <c r="T152" s="28"/>
      <c r="U152" s="28"/>
      <c r="V152" s="28"/>
      <c r="W152" s="28"/>
      <c r="X152" s="28"/>
      <c r="Y152" s="28"/>
    </row>
    <row r="153" spans="1:25" s="177" customFormat="1" ht="30" x14ac:dyDescent="0.2">
      <c r="A153" s="51" t="s">
        <v>88</v>
      </c>
      <c r="B153" s="167">
        <v>701</v>
      </c>
      <c r="C153" s="48" t="s">
        <v>94</v>
      </c>
      <c r="D153" s="48" t="s">
        <v>133</v>
      </c>
      <c r="E153" s="48">
        <v>6740011600</v>
      </c>
      <c r="F153" s="81">
        <v>200</v>
      </c>
      <c r="G153" s="50">
        <v>1302423</v>
      </c>
      <c r="H153" s="50">
        <v>1358817.72</v>
      </c>
      <c r="I153" s="50">
        <v>1428847.61</v>
      </c>
      <c r="J153" s="28"/>
      <c r="K153" s="28"/>
      <c r="L153" s="28"/>
      <c r="M153" s="28"/>
      <c r="N153" s="28"/>
      <c r="O153" s="28"/>
      <c r="P153" s="28"/>
      <c r="Q153" s="28"/>
      <c r="R153" s="28"/>
      <c r="S153" s="28"/>
      <c r="T153" s="28"/>
      <c r="U153" s="28"/>
      <c r="V153" s="28"/>
      <c r="W153" s="28"/>
      <c r="X153" s="28"/>
      <c r="Y153" s="28"/>
    </row>
    <row r="154" spans="1:25" s="177" customFormat="1" ht="15.75" x14ac:dyDescent="0.25">
      <c r="A154" s="60" t="s">
        <v>74</v>
      </c>
      <c r="B154" s="169">
        <v>701</v>
      </c>
      <c r="C154" s="45" t="s">
        <v>94</v>
      </c>
      <c r="D154" s="45" t="s">
        <v>133</v>
      </c>
      <c r="E154" s="45">
        <v>9900000000</v>
      </c>
      <c r="F154" s="36"/>
      <c r="G154" s="114">
        <f>G155+G158</f>
        <v>2197327.77</v>
      </c>
      <c r="H154" s="114">
        <f t="shared" ref="H154:I154" si="61">H155+H158</f>
        <v>2357327.77</v>
      </c>
      <c r="I154" s="114">
        <f t="shared" si="61"/>
        <v>2357327.77</v>
      </c>
      <c r="J154" s="28"/>
      <c r="K154" s="28"/>
      <c r="L154" s="28"/>
      <c r="M154" s="28"/>
      <c r="N154" s="28"/>
      <c r="O154" s="28"/>
      <c r="P154" s="28"/>
      <c r="Q154" s="28"/>
      <c r="R154" s="28"/>
      <c r="S154" s="28"/>
      <c r="T154" s="28"/>
      <c r="U154" s="28"/>
      <c r="V154" s="28"/>
      <c r="W154" s="28"/>
      <c r="X154" s="28"/>
      <c r="Y154" s="28"/>
    </row>
    <row r="155" spans="1:25" s="177" customFormat="1" ht="30" x14ac:dyDescent="0.2">
      <c r="A155" s="47" t="s">
        <v>76</v>
      </c>
      <c r="B155" s="166">
        <v>701</v>
      </c>
      <c r="C155" s="48" t="s">
        <v>94</v>
      </c>
      <c r="D155" s="48" t="s">
        <v>133</v>
      </c>
      <c r="E155" s="48">
        <v>9910000000</v>
      </c>
      <c r="F155" s="36"/>
      <c r="G155" s="49">
        <f>G156</f>
        <v>1897327.77</v>
      </c>
      <c r="H155" s="49">
        <f t="shared" ref="H155:I156" si="62">H156</f>
        <v>1897327.77</v>
      </c>
      <c r="I155" s="49">
        <f t="shared" si="62"/>
        <v>1897327.77</v>
      </c>
      <c r="J155" s="28"/>
      <c r="K155" s="28"/>
      <c r="L155" s="28"/>
      <c r="M155" s="28"/>
      <c r="N155" s="28"/>
      <c r="O155" s="28"/>
      <c r="P155" s="28"/>
      <c r="Q155" s="28"/>
      <c r="R155" s="28"/>
      <c r="S155" s="28"/>
      <c r="T155" s="28"/>
      <c r="U155" s="28"/>
      <c r="V155" s="28"/>
      <c r="W155" s="28"/>
      <c r="X155" s="28"/>
      <c r="Y155" s="28"/>
    </row>
    <row r="156" spans="1:25" s="177" customFormat="1" ht="30" x14ac:dyDescent="0.2">
      <c r="A156" s="47" t="s">
        <v>92</v>
      </c>
      <c r="B156" s="166">
        <v>701</v>
      </c>
      <c r="C156" s="48" t="s">
        <v>94</v>
      </c>
      <c r="D156" s="48" t="s">
        <v>133</v>
      </c>
      <c r="E156" s="48" t="s">
        <v>134</v>
      </c>
      <c r="F156" s="36"/>
      <c r="G156" s="49">
        <f>G157</f>
        <v>1897327.77</v>
      </c>
      <c r="H156" s="49">
        <f t="shared" si="62"/>
        <v>1897327.77</v>
      </c>
      <c r="I156" s="49">
        <f t="shared" si="62"/>
        <v>1897327.77</v>
      </c>
      <c r="J156" s="28"/>
      <c r="K156" s="28"/>
      <c r="L156" s="28"/>
      <c r="M156" s="28"/>
      <c r="N156" s="28"/>
      <c r="O156" s="28"/>
      <c r="P156" s="28"/>
      <c r="Q156" s="28"/>
      <c r="R156" s="28"/>
      <c r="S156" s="28"/>
      <c r="T156" s="28"/>
      <c r="U156" s="28"/>
      <c r="V156" s="28"/>
      <c r="W156" s="28"/>
      <c r="X156" s="28"/>
      <c r="Y156" s="28"/>
    </row>
    <row r="157" spans="1:25" s="177" customFormat="1" ht="75" x14ac:dyDescent="0.2">
      <c r="A157" s="51" t="s">
        <v>80</v>
      </c>
      <c r="B157" s="167">
        <v>701</v>
      </c>
      <c r="C157" s="48" t="s">
        <v>94</v>
      </c>
      <c r="D157" s="48" t="s">
        <v>133</v>
      </c>
      <c r="E157" s="48" t="s">
        <v>134</v>
      </c>
      <c r="F157" s="36" t="s">
        <v>81</v>
      </c>
      <c r="G157" s="49">
        <f>'Приложение 3'!F126</f>
        <v>1897327.77</v>
      </c>
      <c r="H157" s="49">
        <f>'Приложение 3'!G126</f>
        <v>1897327.77</v>
      </c>
      <c r="I157" s="49">
        <f>'Приложение 3'!H126</f>
        <v>1897327.77</v>
      </c>
      <c r="J157" s="28"/>
      <c r="K157" s="28"/>
      <c r="L157" s="28"/>
      <c r="M157" s="28"/>
      <c r="N157" s="28"/>
      <c r="O157" s="28"/>
      <c r="P157" s="28"/>
      <c r="Q157" s="28"/>
      <c r="R157" s="28"/>
      <c r="S157" s="28"/>
      <c r="T157" s="28"/>
      <c r="U157" s="28"/>
      <c r="V157" s="28"/>
      <c r="W157" s="28"/>
      <c r="X157" s="28"/>
      <c r="Y157" s="28"/>
    </row>
    <row r="158" spans="1:25" s="177" customFormat="1" x14ac:dyDescent="0.2">
      <c r="A158" s="51" t="s">
        <v>111</v>
      </c>
      <c r="B158" s="167">
        <v>701</v>
      </c>
      <c r="C158" s="48" t="s">
        <v>94</v>
      </c>
      <c r="D158" s="48" t="s">
        <v>133</v>
      </c>
      <c r="E158" s="48" t="s">
        <v>112</v>
      </c>
      <c r="F158" s="36"/>
      <c r="G158" s="49">
        <f>G159</f>
        <v>300000</v>
      </c>
      <c r="H158" s="49">
        <f t="shared" ref="H158:I159" si="63">H159</f>
        <v>460000</v>
      </c>
      <c r="I158" s="49">
        <f t="shared" si="63"/>
        <v>460000</v>
      </c>
      <c r="J158" s="28"/>
      <c r="K158" s="28"/>
      <c r="L158" s="28"/>
      <c r="M158" s="28"/>
      <c r="N158" s="28"/>
      <c r="O158" s="28"/>
      <c r="P158" s="28"/>
      <c r="Q158" s="28"/>
      <c r="R158" s="28"/>
      <c r="S158" s="28"/>
      <c r="T158" s="28"/>
      <c r="U158" s="28"/>
      <c r="V158" s="28"/>
      <c r="W158" s="28"/>
      <c r="X158" s="28"/>
      <c r="Y158" s="28"/>
    </row>
    <row r="159" spans="1:25" s="177" customFormat="1" ht="30" x14ac:dyDescent="0.2">
      <c r="A159" s="51" t="s">
        <v>119</v>
      </c>
      <c r="B159" s="167">
        <v>701</v>
      </c>
      <c r="C159" s="48" t="s">
        <v>94</v>
      </c>
      <c r="D159" s="48" t="s">
        <v>133</v>
      </c>
      <c r="E159" s="48" t="s">
        <v>120</v>
      </c>
      <c r="F159" s="36"/>
      <c r="G159" s="49">
        <f>G160</f>
        <v>300000</v>
      </c>
      <c r="H159" s="49">
        <f t="shared" si="63"/>
        <v>460000</v>
      </c>
      <c r="I159" s="49">
        <f t="shared" si="63"/>
        <v>460000</v>
      </c>
      <c r="J159" s="28"/>
      <c r="K159" s="28"/>
      <c r="L159" s="28"/>
      <c r="M159" s="28"/>
      <c r="N159" s="28"/>
      <c r="O159" s="28"/>
      <c r="P159" s="28"/>
      <c r="Q159" s="28"/>
      <c r="R159" s="28"/>
      <c r="S159" s="28"/>
      <c r="T159" s="28"/>
      <c r="U159" s="28"/>
      <c r="V159" s="28"/>
      <c r="W159" s="28"/>
      <c r="X159" s="28"/>
      <c r="Y159" s="28"/>
    </row>
    <row r="160" spans="1:25" s="177" customFormat="1" x14ac:dyDescent="0.2">
      <c r="A160" s="51" t="s">
        <v>97</v>
      </c>
      <c r="B160" s="167">
        <v>701</v>
      </c>
      <c r="C160" s="48" t="s">
        <v>94</v>
      </c>
      <c r="D160" s="48" t="s">
        <v>133</v>
      </c>
      <c r="E160" s="48" t="s">
        <v>120</v>
      </c>
      <c r="F160" s="36">
        <v>300</v>
      </c>
      <c r="G160" s="49">
        <f>'Приложение 3'!F129</f>
        <v>300000</v>
      </c>
      <c r="H160" s="49">
        <f>'Приложение 3'!G129</f>
        <v>460000</v>
      </c>
      <c r="I160" s="49">
        <f>'Приложение 3'!H129</f>
        <v>460000</v>
      </c>
      <c r="J160" s="28"/>
      <c r="K160" s="28"/>
      <c r="L160" s="28"/>
      <c r="M160" s="28"/>
      <c r="N160" s="28"/>
      <c r="O160" s="28"/>
      <c r="P160" s="28"/>
      <c r="Q160" s="28"/>
      <c r="R160" s="28"/>
      <c r="S160" s="28"/>
      <c r="T160" s="28"/>
      <c r="U160" s="28"/>
      <c r="V160" s="28"/>
      <c r="W160" s="28"/>
      <c r="X160" s="28"/>
      <c r="Y160" s="28"/>
    </row>
    <row r="161" spans="1:25" s="177" customFormat="1" ht="15.75" x14ac:dyDescent="0.25">
      <c r="A161" s="60" t="s">
        <v>206</v>
      </c>
      <c r="B161" s="169">
        <v>701</v>
      </c>
      <c r="C161" s="45" t="s">
        <v>94</v>
      </c>
      <c r="D161" s="45" t="s">
        <v>149</v>
      </c>
      <c r="E161" s="38"/>
      <c r="F161" s="38"/>
      <c r="G161" s="46">
        <f>G162+G168</f>
        <v>22490674</v>
      </c>
      <c r="H161" s="46">
        <f t="shared" ref="H161:I161" si="64">H162+H168</f>
        <v>22602674</v>
      </c>
      <c r="I161" s="46">
        <f t="shared" si="64"/>
        <v>22602674</v>
      </c>
      <c r="J161" s="28"/>
      <c r="K161" s="28"/>
      <c r="L161" s="28"/>
      <c r="M161" s="28"/>
      <c r="N161" s="28"/>
      <c r="O161" s="28"/>
      <c r="P161" s="28"/>
      <c r="Q161" s="28"/>
      <c r="R161" s="28"/>
      <c r="S161" s="28"/>
      <c r="T161" s="28"/>
      <c r="U161" s="28"/>
      <c r="V161" s="28"/>
      <c r="W161" s="28"/>
      <c r="X161" s="28"/>
      <c r="Y161" s="28"/>
    </row>
    <row r="162" spans="1:25" s="177" customFormat="1" ht="31.5" x14ac:dyDescent="0.25">
      <c r="A162" s="60" t="s">
        <v>322</v>
      </c>
      <c r="B162" s="169">
        <v>701</v>
      </c>
      <c r="C162" s="45" t="s">
        <v>94</v>
      </c>
      <c r="D162" s="45" t="s">
        <v>149</v>
      </c>
      <c r="E162" s="115" t="s">
        <v>208</v>
      </c>
      <c r="F162" s="38"/>
      <c r="G162" s="46">
        <f>G163</f>
        <v>20490674</v>
      </c>
      <c r="H162" s="46">
        <f t="shared" ref="H162:I162" si="65">H163</f>
        <v>22602674</v>
      </c>
      <c r="I162" s="46">
        <f t="shared" si="65"/>
        <v>22602674</v>
      </c>
      <c r="J162" s="28"/>
      <c r="K162" s="28"/>
      <c r="L162" s="28"/>
      <c r="M162" s="28"/>
      <c r="N162" s="28"/>
      <c r="O162" s="28"/>
      <c r="P162" s="28"/>
      <c r="Q162" s="28"/>
      <c r="R162" s="28"/>
      <c r="S162" s="28"/>
      <c r="T162" s="28"/>
      <c r="U162" s="28"/>
      <c r="V162" s="28"/>
      <c r="W162" s="28"/>
      <c r="X162" s="28"/>
      <c r="Y162" s="28"/>
    </row>
    <row r="163" spans="1:25" s="177" customFormat="1" ht="30" x14ac:dyDescent="0.2">
      <c r="A163" s="116" t="s">
        <v>209</v>
      </c>
      <c r="B163" s="137">
        <v>701</v>
      </c>
      <c r="C163" s="48" t="s">
        <v>94</v>
      </c>
      <c r="D163" s="48" t="s">
        <v>149</v>
      </c>
      <c r="E163" s="117" t="s">
        <v>210</v>
      </c>
      <c r="F163" s="36"/>
      <c r="G163" s="49">
        <f>G164+G166</f>
        <v>20490674</v>
      </c>
      <c r="H163" s="49">
        <f t="shared" ref="H163:I163" si="66">H164+H166</f>
        <v>22602674</v>
      </c>
      <c r="I163" s="49">
        <f t="shared" si="66"/>
        <v>22602674</v>
      </c>
      <c r="J163" s="28"/>
      <c r="K163" s="28"/>
      <c r="L163" s="28"/>
      <c r="M163" s="28"/>
      <c r="N163" s="28"/>
      <c r="O163" s="28"/>
      <c r="P163" s="28"/>
      <c r="Q163" s="28"/>
      <c r="R163" s="28"/>
      <c r="S163" s="28"/>
      <c r="T163" s="28"/>
      <c r="U163" s="28"/>
      <c r="V163" s="28"/>
      <c r="W163" s="28"/>
      <c r="X163" s="28"/>
      <c r="Y163" s="28"/>
    </row>
    <row r="164" spans="1:25" s="177" customFormat="1" ht="30" x14ac:dyDescent="0.2">
      <c r="A164" s="116" t="s">
        <v>323</v>
      </c>
      <c r="B164" s="137">
        <v>701</v>
      </c>
      <c r="C164" s="48" t="s">
        <v>94</v>
      </c>
      <c r="D164" s="48" t="s">
        <v>149</v>
      </c>
      <c r="E164" s="117" t="s">
        <v>324</v>
      </c>
      <c r="F164" s="36"/>
      <c r="G164" s="49">
        <f>G165</f>
        <v>20490674</v>
      </c>
      <c r="H164" s="49">
        <f t="shared" ref="H164:I164" si="67">H165</f>
        <v>20602674</v>
      </c>
      <c r="I164" s="49">
        <f t="shared" si="67"/>
        <v>20602674</v>
      </c>
      <c r="J164" s="28"/>
      <c r="K164" s="28"/>
      <c r="L164" s="28"/>
      <c r="M164" s="28"/>
      <c r="N164" s="28"/>
      <c r="O164" s="28"/>
      <c r="P164" s="28"/>
      <c r="Q164" s="28"/>
      <c r="R164" s="28"/>
      <c r="S164" s="28"/>
      <c r="T164" s="28"/>
      <c r="U164" s="28"/>
      <c r="V164" s="28"/>
      <c r="W164" s="28"/>
      <c r="X164" s="28"/>
      <c r="Y164" s="28"/>
    </row>
    <row r="165" spans="1:25" s="177" customFormat="1" x14ac:dyDescent="0.2">
      <c r="A165" s="116" t="s">
        <v>90</v>
      </c>
      <c r="B165" s="137">
        <v>701</v>
      </c>
      <c r="C165" s="48" t="s">
        <v>94</v>
      </c>
      <c r="D165" s="48" t="s">
        <v>149</v>
      </c>
      <c r="E165" s="117" t="s">
        <v>324</v>
      </c>
      <c r="F165" s="36">
        <v>800</v>
      </c>
      <c r="G165" s="49">
        <f>20602674-13568754.01-211878+13568754.01-112000+211878</f>
        <v>20490674</v>
      </c>
      <c r="H165" s="49">
        <v>20602674</v>
      </c>
      <c r="I165" s="49">
        <v>20602674</v>
      </c>
      <c r="J165" s="28"/>
      <c r="K165" s="28"/>
      <c r="L165" s="28"/>
      <c r="M165" s="28"/>
      <c r="N165" s="28"/>
      <c r="O165" s="28"/>
      <c r="P165" s="28"/>
      <c r="Q165" s="28"/>
      <c r="R165" s="28"/>
      <c r="S165" s="28"/>
      <c r="T165" s="28"/>
      <c r="U165" s="28"/>
      <c r="V165" s="28"/>
      <c r="W165" s="28"/>
      <c r="X165" s="28"/>
      <c r="Y165" s="28"/>
    </row>
    <row r="166" spans="1:25" s="177" customFormat="1" ht="30" x14ac:dyDescent="0.2">
      <c r="A166" s="116" t="s">
        <v>325</v>
      </c>
      <c r="B166" s="137">
        <v>701</v>
      </c>
      <c r="C166" s="48" t="s">
        <v>94</v>
      </c>
      <c r="D166" s="48" t="s">
        <v>149</v>
      </c>
      <c r="E166" s="117" t="s">
        <v>326</v>
      </c>
      <c r="F166" s="36"/>
      <c r="G166" s="49">
        <f>G167</f>
        <v>0</v>
      </c>
      <c r="H166" s="49">
        <f t="shared" ref="H166:I166" si="68">H167</f>
        <v>2000000</v>
      </c>
      <c r="I166" s="49">
        <f t="shared" si="68"/>
        <v>2000000</v>
      </c>
      <c r="J166" s="28"/>
      <c r="K166" s="28"/>
      <c r="L166" s="28"/>
      <c r="M166" s="28"/>
      <c r="N166" s="28"/>
      <c r="O166" s="28"/>
      <c r="P166" s="28"/>
      <c r="Q166" s="28"/>
      <c r="R166" s="28"/>
      <c r="S166" s="28"/>
      <c r="T166" s="28"/>
      <c r="U166" s="28"/>
      <c r="V166" s="28"/>
      <c r="W166" s="28"/>
      <c r="X166" s="28"/>
      <c r="Y166" s="28"/>
    </row>
    <row r="167" spans="1:25" s="177" customFormat="1" x14ac:dyDescent="0.2">
      <c r="A167" s="47" t="s">
        <v>90</v>
      </c>
      <c r="B167" s="166">
        <v>701</v>
      </c>
      <c r="C167" s="48" t="s">
        <v>94</v>
      </c>
      <c r="D167" s="48" t="s">
        <v>149</v>
      </c>
      <c r="E167" s="117" t="s">
        <v>326</v>
      </c>
      <c r="F167" s="36">
        <v>800</v>
      </c>
      <c r="G167" s="49">
        <f>2000000-2000000</f>
        <v>0</v>
      </c>
      <c r="H167" s="49">
        <v>2000000</v>
      </c>
      <c r="I167" s="49">
        <v>2000000</v>
      </c>
      <c r="J167" s="28"/>
      <c r="K167" s="28"/>
      <c r="L167" s="28"/>
      <c r="M167" s="28"/>
      <c r="N167" s="28"/>
      <c r="O167" s="28"/>
      <c r="P167" s="28"/>
      <c r="Q167" s="28"/>
      <c r="R167" s="28"/>
      <c r="S167" s="28"/>
      <c r="T167" s="28"/>
      <c r="U167" s="28"/>
      <c r="V167" s="28"/>
      <c r="W167" s="28"/>
      <c r="X167" s="28"/>
      <c r="Y167" s="28"/>
    </row>
    <row r="168" spans="1:25" s="177" customFormat="1" ht="15.75" x14ac:dyDescent="0.25">
      <c r="A168" s="44" t="s">
        <v>74</v>
      </c>
      <c r="B168" s="138">
        <v>701</v>
      </c>
      <c r="C168" s="45" t="s">
        <v>94</v>
      </c>
      <c r="D168" s="45" t="s">
        <v>149</v>
      </c>
      <c r="E168" s="115" t="s">
        <v>75</v>
      </c>
      <c r="F168" s="38"/>
      <c r="G168" s="46">
        <f>G169</f>
        <v>2000000</v>
      </c>
      <c r="H168" s="46">
        <f t="shared" ref="H168:I170" si="69">H169</f>
        <v>0</v>
      </c>
      <c r="I168" s="46">
        <f t="shared" si="69"/>
        <v>0</v>
      </c>
      <c r="J168" s="28"/>
      <c r="K168" s="28"/>
      <c r="L168" s="28"/>
      <c r="M168" s="28"/>
      <c r="N168" s="28"/>
      <c r="O168" s="28"/>
      <c r="P168" s="28"/>
      <c r="Q168" s="28"/>
      <c r="R168" s="28"/>
      <c r="S168" s="28"/>
      <c r="T168" s="28"/>
      <c r="U168" s="28"/>
      <c r="V168" s="28"/>
      <c r="W168" s="28"/>
      <c r="X168" s="28"/>
      <c r="Y168" s="28"/>
    </row>
    <row r="169" spans="1:25" s="177" customFormat="1" x14ac:dyDescent="0.2">
      <c r="A169" s="47" t="s">
        <v>111</v>
      </c>
      <c r="B169" s="137">
        <v>701</v>
      </c>
      <c r="C169" s="48" t="s">
        <v>94</v>
      </c>
      <c r="D169" s="48" t="s">
        <v>149</v>
      </c>
      <c r="E169" s="117" t="s">
        <v>112</v>
      </c>
      <c r="F169" s="36"/>
      <c r="G169" s="49">
        <f>G170</f>
        <v>2000000</v>
      </c>
      <c r="H169" s="49">
        <f t="shared" si="69"/>
        <v>0</v>
      </c>
      <c r="I169" s="49">
        <f t="shared" si="69"/>
        <v>0</v>
      </c>
      <c r="J169" s="28"/>
      <c r="K169" s="28"/>
      <c r="L169" s="28"/>
      <c r="M169" s="28"/>
      <c r="N169" s="28"/>
      <c r="O169" s="28"/>
      <c r="P169" s="28"/>
      <c r="Q169" s="28"/>
      <c r="R169" s="28"/>
      <c r="S169" s="28"/>
      <c r="T169" s="28"/>
      <c r="U169" s="28"/>
      <c r="V169" s="28"/>
      <c r="W169" s="28"/>
      <c r="X169" s="28"/>
      <c r="Y169" s="28"/>
    </row>
    <row r="170" spans="1:25" s="177" customFormat="1" x14ac:dyDescent="0.2">
      <c r="A170" s="47" t="s">
        <v>904</v>
      </c>
      <c r="B170" s="137">
        <v>701</v>
      </c>
      <c r="C170" s="48" t="s">
        <v>94</v>
      </c>
      <c r="D170" s="48" t="s">
        <v>149</v>
      </c>
      <c r="E170" s="117" t="s">
        <v>903</v>
      </c>
      <c r="F170" s="36"/>
      <c r="G170" s="49">
        <f>G171</f>
        <v>2000000</v>
      </c>
      <c r="H170" s="49">
        <f t="shared" si="69"/>
        <v>0</v>
      </c>
      <c r="I170" s="49">
        <f t="shared" si="69"/>
        <v>0</v>
      </c>
      <c r="J170" s="28"/>
      <c r="K170" s="28"/>
      <c r="L170" s="28"/>
      <c r="M170" s="28"/>
      <c r="N170" s="28"/>
      <c r="O170" s="28"/>
      <c r="P170" s="28"/>
      <c r="Q170" s="28"/>
      <c r="R170" s="28"/>
      <c r="S170" s="28"/>
      <c r="T170" s="28"/>
      <c r="U170" s="28"/>
      <c r="V170" s="28"/>
      <c r="W170" s="28"/>
      <c r="X170" s="28"/>
      <c r="Y170" s="28"/>
    </row>
    <row r="171" spans="1:25" s="177" customFormat="1" ht="30" x14ac:dyDescent="0.2">
      <c r="A171" s="47" t="s">
        <v>88</v>
      </c>
      <c r="B171" s="137">
        <v>701</v>
      </c>
      <c r="C171" s="48" t="s">
        <v>94</v>
      </c>
      <c r="D171" s="48" t="s">
        <v>149</v>
      </c>
      <c r="E171" s="117" t="s">
        <v>903</v>
      </c>
      <c r="F171" s="36">
        <v>200</v>
      </c>
      <c r="G171" s="49">
        <f>'Приложение 3'!F134</f>
        <v>2000000</v>
      </c>
      <c r="H171" s="49">
        <f>'Приложение 3'!G134</f>
        <v>0</v>
      </c>
      <c r="I171" s="49">
        <f>'Приложение 3'!H134</f>
        <v>0</v>
      </c>
      <c r="J171" s="28"/>
      <c r="K171" s="28"/>
      <c r="L171" s="28"/>
      <c r="M171" s="28"/>
      <c r="N171" s="28"/>
      <c r="O171" s="28"/>
      <c r="P171" s="28"/>
      <c r="Q171" s="28"/>
      <c r="R171" s="28"/>
      <c r="S171" s="28"/>
      <c r="T171" s="28"/>
      <c r="U171" s="28"/>
      <c r="V171" s="28"/>
      <c r="W171" s="28"/>
      <c r="X171" s="28"/>
      <c r="Y171" s="28"/>
    </row>
    <row r="172" spans="1:25" s="177" customFormat="1" ht="15.75" x14ac:dyDescent="0.25">
      <c r="A172" s="60" t="s">
        <v>211</v>
      </c>
      <c r="B172" s="169">
        <v>701</v>
      </c>
      <c r="C172" s="45" t="s">
        <v>94</v>
      </c>
      <c r="D172" s="45" t="s">
        <v>147</v>
      </c>
      <c r="E172" s="38"/>
      <c r="F172" s="38"/>
      <c r="G172" s="46">
        <f>G173</f>
        <v>37306917.950000003</v>
      </c>
      <c r="H172" s="46">
        <f t="shared" ref="H172:I175" si="70">H173</f>
        <v>21982475.949999999</v>
      </c>
      <c r="I172" s="46">
        <f t="shared" si="70"/>
        <v>21982475.949999999</v>
      </c>
      <c r="J172" s="28"/>
      <c r="K172" s="28"/>
      <c r="L172" s="28"/>
      <c r="M172" s="28"/>
      <c r="N172" s="28"/>
      <c r="O172" s="28"/>
      <c r="P172" s="28"/>
      <c r="Q172" s="28"/>
      <c r="R172" s="28"/>
      <c r="S172" s="28"/>
      <c r="T172" s="28"/>
      <c r="U172" s="28"/>
      <c r="V172" s="28"/>
      <c r="W172" s="28"/>
      <c r="X172" s="28"/>
      <c r="Y172" s="28"/>
    </row>
    <row r="173" spans="1:25" s="177" customFormat="1" ht="31.5" x14ac:dyDescent="0.25">
      <c r="A173" s="60" t="s">
        <v>212</v>
      </c>
      <c r="B173" s="169">
        <v>701</v>
      </c>
      <c r="C173" s="45" t="s">
        <v>94</v>
      </c>
      <c r="D173" s="45" t="s">
        <v>147</v>
      </c>
      <c r="E173" s="115" t="s">
        <v>208</v>
      </c>
      <c r="F173" s="38"/>
      <c r="G173" s="46">
        <f>G174</f>
        <v>37306917.950000003</v>
      </c>
      <c r="H173" s="46">
        <f t="shared" si="70"/>
        <v>21982475.949999999</v>
      </c>
      <c r="I173" s="46">
        <f t="shared" si="70"/>
        <v>21982475.949999999</v>
      </c>
      <c r="J173" s="28"/>
      <c r="K173" s="28"/>
      <c r="L173" s="28"/>
      <c r="M173" s="28"/>
      <c r="N173" s="28"/>
      <c r="O173" s="28"/>
      <c r="P173" s="28"/>
      <c r="Q173" s="28"/>
      <c r="R173" s="28"/>
      <c r="S173" s="28"/>
      <c r="T173" s="28"/>
      <c r="U173" s="28"/>
      <c r="V173" s="28"/>
      <c r="W173" s="28"/>
      <c r="X173" s="28"/>
      <c r="Y173" s="28"/>
    </row>
    <row r="174" spans="1:25" s="176" customFormat="1" x14ac:dyDescent="0.2">
      <c r="A174" s="116" t="s">
        <v>213</v>
      </c>
      <c r="B174" s="137">
        <v>701</v>
      </c>
      <c r="C174" s="48" t="s">
        <v>94</v>
      </c>
      <c r="D174" s="48" t="s">
        <v>147</v>
      </c>
      <c r="E174" s="117" t="s">
        <v>210</v>
      </c>
      <c r="F174" s="36"/>
      <c r="G174" s="49">
        <f>G175</f>
        <v>37306917.950000003</v>
      </c>
      <c r="H174" s="49">
        <f t="shared" si="70"/>
        <v>21982475.949999999</v>
      </c>
      <c r="I174" s="49">
        <f t="shared" si="70"/>
        <v>21982475.949999999</v>
      </c>
      <c r="J174" s="28"/>
      <c r="K174" s="28"/>
      <c r="L174" s="28"/>
      <c r="M174" s="28"/>
      <c r="N174" s="28"/>
      <c r="O174" s="28"/>
      <c r="P174" s="28"/>
      <c r="Q174" s="28"/>
      <c r="R174" s="28"/>
      <c r="S174" s="28"/>
      <c r="T174" s="28"/>
      <c r="U174" s="28"/>
      <c r="V174" s="28"/>
      <c r="W174" s="28"/>
      <c r="X174" s="28"/>
      <c r="Y174" s="28"/>
    </row>
    <row r="175" spans="1:25" s="176" customFormat="1" ht="45" x14ac:dyDescent="0.2">
      <c r="A175" s="116" t="s">
        <v>327</v>
      </c>
      <c r="B175" s="137">
        <v>701</v>
      </c>
      <c r="C175" s="48" t="s">
        <v>94</v>
      </c>
      <c r="D175" s="48" t="s">
        <v>147</v>
      </c>
      <c r="E175" s="117" t="s">
        <v>328</v>
      </c>
      <c r="F175" s="36"/>
      <c r="G175" s="49">
        <f>G176</f>
        <v>37306917.950000003</v>
      </c>
      <c r="H175" s="49">
        <f t="shared" si="70"/>
        <v>21982475.949999999</v>
      </c>
      <c r="I175" s="49">
        <f t="shared" si="70"/>
        <v>21982475.949999999</v>
      </c>
      <c r="J175" s="28"/>
      <c r="K175" s="28"/>
      <c r="L175" s="28"/>
      <c r="M175" s="28"/>
      <c r="N175" s="28"/>
      <c r="O175" s="28"/>
      <c r="P175" s="28"/>
      <c r="Q175" s="28"/>
      <c r="R175" s="28"/>
      <c r="S175" s="28"/>
      <c r="T175" s="28"/>
      <c r="U175" s="28"/>
      <c r="V175" s="28"/>
      <c r="W175" s="28"/>
      <c r="X175" s="28"/>
      <c r="Y175" s="28"/>
    </row>
    <row r="176" spans="1:25" s="177" customFormat="1" ht="30" x14ac:dyDescent="0.2">
      <c r="A176" s="47" t="s">
        <v>88</v>
      </c>
      <c r="B176" s="166">
        <v>701</v>
      </c>
      <c r="C176" s="48" t="s">
        <v>94</v>
      </c>
      <c r="D176" s="48" t="s">
        <v>147</v>
      </c>
      <c r="E176" s="117" t="s">
        <v>328</v>
      </c>
      <c r="F176" s="36">
        <v>200</v>
      </c>
      <c r="G176" s="49">
        <f>33685200.18+3621717.77</f>
        <v>37306917.950000003</v>
      </c>
      <c r="H176" s="49">
        <v>21982475.949999999</v>
      </c>
      <c r="I176" s="49">
        <v>21982475.949999999</v>
      </c>
      <c r="J176" s="28"/>
      <c r="K176" s="28"/>
      <c r="L176" s="28"/>
      <c r="M176" s="28"/>
      <c r="N176" s="28"/>
      <c r="O176" s="28"/>
      <c r="P176" s="28"/>
      <c r="Q176" s="28"/>
      <c r="R176" s="28"/>
      <c r="S176" s="28"/>
      <c r="T176" s="28"/>
      <c r="U176" s="28"/>
      <c r="V176" s="28"/>
      <c r="W176" s="28"/>
      <c r="X176" s="28"/>
      <c r="Y176" s="28"/>
    </row>
    <row r="177" spans="1:25" s="177" customFormat="1" ht="15.75" x14ac:dyDescent="0.25">
      <c r="A177" s="44" t="s">
        <v>438</v>
      </c>
      <c r="B177" s="138">
        <v>701</v>
      </c>
      <c r="C177" s="45" t="s">
        <v>94</v>
      </c>
      <c r="D177" s="45" t="s">
        <v>127</v>
      </c>
      <c r="E177" s="115"/>
      <c r="F177" s="38"/>
      <c r="G177" s="46">
        <f>G178</f>
        <v>20000000</v>
      </c>
      <c r="H177" s="46">
        <f t="shared" ref="H177:I180" si="71">H178</f>
        <v>20000000</v>
      </c>
      <c r="I177" s="46">
        <f t="shared" si="71"/>
        <v>0</v>
      </c>
      <c r="J177" s="28"/>
      <c r="K177" s="28"/>
      <c r="L177" s="28"/>
      <c r="M177" s="28"/>
      <c r="N177" s="28"/>
      <c r="O177" s="28"/>
      <c r="P177" s="28"/>
      <c r="Q177" s="28"/>
      <c r="R177" s="28"/>
      <c r="S177" s="28"/>
      <c r="T177" s="28"/>
      <c r="U177" s="28"/>
      <c r="V177" s="28"/>
      <c r="W177" s="28"/>
      <c r="X177" s="28"/>
      <c r="Y177" s="28"/>
    </row>
    <row r="178" spans="1:25" s="177" customFormat="1" ht="15.75" x14ac:dyDescent="0.25">
      <c r="A178" s="44" t="s">
        <v>74</v>
      </c>
      <c r="B178" s="164">
        <v>701</v>
      </c>
      <c r="C178" s="45" t="s">
        <v>94</v>
      </c>
      <c r="D178" s="45" t="s">
        <v>127</v>
      </c>
      <c r="E178" s="115" t="s">
        <v>75</v>
      </c>
      <c r="F178" s="38"/>
      <c r="G178" s="46">
        <f>G179</f>
        <v>20000000</v>
      </c>
      <c r="H178" s="46">
        <f t="shared" si="71"/>
        <v>20000000</v>
      </c>
      <c r="I178" s="46">
        <f t="shared" si="71"/>
        <v>0</v>
      </c>
      <c r="J178" s="28"/>
      <c r="K178" s="28"/>
      <c r="L178" s="28"/>
      <c r="M178" s="28"/>
      <c r="N178" s="28"/>
      <c r="O178" s="28"/>
      <c r="P178" s="28"/>
      <c r="Q178" s="28"/>
      <c r="R178" s="28"/>
      <c r="S178" s="28"/>
      <c r="T178" s="28"/>
      <c r="U178" s="28"/>
      <c r="V178" s="28"/>
      <c r="W178" s="28"/>
      <c r="X178" s="28"/>
      <c r="Y178" s="28"/>
    </row>
    <row r="179" spans="1:25" s="177" customFormat="1" x14ac:dyDescent="0.2">
      <c r="A179" s="47" t="s">
        <v>111</v>
      </c>
      <c r="B179" s="137">
        <v>701</v>
      </c>
      <c r="C179" s="48" t="s">
        <v>94</v>
      </c>
      <c r="D179" s="48" t="s">
        <v>127</v>
      </c>
      <c r="E179" s="117" t="s">
        <v>112</v>
      </c>
      <c r="F179" s="36"/>
      <c r="G179" s="49">
        <f>G180</f>
        <v>20000000</v>
      </c>
      <c r="H179" s="49">
        <f t="shared" si="71"/>
        <v>20000000</v>
      </c>
      <c r="I179" s="49">
        <f t="shared" si="71"/>
        <v>0</v>
      </c>
      <c r="J179" s="28"/>
      <c r="K179" s="28"/>
      <c r="L179" s="28"/>
      <c r="M179" s="28"/>
      <c r="N179" s="28"/>
      <c r="O179" s="28"/>
      <c r="P179" s="28"/>
      <c r="Q179" s="28"/>
      <c r="R179" s="28"/>
      <c r="S179" s="28"/>
      <c r="T179" s="28"/>
      <c r="U179" s="28"/>
      <c r="V179" s="28"/>
      <c r="W179" s="28"/>
      <c r="X179" s="28"/>
      <c r="Y179" s="28"/>
    </row>
    <row r="180" spans="1:25" s="177" customFormat="1" ht="30" x14ac:dyDescent="0.2">
      <c r="A180" s="47" t="s">
        <v>119</v>
      </c>
      <c r="B180" s="166">
        <v>701</v>
      </c>
      <c r="C180" s="48" t="s">
        <v>94</v>
      </c>
      <c r="D180" s="48" t="s">
        <v>127</v>
      </c>
      <c r="E180" s="117" t="s">
        <v>120</v>
      </c>
      <c r="F180" s="36"/>
      <c r="G180" s="49">
        <f>G181</f>
        <v>20000000</v>
      </c>
      <c r="H180" s="49">
        <f t="shared" si="71"/>
        <v>20000000</v>
      </c>
      <c r="I180" s="49">
        <f t="shared" si="71"/>
        <v>0</v>
      </c>
      <c r="J180" s="28"/>
      <c r="K180" s="28"/>
      <c r="L180" s="28"/>
      <c r="M180" s="28"/>
      <c r="N180" s="28"/>
      <c r="O180" s="28"/>
      <c r="P180" s="28"/>
      <c r="Q180" s="28"/>
      <c r="R180" s="28"/>
      <c r="S180" s="28"/>
      <c r="T180" s="28"/>
      <c r="U180" s="28"/>
      <c r="V180" s="28"/>
      <c r="W180" s="28"/>
      <c r="X180" s="28"/>
      <c r="Y180" s="28"/>
    </row>
    <row r="181" spans="1:25" s="177" customFormat="1" ht="30" x14ac:dyDescent="0.2">
      <c r="A181" s="47" t="s">
        <v>88</v>
      </c>
      <c r="B181" s="137">
        <v>701</v>
      </c>
      <c r="C181" s="48" t="s">
        <v>94</v>
      </c>
      <c r="D181" s="48" t="s">
        <v>127</v>
      </c>
      <c r="E181" s="117" t="s">
        <v>120</v>
      </c>
      <c r="F181" s="36">
        <v>200</v>
      </c>
      <c r="G181" s="49">
        <f>'Приложение 3'!F139</f>
        <v>20000000</v>
      </c>
      <c r="H181" s="49">
        <f>'Приложение 3'!G139</f>
        <v>20000000</v>
      </c>
      <c r="I181" s="49">
        <f>'Приложение 3'!H139</f>
        <v>0</v>
      </c>
      <c r="J181" s="28"/>
      <c r="K181" s="28"/>
      <c r="L181" s="28"/>
      <c r="M181" s="28"/>
      <c r="N181" s="28"/>
      <c r="O181" s="28"/>
      <c r="P181" s="28"/>
      <c r="Q181" s="28"/>
      <c r="R181" s="28"/>
      <c r="S181" s="28"/>
      <c r="T181" s="28"/>
      <c r="U181" s="28"/>
      <c r="V181" s="28"/>
      <c r="W181" s="28"/>
      <c r="X181" s="28"/>
      <c r="Y181" s="28"/>
    </row>
    <row r="182" spans="1:25" s="177" customFormat="1" ht="31.5" x14ac:dyDescent="0.25">
      <c r="A182" s="60" t="s">
        <v>135</v>
      </c>
      <c r="B182" s="166">
        <v>701</v>
      </c>
      <c r="C182" s="45" t="s">
        <v>94</v>
      </c>
      <c r="D182" s="45" t="s">
        <v>136</v>
      </c>
      <c r="E182" s="38"/>
      <c r="F182" s="38"/>
      <c r="G182" s="46">
        <f>G183+G200</f>
        <v>31416933.619999997</v>
      </c>
      <c r="H182" s="46">
        <f t="shared" ref="H182:I182" si="72">H183+H200</f>
        <v>29520217.23</v>
      </c>
      <c r="I182" s="46">
        <f t="shared" si="72"/>
        <v>30191119.210000001</v>
      </c>
      <c r="J182" s="28"/>
      <c r="K182" s="28"/>
      <c r="L182" s="28"/>
      <c r="M182" s="28"/>
      <c r="N182" s="28"/>
      <c r="O182" s="28"/>
      <c r="P182" s="28"/>
      <c r="Q182" s="28"/>
      <c r="R182" s="28"/>
      <c r="S182" s="28"/>
      <c r="T182" s="28"/>
      <c r="U182" s="28"/>
      <c r="V182" s="28"/>
      <c r="W182" s="28"/>
      <c r="X182" s="28"/>
      <c r="Y182" s="28"/>
    </row>
    <row r="183" spans="1:25" s="176" customFormat="1" ht="31.5" x14ac:dyDescent="0.25">
      <c r="A183" s="60" t="s">
        <v>214</v>
      </c>
      <c r="B183" s="169">
        <v>701</v>
      </c>
      <c r="C183" s="45" t="s">
        <v>94</v>
      </c>
      <c r="D183" s="45" t="s">
        <v>136</v>
      </c>
      <c r="E183" s="115" t="s">
        <v>215</v>
      </c>
      <c r="F183" s="38"/>
      <c r="G183" s="46">
        <f>G184+G195</f>
        <v>29808992.039999999</v>
      </c>
      <c r="H183" s="46">
        <f t="shared" ref="H183:I183" si="73">H184+H195</f>
        <v>29520217.23</v>
      </c>
      <c r="I183" s="46">
        <f t="shared" si="73"/>
        <v>30191119.210000001</v>
      </c>
      <c r="J183" s="28"/>
      <c r="K183" s="28"/>
      <c r="L183" s="28"/>
      <c r="M183" s="28"/>
      <c r="N183" s="28"/>
      <c r="O183" s="28"/>
      <c r="P183" s="28"/>
      <c r="Q183" s="28"/>
      <c r="R183" s="28"/>
      <c r="S183" s="28"/>
      <c r="T183" s="28"/>
      <c r="U183" s="28"/>
      <c r="V183" s="28"/>
      <c r="W183" s="28"/>
      <c r="X183" s="28"/>
      <c r="Y183" s="28"/>
    </row>
    <row r="184" spans="1:25" s="176" customFormat="1" ht="30" x14ac:dyDescent="0.2">
      <c r="A184" s="51" t="s">
        <v>216</v>
      </c>
      <c r="B184" s="167">
        <v>701</v>
      </c>
      <c r="C184" s="48" t="s">
        <v>94</v>
      </c>
      <c r="D184" s="48" t="s">
        <v>136</v>
      </c>
      <c r="E184" s="117" t="s">
        <v>217</v>
      </c>
      <c r="F184" s="36"/>
      <c r="G184" s="49">
        <f>G185+G187+G189+G191</f>
        <v>12753400</v>
      </c>
      <c r="H184" s="49">
        <f t="shared" ref="H184:I184" si="74">H185+H187+H189+H191</f>
        <v>12820087</v>
      </c>
      <c r="I184" s="49">
        <f t="shared" si="74"/>
        <v>12836731.52</v>
      </c>
      <c r="J184" s="28"/>
      <c r="K184" s="28"/>
      <c r="L184" s="28"/>
      <c r="M184" s="28"/>
      <c r="N184" s="28"/>
      <c r="O184" s="28"/>
      <c r="P184" s="28"/>
      <c r="Q184" s="28"/>
      <c r="R184" s="28"/>
      <c r="S184" s="28"/>
      <c r="T184" s="28"/>
      <c r="U184" s="28"/>
      <c r="V184" s="28"/>
      <c r="W184" s="28"/>
      <c r="X184" s="28"/>
      <c r="Y184" s="28"/>
    </row>
    <row r="185" spans="1:25" s="176" customFormat="1" ht="33.75" customHeight="1" x14ac:dyDescent="0.2">
      <c r="A185" s="51" t="s">
        <v>329</v>
      </c>
      <c r="B185" s="167">
        <v>701</v>
      </c>
      <c r="C185" s="48" t="s">
        <v>94</v>
      </c>
      <c r="D185" s="48" t="s">
        <v>136</v>
      </c>
      <c r="E185" s="117" t="s">
        <v>330</v>
      </c>
      <c r="F185" s="36"/>
      <c r="G185" s="49">
        <f>G186</f>
        <v>1500000</v>
      </c>
      <c r="H185" s="49">
        <f t="shared" ref="H185:I185" si="75">H186</f>
        <v>1500000</v>
      </c>
      <c r="I185" s="49">
        <f t="shared" si="75"/>
        <v>1500000</v>
      </c>
      <c r="J185" s="28"/>
      <c r="K185" s="28"/>
      <c r="L185" s="28"/>
      <c r="M185" s="28"/>
      <c r="N185" s="28"/>
      <c r="O185" s="28"/>
      <c r="P185" s="28"/>
      <c r="Q185" s="28"/>
      <c r="R185" s="28"/>
      <c r="S185" s="28"/>
      <c r="T185" s="28"/>
      <c r="U185" s="28"/>
      <c r="V185" s="28"/>
      <c r="W185" s="28"/>
      <c r="X185" s="28"/>
      <c r="Y185" s="28"/>
    </row>
    <row r="186" spans="1:25" s="176" customFormat="1" x14ac:dyDescent="0.2">
      <c r="A186" s="51" t="s">
        <v>90</v>
      </c>
      <c r="B186" s="167">
        <v>701</v>
      </c>
      <c r="C186" s="48" t="s">
        <v>94</v>
      </c>
      <c r="D186" s="48" t="s">
        <v>136</v>
      </c>
      <c r="E186" s="117" t="s">
        <v>330</v>
      </c>
      <c r="F186" s="36">
        <v>800</v>
      </c>
      <c r="G186" s="49">
        <f>1500000</f>
        <v>1500000</v>
      </c>
      <c r="H186" s="49">
        <v>1500000</v>
      </c>
      <c r="I186" s="49">
        <v>1500000</v>
      </c>
      <c r="J186" s="28"/>
      <c r="K186" s="28"/>
      <c r="L186" s="28"/>
      <c r="M186" s="28"/>
      <c r="N186" s="28"/>
      <c r="O186" s="28"/>
      <c r="P186" s="28"/>
      <c r="Q186" s="28"/>
      <c r="R186" s="28"/>
      <c r="S186" s="28"/>
      <c r="T186" s="28"/>
      <c r="U186" s="28"/>
      <c r="V186" s="28"/>
      <c r="W186" s="28"/>
      <c r="X186" s="28"/>
      <c r="Y186" s="28"/>
    </row>
    <row r="187" spans="1:25" s="176" customFormat="1" ht="30" x14ac:dyDescent="0.2">
      <c r="A187" s="51" t="s">
        <v>331</v>
      </c>
      <c r="B187" s="167">
        <v>701</v>
      </c>
      <c r="C187" s="48" t="s">
        <v>94</v>
      </c>
      <c r="D187" s="48" t="s">
        <v>136</v>
      </c>
      <c r="E187" s="117" t="s">
        <v>332</v>
      </c>
      <c r="F187" s="36"/>
      <c r="G187" s="49">
        <f>G188</f>
        <v>1000000</v>
      </c>
      <c r="H187" s="49">
        <f t="shared" ref="H187:I187" si="76">H188</f>
        <v>1000000</v>
      </c>
      <c r="I187" s="49">
        <f t="shared" si="76"/>
        <v>1000000</v>
      </c>
      <c r="J187" s="28"/>
      <c r="K187" s="28"/>
      <c r="L187" s="28"/>
      <c r="M187" s="28"/>
      <c r="N187" s="28"/>
      <c r="O187" s="28"/>
      <c r="P187" s="28"/>
      <c r="Q187" s="28"/>
      <c r="R187" s="28"/>
      <c r="S187" s="28"/>
      <c r="T187" s="28"/>
      <c r="U187" s="28"/>
      <c r="V187" s="28"/>
      <c r="W187" s="28"/>
      <c r="X187" s="28"/>
      <c r="Y187" s="28"/>
    </row>
    <row r="188" spans="1:25" s="176" customFormat="1" x14ac:dyDescent="0.2">
      <c r="A188" s="51" t="s">
        <v>90</v>
      </c>
      <c r="B188" s="167">
        <v>701</v>
      </c>
      <c r="C188" s="48" t="s">
        <v>94</v>
      </c>
      <c r="D188" s="48" t="s">
        <v>136</v>
      </c>
      <c r="E188" s="117" t="s">
        <v>332</v>
      </c>
      <c r="F188" s="36">
        <v>800</v>
      </c>
      <c r="G188" s="49">
        <f>1000000</f>
        <v>1000000</v>
      </c>
      <c r="H188" s="49">
        <v>1000000</v>
      </c>
      <c r="I188" s="49">
        <v>1000000</v>
      </c>
      <c r="J188" s="28"/>
      <c r="K188" s="28"/>
      <c r="L188" s="28"/>
      <c r="M188" s="28"/>
      <c r="N188" s="28"/>
      <c r="O188" s="28"/>
      <c r="P188" s="28"/>
      <c r="Q188" s="28"/>
      <c r="R188" s="28"/>
      <c r="S188" s="28"/>
      <c r="T188" s="28"/>
      <c r="U188" s="28"/>
      <c r="V188" s="28"/>
      <c r="W188" s="28"/>
      <c r="X188" s="28"/>
      <c r="Y188" s="28"/>
    </row>
    <row r="189" spans="1:25" s="176" customFormat="1" x14ac:dyDescent="0.2">
      <c r="A189" s="51" t="s">
        <v>333</v>
      </c>
      <c r="B189" s="167">
        <v>701</v>
      </c>
      <c r="C189" s="48" t="s">
        <v>94</v>
      </c>
      <c r="D189" s="48" t="s">
        <v>136</v>
      </c>
      <c r="E189" s="117" t="s">
        <v>334</v>
      </c>
      <c r="F189" s="36"/>
      <c r="G189" s="49">
        <f>G190</f>
        <v>253400</v>
      </c>
      <c r="H189" s="49">
        <f t="shared" ref="H189:I189" si="77">H190</f>
        <v>320087</v>
      </c>
      <c r="I189" s="49">
        <f t="shared" si="77"/>
        <v>336731.52</v>
      </c>
      <c r="J189" s="28"/>
      <c r="K189" s="28"/>
      <c r="L189" s="28"/>
      <c r="M189" s="28"/>
      <c r="N189" s="28"/>
      <c r="O189" s="28"/>
      <c r="P189" s="28"/>
      <c r="Q189" s="28"/>
      <c r="R189" s="28"/>
      <c r="S189" s="28"/>
      <c r="T189" s="28"/>
      <c r="U189" s="28"/>
      <c r="V189" s="28"/>
      <c r="W189" s="28"/>
      <c r="X189" s="28"/>
      <c r="Y189" s="28"/>
    </row>
    <row r="190" spans="1:25" s="176" customFormat="1" ht="30" x14ac:dyDescent="0.2">
      <c r="A190" s="51" t="s">
        <v>88</v>
      </c>
      <c r="B190" s="167">
        <v>701</v>
      </c>
      <c r="C190" s="48" t="s">
        <v>94</v>
      </c>
      <c r="D190" s="48" t="s">
        <v>136</v>
      </c>
      <c r="E190" s="117" t="s">
        <v>334</v>
      </c>
      <c r="F190" s="36">
        <v>200</v>
      </c>
      <c r="G190" s="49">
        <v>253400</v>
      </c>
      <c r="H190" s="49">
        <v>320087</v>
      </c>
      <c r="I190" s="49">
        <v>336731.52</v>
      </c>
      <c r="J190" s="28"/>
      <c r="K190" s="28"/>
      <c r="L190" s="28"/>
      <c r="M190" s="28"/>
      <c r="N190" s="28"/>
      <c r="O190" s="28"/>
      <c r="P190" s="28"/>
      <c r="Q190" s="28"/>
      <c r="R190" s="28"/>
      <c r="S190" s="28"/>
      <c r="T190" s="28"/>
      <c r="U190" s="28"/>
      <c r="V190" s="28"/>
      <c r="W190" s="28"/>
      <c r="X190" s="28"/>
      <c r="Y190" s="28"/>
    </row>
    <row r="191" spans="1:25" s="176" customFormat="1" ht="45" x14ac:dyDescent="0.2">
      <c r="A191" s="51" t="s">
        <v>335</v>
      </c>
      <c r="B191" s="167">
        <v>701</v>
      </c>
      <c r="C191" s="48" t="s">
        <v>94</v>
      </c>
      <c r="D191" s="48" t="s">
        <v>136</v>
      </c>
      <c r="E191" s="117" t="s">
        <v>336</v>
      </c>
      <c r="F191" s="36"/>
      <c r="G191" s="49">
        <f>G192</f>
        <v>10000000</v>
      </c>
      <c r="H191" s="49">
        <f t="shared" ref="H191:I191" si="78">H192</f>
        <v>10000000</v>
      </c>
      <c r="I191" s="49">
        <f t="shared" si="78"/>
        <v>10000000</v>
      </c>
      <c r="J191" s="28"/>
      <c r="K191" s="28"/>
      <c r="L191" s="28"/>
      <c r="M191" s="28"/>
      <c r="N191" s="28"/>
      <c r="O191" s="28"/>
      <c r="P191" s="28"/>
      <c r="Q191" s="28"/>
      <c r="R191" s="28"/>
      <c r="S191" s="28"/>
      <c r="T191" s="28"/>
      <c r="U191" s="28"/>
      <c r="V191" s="28"/>
      <c r="W191" s="28"/>
      <c r="X191" s="28"/>
      <c r="Y191" s="28"/>
    </row>
    <row r="192" spans="1:25" s="176" customFormat="1" x14ac:dyDescent="0.2">
      <c r="A192" s="51" t="s">
        <v>90</v>
      </c>
      <c r="B192" s="167">
        <v>701</v>
      </c>
      <c r="C192" s="48" t="s">
        <v>94</v>
      </c>
      <c r="D192" s="48" t="s">
        <v>136</v>
      </c>
      <c r="E192" s="117" t="s">
        <v>336</v>
      </c>
      <c r="F192" s="36">
        <v>800</v>
      </c>
      <c r="G192" s="49">
        <f>10000000</f>
        <v>10000000</v>
      </c>
      <c r="H192" s="49">
        <v>10000000</v>
      </c>
      <c r="I192" s="49">
        <v>10000000</v>
      </c>
      <c r="J192" s="28"/>
      <c r="K192" s="28"/>
      <c r="L192" s="28"/>
      <c r="M192" s="28"/>
      <c r="N192" s="28"/>
      <c r="O192" s="28"/>
      <c r="P192" s="28"/>
      <c r="Q192" s="28"/>
      <c r="R192" s="28"/>
      <c r="S192" s="28"/>
      <c r="T192" s="28"/>
      <c r="U192" s="28"/>
      <c r="V192" s="28"/>
      <c r="W192" s="28"/>
      <c r="X192" s="28"/>
      <c r="Y192" s="28"/>
    </row>
    <row r="193" spans="1:25" s="176" customFormat="1" ht="45" hidden="1" x14ac:dyDescent="0.2">
      <c r="A193" s="51" t="s">
        <v>337</v>
      </c>
      <c r="B193" s="167">
        <v>701</v>
      </c>
      <c r="C193" s="48" t="s">
        <v>94</v>
      </c>
      <c r="D193" s="48" t="s">
        <v>136</v>
      </c>
      <c r="E193" s="117" t="s">
        <v>338</v>
      </c>
      <c r="F193" s="36"/>
      <c r="G193" s="49">
        <f>G194</f>
        <v>0</v>
      </c>
      <c r="H193" s="49">
        <f t="shared" ref="H193:I193" si="79">H194</f>
        <v>0</v>
      </c>
      <c r="I193" s="49">
        <f t="shared" si="79"/>
        <v>0</v>
      </c>
      <c r="J193" s="28"/>
      <c r="K193" s="28"/>
      <c r="L193" s="28"/>
      <c r="M193" s="28"/>
      <c r="N193" s="28"/>
      <c r="O193" s="28"/>
      <c r="P193" s="28"/>
      <c r="Q193" s="28"/>
      <c r="R193" s="28"/>
      <c r="S193" s="28"/>
      <c r="T193" s="28"/>
      <c r="U193" s="28"/>
      <c r="V193" s="28"/>
      <c r="W193" s="28"/>
      <c r="X193" s="28"/>
      <c r="Y193" s="28"/>
    </row>
    <row r="194" spans="1:25" s="176" customFormat="1" hidden="1" x14ac:dyDescent="0.2">
      <c r="A194" s="51" t="s">
        <v>90</v>
      </c>
      <c r="B194" s="167">
        <v>701</v>
      </c>
      <c r="C194" s="48" t="s">
        <v>94</v>
      </c>
      <c r="D194" s="48" t="s">
        <v>136</v>
      </c>
      <c r="E194" s="117" t="s">
        <v>338</v>
      </c>
      <c r="F194" s="36">
        <v>800</v>
      </c>
      <c r="G194" s="49"/>
      <c r="H194" s="49"/>
      <c r="I194" s="49"/>
      <c r="J194" s="28"/>
      <c r="K194" s="28"/>
      <c r="L194" s="28"/>
      <c r="M194" s="28"/>
      <c r="N194" s="28"/>
      <c r="O194" s="28"/>
      <c r="P194" s="28"/>
      <c r="Q194" s="28"/>
      <c r="R194" s="28"/>
      <c r="S194" s="28"/>
      <c r="T194" s="28"/>
      <c r="U194" s="28"/>
      <c r="V194" s="28"/>
      <c r="W194" s="28"/>
      <c r="X194" s="28"/>
      <c r="Y194" s="28"/>
    </row>
    <row r="195" spans="1:25" s="176" customFormat="1" x14ac:dyDescent="0.2">
      <c r="A195" s="118" t="s">
        <v>199</v>
      </c>
      <c r="B195" s="246">
        <v>701</v>
      </c>
      <c r="C195" s="48" t="s">
        <v>94</v>
      </c>
      <c r="D195" s="48" t="s">
        <v>136</v>
      </c>
      <c r="E195" s="117" t="s">
        <v>218</v>
      </c>
      <c r="F195" s="36"/>
      <c r="G195" s="49">
        <f>G196</f>
        <v>17055592.039999999</v>
      </c>
      <c r="H195" s="49">
        <f t="shared" ref="H195:I195" si="80">H196</f>
        <v>16700130.23</v>
      </c>
      <c r="I195" s="49">
        <f t="shared" si="80"/>
        <v>17354387.690000001</v>
      </c>
      <c r="J195" s="28"/>
      <c r="K195" s="28"/>
      <c r="L195" s="28"/>
      <c r="M195" s="28"/>
      <c r="N195" s="28"/>
      <c r="O195" s="28"/>
      <c r="P195" s="28"/>
      <c r="Q195" s="28"/>
      <c r="R195" s="28"/>
      <c r="S195" s="28"/>
      <c r="T195" s="28"/>
      <c r="U195" s="28"/>
      <c r="V195" s="28"/>
      <c r="W195" s="28"/>
      <c r="X195" s="28"/>
      <c r="Y195" s="28"/>
    </row>
    <row r="196" spans="1:25" s="176" customFormat="1" ht="30" x14ac:dyDescent="0.2">
      <c r="A196" s="118" t="s">
        <v>92</v>
      </c>
      <c r="B196" s="246">
        <v>701</v>
      </c>
      <c r="C196" s="48" t="s">
        <v>94</v>
      </c>
      <c r="D196" s="48" t="s">
        <v>136</v>
      </c>
      <c r="E196" s="117" t="s">
        <v>339</v>
      </c>
      <c r="F196" s="36"/>
      <c r="G196" s="49">
        <f>SUM(G197:G199)</f>
        <v>17055592.039999999</v>
      </c>
      <c r="H196" s="49">
        <f t="shared" ref="H196:I196" si="81">SUM(H197:H199)</f>
        <v>16700130.23</v>
      </c>
      <c r="I196" s="49">
        <f t="shared" si="81"/>
        <v>17354387.690000001</v>
      </c>
      <c r="J196" s="28"/>
      <c r="K196" s="28"/>
      <c r="L196" s="28"/>
      <c r="M196" s="28"/>
      <c r="N196" s="28"/>
      <c r="O196" s="28"/>
      <c r="P196" s="28"/>
      <c r="Q196" s="28"/>
      <c r="R196" s="28"/>
      <c r="S196" s="28"/>
      <c r="T196" s="28"/>
      <c r="U196" s="28"/>
      <c r="V196" s="28"/>
      <c r="W196" s="28"/>
      <c r="X196" s="28"/>
      <c r="Y196" s="28"/>
    </row>
    <row r="197" spans="1:25" s="176" customFormat="1" ht="75" x14ac:dyDescent="0.2">
      <c r="A197" s="47" t="s">
        <v>80</v>
      </c>
      <c r="B197" s="166">
        <v>701</v>
      </c>
      <c r="C197" s="48" t="s">
        <v>94</v>
      </c>
      <c r="D197" s="48" t="s">
        <v>136</v>
      </c>
      <c r="E197" s="117" t="s">
        <v>339</v>
      </c>
      <c r="F197" s="36">
        <v>100</v>
      </c>
      <c r="G197" s="49">
        <f>10028978.59-78485.25</f>
        <v>9950493.3399999999</v>
      </c>
      <c r="H197" s="49">
        <v>9652388.5899999999</v>
      </c>
      <c r="I197" s="49">
        <v>10035789.91</v>
      </c>
      <c r="J197" s="28"/>
      <c r="K197" s="28"/>
      <c r="L197" s="28"/>
      <c r="M197" s="28"/>
      <c r="N197" s="28"/>
      <c r="O197" s="28"/>
      <c r="P197" s="28"/>
      <c r="Q197" s="28"/>
      <c r="R197" s="28"/>
      <c r="S197" s="28"/>
      <c r="T197" s="28"/>
      <c r="U197" s="28"/>
      <c r="V197" s="28"/>
      <c r="W197" s="28"/>
      <c r="X197" s="28"/>
      <c r="Y197" s="28"/>
    </row>
    <row r="198" spans="1:25" s="176" customFormat="1" ht="30" x14ac:dyDescent="0.2">
      <c r="A198" s="47" t="s">
        <v>88</v>
      </c>
      <c r="B198" s="166">
        <v>701</v>
      </c>
      <c r="C198" s="48" t="s">
        <v>94</v>
      </c>
      <c r="D198" s="48" t="s">
        <v>136</v>
      </c>
      <c r="E198" s="117" t="s">
        <v>339</v>
      </c>
      <c r="F198" s="36">
        <v>200</v>
      </c>
      <c r="G198" s="49">
        <f>6779099-1042.81-649946.3</f>
        <v>6128109.8900000006</v>
      </c>
      <c r="H198" s="49">
        <v>6071795.6399999997</v>
      </c>
      <c r="I198" s="49">
        <v>6342651.7800000003</v>
      </c>
      <c r="J198" s="28"/>
      <c r="K198" s="28"/>
      <c r="L198" s="28"/>
      <c r="M198" s="28"/>
      <c r="N198" s="28"/>
      <c r="O198" s="28"/>
      <c r="P198" s="28"/>
      <c r="Q198" s="28"/>
      <c r="R198" s="28"/>
      <c r="S198" s="28"/>
      <c r="T198" s="28"/>
      <c r="U198" s="28"/>
      <c r="V198" s="28"/>
      <c r="W198" s="28"/>
      <c r="X198" s="28"/>
      <c r="Y198" s="28"/>
    </row>
    <row r="199" spans="1:25" s="176" customFormat="1" x14ac:dyDescent="0.2">
      <c r="A199" s="51" t="s">
        <v>90</v>
      </c>
      <c r="B199" s="167">
        <v>701</v>
      </c>
      <c r="C199" s="48" t="s">
        <v>94</v>
      </c>
      <c r="D199" s="48" t="s">
        <v>136</v>
      </c>
      <c r="E199" s="117" t="s">
        <v>339</v>
      </c>
      <c r="F199" s="36">
        <v>800</v>
      </c>
      <c r="G199" s="49">
        <f>975946+1042.81</f>
        <v>976988.81</v>
      </c>
      <c r="H199" s="49">
        <v>975946</v>
      </c>
      <c r="I199" s="49">
        <v>975946</v>
      </c>
      <c r="J199" s="28"/>
      <c r="K199" s="28"/>
      <c r="L199" s="28"/>
      <c r="M199" s="28"/>
      <c r="N199" s="28"/>
      <c r="O199" s="28"/>
      <c r="P199" s="28"/>
      <c r="Q199" s="28"/>
      <c r="R199" s="28"/>
      <c r="S199" s="28"/>
      <c r="T199" s="28"/>
      <c r="U199" s="28"/>
      <c r="V199" s="28"/>
      <c r="W199" s="28"/>
      <c r="X199" s="28"/>
      <c r="Y199" s="28"/>
    </row>
    <row r="200" spans="1:25" s="177" customFormat="1" ht="15.75" x14ac:dyDescent="0.25">
      <c r="A200" s="44" t="s">
        <v>74</v>
      </c>
      <c r="B200" s="164">
        <v>701</v>
      </c>
      <c r="C200" s="45" t="s">
        <v>94</v>
      </c>
      <c r="D200" s="45" t="s">
        <v>136</v>
      </c>
      <c r="E200" s="115" t="s">
        <v>75</v>
      </c>
      <c r="F200" s="38"/>
      <c r="G200" s="46">
        <f>G201</f>
        <v>1607941.58</v>
      </c>
      <c r="H200" s="46">
        <f t="shared" ref="H200:I202" si="82">H201</f>
        <v>0</v>
      </c>
      <c r="I200" s="46">
        <f t="shared" si="82"/>
        <v>0</v>
      </c>
      <c r="J200" s="28"/>
      <c r="K200" s="28"/>
      <c r="L200" s="28"/>
      <c r="M200" s="28"/>
      <c r="N200" s="28"/>
      <c r="O200" s="28"/>
      <c r="P200" s="28"/>
      <c r="Q200" s="28"/>
      <c r="R200" s="28"/>
      <c r="S200" s="28"/>
      <c r="T200" s="28"/>
      <c r="U200" s="28"/>
      <c r="V200" s="28"/>
      <c r="W200" s="28"/>
      <c r="X200" s="28"/>
      <c r="Y200" s="28"/>
    </row>
    <row r="201" spans="1:25" s="176" customFormat="1" x14ac:dyDescent="0.2">
      <c r="A201" s="47" t="s">
        <v>111</v>
      </c>
      <c r="B201" s="166">
        <v>701</v>
      </c>
      <c r="C201" s="48" t="s">
        <v>94</v>
      </c>
      <c r="D201" s="48" t="s">
        <v>136</v>
      </c>
      <c r="E201" s="117" t="s">
        <v>112</v>
      </c>
      <c r="F201" s="36"/>
      <c r="G201" s="49">
        <f>G202</f>
        <v>1607941.58</v>
      </c>
      <c r="H201" s="49">
        <f t="shared" si="82"/>
        <v>0</v>
      </c>
      <c r="I201" s="49">
        <f t="shared" si="82"/>
        <v>0</v>
      </c>
      <c r="J201" s="28"/>
      <c r="K201" s="28"/>
      <c r="L201" s="28"/>
      <c r="M201" s="28"/>
      <c r="N201" s="28"/>
      <c r="O201" s="28"/>
      <c r="P201" s="28"/>
      <c r="Q201" s="28"/>
      <c r="R201" s="28"/>
      <c r="S201" s="28"/>
      <c r="T201" s="28"/>
      <c r="U201" s="28"/>
      <c r="V201" s="28"/>
      <c r="W201" s="28"/>
      <c r="X201" s="28"/>
      <c r="Y201" s="28"/>
    </row>
    <row r="202" spans="1:25" s="176" customFormat="1" ht="30" x14ac:dyDescent="0.2">
      <c r="A202" s="51" t="s">
        <v>119</v>
      </c>
      <c r="B202" s="166">
        <v>701</v>
      </c>
      <c r="C202" s="48" t="s">
        <v>94</v>
      </c>
      <c r="D202" s="48" t="s">
        <v>136</v>
      </c>
      <c r="E202" s="117" t="s">
        <v>120</v>
      </c>
      <c r="F202" s="36"/>
      <c r="G202" s="49">
        <f>G203</f>
        <v>1607941.58</v>
      </c>
      <c r="H202" s="49">
        <f t="shared" si="82"/>
        <v>0</v>
      </c>
      <c r="I202" s="49">
        <f t="shared" si="82"/>
        <v>0</v>
      </c>
      <c r="J202" s="28"/>
      <c r="K202" s="28"/>
      <c r="L202" s="28"/>
      <c r="M202" s="28"/>
      <c r="N202" s="28"/>
      <c r="O202" s="28"/>
      <c r="P202" s="28"/>
      <c r="Q202" s="28"/>
      <c r="R202" s="28"/>
      <c r="S202" s="28"/>
      <c r="T202" s="28"/>
      <c r="U202" s="28"/>
      <c r="V202" s="28"/>
      <c r="W202" s="28"/>
      <c r="X202" s="28"/>
      <c r="Y202" s="28"/>
    </row>
    <row r="203" spans="1:25" s="176" customFormat="1" ht="30" x14ac:dyDescent="0.2">
      <c r="A203" s="51" t="s">
        <v>88</v>
      </c>
      <c r="B203" s="167">
        <v>701</v>
      </c>
      <c r="C203" s="48" t="s">
        <v>94</v>
      </c>
      <c r="D203" s="48" t="s">
        <v>136</v>
      </c>
      <c r="E203" s="117" t="s">
        <v>120</v>
      </c>
      <c r="F203" s="36">
        <v>200</v>
      </c>
      <c r="G203" s="49">
        <f>'Приложение 3'!F144</f>
        <v>1607941.58</v>
      </c>
      <c r="H203" s="49">
        <f>'Приложение 3'!G144</f>
        <v>0</v>
      </c>
      <c r="I203" s="49">
        <f>'Приложение 3'!H144</f>
        <v>0</v>
      </c>
      <c r="J203" s="28"/>
      <c r="K203" s="28"/>
      <c r="L203" s="28"/>
      <c r="M203" s="28"/>
      <c r="N203" s="28"/>
      <c r="O203" s="28"/>
      <c r="P203" s="28"/>
      <c r="Q203" s="28"/>
      <c r="R203" s="28"/>
      <c r="S203" s="28"/>
      <c r="T203" s="28"/>
      <c r="U203" s="28"/>
      <c r="V203" s="28"/>
      <c r="W203" s="28"/>
      <c r="X203" s="28"/>
      <c r="Y203" s="28"/>
    </row>
    <row r="204" spans="1:25" s="177" customFormat="1" ht="15.75" x14ac:dyDescent="0.25">
      <c r="A204" s="60" t="s">
        <v>916</v>
      </c>
      <c r="B204" s="164">
        <v>701</v>
      </c>
      <c r="C204" s="45" t="s">
        <v>133</v>
      </c>
      <c r="D204" s="45"/>
      <c r="E204" s="115"/>
      <c r="F204" s="38"/>
      <c r="G204" s="46">
        <f>G205</f>
        <v>540000</v>
      </c>
      <c r="H204" s="46">
        <f t="shared" ref="H204:I208" si="83">H205</f>
        <v>0</v>
      </c>
      <c r="I204" s="46">
        <f t="shared" si="83"/>
        <v>0</v>
      </c>
      <c r="J204" s="43"/>
      <c r="K204" s="43"/>
      <c r="L204" s="43"/>
      <c r="M204" s="43"/>
      <c r="N204" s="43"/>
      <c r="O204" s="43"/>
      <c r="P204" s="43"/>
      <c r="Q204" s="43"/>
      <c r="R204" s="43"/>
      <c r="S204" s="43"/>
      <c r="T204" s="43"/>
      <c r="U204" s="43"/>
      <c r="V204" s="43"/>
      <c r="W204" s="43"/>
      <c r="X204" s="43"/>
      <c r="Y204" s="43"/>
    </row>
    <row r="205" spans="1:25" s="177" customFormat="1" ht="15.75" x14ac:dyDescent="0.25">
      <c r="A205" s="60" t="s">
        <v>915</v>
      </c>
      <c r="B205" s="169">
        <v>701</v>
      </c>
      <c r="C205" s="45" t="s">
        <v>133</v>
      </c>
      <c r="D205" s="45" t="s">
        <v>73</v>
      </c>
      <c r="E205" s="115"/>
      <c r="F205" s="38"/>
      <c r="G205" s="46">
        <f>G206</f>
        <v>540000</v>
      </c>
      <c r="H205" s="46">
        <f t="shared" si="83"/>
        <v>0</v>
      </c>
      <c r="I205" s="46">
        <f t="shared" si="83"/>
        <v>0</v>
      </c>
      <c r="J205" s="43"/>
      <c r="K205" s="43"/>
      <c r="L205" s="43"/>
      <c r="M205" s="43"/>
      <c r="N205" s="43"/>
      <c r="O205" s="43"/>
      <c r="P205" s="43"/>
      <c r="Q205" s="43"/>
      <c r="R205" s="43"/>
      <c r="S205" s="43"/>
      <c r="T205" s="43"/>
      <c r="U205" s="43"/>
      <c r="V205" s="43"/>
      <c r="W205" s="43"/>
      <c r="X205" s="43"/>
      <c r="Y205" s="43"/>
    </row>
    <row r="206" spans="1:25" s="177" customFormat="1" ht="15.75" x14ac:dyDescent="0.25">
      <c r="A206" s="60" t="s">
        <v>74</v>
      </c>
      <c r="B206" s="164">
        <v>701</v>
      </c>
      <c r="C206" s="45" t="s">
        <v>133</v>
      </c>
      <c r="D206" s="45" t="s">
        <v>73</v>
      </c>
      <c r="E206" s="115" t="s">
        <v>75</v>
      </c>
      <c r="F206" s="38"/>
      <c r="G206" s="46">
        <f>G207</f>
        <v>540000</v>
      </c>
      <c r="H206" s="46">
        <f t="shared" si="83"/>
        <v>0</v>
      </c>
      <c r="I206" s="46">
        <f t="shared" si="83"/>
        <v>0</v>
      </c>
      <c r="J206" s="43"/>
      <c r="K206" s="43"/>
      <c r="L206" s="43"/>
      <c r="M206" s="43"/>
      <c r="N206" s="43"/>
      <c r="O206" s="43"/>
      <c r="P206" s="43"/>
      <c r="Q206" s="43"/>
      <c r="R206" s="43"/>
      <c r="S206" s="43"/>
      <c r="T206" s="43"/>
      <c r="U206" s="43"/>
      <c r="V206" s="43"/>
      <c r="W206" s="43"/>
      <c r="X206" s="43"/>
      <c r="Y206" s="43"/>
    </row>
    <row r="207" spans="1:25" s="176" customFormat="1" x14ac:dyDescent="0.2">
      <c r="A207" s="51" t="s">
        <v>111</v>
      </c>
      <c r="B207" s="167">
        <v>701</v>
      </c>
      <c r="C207" s="48" t="s">
        <v>133</v>
      </c>
      <c r="D207" s="48" t="s">
        <v>73</v>
      </c>
      <c r="E207" s="117" t="s">
        <v>112</v>
      </c>
      <c r="F207" s="36"/>
      <c r="G207" s="49">
        <f>G208</f>
        <v>540000</v>
      </c>
      <c r="H207" s="49">
        <f t="shared" si="83"/>
        <v>0</v>
      </c>
      <c r="I207" s="49">
        <f t="shared" si="83"/>
        <v>0</v>
      </c>
      <c r="J207" s="28"/>
      <c r="K207" s="28"/>
      <c r="L207" s="28"/>
      <c r="M207" s="28"/>
      <c r="N207" s="28"/>
      <c r="O207" s="28"/>
      <c r="P207" s="28"/>
      <c r="Q207" s="28"/>
      <c r="R207" s="28"/>
      <c r="S207" s="28"/>
      <c r="T207" s="28"/>
      <c r="U207" s="28"/>
      <c r="V207" s="28"/>
      <c r="W207" s="28"/>
      <c r="X207" s="28"/>
      <c r="Y207" s="28"/>
    </row>
    <row r="208" spans="1:25" s="176" customFormat="1" x14ac:dyDescent="0.2">
      <c r="A208" s="51" t="s">
        <v>918</v>
      </c>
      <c r="B208" s="166">
        <v>701</v>
      </c>
      <c r="C208" s="48" t="s">
        <v>133</v>
      </c>
      <c r="D208" s="48" t="s">
        <v>73</v>
      </c>
      <c r="E208" s="117" t="s">
        <v>917</v>
      </c>
      <c r="F208" s="36"/>
      <c r="G208" s="49">
        <f>G209</f>
        <v>540000</v>
      </c>
      <c r="H208" s="49">
        <f t="shared" si="83"/>
        <v>0</v>
      </c>
      <c r="I208" s="49">
        <f t="shared" si="83"/>
        <v>0</v>
      </c>
      <c r="J208" s="28"/>
      <c r="K208" s="28"/>
      <c r="L208" s="28"/>
      <c r="M208" s="28"/>
      <c r="N208" s="28"/>
      <c r="O208" s="28"/>
      <c r="P208" s="28"/>
      <c r="Q208" s="28"/>
      <c r="R208" s="28"/>
      <c r="S208" s="28"/>
      <c r="T208" s="28"/>
      <c r="U208" s="28"/>
      <c r="V208" s="28"/>
      <c r="W208" s="28"/>
      <c r="X208" s="28"/>
      <c r="Y208" s="28"/>
    </row>
    <row r="209" spans="1:25" s="176" customFormat="1" ht="30" x14ac:dyDescent="0.2">
      <c r="A209" s="51" t="s">
        <v>88</v>
      </c>
      <c r="B209" s="167">
        <v>701</v>
      </c>
      <c r="C209" s="48" t="s">
        <v>133</v>
      </c>
      <c r="D209" s="48" t="s">
        <v>73</v>
      </c>
      <c r="E209" s="117" t="s">
        <v>917</v>
      </c>
      <c r="F209" s="36">
        <v>200</v>
      </c>
      <c r="G209" s="49">
        <f>'Приложение 3'!F150</f>
        <v>540000</v>
      </c>
      <c r="H209" s="49">
        <f>'Приложение 3'!G150</f>
        <v>0</v>
      </c>
      <c r="I209" s="49">
        <f>'Приложение 3'!H150</f>
        <v>0</v>
      </c>
      <c r="J209" s="28"/>
      <c r="K209" s="28"/>
      <c r="L209" s="28"/>
      <c r="M209" s="28"/>
      <c r="N209" s="28"/>
      <c r="O209" s="28"/>
      <c r="P209" s="28"/>
      <c r="Q209" s="28"/>
      <c r="R209" s="28"/>
      <c r="S209" s="28"/>
      <c r="T209" s="28"/>
      <c r="U209" s="28"/>
      <c r="V209" s="28"/>
      <c r="W209" s="28"/>
      <c r="X209" s="28"/>
      <c r="Y209" s="28"/>
    </row>
    <row r="210" spans="1:25" s="177" customFormat="1" ht="15.75" x14ac:dyDescent="0.25">
      <c r="A210" s="60" t="s">
        <v>219</v>
      </c>
      <c r="B210" s="169">
        <v>701</v>
      </c>
      <c r="C210" s="45" t="s">
        <v>100</v>
      </c>
      <c r="D210" s="45"/>
      <c r="E210" s="38"/>
      <c r="F210" s="38"/>
      <c r="G210" s="46">
        <f>G211+G222</f>
        <v>17305276</v>
      </c>
      <c r="H210" s="46">
        <f t="shared" ref="H210:I210" si="84">H211+H222</f>
        <v>17382394</v>
      </c>
      <c r="I210" s="46">
        <f t="shared" si="84"/>
        <v>18058830</v>
      </c>
      <c r="J210" s="28"/>
      <c r="K210" s="28"/>
      <c r="L210" s="28"/>
      <c r="M210" s="28"/>
      <c r="N210" s="28"/>
      <c r="O210" s="28"/>
      <c r="P210" s="28"/>
      <c r="Q210" s="28"/>
      <c r="R210" s="28"/>
      <c r="S210" s="28"/>
      <c r="T210" s="28"/>
      <c r="U210" s="28"/>
      <c r="V210" s="28"/>
      <c r="W210" s="28"/>
      <c r="X210" s="28"/>
      <c r="Y210" s="28"/>
    </row>
    <row r="211" spans="1:25" s="177" customFormat="1" ht="31.5" x14ac:dyDescent="0.25">
      <c r="A211" s="44" t="s">
        <v>220</v>
      </c>
      <c r="B211" s="164">
        <v>701</v>
      </c>
      <c r="C211" s="45" t="s">
        <v>100</v>
      </c>
      <c r="D211" s="45" t="s">
        <v>83</v>
      </c>
      <c r="E211" s="115"/>
      <c r="F211" s="38"/>
      <c r="G211" s="46">
        <f>G212</f>
        <v>16755276</v>
      </c>
      <c r="H211" s="46">
        <f t="shared" ref="H211:I212" si="85">H212</f>
        <v>17382394</v>
      </c>
      <c r="I211" s="46">
        <f t="shared" si="85"/>
        <v>18058830</v>
      </c>
      <c r="J211" s="28"/>
      <c r="K211" s="28"/>
      <c r="L211" s="28"/>
      <c r="M211" s="28"/>
      <c r="N211" s="28"/>
      <c r="O211" s="28"/>
      <c r="P211" s="28"/>
      <c r="Q211" s="28"/>
      <c r="R211" s="28"/>
      <c r="S211" s="28"/>
      <c r="T211" s="28"/>
      <c r="U211" s="28"/>
      <c r="V211" s="28"/>
      <c r="W211" s="28"/>
      <c r="X211" s="28"/>
      <c r="Y211" s="28"/>
    </row>
    <row r="212" spans="1:25" s="177" customFormat="1" ht="31.5" x14ac:dyDescent="0.25">
      <c r="A212" s="60" t="s">
        <v>221</v>
      </c>
      <c r="B212" s="169">
        <v>701</v>
      </c>
      <c r="C212" s="45" t="s">
        <v>100</v>
      </c>
      <c r="D212" s="45" t="s">
        <v>83</v>
      </c>
      <c r="E212" s="226">
        <v>7100000000</v>
      </c>
      <c r="F212" s="119"/>
      <c r="G212" s="46">
        <f>G213</f>
        <v>16755276</v>
      </c>
      <c r="H212" s="46">
        <f t="shared" si="85"/>
        <v>17382394</v>
      </c>
      <c r="I212" s="46">
        <f t="shared" si="85"/>
        <v>18058830</v>
      </c>
      <c r="J212" s="28"/>
      <c r="K212" s="28"/>
      <c r="L212" s="28"/>
      <c r="M212" s="28"/>
      <c r="N212" s="28"/>
      <c r="O212" s="28"/>
      <c r="P212" s="28"/>
      <c r="Q212" s="28"/>
      <c r="R212" s="28"/>
      <c r="S212" s="28"/>
      <c r="T212" s="28"/>
      <c r="U212" s="28"/>
      <c r="V212" s="28"/>
      <c r="W212" s="28"/>
      <c r="X212" s="28"/>
      <c r="Y212" s="28"/>
    </row>
    <row r="213" spans="1:25" s="177" customFormat="1" ht="45" x14ac:dyDescent="0.2">
      <c r="A213" s="51" t="s">
        <v>222</v>
      </c>
      <c r="B213" s="167">
        <v>701</v>
      </c>
      <c r="C213" s="48" t="s">
        <v>100</v>
      </c>
      <c r="D213" s="48" t="s">
        <v>83</v>
      </c>
      <c r="E213" s="81">
        <v>7130000000</v>
      </c>
      <c r="F213" s="120"/>
      <c r="G213" s="49">
        <f>G214+G216+G218+G220</f>
        <v>16755276</v>
      </c>
      <c r="H213" s="49">
        <f t="shared" ref="H213:I213" si="86">H214+H216+H218+H220</f>
        <v>17382394</v>
      </c>
      <c r="I213" s="49">
        <f t="shared" si="86"/>
        <v>18058830</v>
      </c>
      <c r="J213" s="28"/>
      <c r="K213" s="28"/>
      <c r="L213" s="28"/>
      <c r="M213" s="28"/>
      <c r="N213" s="28"/>
      <c r="O213" s="28"/>
      <c r="P213" s="28"/>
      <c r="Q213" s="28"/>
      <c r="R213" s="28"/>
      <c r="S213" s="28"/>
      <c r="T213" s="28"/>
      <c r="U213" s="28"/>
      <c r="V213" s="28"/>
      <c r="W213" s="28"/>
      <c r="X213" s="28"/>
      <c r="Y213" s="28"/>
    </row>
    <row r="214" spans="1:25" s="177" customFormat="1" ht="30" x14ac:dyDescent="0.2">
      <c r="A214" s="51" t="s">
        <v>340</v>
      </c>
      <c r="B214" s="167">
        <v>701</v>
      </c>
      <c r="C214" s="48" t="s">
        <v>100</v>
      </c>
      <c r="D214" s="48" t="s">
        <v>83</v>
      </c>
      <c r="E214" s="81">
        <v>7130010010</v>
      </c>
      <c r="F214" s="120"/>
      <c r="G214" s="49">
        <f>G215</f>
        <v>16150776</v>
      </c>
      <c r="H214" s="49">
        <f t="shared" ref="H214:I214" si="87">H215</f>
        <v>16801194</v>
      </c>
      <c r="I214" s="49">
        <f t="shared" si="87"/>
        <v>17477630</v>
      </c>
      <c r="J214" s="28"/>
      <c r="K214" s="28"/>
      <c r="L214" s="28"/>
      <c r="M214" s="28"/>
      <c r="N214" s="28"/>
      <c r="O214" s="28"/>
      <c r="P214" s="28"/>
      <c r="Q214" s="28"/>
      <c r="R214" s="28"/>
      <c r="S214" s="28"/>
      <c r="T214" s="28"/>
      <c r="U214" s="28"/>
      <c r="V214" s="28"/>
      <c r="W214" s="28"/>
      <c r="X214" s="28"/>
      <c r="Y214" s="28"/>
    </row>
    <row r="215" spans="1:25" s="177" customFormat="1" ht="30" x14ac:dyDescent="0.2">
      <c r="A215" s="51" t="s">
        <v>88</v>
      </c>
      <c r="B215" s="167">
        <v>701</v>
      </c>
      <c r="C215" s="48" t="s">
        <v>100</v>
      </c>
      <c r="D215" s="48" t="s">
        <v>83</v>
      </c>
      <c r="E215" s="81">
        <v>7130010010</v>
      </c>
      <c r="F215" s="120">
        <v>200</v>
      </c>
      <c r="G215" s="49">
        <v>16150776</v>
      </c>
      <c r="H215" s="49">
        <v>16801194</v>
      </c>
      <c r="I215" s="49">
        <v>17477630</v>
      </c>
      <c r="J215" s="28"/>
      <c r="K215" s="28"/>
      <c r="L215" s="28"/>
      <c r="M215" s="28"/>
      <c r="N215" s="28"/>
      <c r="O215" s="28"/>
      <c r="P215" s="28"/>
      <c r="Q215" s="28"/>
      <c r="R215" s="28"/>
      <c r="S215" s="28"/>
      <c r="T215" s="28"/>
      <c r="U215" s="28"/>
      <c r="V215" s="28"/>
      <c r="W215" s="28"/>
      <c r="X215" s="28"/>
      <c r="Y215" s="28"/>
    </row>
    <row r="216" spans="1:25" s="177" customFormat="1" ht="30" x14ac:dyDescent="0.2">
      <c r="A216" s="51" t="s">
        <v>341</v>
      </c>
      <c r="B216" s="167">
        <v>701</v>
      </c>
      <c r="C216" s="48" t="s">
        <v>100</v>
      </c>
      <c r="D216" s="48" t="s">
        <v>83</v>
      </c>
      <c r="E216" s="81">
        <v>7130010040</v>
      </c>
      <c r="F216" s="120"/>
      <c r="G216" s="49">
        <f>G217</f>
        <v>312200</v>
      </c>
      <c r="H216" s="49">
        <f t="shared" ref="H216:I216" si="88">H217</f>
        <v>312200</v>
      </c>
      <c r="I216" s="49">
        <f t="shared" si="88"/>
        <v>312200</v>
      </c>
      <c r="J216" s="28"/>
      <c r="K216" s="28"/>
      <c r="L216" s="28"/>
      <c r="M216" s="28"/>
      <c r="N216" s="28"/>
      <c r="O216" s="28"/>
      <c r="P216" s="28"/>
      <c r="Q216" s="28"/>
      <c r="R216" s="28"/>
      <c r="S216" s="28"/>
      <c r="T216" s="28"/>
      <c r="U216" s="28"/>
      <c r="V216" s="28"/>
      <c r="W216" s="28"/>
      <c r="X216" s="28"/>
      <c r="Y216" s="28"/>
    </row>
    <row r="217" spans="1:25" s="177" customFormat="1" ht="30" x14ac:dyDescent="0.2">
      <c r="A217" s="51" t="s">
        <v>88</v>
      </c>
      <c r="B217" s="167">
        <v>701</v>
      </c>
      <c r="C217" s="48" t="s">
        <v>100</v>
      </c>
      <c r="D217" s="48" t="s">
        <v>83</v>
      </c>
      <c r="E217" s="81">
        <v>7130010040</v>
      </c>
      <c r="F217" s="120">
        <v>200</v>
      </c>
      <c r="G217" s="49">
        <v>312200</v>
      </c>
      <c r="H217" s="49">
        <v>312200</v>
      </c>
      <c r="I217" s="49">
        <v>312200</v>
      </c>
      <c r="J217" s="28"/>
      <c r="K217" s="28"/>
      <c r="L217" s="28"/>
      <c r="M217" s="28"/>
      <c r="N217" s="28"/>
      <c r="O217" s="28"/>
      <c r="P217" s="28"/>
      <c r="Q217" s="28"/>
      <c r="R217" s="28"/>
      <c r="S217" s="28"/>
      <c r="T217" s="28"/>
      <c r="U217" s="28"/>
      <c r="V217" s="28"/>
      <c r="W217" s="28"/>
      <c r="X217" s="28"/>
      <c r="Y217" s="28"/>
    </row>
    <row r="218" spans="1:25" s="177" customFormat="1" ht="30" x14ac:dyDescent="0.2">
      <c r="A218" s="51" t="s">
        <v>342</v>
      </c>
      <c r="B218" s="167">
        <v>701</v>
      </c>
      <c r="C218" s="48" t="s">
        <v>100</v>
      </c>
      <c r="D218" s="48" t="s">
        <v>83</v>
      </c>
      <c r="E218" s="81">
        <v>7130010070</v>
      </c>
      <c r="F218" s="120"/>
      <c r="G218" s="49">
        <f>G219</f>
        <v>21000</v>
      </c>
      <c r="H218" s="49">
        <f t="shared" ref="H218:I218" si="89">H219</f>
        <v>25000</v>
      </c>
      <c r="I218" s="49">
        <f t="shared" si="89"/>
        <v>25000</v>
      </c>
      <c r="J218" s="28"/>
      <c r="K218" s="28"/>
      <c r="L218" s="28"/>
      <c r="M218" s="28"/>
      <c r="N218" s="28"/>
      <c r="O218" s="28"/>
      <c r="P218" s="28"/>
      <c r="Q218" s="28"/>
      <c r="R218" s="28"/>
      <c r="S218" s="28"/>
      <c r="T218" s="28"/>
      <c r="U218" s="28"/>
      <c r="V218" s="28"/>
      <c r="W218" s="28"/>
      <c r="X218" s="28"/>
      <c r="Y218" s="28"/>
    </row>
    <row r="219" spans="1:25" s="177" customFormat="1" ht="30" x14ac:dyDescent="0.2">
      <c r="A219" s="51" t="s">
        <v>88</v>
      </c>
      <c r="B219" s="167">
        <v>701</v>
      </c>
      <c r="C219" s="48" t="s">
        <v>100</v>
      </c>
      <c r="D219" s="48" t="s">
        <v>83</v>
      </c>
      <c r="E219" s="81">
        <v>7130010070</v>
      </c>
      <c r="F219" s="81">
        <v>200</v>
      </c>
      <c r="G219" s="49">
        <v>21000</v>
      </c>
      <c r="H219" s="49">
        <v>25000</v>
      </c>
      <c r="I219" s="49">
        <v>25000</v>
      </c>
      <c r="J219" s="28"/>
      <c r="K219" s="28"/>
      <c r="L219" s="28"/>
      <c r="M219" s="28"/>
      <c r="N219" s="28"/>
      <c r="O219" s="28"/>
      <c r="P219" s="28"/>
      <c r="Q219" s="28"/>
      <c r="R219" s="28"/>
      <c r="S219" s="28"/>
      <c r="T219" s="28"/>
      <c r="U219" s="28"/>
      <c r="V219" s="28"/>
      <c r="W219" s="28"/>
      <c r="X219" s="28"/>
      <c r="Y219" s="28"/>
    </row>
    <row r="220" spans="1:25" s="177" customFormat="1" x14ac:dyDescent="0.2">
      <c r="A220" s="51" t="s">
        <v>343</v>
      </c>
      <c r="B220" s="167">
        <v>701</v>
      </c>
      <c r="C220" s="48" t="s">
        <v>100</v>
      </c>
      <c r="D220" s="48" t="s">
        <v>83</v>
      </c>
      <c r="E220" s="81">
        <v>7130010080</v>
      </c>
      <c r="F220" s="81"/>
      <c r="G220" s="49">
        <f>G221</f>
        <v>271300</v>
      </c>
      <c r="H220" s="49">
        <f t="shared" ref="H220:I220" si="90">H221</f>
        <v>244000</v>
      </c>
      <c r="I220" s="49">
        <f t="shared" si="90"/>
        <v>244000</v>
      </c>
      <c r="J220" s="28"/>
      <c r="K220" s="28"/>
      <c r="L220" s="28"/>
      <c r="M220" s="28"/>
      <c r="N220" s="28"/>
      <c r="O220" s="28"/>
      <c r="P220" s="28"/>
      <c r="Q220" s="28"/>
      <c r="R220" s="28"/>
      <c r="S220" s="28"/>
      <c r="T220" s="28"/>
      <c r="U220" s="28"/>
      <c r="V220" s="28"/>
      <c r="W220" s="28"/>
      <c r="X220" s="28"/>
      <c r="Y220" s="28"/>
    </row>
    <row r="221" spans="1:25" s="177" customFormat="1" ht="30" x14ac:dyDescent="0.2">
      <c r="A221" s="79" t="s">
        <v>88</v>
      </c>
      <c r="B221" s="178">
        <v>701</v>
      </c>
      <c r="C221" s="48" t="s">
        <v>100</v>
      </c>
      <c r="D221" s="48" t="s">
        <v>83</v>
      </c>
      <c r="E221" s="81">
        <v>7130010080</v>
      </c>
      <c r="F221" s="81">
        <v>200</v>
      </c>
      <c r="G221" s="247">
        <v>271300</v>
      </c>
      <c r="H221" s="247">
        <v>244000</v>
      </c>
      <c r="I221" s="247">
        <v>244000</v>
      </c>
      <c r="J221" s="28"/>
      <c r="K221" s="28"/>
      <c r="L221" s="28"/>
      <c r="M221" s="28"/>
      <c r="N221" s="28"/>
      <c r="O221" s="28"/>
      <c r="P221" s="28"/>
      <c r="Q221" s="28"/>
      <c r="R221" s="28"/>
      <c r="S221" s="28"/>
      <c r="T221" s="28"/>
      <c r="U221" s="28"/>
      <c r="V221" s="28"/>
      <c r="W221" s="28"/>
      <c r="X221" s="28"/>
      <c r="Y221" s="28"/>
    </row>
    <row r="222" spans="1:25" s="177" customFormat="1" ht="39" customHeight="1" x14ac:dyDescent="0.25">
      <c r="A222" s="77" t="s">
        <v>907</v>
      </c>
      <c r="B222" s="169">
        <v>701</v>
      </c>
      <c r="C222" s="45" t="s">
        <v>100</v>
      </c>
      <c r="D222" s="45" t="s">
        <v>94</v>
      </c>
      <c r="E222" s="226"/>
      <c r="F222" s="226"/>
      <c r="G222" s="389">
        <f>G223</f>
        <v>550000</v>
      </c>
      <c r="H222" s="389">
        <f t="shared" ref="H222:I225" si="91">H223</f>
        <v>0</v>
      </c>
      <c r="I222" s="389">
        <f t="shared" si="91"/>
        <v>0</v>
      </c>
      <c r="J222" s="28"/>
      <c r="K222" s="28"/>
      <c r="L222" s="28"/>
      <c r="M222" s="28"/>
      <c r="N222" s="28"/>
      <c r="O222" s="28"/>
      <c r="P222" s="28"/>
      <c r="Q222" s="28"/>
      <c r="R222" s="28"/>
      <c r="S222" s="28"/>
      <c r="T222" s="28"/>
      <c r="U222" s="28"/>
      <c r="V222" s="28"/>
      <c r="W222" s="28"/>
      <c r="X222" s="28"/>
      <c r="Y222" s="28"/>
    </row>
    <row r="223" spans="1:25" s="177" customFormat="1" ht="31.5" x14ac:dyDescent="0.25">
      <c r="A223" s="77" t="s">
        <v>221</v>
      </c>
      <c r="B223" s="169">
        <v>701</v>
      </c>
      <c r="C223" s="45" t="s">
        <v>100</v>
      </c>
      <c r="D223" s="45" t="s">
        <v>94</v>
      </c>
      <c r="E223" s="226">
        <v>7100000000</v>
      </c>
      <c r="F223" s="226"/>
      <c r="G223" s="389">
        <f>G224</f>
        <v>550000</v>
      </c>
      <c r="H223" s="389">
        <f t="shared" si="91"/>
        <v>0</v>
      </c>
      <c r="I223" s="389">
        <f t="shared" si="91"/>
        <v>0</v>
      </c>
      <c r="J223" s="28"/>
      <c r="K223" s="28"/>
      <c r="L223" s="28"/>
      <c r="M223" s="28"/>
      <c r="N223" s="28"/>
      <c r="O223" s="28"/>
      <c r="P223" s="28"/>
      <c r="Q223" s="28"/>
      <c r="R223" s="28"/>
      <c r="S223" s="28"/>
      <c r="T223" s="28"/>
      <c r="U223" s="28"/>
      <c r="V223" s="28"/>
      <c r="W223" s="28"/>
      <c r="X223" s="28"/>
      <c r="Y223" s="28"/>
    </row>
    <row r="224" spans="1:25" s="176" customFormat="1" ht="45" x14ac:dyDescent="0.2">
      <c r="A224" s="79" t="s">
        <v>222</v>
      </c>
      <c r="B224" s="167">
        <v>701</v>
      </c>
      <c r="C224" s="48" t="s">
        <v>100</v>
      </c>
      <c r="D224" s="48" t="s">
        <v>94</v>
      </c>
      <c r="E224" s="81" t="s">
        <v>908</v>
      </c>
      <c r="F224" s="81"/>
      <c r="G224" s="247">
        <f>G225</f>
        <v>550000</v>
      </c>
      <c r="H224" s="247">
        <f t="shared" si="91"/>
        <v>0</v>
      </c>
      <c r="I224" s="247">
        <f t="shared" si="91"/>
        <v>0</v>
      </c>
      <c r="J224" s="28"/>
      <c r="K224" s="28"/>
      <c r="L224" s="28"/>
      <c r="M224" s="28"/>
      <c r="N224" s="28"/>
      <c r="O224" s="28"/>
      <c r="P224" s="28"/>
      <c r="Q224" s="28"/>
      <c r="R224" s="28"/>
      <c r="S224" s="28"/>
      <c r="T224" s="28"/>
      <c r="U224" s="28"/>
      <c r="V224" s="28"/>
      <c r="W224" s="28"/>
      <c r="X224" s="28"/>
      <c r="Y224" s="28"/>
    </row>
    <row r="225" spans="1:25" s="176" customFormat="1" ht="30" x14ac:dyDescent="0.2">
      <c r="A225" s="79" t="s">
        <v>340</v>
      </c>
      <c r="B225" s="167">
        <v>701</v>
      </c>
      <c r="C225" s="48" t="s">
        <v>100</v>
      </c>
      <c r="D225" s="48" t="s">
        <v>94</v>
      </c>
      <c r="E225" s="81" t="s">
        <v>908</v>
      </c>
      <c r="F225" s="81"/>
      <c r="G225" s="247">
        <f>G226</f>
        <v>550000</v>
      </c>
      <c r="H225" s="247">
        <f t="shared" si="91"/>
        <v>0</v>
      </c>
      <c r="I225" s="247">
        <f t="shared" si="91"/>
        <v>0</v>
      </c>
      <c r="J225" s="28"/>
      <c r="K225" s="28"/>
      <c r="L225" s="28"/>
      <c r="M225" s="28"/>
      <c r="N225" s="28"/>
      <c r="O225" s="28"/>
      <c r="P225" s="28"/>
      <c r="Q225" s="28"/>
      <c r="R225" s="28"/>
      <c r="S225" s="28"/>
      <c r="T225" s="28"/>
      <c r="U225" s="28"/>
      <c r="V225" s="28"/>
      <c r="W225" s="28"/>
      <c r="X225" s="28"/>
      <c r="Y225" s="28"/>
    </row>
    <row r="226" spans="1:25" s="176" customFormat="1" ht="30" x14ac:dyDescent="0.2">
      <c r="A226" s="79" t="s">
        <v>88</v>
      </c>
      <c r="B226" s="178">
        <v>701</v>
      </c>
      <c r="C226" s="48" t="s">
        <v>100</v>
      </c>
      <c r="D226" s="48" t="s">
        <v>94</v>
      </c>
      <c r="E226" s="81" t="s">
        <v>908</v>
      </c>
      <c r="F226" s="81">
        <v>200</v>
      </c>
      <c r="G226" s="247">
        <v>550000</v>
      </c>
      <c r="H226" s="247">
        <v>0</v>
      </c>
      <c r="I226" s="247">
        <v>0</v>
      </c>
      <c r="J226" s="28"/>
      <c r="K226" s="28"/>
      <c r="L226" s="28"/>
      <c r="M226" s="28"/>
      <c r="N226" s="28"/>
      <c r="O226" s="28"/>
      <c r="P226" s="28"/>
      <c r="Q226" s="28"/>
      <c r="R226" s="28"/>
      <c r="S226" s="28"/>
      <c r="T226" s="28"/>
      <c r="U226" s="28"/>
      <c r="V226" s="28"/>
      <c r="W226" s="28"/>
      <c r="X226" s="28"/>
      <c r="Y226" s="28"/>
    </row>
    <row r="227" spans="1:25" s="177" customFormat="1" ht="15.75" x14ac:dyDescent="0.25">
      <c r="A227" s="60" t="s">
        <v>138</v>
      </c>
      <c r="B227" s="169">
        <v>701</v>
      </c>
      <c r="C227" s="45" t="s">
        <v>104</v>
      </c>
      <c r="D227" s="45"/>
      <c r="E227" s="38"/>
      <c r="F227" s="38"/>
      <c r="G227" s="46">
        <f>G228+G241+G274+G304+G350+G377</f>
        <v>1668746152.0099998</v>
      </c>
      <c r="H227" s="46">
        <f t="shared" ref="H227:I227" si="92">H228+H241+H274+H304+H350+H377</f>
        <v>1567947274.8600001</v>
      </c>
      <c r="I227" s="46">
        <f t="shared" si="92"/>
        <v>1545368957.3900001</v>
      </c>
      <c r="J227" s="63"/>
      <c r="K227" s="28"/>
      <c r="L227" s="28"/>
      <c r="M227" s="28"/>
      <c r="N227" s="28"/>
      <c r="O227" s="28"/>
      <c r="P227" s="28"/>
      <c r="Q227" s="28"/>
      <c r="R227" s="28"/>
      <c r="S227" s="28"/>
      <c r="T227" s="28"/>
      <c r="U227" s="28"/>
      <c r="V227" s="28"/>
      <c r="W227" s="28"/>
      <c r="X227" s="28"/>
      <c r="Y227" s="28"/>
    </row>
    <row r="228" spans="1:25" s="177" customFormat="1" ht="15.75" x14ac:dyDescent="0.25">
      <c r="A228" s="60" t="s">
        <v>139</v>
      </c>
      <c r="B228" s="169">
        <v>701</v>
      </c>
      <c r="C228" s="45" t="s">
        <v>104</v>
      </c>
      <c r="D228" s="45" t="s">
        <v>71</v>
      </c>
      <c r="E228" s="38"/>
      <c r="F228" s="38"/>
      <c r="G228" s="46">
        <f>G229+G236</f>
        <v>446245279.24999988</v>
      </c>
      <c r="H228" s="46">
        <f t="shared" ref="H228:I228" si="93">H229+H236</f>
        <v>448033968.99000001</v>
      </c>
      <c r="I228" s="46">
        <f t="shared" si="93"/>
        <v>454836972.39999998</v>
      </c>
      <c r="J228" s="28"/>
      <c r="K228" s="28"/>
      <c r="L228" s="28"/>
      <c r="M228" s="28"/>
      <c r="N228" s="28"/>
      <c r="O228" s="28"/>
      <c r="P228" s="28"/>
      <c r="Q228" s="28"/>
      <c r="R228" s="28"/>
      <c r="S228" s="28"/>
      <c r="T228" s="28"/>
      <c r="U228" s="28"/>
      <c r="V228" s="28"/>
      <c r="W228" s="28"/>
      <c r="X228" s="28"/>
      <c r="Y228" s="28"/>
    </row>
    <row r="229" spans="1:25" s="43" customFormat="1" ht="15.75" x14ac:dyDescent="0.25">
      <c r="A229" s="60" t="s">
        <v>223</v>
      </c>
      <c r="B229" s="169">
        <v>701</v>
      </c>
      <c r="C229" s="45" t="s">
        <v>104</v>
      </c>
      <c r="D229" s="45" t="s">
        <v>71</v>
      </c>
      <c r="E229" s="115" t="s">
        <v>224</v>
      </c>
      <c r="F229" s="38"/>
      <c r="G229" s="46">
        <f>G230</f>
        <v>432819818.3499999</v>
      </c>
      <c r="H229" s="46">
        <f t="shared" ref="H229:I230" si="94">H230</f>
        <v>440996065.88</v>
      </c>
      <c r="I229" s="46">
        <f t="shared" si="94"/>
        <v>454836972.39999998</v>
      </c>
      <c r="J229" s="28"/>
      <c r="K229" s="28"/>
      <c r="L229" s="28"/>
      <c r="M229" s="28"/>
      <c r="N229" s="28"/>
      <c r="O229" s="28"/>
      <c r="P229" s="28"/>
      <c r="Q229" s="28"/>
      <c r="R229" s="28"/>
      <c r="S229" s="28"/>
      <c r="T229" s="28"/>
      <c r="U229" s="28"/>
      <c r="V229" s="28"/>
      <c r="W229" s="28"/>
      <c r="X229" s="28"/>
      <c r="Y229" s="28"/>
    </row>
    <row r="230" spans="1:25" x14ac:dyDescent="0.2">
      <c r="A230" s="124" t="s">
        <v>199</v>
      </c>
      <c r="B230" s="170">
        <v>701</v>
      </c>
      <c r="C230" s="48" t="s">
        <v>104</v>
      </c>
      <c r="D230" s="48" t="s">
        <v>71</v>
      </c>
      <c r="E230" s="117" t="s">
        <v>225</v>
      </c>
      <c r="F230" s="36"/>
      <c r="G230" s="49">
        <f>G231</f>
        <v>432819818.3499999</v>
      </c>
      <c r="H230" s="49">
        <f t="shared" si="94"/>
        <v>440996065.88</v>
      </c>
      <c r="I230" s="49">
        <f t="shared" si="94"/>
        <v>454836972.39999998</v>
      </c>
    </row>
    <row r="231" spans="1:25" ht="30" x14ac:dyDescent="0.2">
      <c r="A231" s="124" t="s">
        <v>344</v>
      </c>
      <c r="B231" s="170">
        <v>701</v>
      </c>
      <c r="C231" s="48" t="s">
        <v>104</v>
      </c>
      <c r="D231" s="48" t="s">
        <v>71</v>
      </c>
      <c r="E231" s="117">
        <v>5840022001</v>
      </c>
      <c r="F231" s="36"/>
      <c r="G231" s="49">
        <f>SUM(G232:G235)</f>
        <v>432819818.3499999</v>
      </c>
      <c r="H231" s="49">
        <f t="shared" ref="H231:I231" si="95">SUM(H232:H235)</f>
        <v>440996065.88</v>
      </c>
      <c r="I231" s="49">
        <f t="shared" si="95"/>
        <v>454836972.39999998</v>
      </c>
    </row>
    <row r="232" spans="1:25" s="43" customFormat="1" ht="75.75" x14ac:dyDescent="0.25">
      <c r="A232" s="51" t="s">
        <v>80</v>
      </c>
      <c r="B232" s="167">
        <v>701</v>
      </c>
      <c r="C232" s="48" t="s">
        <v>104</v>
      </c>
      <c r="D232" s="48" t="s">
        <v>71</v>
      </c>
      <c r="E232" s="117">
        <v>5840022001</v>
      </c>
      <c r="F232" s="36">
        <v>100</v>
      </c>
      <c r="G232" s="50">
        <f>216158101.79-6000-6500-489200-215883.27-36904-27570.93-28728.77-6728.15-21200-37931.31-5000-1036.02-157224-43300-4681.65-14580.25+364527.9-50000-16500-255.58-477.99</f>
        <v>215352927.76999992</v>
      </c>
      <c r="H232" s="50">
        <v>216942851.78999999</v>
      </c>
      <c r="I232" s="50">
        <v>216942851.78999999</v>
      </c>
      <c r="J232" s="28"/>
      <c r="K232" s="28"/>
      <c r="L232" s="28"/>
      <c r="M232" s="28"/>
      <c r="N232" s="28"/>
      <c r="O232" s="28"/>
      <c r="P232" s="28"/>
      <c r="Q232" s="28"/>
      <c r="R232" s="28"/>
      <c r="S232" s="28"/>
      <c r="T232" s="28"/>
      <c r="U232" s="28"/>
      <c r="V232" s="28"/>
      <c r="W232" s="28"/>
      <c r="X232" s="28"/>
      <c r="Y232" s="28"/>
    </row>
    <row r="233" spans="1:25" s="43" customFormat="1" ht="30.75" x14ac:dyDescent="0.25">
      <c r="A233" s="47" t="s">
        <v>88</v>
      </c>
      <c r="B233" s="166">
        <v>701</v>
      </c>
      <c r="C233" s="48" t="s">
        <v>104</v>
      </c>
      <c r="D233" s="48" t="s">
        <v>71</v>
      </c>
      <c r="E233" s="117">
        <v>5840022001</v>
      </c>
      <c r="F233" s="36">
        <v>200</v>
      </c>
      <c r="G233" s="50">
        <f>228780404.57+527029-16000-9556669.94-33409.5-5096-7092567.66-1144000-600000+258122.1-4000+16500+1829235.59</f>
        <v>212959548.16</v>
      </c>
      <c r="H233" s="50">
        <v>220253938.09</v>
      </c>
      <c r="I233" s="50">
        <v>227075000.61000001</v>
      </c>
      <c r="J233" s="28"/>
      <c r="K233" s="28"/>
      <c r="L233" s="28"/>
      <c r="M233" s="28"/>
      <c r="N233" s="28"/>
      <c r="O233" s="28"/>
      <c r="P233" s="28"/>
      <c r="Q233" s="28"/>
      <c r="R233" s="28"/>
      <c r="S233" s="28"/>
      <c r="T233" s="28"/>
      <c r="U233" s="28"/>
      <c r="V233" s="28"/>
      <c r="W233" s="28"/>
      <c r="X233" s="28"/>
      <c r="Y233" s="28"/>
    </row>
    <row r="234" spans="1:25" s="43" customFormat="1" ht="15.75" x14ac:dyDescent="0.25">
      <c r="A234" s="51" t="s">
        <v>97</v>
      </c>
      <c r="B234" s="167">
        <v>701</v>
      </c>
      <c r="C234" s="48" t="s">
        <v>104</v>
      </c>
      <c r="D234" s="48" t="s">
        <v>71</v>
      </c>
      <c r="E234" s="117">
        <v>5840022001</v>
      </c>
      <c r="F234" s="36">
        <v>300</v>
      </c>
      <c r="G234" s="50">
        <f>215883.27+21200+157224+50000+255.58+477.99</f>
        <v>445040.84</v>
      </c>
      <c r="H234" s="50">
        <v>0</v>
      </c>
      <c r="I234" s="50">
        <v>0</v>
      </c>
      <c r="J234" s="28"/>
      <c r="K234" s="28"/>
      <c r="L234" s="28"/>
      <c r="M234" s="28"/>
      <c r="N234" s="28"/>
      <c r="O234" s="28"/>
      <c r="P234" s="28"/>
      <c r="Q234" s="28"/>
      <c r="R234" s="28"/>
      <c r="S234" s="28"/>
      <c r="T234" s="28"/>
      <c r="U234" s="28"/>
      <c r="V234" s="28"/>
      <c r="W234" s="28"/>
      <c r="X234" s="28"/>
      <c r="Y234" s="28"/>
    </row>
    <row r="235" spans="1:25" s="177" customFormat="1" x14ac:dyDescent="0.2">
      <c r="A235" s="51" t="s">
        <v>90</v>
      </c>
      <c r="B235" s="167">
        <v>701</v>
      </c>
      <c r="C235" s="48" t="s">
        <v>104</v>
      </c>
      <c r="D235" s="48" t="s">
        <v>71</v>
      </c>
      <c r="E235" s="117">
        <v>5840022001</v>
      </c>
      <c r="F235" s="36">
        <v>800</v>
      </c>
      <c r="G235" s="50">
        <f>3817335+33409.5+42000+27570.93+28728.77+6728.15+37931.31+5000+1036.02+43300+4681.65+14580.25</f>
        <v>4062301.58</v>
      </c>
      <c r="H235" s="50">
        <v>3799276</v>
      </c>
      <c r="I235" s="50">
        <v>10819120</v>
      </c>
      <c r="J235" s="28"/>
      <c r="K235" s="28"/>
      <c r="L235" s="28"/>
      <c r="M235" s="28"/>
      <c r="N235" s="28"/>
      <c r="O235" s="28"/>
      <c r="P235" s="28"/>
      <c r="Q235" s="28"/>
      <c r="R235" s="28"/>
      <c r="S235" s="28"/>
      <c r="T235" s="28"/>
      <c r="U235" s="28"/>
      <c r="V235" s="28"/>
      <c r="W235" s="28"/>
      <c r="X235" s="28"/>
      <c r="Y235" s="28"/>
    </row>
    <row r="236" spans="1:25" s="177" customFormat="1" ht="15.75" x14ac:dyDescent="0.25">
      <c r="A236" s="44" t="s">
        <v>74</v>
      </c>
      <c r="B236" s="164">
        <v>701</v>
      </c>
      <c r="C236" s="45" t="s">
        <v>104</v>
      </c>
      <c r="D236" s="45" t="s">
        <v>71</v>
      </c>
      <c r="E236" s="62" t="s">
        <v>75</v>
      </c>
      <c r="F236" s="38"/>
      <c r="G236" s="46">
        <f>G237</f>
        <v>13425460.9</v>
      </c>
      <c r="H236" s="46">
        <f t="shared" ref="H236:I237" si="96">H237</f>
        <v>7037903.1100000003</v>
      </c>
      <c r="I236" s="46">
        <f t="shared" si="96"/>
        <v>0</v>
      </c>
      <c r="J236" s="28"/>
      <c r="K236" s="28"/>
      <c r="L236" s="28"/>
      <c r="M236" s="28"/>
      <c r="N236" s="28"/>
      <c r="O236" s="28"/>
      <c r="P236" s="28"/>
      <c r="Q236" s="28"/>
      <c r="R236" s="28"/>
      <c r="S236" s="28"/>
      <c r="T236" s="28"/>
      <c r="U236" s="28"/>
      <c r="V236" s="28"/>
      <c r="W236" s="28"/>
      <c r="X236" s="28"/>
      <c r="Y236" s="28"/>
    </row>
    <row r="237" spans="1:25" s="177" customFormat="1" x14ac:dyDescent="0.2">
      <c r="A237" s="47" t="s">
        <v>111</v>
      </c>
      <c r="B237" s="166">
        <v>701</v>
      </c>
      <c r="C237" s="48" t="s">
        <v>104</v>
      </c>
      <c r="D237" s="48" t="s">
        <v>71</v>
      </c>
      <c r="E237" s="61" t="s">
        <v>112</v>
      </c>
      <c r="F237" s="36"/>
      <c r="G237" s="49">
        <f>G238</f>
        <v>13425460.9</v>
      </c>
      <c r="H237" s="49">
        <f t="shared" si="96"/>
        <v>7037903.1100000003</v>
      </c>
      <c r="I237" s="49">
        <f t="shared" si="96"/>
        <v>0</v>
      </c>
      <c r="J237" s="28"/>
      <c r="K237" s="28"/>
      <c r="L237" s="28"/>
      <c r="M237" s="28"/>
      <c r="N237" s="28"/>
      <c r="O237" s="28"/>
      <c r="P237" s="28"/>
      <c r="Q237" s="28"/>
      <c r="R237" s="28"/>
      <c r="S237" s="28"/>
      <c r="T237" s="28"/>
      <c r="U237" s="28"/>
      <c r="V237" s="28"/>
      <c r="W237" s="28"/>
      <c r="X237" s="28"/>
      <c r="Y237" s="28"/>
    </row>
    <row r="238" spans="1:25" s="177" customFormat="1" ht="30" x14ac:dyDescent="0.2">
      <c r="A238" s="47" t="s">
        <v>119</v>
      </c>
      <c r="B238" s="166">
        <v>701</v>
      </c>
      <c r="C238" s="48" t="s">
        <v>104</v>
      </c>
      <c r="D238" s="48" t="s">
        <v>71</v>
      </c>
      <c r="E238" s="61" t="s">
        <v>120</v>
      </c>
      <c r="F238" s="36"/>
      <c r="G238" s="49">
        <f>SUM(G239:G240)</f>
        <v>13425460.9</v>
      </c>
      <c r="H238" s="49">
        <f t="shared" ref="H238:I238" si="97">SUM(H239:H240)</f>
        <v>7037903.1100000003</v>
      </c>
      <c r="I238" s="49">
        <f t="shared" si="97"/>
        <v>0</v>
      </c>
      <c r="J238" s="28"/>
      <c r="K238" s="28"/>
      <c r="L238" s="28"/>
      <c r="M238" s="28"/>
      <c r="N238" s="28"/>
      <c r="O238" s="28"/>
      <c r="P238" s="28"/>
      <c r="Q238" s="28"/>
      <c r="R238" s="28"/>
      <c r="S238" s="28"/>
      <c r="T238" s="28"/>
      <c r="U238" s="28"/>
      <c r="V238" s="28"/>
      <c r="W238" s="28"/>
      <c r="X238" s="28"/>
      <c r="Y238" s="28"/>
    </row>
    <row r="239" spans="1:25" s="177" customFormat="1" ht="30" x14ac:dyDescent="0.2">
      <c r="A239" s="47" t="s">
        <v>88</v>
      </c>
      <c r="B239" s="166">
        <v>701</v>
      </c>
      <c r="C239" s="48" t="s">
        <v>104</v>
      </c>
      <c r="D239" s="48" t="s">
        <v>71</v>
      </c>
      <c r="E239" s="61" t="s">
        <v>120</v>
      </c>
      <c r="F239" s="36">
        <v>200</v>
      </c>
      <c r="G239" s="49">
        <f>'Приложение 3'!F156</f>
        <v>5716341.5899999999</v>
      </c>
      <c r="H239" s="49">
        <f>'Приложение 3'!G156</f>
        <v>0</v>
      </c>
      <c r="I239" s="49">
        <f>'Приложение 3'!H156</f>
        <v>0</v>
      </c>
      <c r="J239" s="28"/>
      <c r="K239" s="28"/>
      <c r="L239" s="28"/>
      <c r="M239" s="28"/>
      <c r="N239" s="28"/>
      <c r="O239" s="28"/>
      <c r="P239" s="28"/>
      <c r="Q239" s="28"/>
      <c r="R239" s="28"/>
      <c r="S239" s="28"/>
      <c r="T239" s="28"/>
      <c r="U239" s="28"/>
      <c r="V239" s="28"/>
      <c r="W239" s="28"/>
      <c r="X239" s="28"/>
      <c r="Y239" s="28"/>
    </row>
    <row r="240" spans="1:25" s="177" customFormat="1" x14ac:dyDescent="0.2">
      <c r="A240" s="51" t="s">
        <v>90</v>
      </c>
      <c r="B240" s="167">
        <v>701</v>
      </c>
      <c r="C240" s="48" t="s">
        <v>104</v>
      </c>
      <c r="D240" s="48" t="s">
        <v>71</v>
      </c>
      <c r="E240" s="61" t="s">
        <v>120</v>
      </c>
      <c r="F240" s="36">
        <v>800</v>
      </c>
      <c r="G240" s="49">
        <f>'Приложение 3'!F157</f>
        <v>7709119.3100000005</v>
      </c>
      <c r="H240" s="49">
        <f>'Приложение 3'!G157</f>
        <v>7037903.1100000003</v>
      </c>
      <c r="I240" s="49">
        <f>'Приложение 3'!H157</f>
        <v>0</v>
      </c>
      <c r="J240" s="28"/>
      <c r="K240" s="28"/>
      <c r="L240" s="28"/>
      <c r="M240" s="28"/>
      <c r="N240" s="28"/>
      <c r="O240" s="28"/>
      <c r="P240" s="28"/>
      <c r="Q240" s="28"/>
      <c r="R240" s="28"/>
      <c r="S240" s="28"/>
      <c r="T240" s="28"/>
      <c r="U240" s="28"/>
      <c r="V240" s="28"/>
      <c r="W240" s="28"/>
      <c r="X240" s="28"/>
      <c r="Y240" s="28"/>
    </row>
    <row r="241" spans="1:25" s="177" customFormat="1" ht="15.75" x14ac:dyDescent="0.25">
      <c r="A241" s="60" t="s">
        <v>140</v>
      </c>
      <c r="B241" s="169">
        <v>701</v>
      </c>
      <c r="C241" s="45" t="s">
        <v>104</v>
      </c>
      <c r="D241" s="45" t="s">
        <v>73</v>
      </c>
      <c r="E241" s="38"/>
      <c r="F241" s="38"/>
      <c r="G241" s="46">
        <f>G242+G260+G264</f>
        <v>650192609.68999994</v>
      </c>
      <c r="H241" s="46">
        <f t="shared" ref="H241:I241" si="98">H242+H260+H264</f>
        <v>616634796.74000001</v>
      </c>
      <c r="I241" s="46">
        <f t="shared" si="98"/>
        <v>631388453.05999994</v>
      </c>
      <c r="J241" s="28"/>
      <c r="K241" s="28"/>
      <c r="L241" s="28"/>
      <c r="M241" s="28"/>
      <c r="N241" s="28"/>
      <c r="O241" s="28"/>
      <c r="P241" s="28"/>
      <c r="Q241" s="28"/>
      <c r="R241" s="28"/>
      <c r="S241" s="28"/>
      <c r="T241" s="28"/>
      <c r="U241" s="28"/>
      <c r="V241" s="28"/>
      <c r="W241" s="28"/>
      <c r="X241" s="28"/>
      <c r="Y241" s="28"/>
    </row>
    <row r="242" spans="1:25" s="177" customFormat="1" ht="15.75" x14ac:dyDescent="0.25">
      <c r="A242" s="60" t="s">
        <v>223</v>
      </c>
      <c r="B242" s="169">
        <v>701</v>
      </c>
      <c r="C242" s="45" t="s">
        <v>104</v>
      </c>
      <c r="D242" s="45" t="s">
        <v>73</v>
      </c>
      <c r="E242" s="115" t="s">
        <v>224</v>
      </c>
      <c r="F242" s="38"/>
      <c r="G242" s="46">
        <f>G243+G250</f>
        <v>603793504.83999991</v>
      </c>
      <c r="H242" s="46">
        <f t="shared" ref="H242:I242" si="99">H243+H250</f>
        <v>616634796.74000001</v>
      </c>
      <c r="I242" s="46">
        <f t="shared" si="99"/>
        <v>631388453.05999994</v>
      </c>
      <c r="J242" s="28"/>
      <c r="K242" s="28"/>
      <c r="L242" s="28"/>
      <c r="M242" s="28"/>
      <c r="N242" s="28"/>
      <c r="O242" s="28"/>
      <c r="P242" s="28"/>
      <c r="Q242" s="28"/>
      <c r="R242" s="28"/>
      <c r="S242" s="28"/>
      <c r="T242" s="28"/>
      <c r="U242" s="28"/>
      <c r="V242" s="28"/>
      <c r="W242" s="28"/>
      <c r="X242" s="28"/>
      <c r="Y242" s="28"/>
    </row>
    <row r="243" spans="1:25" s="176" customFormat="1" ht="30" customHeight="1" x14ac:dyDescent="0.2">
      <c r="A243" s="51" t="s">
        <v>253</v>
      </c>
      <c r="B243" s="167">
        <v>701</v>
      </c>
      <c r="C243" s="48" t="s">
        <v>104</v>
      </c>
      <c r="D243" s="48" t="s">
        <v>73</v>
      </c>
      <c r="E243" s="117" t="s">
        <v>226</v>
      </c>
      <c r="F243" s="36"/>
      <c r="G243" s="49">
        <f>G244+G247</f>
        <v>84471.15</v>
      </c>
      <c r="H243" s="49">
        <f t="shared" ref="H243:I243" si="100">H244+H247</f>
        <v>1698769.12</v>
      </c>
      <c r="I243" s="49">
        <f t="shared" si="100"/>
        <v>5082121.4000000004</v>
      </c>
      <c r="J243" s="28"/>
      <c r="K243" s="28"/>
      <c r="L243" s="28"/>
      <c r="M243" s="28"/>
      <c r="N243" s="28"/>
      <c r="O243" s="28"/>
      <c r="P243" s="28"/>
      <c r="Q243" s="28"/>
      <c r="R243" s="28"/>
      <c r="S243" s="28"/>
      <c r="T243" s="28"/>
      <c r="U243" s="28"/>
      <c r="V243" s="28"/>
      <c r="W243" s="28"/>
      <c r="X243" s="28"/>
      <c r="Y243" s="28"/>
    </row>
    <row r="244" spans="1:25" s="176" customFormat="1" ht="60" x14ac:dyDescent="0.2">
      <c r="A244" s="51" t="s">
        <v>345</v>
      </c>
      <c r="B244" s="167">
        <v>701</v>
      </c>
      <c r="C244" s="48" t="s">
        <v>104</v>
      </c>
      <c r="D244" s="48" t="s">
        <v>73</v>
      </c>
      <c r="E244" s="117" t="s">
        <v>346</v>
      </c>
      <c r="F244" s="36"/>
      <c r="G244" s="49">
        <f>SUM(G245:G246)</f>
        <v>84471.15</v>
      </c>
      <c r="H244" s="49">
        <f t="shared" ref="H244:I244" si="101">SUM(H245:H246)</f>
        <v>875203.40000000014</v>
      </c>
      <c r="I244" s="49">
        <f t="shared" si="101"/>
        <v>875203.40000000014</v>
      </c>
      <c r="J244" s="28"/>
      <c r="K244" s="28"/>
      <c r="L244" s="28"/>
      <c r="M244" s="28"/>
      <c r="N244" s="28"/>
      <c r="O244" s="28"/>
      <c r="P244" s="28"/>
      <c r="Q244" s="28"/>
      <c r="R244" s="28"/>
      <c r="S244" s="28"/>
      <c r="T244" s="28"/>
      <c r="U244" s="28"/>
      <c r="V244" s="28"/>
      <c r="W244" s="28"/>
      <c r="X244" s="28"/>
      <c r="Y244" s="28"/>
    </row>
    <row r="245" spans="1:25" s="177" customFormat="1" ht="75" x14ac:dyDescent="0.2">
      <c r="A245" s="51" t="s">
        <v>80</v>
      </c>
      <c r="B245" s="167">
        <v>701</v>
      </c>
      <c r="C245" s="48" t="s">
        <v>104</v>
      </c>
      <c r="D245" s="48" t="s">
        <v>73</v>
      </c>
      <c r="E245" s="125" t="s">
        <v>346</v>
      </c>
      <c r="F245" s="64" t="s">
        <v>81</v>
      </c>
      <c r="G245" s="49">
        <f>35656.41-3613.93-2265.99</f>
        <v>29776.490000000005</v>
      </c>
      <c r="H245" s="49">
        <v>320907.93000000005</v>
      </c>
      <c r="I245" s="49">
        <v>320907.93000000005</v>
      </c>
      <c r="J245" s="28"/>
      <c r="K245" s="28"/>
      <c r="L245" s="28"/>
      <c r="M245" s="28"/>
      <c r="N245" s="28"/>
      <c r="O245" s="28"/>
      <c r="P245" s="28"/>
      <c r="Q245" s="28"/>
      <c r="R245" s="28"/>
      <c r="S245" s="28"/>
      <c r="T245" s="28"/>
      <c r="U245" s="28"/>
      <c r="V245" s="28"/>
      <c r="W245" s="28"/>
      <c r="X245" s="28"/>
      <c r="Y245" s="28"/>
    </row>
    <row r="246" spans="1:25" s="177" customFormat="1" ht="30" x14ac:dyDescent="0.2">
      <c r="A246" s="51" t="s">
        <v>117</v>
      </c>
      <c r="B246" s="167">
        <v>701</v>
      </c>
      <c r="C246" s="48" t="s">
        <v>104</v>
      </c>
      <c r="D246" s="48" t="s">
        <v>73</v>
      </c>
      <c r="E246" s="125" t="s">
        <v>346</v>
      </c>
      <c r="F246" s="64" t="s">
        <v>118</v>
      </c>
      <c r="G246" s="49">
        <f>61588.4-9159.73+2265.99</f>
        <v>54694.659999999996</v>
      </c>
      <c r="H246" s="49">
        <v>554295.47000000009</v>
      </c>
      <c r="I246" s="49">
        <v>554295.47000000009</v>
      </c>
      <c r="J246" s="28"/>
      <c r="K246" s="28"/>
      <c r="L246" s="28"/>
      <c r="M246" s="28"/>
      <c r="N246" s="28"/>
      <c r="O246" s="28"/>
      <c r="P246" s="28"/>
      <c r="Q246" s="28"/>
      <c r="R246" s="28"/>
      <c r="S246" s="28"/>
      <c r="T246" s="28"/>
      <c r="U246" s="28"/>
      <c r="V246" s="28"/>
      <c r="W246" s="28"/>
      <c r="X246" s="28"/>
      <c r="Y246" s="28"/>
    </row>
    <row r="247" spans="1:25" s="176" customFormat="1" ht="30" x14ac:dyDescent="0.2">
      <c r="A247" s="51" t="s">
        <v>347</v>
      </c>
      <c r="B247" s="167">
        <v>701</v>
      </c>
      <c r="C247" s="48" t="s">
        <v>104</v>
      </c>
      <c r="D247" s="48" t="s">
        <v>73</v>
      </c>
      <c r="E247" s="117" t="s">
        <v>348</v>
      </c>
      <c r="F247" s="36"/>
      <c r="G247" s="49">
        <f>SUM(G248:G249)</f>
        <v>0</v>
      </c>
      <c r="H247" s="49">
        <f t="shared" ref="H247:I247" si="102">SUM(H248:H249)</f>
        <v>823565.72</v>
      </c>
      <c r="I247" s="49">
        <f t="shared" si="102"/>
        <v>4206918</v>
      </c>
      <c r="J247" s="28"/>
      <c r="K247" s="28"/>
      <c r="L247" s="28"/>
      <c r="M247" s="28"/>
      <c r="N247" s="28"/>
      <c r="O247" s="28"/>
      <c r="P247" s="28"/>
      <c r="Q247" s="28"/>
      <c r="R247" s="28"/>
      <c r="S247" s="28"/>
      <c r="T247" s="28"/>
      <c r="U247" s="28"/>
      <c r="V247" s="28"/>
      <c r="W247" s="28"/>
      <c r="X247" s="28"/>
      <c r="Y247" s="28"/>
    </row>
    <row r="248" spans="1:25" s="176" customFormat="1" ht="30" x14ac:dyDescent="0.2">
      <c r="A248" s="47" t="s">
        <v>88</v>
      </c>
      <c r="B248" s="166">
        <v>701</v>
      </c>
      <c r="C248" s="48" t="s">
        <v>104</v>
      </c>
      <c r="D248" s="48" t="s">
        <v>73</v>
      </c>
      <c r="E248" s="117" t="s">
        <v>348</v>
      </c>
      <c r="F248" s="36">
        <v>200</v>
      </c>
      <c r="G248" s="49">
        <v>0</v>
      </c>
      <c r="H248" s="49">
        <v>823565.72</v>
      </c>
      <c r="I248" s="49">
        <v>0</v>
      </c>
      <c r="J248" s="28"/>
      <c r="K248" s="28"/>
      <c r="L248" s="28"/>
      <c r="M248" s="28"/>
      <c r="N248" s="28"/>
      <c r="O248" s="28"/>
      <c r="P248" s="28"/>
      <c r="Q248" s="28"/>
      <c r="R248" s="28"/>
      <c r="S248" s="28"/>
      <c r="T248" s="28"/>
      <c r="U248" s="28"/>
      <c r="V248" s="28"/>
      <c r="W248" s="28"/>
      <c r="X248" s="28"/>
      <c r="Y248" s="28"/>
    </row>
    <row r="249" spans="1:25" s="176" customFormat="1" ht="30" x14ac:dyDescent="0.2">
      <c r="A249" s="51" t="s">
        <v>117</v>
      </c>
      <c r="B249" s="167">
        <v>701</v>
      </c>
      <c r="C249" s="48" t="s">
        <v>104</v>
      </c>
      <c r="D249" s="48" t="s">
        <v>73</v>
      </c>
      <c r="E249" s="117" t="s">
        <v>348</v>
      </c>
      <c r="F249" s="36">
        <v>600</v>
      </c>
      <c r="G249" s="49">
        <f>4607034.28-1806097.66-577456.53-2223480.09</f>
        <v>0</v>
      </c>
      <c r="H249" s="49">
        <v>0</v>
      </c>
      <c r="I249" s="49">
        <v>4206918</v>
      </c>
      <c r="J249" s="28"/>
      <c r="K249" s="28"/>
      <c r="L249" s="28"/>
      <c r="M249" s="28"/>
      <c r="N249" s="28"/>
      <c r="O249" s="28"/>
      <c r="P249" s="28"/>
      <c r="Q249" s="28"/>
      <c r="R249" s="28"/>
      <c r="S249" s="28"/>
      <c r="T249" s="28"/>
      <c r="U249" s="28"/>
      <c r="V249" s="28"/>
      <c r="W249" s="28"/>
      <c r="X249" s="28"/>
      <c r="Y249" s="28"/>
    </row>
    <row r="250" spans="1:25" s="177" customFormat="1" x14ac:dyDescent="0.2">
      <c r="A250" s="124" t="s">
        <v>199</v>
      </c>
      <c r="B250" s="170">
        <v>701</v>
      </c>
      <c r="C250" s="48" t="s">
        <v>104</v>
      </c>
      <c r="D250" s="48" t="s">
        <v>73</v>
      </c>
      <c r="E250" s="117" t="s">
        <v>225</v>
      </c>
      <c r="F250" s="36"/>
      <c r="G250" s="49">
        <f>G251+G257</f>
        <v>603709033.68999994</v>
      </c>
      <c r="H250" s="49">
        <f t="shared" ref="H250:I250" si="103">H251+H257</f>
        <v>614936027.62</v>
      </c>
      <c r="I250" s="49">
        <f t="shared" si="103"/>
        <v>626306331.65999997</v>
      </c>
      <c r="J250" s="30"/>
      <c r="K250" s="28"/>
      <c r="L250" s="28"/>
      <c r="M250" s="28"/>
      <c r="N250" s="28"/>
      <c r="O250" s="28"/>
      <c r="P250" s="28"/>
      <c r="Q250" s="28"/>
      <c r="R250" s="28"/>
      <c r="S250" s="28"/>
      <c r="T250" s="28"/>
      <c r="U250" s="28"/>
      <c r="V250" s="28"/>
      <c r="W250" s="28"/>
      <c r="X250" s="28"/>
      <c r="Y250" s="28"/>
    </row>
    <row r="251" spans="1:25" s="177" customFormat="1" ht="45" x14ac:dyDescent="0.2">
      <c r="A251" s="124" t="s">
        <v>349</v>
      </c>
      <c r="B251" s="170">
        <v>701</v>
      </c>
      <c r="C251" s="48" t="s">
        <v>104</v>
      </c>
      <c r="D251" s="48" t="s">
        <v>73</v>
      </c>
      <c r="E251" s="117">
        <v>5840022002</v>
      </c>
      <c r="F251" s="36"/>
      <c r="G251" s="49">
        <f>SUM(G252:G256)</f>
        <v>598420956.18999994</v>
      </c>
      <c r="H251" s="49">
        <f t="shared" ref="H251:I251" si="104">SUM(H252:H256)</f>
        <v>609704047.77999997</v>
      </c>
      <c r="I251" s="49">
        <f t="shared" si="104"/>
        <v>621074351.81999993</v>
      </c>
      <c r="J251" s="28"/>
      <c r="K251" s="28"/>
      <c r="L251" s="28"/>
      <c r="M251" s="28"/>
      <c r="N251" s="28"/>
      <c r="O251" s="28"/>
      <c r="P251" s="28"/>
      <c r="Q251" s="28"/>
      <c r="R251" s="28"/>
      <c r="S251" s="28"/>
      <c r="T251" s="28"/>
      <c r="U251" s="28"/>
      <c r="V251" s="28"/>
      <c r="W251" s="28"/>
      <c r="X251" s="28"/>
      <c r="Y251" s="28"/>
    </row>
    <row r="252" spans="1:25" s="177" customFormat="1" ht="75" x14ac:dyDescent="0.2">
      <c r="A252" s="47" t="s">
        <v>80</v>
      </c>
      <c r="B252" s="166">
        <v>701</v>
      </c>
      <c r="C252" s="48" t="s">
        <v>104</v>
      </c>
      <c r="D252" s="48" t="s">
        <v>73</v>
      </c>
      <c r="E252" s="117">
        <v>5840022002</v>
      </c>
      <c r="F252" s="36">
        <v>100</v>
      </c>
      <c r="G252" s="50">
        <f>130879658.26+3613.93-588608.39-1348450-898.7-1361.58-9943.41-23468.71-171140.56-150000-73500+4837.44</f>
        <v>128520738.28000002</v>
      </c>
      <c r="H252" s="50">
        <v>131079658.25999999</v>
      </c>
      <c r="I252" s="50">
        <v>131079658.25999999</v>
      </c>
      <c r="J252" s="28"/>
      <c r="K252" s="28"/>
      <c r="L252" s="28"/>
      <c r="M252" s="28"/>
      <c r="N252" s="28"/>
      <c r="O252" s="28"/>
      <c r="P252" s="28"/>
      <c r="Q252" s="28"/>
      <c r="R252" s="28"/>
      <c r="S252" s="28"/>
      <c r="T252" s="28"/>
      <c r="U252" s="28"/>
      <c r="V252" s="28"/>
      <c r="W252" s="28"/>
      <c r="X252" s="28"/>
      <c r="Y252" s="28"/>
    </row>
    <row r="253" spans="1:25" s="177" customFormat="1" ht="30" x14ac:dyDescent="0.2">
      <c r="A253" s="47" t="s">
        <v>88</v>
      </c>
      <c r="B253" s="166">
        <v>701</v>
      </c>
      <c r="C253" s="48" t="s">
        <v>104</v>
      </c>
      <c r="D253" s="48" t="s">
        <v>73</v>
      </c>
      <c r="E253" s="117">
        <v>5840022002</v>
      </c>
      <c r="F253" s="36">
        <v>200</v>
      </c>
      <c r="G253" s="50">
        <f>93011537.75-23130+94000+1775388.12-411214.45+150000+73500-12837.44-4000-9000-27000</f>
        <v>94617243.980000004</v>
      </c>
      <c r="H253" s="50">
        <v>88924608.180000007</v>
      </c>
      <c r="I253" s="50">
        <v>89594955.930000007</v>
      </c>
      <c r="J253" s="28"/>
      <c r="K253" s="28"/>
      <c r="L253" s="28"/>
      <c r="M253" s="28"/>
      <c r="N253" s="28"/>
      <c r="O253" s="28"/>
      <c r="P253" s="28"/>
      <c r="Q253" s="28"/>
      <c r="R253" s="28"/>
      <c r="S253" s="28"/>
      <c r="T253" s="28"/>
      <c r="U253" s="28"/>
      <c r="V253" s="28"/>
      <c r="W253" s="28"/>
      <c r="X253" s="28"/>
      <c r="Y253" s="28"/>
    </row>
    <row r="254" spans="1:25" s="177" customFormat="1" x14ac:dyDescent="0.2">
      <c r="A254" s="47" t="s">
        <v>97</v>
      </c>
      <c r="B254" s="166">
        <v>701</v>
      </c>
      <c r="C254" s="48" t="s">
        <v>104</v>
      </c>
      <c r="D254" s="48" t="s">
        <v>73</v>
      </c>
      <c r="E254" s="117">
        <v>5840022002</v>
      </c>
      <c r="F254" s="36">
        <v>300</v>
      </c>
      <c r="G254" s="50">
        <f>588608.39+171140.56</f>
        <v>759748.95</v>
      </c>
      <c r="H254" s="50">
        <v>0</v>
      </c>
      <c r="I254" s="50">
        <v>0</v>
      </c>
      <c r="J254" s="28"/>
      <c r="K254" s="28"/>
      <c r="L254" s="28"/>
      <c r="M254" s="28"/>
      <c r="N254" s="28"/>
      <c r="O254" s="28"/>
      <c r="P254" s="28"/>
      <c r="Q254" s="28"/>
      <c r="R254" s="28"/>
      <c r="S254" s="28"/>
      <c r="T254" s="28"/>
      <c r="U254" s="28"/>
      <c r="V254" s="28"/>
      <c r="W254" s="28"/>
      <c r="X254" s="28"/>
      <c r="Y254" s="28"/>
    </row>
    <row r="255" spans="1:25" s="177" customFormat="1" ht="30" x14ac:dyDescent="0.2">
      <c r="A255" s="51" t="s">
        <v>117</v>
      </c>
      <c r="B255" s="167">
        <v>701</v>
      </c>
      <c r="C255" s="48" t="s">
        <v>104</v>
      </c>
      <c r="D255" s="48" t="s">
        <v>73</v>
      </c>
      <c r="E255" s="117">
        <v>5840022002</v>
      </c>
      <c r="F255" s="36">
        <v>600</v>
      </c>
      <c r="G255" s="50">
        <f>371232455.33+9159.73-8649352.62-215985.19-1837889.41-61996-3000-8000-8000-4000-4000+1013786.59+83900+6730151.92</f>
        <v>368277230.34999996</v>
      </c>
      <c r="H255" s="50">
        <v>383027931.33999997</v>
      </c>
      <c r="I255" s="50">
        <v>393732887.63</v>
      </c>
      <c r="J255" s="28"/>
      <c r="K255" s="28"/>
      <c r="L255" s="28"/>
      <c r="M255" s="28"/>
      <c r="N255" s="28"/>
      <c r="O255" s="28"/>
      <c r="P255" s="28"/>
      <c r="Q255" s="28"/>
      <c r="R255" s="28"/>
      <c r="S255" s="28"/>
      <c r="T255" s="28"/>
      <c r="U255" s="28"/>
      <c r="V255" s="28"/>
      <c r="W255" s="28"/>
      <c r="X255" s="28"/>
      <c r="Y255" s="28"/>
    </row>
    <row r="256" spans="1:25" s="177" customFormat="1" x14ac:dyDescent="0.2">
      <c r="A256" s="51" t="s">
        <v>90</v>
      </c>
      <c r="B256" s="167">
        <v>701</v>
      </c>
      <c r="C256" s="48" t="s">
        <v>104</v>
      </c>
      <c r="D256" s="48" t="s">
        <v>73</v>
      </c>
      <c r="E256" s="117">
        <v>5840022002</v>
      </c>
      <c r="F256" s="36">
        <v>800</v>
      </c>
      <c r="G256" s="50">
        <f>6679250-504927.77+898.7+1361.58+9943.41+23468.71+27000+9000</f>
        <v>6245994.6300000008</v>
      </c>
      <c r="H256" s="50">
        <v>6671850</v>
      </c>
      <c r="I256" s="50">
        <v>6666850</v>
      </c>
      <c r="J256" s="28"/>
      <c r="K256" s="28"/>
      <c r="L256" s="28"/>
      <c r="M256" s="28"/>
      <c r="N256" s="28"/>
      <c r="O256" s="28"/>
      <c r="P256" s="28"/>
      <c r="Q256" s="28"/>
      <c r="R256" s="28"/>
      <c r="S256" s="28"/>
      <c r="T256" s="28"/>
      <c r="U256" s="28"/>
      <c r="V256" s="28"/>
      <c r="W256" s="28"/>
      <c r="X256" s="28"/>
      <c r="Y256" s="28"/>
    </row>
    <row r="257" spans="1:25" s="177" customFormat="1" ht="60" x14ac:dyDescent="0.2">
      <c r="A257" s="51" t="s">
        <v>350</v>
      </c>
      <c r="B257" s="167">
        <v>701</v>
      </c>
      <c r="C257" s="48" t="s">
        <v>104</v>
      </c>
      <c r="D257" s="48" t="s">
        <v>73</v>
      </c>
      <c r="E257" s="117" t="s">
        <v>351</v>
      </c>
      <c r="F257" s="36"/>
      <c r="G257" s="50">
        <f>SUM(G258:G259)</f>
        <v>5288077.5</v>
      </c>
      <c r="H257" s="50">
        <f t="shared" ref="H257:I257" si="105">SUM(H258:H259)</f>
        <v>5231979.84</v>
      </c>
      <c r="I257" s="50">
        <f t="shared" si="105"/>
        <v>5231979.84</v>
      </c>
      <c r="J257" s="28"/>
      <c r="K257" s="28"/>
      <c r="L257" s="28"/>
      <c r="M257" s="28"/>
      <c r="N257" s="28"/>
      <c r="O257" s="28"/>
      <c r="P257" s="28"/>
      <c r="Q257" s="28"/>
      <c r="R257" s="28"/>
      <c r="S257" s="28"/>
      <c r="T257" s="28"/>
      <c r="U257" s="28"/>
      <c r="V257" s="28"/>
      <c r="W257" s="28"/>
      <c r="X257" s="28"/>
      <c r="Y257" s="28"/>
    </row>
    <row r="258" spans="1:25" s="177" customFormat="1" ht="30" x14ac:dyDescent="0.2">
      <c r="A258" s="51" t="s">
        <v>88</v>
      </c>
      <c r="B258" s="167">
        <v>701</v>
      </c>
      <c r="C258" s="48" t="s">
        <v>104</v>
      </c>
      <c r="D258" s="48" t="s">
        <v>73</v>
      </c>
      <c r="E258" s="117" t="s">
        <v>351</v>
      </c>
      <c r="F258" s="36">
        <v>200</v>
      </c>
      <c r="G258" s="50">
        <f>525780.54+1265631.49-1257214.52</f>
        <v>534197.51</v>
      </c>
      <c r="H258" s="50">
        <v>525780.54</v>
      </c>
      <c r="I258" s="50">
        <v>525780.54</v>
      </c>
      <c r="J258" s="28"/>
      <c r="K258" s="28"/>
      <c r="L258" s="28"/>
      <c r="M258" s="28"/>
      <c r="N258" s="28"/>
      <c r="O258" s="28"/>
      <c r="P258" s="28"/>
      <c r="Q258" s="28"/>
      <c r="R258" s="28"/>
      <c r="S258" s="28"/>
      <c r="T258" s="28"/>
      <c r="U258" s="28"/>
      <c r="V258" s="28"/>
      <c r="W258" s="28"/>
      <c r="X258" s="28"/>
      <c r="Y258" s="28"/>
    </row>
    <row r="259" spans="1:25" s="177" customFormat="1" ht="30" x14ac:dyDescent="0.2">
      <c r="A259" s="51" t="s">
        <v>117</v>
      </c>
      <c r="B259" s="167">
        <v>701</v>
      </c>
      <c r="C259" s="48" t="s">
        <v>104</v>
      </c>
      <c r="D259" s="48" t="s">
        <v>73</v>
      </c>
      <c r="E259" s="117" t="s">
        <v>351</v>
      </c>
      <c r="F259" s="36">
        <v>600</v>
      </c>
      <c r="G259" s="50">
        <f>4706199.3+540466.17-492785.48</f>
        <v>4753879.99</v>
      </c>
      <c r="H259" s="50">
        <v>4706199.3</v>
      </c>
      <c r="I259" s="50">
        <v>4706199.3</v>
      </c>
      <c r="J259" s="28"/>
      <c r="K259" s="28"/>
      <c r="L259" s="28"/>
      <c r="M259" s="28"/>
      <c r="N259" s="28"/>
      <c r="O259" s="28"/>
      <c r="P259" s="28"/>
      <c r="Q259" s="28"/>
      <c r="R259" s="28"/>
      <c r="S259" s="28"/>
      <c r="T259" s="28"/>
      <c r="U259" s="28"/>
      <c r="V259" s="28"/>
      <c r="W259" s="28"/>
      <c r="X259" s="28"/>
      <c r="Y259" s="28"/>
    </row>
    <row r="260" spans="1:25" s="177" customFormat="1" ht="31.5" hidden="1" x14ac:dyDescent="0.25">
      <c r="A260" s="60" t="s">
        <v>227</v>
      </c>
      <c r="B260" s="169">
        <v>701</v>
      </c>
      <c r="C260" s="48" t="s">
        <v>104</v>
      </c>
      <c r="D260" s="48" t="s">
        <v>73</v>
      </c>
      <c r="E260" s="115" t="s">
        <v>194</v>
      </c>
      <c r="F260" s="38"/>
      <c r="G260" s="53">
        <f>G261</f>
        <v>0</v>
      </c>
      <c r="H260" s="53">
        <f t="shared" ref="H260:I262" si="106">H261</f>
        <v>0</v>
      </c>
      <c r="I260" s="53">
        <f t="shared" si="106"/>
        <v>0</v>
      </c>
      <c r="J260" s="28"/>
      <c r="K260" s="28"/>
      <c r="L260" s="28"/>
      <c r="M260" s="28"/>
      <c r="N260" s="28"/>
      <c r="O260" s="28"/>
      <c r="P260" s="28"/>
      <c r="Q260" s="28"/>
      <c r="R260" s="28"/>
      <c r="S260" s="28"/>
      <c r="T260" s="28"/>
      <c r="U260" s="28"/>
      <c r="V260" s="28"/>
      <c r="W260" s="28"/>
      <c r="X260" s="28"/>
      <c r="Y260" s="28"/>
    </row>
    <row r="261" spans="1:25" s="177" customFormat="1" hidden="1" x14ac:dyDescent="0.2">
      <c r="A261" s="51" t="s">
        <v>197</v>
      </c>
      <c r="B261" s="167">
        <v>701</v>
      </c>
      <c r="C261" s="48" t="s">
        <v>104</v>
      </c>
      <c r="D261" s="48" t="s">
        <v>73</v>
      </c>
      <c r="E261" s="117" t="s">
        <v>196</v>
      </c>
      <c r="F261" s="36"/>
      <c r="G261" s="50">
        <f>G262</f>
        <v>0</v>
      </c>
      <c r="H261" s="50">
        <f t="shared" si="106"/>
        <v>0</v>
      </c>
      <c r="I261" s="50">
        <f t="shared" si="106"/>
        <v>0</v>
      </c>
      <c r="J261" s="28"/>
      <c r="K261" s="28"/>
      <c r="L261" s="28"/>
      <c r="M261" s="28"/>
      <c r="N261" s="28"/>
      <c r="O261" s="28"/>
      <c r="P261" s="28"/>
      <c r="Q261" s="28"/>
      <c r="R261" s="28"/>
      <c r="S261" s="28"/>
      <c r="T261" s="28"/>
      <c r="U261" s="28"/>
      <c r="V261" s="28"/>
      <c r="W261" s="28"/>
      <c r="X261" s="28"/>
      <c r="Y261" s="28"/>
    </row>
    <row r="262" spans="1:25" s="177" customFormat="1" ht="30" hidden="1" x14ac:dyDescent="0.2">
      <c r="A262" s="51" t="s">
        <v>292</v>
      </c>
      <c r="B262" s="167">
        <v>701</v>
      </c>
      <c r="C262" s="48" t="s">
        <v>104</v>
      </c>
      <c r="D262" s="48" t="s">
        <v>73</v>
      </c>
      <c r="E262" s="117" t="s">
        <v>293</v>
      </c>
      <c r="F262" s="36"/>
      <c r="G262" s="50">
        <f>G263</f>
        <v>0</v>
      </c>
      <c r="H262" s="50">
        <f t="shared" si="106"/>
        <v>0</v>
      </c>
      <c r="I262" s="50">
        <f t="shared" si="106"/>
        <v>0</v>
      </c>
      <c r="J262" s="28"/>
      <c r="K262" s="28"/>
      <c r="L262" s="28"/>
      <c r="M262" s="28"/>
      <c r="N262" s="28"/>
      <c r="O262" s="28"/>
      <c r="P262" s="28"/>
      <c r="Q262" s="28"/>
      <c r="R262" s="28"/>
      <c r="S262" s="28"/>
      <c r="T262" s="28"/>
      <c r="U262" s="28"/>
      <c r="V262" s="28"/>
      <c r="W262" s="28"/>
      <c r="X262" s="28"/>
      <c r="Y262" s="28"/>
    </row>
    <row r="263" spans="1:25" s="177" customFormat="1" ht="30" hidden="1" x14ac:dyDescent="0.2">
      <c r="A263" s="51" t="s">
        <v>141</v>
      </c>
      <c r="B263" s="167">
        <v>701</v>
      </c>
      <c r="C263" s="48" t="s">
        <v>104</v>
      </c>
      <c r="D263" s="48" t="s">
        <v>73</v>
      </c>
      <c r="E263" s="117" t="s">
        <v>293</v>
      </c>
      <c r="F263" s="36">
        <v>400</v>
      </c>
      <c r="G263" s="50"/>
      <c r="H263" s="50">
        <v>0</v>
      </c>
      <c r="I263" s="50">
        <v>0</v>
      </c>
      <c r="J263" s="28"/>
      <c r="K263" s="28"/>
      <c r="L263" s="28"/>
      <c r="M263" s="28"/>
      <c r="N263" s="28"/>
      <c r="O263" s="28"/>
      <c r="P263" s="28"/>
      <c r="Q263" s="28"/>
      <c r="R263" s="28"/>
      <c r="S263" s="28"/>
      <c r="T263" s="28"/>
      <c r="U263" s="28"/>
      <c r="V263" s="28"/>
      <c r="W263" s="28"/>
      <c r="X263" s="28"/>
      <c r="Y263" s="28"/>
    </row>
    <row r="264" spans="1:25" s="177" customFormat="1" ht="15.75" x14ac:dyDescent="0.25">
      <c r="A264" s="44" t="s">
        <v>74</v>
      </c>
      <c r="B264" s="164">
        <v>701</v>
      </c>
      <c r="C264" s="45" t="s">
        <v>104</v>
      </c>
      <c r="D264" s="45" t="s">
        <v>73</v>
      </c>
      <c r="E264" s="62" t="s">
        <v>75</v>
      </c>
      <c r="F264" s="36"/>
      <c r="G264" s="53">
        <f>G265</f>
        <v>46399104.849999987</v>
      </c>
      <c r="H264" s="53">
        <f t="shared" ref="H264:I264" si="107">H265</f>
        <v>0</v>
      </c>
      <c r="I264" s="53">
        <f t="shared" si="107"/>
        <v>0</v>
      </c>
      <c r="J264" s="28"/>
      <c r="K264" s="28"/>
      <c r="L264" s="28"/>
      <c r="M264" s="28"/>
      <c r="N264" s="28"/>
      <c r="O264" s="28"/>
      <c r="P264" s="28"/>
      <c r="Q264" s="28"/>
      <c r="R264" s="28"/>
      <c r="S264" s="28"/>
      <c r="T264" s="28"/>
      <c r="U264" s="28"/>
      <c r="V264" s="28"/>
      <c r="W264" s="28"/>
      <c r="X264" s="28"/>
      <c r="Y264" s="28"/>
    </row>
    <row r="265" spans="1:25" s="177" customFormat="1" x14ac:dyDescent="0.2">
      <c r="A265" s="47" t="s">
        <v>111</v>
      </c>
      <c r="B265" s="166">
        <v>701</v>
      </c>
      <c r="C265" s="48" t="s">
        <v>104</v>
      </c>
      <c r="D265" s="48" t="s">
        <v>73</v>
      </c>
      <c r="E265" s="61" t="s">
        <v>112</v>
      </c>
      <c r="F265" s="36"/>
      <c r="G265" s="50">
        <f>G266+G270</f>
        <v>46399104.849999987</v>
      </c>
      <c r="H265" s="50">
        <f t="shared" ref="H265:I265" si="108">H266+H270</f>
        <v>0</v>
      </c>
      <c r="I265" s="50">
        <f t="shared" si="108"/>
        <v>0</v>
      </c>
      <c r="J265" s="28"/>
      <c r="K265" s="28"/>
      <c r="L265" s="28"/>
      <c r="M265" s="28"/>
      <c r="N265" s="28"/>
      <c r="O265" s="28"/>
      <c r="P265" s="28"/>
      <c r="Q265" s="28"/>
      <c r="R265" s="28"/>
      <c r="S265" s="28"/>
      <c r="T265" s="28"/>
      <c r="U265" s="28"/>
      <c r="V265" s="28"/>
      <c r="W265" s="28"/>
      <c r="X265" s="28"/>
      <c r="Y265" s="28"/>
    </row>
    <row r="266" spans="1:25" s="177" customFormat="1" ht="30" x14ac:dyDescent="0.2">
      <c r="A266" s="47" t="s">
        <v>119</v>
      </c>
      <c r="B266" s="167">
        <v>701</v>
      </c>
      <c r="C266" s="48" t="s">
        <v>104</v>
      </c>
      <c r="D266" s="48" t="s">
        <v>73</v>
      </c>
      <c r="E266" s="61" t="s">
        <v>120</v>
      </c>
      <c r="F266" s="36"/>
      <c r="G266" s="50">
        <f>SUM(G267:G269)</f>
        <v>41259436.11999999</v>
      </c>
      <c r="H266" s="50">
        <f t="shared" ref="H266:I266" si="109">SUM(H267:H269)</f>
        <v>0</v>
      </c>
      <c r="I266" s="50">
        <f t="shared" si="109"/>
        <v>0</v>
      </c>
      <c r="J266" s="28"/>
      <c r="K266" s="28"/>
      <c r="L266" s="28"/>
      <c r="M266" s="28"/>
      <c r="N266" s="28"/>
      <c r="O266" s="28"/>
      <c r="P266" s="28"/>
      <c r="Q266" s="28"/>
      <c r="R266" s="28"/>
      <c r="S266" s="28"/>
      <c r="T266" s="28"/>
      <c r="U266" s="28"/>
      <c r="V266" s="28"/>
      <c r="W266" s="28"/>
      <c r="X266" s="28"/>
      <c r="Y266" s="28"/>
    </row>
    <row r="267" spans="1:25" s="177" customFormat="1" ht="75" x14ac:dyDescent="0.2">
      <c r="A267" s="47" t="s">
        <v>80</v>
      </c>
      <c r="B267" s="167">
        <v>701</v>
      </c>
      <c r="C267" s="48" t="s">
        <v>104</v>
      </c>
      <c r="D267" s="48" t="s">
        <v>73</v>
      </c>
      <c r="E267" s="61" t="s">
        <v>120</v>
      </c>
      <c r="F267" s="36">
        <v>100</v>
      </c>
      <c r="G267" s="50">
        <f>'Приложение 3'!F162</f>
        <v>245270</v>
      </c>
      <c r="H267" s="50">
        <f>'Приложение 3'!G162</f>
        <v>0</v>
      </c>
      <c r="I267" s="50">
        <f>'Приложение 3'!H162</f>
        <v>0</v>
      </c>
      <c r="J267" s="28"/>
      <c r="K267" s="28"/>
      <c r="L267" s="28"/>
      <c r="M267" s="28"/>
      <c r="N267" s="28"/>
      <c r="O267" s="28"/>
      <c r="P267" s="28"/>
      <c r="Q267" s="28"/>
      <c r="R267" s="28"/>
      <c r="S267" s="28"/>
      <c r="T267" s="28"/>
      <c r="U267" s="28"/>
      <c r="V267" s="28"/>
      <c r="W267" s="28"/>
      <c r="X267" s="28"/>
      <c r="Y267" s="28"/>
    </row>
    <row r="268" spans="1:25" s="177" customFormat="1" ht="30" x14ac:dyDescent="0.2">
      <c r="A268" s="47" t="s">
        <v>88</v>
      </c>
      <c r="B268" s="167">
        <v>701</v>
      </c>
      <c r="C268" s="48" t="s">
        <v>104</v>
      </c>
      <c r="D268" s="48" t="s">
        <v>73</v>
      </c>
      <c r="E268" s="61" t="s">
        <v>120</v>
      </c>
      <c r="F268" s="36">
        <v>200</v>
      </c>
      <c r="G268" s="50">
        <f>'Приложение 3'!F163</f>
        <v>20269763.849999998</v>
      </c>
      <c r="H268" s="50">
        <f>'Приложение 3'!G163</f>
        <v>0</v>
      </c>
      <c r="I268" s="50">
        <f>'Приложение 3'!H163</f>
        <v>0</v>
      </c>
      <c r="J268" s="28"/>
      <c r="K268" s="28"/>
      <c r="L268" s="28"/>
      <c r="M268" s="28"/>
      <c r="N268" s="28"/>
      <c r="O268" s="28"/>
      <c r="P268" s="28"/>
      <c r="Q268" s="28"/>
      <c r="R268" s="28"/>
      <c r="S268" s="28"/>
      <c r="T268" s="28"/>
      <c r="U268" s="28"/>
      <c r="V268" s="28"/>
      <c r="W268" s="28"/>
      <c r="X268" s="28"/>
      <c r="Y268" s="28"/>
    </row>
    <row r="269" spans="1:25" s="177" customFormat="1" ht="30" x14ac:dyDescent="0.2">
      <c r="A269" s="47" t="s">
        <v>117</v>
      </c>
      <c r="B269" s="167">
        <v>701</v>
      </c>
      <c r="C269" s="48" t="s">
        <v>104</v>
      </c>
      <c r="D269" s="48" t="s">
        <v>73</v>
      </c>
      <c r="E269" s="61" t="s">
        <v>120</v>
      </c>
      <c r="F269" s="36">
        <v>600</v>
      </c>
      <c r="G269" s="50">
        <f>'Приложение 3'!F164</f>
        <v>20744402.269999996</v>
      </c>
      <c r="H269" s="50">
        <f>'Приложение 3'!G164</f>
        <v>0</v>
      </c>
      <c r="I269" s="50">
        <f>'Приложение 3'!H164</f>
        <v>0</v>
      </c>
      <c r="J269" s="28"/>
      <c r="K269" s="28"/>
      <c r="L269" s="28"/>
      <c r="M269" s="28"/>
      <c r="N269" s="28"/>
      <c r="O269" s="28"/>
      <c r="P269" s="28"/>
      <c r="Q269" s="28"/>
      <c r="R269" s="28"/>
      <c r="S269" s="28"/>
      <c r="T269" s="28"/>
      <c r="U269" s="28"/>
      <c r="V269" s="28"/>
      <c r="W269" s="28"/>
      <c r="X269" s="28"/>
      <c r="Y269" s="28"/>
    </row>
    <row r="270" spans="1:25" s="177" customFormat="1" ht="60.75" x14ac:dyDescent="0.25">
      <c r="A270" s="51" t="s">
        <v>142</v>
      </c>
      <c r="B270" s="164">
        <v>701</v>
      </c>
      <c r="C270" s="48" t="s">
        <v>104</v>
      </c>
      <c r="D270" s="48" t="s">
        <v>73</v>
      </c>
      <c r="E270" s="61" t="s">
        <v>143</v>
      </c>
      <c r="F270" s="36"/>
      <c r="G270" s="50">
        <f>SUM(G271:G273)</f>
        <v>5139668.7299999995</v>
      </c>
      <c r="H270" s="50">
        <f t="shared" ref="H270:I270" si="110">SUM(H271:H273)</f>
        <v>0</v>
      </c>
      <c r="I270" s="50">
        <f t="shared" si="110"/>
        <v>0</v>
      </c>
      <c r="J270" s="28"/>
      <c r="K270" s="28"/>
      <c r="L270" s="28"/>
      <c r="M270" s="28"/>
      <c r="N270" s="28"/>
      <c r="O270" s="28"/>
      <c r="P270" s="28"/>
      <c r="Q270" s="28"/>
      <c r="R270" s="28"/>
      <c r="S270" s="28"/>
      <c r="T270" s="28"/>
      <c r="U270" s="28"/>
      <c r="V270" s="28"/>
      <c r="W270" s="28"/>
      <c r="X270" s="28"/>
      <c r="Y270" s="28"/>
    </row>
    <row r="271" spans="1:25" s="177" customFormat="1" ht="30" hidden="1" x14ac:dyDescent="0.2">
      <c r="A271" s="47" t="s">
        <v>88</v>
      </c>
      <c r="B271" s="166">
        <v>701</v>
      </c>
      <c r="C271" s="48" t="s">
        <v>104</v>
      </c>
      <c r="D271" s="48" t="s">
        <v>73</v>
      </c>
      <c r="E271" s="61" t="s">
        <v>143</v>
      </c>
      <c r="F271" s="36">
        <v>200</v>
      </c>
      <c r="G271" s="50"/>
      <c r="H271" s="50"/>
      <c r="I271" s="50"/>
      <c r="J271" s="28"/>
      <c r="K271" s="28"/>
      <c r="L271" s="28"/>
      <c r="M271" s="28"/>
      <c r="N271" s="28"/>
      <c r="O271" s="28"/>
      <c r="P271" s="28"/>
      <c r="Q271" s="28"/>
      <c r="R271" s="28"/>
      <c r="S271" s="28"/>
      <c r="T271" s="28"/>
      <c r="U271" s="28"/>
      <c r="V271" s="28"/>
      <c r="W271" s="28"/>
      <c r="X271" s="28"/>
      <c r="Y271" s="28"/>
    </row>
    <row r="272" spans="1:25" s="177" customFormat="1" ht="30" x14ac:dyDescent="0.2">
      <c r="A272" s="51" t="s">
        <v>141</v>
      </c>
      <c r="B272" s="167">
        <v>701</v>
      </c>
      <c r="C272" s="48" t="s">
        <v>104</v>
      </c>
      <c r="D272" s="48" t="s">
        <v>73</v>
      </c>
      <c r="E272" s="61" t="s">
        <v>143</v>
      </c>
      <c r="F272" s="36">
        <v>400</v>
      </c>
      <c r="G272" s="50">
        <f>'Приложение 3'!F166</f>
        <v>5139668.7299999995</v>
      </c>
      <c r="H272" s="50">
        <f>'Приложение 3'!G166</f>
        <v>0</v>
      </c>
      <c r="I272" s="50">
        <f>'Приложение 3'!H166</f>
        <v>0</v>
      </c>
      <c r="J272" s="28"/>
      <c r="K272" s="28"/>
      <c r="L272" s="28"/>
      <c r="M272" s="28"/>
      <c r="N272" s="28"/>
      <c r="O272" s="28"/>
      <c r="P272" s="28"/>
      <c r="Q272" s="28"/>
      <c r="R272" s="28"/>
      <c r="S272" s="28"/>
      <c r="T272" s="28"/>
      <c r="U272" s="28"/>
      <c r="V272" s="28"/>
      <c r="W272" s="28"/>
      <c r="X272" s="28"/>
      <c r="Y272" s="28"/>
    </row>
    <row r="273" spans="1:25" s="177" customFormat="1" ht="30.75" hidden="1" x14ac:dyDescent="0.25">
      <c r="A273" s="51" t="s">
        <v>117</v>
      </c>
      <c r="B273" s="167">
        <v>701</v>
      </c>
      <c r="C273" s="48" t="s">
        <v>104</v>
      </c>
      <c r="D273" s="48" t="s">
        <v>73</v>
      </c>
      <c r="E273" s="61" t="s">
        <v>143</v>
      </c>
      <c r="F273" s="36">
        <v>600</v>
      </c>
      <c r="G273" s="50"/>
      <c r="H273" s="50"/>
      <c r="I273" s="53"/>
      <c r="J273" s="28"/>
      <c r="K273" s="28"/>
      <c r="L273" s="28"/>
      <c r="M273" s="28"/>
      <c r="N273" s="28"/>
      <c r="O273" s="28"/>
      <c r="P273" s="28"/>
      <c r="Q273" s="28"/>
      <c r="R273" s="28"/>
      <c r="S273" s="28"/>
      <c r="T273" s="28"/>
      <c r="U273" s="28"/>
      <c r="V273" s="28"/>
      <c r="W273" s="28"/>
      <c r="X273" s="28"/>
      <c r="Y273" s="28"/>
    </row>
    <row r="274" spans="1:25" s="177" customFormat="1" ht="15.75" x14ac:dyDescent="0.25">
      <c r="A274" s="60" t="s">
        <v>228</v>
      </c>
      <c r="B274" s="169">
        <v>701</v>
      </c>
      <c r="C274" s="45" t="s">
        <v>104</v>
      </c>
      <c r="D274" s="45" t="s">
        <v>83</v>
      </c>
      <c r="E274" s="115"/>
      <c r="F274" s="38"/>
      <c r="G274" s="53">
        <f>G275+G288+G295+G299</f>
        <v>351966237.67000002</v>
      </c>
      <c r="H274" s="53">
        <f t="shared" ref="H274:I274" si="111">H275+H288+H295+H299</f>
        <v>303636850.93000001</v>
      </c>
      <c r="I274" s="53">
        <f t="shared" si="111"/>
        <v>256849223.23000002</v>
      </c>
      <c r="J274" s="28"/>
      <c r="K274" s="28"/>
      <c r="L274" s="28"/>
      <c r="M274" s="28"/>
      <c r="N274" s="28"/>
      <c r="O274" s="28"/>
      <c r="P274" s="28"/>
      <c r="Q274" s="28"/>
      <c r="R274" s="28"/>
      <c r="S274" s="28"/>
      <c r="T274" s="28"/>
      <c r="U274" s="28"/>
      <c r="V274" s="28"/>
      <c r="W274" s="28"/>
      <c r="X274" s="28"/>
      <c r="Y274" s="28"/>
    </row>
    <row r="275" spans="1:25" s="177" customFormat="1" ht="15.75" x14ac:dyDescent="0.25">
      <c r="A275" s="60" t="s">
        <v>229</v>
      </c>
      <c r="B275" s="169">
        <v>701</v>
      </c>
      <c r="C275" s="45" t="s">
        <v>104</v>
      </c>
      <c r="D275" s="45" t="s">
        <v>83</v>
      </c>
      <c r="E275" s="115" t="s">
        <v>230</v>
      </c>
      <c r="F275" s="38"/>
      <c r="G275" s="53">
        <f>G276+G279+G282</f>
        <v>129854507.95999999</v>
      </c>
      <c r="H275" s="53">
        <f t="shared" ref="H275:I275" si="112">H276+H279+H282</f>
        <v>131559078.51000001</v>
      </c>
      <c r="I275" s="53">
        <f t="shared" si="112"/>
        <v>132290681.02000001</v>
      </c>
      <c r="J275" s="28"/>
      <c r="K275" s="28"/>
      <c r="L275" s="28"/>
      <c r="M275" s="28"/>
      <c r="N275" s="28"/>
      <c r="O275" s="28"/>
      <c r="P275" s="28"/>
      <c r="Q275" s="28"/>
      <c r="R275" s="28"/>
      <c r="S275" s="28"/>
      <c r="T275" s="28"/>
      <c r="U275" s="28"/>
      <c r="V275" s="28"/>
      <c r="W275" s="28"/>
      <c r="X275" s="28"/>
      <c r="Y275" s="28"/>
    </row>
    <row r="276" spans="1:25" s="176" customFormat="1" ht="30" x14ac:dyDescent="0.2">
      <c r="A276" s="51" t="s">
        <v>253</v>
      </c>
      <c r="B276" s="167" t="s">
        <v>414</v>
      </c>
      <c r="C276" s="48" t="s">
        <v>104</v>
      </c>
      <c r="D276" s="48" t="s">
        <v>83</v>
      </c>
      <c r="E276" s="117" t="s">
        <v>254</v>
      </c>
      <c r="F276" s="36"/>
      <c r="G276" s="50">
        <f>G277</f>
        <v>997573.46</v>
      </c>
      <c r="H276" s="50">
        <f t="shared" ref="H276:I277" si="113">H277</f>
        <v>0</v>
      </c>
      <c r="I276" s="50">
        <f t="shared" si="113"/>
        <v>0</v>
      </c>
      <c r="J276" s="28"/>
      <c r="K276" s="28"/>
      <c r="L276" s="28"/>
      <c r="M276" s="28"/>
      <c r="N276" s="28"/>
      <c r="O276" s="28"/>
      <c r="P276" s="28"/>
      <c r="Q276" s="28"/>
      <c r="R276" s="28"/>
      <c r="S276" s="28"/>
      <c r="T276" s="28"/>
      <c r="U276" s="28"/>
      <c r="V276" s="28"/>
      <c r="W276" s="28"/>
      <c r="X276" s="28"/>
      <c r="Y276" s="28"/>
    </row>
    <row r="277" spans="1:25" s="176" customFormat="1" ht="75" x14ac:dyDescent="0.2">
      <c r="A277" s="51" t="s">
        <v>431</v>
      </c>
      <c r="B277" s="167" t="s">
        <v>414</v>
      </c>
      <c r="C277" s="48" t="s">
        <v>104</v>
      </c>
      <c r="D277" s="48" t="s">
        <v>83</v>
      </c>
      <c r="E277" s="117" t="s">
        <v>432</v>
      </c>
      <c r="F277" s="36"/>
      <c r="G277" s="50">
        <f>G278</f>
        <v>997573.46</v>
      </c>
      <c r="H277" s="50">
        <f t="shared" si="113"/>
        <v>0</v>
      </c>
      <c r="I277" s="50">
        <f t="shared" si="113"/>
        <v>0</v>
      </c>
      <c r="J277" s="28"/>
      <c r="K277" s="28"/>
      <c r="L277" s="28"/>
      <c r="M277" s="28"/>
      <c r="N277" s="28"/>
      <c r="O277" s="28"/>
      <c r="P277" s="28"/>
      <c r="Q277" s="28"/>
      <c r="R277" s="28"/>
      <c r="S277" s="28"/>
      <c r="T277" s="28"/>
      <c r="U277" s="28"/>
      <c r="V277" s="28"/>
      <c r="W277" s="28"/>
      <c r="X277" s="28"/>
      <c r="Y277" s="28"/>
    </row>
    <row r="278" spans="1:25" s="176" customFormat="1" ht="30" x14ac:dyDescent="0.2">
      <c r="A278" s="51" t="s">
        <v>88</v>
      </c>
      <c r="B278" s="167" t="s">
        <v>414</v>
      </c>
      <c r="C278" s="48" t="s">
        <v>104</v>
      </c>
      <c r="D278" s="48" t="s">
        <v>83</v>
      </c>
      <c r="E278" s="117" t="s">
        <v>432</v>
      </c>
      <c r="F278" s="36" t="s">
        <v>89</v>
      </c>
      <c r="G278" s="50">
        <v>997573.46</v>
      </c>
      <c r="H278" s="50">
        <v>0</v>
      </c>
      <c r="I278" s="50">
        <v>0</v>
      </c>
      <c r="J278" s="28"/>
      <c r="K278" s="28"/>
      <c r="L278" s="28"/>
      <c r="M278" s="28"/>
      <c r="N278" s="28"/>
      <c r="O278" s="28"/>
      <c r="P278" s="28"/>
      <c r="Q278" s="28"/>
      <c r="R278" s="28"/>
      <c r="S278" s="28"/>
      <c r="T278" s="28"/>
      <c r="U278" s="28"/>
      <c r="V278" s="28"/>
      <c r="W278" s="28"/>
      <c r="X278" s="28"/>
      <c r="Y278" s="28"/>
    </row>
    <row r="279" spans="1:25" s="176" customFormat="1" ht="30" x14ac:dyDescent="0.2">
      <c r="A279" s="51" t="s">
        <v>231</v>
      </c>
      <c r="B279" s="167">
        <v>701</v>
      </c>
      <c r="C279" s="48" t="s">
        <v>104</v>
      </c>
      <c r="D279" s="48" t="s">
        <v>83</v>
      </c>
      <c r="E279" s="117" t="s">
        <v>232</v>
      </c>
      <c r="F279" s="36"/>
      <c r="G279" s="50">
        <f>G280</f>
        <v>0</v>
      </c>
      <c r="H279" s="50">
        <f t="shared" ref="H279:I280" si="114">H280</f>
        <v>1056627.3500000001</v>
      </c>
      <c r="I279" s="50">
        <f t="shared" si="114"/>
        <v>1098892.45</v>
      </c>
      <c r="J279" s="28"/>
      <c r="K279" s="28"/>
      <c r="L279" s="28"/>
      <c r="M279" s="28"/>
      <c r="N279" s="28"/>
      <c r="O279" s="28"/>
      <c r="P279" s="28"/>
      <c r="Q279" s="28"/>
      <c r="R279" s="28"/>
      <c r="S279" s="28"/>
      <c r="T279" s="28"/>
      <c r="U279" s="28"/>
      <c r="V279" s="28"/>
      <c r="W279" s="28"/>
      <c r="X279" s="28"/>
      <c r="Y279" s="28"/>
    </row>
    <row r="280" spans="1:25" s="176" customFormat="1" ht="30" x14ac:dyDescent="0.2">
      <c r="A280" s="51" t="s">
        <v>352</v>
      </c>
      <c r="B280" s="167">
        <v>701</v>
      </c>
      <c r="C280" s="48" t="s">
        <v>104</v>
      </c>
      <c r="D280" s="48" t="s">
        <v>83</v>
      </c>
      <c r="E280" s="117">
        <v>5030010010</v>
      </c>
      <c r="F280" s="36"/>
      <c r="G280" s="50">
        <f>G281</f>
        <v>0</v>
      </c>
      <c r="H280" s="50">
        <f t="shared" si="114"/>
        <v>1056627.3500000001</v>
      </c>
      <c r="I280" s="50">
        <f t="shared" si="114"/>
        <v>1098892.45</v>
      </c>
      <c r="J280" s="28"/>
      <c r="K280" s="28"/>
      <c r="L280" s="28"/>
      <c r="M280" s="28"/>
      <c r="N280" s="28"/>
      <c r="O280" s="28"/>
      <c r="P280" s="28"/>
      <c r="Q280" s="28"/>
      <c r="R280" s="28"/>
      <c r="S280" s="28"/>
      <c r="T280" s="28"/>
      <c r="U280" s="28"/>
      <c r="V280" s="28"/>
      <c r="W280" s="28"/>
      <c r="X280" s="28"/>
      <c r="Y280" s="28"/>
    </row>
    <row r="281" spans="1:25" s="176" customFormat="1" ht="30" x14ac:dyDescent="0.2">
      <c r="A281" s="47" t="s">
        <v>88</v>
      </c>
      <c r="B281" s="166">
        <v>701</v>
      </c>
      <c r="C281" s="48" t="s">
        <v>104</v>
      </c>
      <c r="D281" s="48" t="s">
        <v>83</v>
      </c>
      <c r="E281" s="117">
        <v>5030010010</v>
      </c>
      <c r="F281" s="36">
        <v>200</v>
      </c>
      <c r="G281" s="50">
        <f>1015987.84-997573.46-18414.38</f>
        <v>0</v>
      </c>
      <c r="H281" s="50">
        <v>1056627.3500000001</v>
      </c>
      <c r="I281" s="50">
        <v>1098892.45</v>
      </c>
      <c r="J281" s="28"/>
      <c r="K281" s="28"/>
      <c r="L281" s="28"/>
      <c r="M281" s="28"/>
      <c r="N281" s="28"/>
      <c r="O281" s="28"/>
      <c r="P281" s="28"/>
      <c r="Q281" s="28"/>
      <c r="R281" s="28"/>
      <c r="S281" s="28"/>
      <c r="T281" s="28"/>
      <c r="U281" s="28"/>
      <c r="V281" s="28"/>
      <c r="W281" s="28"/>
      <c r="X281" s="28"/>
      <c r="Y281" s="28"/>
    </row>
    <row r="282" spans="1:25" s="177" customFormat="1" x14ac:dyDescent="0.2">
      <c r="A282" s="51" t="s">
        <v>233</v>
      </c>
      <c r="B282" s="167">
        <v>701</v>
      </c>
      <c r="C282" s="48" t="s">
        <v>104</v>
      </c>
      <c r="D282" s="48" t="s">
        <v>83</v>
      </c>
      <c r="E282" s="117" t="s">
        <v>234</v>
      </c>
      <c r="F282" s="36"/>
      <c r="G282" s="50">
        <f>G283</f>
        <v>128856934.5</v>
      </c>
      <c r="H282" s="50">
        <f t="shared" ref="H282:I282" si="115">H283</f>
        <v>130502451.16000001</v>
      </c>
      <c r="I282" s="50">
        <f t="shared" si="115"/>
        <v>131191788.57000001</v>
      </c>
      <c r="J282" s="28"/>
      <c r="K282" s="28"/>
      <c r="L282" s="28"/>
      <c r="M282" s="28"/>
      <c r="N282" s="28"/>
      <c r="O282" s="28"/>
      <c r="P282" s="28"/>
      <c r="Q282" s="28"/>
      <c r="R282" s="28"/>
      <c r="S282" s="28"/>
      <c r="T282" s="28"/>
      <c r="U282" s="28"/>
      <c r="V282" s="28"/>
      <c r="W282" s="28"/>
      <c r="X282" s="28"/>
      <c r="Y282" s="28"/>
    </row>
    <row r="283" spans="1:25" s="177" customFormat="1" ht="45" x14ac:dyDescent="0.2">
      <c r="A283" s="51" t="s">
        <v>353</v>
      </c>
      <c r="B283" s="167">
        <v>701</v>
      </c>
      <c r="C283" s="48" t="s">
        <v>104</v>
      </c>
      <c r="D283" s="48" t="s">
        <v>83</v>
      </c>
      <c r="E283" s="117" t="s">
        <v>354</v>
      </c>
      <c r="F283" s="36"/>
      <c r="G283" s="50">
        <f>SUM(G284:G287)</f>
        <v>128856934.5</v>
      </c>
      <c r="H283" s="50">
        <f t="shared" ref="H283:I283" si="116">SUM(H284:H287)</f>
        <v>130502451.16000001</v>
      </c>
      <c r="I283" s="50">
        <f t="shared" si="116"/>
        <v>131191788.57000001</v>
      </c>
      <c r="J283" s="28"/>
      <c r="K283" s="28"/>
      <c r="L283" s="28"/>
      <c r="M283" s="28"/>
      <c r="N283" s="28"/>
      <c r="O283" s="28"/>
      <c r="P283" s="28"/>
      <c r="Q283" s="28"/>
      <c r="R283" s="28"/>
      <c r="S283" s="28"/>
      <c r="T283" s="28"/>
      <c r="U283" s="28"/>
      <c r="V283" s="28"/>
      <c r="W283" s="28"/>
      <c r="X283" s="28"/>
      <c r="Y283" s="28"/>
    </row>
    <row r="284" spans="1:25" s="177" customFormat="1" ht="75" x14ac:dyDescent="0.2">
      <c r="A284" s="47" t="s">
        <v>80</v>
      </c>
      <c r="B284" s="166">
        <v>701</v>
      </c>
      <c r="C284" s="48" t="s">
        <v>104</v>
      </c>
      <c r="D284" s="48" t="s">
        <v>83</v>
      </c>
      <c r="E284" s="117" t="s">
        <v>354</v>
      </c>
      <c r="F284" s="36">
        <v>100</v>
      </c>
      <c r="G284" s="50">
        <f>119989024.43-199442.48-8991.94-4157.83-50000</f>
        <v>119726432.18000001</v>
      </c>
      <c r="H284" s="50">
        <v>120489024.43000001</v>
      </c>
      <c r="I284" s="50">
        <v>120489024.43000001</v>
      </c>
      <c r="J284" s="28"/>
      <c r="K284" s="28"/>
      <c r="L284" s="28"/>
      <c r="M284" s="28"/>
      <c r="N284" s="28"/>
      <c r="O284" s="28"/>
      <c r="P284" s="28"/>
      <c r="Q284" s="28"/>
      <c r="R284" s="28"/>
      <c r="S284" s="28"/>
      <c r="T284" s="28"/>
      <c r="U284" s="28"/>
      <c r="V284" s="28"/>
      <c r="W284" s="28"/>
      <c r="X284" s="28"/>
      <c r="Y284" s="28"/>
    </row>
    <row r="285" spans="1:25" s="177" customFormat="1" ht="30" x14ac:dyDescent="0.2">
      <c r="A285" s="47" t="s">
        <v>88</v>
      </c>
      <c r="B285" s="166">
        <v>701</v>
      </c>
      <c r="C285" s="48" t="s">
        <v>104</v>
      </c>
      <c r="D285" s="48" t="s">
        <v>83</v>
      </c>
      <c r="E285" s="117" t="s">
        <v>354</v>
      </c>
      <c r="F285" s="36">
        <v>200</v>
      </c>
      <c r="G285" s="50">
        <f>8981187.27+199442.48-1215.03-203277.2</f>
        <v>8976137.5200000014</v>
      </c>
      <c r="H285" s="50">
        <v>9923426.7300000004</v>
      </c>
      <c r="I285" s="50">
        <v>10612764.140000001</v>
      </c>
      <c r="J285" s="28"/>
      <c r="K285" s="28"/>
      <c r="L285" s="28"/>
      <c r="M285" s="28"/>
      <c r="N285" s="28"/>
      <c r="O285" s="28"/>
      <c r="P285" s="28"/>
      <c r="Q285" s="28"/>
      <c r="R285" s="28"/>
      <c r="S285" s="28"/>
      <c r="T285" s="28"/>
      <c r="U285" s="28"/>
      <c r="V285" s="28"/>
      <c r="W285" s="28"/>
      <c r="X285" s="28"/>
      <c r="Y285" s="28"/>
    </row>
    <row r="286" spans="1:25" s="177" customFormat="1" x14ac:dyDescent="0.2">
      <c r="A286" s="47" t="s">
        <v>97</v>
      </c>
      <c r="B286" s="166">
        <v>701</v>
      </c>
      <c r="C286" s="48" t="s">
        <v>104</v>
      </c>
      <c r="D286" s="48" t="s">
        <v>83</v>
      </c>
      <c r="E286" s="117" t="s">
        <v>354</v>
      </c>
      <c r="F286" s="36">
        <v>300</v>
      </c>
      <c r="G286" s="50">
        <v>50000</v>
      </c>
      <c r="H286" s="50">
        <v>0</v>
      </c>
      <c r="I286" s="50">
        <v>0</v>
      </c>
      <c r="J286" s="28"/>
      <c r="K286" s="28"/>
      <c r="L286" s="28"/>
      <c r="M286" s="28"/>
      <c r="N286" s="28"/>
      <c r="O286" s="28"/>
      <c r="P286" s="28"/>
      <c r="Q286" s="28"/>
      <c r="R286" s="28"/>
      <c r="S286" s="28"/>
      <c r="T286" s="28"/>
      <c r="U286" s="28"/>
      <c r="V286" s="28"/>
      <c r="W286" s="28"/>
      <c r="X286" s="28"/>
      <c r="Y286" s="28"/>
    </row>
    <row r="287" spans="1:25" s="177" customFormat="1" x14ac:dyDescent="0.2">
      <c r="A287" s="51" t="s">
        <v>90</v>
      </c>
      <c r="B287" s="167">
        <v>701</v>
      </c>
      <c r="C287" s="48" t="s">
        <v>104</v>
      </c>
      <c r="D287" s="48" t="s">
        <v>83</v>
      </c>
      <c r="E287" s="117" t="s">
        <v>354</v>
      </c>
      <c r="F287" s="36">
        <v>800</v>
      </c>
      <c r="G287" s="50">
        <f>90000+1215.03+8991.94+4157.83</f>
        <v>104364.8</v>
      </c>
      <c r="H287" s="50">
        <v>90000</v>
      </c>
      <c r="I287" s="50">
        <v>90000</v>
      </c>
      <c r="J287" s="28"/>
      <c r="K287" s="28"/>
      <c r="L287" s="28"/>
      <c r="M287" s="28"/>
      <c r="N287" s="28"/>
      <c r="O287" s="28"/>
      <c r="P287" s="28"/>
      <c r="Q287" s="28"/>
      <c r="R287" s="28"/>
      <c r="S287" s="28"/>
      <c r="T287" s="28"/>
      <c r="U287" s="28"/>
      <c r="V287" s="28"/>
      <c r="W287" s="28"/>
      <c r="X287" s="28"/>
      <c r="Y287" s="28"/>
    </row>
    <row r="288" spans="1:25" s="177" customFormat="1" ht="15.75" x14ac:dyDescent="0.25">
      <c r="A288" s="60" t="s">
        <v>223</v>
      </c>
      <c r="B288" s="169">
        <v>701</v>
      </c>
      <c r="C288" s="45" t="s">
        <v>104</v>
      </c>
      <c r="D288" s="45" t="s">
        <v>83</v>
      </c>
      <c r="E288" s="115" t="s">
        <v>224</v>
      </c>
      <c r="F288" s="38"/>
      <c r="G288" s="53">
        <f>G289</f>
        <v>108927127.69999999</v>
      </c>
      <c r="H288" s="53">
        <f t="shared" ref="H288:I289" si="117">H289</f>
        <v>123889373.56</v>
      </c>
      <c r="I288" s="53">
        <f t="shared" si="117"/>
        <v>124558542.21000001</v>
      </c>
      <c r="J288" s="28"/>
      <c r="K288" s="28"/>
      <c r="L288" s="28"/>
      <c r="M288" s="28"/>
      <c r="N288" s="28"/>
      <c r="O288" s="28"/>
      <c r="P288" s="28"/>
      <c r="Q288" s="28"/>
      <c r="R288" s="28"/>
      <c r="S288" s="28"/>
      <c r="T288" s="28"/>
      <c r="U288" s="28"/>
      <c r="V288" s="28"/>
      <c r="W288" s="28"/>
      <c r="X288" s="28"/>
      <c r="Y288" s="28"/>
    </row>
    <row r="289" spans="1:25" s="176" customFormat="1" x14ac:dyDescent="0.2">
      <c r="A289" s="124" t="s">
        <v>199</v>
      </c>
      <c r="B289" s="170">
        <v>701</v>
      </c>
      <c r="C289" s="48" t="s">
        <v>104</v>
      </c>
      <c r="D289" s="48" t="s">
        <v>83</v>
      </c>
      <c r="E289" s="117" t="s">
        <v>225</v>
      </c>
      <c r="F289" s="36"/>
      <c r="G289" s="49">
        <f>G290</f>
        <v>108927127.69999999</v>
      </c>
      <c r="H289" s="49">
        <f t="shared" si="117"/>
        <v>123889373.56</v>
      </c>
      <c r="I289" s="49">
        <f t="shared" si="117"/>
        <v>124558542.21000001</v>
      </c>
      <c r="J289" s="28"/>
      <c r="K289" s="28"/>
      <c r="L289" s="28"/>
      <c r="M289" s="28"/>
      <c r="N289" s="28"/>
      <c r="O289" s="28"/>
      <c r="P289" s="28"/>
      <c r="Q289" s="28"/>
      <c r="R289" s="28"/>
      <c r="S289" s="28"/>
      <c r="T289" s="28"/>
      <c r="U289" s="28"/>
      <c r="V289" s="28"/>
      <c r="W289" s="28"/>
      <c r="X289" s="28"/>
      <c r="Y289" s="28"/>
    </row>
    <row r="290" spans="1:25" s="176" customFormat="1" ht="45" x14ac:dyDescent="0.2">
      <c r="A290" s="124" t="s">
        <v>355</v>
      </c>
      <c r="B290" s="170">
        <v>701</v>
      </c>
      <c r="C290" s="48" t="s">
        <v>104</v>
      </c>
      <c r="D290" s="48" t="s">
        <v>83</v>
      </c>
      <c r="E290" s="117" t="s">
        <v>356</v>
      </c>
      <c r="F290" s="36"/>
      <c r="G290" s="49">
        <f>SUM(G291:G294)</f>
        <v>108927127.69999999</v>
      </c>
      <c r="H290" s="49">
        <f t="shared" ref="H290:I290" si="118">SUM(H291:H294)</f>
        <v>123889373.56</v>
      </c>
      <c r="I290" s="49">
        <f t="shared" si="118"/>
        <v>124558542.21000001</v>
      </c>
      <c r="J290" s="28"/>
      <c r="K290" s="28"/>
      <c r="L290" s="28"/>
      <c r="M290" s="28"/>
      <c r="N290" s="28"/>
      <c r="O290" s="28"/>
      <c r="P290" s="28"/>
      <c r="Q290" s="28"/>
      <c r="R290" s="28"/>
      <c r="S290" s="28"/>
      <c r="T290" s="28"/>
      <c r="U290" s="28"/>
      <c r="V290" s="28"/>
      <c r="W290" s="28"/>
      <c r="X290" s="28"/>
      <c r="Y290" s="28"/>
    </row>
    <row r="291" spans="1:25" s="177" customFormat="1" ht="75" x14ac:dyDescent="0.2">
      <c r="A291" s="47" t="s">
        <v>80</v>
      </c>
      <c r="B291" s="166">
        <v>701</v>
      </c>
      <c r="C291" s="48" t="s">
        <v>104</v>
      </c>
      <c r="D291" s="48" t="s">
        <v>83</v>
      </c>
      <c r="E291" s="117" t="s">
        <v>356</v>
      </c>
      <c r="F291" s="36">
        <v>100</v>
      </c>
      <c r="G291" s="50">
        <f>106860157.36+800138.5-7030800-40000-3954.84-9116.06+190151+3296654-1816571.34-4862295.87-5000</f>
        <v>97379362.749999985</v>
      </c>
      <c r="H291" s="50">
        <v>107160157.36</v>
      </c>
      <c r="I291" s="50">
        <v>107160157.36</v>
      </c>
      <c r="J291" s="28"/>
      <c r="K291" s="28"/>
      <c r="L291" s="28"/>
      <c r="M291" s="28"/>
      <c r="N291" s="28"/>
      <c r="O291" s="28"/>
      <c r="P291" s="28"/>
      <c r="Q291" s="28"/>
      <c r="R291" s="28"/>
      <c r="S291" s="28"/>
      <c r="T291" s="28"/>
      <c r="U291" s="28"/>
      <c r="V291" s="28"/>
      <c r="W291" s="28"/>
      <c r="X291" s="28"/>
      <c r="Y291" s="28"/>
    </row>
    <row r="292" spans="1:25" s="177" customFormat="1" ht="30" x14ac:dyDescent="0.2">
      <c r="A292" s="47" t="s">
        <v>88</v>
      </c>
      <c r="B292" s="166">
        <v>701</v>
      </c>
      <c r="C292" s="48" t="s">
        <v>104</v>
      </c>
      <c r="D292" s="48" t="s">
        <v>83</v>
      </c>
      <c r="E292" s="117" t="s">
        <v>356</v>
      </c>
      <c r="F292" s="36">
        <v>200</v>
      </c>
      <c r="G292" s="50">
        <f>13791742.35-1795879.68-466168.62</f>
        <v>11529694.050000001</v>
      </c>
      <c r="H292" s="50">
        <v>16729216.199999999</v>
      </c>
      <c r="I292" s="50">
        <v>17398384.850000001</v>
      </c>
      <c r="J292" s="28"/>
      <c r="K292" s="28"/>
      <c r="L292" s="28"/>
      <c r="M292" s="28"/>
      <c r="N292" s="28"/>
      <c r="O292" s="28"/>
      <c r="P292" s="28"/>
      <c r="Q292" s="28"/>
      <c r="R292" s="28"/>
      <c r="S292" s="28"/>
      <c r="T292" s="28"/>
      <c r="U292" s="28"/>
      <c r="V292" s="28"/>
      <c r="W292" s="28"/>
      <c r="X292" s="28"/>
      <c r="Y292" s="28"/>
    </row>
    <row r="293" spans="1:25" s="177" customFormat="1" x14ac:dyDescent="0.2">
      <c r="A293" s="47" t="s">
        <v>97</v>
      </c>
      <c r="B293" s="166">
        <v>701</v>
      </c>
      <c r="C293" s="48" t="s">
        <v>104</v>
      </c>
      <c r="D293" s="48" t="s">
        <v>83</v>
      </c>
      <c r="E293" s="117" t="s">
        <v>356</v>
      </c>
      <c r="F293" s="36">
        <v>300</v>
      </c>
      <c r="G293" s="50">
        <v>3954.84</v>
      </c>
      <c r="H293" s="50">
        <v>0</v>
      </c>
      <c r="I293" s="50">
        <v>0</v>
      </c>
      <c r="J293" s="28"/>
      <c r="K293" s="28"/>
      <c r="L293" s="28"/>
      <c r="M293" s="28"/>
      <c r="N293" s="28"/>
      <c r="O293" s="28"/>
      <c r="P293" s="28"/>
      <c r="Q293" s="28"/>
      <c r="R293" s="28"/>
      <c r="S293" s="28"/>
      <c r="T293" s="28"/>
      <c r="U293" s="28"/>
      <c r="V293" s="28"/>
      <c r="W293" s="28"/>
      <c r="X293" s="28"/>
      <c r="Y293" s="28"/>
    </row>
    <row r="294" spans="1:25" s="177" customFormat="1" x14ac:dyDescent="0.2">
      <c r="A294" s="47" t="s">
        <v>90</v>
      </c>
      <c r="B294" s="166">
        <v>701</v>
      </c>
      <c r="C294" s="48" t="s">
        <v>104</v>
      </c>
      <c r="D294" s="48" t="s">
        <v>83</v>
      </c>
      <c r="E294" s="117" t="s">
        <v>356</v>
      </c>
      <c r="F294" s="36">
        <v>800</v>
      </c>
      <c r="G294" s="50">
        <f>9116.06+5000</f>
        <v>14116.06</v>
      </c>
      <c r="H294" s="50">
        <v>0</v>
      </c>
      <c r="I294" s="50">
        <v>0</v>
      </c>
      <c r="J294" s="28"/>
      <c r="K294" s="28"/>
      <c r="L294" s="28"/>
      <c r="M294" s="28"/>
      <c r="N294" s="28"/>
      <c r="O294" s="28"/>
      <c r="P294" s="28"/>
      <c r="Q294" s="28"/>
      <c r="R294" s="28"/>
      <c r="S294" s="28"/>
      <c r="T294" s="28"/>
      <c r="U294" s="28"/>
      <c r="V294" s="28"/>
      <c r="W294" s="28"/>
      <c r="X294" s="28"/>
      <c r="Y294" s="28"/>
    </row>
    <row r="295" spans="1:25" s="177" customFormat="1" ht="31.5" x14ac:dyDescent="0.25">
      <c r="A295" s="60" t="s">
        <v>433</v>
      </c>
      <c r="B295" s="169">
        <v>701</v>
      </c>
      <c r="C295" s="48" t="s">
        <v>104</v>
      </c>
      <c r="D295" s="48" t="s">
        <v>83</v>
      </c>
      <c r="E295" s="115" t="s">
        <v>194</v>
      </c>
      <c r="F295" s="36"/>
      <c r="G295" s="53">
        <f>G296</f>
        <v>98742595.849999994</v>
      </c>
      <c r="H295" s="53">
        <f t="shared" ref="H295:I297" si="119">H296</f>
        <v>48188398.859999999</v>
      </c>
      <c r="I295" s="53">
        <f t="shared" si="119"/>
        <v>0</v>
      </c>
      <c r="J295" s="28"/>
      <c r="K295" s="28"/>
      <c r="L295" s="28"/>
      <c r="M295" s="28"/>
      <c r="N295" s="28"/>
      <c r="O295" s="28"/>
      <c r="P295" s="28"/>
      <c r="Q295" s="28"/>
      <c r="R295" s="28"/>
      <c r="S295" s="28"/>
      <c r="T295" s="28"/>
      <c r="U295" s="28"/>
      <c r="V295" s="28"/>
      <c r="W295" s="28"/>
      <c r="X295" s="28"/>
      <c r="Y295" s="28"/>
    </row>
    <row r="296" spans="1:25" s="177" customFormat="1" x14ac:dyDescent="0.2">
      <c r="A296" s="51" t="s">
        <v>197</v>
      </c>
      <c r="B296" s="167">
        <v>701</v>
      </c>
      <c r="C296" s="48" t="s">
        <v>104</v>
      </c>
      <c r="D296" s="48" t="s">
        <v>83</v>
      </c>
      <c r="E296" s="117" t="s">
        <v>196</v>
      </c>
      <c r="F296" s="36"/>
      <c r="G296" s="50">
        <f>G297</f>
        <v>98742595.849999994</v>
      </c>
      <c r="H296" s="50">
        <f t="shared" si="119"/>
        <v>48188398.859999999</v>
      </c>
      <c r="I296" s="50">
        <f t="shared" si="119"/>
        <v>0</v>
      </c>
      <c r="J296" s="28"/>
      <c r="K296" s="28"/>
      <c r="L296" s="28"/>
      <c r="M296" s="28"/>
      <c r="N296" s="28"/>
      <c r="O296" s="28"/>
      <c r="P296" s="28"/>
      <c r="Q296" s="28"/>
      <c r="R296" s="28"/>
      <c r="S296" s="28"/>
      <c r="T296" s="28"/>
      <c r="U296" s="28"/>
      <c r="V296" s="28"/>
      <c r="W296" s="28"/>
      <c r="X296" s="28"/>
      <c r="Y296" s="28"/>
    </row>
    <row r="297" spans="1:25" s="177" customFormat="1" ht="30" x14ac:dyDescent="0.2">
      <c r="A297" s="51" t="s">
        <v>292</v>
      </c>
      <c r="B297" s="167">
        <v>701</v>
      </c>
      <c r="C297" s="48" t="s">
        <v>104</v>
      </c>
      <c r="D297" s="48" t="s">
        <v>83</v>
      </c>
      <c r="E297" s="117" t="s">
        <v>293</v>
      </c>
      <c r="F297" s="36"/>
      <c r="G297" s="50">
        <f>G298</f>
        <v>98742595.849999994</v>
      </c>
      <c r="H297" s="50">
        <f t="shared" si="119"/>
        <v>48188398.859999999</v>
      </c>
      <c r="I297" s="50">
        <f t="shared" si="119"/>
        <v>0</v>
      </c>
      <c r="J297" s="28"/>
      <c r="K297" s="28"/>
      <c r="L297" s="28"/>
      <c r="M297" s="28"/>
      <c r="N297" s="28"/>
      <c r="O297" s="28"/>
      <c r="P297" s="28"/>
      <c r="Q297" s="28"/>
      <c r="R297" s="28"/>
      <c r="S297" s="28"/>
      <c r="T297" s="28"/>
      <c r="U297" s="28"/>
      <c r="V297" s="28"/>
      <c r="W297" s="28"/>
      <c r="X297" s="28"/>
      <c r="Y297" s="28"/>
    </row>
    <row r="298" spans="1:25" s="177" customFormat="1" ht="31.5" x14ac:dyDescent="0.3">
      <c r="A298" s="51" t="s">
        <v>141</v>
      </c>
      <c r="B298" s="167">
        <v>701</v>
      </c>
      <c r="C298" s="48" t="s">
        <v>104</v>
      </c>
      <c r="D298" s="48" t="s">
        <v>83</v>
      </c>
      <c r="E298" s="117" t="s">
        <v>293</v>
      </c>
      <c r="F298" s="36">
        <v>400</v>
      </c>
      <c r="G298" s="50">
        <f>9852402.55+88821633.3+68560</f>
        <v>98742595.849999994</v>
      </c>
      <c r="H298" s="50">
        <v>48188398.859999999</v>
      </c>
      <c r="I298" s="53">
        <v>0</v>
      </c>
      <c r="J298" s="28"/>
      <c r="K298" s="392"/>
      <c r="L298" s="28"/>
      <c r="M298" s="28"/>
      <c r="N298" s="28"/>
      <c r="O298" s="28"/>
      <c r="P298" s="28"/>
      <c r="Q298" s="28"/>
      <c r="R298" s="28"/>
      <c r="S298" s="28"/>
      <c r="T298" s="28"/>
      <c r="U298" s="28"/>
      <c r="V298" s="28"/>
      <c r="W298" s="28"/>
      <c r="X298" s="28"/>
      <c r="Y298" s="28"/>
    </row>
    <row r="299" spans="1:25" s="177" customFormat="1" ht="15.75" x14ac:dyDescent="0.25">
      <c r="A299" s="60" t="s">
        <v>74</v>
      </c>
      <c r="B299" s="164">
        <v>701</v>
      </c>
      <c r="C299" s="45" t="s">
        <v>104</v>
      </c>
      <c r="D299" s="45" t="s">
        <v>83</v>
      </c>
      <c r="E299" s="115" t="s">
        <v>75</v>
      </c>
      <c r="F299" s="38"/>
      <c r="G299" s="53">
        <f>G300</f>
        <v>14442006.16</v>
      </c>
      <c r="H299" s="53">
        <f t="shared" ref="H299:I300" si="120">H300</f>
        <v>0</v>
      </c>
      <c r="I299" s="53">
        <f t="shared" si="120"/>
        <v>0</v>
      </c>
      <c r="J299" s="28"/>
      <c r="K299" s="28"/>
      <c r="L299" s="28"/>
      <c r="M299" s="28"/>
      <c r="N299" s="28"/>
      <c r="O299" s="28"/>
      <c r="P299" s="28"/>
      <c r="Q299" s="28"/>
      <c r="R299" s="28"/>
      <c r="S299" s="28"/>
      <c r="T299" s="28"/>
      <c r="U299" s="28"/>
      <c r="V299" s="28"/>
      <c r="W299" s="28"/>
      <c r="X299" s="28"/>
      <c r="Y299" s="28"/>
    </row>
    <row r="300" spans="1:25" s="177" customFormat="1" ht="15.75" x14ac:dyDescent="0.25">
      <c r="A300" s="51" t="s">
        <v>111</v>
      </c>
      <c r="B300" s="169">
        <v>701</v>
      </c>
      <c r="C300" s="48" t="s">
        <v>104</v>
      </c>
      <c r="D300" s="48" t="s">
        <v>83</v>
      </c>
      <c r="E300" s="117" t="s">
        <v>112</v>
      </c>
      <c r="F300" s="36"/>
      <c r="G300" s="50">
        <f>G301</f>
        <v>14442006.16</v>
      </c>
      <c r="H300" s="50">
        <f t="shared" si="120"/>
        <v>0</v>
      </c>
      <c r="I300" s="50">
        <f t="shared" si="120"/>
        <v>0</v>
      </c>
      <c r="J300" s="28"/>
      <c r="K300" s="28"/>
      <c r="L300" s="28"/>
      <c r="M300" s="28"/>
      <c r="N300" s="28"/>
      <c r="O300" s="28"/>
      <c r="P300" s="28"/>
      <c r="Q300" s="28"/>
      <c r="R300" s="28"/>
      <c r="S300" s="28"/>
      <c r="T300" s="28"/>
      <c r="U300" s="28"/>
      <c r="V300" s="28"/>
      <c r="W300" s="28"/>
      <c r="X300" s="28"/>
      <c r="Y300" s="28"/>
    </row>
    <row r="301" spans="1:25" s="177" customFormat="1" ht="30" x14ac:dyDescent="0.2">
      <c r="A301" s="51" t="s">
        <v>119</v>
      </c>
      <c r="B301" s="167">
        <v>701</v>
      </c>
      <c r="C301" s="48" t="s">
        <v>104</v>
      </c>
      <c r="D301" s="48" t="s">
        <v>83</v>
      </c>
      <c r="E301" s="117" t="s">
        <v>120</v>
      </c>
      <c r="F301" s="36"/>
      <c r="G301" s="50">
        <f>SUM(G302:G303)</f>
        <v>14442006.16</v>
      </c>
      <c r="H301" s="50">
        <f t="shared" ref="H301:I301" si="121">SUM(H302:H303)</f>
        <v>0</v>
      </c>
      <c r="I301" s="50">
        <f t="shared" si="121"/>
        <v>0</v>
      </c>
      <c r="J301" s="28"/>
      <c r="K301" s="28"/>
      <c r="L301" s="28"/>
      <c r="M301" s="28"/>
      <c r="N301" s="28"/>
      <c r="O301" s="28"/>
      <c r="P301" s="28"/>
      <c r="Q301" s="28"/>
      <c r="R301" s="28"/>
      <c r="S301" s="28"/>
      <c r="T301" s="28"/>
      <c r="U301" s="28"/>
      <c r="V301" s="28"/>
      <c r="W301" s="28"/>
      <c r="X301" s="28"/>
      <c r="Y301" s="28"/>
    </row>
    <row r="302" spans="1:25" s="177" customFormat="1" ht="30" x14ac:dyDescent="0.2">
      <c r="A302" s="51" t="s">
        <v>88</v>
      </c>
      <c r="B302" s="167">
        <v>701</v>
      </c>
      <c r="C302" s="48" t="s">
        <v>104</v>
      </c>
      <c r="D302" s="48" t="s">
        <v>83</v>
      </c>
      <c r="E302" s="117" t="s">
        <v>120</v>
      </c>
      <c r="F302" s="36">
        <v>200</v>
      </c>
      <c r="G302" s="50">
        <f>'Приложение 3'!F171</f>
        <v>13879746.67</v>
      </c>
      <c r="H302" s="50">
        <f>'Приложение 3'!G171</f>
        <v>0</v>
      </c>
      <c r="I302" s="50">
        <f>'Приложение 3'!H171</f>
        <v>0</v>
      </c>
      <c r="J302" s="28"/>
      <c r="K302" s="28"/>
      <c r="L302" s="28"/>
      <c r="M302" s="28"/>
      <c r="N302" s="28"/>
      <c r="O302" s="28"/>
      <c r="P302" s="28"/>
      <c r="Q302" s="28"/>
      <c r="R302" s="28"/>
      <c r="S302" s="28"/>
      <c r="T302" s="28"/>
      <c r="U302" s="28"/>
      <c r="V302" s="28"/>
      <c r="W302" s="28"/>
      <c r="X302" s="28"/>
      <c r="Y302" s="28"/>
    </row>
    <row r="303" spans="1:25" s="177" customFormat="1" x14ac:dyDescent="0.2">
      <c r="A303" s="51" t="s">
        <v>90</v>
      </c>
      <c r="B303" s="167">
        <v>701</v>
      </c>
      <c r="C303" s="48" t="s">
        <v>104</v>
      </c>
      <c r="D303" s="48" t="s">
        <v>83</v>
      </c>
      <c r="E303" s="117" t="s">
        <v>120</v>
      </c>
      <c r="F303" s="36">
        <v>800</v>
      </c>
      <c r="G303" s="50">
        <f>'Приложение 3'!F172</f>
        <v>562259.49</v>
      </c>
      <c r="H303" s="50">
        <f>'Приложение 3'!G172</f>
        <v>0</v>
      </c>
      <c r="I303" s="50">
        <f>'Приложение 3'!H172</f>
        <v>0</v>
      </c>
      <c r="J303" s="28"/>
      <c r="K303" s="28"/>
      <c r="L303" s="28"/>
      <c r="M303" s="28"/>
      <c r="N303" s="28"/>
      <c r="O303" s="28"/>
      <c r="P303" s="28"/>
      <c r="Q303" s="28"/>
      <c r="R303" s="28"/>
      <c r="S303" s="28"/>
      <c r="T303" s="28"/>
      <c r="U303" s="28"/>
      <c r="V303" s="28"/>
      <c r="W303" s="28"/>
      <c r="X303" s="28"/>
      <c r="Y303" s="28"/>
    </row>
    <row r="304" spans="1:25" s="177" customFormat="1" ht="31.5" x14ac:dyDescent="0.25">
      <c r="A304" s="44" t="s">
        <v>144</v>
      </c>
      <c r="B304" s="164">
        <v>701</v>
      </c>
      <c r="C304" s="45" t="s">
        <v>104</v>
      </c>
      <c r="D304" s="45" t="s">
        <v>133</v>
      </c>
      <c r="E304" s="62"/>
      <c r="F304" s="38"/>
      <c r="G304" s="53">
        <f>G338+G321+G313+G305+G334+G342</f>
        <v>272826</v>
      </c>
      <c r="H304" s="53">
        <f t="shared" ref="H304:I304" si="122">H338+H321+H313+H305+H334+H342</f>
        <v>0</v>
      </c>
      <c r="I304" s="53">
        <f t="shared" si="122"/>
        <v>0</v>
      </c>
      <c r="J304" s="28"/>
      <c r="K304" s="28"/>
      <c r="L304" s="28"/>
      <c r="M304" s="28"/>
      <c r="N304" s="28"/>
      <c r="O304" s="28"/>
      <c r="P304" s="28"/>
      <c r="Q304" s="28"/>
      <c r="R304" s="28"/>
      <c r="S304" s="28"/>
      <c r="T304" s="28"/>
      <c r="U304" s="28"/>
      <c r="V304" s="28"/>
      <c r="W304" s="28"/>
      <c r="X304" s="28"/>
      <c r="Y304" s="28"/>
    </row>
    <row r="305" spans="1:25" s="177" customFormat="1" ht="15.75" hidden="1" x14ac:dyDescent="0.25">
      <c r="A305" s="60" t="s">
        <v>229</v>
      </c>
      <c r="B305" s="169">
        <v>701</v>
      </c>
      <c r="C305" s="45" t="s">
        <v>104</v>
      </c>
      <c r="D305" s="45" t="s">
        <v>133</v>
      </c>
      <c r="E305" s="115" t="s">
        <v>230</v>
      </c>
      <c r="F305" s="36"/>
      <c r="G305" s="50">
        <v>0</v>
      </c>
      <c r="H305" s="50">
        <v>0</v>
      </c>
      <c r="I305" s="50">
        <v>0</v>
      </c>
      <c r="J305" s="28"/>
      <c r="K305" s="28"/>
      <c r="L305" s="28"/>
      <c r="M305" s="28"/>
      <c r="N305" s="28"/>
      <c r="O305" s="28"/>
      <c r="P305" s="28"/>
      <c r="Q305" s="28"/>
      <c r="R305" s="28"/>
      <c r="S305" s="28"/>
      <c r="T305" s="28"/>
      <c r="U305" s="28"/>
      <c r="V305" s="28"/>
      <c r="W305" s="28"/>
      <c r="X305" s="28"/>
      <c r="Y305" s="28"/>
    </row>
    <row r="306" spans="1:25" s="177" customFormat="1" hidden="1" x14ac:dyDescent="0.2">
      <c r="A306" s="51" t="s">
        <v>199</v>
      </c>
      <c r="B306" s="167">
        <v>701</v>
      </c>
      <c r="C306" s="48" t="s">
        <v>104</v>
      </c>
      <c r="D306" s="48" t="s">
        <v>133</v>
      </c>
      <c r="E306" s="117" t="s">
        <v>234</v>
      </c>
      <c r="F306" s="36"/>
      <c r="G306" s="50">
        <v>0</v>
      </c>
      <c r="H306" s="50">
        <v>0</v>
      </c>
      <c r="I306" s="50">
        <v>0</v>
      </c>
      <c r="J306" s="28"/>
      <c r="K306" s="28"/>
      <c r="L306" s="28"/>
      <c r="M306" s="28"/>
      <c r="N306" s="28"/>
      <c r="O306" s="28"/>
      <c r="P306" s="28"/>
      <c r="Q306" s="28"/>
      <c r="R306" s="28"/>
      <c r="S306" s="28"/>
      <c r="T306" s="28"/>
      <c r="U306" s="28"/>
      <c r="V306" s="28"/>
      <c r="W306" s="28"/>
      <c r="X306" s="28"/>
      <c r="Y306" s="28"/>
    </row>
    <row r="307" spans="1:25" s="177" customFormat="1" ht="30" hidden="1" x14ac:dyDescent="0.2">
      <c r="A307" s="51" t="s">
        <v>357</v>
      </c>
      <c r="B307" s="167">
        <v>701</v>
      </c>
      <c r="C307" s="48" t="s">
        <v>104</v>
      </c>
      <c r="D307" s="48" t="s">
        <v>133</v>
      </c>
      <c r="E307" s="117" t="s">
        <v>358</v>
      </c>
      <c r="F307" s="36"/>
      <c r="G307" s="50">
        <v>0</v>
      </c>
      <c r="H307" s="50">
        <v>0</v>
      </c>
      <c r="I307" s="50">
        <v>0</v>
      </c>
      <c r="J307" s="28"/>
      <c r="K307" s="28"/>
      <c r="L307" s="28"/>
      <c r="M307" s="28"/>
      <c r="N307" s="28"/>
      <c r="O307" s="28"/>
      <c r="P307" s="28"/>
      <c r="Q307" s="28"/>
      <c r="R307" s="28"/>
      <c r="S307" s="28"/>
      <c r="T307" s="28"/>
      <c r="U307" s="28"/>
      <c r="V307" s="28"/>
      <c r="W307" s="28"/>
      <c r="X307" s="28"/>
      <c r="Y307" s="28"/>
    </row>
    <row r="308" spans="1:25" s="177" customFormat="1" ht="30" hidden="1" x14ac:dyDescent="0.2">
      <c r="A308" s="47" t="s">
        <v>88</v>
      </c>
      <c r="B308" s="166">
        <v>701</v>
      </c>
      <c r="C308" s="48" t="s">
        <v>104</v>
      </c>
      <c r="D308" s="48" t="s">
        <v>133</v>
      </c>
      <c r="E308" s="117" t="s">
        <v>358</v>
      </c>
      <c r="F308" s="36">
        <v>200</v>
      </c>
      <c r="G308" s="50"/>
      <c r="H308" s="50"/>
      <c r="I308" s="50"/>
      <c r="J308" s="28"/>
      <c r="K308" s="28"/>
      <c r="L308" s="28"/>
      <c r="M308" s="28"/>
      <c r="N308" s="28"/>
      <c r="O308" s="28"/>
      <c r="P308" s="28"/>
      <c r="Q308" s="28"/>
      <c r="R308" s="28"/>
      <c r="S308" s="28"/>
      <c r="T308" s="28"/>
      <c r="U308" s="28"/>
      <c r="V308" s="28"/>
      <c r="W308" s="28"/>
      <c r="X308" s="28"/>
      <c r="Y308" s="28"/>
    </row>
    <row r="309" spans="1:25" s="177" customFormat="1" ht="45" hidden="1" x14ac:dyDescent="0.2">
      <c r="A309" s="51" t="s">
        <v>353</v>
      </c>
      <c r="B309" s="167">
        <v>701</v>
      </c>
      <c r="C309" s="48" t="s">
        <v>104</v>
      </c>
      <c r="D309" s="48" t="s">
        <v>133</v>
      </c>
      <c r="E309" s="117" t="s">
        <v>354</v>
      </c>
      <c r="F309" s="36"/>
      <c r="G309" s="50">
        <v>0</v>
      </c>
      <c r="H309" s="50">
        <v>0</v>
      </c>
      <c r="I309" s="50">
        <v>0</v>
      </c>
      <c r="J309" s="28"/>
      <c r="K309" s="28"/>
      <c r="L309" s="28"/>
      <c r="M309" s="28"/>
      <c r="N309" s="28"/>
      <c r="O309" s="28"/>
      <c r="P309" s="28"/>
      <c r="Q309" s="28"/>
      <c r="R309" s="28"/>
      <c r="S309" s="28"/>
      <c r="T309" s="28"/>
      <c r="U309" s="28"/>
      <c r="V309" s="28"/>
      <c r="W309" s="28"/>
      <c r="X309" s="28"/>
      <c r="Y309" s="28"/>
    </row>
    <row r="310" spans="1:25" s="177" customFormat="1" ht="30" hidden="1" x14ac:dyDescent="0.2">
      <c r="A310" s="47" t="s">
        <v>88</v>
      </c>
      <c r="B310" s="166">
        <v>701</v>
      </c>
      <c r="C310" s="48" t="s">
        <v>104</v>
      </c>
      <c r="D310" s="48" t="s">
        <v>133</v>
      </c>
      <c r="E310" s="117" t="s">
        <v>354</v>
      </c>
      <c r="F310" s="36">
        <v>200</v>
      </c>
      <c r="G310" s="50"/>
      <c r="H310" s="50"/>
      <c r="I310" s="50"/>
      <c r="J310" s="28"/>
      <c r="K310" s="28"/>
      <c r="L310" s="28"/>
      <c r="M310" s="28"/>
      <c r="N310" s="28"/>
      <c r="O310" s="28"/>
      <c r="P310" s="28"/>
      <c r="Q310" s="28"/>
      <c r="R310" s="28"/>
      <c r="S310" s="28"/>
      <c r="T310" s="28"/>
      <c r="U310" s="28"/>
      <c r="V310" s="28"/>
      <c r="W310" s="28"/>
      <c r="X310" s="28"/>
      <c r="Y310" s="28"/>
    </row>
    <row r="311" spans="1:25" s="177" customFormat="1" ht="35.25" hidden="1" customHeight="1" x14ac:dyDescent="0.2">
      <c r="A311" s="47" t="s">
        <v>359</v>
      </c>
      <c r="B311" s="166">
        <v>701</v>
      </c>
      <c r="C311" s="48" t="s">
        <v>104</v>
      </c>
      <c r="D311" s="48" t="s">
        <v>133</v>
      </c>
      <c r="E311" s="117" t="s">
        <v>360</v>
      </c>
      <c r="F311" s="36"/>
      <c r="G311" s="50">
        <v>0</v>
      </c>
      <c r="H311" s="50">
        <v>0</v>
      </c>
      <c r="I311" s="50">
        <v>0</v>
      </c>
      <c r="J311" s="28"/>
      <c r="K311" s="28"/>
      <c r="L311" s="28"/>
      <c r="M311" s="28"/>
      <c r="N311" s="28"/>
      <c r="O311" s="28"/>
      <c r="P311" s="28"/>
      <c r="Q311" s="28"/>
      <c r="R311" s="28"/>
      <c r="S311" s="28"/>
      <c r="T311" s="28"/>
      <c r="U311" s="28"/>
      <c r="V311" s="28"/>
      <c r="W311" s="28"/>
      <c r="X311" s="28"/>
      <c r="Y311" s="28"/>
    </row>
    <row r="312" spans="1:25" s="177" customFormat="1" ht="35.25" hidden="1" customHeight="1" x14ac:dyDescent="0.2">
      <c r="A312" s="47" t="s">
        <v>88</v>
      </c>
      <c r="B312" s="166">
        <v>701</v>
      </c>
      <c r="C312" s="48" t="s">
        <v>104</v>
      </c>
      <c r="D312" s="48" t="s">
        <v>133</v>
      </c>
      <c r="E312" s="117" t="s">
        <v>360</v>
      </c>
      <c r="F312" s="36">
        <v>200</v>
      </c>
      <c r="G312" s="50"/>
      <c r="H312" s="50"/>
      <c r="I312" s="50"/>
      <c r="J312" s="28"/>
      <c r="K312" s="28"/>
      <c r="L312" s="28"/>
      <c r="M312" s="28"/>
      <c r="N312" s="28"/>
      <c r="O312" s="28"/>
      <c r="P312" s="28"/>
      <c r="Q312" s="28"/>
      <c r="R312" s="28"/>
      <c r="S312" s="28"/>
      <c r="T312" s="28"/>
      <c r="U312" s="28"/>
      <c r="V312" s="28"/>
      <c r="W312" s="28"/>
      <c r="X312" s="28"/>
      <c r="Y312" s="28"/>
    </row>
    <row r="313" spans="1:25" s="177" customFormat="1" ht="47.25" x14ac:dyDescent="0.25">
      <c r="A313" s="60" t="s">
        <v>235</v>
      </c>
      <c r="B313" s="169">
        <v>701</v>
      </c>
      <c r="C313" s="45" t="s">
        <v>104</v>
      </c>
      <c r="D313" s="45" t="s">
        <v>133</v>
      </c>
      <c r="E313" s="115" t="s">
        <v>236</v>
      </c>
      <c r="F313" s="38"/>
      <c r="G313" s="53">
        <f>G314</f>
        <v>4000</v>
      </c>
      <c r="H313" s="53">
        <f t="shared" ref="H313:I315" si="123">H314</f>
        <v>0</v>
      </c>
      <c r="I313" s="53">
        <f t="shared" si="123"/>
        <v>0</v>
      </c>
      <c r="J313" s="28"/>
      <c r="K313" s="28"/>
      <c r="L313" s="28"/>
      <c r="M313" s="28"/>
      <c r="N313" s="28"/>
      <c r="O313" s="28"/>
      <c r="P313" s="28"/>
      <c r="Q313" s="28"/>
      <c r="R313" s="28"/>
      <c r="S313" s="28"/>
      <c r="T313" s="28"/>
      <c r="U313" s="28"/>
      <c r="V313" s="28"/>
      <c r="W313" s="28"/>
      <c r="X313" s="28"/>
      <c r="Y313" s="28"/>
    </row>
    <row r="314" spans="1:25" s="177" customFormat="1" x14ac:dyDescent="0.2">
      <c r="A314" s="127" t="s">
        <v>199</v>
      </c>
      <c r="B314" s="171">
        <v>701</v>
      </c>
      <c r="C314" s="48" t="s">
        <v>104</v>
      </c>
      <c r="D314" s="48" t="s">
        <v>133</v>
      </c>
      <c r="E314" s="48" t="s">
        <v>237</v>
      </c>
      <c r="F314" s="36"/>
      <c r="G314" s="50">
        <f>G315</f>
        <v>4000</v>
      </c>
      <c r="H314" s="50">
        <f t="shared" si="123"/>
        <v>0</v>
      </c>
      <c r="I314" s="50">
        <f t="shared" si="123"/>
        <v>0</v>
      </c>
      <c r="J314" s="28"/>
      <c r="K314" s="28"/>
      <c r="L314" s="28"/>
      <c r="M314" s="28"/>
      <c r="N314" s="28"/>
      <c r="O314" s="28"/>
      <c r="P314" s="28"/>
      <c r="Q314" s="28"/>
      <c r="R314" s="28"/>
      <c r="S314" s="28"/>
      <c r="T314" s="28"/>
      <c r="U314" s="28"/>
      <c r="V314" s="28"/>
      <c r="W314" s="28"/>
      <c r="X314" s="28"/>
      <c r="Y314" s="28"/>
    </row>
    <row r="315" spans="1:25" s="177" customFormat="1" ht="30" x14ac:dyDescent="0.2">
      <c r="A315" s="127" t="s">
        <v>321</v>
      </c>
      <c r="B315" s="171">
        <v>701</v>
      </c>
      <c r="C315" s="48" t="s">
        <v>104</v>
      </c>
      <c r="D315" s="48" t="s">
        <v>133</v>
      </c>
      <c r="E315" s="48">
        <v>5240011600</v>
      </c>
      <c r="F315" s="36"/>
      <c r="G315" s="50">
        <f>G316</f>
        <v>4000</v>
      </c>
      <c r="H315" s="50">
        <f t="shared" si="123"/>
        <v>0</v>
      </c>
      <c r="I315" s="50">
        <f t="shared" si="123"/>
        <v>0</v>
      </c>
      <c r="J315" s="28"/>
      <c r="K315" s="28"/>
      <c r="L315" s="28"/>
      <c r="M315" s="28"/>
      <c r="N315" s="28"/>
      <c r="O315" s="28"/>
      <c r="P315" s="28"/>
      <c r="Q315" s="28"/>
      <c r="R315" s="28"/>
      <c r="S315" s="28"/>
      <c r="T315" s="28"/>
      <c r="U315" s="28"/>
      <c r="V315" s="28"/>
      <c r="W315" s="28"/>
      <c r="X315" s="28"/>
      <c r="Y315" s="28"/>
    </row>
    <row r="316" spans="1:25" s="177" customFormat="1" ht="30" x14ac:dyDescent="0.2">
      <c r="A316" s="47" t="s">
        <v>88</v>
      </c>
      <c r="B316" s="166">
        <v>701</v>
      </c>
      <c r="C316" s="48" t="s">
        <v>104</v>
      </c>
      <c r="D316" s="48" t="s">
        <v>133</v>
      </c>
      <c r="E316" s="61">
        <v>5240011600</v>
      </c>
      <c r="F316" s="36">
        <v>200</v>
      </c>
      <c r="G316" s="50">
        <v>4000</v>
      </c>
      <c r="H316" s="50">
        <v>0</v>
      </c>
      <c r="I316" s="50">
        <v>0</v>
      </c>
      <c r="J316" s="28"/>
      <c r="K316" s="28"/>
      <c r="L316" s="28"/>
      <c r="M316" s="28"/>
      <c r="N316" s="28"/>
      <c r="O316" s="28"/>
      <c r="P316" s="28"/>
      <c r="Q316" s="28"/>
      <c r="R316" s="28"/>
      <c r="S316" s="28"/>
      <c r="T316" s="28"/>
      <c r="U316" s="28"/>
      <c r="V316" s="28"/>
      <c r="W316" s="28"/>
      <c r="X316" s="28"/>
      <c r="Y316" s="28"/>
    </row>
    <row r="317" spans="1:25" s="177" customFormat="1" ht="31.5" hidden="1" x14ac:dyDescent="0.25">
      <c r="A317" s="44" t="s">
        <v>238</v>
      </c>
      <c r="B317" s="164">
        <v>701</v>
      </c>
      <c r="C317" s="45" t="s">
        <v>104</v>
      </c>
      <c r="D317" s="45" t="s">
        <v>133</v>
      </c>
      <c r="E317" s="45" t="s">
        <v>239</v>
      </c>
      <c r="F317" s="38"/>
      <c r="G317" s="53">
        <v>0</v>
      </c>
      <c r="H317" s="53">
        <v>0</v>
      </c>
      <c r="I317" s="53">
        <v>0</v>
      </c>
      <c r="J317" s="28"/>
      <c r="K317" s="28"/>
      <c r="L317" s="28"/>
      <c r="M317" s="28"/>
      <c r="N317" s="28"/>
      <c r="O317" s="28"/>
      <c r="P317" s="28"/>
      <c r="Q317" s="28"/>
      <c r="R317" s="28"/>
      <c r="S317" s="28"/>
      <c r="T317" s="28"/>
      <c r="U317" s="28"/>
      <c r="V317" s="28"/>
      <c r="W317" s="28"/>
      <c r="X317" s="28"/>
      <c r="Y317" s="28"/>
    </row>
    <row r="318" spans="1:25" s="177" customFormat="1" hidden="1" x14ac:dyDescent="0.2">
      <c r="A318" s="47" t="s">
        <v>199</v>
      </c>
      <c r="B318" s="166">
        <v>701</v>
      </c>
      <c r="C318" s="48" t="s">
        <v>104</v>
      </c>
      <c r="D318" s="48" t="s">
        <v>133</v>
      </c>
      <c r="E318" s="48" t="s">
        <v>240</v>
      </c>
      <c r="F318" s="36"/>
      <c r="G318" s="50">
        <v>0</v>
      </c>
      <c r="H318" s="50">
        <v>0</v>
      </c>
      <c r="I318" s="50">
        <v>0</v>
      </c>
      <c r="J318" s="28"/>
      <c r="K318" s="28"/>
      <c r="L318" s="28"/>
      <c r="M318" s="28"/>
      <c r="N318" s="28"/>
      <c r="O318" s="28"/>
      <c r="P318" s="28"/>
      <c r="Q318" s="28"/>
      <c r="R318" s="28"/>
      <c r="S318" s="28"/>
      <c r="T318" s="28"/>
      <c r="U318" s="28"/>
      <c r="V318" s="28"/>
      <c r="W318" s="28"/>
      <c r="X318" s="28"/>
      <c r="Y318" s="28"/>
    </row>
    <row r="319" spans="1:25" s="177" customFormat="1" ht="30" hidden="1" x14ac:dyDescent="0.2">
      <c r="A319" s="47" t="s">
        <v>92</v>
      </c>
      <c r="B319" s="166">
        <v>701</v>
      </c>
      <c r="C319" s="48" t="s">
        <v>104</v>
      </c>
      <c r="D319" s="48" t="s">
        <v>133</v>
      </c>
      <c r="E319" s="48">
        <v>5740022001</v>
      </c>
      <c r="F319" s="36"/>
      <c r="G319" s="50">
        <v>0</v>
      </c>
      <c r="H319" s="50">
        <v>0</v>
      </c>
      <c r="I319" s="50">
        <v>0</v>
      </c>
      <c r="J319" s="28"/>
      <c r="K319" s="28"/>
      <c r="L319" s="28"/>
      <c r="M319" s="28"/>
      <c r="N319" s="28"/>
      <c r="O319" s="28"/>
      <c r="P319" s="28"/>
      <c r="Q319" s="28"/>
      <c r="R319" s="28"/>
      <c r="S319" s="28"/>
      <c r="T319" s="28"/>
      <c r="U319" s="28"/>
      <c r="V319" s="28"/>
      <c r="W319" s="28"/>
      <c r="X319" s="28"/>
      <c r="Y319" s="28"/>
    </row>
    <row r="320" spans="1:25" s="177" customFormat="1" ht="30" hidden="1" x14ac:dyDescent="0.2">
      <c r="A320" s="47" t="s">
        <v>88</v>
      </c>
      <c r="B320" s="166">
        <v>701</v>
      </c>
      <c r="C320" s="48" t="s">
        <v>104</v>
      </c>
      <c r="D320" s="48" t="s">
        <v>133</v>
      </c>
      <c r="E320" s="61">
        <v>5740022001</v>
      </c>
      <c r="F320" s="36">
        <v>200</v>
      </c>
      <c r="G320" s="50"/>
      <c r="H320" s="50"/>
      <c r="I320" s="50"/>
      <c r="J320" s="28"/>
      <c r="K320" s="28"/>
      <c r="L320" s="28"/>
      <c r="M320" s="28"/>
      <c r="N320" s="28"/>
      <c r="O320" s="28"/>
      <c r="P320" s="28"/>
      <c r="Q320" s="28"/>
      <c r="R320" s="28"/>
      <c r="S320" s="28"/>
      <c r="T320" s="28"/>
      <c r="U320" s="28"/>
      <c r="V320" s="28"/>
      <c r="W320" s="28"/>
      <c r="X320" s="28"/>
      <c r="Y320" s="28"/>
    </row>
    <row r="321" spans="1:25" s="177" customFormat="1" ht="15.75" x14ac:dyDescent="0.25">
      <c r="A321" s="60" t="s">
        <v>223</v>
      </c>
      <c r="B321" s="169">
        <v>701</v>
      </c>
      <c r="C321" s="45" t="s">
        <v>104</v>
      </c>
      <c r="D321" s="45" t="s">
        <v>133</v>
      </c>
      <c r="E321" s="115" t="s">
        <v>224</v>
      </c>
      <c r="F321" s="38"/>
      <c r="G321" s="53">
        <f>G322</f>
        <v>159126</v>
      </c>
      <c r="H321" s="53">
        <f t="shared" ref="H321:I321" si="124">H322</f>
        <v>0</v>
      </c>
      <c r="I321" s="53">
        <f t="shared" si="124"/>
        <v>0</v>
      </c>
      <c r="J321" s="28"/>
      <c r="K321" s="28"/>
      <c r="L321" s="28"/>
      <c r="M321" s="28"/>
      <c r="N321" s="28"/>
      <c r="O321" s="28"/>
      <c r="P321" s="28"/>
      <c r="Q321" s="28"/>
      <c r="R321" s="28"/>
      <c r="S321" s="28"/>
      <c r="T321" s="28"/>
      <c r="U321" s="28"/>
      <c r="V321" s="28"/>
      <c r="W321" s="28"/>
      <c r="X321" s="28"/>
      <c r="Y321" s="28"/>
    </row>
    <row r="322" spans="1:25" s="177" customFormat="1" x14ac:dyDescent="0.2">
      <c r="A322" s="124" t="s">
        <v>199</v>
      </c>
      <c r="B322" s="170">
        <v>701</v>
      </c>
      <c r="C322" s="48" t="s">
        <v>104</v>
      </c>
      <c r="D322" s="48" t="s">
        <v>133</v>
      </c>
      <c r="E322" s="117" t="s">
        <v>225</v>
      </c>
      <c r="F322" s="36"/>
      <c r="G322" s="50">
        <f>G323+G326+G332</f>
        <v>159126</v>
      </c>
      <c r="H322" s="50">
        <f t="shared" ref="H322:I322" si="125">H323+H326+H332</f>
        <v>0</v>
      </c>
      <c r="I322" s="50">
        <f t="shared" si="125"/>
        <v>0</v>
      </c>
      <c r="J322" s="28"/>
      <c r="K322" s="28"/>
      <c r="L322" s="28"/>
      <c r="M322" s="28"/>
      <c r="N322" s="28"/>
      <c r="O322" s="28"/>
      <c r="P322" s="28"/>
      <c r="Q322" s="28"/>
      <c r="R322" s="28"/>
      <c r="S322" s="28"/>
      <c r="T322" s="28"/>
      <c r="U322" s="28"/>
      <c r="V322" s="28"/>
      <c r="W322" s="28"/>
      <c r="X322" s="28"/>
      <c r="Y322" s="28"/>
    </row>
    <row r="323" spans="1:25" s="177" customFormat="1" ht="30" x14ac:dyDescent="0.2">
      <c r="A323" s="124" t="s">
        <v>344</v>
      </c>
      <c r="B323" s="170">
        <v>701</v>
      </c>
      <c r="C323" s="48" t="s">
        <v>104</v>
      </c>
      <c r="D323" s="48" t="s">
        <v>133</v>
      </c>
      <c r="E323" s="117">
        <v>5840022001</v>
      </c>
      <c r="F323" s="36"/>
      <c r="G323" s="50">
        <f>SUM(G324:G325)</f>
        <v>32500</v>
      </c>
      <c r="H323" s="50">
        <f t="shared" ref="H323:I323" si="126">SUM(H324:H325)</f>
        <v>0</v>
      </c>
      <c r="I323" s="50">
        <f t="shared" si="126"/>
        <v>0</v>
      </c>
      <c r="J323" s="28"/>
      <c r="K323" s="28"/>
      <c r="L323" s="28"/>
      <c r="M323" s="28"/>
      <c r="N323" s="28"/>
      <c r="O323" s="28"/>
      <c r="P323" s="28"/>
      <c r="Q323" s="28"/>
      <c r="R323" s="28"/>
      <c r="S323" s="28"/>
      <c r="T323" s="28"/>
      <c r="U323" s="28"/>
      <c r="V323" s="28"/>
      <c r="W323" s="28"/>
      <c r="X323" s="28"/>
      <c r="Y323" s="28"/>
    </row>
    <row r="324" spans="1:25" s="177" customFormat="1" ht="75" x14ac:dyDescent="0.2">
      <c r="A324" s="124" t="s">
        <v>80</v>
      </c>
      <c r="B324" s="170">
        <v>701</v>
      </c>
      <c r="C324" s="48" t="s">
        <v>104</v>
      </c>
      <c r="D324" s="48" t="s">
        <v>133</v>
      </c>
      <c r="E324" s="117">
        <v>5840022001</v>
      </c>
      <c r="F324" s="36">
        <v>100</v>
      </c>
      <c r="G324" s="50">
        <v>6000</v>
      </c>
      <c r="H324" s="50">
        <v>0</v>
      </c>
      <c r="I324" s="50">
        <v>0</v>
      </c>
      <c r="J324" s="28"/>
      <c r="K324" s="28"/>
      <c r="L324" s="28"/>
      <c r="M324" s="28"/>
      <c r="N324" s="28"/>
      <c r="O324" s="28"/>
      <c r="P324" s="28"/>
      <c r="Q324" s="28"/>
      <c r="R324" s="28"/>
      <c r="S324" s="28"/>
      <c r="T324" s="28"/>
      <c r="U324" s="28"/>
      <c r="V324" s="28"/>
      <c r="W324" s="28"/>
      <c r="X324" s="28"/>
      <c r="Y324" s="28"/>
    </row>
    <row r="325" spans="1:25" s="177" customFormat="1" ht="30" x14ac:dyDescent="0.2">
      <c r="A325" s="124" t="s">
        <v>88</v>
      </c>
      <c r="B325" s="170">
        <v>701</v>
      </c>
      <c r="C325" s="48" t="s">
        <v>104</v>
      </c>
      <c r="D325" s="48" t="s">
        <v>133</v>
      </c>
      <c r="E325" s="117">
        <v>5840022001</v>
      </c>
      <c r="F325" s="36">
        <v>200</v>
      </c>
      <c r="G325" s="50">
        <f>22500+4000</f>
        <v>26500</v>
      </c>
      <c r="H325" s="50"/>
      <c r="I325" s="50"/>
      <c r="J325" s="28"/>
      <c r="K325" s="28"/>
      <c r="L325" s="28"/>
      <c r="M325" s="28"/>
      <c r="N325" s="28"/>
      <c r="O325" s="28"/>
      <c r="P325" s="28"/>
      <c r="Q325" s="28"/>
      <c r="R325" s="28"/>
      <c r="S325" s="28"/>
      <c r="T325" s="28"/>
      <c r="U325" s="28"/>
      <c r="V325" s="28"/>
      <c r="W325" s="28"/>
      <c r="X325" s="28"/>
      <c r="Y325" s="28"/>
    </row>
    <row r="326" spans="1:25" s="177" customFormat="1" ht="45" x14ac:dyDescent="0.2">
      <c r="A326" s="124" t="s">
        <v>349</v>
      </c>
      <c r="B326" s="170">
        <v>701</v>
      </c>
      <c r="C326" s="48" t="s">
        <v>104</v>
      </c>
      <c r="D326" s="48" t="s">
        <v>133</v>
      </c>
      <c r="E326" s="117">
        <v>5840022002</v>
      </c>
      <c r="F326" s="36"/>
      <c r="G326" s="50">
        <f>SUM(G327:G329)</f>
        <v>124126</v>
      </c>
      <c r="H326" s="50">
        <f t="shared" ref="H326:I326" si="127">SUM(H327:H329)</f>
        <v>0</v>
      </c>
      <c r="I326" s="50">
        <f t="shared" si="127"/>
        <v>0</v>
      </c>
      <c r="J326" s="28"/>
      <c r="K326" s="28"/>
      <c r="L326" s="28"/>
      <c r="M326" s="28"/>
      <c r="N326" s="28"/>
      <c r="O326" s="28"/>
      <c r="P326" s="28"/>
      <c r="Q326" s="28"/>
      <c r="R326" s="28"/>
      <c r="S326" s="28"/>
      <c r="T326" s="28"/>
      <c r="U326" s="28"/>
      <c r="V326" s="28"/>
      <c r="W326" s="28"/>
      <c r="X326" s="28"/>
      <c r="Y326" s="28"/>
    </row>
    <row r="327" spans="1:25" s="177" customFormat="1" ht="75" x14ac:dyDescent="0.2">
      <c r="A327" s="124" t="s">
        <v>80</v>
      </c>
      <c r="B327" s="170">
        <v>701</v>
      </c>
      <c r="C327" s="48" t="s">
        <v>104</v>
      </c>
      <c r="D327" s="48" t="s">
        <v>133</v>
      </c>
      <c r="E327" s="117">
        <v>5840022002</v>
      </c>
      <c r="F327" s="36">
        <v>100</v>
      </c>
      <c r="G327" s="50">
        <f>4000+4000</f>
        <v>8000</v>
      </c>
      <c r="H327" s="50">
        <v>0</v>
      </c>
      <c r="I327" s="50">
        <v>0</v>
      </c>
      <c r="J327" s="28"/>
      <c r="K327" s="28"/>
      <c r="L327" s="28"/>
      <c r="M327" s="28"/>
      <c r="N327" s="28"/>
      <c r="O327" s="28"/>
      <c r="P327" s="28"/>
      <c r="Q327" s="28"/>
      <c r="R327" s="28"/>
      <c r="S327" s="28"/>
      <c r="T327" s="28"/>
      <c r="U327" s="28"/>
      <c r="V327" s="28"/>
      <c r="W327" s="28"/>
      <c r="X327" s="28"/>
      <c r="Y327" s="28"/>
    </row>
    <row r="328" spans="1:25" s="177" customFormat="1" ht="30" x14ac:dyDescent="0.2">
      <c r="A328" s="47" t="s">
        <v>88</v>
      </c>
      <c r="B328" s="166">
        <v>701</v>
      </c>
      <c r="C328" s="48" t="s">
        <v>104</v>
      </c>
      <c r="D328" s="48" t="s">
        <v>133</v>
      </c>
      <c r="E328" s="117">
        <v>5840022002</v>
      </c>
      <c r="F328" s="36">
        <v>200</v>
      </c>
      <c r="G328" s="50">
        <f>19130+8000</f>
        <v>27130</v>
      </c>
      <c r="H328" s="50">
        <v>0</v>
      </c>
      <c r="I328" s="50">
        <v>0</v>
      </c>
      <c r="J328" s="28"/>
      <c r="K328" s="28"/>
      <c r="L328" s="28"/>
      <c r="M328" s="28"/>
      <c r="N328" s="28"/>
      <c r="O328" s="28"/>
      <c r="P328" s="28"/>
      <c r="Q328" s="28"/>
      <c r="R328" s="28"/>
      <c r="S328" s="28"/>
      <c r="T328" s="28"/>
      <c r="U328" s="28"/>
      <c r="V328" s="28"/>
      <c r="W328" s="28"/>
      <c r="X328" s="28"/>
      <c r="Y328" s="28"/>
    </row>
    <row r="329" spans="1:25" s="177" customFormat="1" ht="30" x14ac:dyDescent="0.2">
      <c r="A329" s="51" t="s">
        <v>117</v>
      </c>
      <c r="B329" s="167">
        <v>701</v>
      </c>
      <c r="C329" s="48" t="s">
        <v>104</v>
      </c>
      <c r="D329" s="48" t="s">
        <v>133</v>
      </c>
      <c r="E329" s="117">
        <v>5840022002</v>
      </c>
      <c r="F329" s="36">
        <v>600</v>
      </c>
      <c r="G329" s="50">
        <f>61996+3000+8000+8000+4000+4000</f>
        <v>88996</v>
      </c>
      <c r="H329" s="50"/>
      <c r="I329" s="50"/>
      <c r="J329" s="28"/>
      <c r="K329" s="28"/>
      <c r="L329" s="28"/>
      <c r="M329" s="28"/>
      <c r="N329" s="28"/>
      <c r="O329" s="28"/>
      <c r="P329" s="28"/>
      <c r="Q329" s="28"/>
      <c r="R329" s="28"/>
      <c r="S329" s="28"/>
      <c r="T329" s="28"/>
      <c r="U329" s="28"/>
      <c r="V329" s="28"/>
      <c r="W329" s="28"/>
      <c r="X329" s="28"/>
      <c r="Y329" s="28"/>
    </row>
    <row r="330" spans="1:25" s="177" customFormat="1" ht="45" hidden="1" x14ac:dyDescent="0.2">
      <c r="A330" s="51" t="s">
        <v>355</v>
      </c>
      <c r="B330" s="167">
        <v>701</v>
      </c>
      <c r="C330" s="48" t="s">
        <v>104</v>
      </c>
      <c r="D330" s="48" t="s">
        <v>133</v>
      </c>
      <c r="E330" s="117" t="s">
        <v>356</v>
      </c>
      <c r="F330" s="36"/>
      <c r="G330" s="50">
        <v>0</v>
      </c>
      <c r="H330" s="50">
        <v>0</v>
      </c>
      <c r="I330" s="50">
        <v>0</v>
      </c>
      <c r="J330" s="30"/>
      <c r="K330" s="30"/>
      <c r="L330" s="28"/>
      <c r="M330" s="28"/>
      <c r="N330" s="28"/>
      <c r="O330" s="28"/>
      <c r="P330" s="28"/>
      <c r="Q330" s="28"/>
      <c r="R330" s="28"/>
      <c r="S330" s="28"/>
      <c r="T330" s="28"/>
      <c r="U330" s="28"/>
      <c r="V330" s="28"/>
      <c r="W330" s="28"/>
      <c r="X330" s="28"/>
      <c r="Y330" s="28"/>
    </row>
    <row r="331" spans="1:25" s="177" customFormat="1" ht="30" hidden="1" x14ac:dyDescent="0.2">
      <c r="A331" s="51" t="s">
        <v>88</v>
      </c>
      <c r="B331" s="167">
        <v>701</v>
      </c>
      <c r="C331" s="48" t="s">
        <v>104</v>
      </c>
      <c r="D331" s="48" t="s">
        <v>133</v>
      </c>
      <c r="E331" s="117" t="s">
        <v>356</v>
      </c>
      <c r="F331" s="36">
        <v>200</v>
      </c>
      <c r="G331" s="50"/>
      <c r="H331" s="50"/>
      <c r="I331" s="50"/>
      <c r="J331" s="28"/>
      <c r="K331" s="28"/>
      <c r="L331" s="28"/>
      <c r="M331" s="28"/>
      <c r="N331" s="28"/>
      <c r="O331" s="28"/>
      <c r="P331" s="28"/>
      <c r="Q331" s="28"/>
      <c r="R331" s="28"/>
      <c r="S331" s="28"/>
      <c r="T331" s="28"/>
      <c r="U331" s="28"/>
      <c r="V331" s="28"/>
      <c r="W331" s="28"/>
      <c r="X331" s="28"/>
      <c r="Y331" s="28"/>
    </row>
    <row r="332" spans="1:25" s="177" customFormat="1" ht="30" x14ac:dyDescent="0.2">
      <c r="A332" s="51" t="s">
        <v>361</v>
      </c>
      <c r="B332" s="167">
        <v>701</v>
      </c>
      <c r="C332" s="48" t="s">
        <v>104</v>
      </c>
      <c r="D332" s="48" t="s">
        <v>133</v>
      </c>
      <c r="E332" s="117">
        <v>5840022000</v>
      </c>
      <c r="F332" s="36"/>
      <c r="G332" s="50">
        <f>G333</f>
        <v>2500</v>
      </c>
      <c r="H332" s="50">
        <v>0</v>
      </c>
      <c r="I332" s="50">
        <v>0</v>
      </c>
      <c r="J332" s="28"/>
      <c r="K332" s="28"/>
      <c r="L332" s="28"/>
      <c r="M332" s="28"/>
      <c r="N332" s="28"/>
      <c r="O332" s="28"/>
      <c r="P332" s="28"/>
      <c r="Q332" s="28"/>
      <c r="R332" s="28"/>
      <c r="S332" s="28"/>
      <c r="T332" s="28"/>
      <c r="U332" s="28"/>
      <c r="V332" s="28"/>
      <c r="W332" s="28"/>
      <c r="X332" s="28"/>
      <c r="Y332" s="28"/>
    </row>
    <row r="333" spans="1:25" s="177" customFormat="1" ht="75" x14ac:dyDescent="0.2">
      <c r="A333" s="51" t="s">
        <v>80</v>
      </c>
      <c r="B333" s="167">
        <v>701</v>
      </c>
      <c r="C333" s="48" t="s">
        <v>104</v>
      </c>
      <c r="D333" s="48" t="s">
        <v>133</v>
      </c>
      <c r="E333" s="117" t="s">
        <v>362</v>
      </c>
      <c r="F333" s="36">
        <v>100</v>
      </c>
      <c r="G333" s="50">
        <v>2500</v>
      </c>
      <c r="H333" s="50">
        <v>0</v>
      </c>
      <c r="I333" s="50">
        <v>0</v>
      </c>
      <c r="J333" s="28"/>
      <c r="K333" s="28"/>
      <c r="L333" s="28"/>
      <c r="M333" s="28"/>
      <c r="N333" s="28"/>
      <c r="O333" s="28"/>
      <c r="P333" s="28"/>
      <c r="Q333" s="28"/>
      <c r="R333" s="28"/>
      <c r="S333" s="28"/>
      <c r="T333" s="28"/>
      <c r="U333" s="28"/>
      <c r="V333" s="28"/>
      <c r="W333" s="28"/>
      <c r="X333" s="28"/>
      <c r="Y333" s="28"/>
    </row>
    <row r="334" spans="1:25" s="177" customFormat="1" ht="63" hidden="1" x14ac:dyDescent="0.25">
      <c r="A334" s="44" t="s">
        <v>201</v>
      </c>
      <c r="B334" s="164">
        <v>701</v>
      </c>
      <c r="C334" s="45" t="s">
        <v>104</v>
      </c>
      <c r="D334" s="45" t="s">
        <v>133</v>
      </c>
      <c r="E334" s="45" t="s">
        <v>202</v>
      </c>
      <c r="F334" s="38"/>
      <c r="G334" s="53">
        <v>0</v>
      </c>
      <c r="H334" s="53">
        <v>0</v>
      </c>
      <c r="I334" s="53">
        <v>0</v>
      </c>
      <c r="J334" s="28"/>
      <c r="K334" s="28"/>
      <c r="L334" s="28"/>
      <c r="M334" s="28"/>
      <c r="N334" s="28"/>
      <c r="O334" s="28"/>
      <c r="P334" s="28"/>
      <c r="Q334" s="28"/>
      <c r="R334" s="28"/>
      <c r="S334" s="28"/>
      <c r="T334" s="28"/>
      <c r="U334" s="28"/>
      <c r="V334" s="28"/>
      <c r="W334" s="28"/>
      <c r="X334" s="28"/>
      <c r="Y334" s="28"/>
    </row>
    <row r="335" spans="1:25" s="177" customFormat="1" hidden="1" x14ac:dyDescent="0.2">
      <c r="A335" s="47" t="s">
        <v>199</v>
      </c>
      <c r="B335" s="166">
        <v>701</v>
      </c>
      <c r="C335" s="48" t="s">
        <v>104</v>
      </c>
      <c r="D335" s="48" t="s">
        <v>133</v>
      </c>
      <c r="E335" s="48" t="s">
        <v>205</v>
      </c>
      <c r="F335" s="36"/>
      <c r="G335" s="50">
        <v>0</v>
      </c>
      <c r="H335" s="50">
        <v>0</v>
      </c>
      <c r="I335" s="50">
        <v>0</v>
      </c>
      <c r="J335" s="28"/>
      <c r="K335" s="28"/>
      <c r="L335" s="28"/>
      <c r="M335" s="28"/>
      <c r="N335" s="28"/>
      <c r="O335" s="28"/>
      <c r="P335" s="28"/>
      <c r="Q335" s="28"/>
      <c r="R335" s="28"/>
      <c r="S335" s="28"/>
      <c r="T335" s="28"/>
      <c r="U335" s="28"/>
      <c r="V335" s="28"/>
      <c r="W335" s="28"/>
      <c r="X335" s="28"/>
      <c r="Y335" s="28"/>
    </row>
    <row r="336" spans="1:25" s="177" customFormat="1" ht="30" hidden="1" x14ac:dyDescent="0.2">
      <c r="A336" s="47" t="s">
        <v>321</v>
      </c>
      <c r="B336" s="166">
        <v>701</v>
      </c>
      <c r="C336" s="48" t="s">
        <v>104</v>
      </c>
      <c r="D336" s="48" t="s">
        <v>133</v>
      </c>
      <c r="E336" s="48">
        <v>6740011600</v>
      </c>
      <c r="F336" s="36"/>
      <c r="G336" s="50">
        <v>0</v>
      </c>
      <c r="H336" s="50">
        <v>0</v>
      </c>
      <c r="I336" s="50">
        <v>0</v>
      </c>
      <c r="J336" s="28"/>
      <c r="K336" s="28"/>
      <c r="L336" s="28"/>
      <c r="M336" s="28"/>
      <c r="N336" s="28"/>
      <c r="O336" s="28"/>
      <c r="P336" s="28"/>
      <c r="Q336" s="28"/>
      <c r="R336" s="28"/>
      <c r="S336" s="28"/>
      <c r="T336" s="28"/>
      <c r="U336" s="28"/>
      <c r="V336" s="28"/>
      <c r="W336" s="28"/>
      <c r="X336" s="28"/>
      <c r="Y336" s="28"/>
    </row>
    <row r="337" spans="1:25" s="177" customFormat="1" ht="30" hidden="1" x14ac:dyDescent="0.2">
      <c r="A337" s="47" t="s">
        <v>88</v>
      </c>
      <c r="B337" s="166">
        <v>701</v>
      </c>
      <c r="C337" s="48" t="s">
        <v>104</v>
      </c>
      <c r="D337" s="48" t="s">
        <v>133</v>
      </c>
      <c r="E337" s="117">
        <v>6740011600</v>
      </c>
      <c r="F337" s="36">
        <v>200</v>
      </c>
      <c r="G337" s="50"/>
      <c r="H337" s="50"/>
      <c r="I337" s="50"/>
      <c r="J337" s="28"/>
      <c r="K337" s="28"/>
      <c r="L337" s="28"/>
      <c r="M337" s="28"/>
      <c r="N337" s="28"/>
      <c r="O337" s="28"/>
      <c r="P337" s="28"/>
      <c r="Q337" s="28"/>
      <c r="R337" s="28"/>
      <c r="S337" s="28"/>
      <c r="T337" s="28"/>
      <c r="U337" s="28"/>
      <c r="V337" s="28"/>
      <c r="W337" s="28"/>
      <c r="X337" s="28"/>
      <c r="Y337" s="28"/>
    </row>
    <row r="338" spans="1:25" s="177" customFormat="1" ht="31.5" x14ac:dyDescent="0.25">
      <c r="A338" s="44" t="s">
        <v>227</v>
      </c>
      <c r="B338" s="164">
        <v>701</v>
      </c>
      <c r="C338" s="45" t="s">
        <v>104</v>
      </c>
      <c r="D338" s="45" t="s">
        <v>133</v>
      </c>
      <c r="E338" s="45" t="s">
        <v>194</v>
      </c>
      <c r="F338" s="38"/>
      <c r="G338" s="53">
        <f>G339</f>
        <v>49900</v>
      </c>
      <c r="H338" s="53">
        <f t="shared" ref="H338:I340" si="128">H339</f>
        <v>0</v>
      </c>
      <c r="I338" s="53">
        <f t="shared" si="128"/>
        <v>0</v>
      </c>
      <c r="J338" s="28"/>
      <c r="K338" s="28"/>
      <c r="L338" s="28"/>
      <c r="M338" s="28"/>
      <c r="N338" s="28"/>
      <c r="O338" s="28"/>
      <c r="P338" s="28"/>
      <c r="Q338" s="28"/>
      <c r="R338" s="28"/>
      <c r="S338" s="28"/>
      <c r="T338" s="28"/>
      <c r="U338" s="28"/>
      <c r="V338" s="28"/>
      <c r="W338" s="28"/>
      <c r="X338" s="28"/>
      <c r="Y338" s="28"/>
    </row>
    <row r="339" spans="1:25" s="177" customFormat="1" x14ac:dyDescent="0.2">
      <c r="A339" s="47" t="s">
        <v>199</v>
      </c>
      <c r="B339" s="166">
        <v>701</v>
      </c>
      <c r="C339" s="48" t="s">
        <v>104</v>
      </c>
      <c r="D339" s="48" t="s">
        <v>133</v>
      </c>
      <c r="E339" s="117" t="s">
        <v>200</v>
      </c>
      <c r="F339" s="36"/>
      <c r="G339" s="50">
        <f>G340</f>
        <v>49900</v>
      </c>
      <c r="H339" s="50">
        <f t="shared" si="128"/>
        <v>0</v>
      </c>
      <c r="I339" s="50">
        <f t="shared" si="128"/>
        <v>0</v>
      </c>
      <c r="J339" s="28"/>
      <c r="K339" s="28"/>
      <c r="L339" s="28"/>
      <c r="M339" s="28"/>
      <c r="N339" s="28"/>
      <c r="O339" s="28"/>
      <c r="P339" s="28"/>
      <c r="Q339" s="28"/>
      <c r="R339" s="28"/>
      <c r="S339" s="28"/>
      <c r="T339" s="28"/>
      <c r="U339" s="28"/>
      <c r="V339" s="28"/>
      <c r="W339" s="28"/>
      <c r="X339" s="28"/>
      <c r="Y339" s="28"/>
    </row>
    <row r="340" spans="1:25" s="177" customFormat="1" ht="37.5" customHeight="1" x14ac:dyDescent="0.2">
      <c r="A340" s="47" t="s">
        <v>92</v>
      </c>
      <c r="B340" s="166">
        <v>701</v>
      </c>
      <c r="C340" s="48" t="s">
        <v>104</v>
      </c>
      <c r="D340" s="48" t="s">
        <v>133</v>
      </c>
      <c r="E340" s="117" t="s">
        <v>312</v>
      </c>
      <c r="F340" s="36"/>
      <c r="G340" s="50">
        <f>G341</f>
        <v>49900</v>
      </c>
      <c r="H340" s="50">
        <f t="shared" si="128"/>
        <v>0</v>
      </c>
      <c r="I340" s="50">
        <f t="shared" si="128"/>
        <v>0</v>
      </c>
      <c r="J340" s="28"/>
      <c r="K340" s="28"/>
      <c r="L340" s="28"/>
      <c r="M340" s="28"/>
      <c r="N340" s="28"/>
      <c r="O340" s="28"/>
      <c r="P340" s="28"/>
      <c r="Q340" s="28"/>
      <c r="R340" s="28"/>
      <c r="S340" s="28"/>
      <c r="T340" s="28"/>
      <c r="U340" s="28"/>
      <c r="V340" s="28"/>
      <c r="W340" s="28"/>
      <c r="X340" s="28"/>
      <c r="Y340" s="28"/>
    </row>
    <row r="341" spans="1:25" s="177" customFormat="1" ht="30" x14ac:dyDescent="0.2">
      <c r="A341" s="47" t="s">
        <v>88</v>
      </c>
      <c r="B341" s="166">
        <v>701</v>
      </c>
      <c r="C341" s="48" t="s">
        <v>104</v>
      </c>
      <c r="D341" s="48" t="s">
        <v>133</v>
      </c>
      <c r="E341" s="61" t="s">
        <v>312</v>
      </c>
      <c r="F341" s="36">
        <v>200</v>
      </c>
      <c r="G341" s="50">
        <f>19900+30000</f>
        <v>49900</v>
      </c>
      <c r="H341" s="50">
        <v>0</v>
      </c>
      <c r="I341" s="50">
        <v>0</v>
      </c>
      <c r="J341" s="28"/>
      <c r="K341" s="28"/>
      <c r="L341" s="28"/>
      <c r="M341" s="28"/>
      <c r="N341" s="28"/>
      <c r="O341" s="28"/>
      <c r="P341" s="28"/>
      <c r="Q341" s="28"/>
      <c r="R341" s="28"/>
      <c r="S341" s="28"/>
      <c r="T341" s="28"/>
      <c r="U341" s="28"/>
      <c r="V341" s="28"/>
      <c r="W341" s="28"/>
      <c r="X341" s="28"/>
      <c r="Y341" s="28"/>
    </row>
    <row r="342" spans="1:25" s="177" customFormat="1" ht="15.75" x14ac:dyDescent="0.25">
      <c r="A342" s="44" t="s">
        <v>74</v>
      </c>
      <c r="B342" s="164">
        <v>701</v>
      </c>
      <c r="C342" s="45" t="s">
        <v>104</v>
      </c>
      <c r="D342" s="45" t="s">
        <v>133</v>
      </c>
      <c r="E342" s="62" t="s">
        <v>75</v>
      </c>
      <c r="F342" s="38"/>
      <c r="G342" s="53">
        <f>G343</f>
        <v>59800</v>
      </c>
      <c r="H342" s="53">
        <f t="shared" ref="H342:I342" si="129">H343</f>
        <v>0</v>
      </c>
      <c r="I342" s="53">
        <f t="shared" si="129"/>
        <v>0</v>
      </c>
      <c r="J342" s="28"/>
      <c r="K342" s="28"/>
      <c r="L342" s="28"/>
      <c r="M342" s="28"/>
      <c r="N342" s="28"/>
      <c r="O342" s="28"/>
      <c r="P342" s="28"/>
      <c r="Q342" s="28"/>
      <c r="R342" s="28"/>
      <c r="S342" s="28"/>
      <c r="T342" s="28"/>
      <c r="U342" s="28"/>
      <c r="V342" s="28"/>
      <c r="W342" s="28"/>
      <c r="X342" s="28"/>
      <c r="Y342" s="28"/>
    </row>
    <row r="343" spans="1:25" s="177" customFormat="1" ht="30" x14ac:dyDescent="0.2">
      <c r="A343" s="47" t="s">
        <v>145</v>
      </c>
      <c r="B343" s="166">
        <v>701</v>
      </c>
      <c r="C343" s="48" t="s">
        <v>104</v>
      </c>
      <c r="D343" s="48" t="s">
        <v>133</v>
      </c>
      <c r="E343" s="36">
        <v>9910000000</v>
      </c>
      <c r="F343" s="36"/>
      <c r="G343" s="50">
        <f>G344+G346+G348</f>
        <v>59800</v>
      </c>
      <c r="H343" s="50">
        <f t="shared" ref="H343:I343" si="130">H344+H346+H348</f>
        <v>0</v>
      </c>
      <c r="I343" s="50">
        <f t="shared" si="130"/>
        <v>0</v>
      </c>
      <c r="J343" s="28"/>
      <c r="K343" s="28"/>
      <c r="L343" s="28"/>
      <c r="M343" s="28"/>
      <c r="N343" s="28"/>
      <c r="O343" s="28"/>
      <c r="P343" s="28"/>
      <c r="Q343" s="28"/>
      <c r="R343" s="28"/>
      <c r="S343" s="28"/>
      <c r="T343" s="28"/>
      <c r="U343" s="28"/>
      <c r="V343" s="28"/>
      <c r="W343" s="28"/>
      <c r="X343" s="28"/>
      <c r="Y343" s="28"/>
    </row>
    <row r="344" spans="1:25" s="177" customFormat="1" ht="30" x14ac:dyDescent="0.2">
      <c r="A344" s="47" t="s">
        <v>95</v>
      </c>
      <c r="B344" s="166">
        <v>701</v>
      </c>
      <c r="C344" s="48" t="s">
        <v>104</v>
      </c>
      <c r="D344" s="48" t="s">
        <v>133</v>
      </c>
      <c r="E344" s="64" t="s">
        <v>96</v>
      </c>
      <c r="F344" s="179"/>
      <c r="G344" s="50">
        <f>G345</f>
        <v>16000</v>
      </c>
      <c r="H344" s="50">
        <f t="shared" ref="H344:I344" si="131">H345</f>
        <v>0</v>
      </c>
      <c r="I344" s="50">
        <f t="shared" si="131"/>
        <v>0</v>
      </c>
      <c r="J344" s="28"/>
      <c r="K344" s="28"/>
      <c r="L344" s="28"/>
      <c r="M344" s="28"/>
      <c r="N344" s="28"/>
      <c r="O344" s="28"/>
      <c r="P344" s="28"/>
      <c r="Q344" s="28"/>
      <c r="R344" s="28"/>
      <c r="S344" s="28"/>
      <c r="T344" s="28"/>
      <c r="U344" s="28"/>
      <c r="V344" s="28"/>
      <c r="W344" s="28"/>
      <c r="X344" s="28"/>
      <c r="Y344" s="28"/>
    </row>
    <row r="345" spans="1:25" s="177" customFormat="1" ht="30" x14ac:dyDescent="0.2">
      <c r="A345" s="47" t="s">
        <v>88</v>
      </c>
      <c r="B345" s="166">
        <v>701</v>
      </c>
      <c r="C345" s="48" t="s">
        <v>104</v>
      </c>
      <c r="D345" s="48" t="s">
        <v>133</v>
      </c>
      <c r="E345" s="64" t="s">
        <v>96</v>
      </c>
      <c r="F345" s="179" t="s">
        <v>89</v>
      </c>
      <c r="G345" s="50">
        <f>'Приложение 3'!F177</f>
        <v>16000</v>
      </c>
      <c r="H345" s="50">
        <f>'Приложение 3'!G177</f>
        <v>0</v>
      </c>
      <c r="I345" s="50">
        <f>'Приложение 3'!H177</f>
        <v>0</v>
      </c>
      <c r="J345" s="28"/>
      <c r="K345" s="28"/>
      <c r="L345" s="28"/>
      <c r="M345" s="28"/>
      <c r="N345" s="28"/>
      <c r="O345" s="28"/>
      <c r="P345" s="28"/>
      <c r="Q345" s="28"/>
      <c r="R345" s="28"/>
      <c r="S345" s="28"/>
      <c r="T345" s="28"/>
      <c r="U345" s="28"/>
      <c r="V345" s="28"/>
      <c r="W345" s="28"/>
      <c r="X345" s="28"/>
      <c r="Y345" s="28"/>
    </row>
    <row r="346" spans="1:25" s="177" customFormat="1" ht="30" hidden="1" x14ac:dyDescent="0.2">
      <c r="A346" s="51" t="s">
        <v>86</v>
      </c>
      <c r="B346" s="167">
        <v>701</v>
      </c>
      <c r="C346" s="48" t="s">
        <v>104</v>
      </c>
      <c r="D346" s="48" t="s">
        <v>133</v>
      </c>
      <c r="E346" s="48" t="s">
        <v>87</v>
      </c>
      <c r="F346" s="179"/>
      <c r="G346" s="50">
        <v>0</v>
      </c>
      <c r="H346" s="50">
        <v>0</v>
      </c>
      <c r="I346" s="50">
        <v>0</v>
      </c>
      <c r="J346" s="28"/>
      <c r="K346" s="28"/>
      <c r="L346" s="28"/>
      <c r="M346" s="28"/>
      <c r="N346" s="28"/>
      <c r="O346" s="28"/>
      <c r="P346" s="28"/>
      <c r="Q346" s="28"/>
      <c r="R346" s="28"/>
      <c r="S346" s="28"/>
      <c r="T346" s="28"/>
      <c r="U346" s="28"/>
      <c r="V346" s="28"/>
      <c r="W346" s="28"/>
      <c r="X346" s="28"/>
      <c r="Y346" s="28"/>
    </row>
    <row r="347" spans="1:25" s="177" customFormat="1" ht="30" hidden="1" x14ac:dyDescent="0.2">
      <c r="A347" s="47" t="s">
        <v>88</v>
      </c>
      <c r="B347" s="166">
        <v>701</v>
      </c>
      <c r="C347" s="48" t="s">
        <v>104</v>
      </c>
      <c r="D347" s="48" t="s">
        <v>133</v>
      </c>
      <c r="E347" s="64" t="s">
        <v>87</v>
      </c>
      <c r="F347" s="179" t="s">
        <v>89</v>
      </c>
      <c r="G347" s="50">
        <v>0</v>
      </c>
      <c r="H347" s="50">
        <v>0</v>
      </c>
      <c r="I347" s="50">
        <v>0</v>
      </c>
      <c r="J347" s="28"/>
      <c r="K347" s="28"/>
      <c r="L347" s="28"/>
      <c r="M347" s="28"/>
      <c r="N347" s="28"/>
      <c r="O347" s="28"/>
      <c r="P347" s="28"/>
      <c r="Q347" s="28"/>
      <c r="R347" s="28"/>
      <c r="S347" s="28"/>
      <c r="T347" s="28"/>
      <c r="U347" s="28"/>
      <c r="V347" s="28"/>
      <c r="W347" s="28"/>
      <c r="X347" s="28"/>
      <c r="Y347" s="28"/>
    </row>
    <row r="348" spans="1:25" s="177" customFormat="1" ht="30" x14ac:dyDescent="0.2">
      <c r="A348" s="51" t="s">
        <v>92</v>
      </c>
      <c r="B348" s="167">
        <v>701</v>
      </c>
      <c r="C348" s="48" t="s">
        <v>104</v>
      </c>
      <c r="D348" s="48" t="s">
        <v>133</v>
      </c>
      <c r="E348" s="36">
        <v>9910022001</v>
      </c>
      <c r="F348" s="179"/>
      <c r="G348" s="50">
        <f>G349</f>
        <v>43800</v>
      </c>
      <c r="H348" s="50">
        <f t="shared" ref="H348:I348" si="132">H349</f>
        <v>0</v>
      </c>
      <c r="I348" s="50">
        <f t="shared" si="132"/>
        <v>0</v>
      </c>
      <c r="J348" s="28"/>
      <c r="K348" s="28"/>
      <c r="L348" s="28"/>
      <c r="M348" s="28"/>
      <c r="N348" s="28"/>
      <c r="O348" s="28"/>
      <c r="P348" s="28"/>
      <c r="Q348" s="28"/>
      <c r="R348" s="28"/>
      <c r="S348" s="28"/>
      <c r="T348" s="28"/>
      <c r="U348" s="28"/>
      <c r="V348" s="28"/>
      <c r="W348" s="28"/>
      <c r="X348" s="28"/>
      <c r="Y348" s="28"/>
    </row>
    <row r="349" spans="1:25" s="177" customFormat="1" ht="30" x14ac:dyDescent="0.2">
      <c r="A349" s="47" t="s">
        <v>88</v>
      </c>
      <c r="B349" s="166">
        <v>701</v>
      </c>
      <c r="C349" s="48" t="s">
        <v>104</v>
      </c>
      <c r="D349" s="48" t="s">
        <v>133</v>
      </c>
      <c r="E349" s="64">
        <v>9910022001</v>
      </c>
      <c r="F349" s="179" t="s">
        <v>89</v>
      </c>
      <c r="G349" s="50">
        <f>'Приложение 3'!F181</f>
        <v>43800</v>
      </c>
      <c r="H349" s="50">
        <f>'Приложение 3'!G181</f>
        <v>0</v>
      </c>
      <c r="I349" s="50">
        <f>'Приложение 3'!H181</f>
        <v>0</v>
      </c>
      <c r="J349" s="28"/>
      <c r="K349" s="28"/>
      <c r="L349" s="28"/>
      <c r="M349" s="28"/>
      <c r="N349" s="28"/>
      <c r="O349" s="28"/>
      <c r="P349" s="28"/>
      <c r="Q349" s="28"/>
      <c r="R349" s="28"/>
      <c r="S349" s="28"/>
      <c r="T349" s="28"/>
      <c r="U349" s="28"/>
      <c r="V349" s="28"/>
      <c r="W349" s="28"/>
      <c r="X349" s="28"/>
      <c r="Y349" s="28"/>
    </row>
    <row r="350" spans="1:25" s="177" customFormat="1" ht="15.75" x14ac:dyDescent="0.25">
      <c r="A350" s="60" t="s">
        <v>241</v>
      </c>
      <c r="B350" s="169">
        <v>701</v>
      </c>
      <c r="C350" s="45" t="s">
        <v>104</v>
      </c>
      <c r="D350" s="45" t="s">
        <v>104</v>
      </c>
      <c r="E350" s="38"/>
      <c r="F350" s="38"/>
      <c r="G350" s="46">
        <f>G351</f>
        <v>39948715.109999999</v>
      </c>
      <c r="H350" s="46">
        <f t="shared" ref="H350:I350" si="133">H351</f>
        <v>46392075</v>
      </c>
      <c r="I350" s="46">
        <f t="shared" si="133"/>
        <v>47813391</v>
      </c>
      <c r="J350" s="28"/>
      <c r="K350" s="28"/>
      <c r="L350" s="28"/>
      <c r="M350" s="28"/>
      <c r="N350" s="28"/>
      <c r="O350" s="28"/>
      <c r="P350" s="28"/>
      <c r="Q350" s="28"/>
      <c r="R350" s="28"/>
      <c r="S350" s="28"/>
      <c r="T350" s="28"/>
      <c r="U350" s="28"/>
      <c r="V350" s="28"/>
      <c r="W350" s="28"/>
      <c r="X350" s="28"/>
      <c r="Y350" s="28"/>
    </row>
    <row r="351" spans="1:25" s="177" customFormat="1" ht="47.25" x14ac:dyDescent="0.25">
      <c r="A351" s="60" t="s">
        <v>235</v>
      </c>
      <c r="B351" s="169">
        <v>701</v>
      </c>
      <c r="C351" s="45" t="s">
        <v>104</v>
      </c>
      <c r="D351" s="45" t="s">
        <v>104</v>
      </c>
      <c r="E351" s="115" t="s">
        <v>236</v>
      </c>
      <c r="F351" s="38"/>
      <c r="G351" s="46">
        <f>G352+G373</f>
        <v>39948715.109999999</v>
      </c>
      <c r="H351" s="46">
        <f t="shared" ref="H351:I351" si="134">H352+H373</f>
        <v>46392075</v>
      </c>
      <c r="I351" s="46">
        <f t="shared" si="134"/>
        <v>47813391</v>
      </c>
      <c r="J351" s="28"/>
      <c r="K351" s="28"/>
      <c r="L351" s="28"/>
      <c r="M351" s="28"/>
      <c r="N351" s="28"/>
      <c r="O351" s="28"/>
      <c r="P351" s="28"/>
      <c r="Q351" s="28"/>
      <c r="R351" s="28"/>
      <c r="S351" s="28"/>
      <c r="T351" s="28"/>
      <c r="U351" s="28"/>
      <c r="V351" s="28"/>
      <c r="W351" s="28"/>
      <c r="X351" s="28"/>
      <c r="Y351" s="28"/>
    </row>
    <row r="352" spans="1:25" s="180" customFormat="1" x14ac:dyDescent="0.2">
      <c r="A352" s="51" t="s">
        <v>195</v>
      </c>
      <c r="B352" s="167">
        <v>701</v>
      </c>
      <c r="C352" s="48" t="s">
        <v>104</v>
      </c>
      <c r="D352" s="48" t="s">
        <v>104</v>
      </c>
      <c r="E352" s="117" t="s">
        <v>242</v>
      </c>
      <c r="F352" s="36"/>
      <c r="G352" s="49">
        <f>G353+G366+G370</f>
        <v>11888552.040000001</v>
      </c>
      <c r="H352" s="49">
        <v>21562846</v>
      </c>
      <c r="I352" s="49">
        <v>21766811</v>
      </c>
      <c r="J352" s="390"/>
      <c r="K352" s="390"/>
      <c r="L352" s="390"/>
      <c r="M352" s="390"/>
      <c r="N352" s="390"/>
      <c r="O352" s="390"/>
      <c r="P352" s="390"/>
      <c r="Q352" s="390"/>
      <c r="R352" s="390"/>
      <c r="S352" s="390"/>
      <c r="T352" s="390"/>
      <c r="U352" s="390"/>
      <c r="V352" s="390"/>
      <c r="W352" s="390"/>
      <c r="X352" s="390"/>
      <c r="Y352" s="390"/>
    </row>
    <row r="353" spans="1:25" s="180" customFormat="1" ht="45" x14ac:dyDescent="0.2">
      <c r="A353" s="51" t="s">
        <v>243</v>
      </c>
      <c r="B353" s="167">
        <v>701</v>
      </c>
      <c r="C353" s="48" t="s">
        <v>104</v>
      </c>
      <c r="D353" s="48" t="s">
        <v>104</v>
      </c>
      <c r="E353" s="117" t="s">
        <v>242</v>
      </c>
      <c r="F353" s="36"/>
      <c r="G353" s="49">
        <f>G354+G357+G359+G361+G364</f>
        <v>9686413.4000000004</v>
      </c>
      <c r="H353" s="49">
        <f t="shared" ref="H353:I353" si="135">H354+H357+H359+H361+H364</f>
        <v>19441130</v>
      </c>
      <c r="I353" s="49">
        <f t="shared" si="135"/>
        <v>19560228</v>
      </c>
      <c r="J353" s="390"/>
      <c r="K353" s="390"/>
      <c r="L353" s="390"/>
      <c r="M353" s="390"/>
      <c r="N353" s="390"/>
      <c r="O353" s="390"/>
      <c r="P353" s="390"/>
      <c r="Q353" s="390"/>
      <c r="R353" s="390"/>
      <c r="S353" s="390"/>
      <c r="T353" s="390"/>
      <c r="U353" s="390"/>
      <c r="V353" s="390"/>
      <c r="W353" s="390"/>
      <c r="X353" s="390"/>
      <c r="Y353" s="390"/>
    </row>
    <row r="354" spans="1:25" s="180" customFormat="1" ht="30" x14ac:dyDescent="0.2">
      <c r="A354" s="51" t="s">
        <v>363</v>
      </c>
      <c r="B354" s="167">
        <v>701</v>
      </c>
      <c r="C354" s="48" t="s">
        <v>104</v>
      </c>
      <c r="D354" s="48" t="s">
        <v>104</v>
      </c>
      <c r="E354" s="117">
        <v>5230010001</v>
      </c>
      <c r="F354" s="36"/>
      <c r="G354" s="49">
        <f>SUM(G355:G356)</f>
        <v>7363303.5499999998</v>
      </c>
      <c r="H354" s="49">
        <f t="shared" ref="H354:I354" si="136">SUM(H355:H356)</f>
        <v>11699565</v>
      </c>
      <c r="I354" s="49">
        <f t="shared" si="136"/>
        <v>11808466</v>
      </c>
      <c r="J354" s="390"/>
      <c r="K354" s="390"/>
      <c r="L354" s="390"/>
      <c r="M354" s="390"/>
      <c r="N354" s="390"/>
      <c r="O354" s="390"/>
      <c r="P354" s="390"/>
      <c r="Q354" s="390"/>
      <c r="R354" s="390"/>
      <c r="S354" s="390"/>
      <c r="T354" s="390"/>
      <c r="U354" s="390"/>
      <c r="V354" s="390"/>
      <c r="W354" s="390"/>
      <c r="X354" s="390"/>
      <c r="Y354" s="390"/>
    </row>
    <row r="355" spans="1:25" s="180" customFormat="1" ht="30" x14ac:dyDescent="0.2">
      <c r="A355" s="51" t="s">
        <v>88</v>
      </c>
      <c r="B355" s="167">
        <v>701</v>
      </c>
      <c r="C355" s="48" t="s">
        <v>104</v>
      </c>
      <c r="D355" s="48" t="s">
        <v>104</v>
      </c>
      <c r="E355" s="117">
        <v>5230010001</v>
      </c>
      <c r="F355" s="36">
        <v>200</v>
      </c>
      <c r="G355" s="49">
        <f>2617836+247894.55-150000+77275+7000-249546-60720</f>
        <v>2489739.5499999998</v>
      </c>
      <c r="H355" s="49">
        <v>2722549</v>
      </c>
      <c r="I355" s="49">
        <v>2831450</v>
      </c>
      <c r="J355" s="390"/>
      <c r="K355" s="390"/>
      <c r="L355" s="390"/>
      <c r="M355" s="390"/>
      <c r="N355" s="390"/>
      <c r="O355" s="390"/>
      <c r="P355" s="390"/>
      <c r="Q355" s="390"/>
      <c r="R355" s="390"/>
      <c r="S355" s="390"/>
      <c r="T355" s="390"/>
      <c r="U355" s="390"/>
      <c r="V355" s="390"/>
      <c r="W355" s="390"/>
      <c r="X355" s="390"/>
      <c r="Y355" s="390"/>
    </row>
    <row r="356" spans="1:25" s="180" customFormat="1" x14ac:dyDescent="0.2">
      <c r="A356" s="51" t="s">
        <v>97</v>
      </c>
      <c r="B356" s="167">
        <v>701</v>
      </c>
      <c r="C356" s="48" t="s">
        <v>104</v>
      </c>
      <c r="D356" s="48" t="s">
        <v>104</v>
      </c>
      <c r="E356" s="117">
        <v>5230010001</v>
      </c>
      <c r="F356" s="36">
        <v>300</v>
      </c>
      <c r="G356" s="49">
        <f>8977016-4058624-44828</f>
        <v>4873564</v>
      </c>
      <c r="H356" s="49">
        <v>8977016</v>
      </c>
      <c r="I356" s="49">
        <v>8977016</v>
      </c>
      <c r="J356" s="390"/>
      <c r="K356" s="390"/>
      <c r="L356" s="390"/>
      <c r="M356" s="390"/>
      <c r="N356" s="390"/>
      <c r="O356" s="390"/>
      <c r="P356" s="390"/>
      <c r="Q356" s="390"/>
      <c r="R356" s="390"/>
      <c r="S356" s="390"/>
      <c r="T356" s="390"/>
      <c r="U356" s="390"/>
      <c r="V356" s="390"/>
      <c r="W356" s="390"/>
      <c r="X356" s="390"/>
      <c r="Y356" s="390"/>
    </row>
    <row r="357" spans="1:25" s="180" customFormat="1" ht="60" x14ac:dyDescent="0.2">
      <c r="A357" s="51" t="s">
        <v>364</v>
      </c>
      <c r="B357" s="167">
        <v>701</v>
      </c>
      <c r="C357" s="48" t="s">
        <v>104</v>
      </c>
      <c r="D357" s="48" t="s">
        <v>104</v>
      </c>
      <c r="E357" s="117">
        <v>5230010050</v>
      </c>
      <c r="F357" s="36"/>
      <c r="G357" s="49">
        <f>G358</f>
        <v>95934.530000000028</v>
      </c>
      <c r="H357" s="49">
        <f t="shared" ref="H357:I357" si="137">H358</f>
        <v>483480</v>
      </c>
      <c r="I357" s="49">
        <f t="shared" si="137"/>
        <v>502820</v>
      </c>
      <c r="J357" s="390"/>
      <c r="K357" s="390"/>
      <c r="L357" s="390"/>
      <c r="M357" s="390"/>
      <c r="N357" s="390"/>
      <c r="O357" s="390"/>
      <c r="P357" s="390"/>
      <c r="Q357" s="390"/>
      <c r="R357" s="390"/>
      <c r="S357" s="390"/>
      <c r="T357" s="390"/>
      <c r="U357" s="390"/>
      <c r="V357" s="390"/>
      <c r="W357" s="390"/>
      <c r="X357" s="390"/>
      <c r="Y357" s="390"/>
    </row>
    <row r="358" spans="1:25" s="180" customFormat="1" ht="30" x14ac:dyDescent="0.2">
      <c r="A358" s="51" t="s">
        <v>88</v>
      </c>
      <c r="B358" s="167">
        <v>701</v>
      </c>
      <c r="C358" s="48" t="s">
        <v>104</v>
      </c>
      <c r="D358" s="48" t="s">
        <v>104</v>
      </c>
      <c r="E358" s="117">
        <v>5230010050</v>
      </c>
      <c r="F358" s="36">
        <v>200</v>
      </c>
      <c r="G358" s="49">
        <f>464886-199715.47-42875-77275-7000-42086</f>
        <v>95934.530000000028</v>
      </c>
      <c r="H358" s="49">
        <v>483480</v>
      </c>
      <c r="I358" s="49">
        <v>502820</v>
      </c>
      <c r="J358" s="390"/>
      <c r="K358" s="390"/>
      <c r="L358" s="390"/>
      <c r="M358" s="390"/>
      <c r="N358" s="390"/>
      <c r="O358" s="390"/>
      <c r="P358" s="390"/>
      <c r="Q358" s="390"/>
      <c r="R358" s="390"/>
      <c r="S358" s="390"/>
      <c r="T358" s="390"/>
      <c r="U358" s="390"/>
      <c r="V358" s="390"/>
      <c r="W358" s="390"/>
      <c r="X358" s="390"/>
      <c r="Y358" s="390"/>
    </row>
    <row r="359" spans="1:25" s="180" customFormat="1" ht="30" x14ac:dyDescent="0.2">
      <c r="A359" s="51" t="s">
        <v>365</v>
      </c>
      <c r="B359" s="167">
        <v>701</v>
      </c>
      <c r="C359" s="48" t="s">
        <v>104</v>
      </c>
      <c r="D359" s="48" t="s">
        <v>104</v>
      </c>
      <c r="E359" s="117">
        <v>5230010060</v>
      </c>
      <c r="F359" s="36"/>
      <c r="G359" s="49">
        <f>G360</f>
        <v>791017.72</v>
      </c>
      <c r="H359" s="49">
        <f t="shared" ref="H359:I359" si="138">H360</f>
        <v>4973326</v>
      </c>
      <c r="I359" s="49">
        <f t="shared" si="138"/>
        <v>5172260</v>
      </c>
      <c r="J359" s="390"/>
      <c r="K359" s="390"/>
      <c r="L359" s="390"/>
      <c r="M359" s="390"/>
      <c r="N359" s="390"/>
      <c r="O359" s="390"/>
      <c r="P359" s="390"/>
      <c r="Q359" s="390"/>
      <c r="R359" s="390"/>
      <c r="S359" s="390"/>
      <c r="T359" s="390"/>
      <c r="U359" s="390"/>
      <c r="V359" s="390"/>
      <c r="W359" s="390"/>
      <c r="X359" s="390"/>
      <c r="Y359" s="390"/>
    </row>
    <row r="360" spans="1:25" s="180" customFormat="1" x14ac:dyDescent="0.2">
      <c r="A360" s="51" t="s">
        <v>97</v>
      </c>
      <c r="B360" s="167">
        <v>701</v>
      </c>
      <c r="C360" s="48" t="s">
        <v>104</v>
      </c>
      <c r="D360" s="48" t="s">
        <v>104</v>
      </c>
      <c r="E360" s="117">
        <v>5230010060</v>
      </c>
      <c r="F360" s="36">
        <v>300</v>
      </c>
      <c r="G360" s="49">
        <f>2000000-1200000-8982.28</f>
        <v>791017.72</v>
      </c>
      <c r="H360" s="49">
        <v>4973326</v>
      </c>
      <c r="I360" s="49">
        <v>5172260</v>
      </c>
      <c r="J360" s="390"/>
      <c r="K360" s="390"/>
      <c r="L360" s="390"/>
      <c r="M360" s="390"/>
      <c r="N360" s="390"/>
      <c r="O360" s="390"/>
      <c r="P360" s="390"/>
      <c r="Q360" s="390"/>
      <c r="R360" s="390"/>
      <c r="S360" s="390"/>
      <c r="T360" s="390"/>
      <c r="U360" s="390"/>
      <c r="V360" s="390"/>
      <c r="W360" s="390"/>
      <c r="X360" s="390"/>
      <c r="Y360" s="390"/>
    </row>
    <row r="361" spans="1:25" s="180" customFormat="1" x14ac:dyDescent="0.2">
      <c r="A361" s="51" t="s">
        <v>366</v>
      </c>
      <c r="B361" s="167">
        <v>701</v>
      </c>
      <c r="C361" s="48" t="s">
        <v>104</v>
      </c>
      <c r="D361" s="48" t="s">
        <v>104</v>
      </c>
      <c r="E361" s="117">
        <v>5230010070</v>
      </c>
      <c r="F361" s="36"/>
      <c r="G361" s="49">
        <f>SUM(G362:G363)</f>
        <v>1416157.6</v>
      </c>
      <c r="H361" s="49">
        <f t="shared" ref="H361:I361" si="139">SUM(H362:H363)</f>
        <v>1784759</v>
      </c>
      <c r="I361" s="49">
        <f t="shared" si="139"/>
        <v>1856150</v>
      </c>
      <c r="J361" s="390"/>
      <c r="K361" s="390"/>
      <c r="L361" s="390"/>
      <c r="M361" s="390"/>
      <c r="N361" s="390"/>
      <c r="O361" s="390"/>
      <c r="P361" s="390"/>
      <c r="Q361" s="390"/>
      <c r="R361" s="390"/>
      <c r="S361" s="390"/>
      <c r="T361" s="390"/>
      <c r="U361" s="390"/>
      <c r="V361" s="390"/>
      <c r="W361" s="390"/>
      <c r="X361" s="390"/>
      <c r="Y361" s="390"/>
    </row>
    <row r="362" spans="1:25" s="180" customFormat="1" ht="75" x14ac:dyDescent="0.2">
      <c r="A362" s="51" t="s">
        <v>80</v>
      </c>
      <c r="B362" s="167">
        <v>701</v>
      </c>
      <c r="C362" s="48" t="s">
        <v>104</v>
      </c>
      <c r="D362" s="48" t="s">
        <v>104</v>
      </c>
      <c r="E362" s="117">
        <v>5230010070</v>
      </c>
      <c r="F362" s="36">
        <v>100</v>
      </c>
      <c r="G362" s="49">
        <f>1137982-287355+34764.6</f>
        <v>885391.6</v>
      </c>
      <c r="H362" s="49">
        <v>1183500</v>
      </c>
      <c r="I362" s="49">
        <v>1230840</v>
      </c>
      <c r="J362" s="390"/>
      <c r="K362" s="390"/>
      <c r="L362" s="390"/>
      <c r="M362" s="390"/>
      <c r="N362" s="390"/>
      <c r="O362" s="390"/>
      <c r="P362" s="390"/>
      <c r="Q362" s="390"/>
      <c r="R362" s="390"/>
      <c r="S362" s="390"/>
      <c r="T362" s="390"/>
      <c r="U362" s="390"/>
      <c r="V362" s="390"/>
      <c r="W362" s="390"/>
      <c r="X362" s="390"/>
      <c r="Y362" s="390"/>
    </row>
    <row r="363" spans="1:25" s="180" customFormat="1" ht="30" x14ac:dyDescent="0.2">
      <c r="A363" s="51" t="s">
        <v>88</v>
      </c>
      <c r="B363" s="167">
        <v>701</v>
      </c>
      <c r="C363" s="48" t="s">
        <v>104</v>
      </c>
      <c r="D363" s="48" t="s">
        <v>104</v>
      </c>
      <c r="E363" s="117">
        <v>5230010070</v>
      </c>
      <c r="F363" s="36">
        <v>200</v>
      </c>
      <c r="G363" s="49">
        <f>578134-150174+102806</f>
        <v>530766</v>
      </c>
      <c r="H363" s="49">
        <v>601259</v>
      </c>
      <c r="I363" s="49">
        <v>625310</v>
      </c>
      <c r="J363" s="390"/>
      <c r="K363" s="390"/>
      <c r="L363" s="390"/>
      <c r="M363" s="390"/>
      <c r="N363" s="390"/>
      <c r="O363" s="390"/>
      <c r="P363" s="390"/>
      <c r="Q363" s="390"/>
      <c r="R363" s="390"/>
      <c r="S363" s="390"/>
      <c r="T363" s="390"/>
      <c r="U363" s="390"/>
      <c r="V363" s="390"/>
      <c r="W363" s="390"/>
      <c r="X363" s="390"/>
      <c r="Y363" s="390"/>
    </row>
    <row r="364" spans="1:25" s="180" customFormat="1" ht="45" x14ac:dyDescent="0.2">
      <c r="A364" s="51" t="s">
        <v>367</v>
      </c>
      <c r="B364" s="167">
        <v>701</v>
      </c>
      <c r="C364" s="48" t="s">
        <v>104</v>
      </c>
      <c r="D364" s="48" t="s">
        <v>104</v>
      </c>
      <c r="E364" s="117">
        <v>5230010080</v>
      </c>
      <c r="F364" s="36"/>
      <c r="G364" s="49">
        <f>G365</f>
        <v>20000</v>
      </c>
      <c r="H364" s="49">
        <v>500000</v>
      </c>
      <c r="I364" s="49">
        <v>220532</v>
      </c>
      <c r="J364" s="390"/>
      <c r="K364" s="390"/>
      <c r="L364" s="390"/>
      <c r="M364" s="390"/>
      <c r="N364" s="390"/>
      <c r="O364" s="390"/>
      <c r="P364" s="390"/>
      <c r="Q364" s="390"/>
      <c r="R364" s="390"/>
      <c r="S364" s="390"/>
      <c r="T364" s="390"/>
      <c r="U364" s="390"/>
      <c r="V364" s="390"/>
      <c r="W364" s="390"/>
      <c r="X364" s="390"/>
      <c r="Y364" s="390"/>
    </row>
    <row r="365" spans="1:25" s="180" customFormat="1" ht="30" x14ac:dyDescent="0.2">
      <c r="A365" s="47" t="s">
        <v>88</v>
      </c>
      <c r="B365" s="166">
        <v>701</v>
      </c>
      <c r="C365" s="48" t="s">
        <v>104</v>
      </c>
      <c r="D365" s="48" t="s">
        <v>104</v>
      </c>
      <c r="E365" s="117">
        <v>5230010080</v>
      </c>
      <c r="F365" s="36">
        <v>200</v>
      </c>
      <c r="G365" s="58">
        <f>203894-183894</f>
        <v>20000</v>
      </c>
      <c r="H365" s="58">
        <v>500000</v>
      </c>
      <c r="I365" s="58">
        <v>220532</v>
      </c>
      <c r="J365" s="390"/>
      <c r="K365" s="390"/>
      <c r="L365" s="390"/>
      <c r="M365" s="390"/>
      <c r="N365" s="390"/>
      <c r="O365" s="390"/>
      <c r="P365" s="390"/>
      <c r="Q365" s="390"/>
      <c r="R365" s="390"/>
      <c r="S365" s="390"/>
      <c r="T365" s="390"/>
      <c r="U365" s="390"/>
      <c r="V365" s="390"/>
      <c r="W365" s="390"/>
      <c r="X365" s="390"/>
      <c r="Y365" s="390"/>
    </row>
    <row r="366" spans="1:25" s="180" customFormat="1" ht="30" x14ac:dyDescent="0.2">
      <c r="A366" s="51" t="s">
        <v>244</v>
      </c>
      <c r="B366" s="167">
        <v>701</v>
      </c>
      <c r="C366" s="48" t="s">
        <v>104</v>
      </c>
      <c r="D366" s="48" t="s">
        <v>104</v>
      </c>
      <c r="E366" s="117" t="s">
        <v>242</v>
      </c>
      <c r="F366" s="36"/>
      <c r="G366" s="49">
        <f>G367</f>
        <v>903538.3</v>
      </c>
      <c r="H366" s="49">
        <f t="shared" ref="H366:I366" si="140">H367</f>
        <v>941160</v>
      </c>
      <c r="I366" s="49">
        <f t="shared" si="140"/>
        <v>978806</v>
      </c>
      <c r="J366" s="390"/>
      <c r="K366" s="390"/>
      <c r="L366" s="390"/>
      <c r="M366" s="390"/>
      <c r="N366" s="390"/>
      <c r="O366" s="390"/>
      <c r="P366" s="390"/>
      <c r="Q366" s="390"/>
      <c r="R366" s="390"/>
      <c r="S366" s="390"/>
      <c r="T366" s="390"/>
      <c r="U366" s="390"/>
      <c r="V366" s="390"/>
      <c r="W366" s="390"/>
      <c r="X366" s="390"/>
      <c r="Y366" s="390"/>
    </row>
    <row r="367" spans="1:25" s="180" customFormat="1" x14ac:dyDescent="0.2">
      <c r="A367" s="51" t="s">
        <v>368</v>
      </c>
      <c r="B367" s="167">
        <v>701</v>
      </c>
      <c r="C367" s="48" t="s">
        <v>104</v>
      </c>
      <c r="D367" s="48" t="s">
        <v>104</v>
      </c>
      <c r="E367" s="117" t="s">
        <v>369</v>
      </c>
      <c r="F367" s="36"/>
      <c r="G367" s="49">
        <f>SUM(G368:G369)</f>
        <v>903538.3</v>
      </c>
      <c r="H367" s="49">
        <f t="shared" ref="H367:I367" si="141">SUM(H368:H369)</f>
        <v>941160</v>
      </c>
      <c r="I367" s="49">
        <f t="shared" si="141"/>
        <v>978806</v>
      </c>
      <c r="J367" s="390"/>
      <c r="K367" s="390"/>
      <c r="L367" s="390"/>
      <c r="M367" s="390"/>
      <c r="N367" s="390"/>
      <c r="O367" s="390"/>
      <c r="P367" s="390"/>
      <c r="Q367" s="390"/>
      <c r="R367" s="390"/>
      <c r="S367" s="390"/>
      <c r="T367" s="390"/>
      <c r="U367" s="390"/>
      <c r="V367" s="390"/>
      <c r="W367" s="390"/>
      <c r="X367" s="390"/>
      <c r="Y367" s="390"/>
    </row>
    <row r="368" spans="1:25" s="180" customFormat="1" ht="30" x14ac:dyDescent="0.2">
      <c r="A368" s="47" t="s">
        <v>88</v>
      </c>
      <c r="B368" s="166">
        <v>701</v>
      </c>
      <c r="C368" s="48" t="s">
        <v>104</v>
      </c>
      <c r="D368" s="48" t="s">
        <v>104</v>
      </c>
      <c r="E368" s="117" t="s">
        <v>369</v>
      </c>
      <c r="F368" s="36">
        <v>200</v>
      </c>
      <c r="G368" s="49">
        <f>294627+42875-44298.7</f>
        <v>293203.3</v>
      </c>
      <c r="H368" s="49">
        <v>306412</v>
      </c>
      <c r="I368" s="49">
        <v>318668</v>
      </c>
      <c r="J368" s="390"/>
      <c r="K368" s="390"/>
      <c r="L368" s="390"/>
      <c r="M368" s="390"/>
      <c r="N368" s="390"/>
      <c r="O368" s="390"/>
      <c r="P368" s="390"/>
      <c r="Q368" s="390"/>
      <c r="R368" s="390"/>
      <c r="S368" s="390"/>
      <c r="T368" s="390"/>
      <c r="U368" s="390"/>
      <c r="V368" s="390"/>
      <c r="W368" s="390"/>
      <c r="X368" s="390"/>
      <c r="Y368" s="390"/>
    </row>
    <row r="369" spans="1:25" s="180" customFormat="1" x14ac:dyDescent="0.2">
      <c r="A369" s="51" t="s">
        <v>97</v>
      </c>
      <c r="B369" s="167">
        <v>701</v>
      </c>
      <c r="C369" s="48" t="s">
        <v>104</v>
      </c>
      <c r="D369" s="48" t="s">
        <v>104</v>
      </c>
      <c r="E369" s="117" t="s">
        <v>369</v>
      </c>
      <c r="F369" s="36">
        <v>300</v>
      </c>
      <c r="G369" s="49">
        <v>610335</v>
      </c>
      <c r="H369" s="49">
        <v>634748</v>
      </c>
      <c r="I369" s="49">
        <v>660138</v>
      </c>
      <c r="J369" s="390"/>
      <c r="K369" s="390"/>
      <c r="L369" s="390"/>
      <c r="M369" s="390"/>
      <c r="N369" s="390"/>
      <c r="O369" s="390"/>
      <c r="P369" s="390"/>
      <c r="Q369" s="390"/>
      <c r="R369" s="390"/>
      <c r="S369" s="390"/>
      <c r="T369" s="390"/>
      <c r="U369" s="390"/>
      <c r="V369" s="390"/>
      <c r="W369" s="390"/>
      <c r="X369" s="390"/>
      <c r="Y369" s="390"/>
    </row>
    <row r="370" spans="1:25" s="180" customFormat="1" ht="30" x14ac:dyDescent="0.2">
      <c r="A370" s="51" t="s">
        <v>245</v>
      </c>
      <c r="B370" s="167">
        <v>701</v>
      </c>
      <c r="C370" s="48" t="s">
        <v>104</v>
      </c>
      <c r="D370" s="48" t="s">
        <v>104</v>
      </c>
      <c r="E370" s="117" t="s">
        <v>242</v>
      </c>
      <c r="F370" s="172"/>
      <c r="G370" s="49">
        <f>G371</f>
        <v>1298600.3400000001</v>
      </c>
      <c r="H370" s="49">
        <f t="shared" ref="H370:I371" si="142">H371</f>
        <v>1180556</v>
      </c>
      <c r="I370" s="49">
        <f t="shared" si="142"/>
        <v>1227777</v>
      </c>
      <c r="J370" s="390"/>
      <c r="K370" s="390"/>
      <c r="L370" s="390"/>
      <c r="M370" s="390"/>
      <c r="N370" s="390"/>
      <c r="O370" s="390"/>
      <c r="P370" s="390"/>
      <c r="Q370" s="390"/>
      <c r="R370" s="390"/>
      <c r="S370" s="390"/>
      <c r="T370" s="390"/>
      <c r="U370" s="390"/>
      <c r="V370" s="390"/>
      <c r="W370" s="390"/>
      <c r="X370" s="390"/>
      <c r="Y370" s="390"/>
    </row>
    <row r="371" spans="1:25" s="180" customFormat="1" x14ac:dyDescent="0.2">
      <c r="A371" s="51" t="s">
        <v>370</v>
      </c>
      <c r="B371" s="167">
        <v>701</v>
      </c>
      <c r="C371" s="48" t="s">
        <v>104</v>
      </c>
      <c r="D371" s="48" t="s">
        <v>104</v>
      </c>
      <c r="E371" s="117">
        <v>5230010030</v>
      </c>
      <c r="F371" s="172"/>
      <c r="G371" s="49">
        <f>G372</f>
        <v>1298600.3400000001</v>
      </c>
      <c r="H371" s="49">
        <f t="shared" si="142"/>
        <v>1180556</v>
      </c>
      <c r="I371" s="49">
        <f t="shared" si="142"/>
        <v>1227777</v>
      </c>
      <c r="J371" s="390"/>
      <c r="K371" s="390"/>
      <c r="L371" s="390"/>
      <c r="M371" s="390"/>
      <c r="N371" s="390"/>
      <c r="O371" s="390"/>
      <c r="P371" s="390"/>
      <c r="Q371" s="390"/>
      <c r="R371" s="390"/>
      <c r="S371" s="390"/>
      <c r="T371" s="390"/>
      <c r="U371" s="390"/>
      <c r="V371" s="390"/>
      <c r="W371" s="390"/>
      <c r="X371" s="390"/>
      <c r="Y371" s="390"/>
    </row>
    <row r="372" spans="1:25" s="180" customFormat="1" ht="30" x14ac:dyDescent="0.2">
      <c r="A372" s="51" t="s">
        <v>88</v>
      </c>
      <c r="B372" s="167">
        <v>701</v>
      </c>
      <c r="C372" s="48" t="s">
        <v>104</v>
      </c>
      <c r="D372" s="48" t="s">
        <v>104</v>
      </c>
      <c r="E372" s="117">
        <v>5230010030</v>
      </c>
      <c r="F372" s="36">
        <v>200</v>
      </c>
      <c r="G372" s="49">
        <f>1315150-16549.66</f>
        <v>1298600.3400000001</v>
      </c>
      <c r="H372" s="49">
        <v>1180556</v>
      </c>
      <c r="I372" s="49">
        <v>1227777</v>
      </c>
      <c r="J372" s="390"/>
      <c r="K372" s="390"/>
      <c r="L372" s="390"/>
      <c r="M372" s="390"/>
      <c r="N372" s="390"/>
      <c r="O372" s="390"/>
      <c r="P372" s="390"/>
      <c r="Q372" s="390"/>
      <c r="R372" s="390"/>
      <c r="S372" s="390"/>
      <c r="T372" s="390"/>
      <c r="U372" s="390"/>
      <c r="V372" s="390"/>
      <c r="W372" s="390"/>
      <c r="X372" s="390"/>
      <c r="Y372" s="390"/>
    </row>
    <row r="373" spans="1:25" s="180" customFormat="1" x14ac:dyDescent="0.2">
      <c r="A373" s="127" t="s">
        <v>199</v>
      </c>
      <c r="B373" s="171">
        <v>701</v>
      </c>
      <c r="C373" s="48" t="s">
        <v>104</v>
      </c>
      <c r="D373" s="48" t="s">
        <v>104</v>
      </c>
      <c r="E373" s="48" t="s">
        <v>237</v>
      </c>
      <c r="F373" s="48"/>
      <c r="G373" s="49">
        <f>G374</f>
        <v>28060163.07</v>
      </c>
      <c r="H373" s="49">
        <f t="shared" ref="H373:I373" si="143">H374</f>
        <v>24829229</v>
      </c>
      <c r="I373" s="49">
        <f t="shared" si="143"/>
        <v>26046580</v>
      </c>
      <c r="J373" s="390"/>
      <c r="K373" s="390"/>
      <c r="L373" s="390"/>
      <c r="M373" s="390"/>
      <c r="N373" s="390"/>
      <c r="O373" s="390"/>
      <c r="P373" s="390"/>
      <c r="Q373" s="390"/>
      <c r="R373" s="390"/>
      <c r="S373" s="390"/>
      <c r="T373" s="390"/>
      <c r="U373" s="390"/>
      <c r="V373" s="390"/>
      <c r="W373" s="390"/>
      <c r="X373" s="390"/>
      <c r="Y373" s="390"/>
    </row>
    <row r="374" spans="1:25" s="180" customFormat="1" ht="30" x14ac:dyDescent="0.2">
      <c r="A374" s="127" t="s">
        <v>321</v>
      </c>
      <c r="B374" s="171">
        <v>701</v>
      </c>
      <c r="C374" s="48" t="s">
        <v>104</v>
      </c>
      <c r="D374" s="48" t="s">
        <v>104</v>
      </c>
      <c r="E374" s="48">
        <v>5240011600</v>
      </c>
      <c r="F374" s="48"/>
      <c r="G374" s="49">
        <f>SUM(G375:G376)</f>
        <v>28060163.07</v>
      </c>
      <c r="H374" s="49">
        <f t="shared" ref="H374:I374" si="144">SUM(H375:H376)</f>
        <v>24829229</v>
      </c>
      <c r="I374" s="49">
        <f t="shared" si="144"/>
        <v>26046580</v>
      </c>
      <c r="J374" s="390"/>
      <c r="K374" s="390"/>
      <c r="L374" s="390"/>
      <c r="M374" s="390"/>
      <c r="N374" s="390"/>
      <c r="O374" s="390"/>
      <c r="P374" s="390"/>
      <c r="Q374" s="390"/>
      <c r="R374" s="390"/>
      <c r="S374" s="390"/>
      <c r="T374" s="390"/>
      <c r="U374" s="390"/>
      <c r="V374" s="390"/>
      <c r="W374" s="390"/>
      <c r="X374" s="390"/>
      <c r="Y374" s="390"/>
    </row>
    <row r="375" spans="1:25" s="180" customFormat="1" ht="75" x14ac:dyDescent="0.2">
      <c r="A375" s="51" t="s">
        <v>80</v>
      </c>
      <c r="B375" s="167">
        <v>701</v>
      </c>
      <c r="C375" s="48" t="s">
        <v>104</v>
      </c>
      <c r="D375" s="48" t="s">
        <v>104</v>
      </c>
      <c r="E375" s="48">
        <v>5240011600</v>
      </c>
      <c r="F375" s="48" t="s">
        <v>81</v>
      </c>
      <c r="G375" s="49">
        <f>24404858+2712303.03</f>
        <v>27117161.030000001</v>
      </c>
      <c r="H375" s="49">
        <v>23625908</v>
      </c>
      <c r="I375" s="49">
        <v>24795127</v>
      </c>
      <c r="J375" s="390"/>
      <c r="K375" s="390"/>
      <c r="L375" s="390"/>
      <c r="M375" s="390"/>
      <c r="N375" s="390"/>
      <c r="O375" s="390"/>
      <c r="P375" s="390"/>
      <c r="Q375" s="390"/>
      <c r="R375" s="390"/>
      <c r="S375" s="390"/>
      <c r="T375" s="390"/>
      <c r="U375" s="390"/>
      <c r="V375" s="390"/>
      <c r="W375" s="390"/>
      <c r="X375" s="390"/>
      <c r="Y375" s="390"/>
    </row>
    <row r="376" spans="1:25" s="180" customFormat="1" ht="30" x14ac:dyDescent="0.2">
      <c r="A376" s="47" t="s">
        <v>88</v>
      </c>
      <c r="B376" s="166">
        <v>701</v>
      </c>
      <c r="C376" s="48" t="s">
        <v>104</v>
      </c>
      <c r="D376" s="48" t="s">
        <v>104</v>
      </c>
      <c r="E376" s="48">
        <v>5240011600</v>
      </c>
      <c r="F376" s="48" t="s">
        <v>89</v>
      </c>
      <c r="G376" s="49">
        <f>1157040-4000-210037.96</f>
        <v>943002.04</v>
      </c>
      <c r="H376" s="49">
        <v>1203321</v>
      </c>
      <c r="I376" s="49">
        <v>1251453</v>
      </c>
      <c r="J376" s="390"/>
      <c r="K376" s="390"/>
      <c r="L376" s="390"/>
      <c r="M376" s="390"/>
      <c r="N376" s="390"/>
      <c r="O376" s="390"/>
      <c r="P376" s="390"/>
      <c r="Q376" s="390"/>
      <c r="R376" s="390"/>
      <c r="S376" s="390"/>
      <c r="T376" s="390"/>
      <c r="U376" s="390"/>
      <c r="V376" s="390"/>
      <c r="W376" s="390"/>
      <c r="X376" s="390"/>
      <c r="Y376" s="390"/>
    </row>
    <row r="377" spans="1:25" s="177" customFormat="1" ht="15.75" x14ac:dyDescent="0.25">
      <c r="A377" s="131" t="s">
        <v>146</v>
      </c>
      <c r="B377" s="248">
        <v>701</v>
      </c>
      <c r="C377" s="132" t="s">
        <v>104</v>
      </c>
      <c r="D377" s="132" t="s">
        <v>147</v>
      </c>
      <c r="E377" s="133"/>
      <c r="F377" s="133"/>
      <c r="G377" s="134">
        <f>G378+G409</f>
        <v>180120484.28999999</v>
      </c>
      <c r="H377" s="134">
        <f t="shared" ref="H377:I377" si="145">H378+H409</f>
        <v>153249583.19999999</v>
      </c>
      <c r="I377" s="134">
        <f t="shared" si="145"/>
        <v>154480917.69999999</v>
      </c>
      <c r="J377" s="28"/>
      <c r="K377" s="28"/>
      <c r="L377" s="28"/>
      <c r="M377" s="28"/>
      <c r="N377" s="28"/>
      <c r="O377" s="28"/>
      <c r="P377" s="28"/>
      <c r="Q377" s="28"/>
      <c r="R377" s="28"/>
      <c r="S377" s="28"/>
      <c r="T377" s="28"/>
      <c r="U377" s="28"/>
      <c r="V377" s="28"/>
      <c r="W377" s="28"/>
      <c r="X377" s="28"/>
      <c r="Y377" s="28"/>
    </row>
    <row r="378" spans="1:25" s="177" customFormat="1" ht="15.75" x14ac:dyDescent="0.25">
      <c r="A378" s="60" t="s">
        <v>223</v>
      </c>
      <c r="B378" s="169">
        <v>701</v>
      </c>
      <c r="C378" s="45" t="s">
        <v>104</v>
      </c>
      <c r="D378" s="45" t="s">
        <v>147</v>
      </c>
      <c r="E378" s="115" t="s">
        <v>224</v>
      </c>
      <c r="F378" s="38"/>
      <c r="G378" s="46">
        <f>G379+G395</f>
        <v>160865485.44</v>
      </c>
      <c r="H378" s="46">
        <f t="shared" ref="H378:I378" si="146">H379+H395</f>
        <v>153249583.19999999</v>
      </c>
      <c r="I378" s="46">
        <f t="shared" si="146"/>
        <v>154480917.69999999</v>
      </c>
      <c r="J378" s="28"/>
      <c r="K378" s="28"/>
      <c r="L378" s="28"/>
      <c r="M378" s="28"/>
      <c r="N378" s="28"/>
      <c r="O378" s="28"/>
      <c r="P378" s="28"/>
      <c r="Q378" s="28"/>
      <c r="R378" s="28"/>
      <c r="S378" s="28"/>
      <c r="T378" s="28"/>
      <c r="U378" s="28"/>
      <c r="V378" s="28"/>
      <c r="W378" s="28"/>
      <c r="X378" s="28"/>
      <c r="Y378" s="28"/>
    </row>
    <row r="379" spans="1:25" s="176" customFormat="1" x14ac:dyDescent="0.2">
      <c r="A379" s="51" t="s">
        <v>195</v>
      </c>
      <c r="B379" s="167">
        <v>701</v>
      </c>
      <c r="C379" s="48" t="s">
        <v>104</v>
      </c>
      <c r="D379" s="48" t="s">
        <v>147</v>
      </c>
      <c r="E379" s="117" t="s">
        <v>246</v>
      </c>
      <c r="F379" s="36"/>
      <c r="G379" s="49">
        <f>G380+G383+G389+G392</f>
        <v>63558858.419999994</v>
      </c>
      <c r="H379" s="49">
        <f t="shared" ref="H379:I379" si="147">H380+H383+H389+H392</f>
        <v>61522807.950000003</v>
      </c>
      <c r="I379" s="49">
        <f t="shared" si="147"/>
        <v>62380215.32</v>
      </c>
      <c r="J379" s="28"/>
      <c r="K379" s="28"/>
      <c r="L379" s="28"/>
      <c r="M379" s="28"/>
      <c r="N379" s="28"/>
      <c r="O379" s="28"/>
      <c r="P379" s="28"/>
      <c r="Q379" s="28"/>
      <c r="R379" s="28"/>
      <c r="S379" s="28"/>
      <c r="T379" s="28"/>
      <c r="U379" s="28"/>
      <c r="V379" s="28"/>
      <c r="W379" s="28"/>
      <c r="X379" s="28"/>
      <c r="Y379" s="28"/>
    </row>
    <row r="380" spans="1:25" s="176" customFormat="1" ht="30" x14ac:dyDescent="0.2">
      <c r="A380" s="51" t="s">
        <v>247</v>
      </c>
      <c r="B380" s="167">
        <v>701</v>
      </c>
      <c r="C380" s="48" t="s">
        <v>104</v>
      </c>
      <c r="D380" s="48" t="s">
        <v>147</v>
      </c>
      <c r="E380" s="117" t="s">
        <v>246</v>
      </c>
      <c r="F380" s="36"/>
      <c r="G380" s="49">
        <f>G381</f>
        <v>1358275.2799999998</v>
      </c>
      <c r="H380" s="49">
        <f t="shared" ref="H380:I381" si="148">H381</f>
        <v>2629885.06</v>
      </c>
      <c r="I380" s="49">
        <f t="shared" si="148"/>
        <v>2735080.46</v>
      </c>
      <c r="J380" s="28"/>
      <c r="K380" s="28"/>
      <c r="L380" s="28"/>
      <c r="M380" s="28"/>
      <c r="N380" s="28"/>
      <c r="O380" s="28"/>
      <c r="P380" s="28"/>
      <c r="Q380" s="28"/>
      <c r="R380" s="28"/>
      <c r="S380" s="28"/>
      <c r="T380" s="28"/>
      <c r="U380" s="28"/>
      <c r="V380" s="28"/>
      <c r="W380" s="28"/>
      <c r="X380" s="28"/>
      <c r="Y380" s="28"/>
    </row>
    <row r="381" spans="1:25" s="176" customFormat="1" x14ac:dyDescent="0.2">
      <c r="A381" s="51" t="s">
        <v>371</v>
      </c>
      <c r="B381" s="167">
        <v>701</v>
      </c>
      <c r="C381" s="48" t="s">
        <v>104</v>
      </c>
      <c r="D381" s="48" t="s">
        <v>147</v>
      </c>
      <c r="E381" s="117">
        <v>5830010012</v>
      </c>
      <c r="F381" s="36"/>
      <c r="G381" s="49">
        <f>G382</f>
        <v>1358275.2799999998</v>
      </c>
      <c r="H381" s="49">
        <f t="shared" si="148"/>
        <v>2629885.06</v>
      </c>
      <c r="I381" s="49">
        <f t="shared" si="148"/>
        <v>2735080.46</v>
      </c>
      <c r="J381" s="28"/>
      <c r="K381" s="28"/>
      <c r="L381" s="28"/>
      <c r="M381" s="28"/>
      <c r="N381" s="28"/>
      <c r="O381" s="28"/>
      <c r="P381" s="28"/>
      <c r="Q381" s="28"/>
      <c r="R381" s="28"/>
      <c r="S381" s="28"/>
      <c r="T381" s="28"/>
      <c r="U381" s="28"/>
      <c r="V381" s="28"/>
      <c r="W381" s="28"/>
      <c r="X381" s="28"/>
      <c r="Y381" s="28"/>
    </row>
    <row r="382" spans="1:25" s="177" customFormat="1" x14ac:dyDescent="0.2">
      <c r="A382" s="51" t="s">
        <v>97</v>
      </c>
      <c r="B382" s="167">
        <v>701</v>
      </c>
      <c r="C382" s="48" t="s">
        <v>104</v>
      </c>
      <c r="D382" s="48" t="s">
        <v>147</v>
      </c>
      <c r="E382" s="117">
        <v>5830010012</v>
      </c>
      <c r="F382" s="36">
        <v>300</v>
      </c>
      <c r="G382" s="49">
        <f>2028735.63-670460.35</f>
        <v>1358275.2799999998</v>
      </c>
      <c r="H382" s="49">
        <v>2629885.06</v>
      </c>
      <c r="I382" s="49">
        <v>2735080.46</v>
      </c>
      <c r="J382" s="28"/>
      <c r="K382" s="28"/>
      <c r="L382" s="28"/>
      <c r="M382" s="28"/>
      <c r="N382" s="28"/>
      <c r="O382" s="28"/>
      <c r="P382" s="28"/>
      <c r="Q382" s="28"/>
      <c r="R382" s="28"/>
      <c r="S382" s="28"/>
      <c r="T382" s="28"/>
      <c r="U382" s="28"/>
      <c r="V382" s="28"/>
      <c r="W382" s="28"/>
      <c r="X382" s="28"/>
      <c r="Y382" s="28"/>
    </row>
    <row r="383" spans="1:25" s="177" customFormat="1" ht="30" x14ac:dyDescent="0.2">
      <c r="A383" s="51" t="s">
        <v>248</v>
      </c>
      <c r="B383" s="167">
        <v>701</v>
      </c>
      <c r="C383" s="48" t="s">
        <v>104</v>
      </c>
      <c r="D383" s="48" t="s">
        <v>147</v>
      </c>
      <c r="E383" s="117" t="s">
        <v>246</v>
      </c>
      <c r="F383" s="36"/>
      <c r="G383" s="49">
        <f>G384</f>
        <v>61729319.139999993</v>
      </c>
      <c r="H383" s="49">
        <f t="shared" ref="H383:I383" si="149">H384</f>
        <v>53022303.380000003</v>
      </c>
      <c r="I383" s="49">
        <f t="shared" si="149"/>
        <v>53539690.57</v>
      </c>
      <c r="J383" s="28"/>
      <c r="K383" s="28"/>
      <c r="L383" s="28"/>
      <c r="M383" s="28"/>
      <c r="N383" s="28"/>
      <c r="O383" s="28"/>
      <c r="P383" s="28"/>
      <c r="Q383" s="28"/>
      <c r="R383" s="28"/>
      <c r="S383" s="28"/>
      <c r="T383" s="28"/>
      <c r="U383" s="28"/>
      <c r="V383" s="28"/>
      <c r="W383" s="28"/>
      <c r="X383" s="28"/>
      <c r="Y383" s="28"/>
    </row>
    <row r="384" spans="1:25" s="177" customFormat="1" ht="45" x14ac:dyDescent="0.2">
      <c r="A384" s="51" t="s">
        <v>372</v>
      </c>
      <c r="B384" s="167">
        <v>701</v>
      </c>
      <c r="C384" s="48" t="s">
        <v>104</v>
      </c>
      <c r="D384" s="48" t="s">
        <v>147</v>
      </c>
      <c r="E384" s="117" t="s">
        <v>373</v>
      </c>
      <c r="F384" s="36"/>
      <c r="G384" s="49">
        <f>SUM(G385:G388)</f>
        <v>61729319.139999993</v>
      </c>
      <c r="H384" s="49">
        <f t="shared" ref="H384:I384" si="150">SUM(H385:H388)</f>
        <v>53022303.380000003</v>
      </c>
      <c r="I384" s="49">
        <f t="shared" si="150"/>
        <v>53539690.57</v>
      </c>
      <c r="J384" s="28"/>
      <c r="K384" s="28"/>
      <c r="L384" s="28"/>
      <c r="M384" s="28"/>
      <c r="N384" s="28"/>
      <c r="O384" s="28"/>
      <c r="P384" s="28"/>
      <c r="Q384" s="28"/>
      <c r="R384" s="28"/>
      <c r="S384" s="28"/>
      <c r="T384" s="28"/>
      <c r="U384" s="28"/>
      <c r="V384" s="28"/>
      <c r="W384" s="28"/>
      <c r="X384" s="28"/>
      <c r="Y384" s="28"/>
    </row>
    <row r="385" spans="1:25" s="177" customFormat="1" ht="75" x14ac:dyDescent="0.2">
      <c r="A385" s="51" t="s">
        <v>80</v>
      </c>
      <c r="B385" s="167">
        <v>701</v>
      </c>
      <c r="C385" s="48" t="s">
        <v>104</v>
      </c>
      <c r="D385" s="48" t="s">
        <v>147</v>
      </c>
      <c r="E385" s="117" t="s">
        <v>373</v>
      </c>
      <c r="F385" s="36">
        <v>100</v>
      </c>
      <c r="G385" s="49">
        <f>8017897+1816571.34+4862295.87-106464.23</f>
        <v>14590299.98</v>
      </c>
      <c r="H385" s="49">
        <v>0</v>
      </c>
      <c r="I385" s="49">
        <v>0</v>
      </c>
      <c r="J385" s="28"/>
      <c r="K385" s="28"/>
      <c r="L385" s="28"/>
      <c r="M385" s="28"/>
      <c r="N385" s="28"/>
      <c r="O385" s="28"/>
      <c r="P385" s="28"/>
      <c r="Q385" s="28"/>
      <c r="R385" s="28"/>
      <c r="S385" s="28"/>
      <c r="T385" s="28"/>
      <c r="U385" s="28"/>
      <c r="V385" s="28"/>
      <c r="W385" s="28"/>
      <c r="X385" s="28"/>
      <c r="Y385" s="28"/>
    </row>
    <row r="386" spans="1:25" s="177" customFormat="1" ht="30" x14ac:dyDescent="0.2">
      <c r="A386" s="51" t="s">
        <v>88</v>
      </c>
      <c r="B386" s="167">
        <v>701</v>
      </c>
      <c r="C386" s="48" t="s">
        <v>104</v>
      </c>
      <c r="D386" s="48" t="s">
        <v>147</v>
      </c>
      <c r="E386" s="117" t="s">
        <v>373</v>
      </c>
      <c r="F386" s="36">
        <v>200</v>
      </c>
      <c r="G386" s="49">
        <f>23982103-976596.08+5000000-265140.19-6159.85-116019.12</f>
        <v>27618187.759999998</v>
      </c>
      <c r="H386" s="49">
        <v>0</v>
      </c>
      <c r="I386" s="49">
        <v>0</v>
      </c>
      <c r="J386" s="28"/>
      <c r="K386" s="28"/>
      <c r="L386" s="28"/>
      <c r="M386" s="28"/>
      <c r="N386" s="28"/>
      <c r="O386" s="28"/>
      <c r="P386" s="28"/>
      <c r="Q386" s="28"/>
      <c r="R386" s="28"/>
      <c r="S386" s="28"/>
      <c r="T386" s="28"/>
      <c r="U386" s="28"/>
      <c r="V386" s="28"/>
      <c r="W386" s="28"/>
      <c r="X386" s="28"/>
      <c r="Y386" s="28"/>
    </row>
    <row r="387" spans="1:25" s="177" customFormat="1" ht="30" x14ac:dyDescent="0.2">
      <c r="A387" s="51" t="s">
        <v>117</v>
      </c>
      <c r="B387" s="167">
        <v>701</v>
      </c>
      <c r="C387" s="48" t="s">
        <v>104</v>
      </c>
      <c r="D387" s="48" t="s">
        <v>147</v>
      </c>
      <c r="E387" s="117" t="s">
        <v>373</v>
      </c>
      <c r="F387" s="36">
        <v>600</v>
      </c>
      <c r="G387" s="175">
        <f>15319716.78-1853978+85465+5963467.77</f>
        <v>19514671.549999997</v>
      </c>
      <c r="H387" s="175">
        <v>13022303.380000001</v>
      </c>
      <c r="I387" s="175">
        <v>13539690.57</v>
      </c>
      <c r="J387" s="28"/>
      <c r="K387" s="28"/>
      <c r="L387" s="28"/>
      <c r="M387" s="28"/>
      <c r="N387" s="28"/>
      <c r="O387" s="28"/>
      <c r="P387" s="28"/>
      <c r="Q387" s="28"/>
      <c r="R387" s="28"/>
      <c r="S387" s="28"/>
      <c r="T387" s="28"/>
      <c r="U387" s="28"/>
      <c r="V387" s="28"/>
      <c r="W387" s="28"/>
      <c r="X387" s="28"/>
      <c r="Y387" s="28"/>
    </row>
    <row r="388" spans="1:25" s="177" customFormat="1" x14ac:dyDescent="0.2">
      <c r="A388" s="51" t="s">
        <v>90</v>
      </c>
      <c r="B388" s="167">
        <v>701</v>
      </c>
      <c r="C388" s="48" t="s">
        <v>104</v>
      </c>
      <c r="D388" s="48" t="s">
        <v>147</v>
      </c>
      <c r="E388" s="117" t="s">
        <v>373</v>
      </c>
      <c r="F388" s="36">
        <v>800</v>
      </c>
      <c r="G388" s="175">
        <v>6159.85</v>
      </c>
      <c r="H388" s="175">
        <v>40000000</v>
      </c>
      <c r="I388" s="175">
        <v>40000000</v>
      </c>
      <c r="J388" s="28"/>
      <c r="K388" s="28"/>
      <c r="L388" s="28"/>
      <c r="M388" s="28"/>
      <c r="N388" s="28"/>
      <c r="O388" s="28"/>
      <c r="P388" s="28"/>
      <c r="Q388" s="28"/>
      <c r="R388" s="28"/>
      <c r="S388" s="28"/>
      <c r="T388" s="28"/>
      <c r="U388" s="28"/>
      <c r="V388" s="28"/>
      <c r="W388" s="28"/>
      <c r="X388" s="28"/>
      <c r="Y388" s="28"/>
    </row>
    <row r="389" spans="1:25" s="177" customFormat="1" ht="30" x14ac:dyDescent="0.2">
      <c r="A389" s="51" t="s">
        <v>249</v>
      </c>
      <c r="B389" s="167">
        <v>701</v>
      </c>
      <c r="C389" s="48" t="s">
        <v>104</v>
      </c>
      <c r="D389" s="48" t="s">
        <v>147</v>
      </c>
      <c r="E389" s="117" t="s">
        <v>246</v>
      </c>
      <c r="F389" s="36"/>
      <c r="G389" s="49">
        <f>G390</f>
        <v>0</v>
      </c>
      <c r="H389" s="49">
        <f t="shared" ref="H389:I390" si="151">H390</f>
        <v>4669240.21</v>
      </c>
      <c r="I389" s="49">
        <f t="shared" si="151"/>
        <v>4856009.82</v>
      </c>
      <c r="J389" s="28"/>
      <c r="K389" s="28"/>
      <c r="L389" s="28"/>
      <c r="M389" s="28"/>
      <c r="N389" s="28"/>
      <c r="O389" s="28"/>
      <c r="P389" s="28"/>
      <c r="Q389" s="28"/>
      <c r="R389" s="28"/>
      <c r="S389" s="28"/>
      <c r="T389" s="28"/>
      <c r="U389" s="28"/>
      <c r="V389" s="28"/>
      <c r="W389" s="28"/>
      <c r="X389" s="28"/>
      <c r="Y389" s="28"/>
    </row>
    <row r="390" spans="1:25" s="177" customFormat="1" x14ac:dyDescent="0.2">
      <c r="A390" s="51" t="s">
        <v>374</v>
      </c>
      <c r="B390" s="167">
        <v>701</v>
      </c>
      <c r="C390" s="48" t="s">
        <v>104</v>
      </c>
      <c r="D390" s="48" t="s">
        <v>147</v>
      </c>
      <c r="E390" s="117" t="s">
        <v>375</v>
      </c>
      <c r="F390" s="36"/>
      <c r="G390" s="49">
        <f>G391</f>
        <v>0</v>
      </c>
      <c r="H390" s="49">
        <f t="shared" si="151"/>
        <v>4669240.21</v>
      </c>
      <c r="I390" s="49">
        <f t="shared" si="151"/>
        <v>4856009.82</v>
      </c>
      <c r="J390" s="28"/>
      <c r="K390" s="28"/>
      <c r="L390" s="28"/>
      <c r="M390" s="28"/>
      <c r="N390" s="28"/>
      <c r="O390" s="28"/>
      <c r="P390" s="28"/>
      <c r="Q390" s="28"/>
      <c r="R390" s="28"/>
      <c r="S390" s="28"/>
      <c r="T390" s="28"/>
      <c r="U390" s="28"/>
      <c r="V390" s="28"/>
      <c r="W390" s="28"/>
      <c r="X390" s="28"/>
      <c r="Y390" s="28"/>
    </row>
    <row r="391" spans="1:25" s="177" customFormat="1" x14ac:dyDescent="0.2">
      <c r="A391" s="51" t="s">
        <v>97</v>
      </c>
      <c r="B391" s="167">
        <v>701</v>
      </c>
      <c r="C391" s="48" t="s">
        <v>104</v>
      </c>
      <c r="D391" s="48" t="s">
        <v>147</v>
      </c>
      <c r="E391" s="117" t="s">
        <v>375</v>
      </c>
      <c r="F391" s="36">
        <v>300</v>
      </c>
      <c r="G391" s="49">
        <f>3489654.05-3489654.05</f>
        <v>0</v>
      </c>
      <c r="H391" s="49">
        <v>4669240.21</v>
      </c>
      <c r="I391" s="49">
        <v>4856009.82</v>
      </c>
      <c r="J391" s="28"/>
      <c r="K391" s="28"/>
      <c r="L391" s="28"/>
      <c r="M391" s="28"/>
      <c r="N391" s="28"/>
      <c r="O391" s="28"/>
      <c r="P391" s="28"/>
      <c r="Q391" s="28"/>
      <c r="R391" s="28"/>
      <c r="S391" s="28"/>
      <c r="T391" s="28"/>
      <c r="U391" s="28"/>
      <c r="V391" s="28"/>
      <c r="W391" s="28"/>
      <c r="X391" s="28"/>
      <c r="Y391" s="28"/>
    </row>
    <row r="392" spans="1:25" s="177" customFormat="1" ht="30" x14ac:dyDescent="0.2">
      <c r="A392" s="51" t="s">
        <v>250</v>
      </c>
      <c r="B392" s="167">
        <v>701</v>
      </c>
      <c r="C392" s="48" t="s">
        <v>104</v>
      </c>
      <c r="D392" s="48" t="s">
        <v>147</v>
      </c>
      <c r="E392" s="117" t="s">
        <v>246</v>
      </c>
      <c r="F392" s="36"/>
      <c r="G392" s="49">
        <f>G393</f>
        <v>471264</v>
      </c>
      <c r="H392" s="49">
        <f t="shared" ref="H392:I393" si="152">H393</f>
        <v>1201379.3</v>
      </c>
      <c r="I392" s="49">
        <f t="shared" si="152"/>
        <v>1249434.47</v>
      </c>
      <c r="J392" s="28"/>
      <c r="K392" s="28"/>
      <c r="L392" s="28"/>
      <c r="M392" s="28"/>
      <c r="N392" s="28"/>
      <c r="O392" s="28"/>
      <c r="P392" s="28"/>
      <c r="Q392" s="28"/>
      <c r="R392" s="28"/>
      <c r="S392" s="28"/>
      <c r="T392" s="28"/>
      <c r="U392" s="28"/>
      <c r="V392" s="28"/>
      <c r="W392" s="28"/>
      <c r="X392" s="28"/>
      <c r="Y392" s="28"/>
    </row>
    <row r="393" spans="1:25" s="177" customFormat="1" x14ac:dyDescent="0.2">
      <c r="A393" s="51" t="s">
        <v>376</v>
      </c>
      <c r="B393" s="167">
        <v>701</v>
      </c>
      <c r="C393" s="48" t="s">
        <v>104</v>
      </c>
      <c r="D393" s="48" t="s">
        <v>147</v>
      </c>
      <c r="E393" s="117" t="s">
        <v>377</v>
      </c>
      <c r="F393" s="36"/>
      <c r="G393" s="49">
        <f>G394</f>
        <v>471264</v>
      </c>
      <c r="H393" s="49">
        <f t="shared" si="152"/>
        <v>1201379.3</v>
      </c>
      <c r="I393" s="49">
        <f t="shared" si="152"/>
        <v>1249434.47</v>
      </c>
      <c r="J393" s="28"/>
      <c r="K393" s="28"/>
      <c r="L393" s="28"/>
      <c r="M393" s="28"/>
      <c r="N393" s="28"/>
      <c r="O393" s="28"/>
      <c r="P393" s="28"/>
      <c r="Q393" s="28"/>
      <c r="R393" s="28"/>
      <c r="S393" s="28"/>
      <c r="T393" s="28"/>
      <c r="U393" s="28"/>
      <c r="V393" s="28"/>
      <c r="W393" s="28"/>
      <c r="X393" s="28"/>
      <c r="Y393" s="28"/>
    </row>
    <row r="394" spans="1:25" s="177" customFormat="1" x14ac:dyDescent="0.2">
      <c r="A394" s="51" t="s">
        <v>97</v>
      </c>
      <c r="B394" s="167">
        <v>701</v>
      </c>
      <c r="C394" s="48" t="s">
        <v>104</v>
      </c>
      <c r="D394" s="48" t="s">
        <v>147</v>
      </c>
      <c r="E394" s="117" t="s">
        <v>377</v>
      </c>
      <c r="F394" s="36">
        <v>300</v>
      </c>
      <c r="G394" s="49">
        <f>855172.4-383908.4</f>
        <v>471264</v>
      </c>
      <c r="H394" s="49">
        <v>1201379.3</v>
      </c>
      <c r="I394" s="49">
        <v>1249434.47</v>
      </c>
      <c r="J394" s="28"/>
      <c r="K394" s="28"/>
      <c r="L394" s="28"/>
      <c r="M394" s="28"/>
      <c r="N394" s="28"/>
      <c r="O394" s="28"/>
      <c r="P394" s="28"/>
      <c r="Q394" s="28"/>
      <c r="R394" s="28"/>
      <c r="S394" s="28"/>
      <c r="T394" s="28"/>
      <c r="U394" s="28"/>
      <c r="V394" s="28"/>
      <c r="W394" s="28"/>
      <c r="X394" s="28"/>
      <c r="Y394" s="28"/>
    </row>
    <row r="395" spans="1:25" s="176" customFormat="1" x14ac:dyDescent="0.2">
      <c r="A395" s="124" t="s">
        <v>199</v>
      </c>
      <c r="B395" s="170">
        <v>701</v>
      </c>
      <c r="C395" s="48" t="s">
        <v>104</v>
      </c>
      <c r="D395" s="48" t="s">
        <v>147</v>
      </c>
      <c r="E395" s="117" t="s">
        <v>225</v>
      </c>
      <c r="F395" s="36"/>
      <c r="G395" s="49">
        <f>G396+G398+G404</f>
        <v>97306627.019999996</v>
      </c>
      <c r="H395" s="49">
        <f t="shared" ref="H395:I395" si="153">H396+H398+H404</f>
        <v>91726775.25</v>
      </c>
      <c r="I395" s="49">
        <f t="shared" si="153"/>
        <v>92100702.379999995</v>
      </c>
      <c r="J395" s="28"/>
      <c r="K395" s="28"/>
      <c r="L395" s="28"/>
      <c r="M395" s="28"/>
      <c r="N395" s="28"/>
      <c r="O395" s="28"/>
      <c r="P395" s="28"/>
      <c r="Q395" s="28"/>
      <c r="R395" s="28"/>
      <c r="S395" s="28"/>
      <c r="T395" s="28"/>
      <c r="U395" s="28"/>
      <c r="V395" s="28"/>
      <c r="W395" s="28"/>
      <c r="X395" s="28"/>
      <c r="Y395" s="28"/>
    </row>
    <row r="396" spans="1:25" s="176" customFormat="1" ht="15" customHeight="1" x14ac:dyDescent="0.2">
      <c r="A396" s="124" t="s">
        <v>321</v>
      </c>
      <c r="B396" s="167">
        <v>701</v>
      </c>
      <c r="C396" s="48" t="s">
        <v>104</v>
      </c>
      <c r="D396" s="48" t="s">
        <v>147</v>
      </c>
      <c r="E396" s="117" t="s">
        <v>437</v>
      </c>
      <c r="F396" s="36"/>
      <c r="G396" s="49">
        <f>G397</f>
        <v>2888369.4000000004</v>
      </c>
      <c r="H396" s="49">
        <f t="shared" ref="H396:I396" si="154">H397</f>
        <v>0</v>
      </c>
      <c r="I396" s="49">
        <f t="shared" si="154"/>
        <v>0</v>
      </c>
      <c r="J396" s="28"/>
      <c r="K396" s="28"/>
      <c r="L396" s="28"/>
      <c r="M396" s="28"/>
      <c r="N396" s="28"/>
      <c r="O396" s="28"/>
      <c r="P396" s="28"/>
      <c r="Q396" s="28"/>
      <c r="R396" s="28"/>
      <c r="S396" s="28"/>
      <c r="T396" s="28"/>
      <c r="U396" s="28"/>
      <c r="V396" s="28"/>
      <c r="W396" s="28"/>
      <c r="X396" s="28"/>
      <c r="Y396" s="28"/>
    </row>
    <row r="397" spans="1:25" s="176" customFormat="1" x14ac:dyDescent="0.2">
      <c r="A397" s="124" t="s">
        <v>97</v>
      </c>
      <c r="B397" s="167">
        <v>701</v>
      </c>
      <c r="C397" s="48" t="s">
        <v>104</v>
      </c>
      <c r="D397" s="48" t="s">
        <v>147</v>
      </c>
      <c r="E397" s="117" t="s">
        <v>437</v>
      </c>
      <c r="F397" s="36">
        <v>300</v>
      </c>
      <c r="G397" s="49">
        <f>577456.53+919789.11+1391123.76</f>
        <v>2888369.4000000004</v>
      </c>
      <c r="H397" s="49">
        <v>0</v>
      </c>
      <c r="I397" s="49">
        <v>0</v>
      </c>
      <c r="J397" s="28"/>
      <c r="K397" s="28"/>
      <c r="L397" s="28"/>
      <c r="M397" s="28"/>
      <c r="N397" s="28"/>
      <c r="O397" s="28"/>
      <c r="P397" s="28"/>
      <c r="Q397" s="28"/>
      <c r="R397" s="28"/>
      <c r="S397" s="28"/>
      <c r="T397" s="28"/>
      <c r="U397" s="28"/>
      <c r="V397" s="28"/>
      <c r="W397" s="28"/>
      <c r="X397" s="28"/>
      <c r="Y397" s="28"/>
    </row>
    <row r="398" spans="1:25" s="176" customFormat="1" ht="30" x14ac:dyDescent="0.2">
      <c r="A398" s="124" t="s">
        <v>361</v>
      </c>
      <c r="B398" s="170">
        <v>701</v>
      </c>
      <c r="C398" s="48" t="s">
        <v>104</v>
      </c>
      <c r="D398" s="48" t="s">
        <v>147</v>
      </c>
      <c r="E398" s="117">
        <v>5840022000</v>
      </c>
      <c r="F398" s="36"/>
      <c r="G398" s="49">
        <f>SUM(G399:G403)</f>
        <v>66688727.759999998</v>
      </c>
      <c r="H398" s="49">
        <f t="shared" ref="H398:I398" si="155">SUM(H399:H403)</f>
        <v>77917009.409999996</v>
      </c>
      <c r="I398" s="49">
        <f t="shared" si="155"/>
        <v>77738545.909999996</v>
      </c>
      <c r="J398" s="28"/>
      <c r="K398" s="28"/>
      <c r="L398" s="28"/>
      <c r="M398" s="28"/>
      <c r="N398" s="28"/>
      <c r="O398" s="28"/>
      <c r="P398" s="28"/>
      <c r="Q398" s="28"/>
      <c r="R398" s="28"/>
      <c r="S398" s="28"/>
      <c r="T398" s="28"/>
      <c r="U398" s="28"/>
      <c r="V398" s="28"/>
      <c r="W398" s="28"/>
      <c r="X398" s="28"/>
      <c r="Y398" s="28"/>
    </row>
    <row r="399" spans="1:25" s="177" customFormat="1" ht="75" x14ac:dyDescent="0.2">
      <c r="A399" s="51" t="s">
        <v>80</v>
      </c>
      <c r="B399" s="167">
        <v>701</v>
      </c>
      <c r="C399" s="48" t="s">
        <v>104</v>
      </c>
      <c r="D399" s="48" t="s">
        <v>147</v>
      </c>
      <c r="E399" s="117" t="s">
        <v>362</v>
      </c>
      <c r="F399" s="36">
        <v>100</v>
      </c>
      <c r="G399" s="50">
        <f>63202258.9-190151-3296654-779329.9-746.6-5206.77-3040.26-42206.6-919789.11-2500</f>
        <v>57962634.659999996</v>
      </c>
      <c r="H399" s="50">
        <v>63102258.899999999</v>
      </c>
      <c r="I399" s="50">
        <v>63102258.899999999</v>
      </c>
      <c r="J399" s="28"/>
      <c r="K399" s="28"/>
      <c r="L399" s="28"/>
      <c r="M399" s="28"/>
      <c r="N399" s="28"/>
      <c r="O399" s="28"/>
      <c r="P399" s="28"/>
      <c r="Q399" s="28"/>
      <c r="R399" s="28"/>
      <c r="S399" s="28"/>
      <c r="T399" s="28"/>
      <c r="U399" s="28"/>
      <c r="V399" s="28"/>
      <c r="W399" s="28"/>
      <c r="X399" s="28"/>
      <c r="Y399" s="28"/>
    </row>
    <row r="400" spans="1:25" s="177" customFormat="1" ht="30" x14ac:dyDescent="0.2">
      <c r="A400" s="47" t="s">
        <v>88</v>
      </c>
      <c r="B400" s="166">
        <v>701</v>
      </c>
      <c r="C400" s="48" t="s">
        <v>104</v>
      </c>
      <c r="D400" s="48" t="s">
        <v>147</v>
      </c>
      <c r="E400" s="117">
        <v>5840022000</v>
      </c>
      <c r="F400" s="36">
        <v>200</v>
      </c>
      <c r="G400" s="50">
        <f>9191721.04-516828.17</f>
        <v>8674892.8699999992</v>
      </c>
      <c r="H400" s="50">
        <v>10814750.51</v>
      </c>
      <c r="I400" s="50">
        <v>10636287.01</v>
      </c>
      <c r="J400" s="28"/>
      <c r="K400" s="28"/>
      <c r="L400" s="28"/>
      <c r="M400" s="28"/>
      <c r="N400" s="28"/>
      <c r="O400" s="28"/>
      <c r="P400" s="28"/>
      <c r="Q400" s="28"/>
      <c r="R400" s="28"/>
      <c r="S400" s="28"/>
      <c r="T400" s="28"/>
      <c r="U400" s="28"/>
      <c r="V400" s="28"/>
      <c r="W400" s="28"/>
      <c r="X400" s="28"/>
      <c r="Y400" s="28"/>
    </row>
    <row r="401" spans="1:25" s="177" customFormat="1" x14ac:dyDescent="0.2">
      <c r="A401" s="51" t="s">
        <v>97</v>
      </c>
      <c r="B401" s="167">
        <v>701</v>
      </c>
      <c r="C401" s="48" t="s">
        <v>104</v>
      </c>
      <c r="D401" s="48" t="s">
        <v>147</v>
      </c>
      <c r="E401" s="117">
        <v>5840022000</v>
      </c>
      <c r="F401" s="36">
        <v>300</v>
      </c>
      <c r="G401" s="50">
        <f>5206.77+3040.26+42206.6</f>
        <v>50453.63</v>
      </c>
      <c r="H401" s="50">
        <v>0</v>
      </c>
      <c r="I401" s="50">
        <v>0</v>
      </c>
      <c r="J401" s="28"/>
      <c r="K401" s="28"/>
      <c r="L401" s="28"/>
      <c r="M401" s="28"/>
      <c r="N401" s="28"/>
      <c r="O401" s="28"/>
      <c r="P401" s="28"/>
      <c r="Q401" s="28"/>
      <c r="R401" s="28"/>
      <c r="S401" s="28"/>
      <c r="T401" s="28"/>
      <c r="U401" s="28"/>
      <c r="V401" s="28"/>
      <c r="W401" s="28"/>
      <c r="X401" s="28"/>
      <c r="Y401" s="28"/>
    </row>
    <row r="402" spans="1:25" s="177" customFormat="1" ht="30" x14ac:dyDescent="0.2">
      <c r="A402" s="51" t="s">
        <v>117</v>
      </c>
      <c r="B402" s="167">
        <v>701</v>
      </c>
      <c r="C402" s="48" t="s">
        <v>104</v>
      </c>
      <c r="D402" s="48" t="s">
        <v>147</v>
      </c>
      <c r="E402" s="117">
        <v>5840022000</v>
      </c>
      <c r="F402" s="36">
        <v>600</v>
      </c>
      <c r="G402" s="50"/>
      <c r="H402" s="50"/>
      <c r="I402" s="50"/>
      <c r="J402" s="28"/>
      <c r="K402" s="28"/>
      <c r="L402" s="28"/>
      <c r="M402" s="28"/>
      <c r="N402" s="28"/>
      <c r="O402" s="28"/>
      <c r="P402" s="28"/>
      <c r="Q402" s="28"/>
      <c r="R402" s="28"/>
      <c r="S402" s="28"/>
      <c r="T402" s="28"/>
      <c r="U402" s="28"/>
      <c r="V402" s="28"/>
      <c r="W402" s="28"/>
      <c r="X402" s="28"/>
      <c r="Y402" s="28"/>
    </row>
    <row r="403" spans="1:25" s="176" customFormat="1" x14ac:dyDescent="0.2">
      <c r="A403" s="51" t="s">
        <v>90</v>
      </c>
      <c r="B403" s="167">
        <v>701</v>
      </c>
      <c r="C403" s="48" t="s">
        <v>104</v>
      </c>
      <c r="D403" s="48" t="s">
        <v>147</v>
      </c>
      <c r="E403" s="117">
        <v>5840022000</v>
      </c>
      <c r="F403" s="36">
        <v>800</v>
      </c>
      <c r="G403" s="50">
        <f>4000000-4000000+746.6</f>
        <v>746.6</v>
      </c>
      <c r="H403" s="50">
        <v>4000000</v>
      </c>
      <c r="I403" s="50">
        <v>4000000</v>
      </c>
      <c r="J403" s="28"/>
      <c r="K403" s="28"/>
      <c r="L403" s="28"/>
      <c r="M403" s="28"/>
      <c r="N403" s="28"/>
      <c r="O403" s="28"/>
      <c r="P403" s="28"/>
      <c r="Q403" s="28"/>
      <c r="R403" s="28"/>
      <c r="S403" s="28"/>
      <c r="T403" s="28"/>
      <c r="U403" s="28"/>
      <c r="V403" s="28"/>
      <c r="W403" s="28"/>
      <c r="X403" s="28"/>
      <c r="Y403" s="28"/>
    </row>
    <row r="404" spans="1:25" s="176" customFormat="1" ht="45" x14ac:dyDescent="0.2">
      <c r="A404" s="51" t="s">
        <v>58</v>
      </c>
      <c r="B404" s="167">
        <v>701</v>
      </c>
      <c r="C404" s="48" t="s">
        <v>104</v>
      </c>
      <c r="D404" s="48" t="s">
        <v>147</v>
      </c>
      <c r="E404" s="117" t="s">
        <v>378</v>
      </c>
      <c r="F404" s="36"/>
      <c r="G404" s="50">
        <f>SUM(G405:G408)</f>
        <v>27729529.859999999</v>
      </c>
      <c r="H404" s="50">
        <f t="shared" ref="H404:I404" si="156">SUM(H405:H408)</f>
        <v>13809765.84</v>
      </c>
      <c r="I404" s="50">
        <f t="shared" si="156"/>
        <v>14362156.470000001</v>
      </c>
      <c r="J404" s="28"/>
      <c r="K404" s="28"/>
      <c r="L404" s="28"/>
      <c r="M404" s="28"/>
      <c r="N404" s="28"/>
      <c r="O404" s="28"/>
      <c r="P404" s="28"/>
      <c r="Q404" s="28"/>
      <c r="R404" s="28"/>
      <c r="S404" s="28"/>
      <c r="T404" s="28"/>
      <c r="U404" s="28"/>
      <c r="V404" s="28"/>
      <c r="W404" s="28"/>
      <c r="X404" s="28"/>
      <c r="Y404" s="28"/>
    </row>
    <row r="405" spans="1:25" s="176" customFormat="1" ht="75" x14ac:dyDescent="0.2">
      <c r="A405" s="51" t="s">
        <v>80</v>
      </c>
      <c r="B405" s="167">
        <v>701</v>
      </c>
      <c r="C405" s="48" t="s">
        <v>104</v>
      </c>
      <c r="D405" s="48" t="s">
        <v>147</v>
      </c>
      <c r="E405" s="117" t="s">
        <v>378</v>
      </c>
      <c r="F405" s="36">
        <v>100</v>
      </c>
      <c r="G405" s="50">
        <f>6598313+2911000-330762.1</f>
        <v>9178550.9000000004</v>
      </c>
      <c r="H405" s="50">
        <v>0</v>
      </c>
      <c r="I405" s="50">
        <v>0</v>
      </c>
      <c r="J405" s="28"/>
      <c r="K405" s="28"/>
      <c r="L405" s="28"/>
      <c r="M405" s="28"/>
      <c r="N405" s="28"/>
      <c r="O405" s="28"/>
      <c r="P405" s="28"/>
      <c r="Q405" s="28"/>
      <c r="R405" s="28"/>
      <c r="S405" s="28"/>
      <c r="T405" s="28"/>
      <c r="U405" s="28"/>
      <c r="V405" s="28"/>
      <c r="W405" s="28"/>
      <c r="X405" s="28"/>
      <c r="Y405" s="28"/>
    </row>
    <row r="406" spans="1:25" s="176" customFormat="1" ht="30" x14ac:dyDescent="0.2">
      <c r="A406" s="222" t="s">
        <v>88</v>
      </c>
      <c r="B406" s="167">
        <v>701</v>
      </c>
      <c r="C406" s="48" t="s">
        <v>104</v>
      </c>
      <c r="D406" s="48" t="s">
        <v>147</v>
      </c>
      <c r="E406" s="117" t="s">
        <v>378</v>
      </c>
      <c r="F406" s="36">
        <v>200</v>
      </c>
      <c r="G406" s="50">
        <f>797225+1684463-9014.04</f>
        <v>2472673.96</v>
      </c>
      <c r="H406" s="50">
        <v>0</v>
      </c>
      <c r="I406" s="50">
        <v>0</v>
      </c>
      <c r="J406" s="28"/>
      <c r="K406" s="28"/>
      <c r="L406" s="28"/>
      <c r="M406" s="28"/>
      <c r="N406" s="28"/>
      <c r="O406" s="28"/>
      <c r="P406" s="28"/>
      <c r="Q406" s="28"/>
      <c r="R406" s="28"/>
      <c r="S406" s="28"/>
      <c r="T406" s="28"/>
      <c r="U406" s="28"/>
      <c r="V406" s="28"/>
      <c r="W406" s="28"/>
      <c r="X406" s="28"/>
      <c r="Y406" s="28"/>
    </row>
    <row r="407" spans="1:25" s="176" customFormat="1" ht="30" x14ac:dyDescent="0.2">
      <c r="A407" s="222" t="s">
        <v>117</v>
      </c>
      <c r="B407" s="167">
        <v>701</v>
      </c>
      <c r="C407" s="48" t="s">
        <v>104</v>
      </c>
      <c r="D407" s="48" t="s">
        <v>147</v>
      </c>
      <c r="E407" s="117" t="s">
        <v>378</v>
      </c>
      <c r="F407" s="36">
        <v>600</v>
      </c>
      <c r="G407" s="50">
        <f>7395147+8683158</f>
        <v>16078305</v>
      </c>
      <c r="H407" s="50">
        <v>0</v>
      </c>
      <c r="I407" s="50">
        <v>0</v>
      </c>
      <c r="J407" s="28"/>
      <c r="K407" s="28"/>
      <c r="L407" s="28"/>
      <c r="M407" s="28"/>
      <c r="N407" s="28"/>
      <c r="O407" s="28"/>
      <c r="P407" s="28"/>
      <c r="Q407" s="28"/>
      <c r="R407" s="28"/>
      <c r="S407" s="28"/>
      <c r="T407" s="28"/>
      <c r="U407" s="28"/>
      <c r="V407" s="28"/>
      <c r="W407" s="28"/>
      <c r="X407" s="28"/>
      <c r="Y407" s="28"/>
    </row>
    <row r="408" spans="1:25" s="176" customFormat="1" x14ac:dyDescent="0.2">
      <c r="A408" s="51" t="s">
        <v>90</v>
      </c>
      <c r="B408" s="167">
        <v>701</v>
      </c>
      <c r="C408" s="48" t="s">
        <v>104</v>
      </c>
      <c r="D408" s="48" t="s">
        <v>147</v>
      </c>
      <c r="E408" s="117" t="s">
        <v>378</v>
      </c>
      <c r="F408" s="36">
        <v>800</v>
      </c>
      <c r="G408" s="50">
        <f>13278621-13278621</f>
        <v>0</v>
      </c>
      <c r="H408" s="50">
        <v>13809765.84</v>
      </c>
      <c r="I408" s="50">
        <v>14362156.470000001</v>
      </c>
      <c r="J408" s="28"/>
      <c r="K408" s="28"/>
      <c r="L408" s="28"/>
      <c r="M408" s="28"/>
      <c r="N408" s="28"/>
      <c r="O408" s="28"/>
      <c r="P408" s="28"/>
      <c r="Q408" s="28"/>
      <c r="R408" s="28"/>
      <c r="S408" s="28"/>
      <c r="T408" s="28"/>
      <c r="U408" s="28"/>
      <c r="V408" s="28"/>
      <c r="W408" s="28"/>
      <c r="X408" s="28"/>
      <c r="Y408" s="28"/>
    </row>
    <row r="409" spans="1:25" s="177" customFormat="1" ht="15.75" x14ac:dyDescent="0.25">
      <c r="A409" s="44" t="s">
        <v>74</v>
      </c>
      <c r="B409" s="164">
        <v>701</v>
      </c>
      <c r="C409" s="45" t="s">
        <v>104</v>
      </c>
      <c r="D409" s="45" t="s">
        <v>147</v>
      </c>
      <c r="E409" s="62" t="s">
        <v>75</v>
      </c>
      <c r="F409" s="38"/>
      <c r="G409" s="53">
        <f>G410</f>
        <v>19254998.850000001</v>
      </c>
      <c r="H409" s="53">
        <f t="shared" ref="H409:I410" si="157">H410</f>
        <v>0</v>
      </c>
      <c r="I409" s="53">
        <f t="shared" si="157"/>
        <v>0</v>
      </c>
      <c r="J409" s="28"/>
      <c r="K409" s="28"/>
      <c r="L409" s="28"/>
      <c r="M409" s="28"/>
      <c r="N409" s="28"/>
      <c r="O409" s="28"/>
      <c r="P409" s="28"/>
      <c r="Q409" s="28"/>
      <c r="R409" s="28"/>
      <c r="S409" s="28"/>
      <c r="T409" s="28"/>
      <c r="U409" s="28"/>
      <c r="V409" s="28"/>
      <c r="W409" s="28"/>
      <c r="X409" s="28"/>
      <c r="Y409" s="28"/>
    </row>
    <row r="410" spans="1:25" s="176" customFormat="1" x14ac:dyDescent="0.2">
      <c r="A410" s="47" t="s">
        <v>111</v>
      </c>
      <c r="B410" s="166">
        <v>701</v>
      </c>
      <c r="C410" s="48" t="s">
        <v>104</v>
      </c>
      <c r="D410" s="48" t="s">
        <v>147</v>
      </c>
      <c r="E410" s="61" t="s">
        <v>112</v>
      </c>
      <c r="F410" s="36"/>
      <c r="G410" s="50">
        <f>G411</f>
        <v>19254998.850000001</v>
      </c>
      <c r="H410" s="50">
        <f t="shared" si="157"/>
        <v>0</v>
      </c>
      <c r="I410" s="50">
        <f t="shared" si="157"/>
        <v>0</v>
      </c>
      <c r="J410" s="28"/>
      <c r="K410" s="28"/>
      <c r="L410" s="28"/>
      <c r="M410" s="28"/>
      <c r="N410" s="28"/>
      <c r="O410" s="28"/>
      <c r="P410" s="28"/>
      <c r="Q410" s="28"/>
      <c r="R410" s="28"/>
      <c r="S410" s="28"/>
      <c r="T410" s="28"/>
      <c r="U410" s="28"/>
      <c r="V410" s="28"/>
      <c r="W410" s="28"/>
      <c r="X410" s="28"/>
      <c r="Y410" s="28"/>
    </row>
    <row r="411" spans="1:25" s="176" customFormat="1" ht="30" x14ac:dyDescent="0.2">
      <c r="A411" s="47" t="s">
        <v>119</v>
      </c>
      <c r="B411" s="166" t="s">
        <v>414</v>
      </c>
      <c r="C411" s="48" t="s">
        <v>104</v>
      </c>
      <c r="D411" s="48" t="s">
        <v>147</v>
      </c>
      <c r="E411" s="61" t="s">
        <v>120</v>
      </c>
      <c r="F411" s="36"/>
      <c r="G411" s="50">
        <f>SUM(G412:G413)</f>
        <v>19254998.850000001</v>
      </c>
      <c r="H411" s="50">
        <f t="shared" ref="H411:I411" si="158">SUM(H412:H413)</f>
        <v>0</v>
      </c>
      <c r="I411" s="50">
        <f t="shared" si="158"/>
        <v>0</v>
      </c>
      <c r="J411" s="28"/>
      <c r="K411" s="28"/>
      <c r="L411" s="28"/>
      <c r="M411" s="28"/>
      <c r="N411" s="28"/>
      <c r="O411" s="28"/>
      <c r="P411" s="28"/>
      <c r="Q411" s="28"/>
      <c r="R411" s="28"/>
      <c r="S411" s="28"/>
      <c r="T411" s="28"/>
      <c r="U411" s="28"/>
      <c r="V411" s="28"/>
      <c r="W411" s="28"/>
      <c r="X411" s="28"/>
      <c r="Y411" s="28"/>
    </row>
    <row r="412" spans="1:25" s="176" customFormat="1" ht="30" x14ac:dyDescent="0.2">
      <c r="A412" s="47" t="s">
        <v>88</v>
      </c>
      <c r="B412" s="166" t="s">
        <v>414</v>
      </c>
      <c r="C412" s="48" t="s">
        <v>104</v>
      </c>
      <c r="D412" s="48" t="s">
        <v>147</v>
      </c>
      <c r="E412" s="61" t="s">
        <v>120</v>
      </c>
      <c r="F412" s="36">
        <v>200</v>
      </c>
      <c r="G412" s="50">
        <f>'Приложение 3'!F186</f>
        <v>50000</v>
      </c>
      <c r="H412" s="50">
        <f>'Приложение 3'!G186</f>
        <v>0</v>
      </c>
      <c r="I412" s="50">
        <f>'Приложение 3'!H186</f>
        <v>0</v>
      </c>
      <c r="J412" s="28"/>
      <c r="K412" s="28"/>
      <c r="L412" s="28"/>
      <c r="M412" s="28"/>
      <c r="N412" s="28"/>
      <c r="O412" s="28"/>
      <c r="P412" s="28"/>
      <c r="Q412" s="28"/>
      <c r="R412" s="28"/>
      <c r="S412" s="28"/>
      <c r="T412" s="28"/>
      <c r="U412" s="28"/>
      <c r="V412" s="28"/>
      <c r="W412" s="28"/>
      <c r="X412" s="28"/>
      <c r="Y412" s="28"/>
    </row>
    <row r="413" spans="1:25" s="176" customFormat="1" ht="30" x14ac:dyDescent="0.2">
      <c r="A413" s="51" t="s">
        <v>117</v>
      </c>
      <c r="B413" s="167">
        <v>701</v>
      </c>
      <c r="C413" s="48" t="s">
        <v>104</v>
      </c>
      <c r="D413" s="48" t="s">
        <v>147</v>
      </c>
      <c r="E413" s="61" t="s">
        <v>120</v>
      </c>
      <c r="F413" s="36">
        <v>600</v>
      </c>
      <c r="G413" s="50">
        <f>'Приложение 3'!F187</f>
        <v>19204998.850000001</v>
      </c>
      <c r="H413" s="50">
        <f>'Приложение 3'!G187</f>
        <v>0</v>
      </c>
      <c r="I413" s="50">
        <f>'Приложение 3'!H187</f>
        <v>0</v>
      </c>
      <c r="J413" s="28"/>
      <c r="K413" s="28"/>
      <c r="L413" s="28"/>
      <c r="M413" s="28"/>
      <c r="N413" s="28"/>
      <c r="O413" s="28"/>
      <c r="P413" s="28"/>
      <c r="Q413" s="28"/>
      <c r="R413" s="28"/>
      <c r="S413" s="28"/>
      <c r="T413" s="28"/>
      <c r="U413" s="28"/>
      <c r="V413" s="28"/>
      <c r="W413" s="28"/>
      <c r="X413" s="28"/>
      <c r="Y413" s="28"/>
    </row>
    <row r="414" spans="1:25" s="177" customFormat="1" ht="15.75" x14ac:dyDescent="0.25">
      <c r="A414" s="60" t="s">
        <v>251</v>
      </c>
      <c r="B414" s="169">
        <v>701</v>
      </c>
      <c r="C414" s="45" t="s">
        <v>149</v>
      </c>
      <c r="D414" s="45"/>
      <c r="E414" s="38"/>
      <c r="F414" s="38"/>
      <c r="G414" s="46">
        <f>G415+G444</f>
        <v>257161510.05999997</v>
      </c>
      <c r="H414" s="46">
        <f t="shared" ref="H414:I414" si="159">H415+H444</f>
        <v>213159749.22</v>
      </c>
      <c r="I414" s="46">
        <f t="shared" si="159"/>
        <v>176862133.69000003</v>
      </c>
      <c r="J414" s="30"/>
      <c r="K414" s="28"/>
      <c r="L414" s="28"/>
      <c r="M414" s="28"/>
      <c r="N414" s="28"/>
      <c r="O414" s="28"/>
      <c r="P414" s="28"/>
      <c r="Q414" s="28"/>
      <c r="R414" s="28"/>
      <c r="S414" s="28"/>
      <c r="T414" s="28"/>
      <c r="U414" s="28"/>
      <c r="V414" s="28"/>
      <c r="W414" s="28"/>
      <c r="X414" s="28"/>
      <c r="Y414" s="28"/>
    </row>
    <row r="415" spans="1:25" s="177" customFormat="1" ht="15.75" x14ac:dyDescent="0.25">
      <c r="A415" s="60" t="s">
        <v>252</v>
      </c>
      <c r="B415" s="169">
        <v>701</v>
      </c>
      <c r="C415" s="45" t="s">
        <v>149</v>
      </c>
      <c r="D415" s="45" t="s">
        <v>71</v>
      </c>
      <c r="E415" s="38"/>
      <c r="F415" s="38"/>
      <c r="G415" s="46">
        <f>G416</f>
        <v>226818457.63999999</v>
      </c>
      <c r="H415" s="46">
        <f t="shared" ref="H415:I415" si="160">H416</f>
        <v>182298675.25</v>
      </c>
      <c r="I415" s="46">
        <f t="shared" si="160"/>
        <v>145797881.04000002</v>
      </c>
      <c r="J415" s="30"/>
      <c r="K415" s="28"/>
      <c r="L415" s="28"/>
      <c r="M415" s="28"/>
      <c r="N415" s="28"/>
      <c r="O415" s="28"/>
      <c r="P415" s="28"/>
      <c r="Q415" s="28"/>
      <c r="R415" s="28"/>
      <c r="S415" s="28"/>
      <c r="T415" s="28"/>
      <c r="U415" s="28"/>
      <c r="V415" s="28"/>
      <c r="W415" s="28"/>
      <c r="X415" s="28"/>
      <c r="Y415" s="28"/>
    </row>
    <row r="416" spans="1:25" s="176" customFormat="1" ht="15.75" x14ac:dyDescent="0.25">
      <c r="A416" s="60" t="s">
        <v>229</v>
      </c>
      <c r="B416" s="169">
        <v>701</v>
      </c>
      <c r="C416" s="45" t="s">
        <v>149</v>
      </c>
      <c r="D416" s="45" t="s">
        <v>71</v>
      </c>
      <c r="E416" s="115" t="s">
        <v>230</v>
      </c>
      <c r="F416" s="38"/>
      <c r="G416" s="46">
        <f>G419+G434+G417</f>
        <v>226818457.63999999</v>
      </c>
      <c r="H416" s="46">
        <f t="shared" ref="H416:I416" si="161">H419+H434+H417</f>
        <v>182298675.25</v>
      </c>
      <c r="I416" s="46">
        <f t="shared" si="161"/>
        <v>145797881.04000002</v>
      </c>
      <c r="J416" s="30"/>
      <c r="K416" s="28"/>
      <c r="L416" s="28"/>
      <c r="M416" s="28"/>
      <c r="N416" s="28"/>
      <c r="O416" s="28"/>
      <c r="P416" s="28"/>
      <c r="Q416" s="28"/>
      <c r="R416" s="28"/>
      <c r="S416" s="28"/>
      <c r="T416" s="28"/>
      <c r="U416" s="28"/>
      <c r="V416" s="28"/>
      <c r="W416" s="28"/>
      <c r="X416" s="28"/>
      <c r="Y416" s="28"/>
    </row>
    <row r="417" spans="1:25" s="176" customFormat="1" ht="30" hidden="1" x14ac:dyDescent="0.2">
      <c r="A417" s="51" t="s">
        <v>253</v>
      </c>
      <c r="B417" s="167">
        <v>701</v>
      </c>
      <c r="C417" s="48" t="s">
        <v>149</v>
      </c>
      <c r="D417" s="48" t="s">
        <v>71</v>
      </c>
      <c r="E417" s="125" t="s">
        <v>254</v>
      </c>
      <c r="F417" s="137"/>
      <c r="G417" s="49">
        <f>G418</f>
        <v>0</v>
      </c>
      <c r="H417" s="49">
        <f t="shared" ref="H417:I417" si="162">H418</f>
        <v>0</v>
      </c>
      <c r="I417" s="49">
        <f t="shared" si="162"/>
        <v>0</v>
      </c>
      <c r="J417" s="30"/>
      <c r="K417" s="28"/>
      <c r="L417" s="28"/>
      <c r="M417" s="28"/>
      <c r="N417" s="28"/>
      <c r="O417" s="28"/>
      <c r="P417" s="28"/>
      <c r="Q417" s="28"/>
      <c r="R417" s="28"/>
      <c r="S417" s="28"/>
      <c r="T417" s="28"/>
      <c r="U417" s="28"/>
      <c r="V417" s="28"/>
      <c r="W417" s="28"/>
      <c r="X417" s="28"/>
      <c r="Y417" s="28"/>
    </row>
    <row r="418" spans="1:25" s="176" customFormat="1" ht="30" hidden="1" x14ac:dyDescent="0.2">
      <c r="A418" s="47" t="s">
        <v>88</v>
      </c>
      <c r="B418" s="166">
        <v>701</v>
      </c>
      <c r="C418" s="48" t="s">
        <v>149</v>
      </c>
      <c r="D418" s="48" t="s">
        <v>71</v>
      </c>
      <c r="E418" s="125" t="s">
        <v>254</v>
      </c>
      <c r="F418" s="137">
        <v>200</v>
      </c>
      <c r="G418" s="49">
        <v>0</v>
      </c>
      <c r="H418" s="49">
        <v>0</v>
      </c>
      <c r="I418" s="50"/>
      <c r="J418" s="30"/>
      <c r="K418" s="28"/>
      <c r="L418" s="28"/>
      <c r="M418" s="28"/>
      <c r="N418" s="28"/>
      <c r="O418" s="28"/>
      <c r="P418" s="28"/>
      <c r="Q418" s="28"/>
      <c r="R418" s="28"/>
      <c r="S418" s="28"/>
      <c r="T418" s="28"/>
      <c r="U418" s="28"/>
      <c r="V418" s="28"/>
      <c r="W418" s="28"/>
      <c r="X418" s="28"/>
      <c r="Y418" s="28"/>
    </row>
    <row r="419" spans="1:25" s="177" customFormat="1" ht="15.75" x14ac:dyDescent="0.25">
      <c r="A419" s="44" t="s">
        <v>195</v>
      </c>
      <c r="B419" s="164">
        <v>701</v>
      </c>
      <c r="C419" s="48" t="s">
        <v>149</v>
      </c>
      <c r="D419" s="48" t="s">
        <v>71</v>
      </c>
      <c r="E419" s="117" t="s">
        <v>232</v>
      </c>
      <c r="F419" s="138"/>
      <c r="G419" s="46">
        <f>G420+G426+G431</f>
        <v>95318794.459999979</v>
      </c>
      <c r="H419" s="46">
        <f t="shared" ref="H419:I419" si="163">H420+H426+H431</f>
        <v>45419939.200000003</v>
      </c>
      <c r="I419" s="46">
        <f t="shared" si="163"/>
        <v>7035672.5800000001</v>
      </c>
      <c r="J419" s="30"/>
      <c r="K419" s="28"/>
      <c r="L419" s="28"/>
      <c r="M419" s="28"/>
      <c r="N419" s="28"/>
      <c r="O419" s="28"/>
      <c r="P419" s="28"/>
      <c r="Q419" s="28"/>
      <c r="R419" s="28"/>
      <c r="S419" s="28"/>
      <c r="T419" s="28"/>
      <c r="U419" s="28"/>
      <c r="V419" s="28"/>
      <c r="W419" s="28"/>
      <c r="X419" s="28"/>
      <c r="Y419" s="28"/>
    </row>
    <row r="420" spans="1:25" s="176" customFormat="1" ht="30" x14ac:dyDescent="0.2">
      <c r="A420" s="47" t="s">
        <v>255</v>
      </c>
      <c r="B420" s="166">
        <v>701</v>
      </c>
      <c r="C420" s="48" t="s">
        <v>149</v>
      </c>
      <c r="D420" s="48" t="s">
        <v>71</v>
      </c>
      <c r="E420" s="117" t="s">
        <v>232</v>
      </c>
      <c r="F420" s="137"/>
      <c r="G420" s="49">
        <f>G421+G424</f>
        <v>5969165.71</v>
      </c>
      <c r="H420" s="49">
        <f t="shared" ref="H420:I420" si="164">H421+H424</f>
        <v>5749602.2000000002</v>
      </c>
      <c r="I420" s="49">
        <f t="shared" si="164"/>
        <v>6150707.46</v>
      </c>
      <c r="J420" s="28"/>
      <c r="K420" s="28"/>
      <c r="L420" s="28"/>
      <c r="M420" s="28"/>
      <c r="N420" s="28"/>
      <c r="O420" s="28"/>
      <c r="P420" s="28"/>
      <c r="Q420" s="28"/>
      <c r="R420" s="28"/>
      <c r="S420" s="28"/>
      <c r="T420" s="28"/>
      <c r="U420" s="28"/>
      <c r="V420" s="28"/>
      <c r="W420" s="28"/>
      <c r="X420" s="28"/>
      <c r="Y420" s="28"/>
    </row>
    <row r="421" spans="1:25" s="176" customFormat="1" ht="30" x14ac:dyDescent="0.2">
      <c r="A421" s="47" t="s">
        <v>379</v>
      </c>
      <c r="B421" s="166">
        <v>701</v>
      </c>
      <c r="C421" s="48" t="s">
        <v>149</v>
      </c>
      <c r="D421" s="48" t="s">
        <v>71</v>
      </c>
      <c r="E421" s="117" t="s">
        <v>380</v>
      </c>
      <c r="F421" s="137"/>
      <c r="G421" s="49">
        <f>SUM(G422:G423)</f>
        <v>5319197.47</v>
      </c>
      <c r="H421" s="49">
        <f t="shared" ref="H421:I421" si="165">SUM(H422:H423)</f>
        <v>4387722.2</v>
      </c>
      <c r="I421" s="49">
        <f t="shared" si="165"/>
        <v>4734352.26</v>
      </c>
      <c r="J421" s="28"/>
      <c r="K421" s="28"/>
      <c r="L421" s="28"/>
      <c r="M421" s="28"/>
      <c r="N421" s="28"/>
      <c r="O421" s="28"/>
      <c r="P421" s="28"/>
      <c r="Q421" s="28"/>
      <c r="R421" s="28"/>
      <c r="S421" s="28"/>
      <c r="T421" s="28"/>
      <c r="U421" s="28"/>
      <c r="V421" s="28"/>
      <c r="W421" s="28"/>
      <c r="X421" s="28"/>
      <c r="Y421" s="28"/>
    </row>
    <row r="422" spans="1:25" s="176" customFormat="1" ht="30" x14ac:dyDescent="0.2">
      <c r="A422" s="47" t="s">
        <v>88</v>
      </c>
      <c r="B422" s="166">
        <v>701</v>
      </c>
      <c r="C422" s="48" t="s">
        <v>149</v>
      </c>
      <c r="D422" s="48" t="s">
        <v>71</v>
      </c>
      <c r="E422" s="117" t="s">
        <v>380</v>
      </c>
      <c r="F422" s="137">
        <v>200</v>
      </c>
      <c r="G422" s="49">
        <f>4696471-287356+885000-262273.53</f>
        <v>5031841.47</v>
      </c>
      <c r="H422" s="49">
        <v>4387722.2</v>
      </c>
      <c r="I422" s="49">
        <v>4734352.26</v>
      </c>
      <c r="J422" s="28"/>
      <c r="K422" s="28"/>
      <c r="L422" s="28"/>
      <c r="M422" s="28"/>
      <c r="N422" s="28"/>
      <c r="O422" s="28"/>
      <c r="P422" s="28"/>
      <c r="Q422" s="28"/>
      <c r="R422" s="28"/>
      <c r="S422" s="28"/>
      <c r="T422" s="28"/>
      <c r="U422" s="28"/>
      <c r="V422" s="28"/>
      <c r="W422" s="28"/>
      <c r="X422" s="28"/>
      <c r="Y422" s="28"/>
    </row>
    <row r="423" spans="1:25" s="176" customFormat="1" x14ac:dyDescent="0.2">
      <c r="A423" s="47" t="s">
        <v>97</v>
      </c>
      <c r="B423" s="166">
        <v>701</v>
      </c>
      <c r="C423" s="48" t="s">
        <v>149</v>
      </c>
      <c r="D423" s="48" t="s">
        <v>71</v>
      </c>
      <c r="E423" s="117" t="s">
        <v>380</v>
      </c>
      <c r="F423" s="137">
        <v>300</v>
      </c>
      <c r="G423" s="49">
        <v>287356</v>
      </c>
      <c r="H423" s="49">
        <v>0</v>
      </c>
      <c r="I423" s="49">
        <v>0</v>
      </c>
      <c r="J423" s="28"/>
      <c r="K423" s="28"/>
      <c r="L423" s="28"/>
      <c r="M423" s="28"/>
      <c r="N423" s="28"/>
      <c r="O423" s="28"/>
      <c r="P423" s="28"/>
      <c r="Q423" s="28"/>
      <c r="R423" s="28"/>
      <c r="S423" s="28"/>
      <c r="T423" s="28"/>
      <c r="U423" s="28"/>
      <c r="V423" s="28"/>
      <c r="W423" s="28"/>
      <c r="X423" s="28"/>
      <c r="Y423" s="28"/>
    </row>
    <row r="424" spans="1:25" s="176" customFormat="1" ht="30" x14ac:dyDescent="0.2">
      <c r="A424" s="47" t="s">
        <v>381</v>
      </c>
      <c r="B424" s="166">
        <v>701</v>
      </c>
      <c r="C424" s="48" t="s">
        <v>149</v>
      </c>
      <c r="D424" s="48" t="s">
        <v>71</v>
      </c>
      <c r="E424" s="117" t="s">
        <v>382</v>
      </c>
      <c r="F424" s="137"/>
      <c r="G424" s="49">
        <f>G425</f>
        <v>649968.24</v>
      </c>
      <c r="H424" s="49">
        <f t="shared" ref="H424:I424" si="166">H425</f>
        <v>1361880</v>
      </c>
      <c r="I424" s="49">
        <f t="shared" si="166"/>
        <v>1416355.2</v>
      </c>
      <c r="J424" s="28"/>
      <c r="K424" s="28"/>
      <c r="L424" s="28"/>
      <c r="M424" s="28"/>
      <c r="N424" s="28"/>
      <c r="O424" s="28"/>
      <c r="P424" s="28"/>
      <c r="Q424" s="28"/>
      <c r="R424" s="28"/>
      <c r="S424" s="28"/>
      <c r="T424" s="28"/>
      <c r="U424" s="28"/>
      <c r="V424" s="28"/>
      <c r="W424" s="28"/>
      <c r="X424" s="28"/>
      <c r="Y424" s="28"/>
    </row>
    <row r="425" spans="1:25" s="176" customFormat="1" ht="30" x14ac:dyDescent="0.2">
      <c r="A425" s="249" t="s">
        <v>88</v>
      </c>
      <c r="B425" s="36">
        <v>701</v>
      </c>
      <c r="C425" s="48" t="s">
        <v>149</v>
      </c>
      <c r="D425" s="48" t="s">
        <v>71</v>
      </c>
      <c r="E425" s="117" t="s">
        <v>382</v>
      </c>
      <c r="F425" s="137">
        <v>200</v>
      </c>
      <c r="G425" s="49">
        <f>1309500-659531.76</f>
        <v>649968.24</v>
      </c>
      <c r="H425" s="49">
        <v>1361880</v>
      </c>
      <c r="I425" s="49">
        <v>1416355.2</v>
      </c>
      <c r="J425" s="28"/>
      <c r="K425" s="28"/>
      <c r="L425" s="28"/>
      <c r="M425" s="28"/>
      <c r="N425" s="28"/>
      <c r="O425" s="28"/>
      <c r="P425" s="28"/>
      <c r="Q425" s="28"/>
      <c r="R425" s="28"/>
      <c r="S425" s="28"/>
      <c r="T425" s="28"/>
      <c r="U425" s="28"/>
      <c r="V425" s="28"/>
      <c r="W425" s="28"/>
      <c r="X425" s="28"/>
      <c r="Y425" s="28"/>
    </row>
    <row r="426" spans="1:25" s="176" customFormat="1" ht="60" x14ac:dyDescent="0.2">
      <c r="A426" s="249" t="s">
        <v>256</v>
      </c>
      <c r="B426" s="36">
        <v>701</v>
      </c>
      <c r="C426" s="48" t="s">
        <v>149</v>
      </c>
      <c r="D426" s="48" t="s">
        <v>71</v>
      </c>
      <c r="E426" s="117" t="s">
        <v>232</v>
      </c>
      <c r="F426" s="137"/>
      <c r="G426" s="49">
        <f>G427+G429</f>
        <v>88531428.749999985</v>
      </c>
      <c r="H426" s="49">
        <f t="shared" ref="H426:I426" si="167">H427+H429</f>
        <v>38819409</v>
      </c>
      <c r="I426" s="49">
        <f t="shared" si="167"/>
        <v>0</v>
      </c>
      <c r="J426" s="28"/>
      <c r="K426" s="28"/>
      <c r="L426" s="28"/>
      <c r="M426" s="28"/>
      <c r="N426" s="28"/>
      <c r="O426" s="28"/>
      <c r="P426" s="28"/>
      <c r="Q426" s="28"/>
      <c r="R426" s="28"/>
      <c r="S426" s="28"/>
      <c r="T426" s="28"/>
      <c r="U426" s="28"/>
      <c r="V426" s="28"/>
      <c r="W426" s="28"/>
      <c r="X426" s="28"/>
      <c r="Y426" s="28"/>
    </row>
    <row r="427" spans="1:25" s="176" customFormat="1" ht="30" x14ac:dyDescent="0.2">
      <c r="A427" s="249" t="s">
        <v>383</v>
      </c>
      <c r="B427" s="36">
        <v>701</v>
      </c>
      <c r="C427" s="48" t="s">
        <v>149</v>
      </c>
      <c r="D427" s="48" t="s">
        <v>71</v>
      </c>
      <c r="E427" s="117" t="s">
        <v>384</v>
      </c>
      <c r="F427" s="137"/>
      <c r="G427" s="49">
        <f>G428</f>
        <v>39850724.809999987</v>
      </c>
      <c r="H427" s="49">
        <f t="shared" ref="H427:I427" si="168">H428</f>
        <v>38819409</v>
      </c>
      <c r="I427" s="49">
        <f t="shared" si="168"/>
        <v>0</v>
      </c>
      <c r="J427" s="28"/>
      <c r="K427" s="28"/>
      <c r="L427" s="28"/>
      <c r="M427" s="28"/>
      <c r="N427" s="28"/>
      <c r="O427" s="28"/>
      <c r="P427" s="28"/>
      <c r="Q427" s="28"/>
      <c r="R427" s="28"/>
      <c r="S427" s="28"/>
      <c r="T427" s="28"/>
      <c r="U427" s="28"/>
      <c r="V427" s="28"/>
      <c r="W427" s="28"/>
      <c r="X427" s="28"/>
      <c r="Y427" s="28"/>
    </row>
    <row r="428" spans="1:25" s="176" customFormat="1" ht="30" x14ac:dyDescent="0.2">
      <c r="A428" s="249" t="s">
        <v>141</v>
      </c>
      <c r="B428" s="250">
        <v>701</v>
      </c>
      <c r="C428" s="145" t="s">
        <v>149</v>
      </c>
      <c r="D428" s="145" t="s">
        <v>71</v>
      </c>
      <c r="E428" s="117" t="s">
        <v>384</v>
      </c>
      <c r="F428" s="137">
        <v>400</v>
      </c>
      <c r="G428" s="49">
        <f>148800000+1298504.44-3150000-3868333.15-9852402.55-31988866.59-556893.71-500000-272000-10000000+272000-114000-1254242.4-3518708-10000000-7200000-726000-13568754.01-1984983.2-2633400-2891397+3518708-5700000-4258507.02</f>
        <v>39850724.809999987</v>
      </c>
      <c r="H428" s="49">
        <v>38819409</v>
      </c>
      <c r="I428" s="49">
        <v>0</v>
      </c>
      <c r="J428" s="28"/>
      <c r="K428" s="28"/>
      <c r="L428" s="28"/>
      <c r="M428" s="28"/>
      <c r="N428" s="28"/>
      <c r="O428" s="28"/>
      <c r="P428" s="28"/>
      <c r="Q428" s="28"/>
      <c r="R428" s="28"/>
      <c r="S428" s="28"/>
      <c r="T428" s="28"/>
      <c r="U428" s="28"/>
      <c r="V428" s="28"/>
      <c r="W428" s="28"/>
      <c r="X428" s="28"/>
      <c r="Y428" s="28"/>
    </row>
    <row r="429" spans="1:25" s="176" customFormat="1" ht="30" x14ac:dyDescent="0.2">
      <c r="A429" s="249" t="s">
        <v>385</v>
      </c>
      <c r="B429" s="36">
        <v>701</v>
      </c>
      <c r="C429" s="48" t="s">
        <v>149</v>
      </c>
      <c r="D429" s="48" t="s">
        <v>71</v>
      </c>
      <c r="E429" s="117" t="s">
        <v>386</v>
      </c>
      <c r="F429" s="137"/>
      <c r="G429" s="49">
        <f>G430</f>
        <v>48680703.939999998</v>
      </c>
      <c r="H429" s="49">
        <f t="shared" ref="H429:I429" si="169">H430</f>
        <v>0</v>
      </c>
      <c r="I429" s="49">
        <f t="shared" si="169"/>
        <v>0</v>
      </c>
      <c r="J429" s="28"/>
      <c r="K429" s="28"/>
      <c r="L429" s="28"/>
      <c r="M429" s="28"/>
      <c r="N429" s="28"/>
      <c r="O429" s="28"/>
      <c r="P429" s="28"/>
      <c r="Q429" s="28"/>
      <c r="R429" s="28"/>
      <c r="S429" s="28"/>
      <c r="T429" s="28"/>
      <c r="U429" s="28"/>
      <c r="V429" s="28"/>
      <c r="W429" s="28"/>
      <c r="X429" s="28"/>
      <c r="Y429" s="28"/>
    </row>
    <row r="430" spans="1:25" s="176" customFormat="1" ht="30" x14ac:dyDescent="0.2">
      <c r="A430" s="47" t="s">
        <v>141</v>
      </c>
      <c r="B430" s="166">
        <v>701</v>
      </c>
      <c r="C430" s="48" t="s">
        <v>149</v>
      </c>
      <c r="D430" s="48" t="s">
        <v>71</v>
      </c>
      <c r="E430" s="117" t="s">
        <v>386</v>
      </c>
      <c r="F430" s="137">
        <v>400</v>
      </c>
      <c r="G430" s="49">
        <f>172099350.01-108821633.3-2100000-68560-6783860.4-5644592.37</f>
        <v>48680703.939999998</v>
      </c>
      <c r="H430" s="49">
        <f>40242808.49-40242808.49</f>
        <v>0</v>
      </c>
      <c r="I430" s="49">
        <v>0</v>
      </c>
      <c r="J430" s="28"/>
      <c r="K430" s="28"/>
      <c r="L430" s="28"/>
      <c r="M430" s="28"/>
      <c r="N430" s="28"/>
      <c r="O430" s="28"/>
      <c r="P430" s="28"/>
      <c r="Q430" s="28"/>
      <c r="R430" s="28"/>
      <c r="S430" s="28"/>
      <c r="T430" s="28"/>
      <c r="U430" s="28"/>
      <c r="V430" s="28"/>
      <c r="W430" s="28"/>
      <c r="X430" s="28"/>
      <c r="Y430" s="28"/>
    </row>
    <row r="431" spans="1:25" s="176" customFormat="1" ht="45" x14ac:dyDescent="0.2">
      <c r="A431" s="51" t="s">
        <v>257</v>
      </c>
      <c r="B431" s="167">
        <v>701</v>
      </c>
      <c r="C431" s="48" t="s">
        <v>149</v>
      </c>
      <c r="D431" s="48" t="s">
        <v>71</v>
      </c>
      <c r="E431" s="117" t="s">
        <v>232</v>
      </c>
      <c r="F431" s="36"/>
      <c r="G431" s="49">
        <f>G432</f>
        <v>818200</v>
      </c>
      <c r="H431" s="49">
        <f t="shared" ref="H431:I432" si="170">H432</f>
        <v>850928</v>
      </c>
      <c r="I431" s="49">
        <f t="shared" si="170"/>
        <v>884965.12</v>
      </c>
      <c r="J431" s="28"/>
      <c r="K431" s="28"/>
      <c r="L431" s="28"/>
      <c r="M431" s="28"/>
      <c r="N431" s="28"/>
      <c r="O431" s="28"/>
      <c r="P431" s="28"/>
      <c r="Q431" s="28"/>
      <c r="R431" s="28"/>
      <c r="S431" s="28"/>
      <c r="T431" s="28"/>
      <c r="U431" s="28"/>
      <c r="V431" s="28"/>
      <c r="W431" s="28"/>
      <c r="X431" s="28"/>
      <c r="Y431" s="28"/>
    </row>
    <row r="432" spans="1:25" s="176" customFormat="1" x14ac:dyDescent="0.2">
      <c r="A432" s="51" t="s">
        <v>387</v>
      </c>
      <c r="B432" s="167">
        <v>701</v>
      </c>
      <c r="C432" s="48" t="s">
        <v>149</v>
      </c>
      <c r="D432" s="48" t="s">
        <v>71</v>
      </c>
      <c r="E432" s="117" t="s">
        <v>388</v>
      </c>
      <c r="F432" s="36"/>
      <c r="G432" s="49">
        <f>G433</f>
        <v>818200</v>
      </c>
      <c r="H432" s="49">
        <f t="shared" si="170"/>
        <v>850928</v>
      </c>
      <c r="I432" s="49">
        <f t="shared" si="170"/>
        <v>884965.12</v>
      </c>
      <c r="J432" s="28"/>
      <c r="K432" s="28"/>
      <c r="L432" s="28"/>
      <c r="M432" s="28"/>
      <c r="N432" s="28"/>
      <c r="O432" s="28"/>
      <c r="P432" s="28"/>
      <c r="Q432" s="28"/>
      <c r="R432" s="28"/>
      <c r="S432" s="28"/>
      <c r="T432" s="28"/>
      <c r="U432" s="28"/>
      <c r="V432" s="28"/>
      <c r="W432" s="28"/>
      <c r="X432" s="28"/>
      <c r="Y432" s="28"/>
    </row>
    <row r="433" spans="1:25" s="177" customFormat="1" ht="30" x14ac:dyDescent="0.2">
      <c r="A433" s="47" t="s">
        <v>88</v>
      </c>
      <c r="B433" s="166">
        <v>701</v>
      </c>
      <c r="C433" s="48" t="s">
        <v>149</v>
      </c>
      <c r="D433" s="48" t="s">
        <v>71</v>
      </c>
      <c r="E433" s="117" t="s">
        <v>388</v>
      </c>
      <c r="F433" s="36">
        <v>200</v>
      </c>
      <c r="G433" s="49">
        <v>818200</v>
      </c>
      <c r="H433" s="49">
        <v>850928</v>
      </c>
      <c r="I433" s="49">
        <v>884965.12</v>
      </c>
      <c r="J433" s="28"/>
      <c r="K433" s="28"/>
      <c r="L433" s="28"/>
      <c r="M433" s="28"/>
      <c r="N433" s="28"/>
      <c r="O433" s="28"/>
      <c r="P433" s="28"/>
      <c r="Q433" s="28"/>
      <c r="R433" s="28"/>
      <c r="S433" s="28"/>
      <c r="T433" s="28"/>
      <c r="U433" s="28"/>
      <c r="V433" s="28"/>
      <c r="W433" s="28"/>
      <c r="X433" s="28"/>
      <c r="Y433" s="28"/>
    </row>
    <row r="434" spans="1:25" s="176" customFormat="1" x14ac:dyDescent="0.2">
      <c r="A434" s="139" t="s">
        <v>199</v>
      </c>
      <c r="B434" s="251">
        <v>701</v>
      </c>
      <c r="C434" s="48" t="s">
        <v>149</v>
      </c>
      <c r="D434" s="48" t="s">
        <v>71</v>
      </c>
      <c r="E434" s="117" t="s">
        <v>234</v>
      </c>
      <c r="F434" s="36"/>
      <c r="G434" s="49">
        <f>G435+G440</f>
        <v>131499663.18000001</v>
      </c>
      <c r="H434" s="49">
        <f t="shared" ref="H434:I434" si="171">H435+H440</f>
        <v>136878736.05000001</v>
      </c>
      <c r="I434" s="49">
        <f t="shared" si="171"/>
        <v>138762208.46000001</v>
      </c>
      <c r="J434" s="30"/>
      <c r="K434" s="28"/>
      <c r="L434" s="28"/>
      <c r="M434" s="28"/>
      <c r="N434" s="28"/>
      <c r="O434" s="28"/>
      <c r="P434" s="28"/>
      <c r="Q434" s="28"/>
      <c r="R434" s="28"/>
      <c r="S434" s="28"/>
      <c r="T434" s="28"/>
      <c r="U434" s="28"/>
      <c r="V434" s="28"/>
      <c r="W434" s="28"/>
      <c r="X434" s="28"/>
      <c r="Y434" s="28"/>
    </row>
    <row r="435" spans="1:25" s="176" customFormat="1" ht="30" x14ac:dyDescent="0.2">
      <c r="A435" s="252" t="s">
        <v>357</v>
      </c>
      <c r="B435" s="251">
        <v>701</v>
      </c>
      <c r="C435" s="48" t="s">
        <v>149</v>
      </c>
      <c r="D435" s="48" t="s">
        <v>71</v>
      </c>
      <c r="E435" s="117" t="s">
        <v>358</v>
      </c>
      <c r="F435" s="36"/>
      <c r="G435" s="49">
        <f>SUM(G436:G439)</f>
        <v>103024024.2</v>
      </c>
      <c r="H435" s="49">
        <f t="shared" ref="H435:I435" si="172">SUM(H436:H439)</f>
        <v>107608360.94</v>
      </c>
      <c r="I435" s="49">
        <f t="shared" si="172"/>
        <v>109292046.95</v>
      </c>
      <c r="J435" s="28"/>
      <c r="K435" s="28"/>
      <c r="L435" s="28"/>
      <c r="M435" s="28"/>
      <c r="N435" s="28"/>
      <c r="O435" s="28"/>
      <c r="P435" s="28"/>
      <c r="Q435" s="28"/>
      <c r="R435" s="28"/>
      <c r="S435" s="28"/>
      <c r="T435" s="28"/>
      <c r="U435" s="28"/>
      <c r="V435" s="28"/>
      <c r="W435" s="28"/>
      <c r="X435" s="28"/>
      <c r="Y435" s="28"/>
    </row>
    <row r="436" spans="1:25" s="176" customFormat="1" ht="75" x14ac:dyDescent="0.2">
      <c r="A436" s="51" t="s">
        <v>80</v>
      </c>
      <c r="B436" s="167">
        <v>701</v>
      </c>
      <c r="C436" s="48" t="s">
        <v>149</v>
      </c>
      <c r="D436" s="48" t="s">
        <v>71</v>
      </c>
      <c r="E436" s="117" t="s">
        <v>358</v>
      </c>
      <c r="F436" s="36">
        <v>100</v>
      </c>
      <c r="G436" s="175">
        <f>81430663.76-148265.76-74754-15000-5938.78-671</f>
        <v>81186034.219999999</v>
      </c>
      <c r="H436" s="175">
        <v>81730663.760000005</v>
      </c>
      <c r="I436" s="175">
        <v>81730663.760000005</v>
      </c>
      <c r="J436" s="28"/>
      <c r="K436" s="28"/>
      <c r="L436" s="28"/>
      <c r="M436" s="28"/>
      <c r="N436" s="28"/>
      <c r="O436" s="28"/>
      <c r="P436" s="28"/>
      <c r="Q436" s="28"/>
      <c r="R436" s="28"/>
      <c r="S436" s="28"/>
      <c r="T436" s="28"/>
      <c r="U436" s="28"/>
      <c r="V436" s="28"/>
      <c r="W436" s="28"/>
      <c r="X436" s="28"/>
      <c r="Y436" s="28"/>
    </row>
    <row r="437" spans="1:25" s="176" customFormat="1" ht="30" x14ac:dyDescent="0.2">
      <c r="A437" s="47" t="s">
        <v>88</v>
      </c>
      <c r="B437" s="166">
        <v>701</v>
      </c>
      <c r="C437" s="48" t="s">
        <v>149</v>
      </c>
      <c r="D437" s="48" t="s">
        <v>71</v>
      </c>
      <c r="E437" s="117" t="s">
        <v>358</v>
      </c>
      <c r="F437" s="36">
        <v>200</v>
      </c>
      <c r="G437" s="175">
        <f>22813154.4-1879842.2</f>
        <v>20933312.199999999</v>
      </c>
      <c r="H437" s="175">
        <v>25064697.18</v>
      </c>
      <c r="I437" s="175">
        <v>26748383.190000001</v>
      </c>
      <c r="J437" s="28"/>
      <c r="K437" s="28"/>
      <c r="L437" s="28"/>
      <c r="M437" s="28"/>
      <c r="N437" s="28"/>
      <c r="O437" s="28"/>
      <c r="P437" s="28"/>
      <c r="Q437" s="28"/>
      <c r="R437" s="28"/>
      <c r="S437" s="28"/>
      <c r="T437" s="28"/>
      <c r="U437" s="28"/>
      <c r="V437" s="28"/>
      <c r="W437" s="28"/>
      <c r="X437" s="28"/>
      <c r="Y437" s="28"/>
    </row>
    <row r="438" spans="1:25" s="176" customFormat="1" x14ac:dyDescent="0.2">
      <c r="A438" s="47" t="s">
        <v>97</v>
      </c>
      <c r="B438" s="167">
        <v>701</v>
      </c>
      <c r="C438" s="48" t="s">
        <v>149</v>
      </c>
      <c r="D438" s="48" t="s">
        <v>71</v>
      </c>
      <c r="E438" s="117" t="s">
        <v>358</v>
      </c>
      <c r="F438" s="36">
        <v>300</v>
      </c>
      <c r="G438" s="175">
        <f>74754+15000</f>
        <v>89754</v>
      </c>
      <c r="H438" s="175"/>
      <c r="I438" s="175"/>
      <c r="J438" s="28"/>
      <c r="K438" s="28"/>
      <c r="L438" s="28"/>
      <c r="M438" s="28"/>
      <c r="N438" s="28"/>
      <c r="O438" s="28"/>
      <c r="P438" s="28"/>
      <c r="Q438" s="28"/>
      <c r="R438" s="28"/>
      <c r="S438" s="28"/>
      <c r="T438" s="28"/>
      <c r="U438" s="28"/>
      <c r="V438" s="28"/>
      <c r="W438" s="28"/>
      <c r="X438" s="28"/>
      <c r="Y438" s="28"/>
    </row>
    <row r="439" spans="1:25" s="176" customFormat="1" x14ac:dyDescent="0.2">
      <c r="A439" s="51" t="s">
        <v>90</v>
      </c>
      <c r="B439" s="167">
        <v>701</v>
      </c>
      <c r="C439" s="48" t="s">
        <v>149</v>
      </c>
      <c r="D439" s="48" t="s">
        <v>71</v>
      </c>
      <c r="E439" s="117" t="s">
        <v>358</v>
      </c>
      <c r="F439" s="36">
        <v>800</v>
      </c>
      <c r="G439" s="175">
        <f>813000-4686+5938.78+671</f>
        <v>814923.78</v>
      </c>
      <c r="H439" s="175">
        <v>813000</v>
      </c>
      <c r="I439" s="175">
        <v>813000</v>
      </c>
      <c r="J439" s="28"/>
      <c r="K439" s="28"/>
      <c r="L439" s="28"/>
      <c r="M439" s="28"/>
      <c r="N439" s="28"/>
      <c r="O439" s="28"/>
      <c r="P439" s="28"/>
      <c r="Q439" s="28"/>
      <c r="R439" s="28"/>
      <c r="S439" s="28"/>
      <c r="T439" s="28"/>
      <c r="U439" s="28"/>
      <c r="V439" s="28"/>
      <c r="W439" s="28"/>
      <c r="X439" s="28"/>
      <c r="Y439" s="28"/>
    </row>
    <row r="440" spans="1:25" s="176" customFormat="1" ht="30" x14ac:dyDescent="0.2">
      <c r="A440" s="51" t="s">
        <v>389</v>
      </c>
      <c r="B440" s="167">
        <v>701</v>
      </c>
      <c r="C440" s="48" t="s">
        <v>149</v>
      </c>
      <c r="D440" s="48" t="s">
        <v>71</v>
      </c>
      <c r="E440" s="117" t="s">
        <v>390</v>
      </c>
      <c r="F440" s="36"/>
      <c r="G440" s="175">
        <f>SUM(G441:G443)</f>
        <v>28475638.979999997</v>
      </c>
      <c r="H440" s="175">
        <f t="shared" ref="H440:I440" si="173">SUM(H441:H443)</f>
        <v>29270375.109999999</v>
      </c>
      <c r="I440" s="175">
        <f t="shared" si="173"/>
        <v>29470161.509999998</v>
      </c>
      <c r="J440" s="173"/>
      <c r="K440" s="28"/>
      <c r="L440" s="28"/>
      <c r="M440" s="28"/>
      <c r="N440" s="28"/>
      <c r="O440" s="28"/>
      <c r="P440" s="28"/>
      <c r="Q440" s="28"/>
      <c r="R440" s="28"/>
      <c r="S440" s="28"/>
      <c r="T440" s="28"/>
      <c r="U440" s="28"/>
      <c r="V440" s="28"/>
      <c r="W440" s="28"/>
      <c r="X440" s="28"/>
      <c r="Y440" s="28"/>
    </row>
    <row r="441" spans="1:25" s="176" customFormat="1" ht="75" x14ac:dyDescent="0.2">
      <c r="A441" s="51" t="s">
        <v>80</v>
      </c>
      <c r="B441" s="167">
        <v>701</v>
      </c>
      <c r="C441" s="48" t="s">
        <v>149</v>
      </c>
      <c r="D441" s="48" t="s">
        <v>71</v>
      </c>
      <c r="E441" s="117" t="s">
        <v>390</v>
      </c>
      <c r="F441" s="36">
        <v>100</v>
      </c>
      <c r="G441" s="175">
        <f>25828556.74-23799.66</f>
        <v>25804757.079999998</v>
      </c>
      <c r="H441" s="175">
        <v>25828556.739999998</v>
      </c>
      <c r="I441" s="175">
        <v>25828556.739999998</v>
      </c>
      <c r="J441" s="28"/>
      <c r="K441" s="28"/>
      <c r="L441" s="28"/>
      <c r="M441" s="28"/>
      <c r="N441" s="28"/>
      <c r="O441" s="28"/>
      <c r="P441" s="28"/>
      <c r="Q441" s="28"/>
      <c r="R441" s="28"/>
      <c r="S441" s="28"/>
      <c r="T441" s="28"/>
      <c r="U441" s="28"/>
      <c r="V441" s="28"/>
      <c r="W441" s="28"/>
      <c r="X441" s="28"/>
      <c r="Y441" s="28"/>
    </row>
    <row r="442" spans="1:25" s="176" customFormat="1" ht="30" x14ac:dyDescent="0.2">
      <c r="A442" s="51" t="s">
        <v>88</v>
      </c>
      <c r="B442" s="167">
        <v>701</v>
      </c>
      <c r="C442" s="48" t="s">
        <v>149</v>
      </c>
      <c r="D442" s="48" t="s">
        <v>71</v>
      </c>
      <c r="E442" s="117" t="s">
        <v>390</v>
      </c>
      <c r="F442" s="36">
        <v>200</v>
      </c>
      <c r="G442" s="175">
        <f>3387638.13-726756.23</f>
        <v>2660881.9</v>
      </c>
      <c r="H442" s="175">
        <v>3431818.37</v>
      </c>
      <c r="I442" s="175">
        <v>3631604.77</v>
      </c>
      <c r="J442" s="28"/>
      <c r="K442" s="28"/>
      <c r="L442" s="28"/>
      <c r="M442" s="28"/>
      <c r="N442" s="28"/>
      <c r="O442" s="28"/>
      <c r="P442" s="28"/>
      <c r="Q442" s="28"/>
      <c r="R442" s="28"/>
      <c r="S442" s="28"/>
      <c r="T442" s="28"/>
      <c r="U442" s="28"/>
      <c r="V442" s="28"/>
      <c r="W442" s="28"/>
      <c r="X442" s="28"/>
      <c r="Y442" s="28"/>
    </row>
    <row r="443" spans="1:25" s="176" customFormat="1" x14ac:dyDescent="0.2">
      <c r="A443" s="51" t="s">
        <v>90</v>
      </c>
      <c r="B443" s="167">
        <v>701</v>
      </c>
      <c r="C443" s="48" t="s">
        <v>149</v>
      </c>
      <c r="D443" s="48" t="s">
        <v>71</v>
      </c>
      <c r="E443" s="117" t="s">
        <v>390</v>
      </c>
      <c r="F443" s="36">
        <v>800</v>
      </c>
      <c r="G443" s="175">
        <v>10000</v>
      </c>
      <c r="H443" s="175">
        <v>10000</v>
      </c>
      <c r="I443" s="175">
        <v>10000</v>
      </c>
      <c r="J443" s="28"/>
      <c r="K443" s="28"/>
      <c r="L443" s="28"/>
      <c r="M443" s="28"/>
      <c r="N443" s="28"/>
      <c r="O443" s="28"/>
      <c r="P443" s="28"/>
      <c r="Q443" s="28"/>
      <c r="R443" s="28"/>
      <c r="S443" s="28"/>
      <c r="T443" s="28"/>
      <c r="U443" s="28"/>
      <c r="V443" s="28"/>
      <c r="W443" s="28"/>
      <c r="X443" s="28"/>
      <c r="Y443" s="28"/>
    </row>
    <row r="444" spans="1:25" s="177" customFormat="1" ht="31.5" x14ac:dyDescent="0.25">
      <c r="A444" s="60" t="s">
        <v>150</v>
      </c>
      <c r="B444" s="169">
        <v>701</v>
      </c>
      <c r="C444" s="45" t="s">
        <v>149</v>
      </c>
      <c r="D444" s="45" t="s">
        <v>94</v>
      </c>
      <c r="E444" s="38"/>
      <c r="F444" s="38"/>
      <c r="G444" s="46">
        <f>G445+G452</f>
        <v>30343052.419999998</v>
      </c>
      <c r="H444" s="46">
        <f t="shared" ref="H444:I444" si="174">H445+H452</f>
        <v>30861073.969999999</v>
      </c>
      <c r="I444" s="46">
        <f t="shared" si="174"/>
        <v>31064252.649999999</v>
      </c>
      <c r="J444" s="28"/>
      <c r="K444" s="28"/>
      <c r="L444" s="28"/>
      <c r="M444" s="28"/>
      <c r="N444" s="28"/>
      <c r="O444" s="28"/>
      <c r="P444" s="28"/>
      <c r="Q444" s="28"/>
      <c r="R444" s="28"/>
      <c r="S444" s="28"/>
      <c r="T444" s="28"/>
      <c r="U444" s="28"/>
      <c r="V444" s="28"/>
      <c r="W444" s="28"/>
      <c r="X444" s="28"/>
      <c r="Y444" s="28"/>
    </row>
    <row r="445" spans="1:25" s="176" customFormat="1" ht="15.75" x14ac:dyDescent="0.25">
      <c r="A445" s="60" t="s">
        <v>229</v>
      </c>
      <c r="B445" s="169">
        <v>701</v>
      </c>
      <c r="C445" s="45" t="s">
        <v>149</v>
      </c>
      <c r="D445" s="45" t="s">
        <v>94</v>
      </c>
      <c r="E445" s="115" t="s">
        <v>230</v>
      </c>
      <c r="F445" s="38"/>
      <c r="G445" s="49">
        <f>G446</f>
        <v>29963052.419999998</v>
      </c>
      <c r="H445" s="49">
        <f t="shared" ref="H445:I446" si="175">H446</f>
        <v>30861073.969999999</v>
      </c>
      <c r="I445" s="49">
        <f t="shared" si="175"/>
        <v>31064252.649999999</v>
      </c>
      <c r="J445" s="28"/>
      <c r="K445" s="28"/>
      <c r="L445" s="28"/>
      <c r="M445" s="28"/>
      <c r="N445" s="28"/>
      <c r="O445" s="28"/>
      <c r="P445" s="28"/>
      <c r="Q445" s="28"/>
      <c r="R445" s="28"/>
      <c r="S445" s="28"/>
      <c r="T445" s="28"/>
      <c r="U445" s="28"/>
      <c r="V445" s="28"/>
      <c r="W445" s="28"/>
      <c r="X445" s="28"/>
      <c r="Y445" s="28"/>
    </row>
    <row r="446" spans="1:25" s="176" customFormat="1" x14ac:dyDescent="0.2">
      <c r="A446" s="139" t="s">
        <v>199</v>
      </c>
      <c r="B446" s="251">
        <v>701</v>
      </c>
      <c r="C446" s="48" t="s">
        <v>149</v>
      </c>
      <c r="D446" s="48" t="s">
        <v>94</v>
      </c>
      <c r="E446" s="117" t="s">
        <v>234</v>
      </c>
      <c r="F446" s="36"/>
      <c r="G446" s="49">
        <f>G447</f>
        <v>29963052.419999998</v>
      </c>
      <c r="H446" s="49">
        <f t="shared" si="175"/>
        <v>30861073.969999999</v>
      </c>
      <c r="I446" s="49">
        <f t="shared" si="175"/>
        <v>31064252.649999999</v>
      </c>
      <c r="J446" s="28"/>
      <c r="K446" s="28"/>
      <c r="L446" s="28"/>
      <c r="M446" s="28"/>
      <c r="N446" s="28"/>
      <c r="O446" s="28"/>
      <c r="P446" s="28"/>
      <c r="Q446" s="28"/>
      <c r="R446" s="28"/>
      <c r="S446" s="28"/>
      <c r="T446" s="28"/>
      <c r="U446" s="28"/>
      <c r="V446" s="28"/>
      <c r="W446" s="28"/>
      <c r="X446" s="28"/>
      <c r="Y446" s="28"/>
    </row>
    <row r="447" spans="1:25" s="176" customFormat="1" ht="30" x14ac:dyDescent="0.2">
      <c r="A447" s="252" t="s">
        <v>359</v>
      </c>
      <c r="B447" s="251">
        <v>701</v>
      </c>
      <c r="C447" s="48" t="s">
        <v>149</v>
      </c>
      <c r="D447" s="48" t="s">
        <v>94</v>
      </c>
      <c r="E447" s="117" t="s">
        <v>360</v>
      </c>
      <c r="F447" s="36"/>
      <c r="G447" s="49">
        <f>SUM(G448:G450)</f>
        <v>29963052.419999998</v>
      </c>
      <c r="H447" s="49">
        <f t="shared" ref="H447:I447" si="176">SUM(H448:H450)</f>
        <v>30861073.969999999</v>
      </c>
      <c r="I447" s="49">
        <f t="shared" si="176"/>
        <v>31064252.649999999</v>
      </c>
      <c r="J447" s="28"/>
      <c r="K447" s="28"/>
      <c r="L447" s="28"/>
      <c r="M447" s="28"/>
      <c r="N447" s="28"/>
      <c r="O447" s="28"/>
      <c r="P447" s="28"/>
      <c r="Q447" s="28"/>
      <c r="R447" s="28"/>
      <c r="S447" s="28"/>
      <c r="T447" s="28"/>
      <c r="U447" s="28"/>
      <c r="V447" s="28"/>
      <c r="W447" s="28"/>
      <c r="X447" s="28"/>
      <c r="Y447" s="28"/>
    </row>
    <row r="448" spans="1:25" s="177" customFormat="1" ht="75" x14ac:dyDescent="0.2">
      <c r="A448" s="51" t="s">
        <v>80</v>
      </c>
      <c r="B448" s="167">
        <v>701</v>
      </c>
      <c r="C448" s="48" t="s">
        <v>149</v>
      </c>
      <c r="D448" s="48" t="s">
        <v>94</v>
      </c>
      <c r="E448" s="117" t="s">
        <v>360</v>
      </c>
      <c r="F448" s="36">
        <v>100</v>
      </c>
      <c r="G448" s="50">
        <f>27171761.56-3943.89-218750-227000-66830-20727</f>
        <v>26634510.669999998</v>
      </c>
      <c r="H448" s="50">
        <v>27171761.559999999</v>
      </c>
      <c r="I448" s="50">
        <v>27171761.559999999</v>
      </c>
      <c r="J448" s="28"/>
      <c r="K448" s="28"/>
      <c r="L448" s="28"/>
      <c r="M448" s="28"/>
      <c r="N448" s="28"/>
      <c r="O448" s="28"/>
      <c r="P448" s="28"/>
      <c r="Q448" s="28"/>
      <c r="R448" s="28"/>
      <c r="S448" s="28"/>
      <c r="T448" s="28"/>
      <c r="U448" s="28"/>
      <c r="V448" s="28"/>
      <c r="W448" s="28"/>
      <c r="X448" s="28"/>
      <c r="Y448" s="28"/>
    </row>
    <row r="449" spans="1:25" s="181" customFormat="1" ht="30" x14ac:dyDescent="0.2">
      <c r="A449" s="47" t="s">
        <v>88</v>
      </c>
      <c r="B449" s="166">
        <v>701</v>
      </c>
      <c r="C449" s="48" t="s">
        <v>149</v>
      </c>
      <c r="D449" s="48" t="s">
        <v>94</v>
      </c>
      <c r="E449" s="117" t="s">
        <v>360</v>
      </c>
      <c r="F449" s="36">
        <v>200</v>
      </c>
      <c r="G449" s="50">
        <f>3327862.97-317822.11</f>
        <v>3010040.8600000003</v>
      </c>
      <c r="H449" s="50">
        <v>3689312.41</v>
      </c>
      <c r="I449" s="50">
        <v>3892491.09</v>
      </c>
      <c r="J449" s="80"/>
      <c r="K449" s="80"/>
      <c r="L449" s="80"/>
      <c r="M449" s="80"/>
      <c r="N449" s="80"/>
      <c r="O449" s="80"/>
      <c r="P449" s="80"/>
      <c r="Q449" s="80"/>
      <c r="R449" s="80"/>
      <c r="S449" s="80"/>
      <c r="T449" s="80"/>
      <c r="U449" s="80"/>
      <c r="V449" s="80"/>
      <c r="W449" s="80"/>
      <c r="X449" s="80"/>
      <c r="Y449" s="80"/>
    </row>
    <row r="450" spans="1:25" s="181" customFormat="1" x14ac:dyDescent="0.2">
      <c r="A450" s="51" t="s">
        <v>97</v>
      </c>
      <c r="B450" s="167">
        <v>701</v>
      </c>
      <c r="C450" s="48" t="s">
        <v>149</v>
      </c>
      <c r="D450" s="48" t="s">
        <v>94</v>
      </c>
      <c r="E450" s="117" t="s">
        <v>234</v>
      </c>
      <c r="F450" s="36">
        <v>300</v>
      </c>
      <c r="G450" s="253">
        <f>3943.89+227000+66830+20727</f>
        <v>318500.89</v>
      </c>
      <c r="H450" s="253">
        <v>0</v>
      </c>
      <c r="I450" s="253">
        <v>0</v>
      </c>
      <c r="J450" s="80"/>
      <c r="K450" s="80"/>
      <c r="L450" s="80"/>
      <c r="M450" s="80"/>
      <c r="N450" s="80"/>
      <c r="O450" s="80"/>
      <c r="P450" s="80"/>
      <c r="Q450" s="80"/>
      <c r="R450" s="80"/>
      <c r="S450" s="80"/>
      <c r="T450" s="80"/>
      <c r="U450" s="80"/>
      <c r="V450" s="80"/>
      <c r="W450" s="80"/>
      <c r="X450" s="80"/>
      <c r="Y450" s="80"/>
    </row>
    <row r="451" spans="1:25" s="177" customFormat="1" x14ac:dyDescent="0.2">
      <c r="A451" s="51" t="s">
        <v>90</v>
      </c>
      <c r="B451" s="167">
        <v>701</v>
      </c>
      <c r="C451" s="48" t="s">
        <v>149</v>
      </c>
      <c r="D451" s="48" t="s">
        <v>94</v>
      </c>
      <c r="E451" s="117" t="s">
        <v>234</v>
      </c>
      <c r="F451" s="36">
        <v>800</v>
      </c>
      <c r="G451" s="50">
        <v>0</v>
      </c>
      <c r="H451" s="50">
        <v>0</v>
      </c>
      <c r="I451" s="50">
        <v>0</v>
      </c>
      <c r="J451" s="28"/>
      <c r="K451" s="28"/>
      <c r="L451" s="28"/>
      <c r="M451" s="28"/>
      <c r="N451" s="28"/>
      <c r="O451" s="28"/>
      <c r="P451" s="28"/>
      <c r="Q451" s="28"/>
      <c r="R451" s="28"/>
      <c r="S451" s="28"/>
      <c r="T451" s="28"/>
      <c r="U451" s="28"/>
      <c r="V451" s="28"/>
      <c r="W451" s="28"/>
      <c r="X451" s="28"/>
      <c r="Y451" s="28"/>
    </row>
    <row r="452" spans="1:25" s="177" customFormat="1" ht="15.75" x14ac:dyDescent="0.25">
      <c r="A452" s="44" t="s">
        <v>74</v>
      </c>
      <c r="B452" s="164">
        <v>701</v>
      </c>
      <c r="C452" s="45" t="s">
        <v>149</v>
      </c>
      <c r="D452" s="45" t="s">
        <v>94</v>
      </c>
      <c r="E452" s="45" t="s">
        <v>75</v>
      </c>
      <c r="F452" s="38"/>
      <c r="G452" s="53">
        <f>G453</f>
        <v>380000</v>
      </c>
      <c r="H452" s="53">
        <f t="shared" ref="H452:I454" si="177">H453</f>
        <v>0</v>
      </c>
      <c r="I452" s="53">
        <f t="shared" si="177"/>
        <v>0</v>
      </c>
      <c r="J452" s="28"/>
      <c r="K452" s="28"/>
      <c r="L452" s="28"/>
      <c r="M452" s="28"/>
      <c r="N452" s="28"/>
      <c r="O452" s="28"/>
      <c r="P452" s="28"/>
      <c r="Q452" s="28"/>
      <c r="R452" s="28"/>
      <c r="S452" s="28"/>
      <c r="T452" s="28"/>
      <c r="U452" s="28"/>
      <c r="V452" s="28"/>
      <c r="W452" s="28"/>
      <c r="X452" s="28"/>
      <c r="Y452" s="28"/>
    </row>
    <row r="453" spans="1:25" s="177" customFormat="1" x14ac:dyDescent="0.2">
      <c r="A453" s="47" t="s">
        <v>111</v>
      </c>
      <c r="B453" s="166">
        <v>701</v>
      </c>
      <c r="C453" s="48" t="s">
        <v>149</v>
      </c>
      <c r="D453" s="48" t="s">
        <v>94</v>
      </c>
      <c r="E453" s="48" t="s">
        <v>112</v>
      </c>
      <c r="F453" s="36"/>
      <c r="G453" s="50">
        <f>G454</f>
        <v>380000</v>
      </c>
      <c r="H453" s="50">
        <f t="shared" si="177"/>
        <v>0</v>
      </c>
      <c r="I453" s="50">
        <f t="shared" si="177"/>
        <v>0</v>
      </c>
      <c r="J453" s="28"/>
      <c r="K453" s="28"/>
      <c r="L453" s="28"/>
      <c r="M453" s="28"/>
      <c r="N453" s="28"/>
      <c r="O453" s="28"/>
      <c r="P453" s="28"/>
      <c r="Q453" s="28"/>
      <c r="R453" s="28"/>
      <c r="S453" s="28"/>
      <c r="T453" s="28"/>
      <c r="U453" s="28"/>
      <c r="V453" s="28"/>
      <c r="W453" s="28"/>
      <c r="X453" s="28"/>
      <c r="Y453" s="28"/>
    </row>
    <row r="454" spans="1:25" s="177" customFormat="1" ht="30" x14ac:dyDescent="0.2">
      <c r="A454" s="47" t="s">
        <v>119</v>
      </c>
      <c r="B454" s="166" t="s">
        <v>414</v>
      </c>
      <c r="C454" s="48" t="s">
        <v>149</v>
      </c>
      <c r="D454" s="48" t="s">
        <v>94</v>
      </c>
      <c r="E454" s="48" t="s">
        <v>120</v>
      </c>
      <c r="F454" s="36"/>
      <c r="G454" s="50">
        <f>G455</f>
        <v>380000</v>
      </c>
      <c r="H454" s="50">
        <f t="shared" si="177"/>
        <v>0</v>
      </c>
      <c r="I454" s="50">
        <f t="shared" si="177"/>
        <v>0</v>
      </c>
      <c r="J454" s="28"/>
      <c r="K454" s="28"/>
      <c r="L454" s="28"/>
      <c r="M454" s="28"/>
      <c r="N454" s="28"/>
      <c r="O454" s="28"/>
      <c r="P454" s="28"/>
      <c r="Q454" s="28"/>
      <c r="R454" s="28"/>
      <c r="S454" s="28"/>
      <c r="T454" s="28"/>
      <c r="U454" s="28"/>
      <c r="V454" s="28"/>
      <c r="W454" s="28"/>
      <c r="X454" s="28"/>
      <c r="Y454" s="28"/>
    </row>
    <row r="455" spans="1:25" s="177" customFormat="1" ht="30" x14ac:dyDescent="0.2">
      <c r="A455" s="47" t="s">
        <v>88</v>
      </c>
      <c r="B455" s="166" t="s">
        <v>414</v>
      </c>
      <c r="C455" s="48" t="s">
        <v>149</v>
      </c>
      <c r="D455" s="48" t="s">
        <v>94</v>
      </c>
      <c r="E455" s="48" t="s">
        <v>120</v>
      </c>
      <c r="F455" s="36">
        <v>200</v>
      </c>
      <c r="G455" s="50">
        <f>'Приложение 3'!F193</f>
        <v>380000</v>
      </c>
      <c r="H455" s="50">
        <f>'Приложение 3'!G193</f>
        <v>0</v>
      </c>
      <c r="I455" s="50">
        <f>'Приложение 3'!H193</f>
        <v>0</v>
      </c>
      <c r="J455" s="28"/>
      <c r="K455" s="28"/>
      <c r="L455" s="28"/>
      <c r="M455" s="28"/>
      <c r="N455" s="28"/>
      <c r="O455" s="28"/>
      <c r="P455" s="28"/>
      <c r="Q455" s="28"/>
      <c r="R455" s="28"/>
      <c r="S455" s="28"/>
      <c r="T455" s="28"/>
      <c r="U455" s="28"/>
      <c r="V455" s="28"/>
      <c r="W455" s="28"/>
      <c r="X455" s="28"/>
      <c r="Y455" s="28"/>
    </row>
    <row r="456" spans="1:25" s="177" customFormat="1" ht="15.75" x14ac:dyDescent="0.25">
      <c r="A456" s="60" t="s">
        <v>261</v>
      </c>
      <c r="B456" s="169">
        <v>701</v>
      </c>
      <c r="C456" s="45" t="s">
        <v>147</v>
      </c>
      <c r="D456" s="45"/>
      <c r="E456" s="117"/>
      <c r="F456" s="36"/>
      <c r="G456" s="53">
        <f>G457</f>
        <v>33131733.149999999</v>
      </c>
      <c r="H456" s="53">
        <f t="shared" ref="H456:I460" si="178">H457</f>
        <v>30000000</v>
      </c>
      <c r="I456" s="53">
        <f t="shared" si="178"/>
        <v>30000000</v>
      </c>
      <c r="J456" s="28"/>
      <c r="K456" s="28"/>
      <c r="L456" s="28"/>
      <c r="M456" s="28"/>
      <c r="N456" s="28"/>
      <c r="O456" s="28"/>
      <c r="P456" s="28"/>
      <c r="Q456" s="28"/>
      <c r="R456" s="28"/>
      <c r="S456" s="28"/>
      <c r="T456" s="28"/>
      <c r="U456" s="28"/>
      <c r="V456" s="28"/>
      <c r="W456" s="28"/>
      <c r="X456" s="28"/>
      <c r="Y456" s="28"/>
    </row>
    <row r="457" spans="1:25" s="177" customFormat="1" ht="15.75" x14ac:dyDescent="0.25">
      <c r="A457" s="60" t="s">
        <v>262</v>
      </c>
      <c r="B457" s="169">
        <v>701</v>
      </c>
      <c r="C457" s="45" t="s">
        <v>147</v>
      </c>
      <c r="D457" s="45" t="s">
        <v>147</v>
      </c>
      <c r="E457" s="117"/>
      <c r="F457" s="36"/>
      <c r="G457" s="53">
        <f>G458</f>
        <v>33131733.149999999</v>
      </c>
      <c r="H457" s="53">
        <f t="shared" si="178"/>
        <v>30000000</v>
      </c>
      <c r="I457" s="53">
        <f t="shared" si="178"/>
        <v>30000000</v>
      </c>
      <c r="J457" s="28"/>
      <c r="K457" s="28"/>
      <c r="L457" s="28"/>
      <c r="M457" s="28"/>
      <c r="N457" s="28"/>
      <c r="O457" s="28"/>
      <c r="P457" s="28"/>
      <c r="Q457" s="28"/>
      <c r="R457" s="28"/>
      <c r="S457" s="28"/>
      <c r="T457" s="28"/>
      <c r="U457" s="28"/>
      <c r="V457" s="28"/>
      <c r="W457" s="28"/>
      <c r="X457" s="28"/>
      <c r="Y457" s="28"/>
    </row>
    <row r="458" spans="1:25" s="177" customFormat="1" ht="47.25" x14ac:dyDescent="0.25">
      <c r="A458" s="44" t="s">
        <v>263</v>
      </c>
      <c r="B458" s="164">
        <v>701</v>
      </c>
      <c r="C458" s="45" t="s">
        <v>147</v>
      </c>
      <c r="D458" s="45" t="s">
        <v>147</v>
      </c>
      <c r="E458" s="142" t="s">
        <v>264</v>
      </c>
      <c r="F458" s="36"/>
      <c r="G458" s="53">
        <f>G459</f>
        <v>33131733.149999999</v>
      </c>
      <c r="H458" s="53">
        <f t="shared" si="178"/>
        <v>30000000</v>
      </c>
      <c r="I458" s="53">
        <f t="shared" si="178"/>
        <v>30000000</v>
      </c>
      <c r="J458" s="28"/>
      <c r="K458" s="28"/>
      <c r="L458" s="28"/>
      <c r="M458" s="28"/>
      <c r="N458" s="28"/>
      <c r="O458" s="28"/>
      <c r="P458" s="28"/>
      <c r="Q458" s="28"/>
      <c r="R458" s="28"/>
      <c r="S458" s="28"/>
      <c r="T458" s="28"/>
      <c r="U458" s="28"/>
      <c r="V458" s="28"/>
      <c r="W458" s="28"/>
      <c r="X458" s="28"/>
      <c r="Y458" s="28"/>
    </row>
    <row r="459" spans="1:25" s="176" customFormat="1" ht="30" x14ac:dyDescent="0.2">
      <c r="A459" s="47" t="s">
        <v>265</v>
      </c>
      <c r="B459" s="166">
        <v>701</v>
      </c>
      <c r="C459" s="48" t="s">
        <v>147</v>
      </c>
      <c r="D459" s="48" t="s">
        <v>147</v>
      </c>
      <c r="E459" s="64" t="s">
        <v>266</v>
      </c>
      <c r="F459" s="36"/>
      <c r="G459" s="50">
        <f>G460</f>
        <v>33131733.149999999</v>
      </c>
      <c r="H459" s="50">
        <f t="shared" si="178"/>
        <v>30000000</v>
      </c>
      <c r="I459" s="50">
        <f t="shared" si="178"/>
        <v>30000000</v>
      </c>
      <c r="J459" s="28"/>
      <c r="K459" s="28"/>
      <c r="L459" s="28"/>
      <c r="M459" s="28"/>
      <c r="N459" s="28"/>
      <c r="O459" s="28"/>
      <c r="P459" s="28"/>
      <c r="Q459" s="28"/>
      <c r="R459" s="28"/>
      <c r="S459" s="28"/>
      <c r="T459" s="28"/>
      <c r="U459" s="28"/>
      <c r="V459" s="28"/>
      <c r="W459" s="28"/>
      <c r="X459" s="28"/>
      <c r="Y459" s="28"/>
    </row>
    <row r="460" spans="1:25" s="176" customFormat="1" ht="45" x14ac:dyDescent="0.2">
      <c r="A460" s="47" t="s">
        <v>391</v>
      </c>
      <c r="B460" s="166">
        <v>701</v>
      </c>
      <c r="C460" s="48" t="s">
        <v>147</v>
      </c>
      <c r="D460" s="48" t="s">
        <v>147</v>
      </c>
      <c r="E460" s="64" t="s">
        <v>392</v>
      </c>
      <c r="F460" s="36"/>
      <c r="G460" s="50">
        <f>G461</f>
        <v>33131733.149999999</v>
      </c>
      <c r="H460" s="50">
        <f t="shared" si="178"/>
        <v>30000000</v>
      </c>
      <c r="I460" s="50">
        <f t="shared" si="178"/>
        <v>30000000</v>
      </c>
      <c r="J460" s="28"/>
      <c r="K460" s="28"/>
      <c r="L460" s="28"/>
      <c r="M460" s="28"/>
      <c r="N460" s="28"/>
      <c r="O460" s="28"/>
      <c r="P460" s="28"/>
      <c r="Q460" s="28"/>
      <c r="R460" s="28"/>
      <c r="S460" s="28"/>
      <c r="T460" s="28"/>
      <c r="U460" s="28"/>
      <c r="V460" s="28"/>
      <c r="W460" s="28"/>
      <c r="X460" s="28"/>
      <c r="Y460" s="28"/>
    </row>
    <row r="461" spans="1:25" s="177" customFormat="1" ht="30" x14ac:dyDescent="0.2">
      <c r="A461" s="47" t="s">
        <v>88</v>
      </c>
      <c r="B461" s="166">
        <v>701</v>
      </c>
      <c r="C461" s="48" t="s">
        <v>147</v>
      </c>
      <c r="D461" s="48" t="s">
        <v>147</v>
      </c>
      <c r="E461" s="64" t="s">
        <v>392</v>
      </c>
      <c r="F461" s="36">
        <v>200</v>
      </c>
      <c r="G461" s="50">
        <f>9500000+3868333.15+15950000+1180000+2633400</f>
        <v>33131733.149999999</v>
      </c>
      <c r="H461" s="50">
        <v>30000000</v>
      </c>
      <c r="I461" s="50">
        <v>30000000</v>
      </c>
      <c r="J461" s="28"/>
      <c r="K461" s="28"/>
      <c r="L461" s="28"/>
      <c r="M461" s="28"/>
      <c r="N461" s="28"/>
      <c r="O461" s="28"/>
      <c r="P461" s="28"/>
      <c r="Q461" s="28"/>
      <c r="R461" s="28"/>
      <c r="S461" s="28"/>
      <c r="T461" s="28"/>
      <c r="U461" s="28"/>
      <c r="V461" s="28"/>
      <c r="W461" s="28"/>
      <c r="X461" s="28"/>
      <c r="Y461" s="28"/>
    </row>
    <row r="462" spans="1:25" s="177" customFormat="1" ht="15.75" x14ac:dyDescent="0.25">
      <c r="A462" s="44" t="s">
        <v>151</v>
      </c>
      <c r="B462" s="164">
        <v>701</v>
      </c>
      <c r="C462" s="45" t="s">
        <v>127</v>
      </c>
      <c r="D462" s="45"/>
      <c r="E462" s="45"/>
      <c r="F462" s="45"/>
      <c r="G462" s="46">
        <f>G463+G472+G495+G521</f>
        <v>225296822.74000001</v>
      </c>
      <c r="H462" s="46">
        <v>145838429.53</v>
      </c>
      <c r="I462" s="46">
        <v>147284201.53</v>
      </c>
      <c r="J462" s="28"/>
      <c r="K462" s="28"/>
      <c r="L462" s="28"/>
      <c r="M462" s="28"/>
      <c r="N462" s="28"/>
      <c r="O462" s="28"/>
      <c r="P462" s="28"/>
      <c r="Q462" s="28"/>
      <c r="R462" s="28"/>
      <c r="S462" s="28"/>
      <c r="T462" s="28"/>
      <c r="U462" s="28"/>
      <c r="V462" s="28"/>
      <c r="W462" s="28"/>
      <c r="X462" s="28"/>
      <c r="Y462" s="28"/>
    </row>
    <row r="463" spans="1:25" s="177" customFormat="1" ht="15.75" x14ac:dyDescent="0.25">
      <c r="A463" s="44" t="s">
        <v>152</v>
      </c>
      <c r="B463" s="164">
        <v>701</v>
      </c>
      <c r="C463" s="45" t="s">
        <v>127</v>
      </c>
      <c r="D463" s="45" t="s">
        <v>71</v>
      </c>
      <c r="E463" s="45"/>
      <c r="F463" s="45"/>
      <c r="G463" s="46">
        <f>G464+G468</f>
        <v>11522153</v>
      </c>
      <c r="H463" s="46">
        <f t="shared" ref="H463:I463" si="179">H464+H468</f>
        <v>11702153</v>
      </c>
      <c r="I463" s="46">
        <f t="shared" si="179"/>
        <v>11942153</v>
      </c>
      <c r="J463" s="28"/>
      <c r="K463" s="28"/>
      <c r="L463" s="28"/>
      <c r="M463" s="28"/>
      <c r="N463" s="28"/>
      <c r="O463" s="28"/>
      <c r="P463" s="28"/>
      <c r="Q463" s="28"/>
      <c r="R463" s="28"/>
      <c r="S463" s="28"/>
      <c r="T463" s="28"/>
      <c r="U463" s="28"/>
      <c r="V463" s="28"/>
      <c r="W463" s="28"/>
      <c r="X463" s="28"/>
      <c r="Y463" s="28"/>
    </row>
    <row r="464" spans="1:25" s="176" customFormat="1" ht="15.75" x14ac:dyDescent="0.25">
      <c r="A464" s="44" t="s">
        <v>267</v>
      </c>
      <c r="B464" s="164">
        <v>701</v>
      </c>
      <c r="C464" s="45" t="s">
        <v>127</v>
      </c>
      <c r="D464" s="45" t="s">
        <v>71</v>
      </c>
      <c r="E464" s="45" t="s">
        <v>268</v>
      </c>
      <c r="F464" s="45"/>
      <c r="G464" s="46">
        <f>G465</f>
        <v>6100000</v>
      </c>
      <c r="H464" s="46">
        <f t="shared" ref="H464:I466" si="180">H465</f>
        <v>6100000</v>
      </c>
      <c r="I464" s="46">
        <f t="shared" si="180"/>
        <v>6100000</v>
      </c>
      <c r="J464" s="28"/>
      <c r="K464" s="28"/>
      <c r="L464" s="28"/>
      <c r="M464" s="28"/>
      <c r="N464" s="28"/>
      <c r="O464" s="28"/>
      <c r="P464" s="28"/>
      <c r="Q464" s="28"/>
      <c r="R464" s="28"/>
      <c r="S464" s="28"/>
      <c r="T464" s="28"/>
      <c r="U464" s="28"/>
      <c r="V464" s="28"/>
      <c r="W464" s="28"/>
      <c r="X464" s="28"/>
      <c r="Y464" s="28"/>
    </row>
    <row r="465" spans="1:25" s="176" customFormat="1" x14ac:dyDescent="0.2">
      <c r="A465" s="47" t="s">
        <v>199</v>
      </c>
      <c r="B465" s="166">
        <v>701</v>
      </c>
      <c r="C465" s="48" t="s">
        <v>127</v>
      </c>
      <c r="D465" s="48" t="s">
        <v>71</v>
      </c>
      <c r="E465" s="48" t="s">
        <v>269</v>
      </c>
      <c r="F465" s="48"/>
      <c r="G465" s="49">
        <f>G466</f>
        <v>6100000</v>
      </c>
      <c r="H465" s="49">
        <f t="shared" si="180"/>
        <v>6100000</v>
      </c>
      <c r="I465" s="49">
        <f t="shared" si="180"/>
        <v>6100000</v>
      </c>
      <c r="J465" s="28"/>
      <c r="K465" s="28"/>
      <c r="L465" s="28"/>
      <c r="M465" s="28"/>
      <c r="N465" s="28"/>
      <c r="O465" s="28"/>
      <c r="P465" s="28"/>
      <c r="Q465" s="28"/>
      <c r="R465" s="28"/>
      <c r="S465" s="28"/>
      <c r="T465" s="28"/>
      <c r="U465" s="28"/>
      <c r="V465" s="28"/>
      <c r="W465" s="28"/>
      <c r="X465" s="28"/>
      <c r="Y465" s="28"/>
    </row>
    <row r="466" spans="1:25" s="176" customFormat="1" ht="45" x14ac:dyDescent="0.2">
      <c r="A466" s="47" t="s">
        <v>393</v>
      </c>
      <c r="B466" s="166">
        <v>701</v>
      </c>
      <c r="C466" s="48" t="s">
        <v>127</v>
      </c>
      <c r="D466" s="48" t="s">
        <v>71</v>
      </c>
      <c r="E466" s="48">
        <v>5540071020</v>
      </c>
      <c r="F466" s="48"/>
      <c r="G466" s="49">
        <f>G467</f>
        <v>6100000</v>
      </c>
      <c r="H466" s="49">
        <f t="shared" si="180"/>
        <v>6100000</v>
      </c>
      <c r="I466" s="49">
        <f t="shared" si="180"/>
        <v>6100000</v>
      </c>
      <c r="J466" s="28"/>
      <c r="K466" s="28"/>
      <c r="L466" s="28"/>
      <c r="M466" s="28"/>
      <c r="N466" s="28"/>
      <c r="O466" s="28"/>
      <c r="P466" s="28"/>
      <c r="Q466" s="28"/>
      <c r="R466" s="28"/>
      <c r="S466" s="28"/>
      <c r="T466" s="28"/>
      <c r="U466" s="28"/>
      <c r="V466" s="28"/>
      <c r="W466" s="28"/>
      <c r="X466" s="28"/>
      <c r="Y466" s="28"/>
    </row>
    <row r="467" spans="1:25" s="176" customFormat="1" x14ac:dyDescent="0.2">
      <c r="A467" s="47" t="s">
        <v>97</v>
      </c>
      <c r="B467" s="166">
        <v>701</v>
      </c>
      <c r="C467" s="48" t="s">
        <v>127</v>
      </c>
      <c r="D467" s="48" t="s">
        <v>71</v>
      </c>
      <c r="E467" s="48">
        <v>5540071020</v>
      </c>
      <c r="F467" s="48" t="s">
        <v>98</v>
      </c>
      <c r="G467" s="49">
        <v>6100000</v>
      </c>
      <c r="H467" s="49">
        <v>6100000</v>
      </c>
      <c r="I467" s="49">
        <v>6100000</v>
      </c>
      <c r="J467" s="28"/>
      <c r="K467" s="28"/>
      <c r="L467" s="28"/>
      <c r="M467" s="28"/>
      <c r="N467" s="28"/>
      <c r="O467" s="28"/>
      <c r="P467" s="28"/>
      <c r="Q467" s="28"/>
      <c r="R467" s="28"/>
      <c r="S467" s="28"/>
      <c r="T467" s="28"/>
      <c r="U467" s="28"/>
      <c r="V467" s="28"/>
      <c r="W467" s="28"/>
      <c r="X467" s="28"/>
      <c r="Y467" s="28"/>
    </row>
    <row r="468" spans="1:25" s="177" customFormat="1" ht="15.75" x14ac:dyDescent="0.25">
      <c r="A468" s="44" t="s">
        <v>74</v>
      </c>
      <c r="B468" s="164">
        <v>701</v>
      </c>
      <c r="C468" s="45" t="s">
        <v>127</v>
      </c>
      <c r="D468" s="45" t="s">
        <v>71</v>
      </c>
      <c r="E468" s="45" t="s">
        <v>75</v>
      </c>
      <c r="F468" s="45"/>
      <c r="G468" s="46">
        <f>G469</f>
        <v>5422153</v>
      </c>
      <c r="H468" s="46">
        <f t="shared" ref="H468:I470" si="181">H469</f>
        <v>5602153</v>
      </c>
      <c r="I468" s="46">
        <f t="shared" si="181"/>
        <v>5842153</v>
      </c>
      <c r="J468" s="28"/>
      <c r="K468" s="28"/>
      <c r="L468" s="28"/>
      <c r="M468" s="28"/>
      <c r="N468" s="28"/>
      <c r="O468" s="28"/>
      <c r="P468" s="28"/>
      <c r="Q468" s="28"/>
      <c r="R468" s="28"/>
      <c r="S468" s="28"/>
      <c r="T468" s="28"/>
      <c r="U468" s="28"/>
      <c r="V468" s="28"/>
      <c r="W468" s="28"/>
      <c r="X468" s="28"/>
      <c r="Y468" s="28"/>
    </row>
    <row r="469" spans="1:25" s="176" customFormat="1" x14ac:dyDescent="0.2">
      <c r="A469" s="47" t="s">
        <v>111</v>
      </c>
      <c r="B469" s="166">
        <v>701</v>
      </c>
      <c r="C469" s="48" t="s">
        <v>127</v>
      </c>
      <c r="D469" s="48" t="s">
        <v>71</v>
      </c>
      <c r="E469" s="48" t="s">
        <v>112</v>
      </c>
      <c r="F469" s="48"/>
      <c r="G469" s="49">
        <f>G470</f>
        <v>5422153</v>
      </c>
      <c r="H469" s="49">
        <f t="shared" si="181"/>
        <v>5602153</v>
      </c>
      <c r="I469" s="49">
        <f t="shared" si="181"/>
        <v>5842153</v>
      </c>
      <c r="J469" s="28"/>
      <c r="K469" s="28"/>
      <c r="L469" s="28"/>
      <c r="M469" s="28"/>
      <c r="N469" s="28"/>
      <c r="O469" s="28"/>
      <c r="P469" s="28"/>
      <c r="Q469" s="28"/>
      <c r="R469" s="28"/>
      <c r="S469" s="28"/>
      <c r="T469" s="28"/>
      <c r="U469" s="28"/>
      <c r="V469" s="28"/>
      <c r="W469" s="28"/>
      <c r="X469" s="28"/>
      <c r="Y469" s="28"/>
    </row>
    <row r="470" spans="1:25" s="176" customFormat="1" ht="45" x14ac:dyDescent="0.2">
      <c r="A470" s="47" t="s">
        <v>153</v>
      </c>
      <c r="B470" s="166">
        <v>701</v>
      </c>
      <c r="C470" s="48" t="s">
        <v>127</v>
      </c>
      <c r="D470" s="48" t="s">
        <v>71</v>
      </c>
      <c r="E470" s="48" t="s">
        <v>154</v>
      </c>
      <c r="F470" s="48"/>
      <c r="G470" s="49">
        <f>G471</f>
        <v>5422153</v>
      </c>
      <c r="H470" s="49">
        <f t="shared" si="181"/>
        <v>5602153</v>
      </c>
      <c r="I470" s="49">
        <f t="shared" si="181"/>
        <v>5842153</v>
      </c>
      <c r="J470" s="28"/>
      <c r="K470" s="28"/>
      <c r="L470" s="28"/>
      <c r="M470" s="28"/>
      <c r="N470" s="28"/>
      <c r="O470" s="28"/>
      <c r="P470" s="28"/>
      <c r="Q470" s="28"/>
      <c r="R470" s="28"/>
      <c r="S470" s="28"/>
      <c r="T470" s="28"/>
      <c r="U470" s="28"/>
      <c r="V470" s="28"/>
      <c r="W470" s="28"/>
      <c r="X470" s="28"/>
      <c r="Y470" s="28"/>
    </row>
    <row r="471" spans="1:25" s="177" customFormat="1" x14ac:dyDescent="0.2">
      <c r="A471" s="47" t="s">
        <v>97</v>
      </c>
      <c r="B471" s="166">
        <v>701</v>
      </c>
      <c r="C471" s="48" t="s">
        <v>127</v>
      </c>
      <c r="D471" s="48" t="s">
        <v>71</v>
      </c>
      <c r="E471" s="48" t="s">
        <v>154</v>
      </c>
      <c r="F471" s="48" t="s">
        <v>98</v>
      </c>
      <c r="G471" s="49">
        <f>'Приложение 3'!F199</f>
        <v>5422153</v>
      </c>
      <c r="H471" s="49">
        <f>'Приложение 3'!G199</f>
        <v>5602153</v>
      </c>
      <c r="I471" s="49">
        <f>'Приложение 3'!H199</f>
        <v>5842153</v>
      </c>
      <c r="J471" s="28"/>
      <c r="K471" s="28"/>
      <c r="L471" s="28"/>
      <c r="M471" s="28"/>
      <c r="N471" s="28"/>
      <c r="O471" s="28"/>
      <c r="P471" s="28"/>
      <c r="Q471" s="28"/>
      <c r="R471" s="28"/>
      <c r="S471" s="28"/>
      <c r="T471" s="28"/>
      <c r="U471" s="28"/>
      <c r="V471" s="28"/>
      <c r="W471" s="28"/>
      <c r="X471" s="28"/>
      <c r="Y471" s="28"/>
    </row>
    <row r="472" spans="1:25" s="177" customFormat="1" ht="15.75" x14ac:dyDescent="0.25">
      <c r="A472" s="44" t="s">
        <v>155</v>
      </c>
      <c r="B472" s="164">
        <v>701</v>
      </c>
      <c r="C472" s="45" t="s">
        <v>127</v>
      </c>
      <c r="D472" s="45" t="s">
        <v>83</v>
      </c>
      <c r="E472" s="45"/>
      <c r="F472" s="45"/>
      <c r="G472" s="46">
        <f>G473+G481+G488</f>
        <v>52737480.620000005</v>
      </c>
      <c r="H472" s="46">
        <f t="shared" ref="H472:I472" si="182">H473+H481+H488</f>
        <v>66753448</v>
      </c>
      <c r="I472" s="46">
        <f t="shared" si="182"/>
        <v>66778616</v>
      </c>
      <c r="J472" s="28"/>
      <c r="K472" s="28"/>
      <c r="L472" s="28"/>
      <c r="M472" s="28"/>
      <c r="N472" s="28"/>
      <c r="O472" s="28"/>
      <c r="P472" s="28"/>
      <c r="Q472" s="28"/>
      <c r="R472" s="28"/>
      <c r="S472" s="28"/>
      <c r="T472" s="28"/>
      <c r="U472" s="28"/>
      <c r="V472" s="28"/>
      <c r="W472" s="28"/>
      <c r="X472" s="28"/>
      <c r="Y472" s="28"/>
    </row>
    <row r="473" spans="1:25" s="177" customFormat="1" ht="47.25" x14ac:dyDescent="0.25">
      <c r="A473" s="60" t="s">
        <v>235</v>
      </c>
      <c r="B473" s="169">
        <v>701</v>
      </c>
      <c r="C473" s="45" t="s">
        <v>127</v>
      </c>
      <c r="D473" s="45" t="s">
        <v>83</v>
      </c>
      <c r="E473" s="115" t="s">
        <v>236</v>
      </c>
      <c r="F473" s="45"/>
      <c r="G473" s="46">
        <f>G474</f>
        <v>8805000</v>
      </c>
      <c r="H473" s="46">
        <f t="shared" ref="H473:I473" si="183">H474</f>
        <v>9329200</v>
      </c>
      <c r="I473" s="46">
        <f t="shared" si="183"/>
        <v>9354368</v>
      </c>
      <c r="J473" s="28"/>
      <c r="K473" s="28"/>
      <c r="L473" s="28"/>
      <c r="M473" s="28"/>
      <c r="N473" s="28"/>
      <c r="O473" s="28"/>
      <c r="P473" s="28"/>
      <c r="Q473" s="28"/>
      <c r="R473" s="28"/>
      <c r="S473" s="28"/>
      <c r="T473" s="28"/>
      <c r="U473" s="28"/>
      <c r="V473" s="28"/>
      <c r="W473" s="28"/>
      <c r="X473" s="28"/>
      <c r="Y473" s="28"/>
    </row>
    <row r="474" spans="1:25" s="176" customFormat="1" ht="30" x14ac:dyDescent="0.2">
      <c r="A474" s="47" t="s">
        <v>270</v>
      </c>
      <c r="B474" s="166">
        <v>701</v>
      </c>
      <c r="C474" s="48" t="s">
        <v>127</v>
      </c>
      <c r="D474" s="48" t="s">
        <v>83</v>
      </c>
      <c r="E474" s="117" t="s">
        <v>242</v>
      </c>
      <c r="F474" s="168"/>
      <c r="G474" s="49">
        <f>G475+G477+G479</f>
        <v>8805000</v>
      </c>
      <c r="H474" s="49">
        <f t="shared" ref="H474:I474" si="184">H475+H477+H479</f>
        <v>9329200</v>
      </c>
      <c r="I474" s="49">
        <f t="shared" si="184"/>
        <v>9354368</v>
      </c>
      <c r="J474" s="28"/>
      <c r="K474" s="28"/>
      <c r="L474" s="28"/>
      <c r="M474" s="28"/>
      <c r="N474" s="28"/>
      <c r="O474" s="28"/>
      <c r="P474" s="28"/>
      <c r="Q474" s="28"/>
      <c r="R474" s="28"/>
      <c r="S474" s="28"/>
      <c r="T474" s="28"/>
      <c r="U474" s="28"/>
      <c r="V474" s="28"/>
      <c r="W474" s="28"/>
      <c r="X474" s="28"/>
      <c r="Y474" s="28"/>
    </row>
    <row r="475" spans="1:25" s="176" customFormat="1" ht="30" x14ac:dyDescent="0.2">
      <c r="A475" s="47" t="s">
        <v>394</v>
      </c>
      <c r="B475" s="166">
        <v>701</v>
      </c>
      <c r="C475" s="48" t="s">
        <v>127</v>
      </c>
      <c r="D475" s="48" t="s">
        <v>83</v>
      </c>
      <c r="E475" s="117">
        <v>5230010004</v>
      </c>
      <c r="F475" s="168"/>
      <c r="G475" s="49">
        <f>G476</f>
        <v>705000</v>
      </c>
      <c r="H475" s="49">
        <f t="shared" ref="H475:I475" si="185">H476</f>
        <v>629200</v>
      </c>
      <c r="I475" s="49">
        <f t="shared" si="185"/>
        <v>654368</v>
      </c>
      <c r="J475" s="28"/>
      <c r="K475" s="28"/>
      <c r="L475" s="28"/>
      <c r="M475" s="28"/>
      <c r="N475" s="28"/>
      <c r="O475" s="28"/>
      <c r="P475" s="28"/>
      <c r="Q475" s="28"/>
      <c r="R475" s="28"/>
      <c r="S475" s="28"/>
      <c r="T475" s="28"/>
      <c r="U475" s="28"/>
      <c r="V475" s="28"/>
      <c r="W475" s="28"/>
      <c r="X475" s="28"/>
      <c r="Y475" s="28"/>
    </row>
    <row r="476" spans="1:25" s="176" customFormat="1" ht="30" x14ac:dyDescent="0.2">
      <c r="A476" s="51" t="s">
        <v>88</v>
      </c>
      <c r="B476" s="167">
        <v>701</v>
      </c>
      <c r="C476" s="48" t="s">
        <v>127</v>
      </c>
      <c r="D476" s="48" t="s">
        <v>83</v>
      </c>
      <c r="E476" s="117">
        <v>5230010004</v>
      </c>
      <c r="F476" s="48" t="s">
        <v>89</v>
      </c>
      <c r="G476" s="49">
        <f>605000+100000</f>
        <v>705000</v>
      </c>
      <c r="H476" s="49">
        <v>629200</v>
      </c>
      <c r="I476" s="49">
        <v>654368</v>
      </c>
      <c r="J476" s="28"/>
      <c r="K476" s="28"/>
      <c r="L476" s="28"/>
      <c r="M476" s="28"/>
      <c r="N476" s="28"/>
      <c r="O476" s="28"/>
      <c r="P476" s="28"/>
      <c r="Q476" s="28"/>
      <c r="R476" s="28"/>
      <c r="S476" s="28"/>
      <c r="T476" s="28"/>
      <c r="U476" s="28"/>
      <c r="V476" s="28"/>
      <c r="W476" s="28"/>
      <c r="X476" s="28"/>
      <c r="Y476" s="28"/>
    </row>
    <row r="477" spans="1:25" s="176" customFormat="1" ht="45" x14ac:dyDescent="0.2">
      <c r="A477" s="51" t="s">
        <v>395</v>
      </c>
      <c r="B477" s="167">
        <v>701</v>
      </c>
      <c r="C477" s="48" t="s">
        <v>127</v>
      </c>
      <c r="D477" s="48" t="s">
        <v>83</v>
      </c>
      <c r="E477" s="117">
        <v>5230010100</v>
      </c>
      <c r="F477" s="48"/>
      <c r="G477" s="49">
        <f>G478</f>
        <v>8100000</v>
      </c>
      <c r="H477" s="49">
        <f t="shared" ref="H477:I477" si="186">H478</f>
        <v>8100000</v>
      </c>
      <c r="I477" s="49">
        <f t="shared" si="186"/>
        <v>8100000</v>
      </c>
      <c r="J477" s="28"/>
      <c r="K477" s="28"/>
      <c r="L477" s="28"/>
      <c r="M477" s="28"/>
      <c r="N477" s="28"/>
      <c r="O477" s="28"/>
      <c r="P477" s="28"/>
      <c r="Q477" s="28"/>
      <c r="R477" s="28"/>
      <c r="S477" s="28"/>
      <c r="T477" s="28"/>
      <c r="U477" s="28"/>
      <c r="V477" s="28"/>
      <c r="W477" s="28"/>
      <c r="X477" s="28"/>
      <c r="Y477" s="28"/>
    </row>
    <row r="478" spans="1:25" s="176" customFormat="1" ht="30" x14ac:dyDescent="0.2">
      <c r="A478" s="47" t="s">
        <v>117</v>
      </c>
      <c r="B478" s="166">
        <v>701</v>
      </c>
      <c r="C478" s="48" t="s">
        <v>127</v>
      </c>
      <c r="D478" s="48" t="s">
        <v>83</v>
      </c>
      <c r="E478" s="117">
        <v>5230010100</v>
      </c>
      <c r="F478" s="48" t="s">
        <v>118</v>
      </c>
      <c r="G478" s="49">
        <v>8100000</v>
      </c>
      <c r="H478" s="49">
        <v>8100000</v>
      </c>
      <c r="I478" s="49">
        <v>8100000</v>
      </c>
      <c r="J478" s="28"/>
      <c r="K478" s="28"/>
      <c r="L478" s="28"/>
      <c r="M478" s="28"/>
      <c r="N478" s="28"/>
      <c r="O478" s="28"/>
      <c r="P478" s="28"/>
      <c r="Q478" s="28"/>
      <c r="R478" s="28"/>
      <c r="S478" s="28"/>
      <c r="T478" s="28"/>
      <c r="U478" s="28"/>
      <c r="V478" s="28"/>
      <c r="W478" s="28"/>
      <c r="X478" s="28"/>
      <c r="Y478" s="28"/>
    </row>
    <row r="479" spans="1:25" s="176" customFormat="1" ht="30" x14ac:dyDescent="0.2">
      <c r="A479" s="47" t="s">
        <v>396</v>
      </c>
      <c r="B479" s="166">
        <v>701</v>
      </c>
      <c r="C479" s="48" t="s">
        <v>127</v>
      </c>
      <c r="D479" s="48" t="s">
        <v>83</v>
      </c>
      <c r="E479" s="117" t="s">
        <v>397</v>
      </c>
      <c r="F479" s="48"/>
      <c r="G479" s="49">
        <f>G480</f>
        <v>0</v>
      </c>
      <c r="H479" s="49">
        <f t="shared" ref="H479:I479" si="187">H480</f>
        <v>600000</v>
      </c>
      <c r="I479" s="49">
        <f t="shared" si="187"/>
        <v>600000</v>
      </c>
      <c r="J479" s="28"/>
      <c r="K479" s="28"/>
      <c r="L479" s="28"/>
      <c r="M479" s="28"/>
      <c r="N479" s="28"/>
      <c r="O479" s="28"/>
      <c r="P479" s="28"/>
      <c r="Q479" s="28"/>
      <c r="R479" s="28"/>
      <c r="S479" s="28"/>
      <c r="T479" s="28"/>
      <c r="U479" s="28"/>
      <c r="V479" s="28"/>
      <c r="W479" s="28"/>
      <c r="X479" s="28"/>
      <c r="Y479" s="28"/>
    </row>
    <row r="480" spans="1:25" s="176" customFormat="1" x14ac:dyDescent="0.2">
      <c r="A480" s="51" t="s">
        <v>97</v>
      </c>
      <c r="B480" s="167">
        <v>701</v>
      </c>
      <c r="C480" s="48" t="s">
        <v>127</v>
      </c>
      <c r="D480" s="48" t="s">
        <v>83</v>
      </c>
      <c r="E480" s="117" t="s">
        <v>397</v>
      </c>
      <c r="F480" s="48" t="s">
        <v>98</v>
      </c>
      <c r="G480" s="49">
        <v>0</v>
      </c>
      <c r="H480" s="49">
        <v>600000</v>
      </c>
      <c r="I480" s="49">
        <v>600000</v>
      </c>
      <c r="J480" s="28"/>
      <c r="K480" s="28"/>
      <c r="L480" s="28"/>
      <c r="M480" s="28"/>
      <c r="N480" s="28"/>
      <c r="O480" s="28"/>
      <c r="P480" s="28"/>
      <c r="Q480" s="28"/>
      <c r="R480" s="28"/>
      <c r="S480" s="28"/>
      <c r="T480" s="28"/>
      <c r="U480" s="28"/>
      <c r="V480" s="28"/>
      <c r="W480" s="28"/>
      <c r="X480" s="28"/>
      <c r="Y480" s="28"/>
    </row>
    <row r="481" spans="1:25" s="176" customFormat="1" ht="47.25" x14ac:dyDescent="0.25">
      <c r="A481" s="44" t="s">
        <v>187</v>
      </c>
      <c r="B481" s="164">
        <v>701</v>
      </c>
      <c r="C481" s="45" t="s">
        <v>127</v>
      </c>
      <c r="D481" s="45" t="s">
        <v>83</v>
      </c>
      <c r="E481" s="45" t="s">
        <v>188</v>
      </c>
      <c r="F481" s="45"/>
      <c r="G481" s="46">
        <f>G482+G485</f>
        <v>15000000</v>
      </c>
      <c r="H481" s="46">
        <f t="shared" ref="H481:I481" si="188">H482+H485</f>
        <v>15000000</v>
      </c>
      <c r="I481" s="46">
        <f t="shared" si="188"/>
        <v>15000000</v>
      </c>
      <c r="J481" s="28"/>
      <c r="K481" s="28"/>
      <c r="L481" s="28"/>
      <c r="M481" s="28"/>
      <c r="N481" s="28"/>
      <c r="O481" s="28"/>
      <c r="P481" s="28"/>
      <c r="Q481" s="28"/>
      <c r="R481" s="28"/>
      <c r="S481" s="28"/>
      <c r="T481" s="28"/>
      <c r="U481" s="28"/>
      <c r="V481" s="28"/>
      <c r="W481" s="28"/>
      <c r="X481" s="28"/>
      <c r="Y481" s="28"/>
    </row>
    <row r="482" spans="1:25" s="176" customFormat="1" ht="60" x14ac:dyDescent="0.2">
      <c r="A482" s="47" t="s">
        <v>271</v>
      </c>
      <c r="B482" s="166">
        <v>701</v>
      </c>
      <c r="C482" s="48" t="s">
        <v>127</v>
      </c>
      <c r="D482" s="48" t="s">
        <v>83</v>
      </c>
      <c r="E482" s="48" t="s">
        <v>190</v>
      </c>
      <c r="F482" s="48"/>
      <c r="G482" s="49">
        <f>G483</f>
        <v>12000000</v>
      </c>
      <c r="H482" s="49">
        <f t="shared" ref="H482:I483" si="189">H483</f>
        <v>12000000</v>
      </c>
      <c r="I482" s="49">
        <f t="shared" si="189"/>
        <v>12000000</v>
      </c>
      <c r="J482" s="28"/>
      <c r="K482" s="28"/>
      <c r="L482" s="28"/>
      <c r="M482" s="28"/>
      <c r="N482" s="28"/>
      <c r="O482" s="28"/>
      <c r="P482" s="28"/>
      <c r="Q482" s="28"/>
      <c r="R482" s="28"/>
      <c r="S482" s="28"/>
      <c r="T482" s="28"/>
      <c r="U482" s="28"/>
      <c r="V482" s="28"/>
      <c r="W482" s="28"/>
      <c r="X482" s="28"/>
      <c r="Y482" s="28"/>
    </row>
    <row r="483" spans="1:25" s="176" customFormat="1" ht="30" x14ac:dyDescent="0.2">
      <c r="A483" s="47" t="s">
        <v>398</v>
      </c>
      <c r="B483" s="166">
        <v>701</v>
      </c>
      <c r="C483" s="48" t="s">
        <v>127</v>
      </c>
      <c r="D483" s="48" t="s">
        <v>83</v>
      </c>
      <c r="E483" s="48" t="s">
        <v>399</v>
      </c>
      <c r="F483" s="48"/>
      <c r="G483" s="49">
        <f>G484</f>
        <v>12000000</v>
      </c>
      <c r="H483" s="49">
        <f t="shared" si="189"/>
        <v>12000000</v>
      </c>
      <c r="I483" s="49">
        <f t="shared" si="189"/>
        <v>12000000</v>
      </c>
      <c r="J483" s="28"/>
      <c r="K483" s="28"/>
      <c r="L483" s="28"/>
      <c r="M483" s="28"/>
      <c r="N483" s="28"/>
      <c r="O483" s="28"/>
      <c r="P483" s="28"/>
      <c r="Q483" s="28"/>
      <c r="R483" s="28"/>
      <c r="S483" s="28"/>
      <c r="T483" s="28"/>
      <c r="U483" s="28"/>
      <c r="V483" s="28"/>
      <c r="W483" s="28"/>
      <c r="X483" s="28"/>
      <c r="Y483" s="28"/>
    </row>
    <row r="484" spans="1:25" s="176" customFormat="1" x14ac:dyDescent="0.2">
      <c r="A484" s="47" t="s">
        <v>97</v>
      </c>
      <c r="B484" s="166">
        <v>701</v>
      </c>
      <c r="C484" s="48" t="s">
        <v>127</v>
      </c>
      <c r="D484" s="48" t="s">
        <v>83</v>
      </c>
      <c r="E484" s="48" t="s">
        <v>399</v>
      </c>
      <c r="F484" s="48" t="s">
        <v>98</v>
      </c>
      <c r="G484" s="49">
        <v>12000000</v>
      </c>
      <c r="H484" s="49">
        <v>12000000</v>
      </c>
      <c r="I484" s="49">
        <v>12000000</v>
      </c>
      <c r="J484" s="28"/>
      <c r="K484" s="28"/>
      <c r="L484" s="28"/>
      <c r="M484" s="28"/>
      <c r="N484" s="28"/>
      <c r="O484" s="28"/>
      <c r="P484" s="28"/>
      <c r="Q484" s="28"/>
      <c r="R484" s="28"/>
      <c r="S484" s="28"/>
      <c r="T484" s="28"/>
      <c r="U484" s="28"/>
      <c r="V484" s="28"/>
      <c r="W484" s="28"/>
      <c r="X484" s="28"/>
      <c r="Y484" s="28"/>
    </row>
    <row r="485" spans="1:25" s="176" customFormat="1" x14ac:dyDescent="0.2">
      <c r="A485" s="47" t="s">
        <v>199</v>
      </c>
      <c r="B485" s="166">
        <v>701</v>
      </c>
      <c r="C485" s="48" t="s">
        <v>127</v>
      </c>
      <c r="D485" s="48" t="s">
        <v>83</v>
      </c>
      <c r="E485" s="48" t="s">
        <v>272</v>
      </c>
      <c r="F485" s="48"/>
      <c r="G485" s="49">
        <f>G486</f>
        <v>3000000</v>
      </c>
      <c r="H485" s="49">
        <f t="shared" ref="H485:I486" si="190">H486</f>
        <v>3000000</v>
      </c>
      <c r="I485" s="49">
        <f t="shared" si="190"/>
        <v>3000000</v>
      </c>
      <c r="J485" s="28"/>
      <c r="K485" s="28"/>
      <c r="L485" s="28"/>
      <c r="M485" s="28"/>
      <c r="N485" s="28"/>
      <c r="O485" s="28"/>
      <c r="P485" s="28"/>
      <c r="Q485" s="28"/>
      <c r="R485" s="28"/>
      <c r="S485" s="28"/>
      <c r="T485" s="28"/>
      <c r="U485" s="28"/>
      <c r="V485" s="28"/>
      <c r="W485" s="28"/>
      <c r="X485" s="28"/>
      <c r="Y485" s="28"/>
    </row>
    <row r="486" spans="1:25" s="176" customFormat="1" ht="45" x14ac:dyDescent="0.2">
      <c r="A486" s="47" t="s">
        <v>400</v>
      </c>
      <c r="B486" s="166">
        <v>701</v>
      </c>
      <c r="C486" s="48" t="s">
        <v>127</v>
      </c>
      <c r="D486" s="48" t="s">
        <v>83</v>
      </c>
      <c r="E486" s="48" t="s">
        <v>401</v>
      </c>
      <c r="F486" s="48"/>
      <c r="G486" s="49">
        <f>G487</f>
        <v>3000000</v>
      </c>
      <c r="H486" s="49">
        <f t="shared" si="190"/>
        <v>3000000</v>
      </c>
      <c r="I486" s="49">
        <f t="shared" si="190"/>
        <v>3000000</v>
      </c>
      <c r="J486" s="28"/>
      <c r="K486" s="28"/>
      <c r="L486" s="28"/>
      <c r="M486" s="28"/>
      <c r="N486" s="28"/>
      <c r="O486" s="28"/>
      <c r="P486" s="28"/>
      <c r="Q486" s="28"/>
      <c r="R486" s="28"/>
      <c r="S486" s="28"/>
      <c r="T486" s="28"/>
      <c r="U486" s="28"/>
      <c r="V486" s="28"/>
      <c r="W486" s="28"/>
      <c r="X486" s="28"/>
      <c r="Y486" s="28"/>
    </row>
    <row r="487" spans="1:25" s="176" customFormat="1" x14ac:dyDescent="0.2">
      <c r="A487" s="47" t="s">
        <v>97</v>
      </c>
      <c r="B487" s="166">
        <v>701</v>
      </c>
      <c r="C487" s="48" t="s">
        <v>127</v>
      </c>
      <c r="D487" s="48" t="s">
        <v>83</v>
      </c>
      <c r="E487" s="48" t="s">
        <v>401</v>
      </c>
      <c r="F487" s="48" t="s">
        <v>98</v>
      </c>
      <c r="G487" s="49">
        <v>3000000</v>
      </c>
      <c r="H487" s="49">
        <v>3000000</v>
      </c>
      <c r="I487" s="49">
        <v>3000000</v>
      </c>
      <c r="J487" s="28"/>
      <c r="K487" s="28"/>
      <c r="L487" s="28"/>
      <c r="M487" s="28"/>
      <c r="N487" s="28"/>
      <c r="O487" s="28"/>
      <c r="P487" s="28"/>
      <c r="Q487" s="28"/>
      <c r="R487" s="28"/>
      <c r="S487" s="28"/>
      <c r="T487" s="28"/>
      <c r="U487" s="28"/>
      <c r="V487" s="28"/>
      <c r="W487" s="28"/>
      <c r="X487" s="28"/>
      <c r="Y487" s="28"/>
    </row>
    <row r="488" spans="1:25" s="177" customFormat="1" ht="31.5" x14ac:dyDescent="0.25">
      <c r="A488" s="44" t="s">
        <v>191</v>
      </c>
      <c r="B488" s="166">
        <v>701</v>
      </c>
      <c r="C488" s="48" t="s">
        <v>127</v>
      </c>
      <c r="D488" s="48" t="s">
        <v>83</v>
      </c>
      <c r="E488" s="45" t="s">
        <v>188</v>
      </c>
      <c r="F488" s="45"/>
      <c r="G488" s="46">
        <f>G489+G492</f>
        <v>28932480.620000001</v>
      </c>
      <c r="H488" s="46">
        <f t="shared" ref="H488:I488" si="191">H489+H492</f>
        <v>42424248</v>
      </c>
      <c r="I488" s="46">
        <f t="shared" si="191"/>
        <v>42424248</v>
      </c>
      <c r="J488" s="28"/>
      <c r="K488" s="28"/>
      <c r="L488" s="28"/>
      <c r="M488" s="28"/>
      <c r="N488" s="28"/>
      <c r="O488" s="28"/>
      <c r="P488" s="28"/>
      <c r="Q488" s="28"/>
      <c r="R488" s="28"/>
      <c r="S488" s="28"/>
      <c r="T488" s="28"/>
      <c r="U488" s="28"/>
      <c r="V488" s="28"/>
      <c r="W488" s="28"/>
      <c r="X488" s="28"/>
      <c r="Y488" s="28"/>
    </row>
    <row r="489" spans="1:25" s="176" customFormat="1" ht="45" x14ac:dyDescent="0.2">
      <c r="A489" s="47" t="s">
        <v>192</v>
      </c>
      <c r="B489" s="166">
        <v>701</v>
      </c>
      <c r="C489" s="48" t="s">
        <v>127</v>
      </c>
      <c r="D489" s="48" t="s">
        <v>83</v>
      </c>
      <c r="E489" s="48" t="s">
        <v>190</v>
      </c>
      <c r="F489" s="48"/>
      <c r="G489" s="49">
        <f>G490</f>
        <v>28332480.620000001</v>
      </c>
      <c r="H489" s="49">
        <f t="shared" ref="H489:I490" si="192">H490</f>
        <v>41224248</v>
      </c>
      <c r="I489" s="49">
        <f t="shared" si="192"/>
        <v>41224248</v>
      </c>
      <c r="J489" s="28"/>
      <c r="K489" s="28"/>
      <c r="L489" s="28"/>
      <c r="M489" s="28"/>
      <c r="N489" s="28"/>
      <c r="O489" s="28"/>
      <c r="P489" s="28"/>
      <c r="Q489" s="28"/>
      <c r="R489" s="28"/>
      <c r="S489" s="28"/>
      <c r="T489" s="28"/>
      <c r="U489" s="28"/>
      <c r="V489" s="28"/>
      <c r="W489" s="28"/>
      <c r="X489" s="28"/>
      <c r="Y489" s="28"/>
    </row>
    <row r="490" spans="1:25" s="176" customFormat="1" x14ac:dyDescent="0.2">
      <c r="A490" s="47" t="s">
        <v>402</v>
      </c>
      <c r="B490" s="166">
        <v>701</v>
      </c>
      <c r="C490" s="48" t="s">
        <v>127</v>
      </c>
      <c r="D490" s="48" t="s">
        <v>83</v>
      </c>
      <c r="E490" s="48" t="s">
        <v>403</v>
      </c>
      <c r="F490" s="48"/>
      <c r="G490" s="49">
        <f>G491</f>
        <v>28332480.620000001</v>
      </c>
      <c r="H490" s="49">
        <f t="shared" si="192"/>
        <v>41224248</v>
      </c>
      <c r="I490" s="49">
        <f t="shared" si="192"/>
        <v>41224248</v>
      </c>
      <c r="J490" s="28"/>
      <c r="K490" s="28"/>
      <c r="L490" s="28"/>
      <c r="M490" s="28"/>
      <c r="N490" s="28"/>
      <c r="O490" s="28"/>
      <c r="P490" s="28"/>
      <c r="Q490" s="28"/>
      <c r="R490" s="28"/>
      <c r="S490" s="28"/>
      <c r="T490" s="28"/>
      <c r="U490" s="28"/>
      <c r="V490" s="28"/>
      <c r="W490" s="28"/>
      <c r="X490" s="28"/>
      <c r="Y490" s="28"/>
    </row>
    <row r="491" spans="1:25" s="176" customFormat="1" ht="30.75" x14ac:dyDescent="0.25">
      <c r="A491" s="47" t="s">
        <v>158</v>
      </c>
      <c r="B491" s="166">
        <v>701</v>
      </c>
      <c r="C491" s="48" t="s">
        <v>127</v>
      </c>
      <c r="D491" s="48" t="s">
        <v>83</v>
      </c>
      <c r="E491" s="48" t="s">
        <v>403</v>
      </c>
      <c r="F491" s="48" t="s">
        <v>159</v>
      </c>
      <c r="G491" s="49">
        <f>51724248-1500000-15950000-2645767.38-346000-3000000+50000</f>
        <v>28332480.620000001</v>
      </c>
      <c r="H491" s="49">
        <v>41224248</v>
      </c>
      <c r="I491" s="49">
        <v>41224248</v>
      </c>
      <c r="J491" s="32"/>
      <c r="K491" s="28"/>
      <c r="L491" s="28"/>
      <c r="M491" s="28"/>
      <c r="N491" s="28"/>
      <c r="O491" s="28"/>
      <c r="P491" s="28"/>
      <c r="Q491" s="28"/>
      <c r="R491" s="28"/>
      <c r="S491" s="28"/>
      <c r="T491" s="28"/>
      <c r="U491" s="28"/>
      <c r="V491" s="28"/>
      <c r="W491" s="28"/>
      <c r="X491" s="28"/>
      <c r="Y491" s="28"/>
    </row>
    <row r="492" spans="1:25" s="176" customFormat="1" x14ac:dyDescent="0.2">
      <c r="A492" s="47" t="s">
        <v>273</v>
      </c>
      <c r="B492" s="166">
        <v>701</v>
      </c>
      <c r="C492" s="48" t="s">
        <v>127</v>
      </c>
      <c r="D492" s="48" t="s">
        <v>83</v>
      </c>
      <c r="E492" s="48" t="s">
        <v>272</v>
      </c>
      <c r="F492" s="48"/>
      <c r="G492" s="49">
        <f>G493</f>
        <v>600000</v>
      </c>
      <c r="H492" s="49">
        <f t="shared" ref="H492:I493" si="193">H493</f>
        <v>1200000</v>
      </c>
      <c r="I492" s="49">
        <f t="shared" si="193"/>
        <v>1200000</v>
      </c>
      <c r="J492" s="28"/>
      <c r="K492" s="28"/>
      <c r="L492" s="28"/>
      <c r="M492" s="28"/>
      <c r="N492" s="28"/>
      <c r="O492" s="28"/>
      <c r="P492" s="28"/>
      <c r="Q492" s="28"/>
      <c r="R492" s="28"/>
      <c r="S492" s="28"/>
      <c r="T492" s="28"/>
      <c r="U492" s="28"/>
      <c r="V492" s="28"/>
      <c r="W492" s="28"/>
      <c r="X492" s="28"/>
      <c r="Y492" s="28"/>
    </row>
    <row r="493" spans="1:25" s="176" customFormat="1" ht="30" x14ac:dyDescent="0.2">
      <c r="A493" s="47" t="s">
        <v>404</v>
      </c>
      <c r="B493" s="166">
        <v>701</v>
      </c>
      <c r="C493" s="48" t="s">
        <v>127</v>
      </c>
      <c r="D493" s="48" t="s">
        <v>83</v>
      </c>
      <c r="E493" s="48" t="s">
        <v>405</v>
      </c>
      <c r="F493" s="48"/>
      <c r="G493" s="49">
        <f>G494</f>
        <v>600000</v>
      </c>
      <c r="H493" s="49">
        <f t="shared" si="193"/>
        <v>1200000</v>
      </c>
      <c r="I493" s="49">
        <f t="shared" si="193"/>
        <v>1200000</v>
      </c>
      <c r="J493" s="28"/>
      <c r="K493" s="28"/>
      <c r="L493" s="28"/>
      <c r="M493" s="28"/>
      <c r="N493" s="28"/>
      <c r="O493" s="28"/>
      <c r="P493" s="28"/>
      <c r="Q493" s="28"/>
      <c r="R493" s="28"/>
      <c r="S493" s="28"/>
      <c r="T493" s="28"/>
      <c r="U493" s="28"/>
      <c r="V493" s="28"/>
      <c r="W493" s="28"/>
      <c r="X493" s="28"/>
      <c r="Y493" s="28"/>
    </row>
    <row r="494" spans="1:25" s="176" customFormat="1" x14ac:dyDescent="0.2">
      <c r="A494" s="47" t="s">
        <v>97</v>
      </c>
      <c r="B494" s="166">
        <v>701</v>
      </c>
      <c r="C494" s="48" t="s">
        <v>127</v>
      </c>
      <c r="D494" s="48" t="s">
        <v>83</v>
      </c>
      <c r="E494" s="48" t="s">
        <v>405</v>
      </c>
      <c r="F494" s="48" t="s">
        <v>98</v>
      </c>
      <c r="G494" s="49">
        <f>1200000-600000</f>
        <v>600000</v>
      </c>
      <c r="H494" s="49">
        <v>1200000</v>
      </c>
      <c r="I494" s="49">
        <v>1200000</v>
      </c>
      <c r="J494" s="28"/>
      <c r="K494" s="28"/>
      <c r="L494" s="28"/>
      <c r="M494" s="28"/>
      <c r="N494" s="28"/>
      <c r="O494" s="28"/>
      <c r="P494" s="28"/>
      <c r="Q494" s="28"/>
      <c r="R494" s="28"/>
      <c r="S494" s="28"/>
      <c r="T494" s="28"/>
      <c r="U494" s="28"/>
      <c r="V494" s="28"/>
      <c r="W494" s="28"/>
      <c r="X494" s="28"/>
      <c r="Y494" s="28"/>
    </row>
    <row r="495" spans="1:25" s="43" customFormat="1" ht="15.75" x14ac:dyDescent="0.25">
      <c r="A495" s="44" t="s">
        <v>160</v>
      </c>
      <c r="B495" s="164">
        <v>701</v>
      </c>
      <c r="C495" s="45" t="s">
        <v>127</v>
      </c>
      <c r="D495" s="45" t="s">
        <v>94</v>
      </c>
      <c r="E495" s="45"/>
      <c r="F495" s="45"/>
      <c r="G495" s="46">
        <f>G496+G502+G510+G516</f>
        <v>50672028.880000003</v>
      </c>
      <c r="H495" s="46">
        <f t="shared" ref="H495:I495" si="194">H496+H502+H510+H516</f>
        <v>46778339</v>
      </c>
      <c r="I495" s="46">
        <f t="shared" si="194"/>
        <v>47846743</v>
      </c>
      <c r="J495" s="28"/>
      <c r="K495" s="28"/>
      <c r="L495" s="28"/>
      <c r="M495" s="28"/>
      <c r="N495" s="28"/>
      <c r="O495" s="28"/>
      <c r="P495" s="28"/>
      <c r="Q495" s="28"/>
      <c r="R495" s="28"/>
      <c r="S495" s="28"/>
      <c r="T495" s="28"/>
      <c r="U495" s="28"/>
      <c r="V495" s="28"/>
      <c r="W495" s="28"/>
      <c r="X495" s="28"/>
      <c r="Y495" s="28"/>
    </row>
    <row r="496" spans="1:25" ht="47.25" x14ac:dyDescent="0.25">
      <c r="A496" s="60" t="s">
        <v>235</v>
      </c>
      <c r="B496" s="169">
        <v>701</v>
      </c>
      <c r="C496" s="45" t="s">
        <v>127</v>
      </c>
      <c r="D496" s="45" t="s">
        <v>94</v>
      </c>
      <c r="E496" s="115" t="s">
        <v>236</v>
      </c>
      <c r="F496" s="45"/>
      <c r="G496" s="46">
        <f>G497</f>
        <v>4278873.92</v>
      </c>
      <c r="H496" s="46">
        <f t="shared" ref="H496:I498" si="195">H497</f>
        <v>3404339</v>
      </c>
      <c r="I496" s="46">
        <f t="shared" si="195"/>
        <v>3472743</v>
      </c>
    </row>
    <row r="497" spans="1:25" x14ac:dyDescent="0.2">
      <c r="A497" s="47" t="s">
        <v>195</v>
      </c>
      <c r="B497" s="166">
        <v>701</v>
      </c>
      <c r="C497" s="48" t="s">
        <v>127</v>
      </c>
      <c r="D497" s="48" t="s">
        <v>94</v>
      </c>
      <c r="E497" s="117" t="s">
        <v>242</v>
      </c>
      <c r="F497" s="48"/>
      <c r="G497" s="49">
        <f>G498</f>
        <v>4278873.92</v>
      </c>
      <c r="H497" s="49">
        <f t="shared" si="195"/>
        <v>3404339</v>
      </c>
      <c r="I497" s="49">
        <f t="shared" si="195"/>
        <v>3472743</v>
      </c>
    </row>
    <row r="498" spans="1:25" s="176" customFormat="1" x14ac:dyDescent="0.2">
      <c r="A498" s="47" t="s">
        <v>274</v>
      </c>
      <c r="B498" s="166">
        <v>701</v>
      </c>
      <c r="C498" s="48" t="s">
        <v>127</v>
      </c>
      <c r="D498" s="48" t="s">
        <v>94</v>
      </c>
      <c r="E498" s="117" t="s">
        <v>242</v>
      </c>
      <c r="F498" s="48"/>
      <c r="G498" s="49">
        <f>G499</f>
        <v>4278873.92</v>
      </c>
      <c r="H498" s="49">
        <f t="shared" si="195"/>
        <v>3404339</v>
      </c>
      <c r="I498" s="49">
        <f t="shared" si="195"/>
        <v>3472743</v>
      </c>
      <c r="J498" s="28"/>
      <c r="K498" s="28"/>
      <c r="L498" s="28"/>
      <c r="M498" s="28"/>
      <c r="N498" s="28"/>
      <c r="O498" s="28"/>
      <c r="P498" s="28"/>
      <c r="Q498" s="28"/>
      <c r="R498" s="28"/>
      <c r="S498" s="28"/>
      <c r="T498" s="28"/>
      <c r="U498" s="28"/>
      <c r="V498" s="28"/>
      <c r="W498" s="28"/>
      <c r="X498" s="28"/>
      <c r="Y498" s="28"/>
    </row>
    <row r="499" spans="1:25" s="176" customFormat="1" ht="60" x14ac:dyDescent="0.2">
      <c r="A499" s="47" t="s">
        <v>406</v>
      </c>
      <c r="B499" s="166">
        <v>701</v>
      </c>
      <c r="C499" s="48" t="s">
        <v>127</v>
      </c>
      <c r="D499" s="48" t="s">
        <v>94</v>
      </c>
      <c r="E499" s="117">
        <v>5230010020</v>
      </c>
      <c r="F499" s="48"/>
      <c r="G499" s="49">
        <f>SUM(G500:G501)</f>
        <v>4278873.92</v>
      </c>
      <c r="H499" s="49">
        <f t="shared" ref="H499:I499" si="196">SUM(H500:H501)</f>
        <v>3404339</v>
      </c>
      <c r="I499" s="49">
        <f t="shared" si="196"/>
        <v>3472743</v>
      </c>
      <c r="J499" s="28"/>
      <c r="K499" s="28"/>
      <c r="L499" s="28"/>
      <c r="M499" s="28"/>
      <c r="N499" s="28"/>
      <c r="O499" s="28"/>
      <c r="P499" s="28"/>
      <c r="Q499" s="28"/>
      <c r="R499" s="28"/>
      <c r="S499" s="28"/>
      <c r="T499" s="28"/>
      <c r="U499" s="28"/>
      <c r="V499" s="28"/>
      <c r="W499" s="28"/>
      <c r="X499" s="28"/>
      <c r="Y499" s="28"/>
    </row>
    <row r="500" spans="1:25" ht="30" x14ac:dyDescent="0.2">
      <c r="A500" s="47" t="s">
        <v>88</v>
      </c>
      <c r="B500" s="166">
        <v>701</v>
      </c>
      <c r="C500" s="48" t="s">
        <v>127</v>
      </c>
      <c r="D500" s="48" t="s">
        <v>94</v>
      </c>
      <c r="E500" s="117">
        <v>5230010020</v>
      </c>
      <c r="F500" s="48" t="s">
        <v>89</v>
      </c>
      <c r="G500" s="50">
        <f>1644319+185714.92</f>
        <v>1830033.92</v>
      </c>
      <c r="H500" s="50">
        <v>1710092</v>
      </c>
      <c r="I500" s="50">
        <v>1778496</v>
      </c>
    </row>
    <row r="501" spans="1:25" x14ac:dyDescent="0.2">
      <c r="A501" s="47" t="s">
        <v>97</v>
      </c>
      <c r="B501" s="166">
        <v>701</v>
      </c>
      <c r="C501" s="48" t="s">
        <v>127</v>
      </c>
      <c r="D501" s="48" t="s">
        <v>94</v>
      </c>
      <c r="E501" s="117">
        <v>5230010020</v>
      </c>
      <c r="F501" s="48" t="s">
        <v>98</v>
      </c>
      <c r="G501" s="50">
        <f>1694247-50000+287355-172414+689652</f>
        <v>2448840</v>
      </c>
      <c r="H501" s="50">
        <v>1694247</v>
      </c>
      <c r="I501" s="50">
        <v>1694247</v>
      </c>
    </row>
    <row r="502" spans="1:25" ht="15.75" x14ac:dyDescent="0.25">
      <c r="A502" s="44" t="s">
        <v>267</v>
      </c>
      <c r="B502" s="164">
        <v>701</v>
      </c>
      <c r="C502" s="45" t="s">
        <v>127</v>
      </c>
      <c r="D502" s="45" t="s">
        <v>94</v>
      </c>
      <c r="E502" s="45" t="s">
        <v>268</v>
      </c>
      <c r="F502" s="45"/>
      <c r="G502" s="46">
        <f>G503+G507</f>
        <v>2063000</v>
      </c>
      <c r="H502" s="46">
        <f t="shared" ref="H502:I502" si="197">H503+H507</f>
        <v>874000</v>
      </c>
      <c r="I502" s="46">
        <f t="shared" si="197"/>
        <v>874000</v>
      </c>
    </row>
    <row r="503" spans="1:25" ht="45" x14ac:dyDescent="0.2">
      <c r="A503" s="47" t="s">
        <v>275</v>
      </c>
      <c r="B503" s="166">
        <v>701</v>
      </c>
      <c r="C503" s="48" t="s">
        <v>127</v>
      </c>
      <c r="D503" s="48" t="s">
        <v>94</v>
      </c>
      <c r="E503" s="48" t="s">
        <v>276</v>
      </c>
      <c r="F503" s="48"/>
      <c r="G503" s="49">
        <f>G504</f>
        <v>394000</v>
      </c>
      <c r="H503" s="49">
        <f t="shared" ref="H503:I503" si="198">H504</f>
        <v>794000</v>
      </c>
      <c r="I503" s="49">
        <f t="shared" si="198"/>
        <v>794000</v>
      </c>
    </row>
    <row r="504" spans="1:25" ht="45" x14ac:dyDescent="0.2">
      <c r="A504" s="47" t="s">
        <v>407</v>
      </c>
      <c r="B504" s="166">
        <v>701</v>
      </c>
      <c r="C504" s="48" t="s">
        <v>127</v>
      </c>
      <c r="D504" s="48" t="s">
        <v>94</v>
      </c>
      <c r="E504" s="48">
        <v>5530010030</v>
      </c>
      <c r="F504" s="48"/>
      <c r="G504" s="49">
        <f>SUM(G505:G506)</f>
        <v>394000</v>
      </c>
      <c r="H504" s="49">
        <f t="shared" ref="H504:I504" si="199">SUM(H505:H506)</f>
        <v>794000</v>
      </c>
      <c r="I504" s="49">
        <f t="shared" si="199"/>
        <v>794000</v>
      </c>
    </row>
    <row r="505" spans="1:25" ht="30" x14ac:dyDescent="0.2">
      <c r="A505" s="47" t="s">
        <v>88</v>
      </c>
      <c r="B505" s="166">
        <v>701</v>
      </c>
      <c r="C505" s="48" t="s">
        <v>127</v>
      </c>
      <c r="D505" s="48" t="s">
        <v>94</v>
      </c>
      <c r="E505" s="48">
        <v>5530010030</v>
      </c>
      <c r="F505" s="48" t="s">
        <v>89</v>
      </c>
      <c r="G505" s="49">
        <v>194000</v>
      </c>
      <c r="H505" s="49">
        <v>194000</v>
      </c>
      <c r="I505" s="49">
        <v>194000</v>
      </c>
    </row>
    <row r="506" spans="1:25" x14ac:dyDescent="0.2">
      <c r="A506" s="47" t="s">
        <v>97</v>
      </c>
      <c r="B506" s="166">
        <v>701</v>
      </c>
      <c r="C506" s="48" t="s">
        <v>127</v>
      </c>
      <c r="D506" s="48" t="s">
        <v>94</v>
      </c>
      <c r="E506" s="48">
        <v>5530010030</v>
      </c>
      <c r="F506" s="48" t="s">
        <v>98</v>
      </c>
      <c r="G506" s="49">
        <f>600000-400000</f>
        <v>200000</v>
      </c>
      <c r="H506" s="49">
        <v>600000</v>
      </c>
      <c r="I506" s="49">
        <v>600000</v>
      </c>
    </row>
    <row r="507" spans="1:25" x14ac:dyDescent="0.2">
      <c r="A507" s="47" t="s">
        <v>199</v>
      </c>
      <c r="B507" s="166">
        <v>701</v>
      </c>
      <c r="C507" s="48" t="s">
        <v>127</v>
      </c>
      <c r="D507" s="48" t="s">
        <v>94</v>
      </c>
      <c r="E507" s="48" t="s">
        <v>269</v>
      </c>
      <c r="F507" s="48"/>
      <c r="G507" s="49">
        <f>G508</f>
        <v>1669000</v>
      </c>
      <c r="H507" s="49">
        <f t="shared" ref="H507:I508" si="200">H508</f>
        <v>80000</v>
      </c>
      <c r="I507" s="49">
        <f t="shared" si="200"/>
        <v>80000</v>
      </c>
    </row>
    <row r="508" spans="1:25" ht="45" x14ac:dyDescent="0.2">
      <c r="A508" s="47" t="s">
        <v>393</v>
      </c>
      <c r="B508" s="166">
        <v>701</v>
      </c>
      <c r="C508" s="48" t="s">
        <v>127</v>
      </c>
      <c r="D508" s="48" t="s">
        <v>94</v>
      </c>
      <c r="E508" s="48">
        <v>5540071020</v>
      </c>
      <c r="F508" s="48"/>
      <c r="G508" s="49">
        <f>G509</f>
        <v>1669000</v>
      </c>
      <c r="H508" s="49">
        <f t="shared" si="200"/>
        <v>80000</v>
      </c>
      <c r="I508" s="49">
        <f t="shared" si="200"/>
        <v>80000</v>
      </c>
    </row>
    <row r="509" spans="1:25" x14ac:dyDescent="0.2">
      <c r="A509" s="47" t="s">
        <v>97</v>
      </c>
      <c r="B509" s="166">
        <v>701</v>
      </c>
      <c r="C509" s="48" t="s">
        <v>127</v>
      </c>
      <c r="D509" s="48" t="s">
        <v>94</v>
      </c>
      <c r="E509" s="48">
        <v>5540071020</v>
      </c>
      <c r="F509" s="48" t="s">
        <v>98</v>
      </c>
      <c r="G509" s="49">
        <f>80000+1189000+400000</f>
        <v>1669000</v>
      </c>
      <c r="H509" s="49">
        <v>80000</v>
      </c>
      <c r="I509" s="49">
        <v>80000</v>
      </c>
    </row>
    <row r="510" spans="1:25" ht="47.25" x14ac:dyDescent="0.25">
      <c r="A510" s="44" t="s">
        <v>187</v>
      </c>
      <c r="B510" s="164">
        <v>701</v>
      </c>
      <c r="C510" s="45" t="s">
        <v>127</v>
      </c>
      <c r="D510" s="45" t="s">
        <v>94</v>
      </c>
      <c r="E510" s="45" t="s">
        <v>188</v>
      </c>
      <c r="F510" s="45"/>
      <c r="G510" s="46">
        <f>G511</f>
        <v>30830154.960000001</v>
      </c>
      <c r="H510" s="46">
        <f t="shared" ref="H510:I512" si="201">H511</f>
        <v>29000000</v>
      </c>
      <c r="I510" s="46">
        <f t="shared" si="201"/>
        <v>30000000</v>
      </c>
    </row>
    <row r="511" spans="1:25" ht="60" x14ac:dyDescent="0.2">
      <c r="A511" s="47" t="s">
        <v>271</v>
      </c>
      <c r="B511" s="166">
        <v>701</v>
      </c>
      <c r="C511" s="48" t="s">
        <v>127</v>
      </c>
      <c r="D511" s="48" t="s">
        <v>94</v>
      </c>
      <c r="E511" s="48" t="s">
        <v>190</v>
      </c>
      <c r="F511" s="48"/>
      <c r="G511" s="49">
        <f>G512+G514</f>
        <v>30830154.960000001</v>
      </c>
      <c r="H511" s="49">
        <f t="shared" ref="H511:I511" si="202">H512+H514</f>
        <v>29000000</v>
      </c>
      <c r="I511" s="49">
        <f t="shared" si="202"/>
        <v>30000000</v>
      </c>
    </row>
    <row r="512" spans="1:25" ht="30" x14ac:dyDescent="0.2">
      <c r="A512" s="47" t="s">
        <v>408</v>
      </c>
      <c r="B512" s="166">
        <v>701</v>
      </c>
      <c r="C512" s="48" t="s">
        <v>127</v>
      </c>
      <c r="D512" s="48" t="s">
        <v>94</v>
      </c>
      <c r="E512" s="48" t="s">
        <v>409</v>
      </c>
      <c r="F512" s="48"/>
      <c r="G512" s="49">
        <f>G513</f>
        <v>27938757.960000001</v>
      </c>
      <c r="H512" s="49">
        <f t="shared" si="201"/>
        <v>29000000</v>
      </c>
      <c r="I512" s="49">
        <f t="shared" si="201"/>
        <v>30000000</v>
      </c>
    </row>
    <row r="513" spans="1:25" x14ac:dyDescent="0.2">
      <c r="A513" s="47" t="s">
        <v>97</v>
      </c>
      <c r="B513" s="166">
        <v>701</v>
      </c>
      <c r="C513" s="48" t="s">
        <v>127</v>
      </c>
      <c r="D513" s="48" t="s">
        <v>94</v>
      </c>
      <c r="E513" s="48" t="s">
        <v>409</v>
      </c>
      <c r="F513" s="48" t="s">
        <v>98</v>
      </c>
      <c r="G513" s="49">
        <f>28000000-61242.04</f>
        <v>27938757.960000001</v>
      </c>
      <c r="H513" s="49">
        <v>29000000</v>
      </c>
      <c r="I513" s="49">
        <v>30000000</v>
      </c>
    </row>
    <row r="514" spans="1:25" ht="49.5" customHeight="1" x14ac:dyDescent="0.2">
      <c r="A514" s="47" t="s">
        <v>910</v>
      </c>
      <c r="B514" s="166">
        <v>701</v>
      </c>
      <c r="C514" s="48" t="s">
        <v>127</v>
      </c>
      <c r="D514" s="48" t="s">
        <v>94</v>
      </c>
      <c r="E514" s="48" t="s">
        <v>909</v>
      </c>
      <c r="F514" s="48"/>
      <c r="G514" s="49">
        <f>G515</f>
        <v>2891397</v>
      </c>
      <c r="H514" s="49">
        <f t="shared" ref="H514:I514" si="203">H515</f>
        <v>0</v>
      </c>
      <c r="I514" s="49">
        <f t="shared" si="203"/>
        <v>0</v>
      </c>
    </row>
    <row r="515" spans="1:25" x14ac:dyDescent="0.2">
      <c r="A515" s="47" t="s">
        <v>97</v>
      </c>
      <c r="B515" s="166">
        <v>701</v>
      </c>
      <c r="C515" s="48" t="s">
        <v>127</v>
      </c>
      <c r="D515" s="48" t="s">
        <v>94</v>
      </c>
      <c r="E515" s="48" t="s">
        <v>909</v>
      </c>
      <c r="F515" s="48" t="s">
        <v>98</v>
      </c>
      <c r="G515" s="49">
        <v>2891397</v>
      </c>
      <c r="H515" s="49">
        <v>0</v>
      </c>
      <c r="I515" s="49">
        <v>0</v>
      </c>
    </row>
    <row r="516" spans="1:25" ht="15.75" x14ac:dyDescent="0.25">
      <c r="A516" s="44" t="s">
        <v>74</v>
      </c>
      <c r="B516" s="164">
        <v>701</v>
      </c>
      <c r="C516" s="45" t="s">
        <v>127</v>
      </c>
      <c r="D516" s="45" t="s">
        <v>94</v>
      </c>
      <c r="E516" s="45" t="s">
        <v>75</v>
      </c>
      <c r="F516" s="45"/>
      <c r="G516" s="46">
        <f>G517</f>
        <v>13500000</v>
      </c>
      <c r="H516" s="46">
        <f t="shared" ref="H516:I517" si="204">H517</f>
        <v>13500000</v>
      </c>
      <c r="I516" s="46">
        <f t="shared" si="204"/>
        <v>13500000</v>
      </c>
    </row>
    <row r="517" spans="1:25" x14ac:dyDescent="0.2">
      <c r="A517" s="47" t="s">
        <v>111</v>
      </c>
      <c r="B517" s="166">
        <v>701</v>
      </c>
      <c r="C517" s="48" t="s">
        <v>127</v>
      </c>
      <c r="D517" s="48" t="s">
        <v>94</v>
      </c>
      <c r="E517" s="48" t="s">
        <v>112</v>
      </c>
      <c r="F517" s="48"/>
      <c r="G517" s="49">
        <f>G518</f>
        <v>13500000</v>
      </c>
      <c r="H517" s="49">
        <f t="shared" si="204"/>
        <v>13500000</v>
      </c>
      <c r="I517" s="49">
        <f t="shared" si="204"/>
        <v>13500000</v>
      </c>
    </row>
    <row r="518" spans="1:25" ht="30" x14ac:dyDescent="0.2">
      <c r="A518" s="47" t="s">
        <v>156</v>
      </c>
      <c r="B518" s="166">
        <v>701</v>
      </c>
      <c r="C518" s="48" t="s">
        <v>127</v>
      </c>
      <c r="D518" s="48" t="s">
        <v>94</v>
      </c>
      <c r="E518" s="48" t="s">
        <v>157</v>
      </c>
      <c r="F518" s="48"/>
      <c r="G518" s="49">
        <f>SUM(G519:G520)</f>
        <v>13500000</v>
      </c>
      <c r="H518" s="49">
        <f>SUM(H519:H520)</f>
        <v>13500000</v>
      </c>
      <c r="I518" s="49">
        <f>SUM(I519:I520)</f>
        <v>13500000</v>
      </c>
    </row>
    <row r="519" spans="1:25" ht="30" x14ac:dyDescent="0.2">
      <c r="A519" s="47" t="s">
        <v>88</v>
      </c>
      <c r="B519" s="166">
        <v>701</v>
      </c>
      <c r="C519" s="48" t="s">
        <v>127</v>
      </c>
      <c r="D519" s="48" t="s">
        <v>94</v>
      </c>
      <c r="E519" s="48" t="s">
        <v>157</v>
      </c>
      <c r="F519" s="48" t="s">
        <v>89</v>
      </c>
      <c r="G519" s="49">
        <f>'Приложение 3'!F211</f>
        <v>197734</v>
      </c>
      <c r="H519" s="49">
        <f>'Приложение 3'!G211</f>
        <v>197734</v>
      </c>
      <c r="I519" s="49">
        <f>'Приложение 3'!H211</f>
        <v>197734</v>
      </c>
    </row>
    <row r="520" spans="1:25" x14ac:dyDescent="0.2">
      <c r="A520" s="47" t="s">
        <v>97</v>
      </c>
      <c r="B520" s="166">
        <v>701</v>
      </c>
      <c r="C520" s="48" t="s">
        <v>127</v>
      </c>
      <c r="D520" s="48" t="s">
        <v>94</v>
      </c>
      <c r="E520" s="48" t="s">
        <v>157</v>
      </c>
      <c r="F520" s="48" t="s">
        <v>98</v>
      </c>
      <c r="G520" s="49">
        <f>'Приложение 3'!F212</f>
        <v>13302266</v>
      </c>
      <c r="H520" s="49">
        <f>'Приложение 3'!G212</f>
        <v>13302266</v>
      </c>
      <c r="I520" s="49">
        <f>'Приложение 3'!H212</f>
        <v>13302266</v>
      </c>
    </row>
    <row r="521" spans="1:25" s="43" customFormat="1" ht="15.75" x14ac:dyDescent="0.25">
      <c r="A521" s="44" t="s">
        <v>161</v>
      </c>
      <c r="B521" s="164">
        <v>701</v>
      </c>
      <c r="C521" s="45" t="s">
        <v>127</v>
      </c>
      <c r="D521" s="45" t="s">
        <v>100</v>
      </c>
      <c r="E521" s="45"/>
      <c r="F521" s="45"/>
      <c r="G521" s="46">
        <f>G522+G533+G543+G547</f>
        <v>110365160.24000001</v>
      </c>
      <c r="H521" s="46">
        <f t="shared" ref="H521:I521" si="205">H522+H533+H543+H547</f>
        <v>20604489.530000001</v>
      </c>
      <c r="I521" s="46">
        <f t="shared" si="205"/>
        <v>20716689.530000001</v>
      </c>
      <c r="J521" s="28"/>
      <c r="K521" s="28"/>
      <c r="L521" s="28"/>
      <c r="M521" s="28"/>
      <c r="N521" s="28"/>
      <c r="O521" s="28"/>
      <c r="P521" s="28"/>
      <c r="Q521" s="28"/>
      <c r="R521" s="28"/>
      <c r="S521" s="28"/>
      <c r="T521" s="28"/>
      <c r="U521" s="28"/>
      <c r="V521" s="28"/>
      <c r="W521" s="28"/>
      <c r="X521" s="28"/>
      <c r="Y521" s="28"/>
    </row>
    <row r="522" spans="1:25" s="43" customFormat="1" ht="31.5" x14ac:dyDescent="0.25">
      <c r="A522" s="44" t="s">
        <v>277</v>
      </c>
      <c r="B522" s="164">
        <v>701</v>
      </c>
      <c r="C522" s="45" t="s">
        <v>127</v>
      </c>
      <c r="D522" s="45" t="s">
        <v>100</v>
      </c>
      <c r="E522" s="45" t="s">
        <v>278</v>
      </c>
      <c r="F522" s="45"/>
      <c r="G522" s="46">
        <f>G523</f>
        <v>4439493.74</v>
      </c>
      <c r="H522" s="46">
        <f t="shared" ref="H522:I522" si="206">H523</f>
        <v>2995900</v>
      </c>
      <c r="I522" s="46">
        <f t="shared" si="206"/>
        <v>2995900</v>
      </c>
      <c r="J522" s="28"/>
      <c r="K522" s="28"/>
      <c r="L522" s="28"/>
      <c r="M522" s="28"/>
      <c r="N522" s="28"/>
      <c r="O522" s="28"/>
      <c r="P522" s="28"/>
      <c r="Q522" s="28"/>
      <c r="R522" s="28"/>
      <c r="S522" s="28"/>
      <c r="T522" s="28"/>
      <c r="U522" s="28"/>
      <c r="V522" s="28"/>
      <c r="W522" s="28"/>
      <c r="X522" s="28"/>
      <c r="Y522" s="28"/>
    </row>
    <row r="523" spans="1:25" s="43" customFormat="1" ht="30" x14ac:dyDescent="0.25">
      <c r="A523" s="147" t="s">
        <v>279</v>
      </c>
      <c r="B523" s="254">
        <v>701</v>
      </c>
      <c r="C523" s="48" t="s">
        <v>127</v>
      </c>
      <c r="D523" s="48" t="s">
        <v>100</v>
      </c>
      <c r="E523" s="48" t="s">
        <v>280</v>
      </c>
      <c r="F523" s="48"/>
      <c r="G523" s="49">
        <f>G524+G528+G530</f>
        <v>4439493.74</v>
      </c>
      <c r="H523" s="49">
        <f t="shared" ref="H523:I523" si="207">H524+H528+H530</f>
        <v>2995900</v>
      </c>
      <c r="I523" s="49">
        <f t="shared" si="207"/>
        <v>2995900</v>
      </c>
      <c r="J523" s="28"/>
      <c r="K523" s="28"/>
      <c r="L523" s="28"/>
      <c r="M523" s="28"/>
      <c r="N523" s="28"/>
      <c r="O523" s="28"/>
      <c r="P523" s="28"/>
      <c r="Q523" s="28"/>
      <c r="R523" s="28"/>
      <c r="S523" s="28"/>
      <c r="T523" s="28"/>
      <c r="U523" s="28"/>
      <c r="V523" s="28"/>
      <c r="W523" s="28"/>
      <c r="X523" s="28"/>
      <c r="Y523" s="28"/>
    </row>
    <row r="524" spans="1:25" s="43" customFormat="1" ht="30" x14ac:dyDescent="0.25">
      <c r="A524" s="148" t="s">
        <v>410</v>
      </c>
      <c r="B524" s="254">
        <v>701</v>
      </c>
      <c r="C524" s="48" t="s">
        <v>127</v>
      </c>
      <c r="D524" s="48" t="s">
        <v>100</v>
      </c>
      <c r="E524" s="48">
        <v>5430010001</v>
      </c>
      <c r="F524" s="48"/>
      <c r="G524" s="49">
        <f>SUM(G525:G527)</f>
        <v>4069493.74</v>
      </c>
      <c r="H524" s="49">
        <f t="shared" ref="H524:I524" si="208">SUM(H525:H527)</f>
        <v>2625900</v>
      </c>
      <c r="I524" s="49">
        <f t="shared" si="208"/>
        <v>2625900</v>
      </c>
      <c r="J524" s="28"/>
      <c r="K524" s="28"/>
      <c r="L524" s="28"/>
      <c r="M524" s="28"/>
      <c r="N524" s="28"/>
      <c r="O524" s="28"/>
      <c r="P524" s="28"/>
      <c r="Q524" s="28"/>
      <c r="R524" s="28"/>
      <c r="S524" s="28"/>
      <c r="T524" s="28"/>
      <c r="U524" s="28"/>
      <c r="V524" s="28"/>
      <c r="W524" s="28"/>
      <c r="X524" s="28"/>
      <c r="Y524" s="28"/>
    </row>
    <row r="525" spans="1:25" s="43" customFormat="1" ht="75" x14ac:dyDescent="0.25">
      <c r="A525" s="148" t="s">
        <v>80</v>
      </c>
      <c r="B525" s="254">
        <v>701</v>
      </c>
      <c r="C525" s="48" t="s">
        <v>127</v>
      </c>
      <c r="D525" s="48" t="s">
        <v>100</v>
      </c>
      <c r="E525" s="48">
        <v>5430010001</v>
      </c>
      <c r="F525" s="48" t="s">
        <v>81</v>
      </c>
      <c r="G525" s="50">
        <v>272580</v>
      </c>
      <c r="H525" s="50">
        <v>272580</v>
      </c>
      <c r="I525" s="50">
        <v>272580</v>
      </c>
      <c r="J525" s="28"/>
      <c r="K525" s="28"/>
      <c r="L525" s="28"/>
      <c r="M525" s="28"/>
      <c r="N525" s="28"/>
      <c r="O525" s="28"/>
      <c r="P525" s="28"/>
      <c r="Q525" s="28"/>
      <c r="R525" s="28"/>
      <c r="S525" s="28"/>
      <c r="T525" s="28"/>
      <c r="U525" s="28"/>
      <c r="V525" s="28"/>
      <c r="W525" s="28"/>
      <c r="X525" s="28"/>
      <c r="Y525" s="28"/>
    </row>
    <row r="526" spans="1:25" s="43" customFormat="1" ht="30.75" x14ac:dyDescent="0.25">
      <c r="A526" s="47" t="s">
        <v>88</v>
      </c>
      <c r="B526" s="166">
        <v>701</v>
      </c>
      <c r="C526" s="48" t="s">
        <v>127</v>
      </c>
      <c r="D526" s="48" t="s">
        <v>100</v>
      </c>
      <c r="E526" s="48">
        <v>5430010001</v>
      </c>
      <c r="F526" s="48" t="s">
        <v>89</v>
      </c>
      <c r="G526" s="50">
        <f>1218924.62+543593.74</f>
        <v>1762518.36</v>
      </c>
      <c r="H526" s="50">
        <v>1218924.6200000001</v>
      </c>
      <c r="I526" s="50">
        <v>1218924.6200000001</v>
      </c>
      <c r="J526" s="28"/>
      <c r="K526" s="28"/>
      <c r="L526" s="28"/>
      <c r="M526" s="28"/>
      <c r="N526" s="28"/>
      <c r="O526" s="28"/>
      <c r="P526" s="28"/>
      <c r="Q526" s="28"/>
      <c r="R526" s="28"/>
      <c r="S526" s="28"/>
      <c r="T526" s="28"/>
      <c r="U526" s="28"/>
      <c r="V526" s="28"/>
      <c r="W526" s="28"/>
      <c r="X526" s="28"/>
      <c r="Y526" s="28"/>
    </row>
    <row r="527" spans="1:25" s="43" customFormat="1" ht="15.75" x14ac:dyDescent="0.25">
      <c r="A527" s="47" t="s">
        <v>97</v>
      </c>
      <c r="B527" s="166">
        <v>701</v>
      </c>
      <c r="C527" s="48" t="s">
        <v>127</v>
      </c>
      <c r="D527" s="48" t="s">
        <v>100</v>
      </c>
      <c r="E527" s="48">
        <v>5430010001</v>
      </c>
      <c r="F527" s="48" t="s">
        <v>98</v>
      </c>
      <c r="G527" s="50">
        <v>2034395.38</v>
      </c>
      <c r="H527" s="50">
        <v>1134395.3799999999</v>
      </c>
      <c r="I527" s="50">
        <v>1134395.3799999999</v>
      </c>
      <c r="J527" s="28"/>
      <c r="K527" s="28"/>
      <c r="L527" s="28"/>
      <c r="M527" s="28"/>
      <c r="N527" s="28"/>
      <c r="O527" s="28"/>
      <c r="P527" s="28"/>
      <c r="Q527" s="28"/>
      <c r="R527" s="28"/>
      <c r="S527" s="28"/>
      <c r="T527" s="28"/>
      <c r="U527" s="28"/>
      <c r="V527" s="28"/>
      <c r="W527" s="28"/>
      <c r="X527" s="28"/>
      <c r="Y527" s="28"/>
    </row>
    <row r="528" spans="1:25" s="43" customFormat="1" ht="30.75" x14ac:dyDescent="0.25">
      <c r="A528" s="47" t="s">
        <v>411</v>
      </c>
      <c r="B528" s="166">
        <v>701</v>
      </c>
      <c r="C528" s="48" t="s">
        <v>127</v>
      </c>
      <c r="D528" s="48" t="s">
        <v>100</v>
      </c>
      <c r="E528" s="48">
        <v>5430010002</v>
      </c>
      <c r="F528" s="48"/>
      <c r="G528" s="50">
        <f>G529</f>
        <v>50000</v>
      </c>
      <c r="H528" s="50">
        <f t="shared" ref="H528:I528" si="209">H529</f>
        <v>50000</v>
      </c>
      <c r="I528" s="50">
        <f t="shared" si="209"/>
        <v>50000</v>
      </c>
      <c r="J528" s="28"/>
      <c r="K528" s="28"/>
      <c r="L528" s="28"/>
      <c r="M528" s="28"/>
      <c r="N528" s="28"/>
      <c r="O528" s="28"/>
      <c r="P528" s="28"/>
      <c r="Q528" s="28"/>
      <c r="R528" s="28"/>
      <c r="S528" s="28"/>
      <c r="T528" s="28"/>
      <c r="U528" s="28"/>
      <c r="V528" s="28"/>
      <c r="W528" s="28"/>
      <c r="X528" s="28"/>
      <c r="Y528" s="28"/>
    </row>
    <row r="529" spans="1:25" s="43" customFormat="1" ht="30.75" x14ac:dyDescent="0.25">
      <c r="A529" s="47" t="s">
        <v>88</v>
      </c>
      <c r="B529" s="166">
        <v>701</v>
      </c>
      <c r="C529" s="48" t="s">
        <v>127</v>
      </c>
      <c r="D529" s="48" t="s">
        <v>100</v>
      </c>
      <c r="E529" s="48">
        <v>5430010002</v>
      </c>
      <c r="F529" s="48" t="s">
        <v>89</v>
      </c>
      <c r="G529" s="50">
        <v>50000</v>
      </c>
      <c r="H529" s="50">
        <v>50000</v>
      </c>
      <c r="I529" s="50">
        <v>50000</v>
      </c>
      <c r="J529" s="28"/>
      <c r="K529" s="28"/>
      <c r="L529" s="28"/>
      <c r="M529" s="28"/>
      <c r="N529" s="28"/>
      <c r="O529" s="28"/>
      <c r="P529" s="28"/>
      <c r="Q529" s="28"/>
      <c r="R529" s="28"/>
      <c r="S529" s="28"/>
      <c r="T529" s="28"/>
      <c r="U529" s="28"/>
      <c r="V529" s="28"/>
      <c r="W529" s="28"/>
      <c r="X529" s="28"/>
      <c r="Y529" s="28"/>
    </row>
    <row r="530" spans="1:25" s="43" customFormat="1" ht="30.75" x14ac:dyDescent="0.25">
      <c r="A530" s="47" t="s">
        <v>412</v>
      </c>
      <c r="B530" s="166">
        <v>701</v>
      </c>
      <c r="C530" s="48" t="s">
        <v>127</v>
      </c>
      <c r="D530" s="48" t="s">
        <v>100</v>
      </c>
      <c r="E530" s="48">
        <v>5430010020</v>
      </c>
      <c r="F530" s="48"/>
      <c r="G530" s="50">
        <f>SUM(G531:G532)</f>
        <v>320000</v>
      </c>
      <c r="H530" s="50">
        <f t="shared" ref="H530:I530" si="210">SUM(H531:H532)</f>
        <v>320000</v>
      </c>
      <c r="I530" s="50">
        <f t="shared" si="210"/>
        <v>320000</v>
      </c>
      <c r="J530" s="28"/>
      <c r="K530" s="28"/>
      <c r="L530" s="28"/>
      <c r="M530" s="28"/>
      <c r="N530" s="28"/>
      <c r="O530" s="28"/>
      <c r="P530" s="28"/>
      <c r="Q530" s="28"/>
      <c r="R530" s="28"/>
      <c r="S530" s="28"/>
      <c r="T530" s="28"/>
      <c r="U530" s="28"/>
      <c r="V530" s="28"/>
      <c r="W530" s="28"/>
      <c r="X530" s="28"/>
      <c r="Y530" s="28"/>
    </row>
    <row r="531" spans="1:25" s="43" customFormat="1" ht="30.75" x14ac:dyDescent="0.25">
      <c r="A531" s="47" t="s">
        <v>88</v>
      </c>
      <c r="B531" s="166" t="s">
        <v>414</v>
      </c>
      <c r="C531" s="48" t="s">
        <v>127</v>
      </c>
      <c r="D531" s="48" t="s">
        <v>100</v>
      </c>
      <c r="E531" s="48" t="s">
        <v>436</v>
      </c>
      <c r="F531" s="48" t="s">
        <v>89</v>
      </c>
      <c r="G531" s="50">
        <v>320000</v>
      </c>
      <c r="H531" s="50">
        <v>0</v>
      </c>
      <c r="I531" s="50">
        <v>0</v>
      </c>
      <c r="J531" s="28"/>
      <c r="K531" s="28"/>
      <c r="L531" s="28"/>
      <c r="M531" s="28"/>
      <c r="N531" s="28"/>
      <c r="O531" s="28"/>
      <c r="P531" s="28"/>
      <c r="Q531" s="28"/>
      <c r="R531" s="28"/>
      <c r="S531" s="28"/>
      <c r="T531" s="28"/>
      <c r="U531" s="28"/>
      <c r="V531" s="28"/>
      <c r="W531" s="28"/>
      <c r="X531" s="28"/>
      <c r="Y531" s="28"/>
    </row>
    <row r="532" spans="1:25" s="43" customFormat="1" ht="15.75" x14ac:dyDescent="0.25">
      <c r="A532" s="47" t="s">
        <v>97</v>
      </c>
      <c r="B532" s="166">
        <v>701</v>
      </c>
      <c r="C532" s="48" t="s">
        <v>127</v>
      </c>
      <c r="D532" s="48" t="s">
        <v>100</v>
      </c>
      <c r="E532" s="48">
        <v>5430010020</v>
      </c>
      <c r="F532" s="48" t="s">
        <v>98</v>
      </c>
      <c r="G532" s="50">
        <f>320000-320000</f>
        <v>0</v>
      </c>
      <c r="H532" s="50">
        <v>320000</v>
      </c>
      <c r="I532" s="50">
        <v>320000</v>
      </c>
      <c r="J532" s="28"/>
      <c r="K532" s="28"/>
      <c r="L532" s="28"/>
      <c r="M532" s="28"/>
      <c r="N532" s="28"/>
      <c r="O532" s="28"/>
      <c r="P532" s="28"/>
      <c r="Q532" s="28"/>
      <c r="R532" s="28"/>
      <c r="S532" s="28"/>
      <c r="T532" s="28"/>
      <c r="U532" s="28"/>
      <c r="V532" s="28"/>
      <c r="W532" s="28"/>
      <c r="X532" s="28"/>
      <c r="Y532" s="28"/>
    </row>
    <row r="533" spans="1:25" ht="15.75" x14ac:dyDescent="0.25">
      <c r="A533" s="44" t="s">
        <v>267</v>
      </c>
      <c r="B533" s="164">
        <v>701</v>
      </c>
      <c r="C533" s="45" t="s">
        <v>127</v>
      </c>
      <c r="D533" s="45" t="s">
        <v>100</v>
      </c>
      <c r="E533" s="45" t="s">
        <v>268</v>
      </c>
      <c r="F533" s="45"/>
      <c r="G533" s="46">
        <f>G534+G540</f>
        <v>4320175.9399999995</v>
      </c>
      <c r="H533" s="46">
        <f t="shared" ref="H533:I533" si="211">H534+H540</f>
        <v>5856343.4399999995</v>
      </c>
      <c r="I533" s="46">
        <f t="shared" si="211"/>
        <v>5856343.4399999995</v>
      </c>
    </row>
    <row r="534" spans="1:25" ht="45" x14ac:dyDescent="0.2">
      <c r="A534" s="47" t="s">
        <v>275</v>
      </c>
      <c r="B534" s="166">
        <v>701</v>
      </c>
      <c r="C534" s="48" t="s">
        <v>127</v>
      </c>
      <c r="D534" s="48" t="s">
        <v>100</v>
      </c>
      <c r="E534" s="48" t="s">
        <v>276</v>
      </c>
      <c r="F534" s="48"/>
      <c r="G534" s="49">
        <f>G535</f>
        <v>1687343.44</v>
      </c>
      <c r="H534" s="49">
        <f t="shared" ref="H534:I534" si="212">H535</f>
        <v>1787343.44</v>
      </c>
      <c r="I534" s="49">
        <f t="shared" si="212"/>
        <v>1787343.44</v>
      </c>
    </row>
    <row r="535" spans="1:25" ht="60" x14ac:dyDescent="0.2">
      <c r="A535" s="47" t="s">
        <v>413</v>
      </c>
      <c r="B535" s="166">
        <v>701</v>
      </c>
      <c r="C535" s="48" t="s">
        <v>127</v>
      </c>
      <c r="D535" s="48" t="s">
        <v>100</v>
      </c>
      <c r="E535" s="48">
        <v>5530010070</v>
      </c>
      <c r="F535" s="48"/>
      <c r="G535" s="49">
        <f>SUM(G536:G539)</f>
        <v>1687343.44</v>
      </c>
      <c r="H535" s="49">
        <f t="shared" ref="H535:I535" si="213">SUM(H536:H539)</f>
        <v>1787343.44</v>
      </c>
      <c r="I535" s="49">
        <f t="shared" si="213"/>
        <v>1787343.44</v>
      </c>
    </row>
    <row r="536" spans="1:25" ht="75" hidden="1" x14ac:dyDescent="0.2">
      <c r="A536" s="47" t="s">
        <v>80</v>
      </c>
      <c r="B536" s="166">
        <v>701</v>
      </c>
      <c r="C536" s="48" t="s">
        <v>127</v>
      </c>
      <c r="D536" s="48" t="s">
        <v>100</v>
      </c>
      <c r="E536" s="48">
        <v>5530010070</v>
      </c>
      <c r="F536" s="48" t="s">
        <v>81</v>
      </c>
      <c r="G536" s="49">
        <v>0</v>
      </c>
      <c r="H536" s="49">
        <v>0</v>
      </c>
      <c r="I536" s="50">
        <v>0</v>
      </c>
    </row>
    <row r="537" spans="1:25" ht="30" x14ac:dyDescent="0.2">
      <c r="A537" s="47" t="s">
        <v>88</v>
      </c>
      <c r="B537" s="166">
        <v>701</v>
      </c>
      <c r="C537" s="48" t="s">
        <v>127</v>
      </c>
      <c r="D537" s="48" t="s">
        <v>100</v>
      </c>
      <c r="E537" s="48">
        <v>5530010070</v>
      </c>
      <c r="F537" s="48" t="s">
        <v>89</v>
      </c>
      <c r="G537" s="50">
        <f>1609963.95</f>
        <v>1609963.95</v>
      </c>
      <c r="H537" s="50">
        <v>1609963.95</v>
      </c>
      <c r="I537" s="50">
        <v>1609963.95</v>
      </c>
    </row>
    <row r="538" spans="1:25" x14ac:dyDescent="0.2">
      <c r="A538" s="47" t="s">
        <v>97</v>
      </c>
      <c r="B538" s="166">
        <v>701</v>
      </c>
      <c r="C538" s="48" t="s">
        <v>127</v>
      </c>
      <c r="D538" s="48" t="s">
        <v>100</v>
      </c>
      <c r="E538" s="48">
        <v>5530010070</v>
      </c>
      <c r="F538" s="48" t="s">
        <v>98</v>
      </c>
      <c r="G538" s="50">
        <f>177379.49-100000</f>
        <v>77379.489999999991</v>
      </c>
      <c r="H538" s="50">
        <v>177379.49</v>
      </c>
      <c r="I538" s="50">
        <v>177379.49</v>
      </c>
    </row>
    <row r="539" spans="1:25" x14ac:dyDescent="0.2">
      <c r="A539" s="47" t="s">
        <v>90</v>
      </c>
      <c r="B539" s="166">
        <v>701</v>
      </c>
      <c r="C539" s="48" t="s">
        <v>127</v>
      </c>
      <c r="D539" s="48" t="s">
        <v>100</v>
      </c>
      <c r="E539" s="48">
        <v>5530010070</v>
      </c>
      <c r="F539" s="48" t="s">
        <v>91</v>
      </c>
      <c r="G539" s="50">
        <v>0</v>
      </c>
      <c r="H539" s="50">
        <v>0</v>
      </c>
      <c r="I539" s="50">
        <v>0</v>
      </c>
    </row>
    <row r="540" spans="1:25" x14ac:dyDescent="0.2">
      <c r="A540" s="47" t="s">
        <v>199</v>
      </c>
      <c r="B540" s="166">
        <v>701</v>
      </c>
      <c r="C540" s="48" t="s">
        <v>127</v>
      </c>
      <c r="D540" s="48" t="s">
        <v>100</v>
      </c>
      <c r="E540" s="48" t="s">
        <v>269</v>
      </c>
      <c r="F540" s="48"/>
      <c r="G540" s="49">
        <f>G541</f>
        <v>2632832.5</v>
      </c>
      <c r="H540" s="49">
        <f t="shared" ref="H540:I541" si="214">H541</f>
        <v>4069000</v>
      </c>
      <c r="I540" s="49">
        <f t="shared" si="214"/>
        <v>4069000</v>
      </c>
    </row>
    <row r="541" spans="1:25" ht="45" x14ac:dyDescent="0.2">
      <c r="A541" s="47" t="s">
        <v>393</v>
      </c>
      <c r="B541" s="166">
        <v>701</v>
      </c>
      <c r="C541" s="48" t="s">
        <v>127</v>
      </c>
      <c r="D541" s="48" t="s">
        <v>100</v>
      </c>
      <c r="E541" s="48">
        <v>5540071020</v>
      </c>
      <c r="F541" s="48"/>
      <c r="G541" s="49">
        <f>G542</f>
        <v>2632832.5</v>
      </c>
      <c r="H541" s="49">
        <f t="shared" si="214"/>
        <v>4069000</v>
      </c>
      <c r="I541" s="49">
        <f t="shared" si="214"/>
        <v>4069000</v>
      </c>
    </row>
    <row r="542" spans="1:25" x14ac:dyDescent="0.2">
      <c r="A542" s="47" t="s">
        <v>97</v>
      </c>
      <c r="B542" s="166">
        <v>701</v>
      </c>
      <c r="C542" s="48" t="s">
        <v>127</v>
      </c>
      <c r="D542" s="48" t="s">
        <v>100</v>
      </c>
      <c r="E542" s="48">
        <v>5540071020</v>
      </c>
      <c r="F542" s="48" t="s">
        <v>98</v>
      </c>
      <c r="G542" s="49">
        <f>4069000-47167.5-1189000-200000</f>
        <v>2632832.5</v>
      </c>
      <c r="H542" s="49">
        <v>4069000</v>
      </c>
      <c r="I542" s="49">
        <v>4069000</v>
      </c>
    </row>
    <row r="543" spans="1:25" s="43" customFormat="1" ht="47.25" x14ac:dyDescent="0.25">
      <c r="A543" s="44" t="s">
        <v>263</v>
      </c>
      <c r="B543" s="164" t="s">
        <v>414</v>
      </c>
      <c r="C543" s="45" t="s">
        <v>127</v>
      </c>
      <c r="D543" s="45" t="s">
        <v>100</v>
      </c>
      <c r="E543" s="45" t="s">
        <v>264</v>
      </c>
      <c r="F543" s="45"/>
      <c r="G543" s="46">
        <f>G544</f>
        <v>4597700</v>
      </c>
      <c r="H543" s="46">
        <f t="shared" ref="H543:I545" si="215">H544</f>
        <v>4597700</v>
      </c>
      <c r="I543" s="46">
        <f t="shared" si="215"/>
        <v>4597700</v>
      </c>
      <c r="J543" s="28"/>
      <c r="K543" s="28"/>
      <c r="L543" s="28"/>
      <c r="M543" s="28"/>
      <c r="N543" s="28"/>
      <c r="O543" s="28"/>
      <c r="P543" s="28"/>
      <c r="Q543" s="28"/>
      <c r="R543" s="28"/>
      <c r="S543" s="28"/>
      <c r="T543" s="28"/>
      <c r="U543" s="28"/>
      <c r="V543" s="28"/>
      <c r="W543" s="28"/>
      <c r="X543" s="28"/>
      <c r="Y543" s="28"/>
    </row>
    <row r="544" spans="1:25" ht="30" x14ac:dyDescent="0.2">
      <c r="A544" s="47" t="s">
        <v>265</v>
      </c>
      <c r="B544" s="166" t="s">
        <v>414</v>
      </c>
      <c r="C544" s="48" t="s">
        <v>127</v>
      </c>
      <c r="D544" s="48" t="s">
        <v>100</v>
      </c>
      <c r="E544" s="48" t="s">
        <v>266</v>
      </c>
      <c r="F544" s="48"/>
      <c r="G544" s="49">
        <f>G545</f>
        <v>4597700</v>
      </c>
      <c r="H544" s="49">
        <f t="shared" si="215"/>
        <v>4597700</v>
      </c>
      <c r="I544" s="49">
        <f t="shared" si="215"/>
        <v>4597700</v>
      </c>
    </row>
    <row r="545" spans="1:9" ht="30" x14ac:dyDescent="0.2">
      <c r="A545" s="47" t="s">
        <v>415</v>
      </c>
      <c r="B545" s="166" t="s">
        <v>414</v>
      </c>
      <c r="C545" s="48" t="s">
        <v>127</v>
      </c>
      <c r="D545" s="48" t="s">
        <v>100</v>
      </c>
      <c r="E545" s="48" t="s">
        <v>416</v>
      </c>
      <c r="F545" s="48"/>
      <c r="G545" s="49">
        <f>G546</f>
        <v>4597700</v>
      </c>
      <c r="H545" s="49">
        <f t="shared" si="215"/>
        <v>4597700</v>
      </c>
      <c r="I545" s="49">
        <f t="shared" si="215"/>
        <v>4597700</v>
      </c>
    </row>
    <row r="546" spans="1:9" x14ac:dyDescent="0.2">
      <c r="A546" s="47" t="s">
        <v>97</v>
      </c>
      <c r="B546" s="166" t="s">
        <v>414</v>
      </c>
      <c r="C546" s="48" t="s">
        <v>127</v>
      </c>
      <c r="D546" s="48" t="s">
        <v>100</v>
      </c>
      <c r="E546" s="48" t="s">
        <v>416</v>
      </c>
      <c r="F546" s="48" t="s">
        <v>98</v>
      </c>
      <c r="G546" s="49">
        <v>4597700</v>
      </c>
      <c r="H546" s="49">
        <v>4597700</v>
      </c>
      <c r="I546" s="49">
        <v>4597700</v>
      </c>
    </row>
    <row r="547" spans="1:9" ht="15.75" x14ac:dyDescent="0.25">
      <c r="A547" s="44" t="s">
        <v>74</v>
      </c>
      <c r="B547" s="164">
        <v>701</v>
      </c>
      <c r="C547" s="45" t="s">
        <v>127</v>
      </c>
      <c r="D547" s="45" t="s">
        <v>100</v>
      </c>
      <c r="E547" s="45" t="s">
        <v>75</v>
      </c>
      <c r="F547" s="48"/>
      <c r="G547" s="46">
        <f>G548+G551</f>
        <v>97007790.560000002</v>
      </c>
      <c r="H547" s="46">
        <f t="shared" ref="H547:I547" si="216">H548+H551</f>
        <v>7154546.0899999999</v>
      </c>
      <c r="I547" s="46">
        <f t="shared" si="216"/>
        <v>7266746.0899999999</v>
      </c>
    </row>
    <row r="548" spans="1:9" ht="30" x14ac:dyDescent="0.2">
      <c r="A548" s="47" t="s">
        <v>76</v>
      </c>
      <c r="B548" s="166">
        <v>701</v>
      </c>
      <c r="C548" s="48" t="s">
        <v>127</v>
      </c>
      <c r="D548" s="48" t="s">
        <v>100</v>
      </c>
      <c r="E548" s="48" t="s">
        <v>77</v>
      </c>
      <c r="F548" s="48"/>
      <c r="G548" s="49">
        <f>G549</f>
        <v>5259855.0599999996</v>
      </c>
      <c r="H548" s="49">
        <f t="shared" ref="H548:I549" si="217">H549</f>
        <v>4910546.09</v>
      </c>
      <c r="I548" s="49">
        <f t="shared" si="217"/>
        <v>4910546.09</v>
      </c>
    </row>
    <row r="549" spans="1:9" ht="30" x14ac:dyDescent="0.2">
      <c r="A549" s="47" t="s">
        <v>95</v>
      </c>
      <c r="B549" s="166">
        <v>701</v>
      </c>
      <c r="C549" s="48" t="s">
        <v>127</v>
      </c>
      <c r="D549" s="48" t="s">
        <v>100</v>
      </c>
      <c r="E549" s="48" t="s">
        <v>96</v>
      </c>
      <c r="F549" s="48"/>
      <c r="G549" s="49">
        <f>G550</f>
        <v>5259855.0599999996</v>
      </c>
      <c r="H549" s="49">
        <f t="shared" si="217"/>
        <v>4910546.09</v>
      </c>
      <c r="I549" s="49">
        <f t="shared" si="217"/>
        <v>4910546.09</v>
      </c>
    </row>
    <row r="550" spans="1:9" ht="75" x14ac:dyDescent="0.2">
      <c r="A550" s="47" t="s">
        <v>80</v>
      </c>
      <c r="B550" s="166">
        <v>701</v>
      </c>
      <c r="C550" s="48" t="s">
        <v>127</v>
      </c>
      <c r="D550" s="48" t="s">
        <v>100</v>
      </c>
      <c r="E550" s="48" t="s">
        <v>96</v>
      </c>
      <c r="F550" s="48" t="s">
        <v>81</v>
      </c>
      <c r="G550" s="49">
        <f>'Приложение 3'!F218</f>
        <v>5259855.0599999996</v>
      </c>
      <c r="H550" s="49">
        <f>'Приложение 3'!G218</f>
        <v>4910546.09</v>
      </c>
      <c r="I550" s="49">
        <f>'Приложение 3'!H218</f>
        <v>4910546.09</v>
      </c>
    </row>
    <row r="551" spans="1:9" x14ac:dyDescent="0.2">
      <c r="A551" s="47" t="s">
        <v>111</v>
      </c>
      <c r="B551" s="166">
        <v>701</v>
      </c>
      <c r="C551" s="48" t="s">
        <v>127</v>
      </c>
      <c r="D551" s="48" t="s">
        <v>100</v>
      </c>
      <c r="E551" s="48" t="s">
        <v>112</v>
      </c>
      <c r="F551" s="48"/>
      <c r="G551" s="49">
        <f>G556+G554+G552</f>
        <v>91747935.5</v>
      </c>
      <c r="H551" s="49">
        <f>H556+H554+H552</f>
        <v>2244000</v>
      </c>
      <c r="I551" s="49">
        <f t="shared" ref="I551" si="218">I556+I554+I552</f>
        <v>2356200</v>
      </c>
    </row>
    <row r="552" spans="1:9" ht="30" x14ac:dyDescent="0.2">
      <c r="A552" s="47" t="s">
        <v>906</v>
      </c>
      <c r="B552" s="166">
        <v>701</v>
      </c>
      <c r="C552" s="48" t="s">
        <v>127</v>
      </c>
      <c r="D552" s="48" t="s">
        <v>100</v>
      </c>
      <c r="E552" s="48" t="s">
        <v>905</v>
      </c>
      <c r="F552" s="48"/>
      <c r="G552" s="49">
        <f>G553</f>
        <v>47167.5</v>
      </c>
      <c r="H552" s="49">
        <f t="shared" ref="H552:I552" si="219">H553</f>
        <v>0</v>
      </c>
      <c r="I552" s="49">
        <f t="shared" si="219"/>
        <v>0</v>
      </c>
    </row>
    <row r="553" spans="1:9" ht="30" x14ac:dyDescent="0.2">
      <c r="A553" s="47" t="s">
        <v>88</v>
      </c>
      <c r="B553" s="166">
        <v>701</v>
      </c>
      <c r="C553" s="48" t="s">
        <v>127</v>
      </c>
      <c r="D553" s="48" t="s">
        <v>100</v>
      </c>
      <c r="E553" s="48" t="s">
        <v>905</v>
      </c>
      <c r="F553" s="48" t="s">
        <v>89</v>
      </c>
      <c r="G553" s="49">
        <f>'Приложение 3'!F221</f>
        <v>47167.5</v>
      </c>
      <c r="H553" s="49">
        <v>0</v>
      </c>
      <c r="I553" s="49">
        <v>0</v>
      </c>
    </row>
    <row r="554" spans="1:9" ht="30" x14ac:dyDescent="0.2">
      <c r="A554" s="47" t="s">
        <v>435</v>
      </c>
      <c r="B554" s="166">
        <v>701</v>
      </c>
      <c r="C554" s="48" t="s">
        <v>127</v>
      </c>
      <c r="D554" s="48" t="s">
        <v>100</v>
      </c>
      <c r="E554" s="48" t="s">
        <v>434</v>
      </c>
      <c r="F554" s="48"/>
      <c r="G554" s="49">
        <f>G555</f>
        <v>89568968</v>
      </c>
      <c r="H554" s="49">
        <f t="shared" ref="H554:I554" si="220">H555</f>
        <v>0</v>
      </c>
      <c r="I554" s="49">
        <f t="shared" si="220"/>
        <v>0</v>
      </c>
    </row>
    <row r="555" spans="1:9" x14ac:dyDescent="0.2">
      <c r="A555" s="47" t="s">
        <v>97</v>
      </c>
      <c r="B555" s="166">
        <v>701</v>
      </c>
      <c r="C555" s="48" t="s">
        <v>127</v>
      </c>
      <c r="D555" s="48" t="s">
        <v>100</v>
      </c>
      <c r="E555" s="48" t="s">
        <v>434</v>
      </c>
      <c r="F555" s="48" t="s">
        <v>98</v>
      </c>
      <c r="G555" s="49">
        <f>'Приложение 3'!F223</f>
        <v>89568968</v>
      </c>
      <c r="H555" s="49">
        <f>'Приложение 3'!G223</f>
        <v>0</v>
      </c>
      <c r="I555" s="49">
        <f>'Приложение 3'!H223</f>
        <v>0</v>
      </c>
    </row>
    <row r="556" spans="1:9" ht="30" x14ac:dyDescent="0.2">
      <c r="A556" s="47" t="s">
        <v>162</v>
      </c>
      <c r="B556" s="166">
        <v>701</v>
      </c>
      <c r="C556" s="48" t="s">
        <v>127</v>
      </c>
      <c r="D556" s="48" t="s">
        <v>100</v>
      </c>
      <c r="E556" s="48" t="s">
        <v>163</v>
      </c>
      <c r="F556" s="48"/>
      <c r="G556" s="49">
        <f>G557</f>
        <v>2131800</v>
      </c>
      <c r="H556" s="49">
        <f t="shared" ref="H556:I556" si="221">H557</f>
        <v>2244000</v>
      </c>
      <c r="I556" s="49">
        <f t="shared" si="221"/>
        <v>2356200</v>
      </c>
    </row>
    <row r="557" spans="1:9" x14ac:dyDescent="0.2">
      <c r="A557" s="47" t="s">
        <v>97</v>
      </c>
      <c r="B557" s="166">
        <v>701</v>
      </c>
      <c r="C557" s="48" t="s">
        <v>127</v>
      </c>
      <c r="D557" s="48" t="s">
        <v>100</v>
      </c>
      <c r="E557" s="48" t="s">
        <v>163</v>
      </c>
      <c r="F557" s="48" t="s">
        <v>98</v>
      </c>
      <c r="G557" s="49">
        <f>'Приложение 3'!F227</f>
        <v>2131800</v>
      </c>
      <c r="H557" s="49">
        <f>'Приложение 3'!G227</f>
        <v>2244000</v>
      </c>
      <c r="I557" s="49">
        <f>'Приложение 3'!H227</f>
        <v>2356200</v>
      </c>
    </row>
    <row r="558" spans="1:9" ht="15.75" x14ac:dyDescent="0.25">
      <c r="A558" s="44" t="s">
        <v>164</v>
      </c>
      <c r="B558" s="164">
        <v>701</v>
      </c>
      <c r="C558" s="45" t="s">
        <v>110</v>
      </c>
      <c r="D558" s="45"/>
      <c r="E558" s="45"/>
      <c r="F558" s="45"/>
      <c r="G558" s="46">
        <f>G559+G581</f>
        <v>225618577.18000001</v>
      </c>
      <c r="H558" s="46">
        <f t="shared" ref="H558:I558" si="222">H559+H581</f>
        <v>219099469.13</v>
      </c>
      <c r="I558" s="46">
        <f t="shared" si="222"/>
        <v>220629764.72</v>
      </c>
    </row>
    <row r="559" spans="1:9" ht="15.75" x14ac:dyDescent="0.25">
      <c r="A559" s="44" t="s">
        <v>165</v>
      </c>
      <c r="B559" s="164">
        <v>701</v>
      </c>
      <c r="C559" s="45" t="s">
        <v>110</v>
      </c>
      <c r="D559" s="45" t="s">
        <v>71</v>
      </c>
      <c r="E559" s="45"/>
      <c r="F559" s="45"/>
      <c r="G559" s="46">
        <f>G560+G576</f>
        <v>179024825.18000001</v>
      </c>
      <c r="H559" s="46">
        <f t="shared" ref="H559:I559" si="223">H560+H576</f>
        <v>172505717.13</v>
      </c>
      <c r="I559" s="46">
        <f t="shared" si="223"/>
        <v>174036012.72</v>
      </c>
    </row>
    <row r="560" spans="1:9" ht="31.5" x14ac:dyDescent="0.25">
      <c r="A560" s="44" t="s">
        <v>238</v>
      </c>
      <c r="B560" s="164">
        <v>701</v>
      </c>
      <c r="C560" s="45" t="s">
        <v>110</v>
      </c>
      <c r="D560" s="45" t="s">
        <v>71</v>
      </c>
      <c r="E560" s="45" t="s">
        <v>239</v>
      </c>
      <c r="F560" s="45"/>
      <c r="G560" s="46">
        <f>G561+G570</f>
        <v>172425049.92000002</v>
      </c>
      <c r="H560" s="46">
        <f t="shared" ref="H560:I560" si="224">H561+H570</f>
        <v>172505717.13</v>
      </c>
      <c r="I560" s="46">
        <f t="shared" si="224"/>
        <v>174036012.72</v>
      </c>
    </row>
    <row r="561" spans="1:25" x14ac:dyDescent="0.2">
      <c r="A561" s="47" t="s">
        <v>281</v>
      </c>
      <c r="B561" s="166">
        <v>701</v>
      </c>
      <c r="C561" s="48" t="s">
        <v>110</v>
      </c>
      <c r="D561" s="48" t="s">
        <v>71</v>
      </c>
      <c r="E561" s="48" t="s">
        <v>282</v>
      </c>
      <c r="F561" s="48"/>
      <c r="G561" s="49">
        <f>G562+G564+G567</f>
        <v>16920376.079999998</v>
      </c>
      <c r="H561" s="49">
        <f t="shared" ref="H561:I561" si="225">H562+H564+H567</f>
        <v>20641112</v>
      </c>
      <c r="I561" s="49">
        <f t="shared" si="225"/>
        <v>20641112</v>
      </c>
    </row>
    <row r="562" spans="1:25" ht="30" x14ac:dyDescent="0.2">
      <c r="A562" s="47" t="s">
        <v>417</v>
      </c>
      <c r="B562" s="255">
        <v>701</v>
      </c>
      <c r="C562" s="105" t="s">
        <v>110</v>
      </c>
      <c r="D562" s="105" t="s">
        <v>71</v>
      </c>
      <c r="E562" s="48">
        <v>5730010000</v>
      </c>
      <c r="F562" s="48"/>
      <c r="G562" s="49">
        <f>G563</f>
        <v>2191337</v>
      </c>
      <c r="H562" s="49">
        <f t="shared" ref="H562:I562" si="226">H563</f>
        <v>1880400</v>
      </c>
      <c r="I562" s="49">
        <f t="shared" si="226"/>
        <v>1880400</v>
      </c>
    </row>
    <row r="563" spans="1:25" ht="30" x14ac:dyDescent="0.2">
      <c r="A563" s="149" t="s">
        <v>88</v>
      </c>
      <c r="B563" s="255">
        <v>701</v>
      </c>
      <c r="C563" s="105" t="s">
        <v>110</v>
      </c>
      <c r="D563" s="105" t="s">
        <v>71</v>
      </c>
      <c r="E563" s="105">
        <v>5730010000</v>
      </c>
      <c r="F563" s="105" t="s">
        <v>89</v>
      </c>
      <c r="G563" s="49">
        <f>1880400+385661-74724</f>
        <v>2191337</v>
      </c>
      <c r="H563" s="49">
        <v>1880400</v>
      </c>
      <c r="I563" s="49">
        <v>1880400</v>
      </c>
    </row>
    <row r="564" spans="1:25" ht="30" x14ac:dyDescent="0.2">
      <c r="A564" s="149" t="s">
        <v>418</v>
      </c>
      <c r="B564" s="255">
        <v>701</v>
      </c>
      <c r="C564" s="105" t="s">
        <v>110</v>
      </c>
      <c r="D564" s="105" t="s">
        <v>71</v>
      </c>
      <c r="E564" s="105">
        <v>5730010073</v>
      </c>
      <c r="F564" s="105"/>
      <c r="G564" s="49">
        <f>SUM(G565:G566)</f>
        <v>13891367.08</v>
      </c>
      <c r="H564" s="49">
        <f t="shared" ref="H564:I564" si="227">SUM(H565:H566)</f>
        <v>17868750</v>
      </c>
      <c r="I564" s="49">
        <f t="shared" si="227"/>
        <v>17868750</v>
      </c>
    </row>
    <row r="565" spans="1:25" ht="75" x14ac:dyDescent="0.2">
      <c r="A565" s="149" t="s">
        <v>80</v>
      </c>
      <c r="B565" s="255">
        <v>701</v>
      </c>
      <c r="C565" s="105" t="s">
        <v>110</v>
      </c>
      <c r="D565" s="105" t="s">
        <v>71</v>
      </c>
      <c r="E565" s="105">
        <v>5730010073</v>
      </c>
      <c r="F565" s="105" t="s">
        <v>81</v>
      </c>
      <c r="G565" s="49">
        <f>967950+150000+300000-14700+150000+200000+100000+300000+64800+6035+150000</f>
        <v>2374085</v>
      </c>
      <c r="H565" s="49">
        <v>1057950</v>
      </c>
      <c r="I565" s="49">
        <v>1057950</v>
      </c>
    </row>
    <row r="566" spans="1:25" ht="30" x14ac:dyDescent="0.2">
      <c r="A566" s="149" t="s">
        <v>88</v>
      </c>
      <c r="B566" s="255">
        <v>701</v>
      </c>
      <c r="C566" s="105" t="s">
        <v>110</v>
      </c>
      <c r="D566" s="105" t="s">
        <v>71</v>
      </c>
      <c r="E566" s="105">
        <v>5730010073</v>
      </c>
      <c r="F566" s="105" t="s">
        <v>89</v>
      </c>
      <c r="G566" s="49">
        <f>15710800-150000-300000-2790642.92-150000-200000-100000-300000-64800-6035+17960-150000</f>
        <v>11517282.08</v>
      </c>
      <c r="H566" s="49">
        <v>16810800</v>
      </c>
      <c r="I566" s="49">
        <v>16810800</v>
      </c>
    </row>
    <row r="567" spans="1:25" x14ac:dyDescent="0.2">
      <c r="A567" s="149" t="s">
        <v>419</v>
      </c>
      <c r="B567" s="255">
        <v>701</v>
      </c>
      <c r="C567" s="105" t="s">
        <v>110</v>
      </c>
      <c r="D567" s="105" t="s">
        <v>71</v>
      </c>
      <c r="E567" s="105">
        <v>5730010080</v>
      </c>
      <c r="F567" s="105"/>
      <c r="G567" s="49">
        <f>SUM(G568:G569)</f>
        <v>837672</v>
      </c>
      <c r="H567" s="49">
        <f t="shared" ref="H567:I567" si="228">SUM(H568:H569)</f>
        <v>891962</v>
      </c>
      <c r="I567" s="49">
        <f t="shared" si="228"/>
        <v>891962</v>
      </c>
    </row>
    <row r="568" spans="1:25" ht="75" x14ac:dyDescent="0.2">
      <c r="A568" s="149" t="s">
        <v>80</v>
      </c>
      <c r="B568" s="255">
        <v>701</v>
      </c>
      <c r="C568" s="105" t="s">
        <v>110</v>
      </c>
      <c r="D568" s="105" t="s">
        <v>71</v>
      </c>
      <c r="E568" s="105">
        <v>5730010080</v>
      </c>
      <c r="F568" s="105" t="s">
        <v>81</v>
      </c>
      <c r="G568" s="49">
        <f>54290-54290</f>
        <v>0</v>
      </c>
      <c r="H568" s="49">
        <v>54290</v>
      </c>
      <c r="I568" s="49">
        <v>54290</v>
      </c>
    </row>
    <row r="569" spans="1:25" ht="30" x14ac:dyDescent="0.2">
      <c r="A569" s="149" t="s">
        <v>88</v>
      </c>
      <c r="B569" s="255">
        <v>701</v>
      </c>
      <c r="C569" s="105" t="s">
        <v>110</v>
      </c>
      <c r="D569" s="105" t="s">
        <v>71</v>
      </c>
      <c r="E569" s="105">
        <v>5730010080</v>
      </c>
      <c r="F569" s="105" t="s">
        <v>89</v>
      </c>
      <c r="G569" s="49">
        <v>837672</v>
      </c>
      <c r="H569" s="49">
        <v>837672</v>
      </c>
      <c r="I569" s="49">
        <v>837672</v>
      </c>
    </row>
    <row r="570" spans="1:25" x14ac:dyDescent="0.2">
      <c r="A570" s="47" t="s">
        <v>199</v>
      </c>
      <c r="B570" s="255">
        <v>701</v>
      </c>
      <c r="C570" s="105" t="s">
        <v>110</v>
      </c>
      <c r="D570" s="105" t="s">
        <v>71</v>
      </c>
      <c r="E570" s="48" t="s">
        <v>240</v>
      </c>
      <c r="F570" s="48"/>
      <c r="G570" s="49">
        <f>G571</f>
        <v>155504673.84</v>
      </c>
      <c r="H570" s="49">
        <f t="shared" ref="H570:I570" si="229">H571</f>
        <v>151864605.13</v>
      </c>
      <c r="I570" s="49">
        <f t="shared" si="229"/>
        <v>153394900.72</v>
      </c>
    </row>
    <row r="571" spans="1:25" ht="30" x14ac:dyDescent="0.2">
      <c r="A571" s="47" t="s">
        <v>92</v>
      </c>
      <c r="B571" s="255">
        <v>701</v>
      </c>
      <c r="C571" s="105" t="s">
        <v>110</v>
      </c>
      <c r="D571" s="105" t="s">
        <v>71</v>
      </c>
      <c r="E571" s="48">
        <v>5740022001</v>
      </c>
      <c r="F571" s="48"/>
      <c r="G571" s="49">
        <f>SUM(G572:G575)</f>
        <v>155504673.84</v>
      </c>
      <c r="H571" s="49">
        <f t="shared" ref="H571:I571" si="230">SUM(H572:H575)</f>
        <v>151864605.13</v>
      </c>
      <c r="I571" s="49">
        <f t="shared" si="230"/>
        <v>153394900.72</v>
      </c>
    </row>
    <row r="572" spans="1:25" ht="75" x14ac:dyDescent="0.2">
      <c r="A572" s="47" t="s">
        <v>80</v>
      </c>
      <c r="B572" s="255">
        <v>701</v>
      </c>
      <c r="C572" s="105" t="s">
        <v>110</v>
      </c>
      <c r="D572" s="105" t="s">
        <v>71</v>
      </c>
      <c r="E572" s="48">
        <v>5740022001</v>
      </c>
      <c r="F572" s="48" t="s">
        <v>81</v>
      </c>
      <c r="G572" s="50">
        <f>113424510-2148819-71908.24-3018264.04</f>
        <v>108185518.72</v>
      </c>
      <c r="H572" s="50">
        <v>113424510</v>
      </c>
      <c r="I572" s="50">
        <v>113424510</v>
      </c>
    </row>
    <row r="573" spans="1:25" ht="30" x14ac:dyDescent="0.2">
      <c r="A573" s="47" t="s">
        <v>88</v>
      </c>
      <c r="B573" s="255">
        <v>701</v>
      </c>
      <c r="C573" s="105" t="s">
        <v>110</v>
      </c>
      <c r="D573" s="105" t="s">
        <v>71</v>
      </c>
      <c r="E573" s="48">
        <v>5740022001</v>
      </c>
      <c r="F573" s="48" t="s">
        <v>89</v>
      </c>
      <c r="G573" s="50">
        <f>43669208.49+1763158-2000000-959419.37-17960+2000000</f>
        <v>44454987.120000005</v>
      </c>
      <c r="H573" s="50">
        <v>35575927.130000003</v>
      </c>
      <c r="I573" s="50">
        <v>37106222.719999999</v>
      </c>
    </row>
    <row r="574" spans="1:25" x14ac:dyDescent="0.2">
      <c r="A574" s="47" t="s">
        <v>97</v>
      </c>
      <c r="B574" s="255">
        <v>701</v>
      </c>
      <c r="C574" s="105" t="s">
        <v>110</v>
      </c>
      <c r="D574" s="105" t="s">
        <v>71</v>
      </c>
      <c r="E574" s="48">
        <v>5740022001</v>
      </c>
      <c r="F574" s="48" t="s">
        <v>98</v>
      </c>
      <c r="G574" s="50"/>
      <c r="H574" s="50"/>
      <c r="I574" s="50"/>
    </row>
    <row r="575" spans="1:25" x14ac:dyDescent="0.2">
      <c r="A575" s="47" t="s">
        <v>90</v>
      </c>
      <c r="B575" s="255">
        <v>701</v>
      </c>
      <c r="C575" s="105" t="s">
        <v>110</v>
      </c>
      <c r="D575" s="105" t="s">
        <v>71</v>
      </c>
      <c r="E575" s="48">
        <v>5740022001</v>
      </c>
      <c r="F575" s="48" t="s">
        <v>91</v>
      </c>
      <c r="G575" s="50">
        <v>2864168</v>
      </c>
      <c r="H575" s="50">
        <v>2864168</v>
      </c>
      <c r="I575" s="50">
        <v>2864168</v>
      </c>
    </row>
    <row r="576" spans="1:25" s="43" customFormat="1" ht="15.75" x14ac:dyDescent="0.25">
      <c r="A576" s="143" t="s">
        <v>74</v>
      </c>
      <c r="B576" s="256">
        <v>701</v>
      </c>
      <c r="C576" s="105" t="s">
        <v>110</v>
      </c>
      <c r="D576" s="105" t="s">
        <v>71</v>
      </c>
      <c r="E576" s="132" t="s">
        <v>75</v>
      </c>
      <c r="F576" s="132"/>
      <c r="G576" s="134">
        <f>G577</f>
        <v>6599775.2600000007</v>
      </c>
      <c r="H576" s="134">
        <f t="shared" ref="H576:I577" si="231">H577</f>
        <v>0</v>
      </c>
      <c r="I576" s="134">
        <f t="shared" si="231"/>
        <v>0</v>
      </c>
      <c r="J576" s="28"/>
      <c r="K576" s="28"/>
      <c r="L576" s="28"/>
      <c r="M576" s="28"/>
      <c r="N576" s="28"/>
      <c r="O576" s="28"/>
      <c r="P576" s="28"/>
      <c r="Q576" s="28"/>
      <c r="R576" s="28"/>
      <c r="S576" s="28"/>
      <c r="T576" s="28"/>
      <c r="U576" s="28"/>
      <c r="V576" s="28"/>
      <c r="W576" s="28"/>
      <c r="X576" s="28"/>
      <c r="Y576" s="28"/>
    </row>
    <row r="577" spans="1:25" x14ac:dyDescent="0.2">
      <c r="A577" s="47" t="s">
        <v>111</v>
      </c>
      <c r="B577" s="255">
        <v>701</v>
      </c>
      <c r="C577" s="105" t="s">
        <v>110</v>
      </c>
      <c r="D577" s="105" t="s">
        <v>71</v>
      </c>
      <c r="E577" s="48" t="s">
        <v>112</v>
      </c>
      <c r="F577" s="48"/>
      <c r="G577" s="49">
        <f>G578</f>
        <v>6599775.2600000007</v>
      </c>
      <c r="H577" s="49">
        <f t="shared" si="231"/>
        <v>0</v>
      </c>
      <c r="I577" s="49">
        <f t="shared" si="231"/>
        <v>0</v>
      </c>
    </row>
    <row r="578" spans="1:25" x14ac:dyDescent="0.2">
      <c r="A578" s="47" t="s">
        <v>166</v>
      </c>
      <c r="B578" s="255">
        <v>701</v>
      </c>
      <c r="C578" s="105" t="s">
        <v>110</v>
      </c>
      <c r="D578" s="105" t="s">
        <v>71</v>
      </c>
      <c r="E578" s="48" t="s">
        <v>167</v>
      </c>
      <c r="F578" s="48"/>
      <c r="G578" s="49">
        <f>SUM(G579:G580)</f>
        <v>6599775.2600000007</v>
      </c>
      <c r="H578" s="49">
        <f>H580</f>
        <v>0</v>
      </c>
      <c r="I578" s="49">
        <f>I580</f>
        <v>0</v>
      </c>
    </row>
    <row r="579" spans="1:25" ht="30" x14ac:dyDescent="0.2">
      <c r="A579" s="149" t="s">
        <v>88</v>
      </c>
      <c r="B579" s="255" t="s">
        <v>414</v>
      </c>
      <c r="C579" s="105" t="s">
        <v>110</v>
      </c>
      <c r="D579" s="105" t="s">
        <v>71</v>
      </c>
      <c r="E579" s="48" t="s">
        <v>167</v>
      </c>
      <c r="F579" s="105" t="s">
        <v>89</v>
      </c>
      <c r="G579" s="106">
        <f>'Приложение 3'!F233</f>
        <v>5808419.2600000007</v>
      </c>
      <c r="H579" s="106">
        <f>'Приложение 3'!G233</f>
        <v>0</v>
      </c>
      <c r="I579" s="106">
        <f>'Приложение 3'!H233</f>
        <v>0</v>
      </c>
    </row>
    <row r="580" spans="1:25" x14ac:dyDescent="0.2">
      <c r="A580" s="149" t="s">
        <v>97</v>
      </c>
      <c r="B580" s="255">
        <v>701</v>
      </c>
      <c r="C580" s="105" t="s">
        <v>110</v>
      </c>
      <c r="D580" s="105" t="s">
        <v>71</v>
      </c>
      <c r="E580" s="105" t="s">
        <v>167</v>
      </c>
      <c r="F580" s="105" t="s">
        <v>98</v>
      </c>
      <c r="G580" s="106">
        <f>'Приложение 3'!F234</f>
        <v>791356</v>
      </c>
      <c r="H580" s="106">
        <v>0</v>
      </c>
      <c r="I580" s="106">
        <v>0</v>
      </c>
    </row>
    <row r="581" spans="1:25" ht="15.75" x14ac:dyDescent="0.25">
      <c r="A581" s="44" t="s">
        <v>283</v>
      </c>
      <c r="B581" s="164">
        <v>701</v>
      </c>
      <c r="C581" s="45" t="s">
        <v>110</v>
      </c>
      <c r="D581" s="45" t="s">
        <v>83</v>
      </c>
      <c r="E581" s="45"/>
      <c r="F581" s="45"/>
      <c r="G581" s="46">
        <f>G582</f>
        <v>46593752</v>
      </c>
      <c r="H581" s="46">
        <f t="shared" ref="H581:I584" si="232">H582</f>
        <v>46593752</v>
      </c>
      <c r="I581" s="46">
        <f t="shared" si="232"/>
        <v>46593752</v>
      </c>
    </row>
    <row r="582" spans="1:25" s="43" customFormat="1" ht="31.5" x14ac:dyDescent="0.25">
      <c r="A582" s="44" t="s">
        <v>238</v>
      </c>
      <c r="B582" s="164">
        <v>701</v>
      </c>
      <c r="C582" s="45" t="s">
        <v>110</v>
      </c>
      <c r="D582" s="45" t="s">
        <v>83</v>
      </c>
      <c r="E582" s="45" t="s">
        <v>239</v>
      </c>
      <c r="F582" s="45"/>
      <c r="G582" s="46">
        <f>G583</f>
        <v>46593752</v>
      </c>
      <c r="H582" s="46">
        <f t="shared" si="232"/>
        <v>46593752</v>
      </c>
      <c r="I582" s="46">
        <f t="shared" si="232"/>
        <v>46593752</v>
      </c>
      <c r="J582" s="28"/>
      <c r="K582" s="28"/>
      <c r="L582" s="28"/>
      <c r="M582" s="28"/>
      <c r="N582" s="28"/>
      <c r="O582" s="28"/>
      <c r="P582" s="28"/>
      <c r="Q582" s="28"/>
      <c r="R582" s="28"/>
      <c r="S582" s="28"/>
      <c r="T582" s="28"/>
      <c r="U582" s="28"/>
      <c r="V582" s="28"/>
      <c r="W582" s="28"/>
      <c r="X582" s="28"/>
      <c r="Y582" s="28"/>
    </row>
    <row r="583" spans="1:25" x14ac:dyDescent="0.2">
      <c r="A583" s="47" t="s">
        <v>199</v>
      </c>
      <c r="B583" s="166">
        <v>701</v>
      </c>
      <c r="C583" s="48" t="s">
        <v>110</v>
      </c>
      <c r="D583" s="48" t="s">
        <v>83</v>
      </c>
      <c r="E583" s="48" t="s">
        <v>240</v>
      </c>
      <c r="F583" s="48"/>
      <c r="G583" s="49">
        <f>G584</f>
        <v>46593752</v>
      </c>
      <c r="H583" s="49">
        <f t="shared" si="232"/>
        <v>46593752</v>
      </c>
      <c r="I583" s="49">
        <f t="shared" si="232"/>
        <v>46593752</v>
      </c>
    </row>
    <row r="584" spans="1:25" ht="30" x14ac:dyDescent="0.2">
      <c r="A584" s="47" t="s">
        <v>92</v>
      </c>
      <c r="B584" s="166">
        <v>701</v>
      </c>
      <c r="C584" s="48" t="s">
        <v>110</v>
      </c>
      <c r="D584" s="48" t="s">
        <v>83</v>
      </c>
      <c r="E584" s="48">
        <v>5740022001</v>
      </c>
      <c r="F584" s="48"/>
      <c r="G584" s="49">
        <f>G585</f>
        <v>46593752</v>
      </c>
      <c r="H584" s="49">
        <f t="shared" si="232"/>
        <v>46593752</v>
      </c>
      <c r="I584" s="49">
        <f t="shared" si="232"/>
        <v>46593752</v>
      </c>
    </row>
    <row r="585" spans="1:25" ht="75" x14ac:dyDescent="0.2">
      <c r="A585" s="47" t="s">
        <v>80</v>
      </c>
      <c r="B585" s="166">
        <v>701</v>
      </c>
      <c r="C585" s="48" t="s">
        <v>110</v>
      </c>
      <c r="D585" s="48" t="s">
        <v>83</v>
      </c>
      <c r="E585" s="48">
        <v>5740022001</v>
      </c>
      <c r="F585" s="48" t="s">
        <v>81</v>
      </c>
      <c r="G585" s="49">
        <v>46593752</v>
      </c>
      <c r="H585" s="49">
        <v>46593752</v>
      </c>
      <c r="I585" s="49">
        <v>46593752</v>
      </c>
    </row>
    <row r="586" spans="1:25" s="43" customFormat="1" ht="31.5" x14ac:dyDescent="0.25">
      <c r="A586" s="143" t="s">
        <v>168</v>
      </c>
      <c r="B586" s="164">
        <v>701</v>
      </c>
      <c r="C586" s="132" t="s">
        <v>116</v>
      </c>
      <c r="D586" s="132" t="s">
        <v>169</v>
      </c>
      <c r="E586" s="132"/>
      <c r="F586" s="152"/>
      <c r="G586" s="134">
        <f>G587</f>
        <v>7275596.21</v>
      </c>
      <c r="H586" s="134">
        <f t="shared" ref="H586:I590" si="233">H587</f>
        <v>36871055.180000007</v>
      </c>
      <c r="I586" s="134">
        <f t="shared" si="233"/>
        <v>23509132.210000001</v>
      </c>
      <c r="J586" s="28"/>
      <c r="K586" s="28"/>
      <c r="L586" s="28"/>
      <c r="M586" s="28"/>
      <c r="N586" s="28"/>
      <c r="O586" s="28"/>
      <c r="P586" s="28"/>
      <c r="Q586" s="28"/>
      <c r="R586" s="28"/>
      <c r="S586" s="28"/>
      <c r="T586" s="28"/>
      <c r="U586" s="28"/>
      <c r="V586" s="28"/>
      <c r="W586" s="28"/>
      <c r="X586" s="28"/>
      <c r="Y586" s="28"/>
    </row>
    <row r="587" spans="1:25" s="43" customFormat="1" ht="31.5" x14ac:dyDescent="0.25">
      <c r="A587" s="143" t="s">
        <v>170</v>
      </c>
      <c r="B587" s="164">
        <v>701</v>
      </c>
      <c r="C587" s="132" t="s">
        <v>116</v>
      </c>
      <c r="D587" s="132" t="s">
        <v>71</v>
      </c>
      <c r="E587" s="132"/>
      <c r="F587" s="152"/>
      <c r="G587" s="134">
        <f>G588</f>
        <v>7275596.21</v>
      </c>
      <c r="H587" s="134">
        <f t="shared" si="233"/>
        <v>36871055.180000007</v>
      </c>
      <c r="I587" s="134">
        <f t="shared" si="233"/>
        <v>23509132.210000001</v>
      </c>
      <c r="J587" s="28"/>
      <c r="K587" s="28"/>
      <c r="L587" s="28"/>
      <c r="M587" s="28"/>
      <c r="N587" s="28"/>
      <c r="O587" s="28"/>
      <c r="P587" s="28"/>
      <c r="Q587" s="28"/>
      <c r="R587" s="28"/>
      <c r="S587" s="28"/>
      <c r="T587" s="28"/>
      <c r="U587" s="28"/>
      <c r="V587" s="28"/>
      <c r="W587" s="28"/>
      <c r="X587" s="28"/>
      <c r="Y587" s="28"/>
    </row>
    <row r="588" spans="1:25" s="43" customFormat="1" ht="15.75" x14ac:dyDescent="0.25">
      <c r="A588" s="143" t="s">
        <v>74</v>
      </c>
      <c r="B588" s="164">
        <v>701</v>
      </c>
      <c r="C588" s="132" t="s">
        <v>116</v>
      </c>
      <c r="D588" s="132" t="s">
        <v>71</v>
      </c>
      <c r="E588" s="132" t="s">
        <v>75</v>
      </c>
      <c r="F588" s="152"/>
      <c r="G588" s="134">
        <f>G589</f>
        <v>7275596.21</v>
      </c>
      <c r="H588" s="134">
        <f t="shared" si="233"/>
        <v>36871055.180000007</v>
      </c>
      <c r="I588" s="134">
        <f t="shared" si="233"/>
        <v>23509132.210000001</v>
      </c>
      <c r="J588" s="28"/>
      <c r="K588" s="28"/>
      <c r="L588" s="28"/>
      <c r="M588" s="28"/>
      <c r="N588" s="28"/>
      <c r="O588" s="28"/>
      <c r="P588" s="28"/>
      <c r="Q588" s="28"/>
      <c r="R588" s="28"/>
      <c r="S588" s="28"/>
      <c r="T588" s="28"/>
      <c r="U588" s="28"/>
      <c r="V588" s="28"/>
      <c r="W588" s="28"/>
      <c r="X588" s="28"/>
      <c r="Y588" s="28"/>
    </row>
    <row r="589" spans="1:25" x14ac:dyDescent="0.2">
      <c r="A589" s="144" t="s">
        <v>111</v>
      </c>
      <c r="B589" s="166">
        <v>701</v>
      </c>
      <c r="C589" s="145" t="s">
        <v>116</v>
      </c>
      <c r="D589" s="145" t="s">
        <v>71</v>
      </c>
      <c r="E589" s="145" t="s">
        <v>112</v>
      </c>
      <c r="F589" s="154"/>
      <c r="G589" s="114">
        <f>G590</f>
        <v>7275596.21</v>
      </c>
      <c r="H589" s="114">
        <f t="shared" si="233"/>
        <v>36871055.180000007</v>
      </c>
      <c r="I589" s="114">
        <f t="shared" si="233"/>
        <v>23509132.210000001</v>
      </c>
    </row>
    <row r="590" spans="1:25" x14ac:dyDescent="0.2">
      <c r="A590" s="144" t="s">
        <v>171</v>
      </c>
      <c r="B590" s="166">
        <v>701</v>
      </c>
      <c r="C590" s="145" t="s">
        <v>116</v>
      </c>
      <c r="D590" s="145" t="s">
        <v>71</v>
      </c>
      <c r="E590" s="145" t="s">
        <v>172</v>
      </c>
      <c r="F590" s="154"/>
      <c r="G590" s="114">
        <f>G591</f>
        <v>7275596.21</v>
      </c>
      <c r="H590" s="114">
        <f t="shared" si="233"/>
        <v>36871055.180000007</v>
      </c>
      <c r="I590" s="114">
        <f t="shared" si="233"/>
        <v>23509132.210000001</v>
      </c>
    </row>
    <row r="591" spans="1:25" ht="30" x14ac:dyDescent="0.2">
      <c r="A591" s="144" t="s">
        <v>173</v>
      </c>
      <c r="B591" s="166">
        <v>701</v>
      </c>
      <c r="C591" s="145" t="s">
        <v>116</v>
      </c>
      <c r="D591" s="145" t="s">
        <v>71</v>
      </c>
      <c r="E591" s="145" t="s">
        <v>172</v>
      </c>
      <c r="F591" s="154" t="s">
        <v>174</v>
      </c>
      <c r="G591" s="114">
        <f>'Приложение 3'!F243</f>
        <v>7275596.21</v>
      </c>
      <c r="H591" s="114">
        <f>'Приложение 3'!G243</f>
        <v>36871055.180000007</v>
      </c>
      <c r="I591" s="114">
        <f>'Приложение 3'!H243</f>
        <v>23509132.210000001</v>
      </c>
    </row>
    <row r="592" spans="1:25" ht="63" x14ac:dyDescent="0.2">
      <c r="A592" s="155" t="s">
        <v>175</v>
      </c>
      <c r="B592" s="257">
        <v>701</v>
      </c>
      <c r="C592" s="156" t="s">
        <v>176</v>
      </c>
      <c r="D592" s="156"/>
      <c r="E592" s="156"/>
      <c r="F592" s="157"/>
      <c r="G592" s="158">
        <f>G593</f>
        <v>555570936.87999988</v>
      </c>
      <c r="H592" s="158">
        <f t="shared" ref="H592:I594" si="234">H593</f>
        <v>1172321.5699999998</v>
      </c>
      <c r="I592" s="158">
        <f t="shared" si="234"/>
        <v>1198735.99</v>
      </c>
    </row>
    <row r="593" spans="1:9" ht="31.5" x14ac:dyDescent="0.2">
      <c r="A593" s="77" t="s">
        <v>177</v>
      </c>
      <c r="B593" s="258">
        <v>701</v>
      </c>
      <c r="C593" s="159" t="s">
        <v>176</v>
      </c>
      <c r="D593" s="159" t="s">
        <v>83</v>
      </c>
      <c r="E593" s="159"/>
      <c r="F593" s="160"/>
      <c r="G593" s="76">
        <f>G594</f>
        <v>555570936.87999988</v>
      </c>
      <c r="H593" s="76">
        <f t="shared" si="234"/>
        <v>1172321.5699999998</v>
      </c>
      <c r="I593" s="76">
        <f t="shared" si="234"/>
        <v>1198735.99</v>
      </c>
    </row>
    <row r="594" spans="1:9" ht="15.75" x14ac:dyDescent="0.25">
      <c r="A594" s="44" t="s">
        <v>74</v>
      </c>
      <c r="B594" s="164">
        <v>701</v>
      </c>
      <c r="C594" s="159" t="s">
        <v>176</v>
      </c>
      <c r="D594" s="159" t="s">
        <v>83</v>
      </c>
      <c r="E594" s="159" t="s">
        <v>75</v>
      </c>
      <c r="F594" s="160"/>
      <c r="G594" s="76">
        <f>G595</f>
        <v>555570936.87999988</v>
      </c>
      <c r="H594" s="76">
        <f t="shared" si="234"/>
        <v>1172321.5699999998</v>
      </c>
      <c r="I594" s="76">
        <f t="shared" si="234"/>
        <v>1198735.99</v>
      </c>
    </row>
    <row r="595" spans="1:9" ht="15.75" x14ac:dyDescent="0.2">
      <c r="A595" s="47" t="s">
        <v>178</v>
      </c>
      <c r="B595" s="166">
        <v>701</v>
      </c>
      <c r="C595" s="159" t="s">
        <v>176</v>
      </c>
      <c r="D595" s="159" t="s">
        <v>83</v>
      </c>
      <c r="E595" s="159" t="s">
        <v>179</v>
      </c>
      <c r="F595" s="160"/>
      <c r="G595" s="76">
        <f>G596+G598</f>
        <v>555570936.87999988</v>
      </c>
      <c r="H595" s="76">
        <f t="shared" ref="H595:I595" si="235">H596+H598</f>
        <v>1172321.5699999998</v>
      </c>
      <c r="I595" s="76">
        <f t="shared" si="235"/>
        <v>1198735.99</v>
      </c>
    </row>
    <row r="596" spans="1:9" ht="30" x14ac:dyDescent="0.2">
      <c r="A596" s="47" t="s">
        <v>180</v>
      </c>
      <c r="B596" s="166">
        <v>701</v>
      </c>
      <c r="C596" s="161" t="s">
        <v>176</v>
      </c>
      <c r="D596" s="161" t="s">
        <v>83</v>
      </c>
      <c r="E596" s="161" t="s">
        <v>181</v>
      </c>
      <c r="F596" s="162"/>
      <c r="G596" s="2">
        <f>G597</f>
        <v>258949000</v>
      </c>
      <c r="H596" s="2">
        <f t="shared" ref="H596:I596" si="236">H597</f>
        <v>0</v>
      </c>
      <c r="I596" s="2">
        <f t="shared" si="236"/>
        <v>0</v>
      </c>
    </row>
    <row r="597" spans="1:9" x14ac:dyDescent="0.2">
      <c r="A597" s="47" t="s">
        <v>178</v>
      </c>
      <c r="B597" s="166">
        <v>701</v>
      </c>
      <c r="C597" s="161" t="s">
        <v>176</v>
      </c>
      <c r="D597" s="161" t="s">
        <v>83</v>
      </c>
      <c r="E597" s="161" t="s">
        <v>181</v>
      </c>
      <c r="F597" s="162" t="s">
        <v>182</v>
      </c>
      <c r="G597" s="2">
        <f>'Приложение 3'!F249</f>
        <v>258949000</v>
      </c>
      <c r="H597" s="2">
        <f>'Приложение 3'!G249</f>
        <v>0</v>
      </c>
      <c r="I597" s="2">
        <f>'Приложение 3'!H249</f>
        <v>0</v>
      </c>
    </row>
    <row r="598" spans="1:9" ht="30" x14ac:dyDescent="0.2">
      <c r="A598" s="47" t="s">
        <v>183</v>
      </c>
      <c r="B598" s="166">
        <v>701</v>
      </c>
      <c r="C598" s="161" t="s">
        <v>176</v>
      </c>
      <c r="D598" s="161" t="s">
        <v>83</v>
      </c>
      <c r="E598" s="161">
        <v>9960088520</v>
      </c>
      <c r="F598" s="162"/>
      <c r="G598" s="2">
        <f>G599</f>
        <v>296621936.87999994</v>
      </c>
      <c r="H598" s="2">
        <f t="shared" ref="H598:I598" si="237">H599</f>
        <v>1172321.5699999998</v>
      </c>
      <c r="I598" s="2">
        <f t="shared" si="237"/>
        <v>1198735.99</v>
      </c>
    </row>
    <row r="599" spans="1:9" x14ac:dyDescent="0.2">
      <c r="A599" s="79" t="s">
        <v>178</v>
      </c>
      <c r="B599" s="178">
        <v>701</v>
      </c>
      <c r="C599" s="161" t="s">
        <v>176</v>
      </c>
      <c r="D599" s="161" t="s">
        <v>83</v>
      </c>
      <c r="E599" s="161">
        <v>9960088520</v>
      </c>
      <c r="F599" s="162" t="s">
        <v>182</v>
      </c>
      <c r="G599" s="2">
        <f>'Приложение 3'!F251</f>
        <v>296621936.87999994</v>
      </c>
      <c r="H599" s="2">
        <f>'Приложение 3'!G251</f>
        <v>1172321.5699999998</v>
      </c>
      <c r="I599" s="2">
        <f>'Приложение 3'!H251</f>
        <v>1198735.99</v>
      </c>
    </row>
  </sheetData>
  <autoFilter ref="A14:X599"/>
  <mergeCells count="1">
    <mergeCell ref="A11:I11"/>
  </mergeCells>
  <pageMargins left="0.70866141732283472" right="0.70866141732283472" top="0.74803149606299213" bottom="0.74803149606299213" header="0.31496062992125984" footer="0.31496062992125984"/>
  <pageSetup paperSize="9" scale="52" fitToHeight="55" orientation="portrait" verticalDpi="12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N321"/>
  <sheetViews>
    <sheetView zoomScale="90" zoomScaleNormal="90" workbookViewId="0">
      <selection activeCell="K10" sqref="K10"/>
    </sheetView>
  </sheetViews>
  <sheetFormatPr defaultRowHeight="15" x14ac:dyDescent="0.25"/>
  <cols>
    <col min="1" max="1" width="67.140625" style="83" customWidth="1"/>
    <col min="2" max="2" width="8.140625" style="291" customWidth="1"/>
    <col min="3" max="3" width="6.140625" style="291" customWidth="1"/>
    <col min="4" max="4" width="6.5703125" style="291" customWidth="1"/>
    <col min="5" max="5" width="15.42578125" style="183" customWidth="1"/>
    <col min="6" max="6" width="7" style="292" customWidth="1"/>
    <col min="7" max="7" width="14.5703125" style="292" customWidth="1"/>
    <col min="8" max="8" width="19.42578125" style="293" customWidth="1"/>
    <col min="9" max="10" width="20" style="293" customWidth="1"/>
    <col min="11" max="11" width="19.42578125" style="86" customWidth="1"/>
    <col min="12" max="12" width="17.28515625" style="86" bestFit="1" customWidth="1"/>
    <col min="13" max="15" width="18" style="86" customWidth="1"/>
    <col min="16" max="254" width="9.140625" style="86"/>
    <col min="255" max="255" width="71.5703125" style="86" customWidth="1"/>
    <col min="256" max="256" width="6.140625" style="86" customWidth="1"/>
    <col min="257" max="257" width="7.42578125" style="86" bestFit="1" customWidth="1"/>
    <col min="258" max="258" width="16.5703125" style="86" customWidth="1"/>
    <col min="259" max="259" width="8.140625" style="86" bestFit="1" customWidth="1"/>
    <col min="260" max="260" width="19.28515625" style="86" customWidth="1"/>
    <col min="261" max="262" width="0" style="86" hidden="1" customWidth="1"/>
    <col min="263" max="263" width="15.42578125" style="86" bestFit="1" customWidth="1"/>
    <col min="264" max="264" width="15" style="86" bestFit="1" customWidth="1"/>
    <col min="265" max="265" width="15" style="86" customWidth="1"/>
    <col min="266" max="266" width="9.7109375" style="86" bestFit="1" customWidth="1"/>
    <col min="267" max="510" width="9.140625" style="86"/>
    <col min="511" max="511" width="71.5703125" style="86" customWidth="1"/>
    <col min="512" max="512" width="6.140625" style="86" customWidth="1"/>
    <col min="513" max="513" width="7.42578125" style="86" bestFit="1" customWidth="1"/>
    <col min="514" max="514" width="16.5703125" style="86" customWidth="1"/>
    <col min="515" max="515" width="8.140625" style="86" bestFit="1" customWidth="1"/>
    <col min="516" max="516" width="19.28515625" style="86" customWidth="1"/>
    <col min="517" max="518" width="0" style="86" hidden="1" customWidth="1"/>
    <col min="519" max="519" width="15.42578125" style="86" bestFit="1" customWidth="1"/>
    <col min="520" max="520" width="15" style="86" bestFit="1" customWidth="1"/>
    <col min="521" max="521" width="15" style="86" customWidth="1"/>
    <col min="522" max="522" width="9.7109375" style="86" bestFit="1" customWidth="1"/>
    <col min="523" max="766" width="9.140625" style="86"/>
    <col min="767" max="767" width="71.5703125" style="86" customWidth="1"/>
    <col min="768" max="768" width="6.140625" style="86" customWidth="1"/>
    <col min="769" max="769" width="7.42578125" style="86" bestFit="1" customWidth="1"/>
    <col min="770" max="770" width="16.5703125" style="86" customWidth="1"/>
    <col min="771" max="771" width="8.140625" style="86" bestFit="1" customWidth="1"/>
    <col min="772" max="772" width="19.28515625" style="86" customWidth="1"/>
    <col min="773" max="774" width="0" style="86" hidden="1" customWidth="1"/>
    <col min="775" max="775" width="15.42578125" style="86" bestFit="1" customWidth="1"/>
    <col min="776" max="776" width="15" style="86" bestFit="1" customWidth="1"/>
    <col min="777" max="777" width="15" style="86" customWidth="1"/>
    <col min="778" max="778" width="9.7109375" style="86" bestFit="1" customWidth="1"/>
    <col min="779" max="1022" width="9.140625" style="86"/>
    <col min="1023" max="1023" width="71.5703125" style="86" customWidth="1"/>
    <col min="1024" max="1024" width="6.140625" style="86" customWidth="1"/>
    <col min="1025" max="1025" width="7.42578125" style="86" bestFit="1" customWidth="1"/>
    <col min="1026" max="1026" width="16.5703125" style="86" customWidth="1"/>
    <col min="1027" max="1027" width="8.140625" style="86" bestFit="1" customWidth="1"/>
    <col min="1028" max="1028" width="19.28515625" style="86" customWidth="1"/>
    <col min="1029" max="1030" width="0" style="86" hidden="1" customWidth="1"/>
    <col min="1031" max="1031" width="15.42578125" style="86" bestFit="1" customWidth="1"/>
    <col min="1032" max="1032" width="15" style="86" bestFit="1" customWidth="1"/>
    <col min="1033" max="1033" width="15" style="86" customWidth="1"/>
    <col min="1034" max="1034" width="9.7109375" style="86" bestFit="1" customWidth="1"/>
    <col min="1035" max="1278" width="9.140625" style="86"/>
    <col min="1279" max="1279" width="71.5703125" style="86" customWidth="1"/>
    <col min="1280" max="1280" width="6.140625" style="86" customWidth="1"/>
    <col min="1281" max="1281" width="7.42578125" style="86" bestFit="1" customWidth="1"/>
    <col min="1282" max="1282" width="16.5703125" style="86" customWidth="1"/>
    <col min="1283" max="1283" width="8.140625" style="86" bestFit="1" customWidth="1"/>
    <col min="1284" max="1284" width="19.28515625" style="86" customWidth="1"/>
    <col min="1285" max="1286" width="0" style="86" hidden="1" customWidth="1"/>
    <col min="1287" max="1287" width="15.42578125" style="86" bestFit="1" customWidth="1"/>
    <col min="1288" max="1288" width="15" style="86" bestFit="1" customWidth="1"/>
    <col min="1289" max="1289" width="15" style="86" customWidth="1"/>
    <col min="1290" max="1290" width="9.7109375" style="86" bestFit="1" customWidth="1"/>
    <col min="1291" max="1534" width="9.140625" style="86"/>
    <col min="1535" max="1535" width="71.5703125" style="86" customWidth="1"/>
    <col min="1536" max="1536" width="6.140625" style="86" customWidth="1"/>
    <col min="1537" max="1537" width="7.42578125" style="86" bestFit="1" customWidth="1"/>
    <col min="1538" max="1538" width="16.5703125" style="86" customWidth="1"/>
    <col min="1539" max="1539" width="8.140625" style="86" bestFit="1" customWidth="1"/>
    <col min="1540" max="1540" width="19.28515625" style="86" customWidth="1"/>
    <col min="1541" max="1542" width="0" style="86" hidden="1" customWidth="1"/>
    <col min="1543" max="1543" width="15.42578125" style="86" bestFit="1" customWidth="1"/>
    <col min="1544" max="1544" width="15" style="86" bestFit="1" customWidth="1"/>
    <col min="1545" max="1545" width="15" style="86" customWidth="1"/>
    <col min="1546" max="1546" width="9.7109375" style="86" bestFit="1" customWidth="1"/>
    <col min="1547" max="1790" width="9.140625" style="86"/>
    <col min="1791" max="1791" width="71.5703125" style="86" customWidth="1"/>
    <col min="1792" max="1792" width="6.140625" style="86" customWidth="1"/>
    <col min="1793" max="1793" width="7.42578125" style="86" bestFit="1" customWidth="1"/>
    <col min="1794" max="1794" width="16.5703125" style="86" customWidth="1"/>
    <col min="1795" max="1795" width="8.140625" style="86" bestFit="1" customWidth="1"/>
    <col min="1796" max="1796" width="19.28515625" style="86" customWidth="1"/>
    <col min="1797" max="1798" width="0" style="86" hidden="1" customWidth="1"/>
    <col min="1799" max="1799" width="15.42578125" style="86" bestFit="1" customWidth="1"/>
    <col min="1800" max="1800" width="15" style="86" bestFit="1" customWidth="1"/>
    <col min="1801" max="1801" width="15" style="86" customWidth="1"/>
    <col min="1802" max="1802" width="9.7109375" style="86" bestFit="1" customWidth="1"/>
    <col min="1803" max="2046" width="9.140625" style="86"/>
    <col min="2047" max="2047" width="71.5703125" style="86" customWidth="1"/>
    <col min="2048" max="2048" width="6.140625" style="86" customWidth="1"/>
    <col min="2049" max="2049" width="7.42578125" style="86" bestFit="1" customWidth="1"/>
    <col min="2050" max="2050" width="16.5703125" style="86" customWidth="1"/>
    <col min="2051" max="2051" width="8.140625" style="86" bestFit="1" customWidth="1"/>
    <col min="2052" max="2052" width="19.28515625" style="86" customWidth="1"/>
    <col min="2053" max="2054" width="0" style="86" hidden="1" customWidth="1"/>
    <col min="2055" max="2055" width="15.42578125" style="86" bestFit="1" customWidth="1"/>
    <col min="2056" max="2056" width="15" style="86" bestFit="1" customWidth="1"/>
    <col min="2057" max="2057" width="15" style="86" customWidth="1"/>
    <col min="2058" max="2058" width="9.7109375" style="86" bestFit="1" customWidth="1"/>
    <col min="2059" max="2302" width="9.140625" style="86"/>
    <col min="2303" max="2303" width="71.5703125" style="86" customWidth="1"/>
    <col min="2304" max="2304" width="6.140625" style="86" customWidth="1"/>
    <col min="2305" max="2305" width="7.42578125" style="86" bestFit="1" customWidth="1"/>
    <col min="2306" max="2306" width="16.5703125" style="86" customWidth="1"/>
    <col min="2307" max="2307" width="8.140625" style="86" bestFit="1" customWidth="1"/>
    <col min="2308" max="2308" width="19.28515625" style="86" customWidth="1"/>
    <col min="2309" max="2310" width="0" style="86" hidden="1" customWidth="1"/>
    <col min="2311" max="2311" width="15.42578125" style="86" bestFit="1" customWidth="1"/>
    <col min="2312" max="2312" width="15" style="86" bestFit="1" customWidth="1"/>
    <col min="2313" max="2313" width="15" style="86" customWidth="1"/>
    <col min="2314" max="2314" width="9.7109375" style="86" bestFit="1" customWidth="1"/>
    <col min="2315" max="2558" width="9.140625" style="86"/>
    <col min="2559" max="2559" width="71.5703125" style="86" customWidth="1"/>
    <col min="2560" max="2560" width="6.140625" style="86" customWidth="1"/>
    <col min="2561" max="2561" width="7.42578125" style="86" bestFit="1" customWidth="1"/>
    <col min="2562" max="2562" width="16.5703125" style="86" customWidth="1"/>
    <col min="2563" max="2563" width="8.140625" style="86" bestFit="1" customWidth="1"/>
    <col min="2564" max="2564" width="19.28515625" style="86" customWidth="1"/>
    <col min="2565" max="2566" width="0" style="86" hidden="1" customWidth="1"/>
    <col min="2567" max="2567" width="15.42578125" style="86" bestFit="1" customWidth="1"/>
    <col min="2568" max="2568" width="15" style="86" bestFit="1" customWidth="1"/>
    <col min="2569" max="2569" width="15" style="86" customWidth="1"/>
    <col min="2570" max="2570" width="9.7109375" style="86" bestFit="1" customWidth="1"/>
    <col min="2571" max="2814" width="9.140625" style="86"/>
    <col min="2815" max="2815" width="71.5703125" style="86" customWidth="1"/>
    <col min="2816" max="2816" width="6.140625" style="86" customWidth="1"/>
    <col min="2817" max="2817" width="7.42578125" style="86" bestFit="1" customWidth="1"/>
    <col min="2818" max="2818" width="16.5703125" style="86" customWidth="1"/>
    <col min="2819" max="2819" width="8.140625" style="86" bestFit="1" customWidth="1"/>
    <col min="2820" max="2820" width="19.28515625" style="86" customWidth="1"/>
    <col min="2821" max="2822" width="0" style="86" hidden="1" customWidth="1"/>
    <col min="2823" max="2823" width="15.42578125" style="86" bestFit="1" customWidth="1"/>
    <col min="2824" max="2824" width="15" style="86" bestFit="1" customWidth="1"/>
    <col min="2825" max="2825" width="15" style="86" customWidth="1"/>
    <col min="2826" max="2826" width="9.7109375" style="86" bestFit="1" customWidth="1"/>
    <col min="2827" max="3070" width="9.140625" style="86"/>
    <col min="3071" max="3071" width="71.5703125" style="86" customWidth="1"/>
    <col min="3072" max="3072" width="6.140625" style="86" customWidth="1"/>
    <col min="3073" max="3073" width="7.42578125" style="86" bestFit="1" customWidth="1"/>
    <col min="3074" max="3074" width="16.5703125" style="86" customWidth="1"/>
    <col min="3075" max="3075" width="8.140625" style="86" bestFit="1" customWidth="1"/>
    <col min="3076" max="3076" width="19.28515625" style="86" customWidth="1"/>
    <col min="3077" max="3078" width="0" style="86" hidden="1" customWidth="1"/>
    <col min="3079" max="3079" width="15.42578125" style="86" bestFit="1" customWidth="1"/>
    <col min="3080" max="3080" width="15" style="86" bestFit="1" customWidth="1"/>
    <col min="3081" max="3081" width="15" style="86" customWidth="1"/>
    <col min="3082" max="3082" width="9.7109375" style="86" bestFit="1" customWidth="1"/>
    <col min="3083" max="3326" width="9.140625" style="86"/>
    <col min="3327" max="3327" width="71.5703125" style="86" customWidth="1"/>
    <col min="3328" max="3328" width="6.140625" style="86" customWidth="1"/>
    <col min="3329" max="3329" width="7.42578125" style="86" bestFit="1" customWidth="1"/>
    <col min="3330" max="3330" width="16.5703125" style="86" customWidth="1"/>
    <col min="3331" max="3331" width="8.140625" style="86" bestFit="1" customWidth="1"/>
    <col min="3332" max="3332" width="19.28515625" style="86" customWidth="1"/>
    <col min="3333" max="3334" width="0" style="86" hidden="1" customWidth="1"/>
    <col min="3335" max="3335" width="15.42578125" style="86" bestFit="1" customWidth="1"/>
    <col min="3336" max="3336" width="15" style="86" bestFit="1" customWidth="1"/>
    <col min="3337" max="3337" width="15" style="86" customWidth="1"/>
    <col min="3338" max="3338" width="9.7109375" style="86" bestFit="1" customWidth="1"/>
    <col min="3339" max="3582" width="9.140625" style="86"/>
    <col min="3583" max="3583" width="71.5703125" style="86" customWidth="1"/>
    <col min="3584" max="3584" width="6.140625" style="86" customWidth="1"/>
    <col min="3585" max="3585" width="7.42578125" style="86" bestFit="1" customWidth="1"/>
    <col min="3586" max="3586" width="16.5703125" style="86" customWidth="1"/>
    <col min="3587" max="3587" width="8.140625" style="86" bestFit="1" customWidth="1"/>
    <col min="3588" max="3588" width="19.28515625" style="86" customWidth="1"/>
    <col min="3589" max="3590" width="0" style="86" hidden="1" customWidth="1"/>
    <col min="3591" max="3591" width="15.42578125" style="86" bestFit="1" customWidth="1"/>
    <col min="3592" max="3592" width="15" style="86" bestFit="1" customWidth="1"/>
    <col min="3593" max="3593" width="15" style="86" customWidth="1"/>
    <col min="3594" max="3594" width="9.7109375" style="86" bestFit="1" customWidth="1"/>
    <col min="3595" max="3838" width="9.140625" style="86"/>
    <col min="3839" max="3839" width="71.5703125" style="86" customWidth="1"/>
    <col min="3840" max="3840" width="6.140625" style="86" customWidth="1"/>
    <col min="3841" max="3841" width="7.42578125" style="86" bestFit="1" customWidth="1"/>
    <col min="3842" max="3842" width="16.5703125" style="86" customWidth="1"/>
    <col min="3843" max="3843" width="8.140625" style="86" bestFit="1" customWidth="1"/>
    <col min="3844" max="3844" width="19.28515625" style="86" customWidth="1"/>
    <col min="3845" max="3846" width="0" style="86" hidden="1" customWidth="1"/>
    <col min="3847" max="3847" width="15.42578125" style="86" bestFit="1" customWidth="1"/>
    <col min="3848" max="3848" width="15" style="86" bestFit="1" customWidth="1"/>
    <col min="3849" max="3849" width="15" style="86" customWidth="1"/>
    <col min="3850" max="3850" width="9.7109375" style="86" bestFit="1" customWidth="1"/>
    <col min="3851" max="4094" width="9.140625" style="86"/>
    <col min="4095" max="4095" width="71.5703125" style="86" customWidth="1"/>
    <col min="4096" max="4096" width="6.140625" style="86" customWidth="1"/>
    <col min="4097" max="4097" width="7.42578125" style="86" bestFit="1" customWidth="1"/>
    <col min="4098" max="4098" width="16.5703125" style="86" customWidth="1"/>
    <col min="4099" max="4099" width="8.140625" style="86" bestFit="1" customWidth="1"/>
    <col min="4100" max="4100" width="19.28515625" style="86" customWidth="1"/>
    <col min="4101" max="4102" width="0" style="86" hidden="1" customWidth="1"/>
    <col min="4103" max="4103" width="15.42578125" style="86" bestFit="1" customWidth="1"/>
    <col min="4104" max="4104" width="15" style="86" bestFit="1" customWidth="1"/>
    <col min="4105" max="4105" width="15" style="86" customWidth="1"/>
    <col min="4106" max="4106" width="9.7109375" style="86" bestFit="1" customWidth="1"/>
    <col min="4107" max="4350" width="9.140625" style="86"/>
    <col min="4351" max="4351" width="71.5703125" style="86" customWidth="1"/>
    <col min="4352" max="4352" width="6.140625" style="86" customWidth="1"/>
    <col min="4353" max="4353" width="7.42578125" style="86" bestFit="1" customWidth="1"/>
    <col min="4354" max="4354" width="16.5703125" style="86" customWidth="1"/>
    <col min="4355" max="4355" width="8.140625" style="86" bestFit="1" customWidth="1"/>
    <col min="4356" max="4356" width="19.28515625" style="86" customWidth="1"/>
    <col min="4357" max="4358" width="0" style="86" hidden="1" customWidth="1"/>
    <col min="4359" max="4359" width="15.42578125" style="86" bestFit="1" customWidth="1"/>
    <col min="4360" max="4360" width="15" style="86" bestFit="1" customWidth="1"/>
    <col min="4361" max="4361" width="15" style="86" customWidth="1"/>
    <col min="4362" max="4362" width="9.7109375" style="86" bestFit="1" customWidth="1"/>
    <col min="4363" max="4606" width="9.140625" style="86"/>
    <col min="4607" max="4607" width="71.5703125" style="86" customWidth="1"/>
    <col min="4608" max="4608" width="6.140625" style="86" customWidth="1"/>
    <col min="4609" max="4609" width="7.42578125" style="86" bestFit="1" customWidth="1"/>
    <col min="4610" max="4610" width="16.5703125" style="86" customWidth="1"/>
    <col min="4611" max="4611" width="8.140625" style="86" bestFit="1" customWidth="1"/>
    <col min="4612" max="4612" width="19.28515625" style="86" customWidth="1"/>
    <col min="4613" max="4614" width="0" style="86" hidden="1" customWidth="1"/>
    <col min="4615" max="4615" width="15.42578125" style="86" bestFit="1" customWidth="1"/>
    <col min="4616" max="4616" width="15" style="86" bestFit="1" customWidth="1"/>
    <col min="4617" max="4617" width="15" style="86" customWidth="1"/>
    <col min="4618" max="4618" width="9.7109375" style="86" bestFit="1" customWidth="1"/>
    <col min="4619" max="4862" width="9.140625" style="86"/>
    <col min="4863" max="4863" width="71.5703125" style="86" customWidth="1"/>
    <col min="4864" max="4864" width="6.140625" style="86" customWidth="1"/>
    <col min="4865" max="4865" width="7.42578125" style="86" bestFit="1" customWidth="1"/>
    <col min="4866" max="4866" width="16.5703125" style="86" customWidth="1"/>
    <col min="4867" max="4867" width="8.140625" style="86" bestFit="1" customWidth="1"/>
    <col min="4868" max="4868" width="19.28515625" style="86" customWidth="1"/>
    <col min="4869" max="4870" width="0" style="86" hidden="1" customWidth="1"/>
    <col min="4871" max="4871" width="15.42578125" style="86" bestFit="1" customWidth="1"/>
    <col min="4872" max="4872" width="15" style="86" bestFit="1" customWidth="1"/>
    <col min="4873" max="4873" width="15" style="86" customWidth="1"/>
    <col min="4874" max="4874" width="9.7109375" style="86" bestFit="1" customWidth="1"/>
    <col min="4875" max="5118" width="9.140625" style="86"/>
    <col min="5119" max="5119" width="71.5703125" style="86" customWidth="1"/>
    <col min="5120" max="5120" width="6.140625" style="86" customWidth="1"/>
    <col min="5121" max="5121" width="7.42578125" style="86" bestFit="1" customWidth="1"/>
    <col min="5122" max="5122" width="16.5703125" style="86" customWidth="1"/>
    <col min="5123" max="5123" width="8.140625" style="86" bestFit="1" customWidth="1"/>
    <col min="5124" max="5124" width="19.28515625" style="86" customWidth="1"/>
    <col min="5125" max="5126" width="0" style="86" hidden="1" customWidth="1"/>
    <col min="5127" max="5127" width="15.42578125" style="86" bestFit="1" customWidth="1"/>
    <col min="5128" max="5128" width="15" style="86" bestFit="1" customWidth="1"/>
    <col min="5129" max="5129" width="15" style="86" customWidth="1"/>
    <col min="5130" max="5130" width="9.7109375" style="86" bestFit="1" customWidth="1"/>
    <col min="5131" max="5374" width="9.140625" style="86"/>
    <col min="5375" max="5375" width="71.5703125" style="86" customWidth="1"/>
    <col min="5376" max="5376" width="6.140625" style="86" customWidth="1"/>
    <col min="5377" max="5377" width="7.42578125" style="86" bestFit="1" customWidth="1"/>
    <col min="5378" max="5378" width="16.5703125" style="86" customWidth="1"/>
    <col min="5379" max="5379" width="8.140625" style="86" bestFit="1" customWidth="1"/>
    <col min="5380" max="5380" width="19.28515625" style="86" customWidth="1"/>
    <col min="5381" max="5382" width="0" style="86" hidden="1" customWidth="1"/>
    <col min="5383" max="5383" width="15.42578125" style="86" bestFit="1" customWidth="1"/>
    <col min="5384" max="5384" width="15" style="86" bestFit="1" customWidth="1"/>
    <col min="5385" max="5385" width="15" style="86" customWidth="1"/>
    <col min="5386" max="5386" width="9.7109375" style="86" bestFit="1" customWidth="1"/>
    <col min="5387" max="5630" width="9.140625" style="86"/>
    <col min="5631" max="5631" width="71.5703125" style="86" customWidth="1"/>
    <col min="5632" max="5632" width="6.140625" style="86" customWidth="1"/>
    <col min="5633" max="5633" width="7.42578125" style="86" bestFit="1" customWidth="1"/>
    <col min="5634" max="5634" width="16.5703125" style="86" customWidth="1"/>
    <col min="5635" max="5635" width="8.140625" style="86" bestFit="1" customWidth="1"/>
    <col min="5636" max="5636" width="19.28515625" style="86" customWidth="1"/>
    <col min="5637" max="5638" width="0" style="86" hidden="1" customWidth="1"/>
    <col min="5639" max="5639" width="15.42578125" style="86" bestFit="1" customWidth="1"/>
    <col min="5640" max="5640" width="15" style="86" bestFit="1" customWidth="1"/>
    <col min="5641" max="5641" width="15" style="86" customWidth="1"/>
    <col min="5642" max="5642" width="9.7109375" style="86" bestFit="1" customWidth="1"/>
    <col min="5643" max="5886" width="9.140625" style="86"/>
    <col min="5887" max="5887" width="71.5703125" style="86" customWidth="1"/>
    <col min="5888" max="5888" width="6.140625" style="86" customWidth="1"/>
    <col min="5889" max="5889" width="7.42578125" style="86" bestFit="1" customWidth="1"/>
    <col min="5890" max="5890" width="16.5703125" style="86" customWidth="1"/>
    <col min="5891" max="5891" width="8.140625" style="86" bestFit="1" customWidth="1"/>
    <col min="5892" max="5892" width="19.28515625" style="86" customWidth="1"/>
    <col min="5893" max="5894" width="0" style="86" hidden="1" customWidth="1"/>
    <col min="5895" max="5895" width="15.42578125" style="86" bestFit="1" customWidth="1"/>
    <col min="5896" max="5896" width="15" style="86" bestFit="1" customWidth="1"/>
    <col min="5897" max="5897" width="15" style="86" customWidth="1"/>
    <col min="5898" max="5898" width="9.7109375" style="86" bestFit="1" customWidth="1"/>
    <col min="5899" max="6142" width="9.140625" style="86"/>
    <col min="6143" max="6143" width="71.5703125" style="86" customWidth="1"/>
    <col min="6144" max="6144" width="6.140625" style="86" customWidth="1"/>
    <col min="6145" max="6145" width="7.42578125" style="86" bestFit="1" customWidth="1"/>
    <col min="6146" max="6146" width="16.5703125" style="86" customWidth="1"/>
    <col min="6147" max="6147" width="8.140625" style="86" bestFit="1" customWidth="1"/>
    <col min="6148" max="6148" width="19.28515625" style="86" customWidth="1"/>
    <col min="6149" max="6150" width="0" style="86" hidden="1" customWidth="1"/>
    <col min="6151" max="6151" width="15.42578125" style="86" bestFit="1" customWidth="1"/>
    <col min="6152" max="6152" width="15" style="86" bestFit="1" customWidth="1"/>
    <col min="6153" max="6153" width="15" style="86" customWidth="1"/>
    <col min="6154" max="6154" width="9.7109375" style="86" bestFit="1" customWidth="1"/>
    <col min="6155" max="6398" width="9.140625" style="86"/>
    <col min="6399" max="6399" width="71.5703125" style="86" customWidth="1"/>
    <col min="6400" max="6400" width="6.140625" style="86" customWidth="1"/>
    <col min="6401" max="6401" width="7.42578125" style="86" bestFit="1" customWidth="1"/>
    <col min="6402" max="6402" width="16.5703125" style="86" customWidth="1"/>
    <col min="6403" max="6403" width="8.140625" style="86" bestFit="1" customWidth="1"/>
    <col min="6404" max="6404" width="19.28515625" style="86" customWidth="1"/>
    <col min="6405" max="6406" width="0" style="86" hidden="1" customWidth="1"/>
    <col min="6407" max="6407" width="15.42578125" style="86" bestFit="1" customWidth="1"/>
    <col min="6408" max="6408" width="15" style="86" bestFit="1" customWidth="1"/>
    <col min="6409" max="6409" width="15" style="86" customWidth="1"/>
    <col min="6410" max="6410" width="9.7109375" style="86" bestFit="1" customWidth="1"/>
    <col min="6411" max="6654" width="9.140625" style="86"/>
    <col min="6655" max="6655" width="71.5703125" style="86" customWidth="1"/>
    <col min="6656" max="6656" width="6.140625" style="86" customWidth="1"/>
    <col min="6657" max="6657" width="7.42578125" style="86" bestFit="1" customWidth="1"/>
    <col min="6658" max="6658" width="16.5703125" style="86" customWidth="1"/>
    <col min="6659" max="6659" width="8.140625" style="86" bestFit="1" customWidth="1"/>
    <col min="6660" max="6660" width="19.28515625" style="86" customWidth="1"/>
    <col min="6661" max="6662" width="0" style="86" hidden="1" customWidth="1"/>
    <col min="6663" max="6663" width="15.42578125" style="86" bestFit="1" customWidth="1"/>
    <col min="6664" max="6664" width="15" style="86" bestFit="1" customWidth="1"/>
    <col min="6665" max="6665" width="15" style="86" customWidth="1"/>
    <col min="6666" max="6666" width="9.7109375" style="86" bestFit="1" customWidth="1"/>
    <col min="6667" max="6910" width="9.140625" style="86"/>
    <col min="6911" max="6911" width="71.5703125" style="86" customWidth="1"/>
    <col min="6912" max="6912" width="6.140625" style="86" customWidth="1"/>
    <col min="6913" max="6913" width="7.42578125" style="86" bestFit="1" customWidth="1"/>
    <col min="6914" max="6914" width="16.5703125" style="86" customWidth="1"/>
    <col min="6915" max="6915" width="8.140625" style="86" bestFit="1" customWidth="1"/>
    <col min="6916" max="6916" width="19.28515625" style="86" customWidth="1"/>
    <col min="6917" max="6918" width="0" style="86" hidden="1" customWidth="1"/>
    <col min="6919" max="6919" width="15.42578125" style="86" bestFit="1" customWidth="1"/>
    <col min="6920" max="6920" width="15" style="86" bestFit="1" customWidth="1"/>
    <col min="6921" max="6921" width="15" style="86" customWidth="1"/>
    <col min="6922" max="6922" width="9.7109375" style="86" bestFit="1" customWidth="1"/>
    <col min="6923" max="7166" width="9.140625" style="86"/>
    <col min="7167" max="7167" width="71.5703125" style="86" customWidth="1"/>
    <col min="7168" max="7168" width="6.140625" style="86" customWidth="1"/>
    <col min="7169" max="7169" width="7.42578125" style="86" bestFit="1" customWidth="1"/>
    <col min="7170" max="7170" width="16.5703125" style="86" customWidth="1"/>
    <col min="7171" max="7171" width="8.140625" style="86" bestFit="1" customWidth="1"/>
    <col min="7172" max="7172" width="19.28515625" style="86" customWidth="1"/>
    <col min="7173" max="7174" width="0" style="86" hidden="1" customWidth="1"/>
    <col min="7175" max="7175" width="15.42578125" style="86" bestFit="1" customWidth="1"/>
    <col min="7176" max="7176" width="15" style="86" bestFit="1" customWidth="1"/>
    <col min="7177" max="7177" width="15" style="86" customWidth="1"/>
    <col min="7178" max="7178" width="9.7109375" style="86" bestFit="1" customWidth="1"/>
    <col min="7179" max="7422" width="9.140625" style="86"/>
    <col min="7423" max="7423" width="71.5703125" style="86" customWidth="1"/>
    <col min="7424" max="7424" width="6.140625" style="86" customWidth="1"/>
    <col min="7425" max="7425" width="7.42578125" style="86" bestFit="1" customWidth="1"/>
    <col min="7426" max="7426" width="16.5703125" style="86" customWidth="1"/>
    <col min="7427" max="7427" width="8.140625" style="86" bestFit="1" customWidth="1"/>
    <col min="7428" max="7428" width="19.28515625" style="86" customWidth="1"/>
    <col min="7429" max="7430" width="0" style="86" hidden="1" customWidth="1"/>
    <col min="7431" max="7431" width="15.42578125" style="86" bestFit="1" customWidth="1"/>
    <col min="7432" max="7432" width="15" style="86" bestFit="1" customWidth="1"/>
    <col min="7433" max="7433" width="15" style="86" customWidth="1"/>
    <col min="7434" max="7434" width="9.7109375" style="86" bestFit="1" customWidth="1"/>
    <col min="7435" max="7678" width="9.140625" style="86"/>
    <col min="7679" max="7679" width="71.5703125" style="86" customWidth="1"/>
    <col min="7680" max="7680" width="6.140625" style="86" customWidth="1"/>
    <col min="7681" max="7681" width="7.42578125" style="86" bestFit="1" customWidth="1"/>
    <col min="7682" max="7682" width="16.5703125" style="86" customWidth="1"/>
    <col min="7683" max="7683" width="8.140625" style="86" bestFit="1" customWidth="1"/>
    <col min="7684" max="7684" width="19.28515625" style="86" customWidth="1"/>
    <col min="7685" max="7686" width="0" style="86" hidden="1" customWidth="1"/>
    <col min="7687" max="7687" width="15.42578125" style="86" bestFit="1" customWidth="1"/>
    <col min="7688" max="7688" width="15" style="86" bestFit="1" customWidth="1"/>
    <col min="7689" max="7689" width="15" style="86" customWidth="1"/>
    <col min="7690" max="7690" width="9.7109375" style="86" bestFit="1" customWidth="1"/>
    <col min="7691" max="7934" width="9.140625" style="86"/>
    <col min="7935" max="7935" width="71.5703125" style="86" customWidth="1"/>
    <col min="7936" max="7936" width="6.140625" style="86" customWidth="1"/>
    <col min="7937" max="7937" width="7.42578125" style="86" bestFit="1" customWidth="1"/>
    <col min="7938" max="7938" width="16.5703125" style="86" customWidth="1"/>
    <col min="7939" max="7939" width="8.140625" style="86" bestFit="1" customWidth="1"/>
    <col min="7940" max="7940" width="19.28515625" style="86" customWidth="1"/>
    <col min="7941" max="7942" width="0" style="86" hidden="1" customWidth="1"/>
    <col min="7943" max="7943" width="15.42578125" style="86" bestFit="1" customWidth="1"/>
    <col min="7944" max="7944" width="15" style="86" bestFit="1" customWidth="1"/>
    <col min="7945" max="7945" width="15" style="86" customWidth="1"/>
    <col min="7946" max="7946" width="9.7109375" style="86" bestFit="1" customWidth="1"/>
    <col min="7947" max="8190" width="9.140625" style="86"/>
    <col min="8191" max="8191" width="71.5703125" style="86" customWidth="1"/>
    <col min="8192" max="8192" width="6.140625" style="86" customWidth="1"/>
    <col min="8193" max="8193" width="7.42578125" style="86" bestFit="1" customWidth="1"/>
    <col min="8194" max="8194" width="16.5703125" style="86" customWidth="1"/>
    <col min="8195" max="8195" width="8.140625" style="86" bestFit="1" customWidth="1"/>
    <col min="8196" max="8196" width="19.28515625" style="86" customWidth="1"/>
    <col min="8197" max="8198" width="0" style="86" hidden="1" customWidth="1"/>
    <col min="8199" max="8199" width="15.42578125" style="86" bestFit="1" customWidth="1"/>
    <col min="8200" max="8200" width="15" style="86" bestFit="1" customWidth="1"/>
    <col min="8201" max="8201" width="15" style="86" customWidth="1"/>
    <col min="8202" max="8202" width="9.7109375" style="86" bestFit="1" customWidth="1"/>
    <col min="8203" max="8446" width="9.140625" style="86"/>
    <col min="8447" max="8447" width="71.5703125" style="86" customWidth="1"/>
    <col min="8448" max="8448" width="6.140625" style="86" customWidth="1"/>
    <col min="8449" max="8449" width="7.42578125" style="86" bestFit="1" customWidth="1"/>
    <col min="8450" max="8450" width="16.5703125" style="86" customWidth="1"/>
    <col min="8451" max="8451" width="8.140625" style="86" bestFit="1" customWidth="1"/>
    <col min="8452" max="8452" width="19.28515625" style="86" customWidth="1"/>
    <col min="8453" max="8454" width="0" style="86" hidden="1" customWidth="1"/>
    <col min="8455" max="8455" width="15.42578125" style="86" bestFit="1" customWidth="1"/>
    <col min="8456" max="8456" width="15" style="86" bestFit="1" customWidth="1"/>
    <col min="8457" max="8457" width="15" style="86" customWidth="1"/>
    <col min="8458" max="8458" width="9.7109375" style="86" bestFit="1" customWidth="1"/>
    <col min="8459" max="8702" width="9.140625" style="86"/>
    <col min="8703" max="8703" width="71.5703125" style="86" customWidth="1"/>
    <col min="8704" max="8704" width="6.140625" style="86" customWidth="1"/>
    <col min="8705" max="8705" width="7.42578125" style="86" bestFit="1" customWidth="1"/>
    <col min="8706" max="8706" width="16.5703125" style="86" customWidth="1"/>
    <col min="8707" max="8707" width="8.140625" style="86" bestFit="1" customWidth="1"/>
    <col min="8708" max="8708" width="19.28515625" style="86" customWidth="1"/>
    <col min="8709" max="8710" width="0" style="86" hidden="1" customWidth="1"/>
    <col min="8711" max="8711" width="15.42578125" style="86" bestFit="1" customWidth="1"/>
    <col min="8712" max="8712" width="15" style="86" bestFit="1" customWidth="1"/>
    <col min="8713" max="8713" width="15" style="86" customWidth="1"/>
    <col min="8714" max="8714" width="9.7109375" style="86" bestFit="1" customWidth="1"/>
    <col min="8715" max="8958" width="9.140625" style="86"/>
    <col min="8959" max="8959" width="71.5703125" style="86" customWidth="1"/>
    <col min="8960" max="8960" width="6.140625" style="86" customWidth="1"/>
    <col min="8961" max="8961" width="7.42578125" style="86" bestFit="1" customWidth="1"/>
    <col min="8962" max="8962" width="16.5703125" style="86" customWidth="1"/>
    <col min="8963" max="8963" width="8.140625" style="86" bestFit="1" customWidth="1"/>
    <col min="8964" max="8964" width="19.28515625" style="86" customWidth="1"/>
    <col min="8965" max="8966" width="0" style="86" hidden="1" customWidth="1"/>
    <col min="8967" max="8967" width="15.42578125" style="86" bestFit="1" customWidth="1"/>
    <col min="8968" max="8968" width="15" style="86" bestFit="1" customWidth="1"/>
    <col min="8969" max="8969" width="15" style="86" customWidth="1"/>
    <col min="8970" max="8970" width="9.7109375" style="86" bestFit="1" customWidth="1"/>
    <col min="8971" max="9214" width="9.140625" style="86"/>
    <col min="9215" max="9215" width="71.5703125" style="86" customWidth="1"/>
    <col min="9216" max="9216" width="6.140625" style="86" customWidth="1"/>
    <col min="9217" max="9217" width="7.42578125" style="86" bestFit="1" customWidth="1"/>
    <col min="9218" max="9218" width="16.5703125" style="86" customWidth="1"/>
    <col min="9219" max="9219" width="8.140625" style="86" bestFit="1" customWidth="1"/>
    <col min="9220" max="9220" width="19.28515625" style="86" customWidth="1"/>
    <col min="9221" max="9222" width="0" style="86" hidden="1" customWidth="1"/>
    <col min="9223" max="9223" width="15.42578125" style="86" bestFit="1" customWidth="1"/>
    <col min="9224" max="9224" width="15" style="86" bestFit="1" customWidth="1"/>
    <col min="9225" max="9225" width="15" style="86" customWidth="1"/>
    <col min="9226" max="9226" width="9.7109375" style="86" bestFit="1" customWidth="1"/>
    <col min="9227" max="9470" width="9.140625" style="86"/>
    <col min="9471" max="9471" width="71.5703125" style="86" customWidth="1"/>
    <col min="9472" max="9472" width="6.140625" style="86" customWidth="1"/>
    <col min="9473" max="9473" width="7.42578125" style="86" bestFit="1" customWidth="1"/>
    <col min="9474" max="9474" width="16.5703125" style="86" customWidth="1"/>
    <col min="9475" max="9475" width="8.140625" style="86" bestFit="1" customWidth="1"/>
    <col min="9476" max="9476" width="19.28515625" style="86" customWidth="1"/>
    <col min="9477" max="9478" width="0" style="86" hidden="1" customWidth="1"/>
    <col min="9479" max="9479" width="15.42578125" style="86" bestFit="1" customWidth="1"/>
    <col min="9480" max="9480" width="15" style="86" bestFit="1" customWidth="1"/>
    <col min="9481" max="9481" width="15" style="86" customWidth="1"/>
    <col min="9482" max="9482" width="9.7109375" style="86" bestFit="1" customWidth="1"/>
    <col min="9483" max="9726" width="9.140625" style="86"/>
    <col min="9727" max="9727" width="71.5703125" style="86" customWidth="1"/>
    <col min="9728" max="9728" width="6.140625" style="86" customWidth="1"/>
    <col min="9729" max="9729" width="7.42578125" style="86" bestFit="1" customWidth="1"/>
    <col min="9730" max="9730" width="16.5703125" style="86" customWidth="1"/>
    <col min="9731" max="9731" width="8.140625" style="86" bestFit="1" customWidth="1"/>
    <col min="9732" max="9732" width="19.28515625" style="86" customWidth="1"/>
    <col min="9733" max="9734" width="0" style="86" hidden="1" customWidth="1"/>
    <col min="9735" max="9735" width="15.42578125" style="86" bestFit="1" customWidth="1"/>
    <col min="9736" max="9736" width="15" style="86" bestFit="1" customWidth="1"/>
    <col min="9737" max="9737" width="15" style="86" customWidth="1"/>
    <col min="9738" max="9738" width="9.7109375" style="86" bestFit="1" customWidth="1"/>
    <col min="9739" max="9982" width="9.140625" style="86"/>
    <col min="9983" max="9983" width="71.5703125" style="86" customWidth="1"/>
    <col min="9984" max="9984" width="6.140625" style="86" customWidth="1"/>
    <col min="9985" max="9985" width="7.42578125" style="86" bestFit="1" customWidth="1"/>
    <col min="9986" max="9986" width="16.5703125" style="86" customWidth="1"/>
    <col min="9987" max="9987" width="8.140625" style="86" bestFit="1" customWidth="1"/>
    <col min="9988" max="9988" width="19.28515625" style="86" customWidth="1"/>
    <col min="9989" max="9990" width="0" style="86" hidden="1" customWidth="1"/>
    <col min="9991" max="9991" width="15.42578125" style="86" bestFit="1" customWidth="1"/>
    <col min="9992" max="9992" width="15" style="86" bestFit="1" customWidth="1"/>
    <col min="9993" max="9993" width="15" style="86" customWidth="1"/>
    <col min="9994" max="9994" width="9.7109375" style="86" bestFit="1" customWidth="1"/>
    <col min="9995" max="10238" width="9.140625" style="86"/>
    <col min="10239" max="10239" width="71.5703125" style="86" customWidth="1"/>
    <col min="10240" max="10240" width="6.140625" style="86" customWidth="1"/>
    <col min="10241" max="10241" width="7.42578125" style="86" bestFit="1" customWidth="1"/>
    <col min="10242" max="10242" width="16.5703125" style="86" customWidth="1"/>
    <col min="10243" max="10243" width="8.140625" style="86" bestFit="1" customWidth="1"/>
    <col min="10244" max="10244" width="19.28515625" style="86" customWidth="1"/>
    <col min="10245" max="10246" width="0" style="86" hidden="1" customWidth="1"/>
    <col min="10247" max="10247" width="15.42578125" style="86" bestFit="1" customWidth="1"/>
    <col min="10248" max="10248" width="15" style="86" bestFit="1" customWidth="1"/>
    <col min="10249" max="10249" width="15" style="86" customWidth="1"/>
    <col min="10250" max="10250" width="9.7109375" style="86" bestFit="1" customWidth="1"/>
    <col min="10251" max="10494" width="9.140625" style="86"/>
    <col min="10495" max="10495" width="71.5703125" style="86" customWidth="1"/>
    <col min="10496" max="10496" width="6.140625" style="86" customWidth="1"/>
    <col min="10497" max="10497" width="7.42578125" style="86" bestFit="1" customWidth="1"/>
    <col min="10498" max="10498" width="16.5703125" style="86" customWidth="1"/>
    <col min="10499" max="10499" width="8.140625" style="86" bestFit="1" customWidth="1"/>
    <col min="10500" max="10500" width="19.28515625" style="86" customWidth="1"/>
    <col min="10501" max="10502" width="0" style="86" hidden="1" customWidth="1"/>
    <col min="10503" max="10503" width="15.42578125" style="86" bestFit="1" customWidth="1"/>
    <col min="10504" max="10504" width="15" style="86" bestFit="1" customWidth="1"/>
    <col min="10505" max="10505" width="15" style="86" customWidth="1"/>
    <col min="10506" max="10506" width="9.7109375" style="86" bestFit="1" customWidth="1"/>
    <col min="10507" max="10750" width="9.140625" style="86"/>
    <col min="10751" max="10751" width="71.5703125" style="86" customWidth="1"/>
    <col min="10752" max="10752" width="6.140625" style="86" customWidth="1"/>
    <col min="10753" max="10753" width="7.42578125" style="86" bestFit="1" customWidth="1"/>
    <col min="10754" max="10754" width="16.5703125" style="86" customWidth="1"/>
    <col min="10755" max="10755" width="8.140625" style="86" bestFit="1" customWidth="1"/>
    <col min="10756" max="10756" width="19.28515625" style="86" customWidth="1"/>
    <col min="10757" max="10758" width="0" style="86" hidden="1" customWidth="1"/>
    <col min="10759" max="10759" width="15.42578125" style="86" bestFit="1" customWidth="1"/>
    <col min="10760" max="10760" width="15" style="86" bestFit="1" customWidth="1"/>
    <col min="10761" max="10761" width="15" style="86" customWidth="1"/>
    <col min="10762" max="10762" width="9.7109375" style="86" bestFit="1" customWidth="1"/>
    <col min="10763" max="11006" width="9.140625" style="86"/>
    <col min="11007" max="11007" width="71.5703125" style="86" customWidth="1"/>
    <col min="11008" max="11008" width="6.140625" style="86" customWidth="1"/>
    <col min="11009" max="11009" width="7.42578125" style="86" bestFit="1" customWidth="1"/>
    <col min="11010" max="11010" width="16.5703125" style="86" customWidth="1"/>
    <col min="11011" max="11011" width="8.140625" style="86" bestFit="1" customWidth="1"/>
    <col min="11012" max="11012" width="19.28515625" style="86" customWidth="1"/>
    <col min="11013" max="11014" width="0" style="86" hidden="1" customWidth="1"/>
    <col min="11015" max="11015" width="15.42578125" style="86" bestFit="1" customWidth="1"/>
    <col min="11016" max="11016" width="15" style="86" bestFit="1" customWidth="1"/>
    <col min="11017" max="11017" width="15" style="86" customWidth="1"/>
    <col min="11018" max="11018" width="9.7109375" style="86" bestFit="1" customWidth="1"/>
    <col min="11019" max="11262" width="9.140625" style="86"/>
    <col min="11263" max="11263" width="71.5703125" style="86" customWidth="1"/>
    <col min="11264" max="11264" width="6.140625" style="86" customWidth="1"/>
    <col min="11265" max="11265" width="7.42578125" style="86" bestFit="1" customWidth="1"/>
    <col min="11266" max="11266" width="16.5703125" style="86" customWidth="1"/>
    <col min="11267" max="11267" width="8.140625" style="86" bestFit="1" customWidth="1"/>
    <col min="11268" max="11268" width="19.28515625" style="86" customWidth="1"/>
    <col min="11269" max="11270" width="0" style="86" hidden="1" customWidth="1"/>
    <col min="11271" max="11271" width="15.42578125" style="86" bestFit="1" customWidth="1"/>
    <col min="11272" max="11272" width="15" style="86" bestFit="1" customWidth="1"/>
    <col min="11273" max="11273" width="15" style="86" customWidth="1"/>
    <col min="11274" max="11274" width="9.7109375" style="86" bestFit="1" customWidth="1"/>
    <col min="11275" max="11518" width="9.140625" style="86"/>
    <col min="11519" max="11519" width="71.5703125" style="86" customWidth="1"/>
    <col min="11520" max="11520" width="6.140625" style="86" customWidth="1"/>
    <col min="11521" max="11521" width="7.42578125" style="86" bestFit="1" customWidth="1"/>
    <col min="11522" max="11522" width="16.5703125" style="86" customWidth="1"/>
    <col min="11523" max="11523" width="8.140625" style="86" bestFit="1" customWidth="1"/>
    <col min="11524" max="11524" width="19.28515625" style="86" customWidth="1"/>
    <col min="11525" max="11526" width="0" style="86" hidden="1" customWidth="1"/>
    <col min="11527" max="11527" width="15.42578125" style="86" bestFit="1" customWidth="1"/>
    <col min="11528" max="11528" width="15" style="86" bestFit="1" customWidth="1"/>
    <col min="11529" max="11529" width="15" style="86" customWidth="1"/>
    <col min="11530" max="11530" width="9.7109375" style="86" bestFit="1" customWidth="1"/>
    <col min="11531" max="11774" width="9.140625" style="86"/>
    <col min="11775" max="11775" width="71.5703125" style="86" customWidth="1"/>
    <col min="11776" max="11776" width="6.140625" style="86" customWidth="1"/>
    <col min="11777" max="11777" width="7.42578125" style="86" bestFit="1" customWidth="1"/>
    <col min="11778" max="11778" width="16.5703125" style="86" customWidth="1"/>
    <col min="11779" max="11779" width="8.140625" style="86" bestFit="1" customWidth="1"/>
    <col min="11780" max="11780" width="19.28515625" style="86" customWidth="1"/>
    <col min="11781" max="11782" width="0" style="86" hidden="1" customWidth="1"/>
    <col min="11783" max="11783" width="15.42578125" style="86" bestFit="1" customWidth="1"/>
    <col min="11784" max="11784" width="15" style="86" bestFit="1" customWidth="1"/>
    <col min="11785" max="11785" width="15" style="86" customWidth="1"/>
    <col min="11786" max="11786" width="9.7109375" style="86" bestFit="1" customWidth="1"/>
    <col min="11787" max="12030" width="9.140625" style="86"/>
    <col min="12031" max="12031" width="71.5703125" style="86" customWidth="1"/>
    <col min="12032" max="12032" width="6.140625" style="86" customWidth="1"/>
    <col min="12033" max="12033" width="7.42578125" style="86" bestFit="1" customWidth="1"/>
    <col min="12034" max="12034" width="16.5703125" style="86" customWidth="1"/>
    <col min="12035" max="12035" width="8.140625" style="86" bestFit="1" customWidth="1"/>
    <col min="12036" max="12036" width="19.28515625" style="86" customWidth="1"/>
    <col min="12037" max="12038" width="0" style="86" hidden="1" customWidth="1"/>
    <col min="12039" max="12039" width="15.42578125" style="86" bestFit="1" customWidth="1"/>
    <col min="12040" max="12040" width="15" style="86" bestFit="1" customWidth="1"/>
    <col min="12041" max="12041" width="15" style="86" customWidth="1"/>
    <col min="12042" max="12042" width="9.7109375" style="86" bestFit="1" customWidth="1"/>
    <col min="12043" max="12286" width="9.140625" style="86"/>
    <col min="12287" max="12287" width="71.5703125" style="86" customWidth="1"/>
    <col min="12288" max="12288" width="6.140625" style="86" customWidth="1"/>
    <col min="12289" max="12289" width="7.42578125" style="86" bestFit="1" customWidth="1"/>
    <col min="12290" max="12290" width="16.5703125" style="86" customWidth="1"/>
    <col min="12291" max="12291" width="8.140625" style="86" bestFit="1" customWidth="1"/>
    <col min="12292" max="12292" width="19.28515625" style="86" customWidth="1"/>
    <col min="12293" max="12294" width="0" style="86" hidden="1" customWidth="1"/>
    <col min="12295" max="12295" width="15.42578125" style="86" bestFit="1" customWidth="1"/>
    <col min="12296" max="12296" width="15" style="86" bestFit="1" customWidth="1"/>
    <col min="12297" max="12297" width="15" style="86" customWidth="1"/>
    <col min="12298" max="12298" width="9.7109375" style="86" bestFit="1" customWidth="1"/>
    <col min="12299" max="12542" width="9.140625" style="86"/>
    <col min="12543" max="12543" width="71.5703125" style="86" customWidth="1"/>
    <col min="12544" max="12544" width="6.140625" style="86" customWidth="1"/>
    <col min="12545" max="12545" width="7.42578125" style="86" bestFit="1" customWidth="1"/>
    <col min="12546" max="12546" width="16.5703125" style="86" customWidth="1"/>
    <col min="12547" max="12547" width="8.140625" style="86" bestFit="1" customWidth="1"/>
    <col min="12548" max="12548" width="19.28515625" style="86" customWidth="1"/>
    <col min="12549" max="12550" width="0" style="86" hidden="1" customWidth="1"/>
    <col min="12551" max="12551" width="15.42578125" style="86" bestFit="1" customWidth="1"/>
    <col min="12552" max="12552" width="15" style="86" bestFit="1" customWidth="1"/>
    <col min="12553" max="12553" width="15" style="86" customWidth="1"/>
    <col min="12554" max="12554" width="9.7109375" style="86" bestFit="1" customWidth="1"/>
    <col min="12555" max="12798" width="9.140625" style="86"/>
    <col min="12799" max="12799" width="71.5703125" style="86" customWidth="1"/>
    <col min="12800" max="12800" width="6.140625" style="86" customWidth="1"/>
    <col min="12801" max="12801" width="7.42578125" style="86" bestFit="1" customWidth="1"/>
    <col min="12802" max="12802" width="16.5703125" style="86" customWidth="1"/>
    <col min="12803" max="12803" width="8.140625" style="86" bestFit="1" customWidth="1"/>
    <col min="12804" max="12804" width="19.28515625" style="86" customWidth="1"/>
    <col min="12805" max="12806" width="0" style="86" hidden="1" customWidth="1"/>
    <col min="12807" max="12807" width="15.42578125" style="86" bestFit="1" customWidth="1"/>
    <col min="12808" max="12808" width="15" style="86" bestFit="1" customWidth="1"/>
    <col min="12809" max="12809" width="15" style="86" customWidth="1"/>
    <col min="12810" max="12810" width="9.7109375" style="86" bestFit="1" customWidth="1"/>
    <col min="12811" max="13054" width="9.140625" style="86"/>
    <col min="13055" max="13055" width="71.5703125" style="86" customWidth="1"/>
    <col min="13056" max="13056" width="6.140625" style="86" customWidth="1"/>
    <col min="13057" max="13057" width="7.42578125" style="86" bestFit="1" customWidth="1"/>
    <col min="13058" max="13058" width="16.5703125" style="86" customWidth="1"/>
    <col min="13059" max="13059" width="8.140625" style="86" bestFit="1" customWidth="1"/>
    <col min="13060" max="13060" width="19.28515625" style="86" customWidth="1"/>
    <col min="13061" max="13062" width="0" style="86" hidden="1" customWidth="1"/>
    <col min="13063" max="13063" width="15.42578125" style="86" bestFit="1" customWidth="1"/>
    <col min="13064" max="13064" width="15" style="86" bestFit="1" customWidth="1"/>
    <col min="13065" max="13065" width="15" style="86" customWidth="1"/>
    <col min="13066" max="13066" width="9.7109375" style="86" bestFit="1" customWidth="1"/>
    <col min="13067" max="13310" width="9.140625" style="86"/>
    <col min="13311" max="13311" width="71.5703125" style="86" customWidth="1"/>
    <col min="13312" max="13312" width="6.140625" style="86" customWidth="1"/>
    <col min="13313" max="13313" width="7.42578125" style="86" bestFit="1" customWidth="1"/>
    <col min="13314" max="13314" width="16.5703125" style="86" customWidth="1"/>
    <col min="13315" max="13315" width="8.140625" style="86" bestFit="1" customWidth="1"/>
    <col min="13316" max="13316" width="19.28515625" style="86" customWidth="1"/>
    <col min="13317" max="13318" width="0" style="86" hidden="1" customWidth="1"/>
    <col min="13319" max="13319" width="15.42578125" style="86" bestFit="1" customWidth="1"/>
    <col min="13320" max="13320" width="15" style="86" bestFit="1" customWidth="1"/>
    <col min="13321" max="13321" width="15" style="86" customWidth="1"/>
    <col min="13322" max="13322" width="9.7109375" style="86" bestFit="1" customWidth="1"/>
    <col min="13323" max="13566" width="9.140625" style="86"/>
    <col min="13567" max="13567" width="71.5703125" style="86" customWidth="1"/>
    <col min="13568" max="13568" width="6.140625" style="86" customWidth="1"/>
    <col min="13569" max="13569" width="7.42578125" style="86" bestFit="1" customWidth="1"/>
    <col min="13570" max="13570" width="16.5703125" style="86" customWidth="1"/>
    <col min="13571" max="13571" width="8.140625" style="86" bestFit="1" customWidth="1"/>
    <col min="13572" max="13572" width="19.28515625" style="86" customWidth="1"/>
    <col min="13573" max="13574" width="0" style="86" hidden="1" customWidth="1"/>
    <col min="13575" max="13575" width="15.42578125" style="86" bestFit="1" customWidth="1"/>
    <col min="13576" max="13576" width="15" style="86" bestFit="1" customWidth="1"/>
    <col min="13577" max="13577" width="15" style="86" customWidth="1"/>
    <col min="13578" max="13578" width="9.7109375" style="86" bestFit="1" customWidth="1"/>
    <col min="13579" max="13822" width="9.140625" style="86"/>
    <col min="13823" max="13823" width="71.5703125" style="86" customWidth="1"/>
    <col min="13824" max="13824" width="6.140625" style="86" customWidth="1"/>
    <col min="13825" max="13825" width="7.42578125" style="86" bestFit="1" customWidth="1"/>
    <col min="13826" max="13826" width="16.5703125" style="86" customWidth="1"/>
    <col min="13827" max="13827" width="8.140625" style="86" bestFit="1" customWidth="1"/>
    <col min="13828" max="13828" width="19.28515625" style="86" customWidth="1"/>
    <col min="13829" max="13830" width="0" style="86" hidden="1" customWidth="1"/>
    <col min="13831" max="13831" width="15.42578125" style="86" bestFit="1" customWidth="1"/>
    <col min="13832" max="13832" width="15" style="86" bestFit="1" customWidth="1"/>
    <col min="13833" max="13833" width="15" style="86" customWidth="1"/>
    <col min="13834" max="13834" width="9.7109375" style="86" bestFit="1" customWidth="1"/>
    <col min="13835" max="14078" width="9.140625" style="86"/>
    <col min="14079" max="14079" width="71.5703125" style="86" customWidth="1"/>
    <col min="14080" max="14080" width="6.140625" style="86" customWidth="1"/>
    <col min="14081" max="14081" width="7.42578125" style="86" bestFit="1" customWidth="1"/>
    <col min="14082" max="14082" width="16.5703125" style="86" customWidth="1"/>
    <col min="14083" max="14083" width="8.140625" style="86" bestFit="1" customWidth="1"/>
    <col min="14084" max="14084" width="19.28515625" style="86" customWidth="1"/>
    <col min="14085" max="14086" width="0" style="86" hidden="1" customWidth="1"/>
    <col min="14087" max="14087" width="15.42578125" style="86" bestFit="1" customWidth="1"/>
    <col min="14088" max="14088" width="15" style="86" bestFit="1" customWidth="1"/>
    <col min="14089" max="14089" width="15" style="86" customWidth="1"/>
    <col min="14090" max="14090" width="9.7109375" style="86" bestFit="1" customWidth="1"/>
    <col min="14091" max="14334" width="9.140625" style="86"/>
    <col min="14335" max="14335" width="71.5703125" style="86" customWidth="1"/>
    <col min="14336" max="14336" width="6.140625" style="86" customWidth="1"/>
    <col min="14337" max="14337" width="7.42578125" style="86" bestFit="1" customWidth="1"/>
    <col min="14338" max="14338" width="16.5703125" style="86" customWidth="1"/>
    <col min="14339" max="14339" width="8.140625" style="86" bestFit="1" customWidth="1"/>
    <col min="14340" max="14340" width="19.28515625" style="86" customWidth="1"/>
    <col min="14341" max="14342" width="0" style="86" hidden="1" customWidth="1"/>
    <col min="14343" max="14343" width="15.42578125" style="86" bestFit="1" customWidth="1"/>
    <col min="14344" max="14344" width="15" style="86" bestFit="1" customWidth="1"/>
    <col min="14345" max="14345" width="15" style="86" customWidth="1"/>
    <col min="14346" max="14346" width="9.7109375" style="86" bestFit="1" customWidth="1"/>
    <col min="14347" max="14590" width="9.140625" style="86"/>
    <col min="14591" max="14591" width="71.5703125" style="86" customWidth="1"/>
    <col min="14592" max="14592" width="6.140625" style="86" customWidth="1"/>
    <col min="14593" max="14593" width="7.42578125" style="86" bestFit="1" customWidth="1"/>
    <col min="14594" max="14594" width="16.5703125" style="86" customWidth="1"/>
    <col min="14595" max="14595" width="8.140625" style="86" bestFit="1" customWidth="1"/>
    <col min="14596" max="14596" width="19.28515625" style="86" customWidth="1"/>
    <col min="14597" max="14598" width="0" style="86" hidden="1" customWidth="1"/>
    <col min="14599" max="14599" width="15.42578125" style="86" bestFit="1" customWidth="1"/>
    <col min="14600" max="14600" width="15" style="86" bestFit="1" customWidth="1"/>
    <col min="14601" max="14601" width="15" style="86" customWidth="1"/>
    <col min="14602" max="14602" width="9.7109375" style="86" bestFit="1" customWidth="1"/>
    <col min="14603" max="14846" width="9.140625" style="86"/>
    <col min="14847" max="14847" width="71.5703125" style="86" customWidth="1"/>
    <col min="14848" max="14848" width="6.140625" style="86" customWidth="1"/>
    <col min="14849" max="14849" width="7.42578125" style="86" bestFit="1" customWidth="1"/>
    <col min="14850" max="14850" width="16.5703125" style="86" customWidth="1"/>
    <col min="14851" max="14851" width="8.140625" style="86" bestFit="1" customWidth="1"/>
    <col min="14852" max="14852" width="19.28515625" style="86" customWidth="1"/>
    <col min="14853" max="14854" width="0" style="86" hidden="1" customWidth="1"/>
    <col min="14855" max="14855" width="15.42578125" style="86" bestFit="1" customWidth="1"/>
    <col min="14856" max="14856" width="15" style="86" bestFit="1" customWidth="1"/>
    <col min="14857" max="14857" width="15" style="86" customWidth="1"/>
    <col min="14858" max="14858" width="9.7109375" style="86" bestFit="1" customWidth="1"/>
    <col min="14859" max="15102" width="9.140625" style="86"/>
    <col min="15103" max="15103" width="71.5703125" style="86" customWidth="1"/>
    <col min="15104" max="15104" width="6.140625" style="86" customWidth="1"/>
    <col min="15105" max="15105" width="7.42578125" style="86" bestFit="1" customWidth="1"/>
    <col min="15106" max="15106" width="16.5703125" style="86" customWidth="1"/>
    <col min="15107" max="15107" width="8.140625" style="86" bestFit="1" customWidth="1"/>
    <col min="15108" max="15108" width="19.28515625" style="86" customWidth="1"/>
    <col min="15109" max="15110" width="0" style="86" hidden="1" customWidth="1"/>
    <col min="15111" max="15111" width="15.42578125" style="86" bestFit="1" customWidth="1"/>
    <col min="15112" max="15112" width="15" style="86" bestFit="1" customWidth="1"/>
    <col min="15113" max="15113" width="15" style="86" customWidth="1"/>
    <col min="15114" max="15114" width="9.7109375" style="86" bestFit="1" customWidth="1"/>
    <col min="15115" max="15358" width="9.140625" style="86"/>
    <col min="15359" max="15359" width="71.5703125" style="86" customWidth="1"/>
    <col min="15360" max="15360" width="6.140625" style="86" customWidth="1"/>
    <col min="15361" max="15361" width="7.42578125" style="86" bestFit="1" customWidth="1"/>
    <col min="15362" max="15362" width="16.5703125" style="86" customWidth="1"/>
    <col min="15363" max="15363" width="8.140625" style="86" bestFit="1" customWidth="1"/>
    <col min="15364" max="15364" width="19.28515625" style="86" customWidth="1"/>
    <col min="15365" max="15366" width="0" style="86" hidden="1" customWidth="1"/>
    <col min="15367" max="15367" width="15.42578125" style="86" bestFit="1" customWidth="1"/>
    <col min="15368" max="15368" width="15" style="86" bestFit="1" customWidth="1"/>
    <col min="15369" max="15369" width="15" style="86" customWidth="1"/>
    <col min="15370" max="15370" width="9.7109375" style="86" bestFit="1" customWidth="1"/>
    <col min="15371" max="15614" width="9.140625" style="86"/>
    <col min="15615" max="15615" width="71.5703125" style="86" customWidth="1"/>
    <col min="15616" max="15616" width="6.140625" style="86" customWidth="1"/>
    <col min="15617" max="15617" width="7.42578125" style="86" bestFit="1" customWidth="1"/>
    <col min="15618" max="15618" width="16.5703125" style="86" customWidth="1"/>
    <col min="15619" max="15619" width="8.140625" style="86" bestFit="1" customWidth="1"/>
    <col min="15620" max="15620" width="19.28515625" style="86" customWidth="1"/>
    <col min="15621" max="15622" width="0" style="86" hidden="1" customWidth="1"/>
    <col min="15623" max="15623" width="15.42578125" style="86" bestFit="1" customWidth="1"/>
    <col min="15624" max="15624" width="15" style="86" bestFit="1" customWidth="1"/>
    <col min="15625" max="15625" width="15" style="86" customWidth="1"/>
    <col min="15626" max="15626" width="9.7109375" style="86" bestFit="1" customWidth="1"/>
    <col min="15627" max="15870" width="9.140625" style="86"/>
    <col min="15871" max="15871" width="71.5703125" style="86" customWidth="1"/>
    <col min="15872" max="15872" width="6.140625" style="86" customWidth="1"/>
    <col min="15873" max="15873" width="7.42578125" style="86" bestFit="1" customWidth="1"/>
    <col min="15874" max="15874" width="16.5703125" style="86" customWidth="1"/>
    <col min="15875" max="15875" width="8.140625" style="86" bestFit="1" customWidth="1"/>
    <col min="15876" max="15876" width="19.28515625" style="86" customWidth="1"/>
    <col min="15877" max="15878" width="0" style="86" hidden="1" customWidth="1"/>
    <col min="15879" max="15879" width="15.42578125" style="86" bestFit="1" customWidth="1"/>
    <col min="15880" max="15880" width="15" style="86" bestFit="1" customWidth="1"/>
    <col min="15881" max="15881" width="15" style="86" customWidth="1"/>
    <col min="15882" max="15882" width="9.7109375" style="86" bestFit="1" customWidth="1"/>
    <col min="15883" max="16126" width="9.140625" style="86"/>
    <col min="16127" max="16127" width="71.5703125" style="86" customWidth="1"/>
    <col min="16128" max="16128" width="6.140625" style="86" customWidth="1"/>
    <col min="16129" max="16129" width="7.42578125" style="86" bestFit="1" customWidth="1"/>
    <col min="16130" max="16130" width="16.5703125" style="86" customWidth="1"/>
    <col min="16131" max="16131" width="8.140625" style="86" bestFit="1" customWidth="1"/>
    <col min="16132" max="16132" width="19.28515625" style="86" customWidth="1"/>
    <col min="16133" max="16134" width="0" style="86" hidden="1" customWidth="1"/>
    <col min="16135" max="16135" width="15.42578125" style="86" bestFit="1" customWidth="1"/>
    <col min="16136" max="16136" width="15" style="86" bestFit="1" customWidth="1"/>
    <col min="16137" max="16137" width="15" style="86" customWidth="1"/>
    <col min="16138" max="16138" width="9.7109375" style="86" bestFit="1" customWidth="1"/>
    <col min="16139" max="16384" width="9.140625" style="86"/>
  </cols>
  <sheetData>
    <row r="2" spans="1:14" ht="15.75" x14ac:dyDescent="0.25">
      <c r="I2" s="294" t="s">
        <v>284</v>
      </c>
    </row>
    <row r="3" spans="1:14" ht="15.75" x14ac:dyDescent="0.25">
      <c r="I3" s="294" t="s">
        <v>62</v>
      </c>
    </row>
    <row r="4" spans="1:14" ht="15.75" x14ac:dyDescent="0.25">
      <c r="I4" s="294" t="s">
        <v>1</v>
      </c>
      <c r="J4" s="295"/>
    </row>
    <row r="5" spans="1:14" ht="15.75" x14ac:dyDescent="0.25">
      <c r="I5" s="294" t="s">
        <v>59</v>
      </c>
      <c r="J5" s="295"/>
    </row>
    <row r="6" spans="1:14" ht="15.75" x14ac:dyDescent="0.25">
      <c r="I6" s="294" t="s">
        <v>2</v>
      </c>
      <c r="J6" s="295"/>
    </row>
    <row r="7" spans="1:14" ht="15.75" x14ac:dyDescent="0.25">
      <c r="I7" s="294" t="s">
        <v>929</v>
      </c>
      <c r="J7" s="295"/>
    </row>
    <row r="8" spans="1:14" ht="15.75" x14ac:dyDescent="0.25">
      <c r="I8" s="294" t="s">
        <v>930</v>
      </c>
      <c r="J8" s="295"/>
    </row>
    <row r="9" spans="1:14" ht="15.75" customHeight="1" x14ac:dyDescent="0.25"/>
    <row r="10" spans="1:14" ht="42" customHeight="1" x14ac:dyDescent="0.25">
      <c r="A10" s="441" t="s">
        <v>724</v>
      </c>
      <c r="B10" s="441"/>
      <c r="C10" s="441"/>
      <c r="D10" s="441"/>
      <c r="E10" s="441"/>
      <c r="F10" s="441"/>
      <c r="G10" s="441"/>
      <c r="H10" s="441"/>
      <c r="I10" s="441"/>
      <c r="J10" s="441"/>
    </row>
    <row r="11" spans="1:14" x14ac:dyDescent="0.25">
      <c r="J11" s="188" t="s">
        <v>725</v>
      </c>
    </row>
    <row r="12" spans="1:14" s="94" customFormat="1" ht="60" x14ac:dyDescent="0.25">
      <c r="A12" s="91" t="s">
        <v>4</v>
      </c>
      <c r="B12" s="137" t="s">
        <v>286</v>
      </c>
      <c r="C12" s="137" t="s">
        <v>65</v>
      </c>
      <c r="D12" s="137" t="s">
        <v>726</v>
      </c>
      <c r="E12" s="137" t="s">
        <v>727</v>
      </c>
      <c r="F12" s="296" t="s">
        <v>68</v>
      </c>
      <c r="G12" s="296" t="s">
        <v>728</v>
      </c>
      <c r="H12" s="189" t="s">
        <v>5</v>
      </c>
      <c r="I12" s="189" t="s">
        <v>6</v>
      </c>
      <c r="J12" s="189" t="s">
        <v>60</v>
      </c>
    </row>
    <row r="13" spans="1:14" s="100" customFormat="1" ht="15.75" x14ac:dyDescent="0.25">
      <c r="A13" s="97" t="s">
        <v>729</v>
      </c>
      <c r="B13" s="138"/>
      <c r="C13" s="138"/>
      <c r="D13" s="138"/>
      <c r="E13" s="138"/>
      <c r="F13" s="297"/>
      <c r="G13" s="297"/>
      <c r="H13" s="190">
        <f>H14</f>
        <v>2219859879.0099998</v>
      </c>
      <c r="I13" s="190">
        <f>I14</f>
        <v>1702083486.79</v>
      </c>
      <c r="J13" s="190">
        <f>J14</f>
        <v>1651698448.47</v>
      </c>
      <c r="K13" s="99"/>
      <c r="L13" s="99"/>
      <c r="M13" s="99"/>
      <c r="N13" s="99"/>
    </row>
    <row r="14" spans="1:14" s="298" customFormat="1" ht="31.5" x14ac:dyDescent="0.2">
      <c r="A14" s="97" t="s">
        <v>730</v>
      </c>
      <c r="B14" s="138">
        <v>701</v>
      </c>
      <c r="C14" s="138"/>
      <c r="D14" s="138"/>
      <c r="E14" s="138"/>
      <c r="F14" s="297"/>
      <c r="G14" s="297"/>
      <c r="H14" s="190">
        <f>H15+H61+H68+H122+H232+H248+H292+H304</f>
        <v>2219859879.0099998</v>
      </c>
      <c r="I14" s="190">
        <f>I15+I61+I68+I122+I232+I248+I292+I304</f>
        <v>1702083486.79</v>
      </c>
      <c r="J14" s="190">
        <f>J15+J61+J68+J122+J232+J248+J292+J304</f>
        <v>1651698448.47</v>
      </c>
    </row>
    <row r="15" spans="1:14" s="298" customFormat="1" ht="15.75" x14ac:dyDescent="0.2">
      <c r="A15" s="299" t="s">
        <v>70</v>
      </c>
      <c r="B15" s="300" t="s">
        <v>414</v>
      </c>
      <c r="C15" s="196" t="s">
        <v>71</v>
      </c>
      <c r="D15" s="196"/>
      <c r="E15" s="138"/>
      <c r="F15" s="297"/>
      <c r="G15" s="297"/>
      <c r="H15" s="190">
        <f>H16+H26+H31+H22</f>
        <v>19639406.43</v>
      </c>
      <c r="I15" s="190">
        <f>I16+I26+I31+I22</f>
        <v>4938340.7300000004</v>
      </c>
      <c r="J15" s="190">
        <f>J16+J26+J31+J22</f>
        <v>4820740.7300000004</v>
      </c>
    </row>
    <row r="16" spans="1:14" s="298" customFormat="1" ht="63" x14ac:dyDescent="0.2">
      <c r="A16" s="301" t="s">
        <v>93</v>
      </c>
      <c r="B16" s="302" t="s">
        <v>414</v>
      </c>
      <c r="C16" s="196" t="s">
        <v>71</v>
      </c>
      <c r="D16" s="142" t="s">
        <v>94</v>
      </c>
      <c r="E16" s="142"/>
      <c r="F16" s="303"/>
      <c r="G16" s="303"/>
      <c r="H16" s="190">
        <f>H17</f>
        <v>3807666.62</v>
      </c>
      <c r="I16" s="190">
        <f t="shared" ref="I16:J18" si="0">I17</f>
        <v>0</v>
      </c>
      <c r="J16" s="190">
        <f t="shared" si="0"/>
        <v>0</v>
      </c>
    </row>
    <row r="17" spans="1:10" s="298" customFormat="1" ht="15.75" x14ac:dyDescent="0.25">
      <c r="A17" s="44" t="s">
        <v>74</v>
      </c>
      <c r="B17" s="304" t="s">
        <v>414</v>
      </c>
      <c r="C17" s="196" t="s">
        <v>71</v>
      </c>
      <c r="D17" s="142" t="s">
        <v>94</v>
      </c>
      <c r="E17" s="142" t="s">
        <v>75</v>
      </c>
      <c r="F17" s="303"/>
      <c r="G17" s="303"/>
      <c r="H17" s="190">
        <f>H18</f>
        <v>3807666.62</v>
      </c>
      <c r="I17" s="190">
        <f t="shared" si="0"/>
        <v>0</v>
      </c>
      <c r="J17" s="190">
        <f t="shared" si="0"/>
        <v>0</v>
      </c>
    </row>
    <row r="18" spans="1:10" s="298" customFormat="1" ht="30" x14ac:dyDescent="0.2">
      <c r="A18" s="47" t="s">
        <v>145</v>
      </c>
      <c r="B18" s="305" t="s">
        <v>414</v>
      </c>
      <c r="C18" s="125" t="s">
        <v>71</v>
      </c>
      <c r="D18" s="64" t="s">
        <v>94</v>
      </c>
      <c r="E18" s="64" t="s">
        <v>77</v>
      </c>
      <c r="F18" s="306"/>
      <c r="G18" s="306"/>
      <c r="H18" s="307">
        <f>H19</f>
        <v>3807666.62</v>
      </c>
      <c r="I18" s="307">
        <f t="shared" si="0"/>
        <v>0</v>
      </c>
      <c r="J18" s="307">
        <f t="shared" si="0"/>
        <v>0</v>
      </c>
    </row>
    <row r="19" spans="1:10" s="298" customFormat="1" x14ac:dyDescent="0.2">
      <c r="A19" s="47" t="s">
        <v>95</v>
      </c>
      <c r="B19" s="305" t="s">
        <v>414</v>
      </c>
      <c r="C19" s="64" t="s">
        <v>71</v>
      </c>
      <c r="D19" s="64" t="s">
        <v>94</v>
      </c>
      <c r="E19" s="64" t="s">
        <v>96</v>
      </c>
      <c r="F19" s="306"/>
      <c r="G19" s="306"/>
      <c r="H19" s="307">
        <f>SUM(H20:H21)</f>
        <v>3807666.62</v>
      </c>
      <c r="I19" s="307">
        <f t="shared" ref="I19:J19" si="1">SUM(I20:I21)</f>
        <v>0</v>
      </c>
      <c r="J19" s="307">
        <f t="shared" si="1"/>
        <v>0</v>
      </c>
    </row>
    <row r="20" spans="1:10" s="298" customFormat="1" ht="60" x14ac:dyDescent="0.2">
      <c r="A20" s="47" t="s">
        <v>80</v>
      </c>
      <c r="B20" s="305" t="s">
        <v>414</v>
      </c>
      <c r="C20" s="125" t="s">
        <v>71</v>
      </c>
      <c r="D20" s="64" t="s">
        <v>94</v>
      </c>
      <c r="E20" s="64" t="s">
        <v>96</v>
      </c>
      <c r="F20" s="306" t="s">
        <v>81</v>
      </c>
      <c r="G20" s="65" t="s">
        <v>731</v>
      </c>
      <c r="H20" s="307">
        <f>3670116.62+69829.09</f>
        <v>3739945.71</v>
      </c>
      <c r="I20" s="308">
        <v>0</v>
      </c>
      <c r="J20" s="308">
        <v>0</v>
      </c>
    </row>
    <row r="21" spans="1:10" s="298" customFormat="1" ht="30" x14ac:dyDescent="0.2">
      <c r="A21" s="47" t="s">
        <v>732</v>
      </c>
      <c r="B21" s="305" t="s">
        <v>414</v>
      </c>
      <c r="C21" s="125" t="s">
        <v>71</v>
      </c>
      <c r="D21" s="64" t="s">
        <v>94</v>
      </c>
      <c r="E21" s="64" t="s">
        <v>96</v>
      </c>
      <c r="F21" s="306" t="s">
        <v>89</v>
      </c>
      <c r="G21" s="65" t="s">
        <v>731</v>
      </c>
      <c r="H21" s="307">
        <f>94899.87-27178.96</f>
        <v>67720.91</v>
      </c>
      <c r="I21" s="308">
        <v>0</v>
      </c>
      <c r="J21" s="308">
        <v>0</v>
      </c>
    </row>
    <row r="22" spans="1:10" s="310" customFormat="1" ht="15.75" x14ac:dyDescent="0.25">
      <c r="A22" s="44" t="s">
        <v>733</v>
      </c>
      <c r="B22" s="305" t="s">
        <v>414</v>
      </c>
      <c r="C22" s="142" t="s">
        <v>71</v>
      </c>
      <c r="D22" s="142" t="s">
        <v>133</v>
      </c>
      <c r="E22" s="142"/>
      <c r="F22" s="309"/>
      <c r="G22" s="309"/>
      <c r="H22" s="190">
        <f>H23</f>
        <v>0</v>
      </c>
      <c r="I22" s="190">
        <f t="shared" ref="I22:J24" si="2">I23</f>
        <v>117600</v>
      </c>
      <c r="J22" s="190">
        <f t="shared" si="2"/>
        <v>0</v>
      </c>
    </row>
    <row r="23" spans="1:10" s="310" customFormat="1" ht="15.75" x14ac:dyDescent="0.25">
      <c r="A23" s="44" t="s">
        <v>74</v>
      </c>
      <c r="B23" s="304" t="s">
        <v>414</v>
      </c>
      <c r="C23" s="142" t="s">
        <v>71</v>
      </c>
      <c r="D23" s="142" t="s">
        <v>133</v>
      </c>
      <c r="E23" s="142" t="s">
        <v>75</v>
      </c>
      <c r="F23" s="309"/>
      <c r="G23" s="309"/>
      <c r="H23" s="190">
        <f>H24</f>
        <v>0</v>
      </c>
      <c r="I23" s="190">
        <f t="shared" si="2"/>
        <v>117600</v>
      </c>
      <c r="J23" s="190">
        <f t="shared" si="2"/>
        <v>0</v>
      </c>
    </row>
    <row r="24" spans="1:10" s="298" customFormat="1" ht="45" x14ac:dyDescent="0.2">
      <c r="A24" s="47" t="s">
        <v>734</v>
      </c>
      <c r="B24" s="305" t="s">
        <v>414</v>
      </c>
      <c r="C24" s="64" t="s">
        <v>71</v>
      </c>
      <c r="D24" s="64" t="s">
        <v>133</v>
      </c>
      <c r="E24" s="64" t="s">
        <v>735</v>
      </c>
      <c r="F24" s="306"/>
      <c r="G24" s="306"/>
      <c r="H24" s="307">
        <f>H25</f>
        <v>0</v>
      </c>
      <c r="I24" s="307">
        <f t="shared" si="2"/>
        <v>117600</v>
      </c>
      <c r="J24" s="307">
        <f t="shared" si="2"/>
        <v>0</v>
      </c>
    </row>
    <row r="25" spans="1:10" s="298" customFormat="1" ht="30" x14ac:dyDescent="0.2">
      <c r="A25" s="47" t="s">
        <v>732</v>
      </c>
      <c r="B25" s="305" t="s">
        <v>414</v>
      </c>
      <c r="C25" s="64" t="s">
        <v>71</v>
      </c>
      <c r="D25" s="64" t="s">
        <v>133</v>
      </c>
      <c r="E25" s="64" t="s">
        <v>735</v>
      </c>
      <c r="F25" s="306" t="s">
        <v>89</v>
      </c>
      <c r="G25" s="306"/>
      <c r="H25" s="307">
        <v>0</v>
      </c>
      <c r="I25" s="307">
        <v>117600</v>
      </c>
      <c r="J25" s="308">
        <v>0</v>
      </c>
    </row>
    <row r="26" spans="1:10" s="310" customFormat="1" ht="47.25" x14ac:dyDescent="0.25">
      <c r="A26" s="44" t="s">
        <v>99</v>
      </c>
      <c r="B26" s="304" t="s">
        <v>414</v>
      </c>
      <c r="C26" s="142" t="s">
        <v>71</v>
      </c>
      <c r="D26" s="142" t="s">
        <v>100</v>
      </c>
      <c r="E26" s="142"/>
      <c r="F26" s="309"/>
      <c r="G26" s="309"/>
      <c r="H26" s="190">
        <f t="shared" ref="H26:J28" si="3">H27</f>
        <v>584675</v>
      </c>
      <c r="I26" s="190">
        <f t="shared" si="3"/>
        <v>0</v>
      </c>
      <c r="J26" s="190">
        <f t="shared" si="3"/>
        <v>0</v>
      </c>
    </row>
    <row r="27" spans="1:10" s="310" customFormat="1" ht="15.75" x14ac:dyDescent="0.25">
      <c r="A27" s="44" t="s">
        <v>74</v>
      </c>
      <c r="B27" s="304" t="s">
        <v>414</v>
      </c>
      <c r="C27" s="142" t="s">
        <v>71</v>
      </c>
      <c r="D27" s="142" t="s">
        <v>100</v>
      </c>
      <c r="E27" s="142" t="s">
        <v>75</v>
      </c>
      <c r="F27" s="309"/>
      <c r="G27" s="309"/>
      <c r="H27" s="190">
        <f>H28</f>
        <v>584675</v>
      </c>
      <c r="I27" s="190">
        <f t="shared" si="3"/>
        <v>0</v>
      </c>
      <c r="J27" s="190">
        <f t="shared" si="3"/>
        <v>0</v>
      </c>
    </row>
    <row r="28" spans="1:10" s="310" customFormat="1" ht="30.75" x14ac:dyDescent="0.25">
      <c r="A28" s="47" t="s">
        <v>145</v>
      </c>
      <c r="B28" s="305" t="s">
        <v>414</v>
      </c>
      <c r="C28" s="64" t="s">
        <v>71</v>
      </c>
      <c r="D28" s="64" t="s">
        <v>100</v>
      </c>
      <c r="E28" s="64" t="s">
        <v>77</v>
      </c>
      <c r="F28" s="309"/>
      <c r="G28" s="309"/>
      <c r="H28" s="307">
        <f>H29</f>
        <v>584675</v>
      </c>
      <c r="I28" s="307">
        <f t="shared" si="3"/>
        <v>0</v>
      </c>
      <c r="J28" s="307">
        <f t="shared" si="3"/>
        <v>0</v>
      </c>
    </row>
    <row r="29" spans="1:10" s="298" customFormat="1" x14ac:dyDescent="0.2">
      <c r="A29" s="47" t="s">
        <v>95</v>
      </c>
      <c r="B29" s="305" t="s">
        <v>414</v>
      </c>
      <c r="C29" s="64" t="s">
        <v>71</v>
      </c>
      <c r="D29" s="64" t="s">
        <v>100</v>
      </c>
      <c r="E29" s="64" t="s">
        <v>96</v>
      </c>
      <c r="F29" s="306"/>
      <c r="G29" s="306"/>
      <c r="H29" s="307">
        <f>SUM(H30:H30)</f>
        <v>584675</v>
      </c>
      <c r="I29" s="307">
        <f>SUM(I30:I30)</f>
        <v>0</v>
      </c>
      <c r="J29" s="307">
        <f>SUM(J30:J30)</f>
        <v>0</v>
      </c>
    </row>
    <row r="30" spans="1:10" s="298" customFormat="1" ht="30" x14ac:dyDescent="0.2">
      <c r="A30" s="311" t="s">
        <v>732</v>
      </c>
      <c r="B30" s="305" t="s">
        <v>414</v>
      </c>
      <c r="C30" s="64" t="s">
        <v>71</v>
      </c>
      <c r="D30" s="64" t="s">
        <v>100</v>
      </c>
      <c r="E30" s="64" t="s">
        <v>96</v>
      </c>
      <c r="F30" s="306" t="s">
        <v>89</v>
      </c>
      <c r="G30" s="65" t="s">
        <v>731</v>
      </c>
      <c r="H30" s="307">
        <v>584675</v>
      </c>
      <c r="I30" s="307">
        <v>0</v>
      </c>
      <c r="J30" s="308">
        <v>0</v>
      </c>
    </row>
    <row r="31" spans="1:10" s="298" customFormat="1" ht="15" customHeight="1" x14ac:dyDescent="0.2">
      <c r="A31" s="312" t="s">
        <v>115</v>
      </c>
      <c r="B31" s="304" t="s">
        <v>414</v>
      </c>
      <c r="C31" s="196" t="s">
        <v>71</v>
      </c>
      <c r="D31" s="196" t="s">
        <v>116</v>
      </c>
      <c r="E31" s="138"/>
      <c r="F31" s="297"/>
      <c r="G31" s="297"/>
      <c r="H31" s="190">
        <f>H37+H32</f>
        <v>15247064.810000001</v>
      </c>
      <c r="I31" s="190">
        <f t="shared" ref="I31:J31" si="4">I37+I32</f>
        <v>4820740.7300000004</v>
      </c>
      <c r="J31" s="190">
        <f t="shared" si="4"/>
        <v>4820740.7300000004</v>
      </c>
    </row>
    <row r="32" spans="1:10" s="298" customFormat="1" ht="31.5" x14ac:dyDescent="0.2">
      <c r="A32" s="313" t="s">
        <v>900</v>
      </c>
      <c r="B32" s="304">
        <v>701</v>
      </c>
      <c r="C32" s="196" t="s">
        <v>71</v>
      </c>
      <c r="D32" s="196" t="s">
        <v>116</v>
      </c>
      <c r="E32" s="138" t="s">
        <v>194</v>
      </c>
      <c r="F32" s="297"/>
      <c r="G32" s="297"/>
      <c r="H32" s="190">
        <f>H33</f>
        <v>848340</v>
      </c>
      <c r="I32" s="190">
        <f t="shared" ref="I32:J33" si="5">I33</f>
        <v>0</v>
      </c>
      <c r="J32" s="190">
        <f t="shared" si="5"/>
        <v>0</v>
      </c>
    </row>
    <row r="33" spans="1:10" s="298" customFormat="1" ht="15" customHeight="1" x14ac:dyDescent="0.2">
      <c r="A33" s="313" t="s">
        <v>199</v>
      </c>
      <c r="B33" s="304">
        <v>701</v>
      </c>
      <c r="C33" s="196" t="s">
        <v>71</v>
      </c>
      <c r="D33" s="196" t="s">
        <v>116</v>
      </c>
      <c r="E33" s="138" t="s">
        <v>200</v>
      </c>
      <c r="F33" s="297"/>
      <c r="G33" s="297"/>
      <c r="H33" s="190">
        <f>H34</f>
        <v>848340</v>
      </c>
      <c r="I33" s="190">
        <f t="shared" si="5"/>
        <v>0</v>
      </c>
      <c r="J33" s="190">
        <f t="shared" si="5"/>
        <v>0</v>
      </c>
    </row>
    <row r="34" spans="1:10" s="298" customFormat="1" ht="30" x14ac:dyDescent="0.2">
      <c r="A34" s="314" t="s">
        <v>92</v>
      </c>
      <c r="B34" s="305" t="s">
        <v>414</v>
      </c>
      <c r="C34" s="125" t="s">
        <v>71</v>
      </c>
      <c r="D34" s="125" t="s">
        <v>116</v>
      </c>
      <c r="E34" s="137" t="s">
        <v>312</v>
      </c>
      <c r="F34" s="296"/>
      <c r="G34" s="296"/>
      <c r="H34" s="307">
        <f>SUM(H35:H36)</f>
        <v>848340</v>
      </c>
      <c r="I34" s="307">
        <f t="shared" ref="I34:J34" si="6">SUM(I35:I36)</f>
        <v>0</v>
      </c>
      <c r="J34" s="307">
        <f t="shared" si="6"/>
        <v>0</v>
      </c>
    </row>
    <row r="35" spans="1:10" s="298" customFormat="1" ht="60" x14ac:dyDescent="0.2">
      <c r="A35" s="314" t="s">
        <v>80</v>
      </c>
      <c r="B35" s="305">
        <v>701</v>
      </c>
      <c r="C35" s="125" t="s">
        <v>71</v>
      </c>
      <c r="D35" s="125" t="s">
        <v>116</v>
      </c>
      <c r="E35" s="137" t="s">
        <v>312</v>
      </c>
      <c r="F35" s="296" t="s">
        <v>81</v>
      </c>
      <c r="G35" s="296" t="s">
        <v>736</v>
      </c>
      <c r="H35" s="307">
        <v>848340</v>
      </c>
      <c r="I35" s="307">
        <v>0</v>
      </c>
      <c r="J35" s="307">
        <v>0</v>
      </c>
    </row>
    <row r="36" spans="1:10" s="298" customFormat="1" ht="30" x14ac:dyDescent="0.2">
      <c r="A36" s="314" t="s">
        <v>88</v>
      </c>
      <c r="B36" s="305" t="s">
        <v>414</v>
      </c>
      <c r="C36" s="125" t="s">
        <v>71</v>
      </c>
      <c r="D36" s="125" t="s">
        <v>116</v>
      </c>
      <c r="E36" s="137" t="s">
        <v>312</v>
      </c>
      <c r="F36" s="296" t="s">
        <v>89</v>
      </c>
      <c r="G36" s="296" t="s">
        <v>736</v>
      </c>
      <c r="H36" s="307"/>
      <c r="I36" s="307">
        <v>0</v>
      </c>
      <c r="J36" s="307">
        <v>0</v>
      </c>
    </row>
    <row r="37" spans="1:10" s="298" customFormat="1" x14ac:dyDescent="0.2">
      <c r="A37" s="47" t="s">
        <v>74</v>
      </c>
      <c r="B37" s="305" t="s">
        <v>414</v>
      </c>
      <c r="C37" s="315" t="s">
        <v>71</v>
      </c>
      <c r="D37" s="315" t="s">
        <v>116</v>
      </c>
      <c r="E37" s="315" t="s">
        <v>75</v>
      </c>
      <c r="F37" s="65"/>
      <c r="G37" s="65"/>
      <c r="H37" s="316">
        <f>H44+H38</f>
        <v>14398724.810000001</v>
      </c>
      <c r="I37" s="316">
        <f>I44+I38</f>
        <v>4820740.7300000004</v>
      </c>
      <c r="J37" s="316">
        <f>J44+J38</f>
        <v>4820740.7300000004</v>
      </c>
    </row>
    <row r="38" spans="1:10" s="298" customFormat="1" ht="30" x14ac:dyDescent="0.2">
      <c r="A38" s="47" t="s">
        <v>145</v>
      </c>
      <c r="B38" s="305" t="s">
        <v>414</v>
      </c>
      <c r="C38" s="315" t="s">
        <v>71</v>
      </c>
      <c r="D38" s="315" t="s">
        <v>116</v>
      </c>
      <c r="E38" s="315" t="s">
        <v>77</v>
      </c>
      <c r="F38" s="65"/>
      <c r="G38" s="65"/>
      <c r="H38" s="316">
        <f t="shared" ref="H38:J38" si="7">H39</f>
        <v>4543080</v>
      </c>
      <c r="I38" s="316">
        <f t="shared" si="7"/>
        <v>0</v>
      </c>
      <c r="J38" s="316">
        <f t="shared" si="7"/>
        <v>0</v>
      </c>
    </row>
    <row r="39" spans="1:10" s="298" customFormat="1" ht="30" x14ac:dyDescent="0.2">
      <c r="A39" s="51" t="s">
        <v>92</v>
      </c>
      <c r="B39" s="305" t="s">
        <v>414</v>
      </c>
      <c r="C39" s="315" t="s">
        <v>71</v>
      </c>
      <c r="D39" s="315" t="s">
        <v>116</v>
      </c>
      <c r="E39" s="315">
        <v>9910022001</v>
      </c>
      <c r="F39" s="65"/>
      <c r="G39" s="65"/>
      <c r="H39" s="316">
        <f>SUM(H40:H43)</f>
        <v>4543080</v>
      </c>
      <c r="I39" s="316">
        <f t="shared" ref="I39:J39" si="8">SUM(I40:I43)</f>
        <v>0</v>
      </c>
      <c r="J39" s="316">
        <f t="shared" si="8"/>
        <v>0</v>
      </c>
    </row>
    <row r="40" spans="1:10" s="298" customFormat="1" ht="60" x14ac:dyDescent="0.2">
      <c r="A40" s="51" t="s">
        <v>80</v>
      </c>
      <c r="B40" s="305" t="s">
        <v>414</v>
      </c>
      <c r="C40" s="315" t="s">
        <v>71</v>
      </c>
      <c r="D40" s="315" t="s">
        <v>116</v>
      </c>
      <c r="E40" s="315">
        <v>9910022001</v>
      </c>
      <c r="F40" s="65" t="s">
        <v>81</v>
      </c>
      <c r="G40" s="65" t="s">
        <v>736</v>
      </c>
      <c r="H40" s="316">
        <v>4533080</v>
      </c>
      <c r="I40" s="316">
        <v>0</v>
      </c>
      <c r="J40" s="316">
        <v>0</v>
      </c>
    </row>
    <row r="41" spans="1:10" s="298" customFormat="1" ht="30" hidden="1" x14ac:dyDescent="0.2">
      <c r="A41" s="51" t="s">
        <v>88</v>
      </c>
      <c r="B41" s="305" t="s">
        <v>414</v>
      </c>
      <c r="C41" s="315" t="s">
        <v>71</v>
      </c>
      <c r="D41" s="315" t="s">
        <v>116</v>
      </c>
      <c r="E41" s="315">
        <v>9910022001</v>
      </c>
      <c r="F41" s="65" t="s">
        <v>89</v>
      </c>
      <c r="G41" s="65" t="s">
        <v>736</v>
      </c>
      <c r="H41" s="316">
        <v>0</v>
      </c>
      <c r="I41" s="316">
        <v>0</v>
      </c>
      <c r="J41" s="316">
        <v>0</v>
      </c>
    </row>
    <row r="42" spans="1:10" s="298" customFormat="1" ht="30" hidden="1" x14ac:dyDescent="0.2">
      <c r="A42" s="51" t="s">
        <v>117</v>
      </c>
      <c r="B42" s="305" t="s">
        <v>414</v>
      </c>
      <c r="C42" s="315" t="s">
        <v>71</v>
      </c>
      <c r="D42" s="315" t="s">
        <v>116</v>
      </c>
      <c r="E42" s="315">
        <v>9910022001</v>
      </c>
      <c r="F42" s="65" t="s">
        <v>118</v>
      </c>
      <c r="G42" s="65" t="s">
        <v>736</v>
      </c>
      <c r="H42" s="316">
        <v>0</v>
      </c>
      <c r="I42" s="316">
        <v>0</v>
      </c>
      <c r="J42" s="316">
        <v>0</v>
      </c>
    </row>
    <row r="43" spans="1:10" s="298" customFormat="1" ht="30" x14ac:dyDescent="0.2">
      <c r="A43" s="51" t="s">
        <v>117</v>
      </c>
      <c r="B43" s="305" t="s">
        <v>414</v>
      </c>
      <c r="C43" s="315" t="s">
        <v>71</v>
      </c>
      <c r="D43" s="315" t="s">
        <v>116</v>
      </c>
      <c r="E43" s="315">
        <v>9910022001</v>
      </c>
      <c r="F43" s="65" t="s">
        <v>118</v>
      </c>
      <c r="G43" s="65" t="s">
        <v>731</v>
      </c>
      <c r="H43" s="316">
        <v>10000</v>
      </c>
      <c r="I43" s="316">
        <v>0</v>
      </c>
      <c r="J43" s="316">
        <v>0</v>
      </c>
    </row>
    <row r="44" spans="1:10" s="298" customFormat="1" x14ac:dyDescent="0.2">
      <c r="A44" s="47" t="s">
        <v>111</v>
      </c>
      <c r="B44" s="305" t="s">
        <v>414</v>
      </c>
      <c r="C44" s="315" t="s">
        <v>71</v>
      </c>
      <c r="D44" s="315" t="s">
        <v>116</v>
      </c>
      <c r="E44" s="315" t="s">
        <v>112</v>
      </c>
      <c r="F44" s="65"/>
      <c r="G44" s="65"/>
      <c r="H44" s="316">
        <f>H47+H50+H53+H45+H56+H59</f>
        <v>9855644.8100000005</v>
      </c>
      <c r="I44" s="316">
        <f t="shared" ref="I44:J44" si="9">I47+I50+I53+I45+I56+I59</f>
        <v>4820740.7300000004</v>
      </c>
      <c r="J44" s="316">
        <f t="shared" si="9"/>
        <v>4820740.7300000004</v>
      </c>
    </row>
    <row r="45" spans="1:10" s="298" customFormat="1" ht="30" hidden="1" x14ac:dyDescent="0.2">
      <c r="A45" s="47" t="s">
        <v>737</v>
      </c>
      <c r="B45" s="305" t="s">
        <v>414</v>
      </c>
      <c r="C45" s="315" t="s">
        <v>71</v>
      </c>
      <c r="D45" s="315" t="s">
        <v>116</v>
      </c>
      <c r="E45" s="315" t="s">
        <v>738</v>
      </c>
      <c r="F45" s="315"/>
      <c r="G45" s="315"/>
      <c r="H45" s="316">
        <f>H46</f>
        <v>0</v>
      </c>
      <c r="I45" s="316">
        <f t="shared" ref="I45:J45" si="10">I46</f>
        <v>0</v>
      </c>
      <c r="J45" s="316">
        <f t="shared" si="10"/>
        <v>0</v>
      </c>
    </row>
    <row r="46" spans="1:10" s="298" customFormat="1" hidden="1" x14ac:dyDescent="0.2">
      <c r="A46" s="47"/>
      <c r="B46" s="305" t="s">
        <v>414</v>
      </c>
      <c r="C46" s="315" t="s">
        <v>71</v>
      </c>
      <c r="D46" s="315" t="s">
        <v>116</v>
      </c>
      <c r="E46" s="315" t="s">
        <v>738</v>
      </c>
      <c r="F46" s="315" t="s">
        <v>89</v>
      </c>
      <c r="G46" s="315" t="s">
        <v>736</v>
      </c>
      <c r="H46" s="316">
        <v>0</v>
      </c>
      <c r="I46" s="316">
        <v>0</v>
      </c>
      <c r="J46" s="316">
        <v>0</v>
      </c>
    </row>
    <row r="47" spans="1:10" s="298" customFormat="1" ht="105" x14ac:dyDescent="0.2">
      <c r="A47" s="47" t="s">
        <v>739</v>
      </c>
      <c r="B47" s="305" t="s">
        <v>414</v>
      </c>
      <c r="C47" s="317" t="s">
        <v>71</v>
      </c>
      <c r="D47" s="317" t="s">
        <v>116</v>
      </c>
      <c r="E47" s="318" t="s">
        <v>740</v>
      </c>
      <c r="F47" s="319"/>
      <c r="G47" s="319"/>
      <c r="H47" s="320">
        <f>SUM(H48:H49)</f>
        <v>50295</v>
      </c>
      <c r="I47" s="320">
        <f>SUM(I48:I49)</f>
        <v>50295</v>
      </c>
      <c r="J47" s="316">
        <f>SUM(J48:J49)</f>
        <v>50295</v>
      </c>
    </row>
    <row r="48" spans="1:10" s="298" customFormat="1" ht="60" x14ac:dyDescent="0.2">
      <c r="A48" s="47" t="s">
        <v>80</v>
      </c>
      <c r="B48" s="305" t="s">
        <v>414</v>
      </c>
      <c r="C48" s="315" t="s">
        <v>71</v>
      </c>
      <c r="D48" s="315" t="s">
        <v>116</v>
      </c>
      <c r="E48" s="321" t="s">
        <v>740</v>
      </c>
      <c r="F48" s="65" t="s">
        <v>81</v>
      </c>
      <c r="G48" s="65" t="s">
        <v>736</v>
      </c>
      <c r="H48" s="322">
        <v>50295</v>
      </c>
      <c r="I48" s="316">
        <v>50295</v>
      </c>
      <c r="J48" s="308">
        <v>50295</v>
      </c>
    </row>
    <row r="49" spans="1:10" s="310" customFormat="1" ht="30.75" hidden="1" x14ac:dyDescent="0.25">
      <c r="A49" s="47" t="s">
        <v>88</v>
      </c>
      <c r="B49" s="305" t="s">
        <v>414</v>
      </c>
      <c r="C49" s="315" t="s">
        <v>71</v>
      </c>
      <c r="D49" s="315" t="s">
        <v>116</v>
      </c>
      <c r="E49" s="321" t="s">
        <v>740</v>
      </c>
      <c r="F49" s="65" t="s">
        <v>89</v>
      </c>
      <c r="G49" s="65" t="s">
        <v>736</v>
      </c>
      <c r="H49" s="322">
        <v>0</v>
      </c>
      <c r="I49" s="316">
        <v>0</v>
      </c>
      <c r="J49" s="308">
        <v>0</v>
      </c>
    </row>
    <row r="50" spans="1:10" s="298" customFormat="1" ht="30" x14ac:dyDescent="0.2">
      <c r="A50" s="47" t="s">
        <v>741</v>
      </c>
      <c r="B50" s="305" t="s">
        <v>414</v>
      </c>
      <c r="C50" s="315" t="s">
        <v>71</v>
      </c>
      <c r="D50" s="315" t="s">
        <v>116</v>
      </c>
      <c r="E50" s="321" t="s">
        <v>742</v>
      </c>
      <c r="F50" s="65"/>
      <c r="G50" s="65"/>
      <c r="H50" s="323">
        <f>SUM(H51:H52)</f>
        <v>3194901.13</v>
      </c>
      <c r="I50" s="323">
        <f>SUM(I51:I52)</f>
        <v>3039827.13</v>
      </c>
      <c r="J50" s="323">
        <f>SUM(J51:J52)</f>
        <v>3039827.13</v>
      </c>
    </row>
    <row r="51" spans="1:10" s="298" customFormat="1" ht="60" x14ac:dyDescent="0.2">
      <c r="A51" s="47" t="s">
        <v>80</v>
      </c>
      <c r="B51" s="305" t="s">
        <v>414</v>
      </c>
      <c r="C51" s="315" t="s">
        <v>71</v>
      </c>
      <c r="D51" s="315" t="s">
        <v>116</v>
      </c>
      <c r="E51" s="321" t="s">
        <v>742</v>
      </c>
      <c r="F51" s="65" t="s">
        <v>81</v>
      </c>
      <c r="G51" s="65" t="s">
        <v>736</v>
      </c>
      <c r="H51" s="323">
        <f>2922958.13+160074-5000-60505</f>
        <v>3017527.13</v>
      </c>
      <c r="I51" s="323">
        <v>2922958.13</v>
      </c>
      <c r="J51" s="323">
        <v>2922958.13</v>
      </c>
    </row>
    <row r="52" spans="1:10" s="298" customFormat="1" ht="30" x14ac:dyDescent="0.2">
      <c r="A52" s="47" t="s">
        <v>88</v>
      </c>
      <c r="B52" s="305" t="s">
        <v>414</v>
      </c>
      <c r="C52" s="315" t="s">
        <v>71</v>
      </c>
      <c r="D52" s="315" t="s">
        <v>116</v>
      </c>
      <c r="E52" s="321" t="s">
        <v>742</v>
      </c>
      <c r="F52" s="65" t="s">
        <v>89</v>
      </c>
      <c r="G52" s="65" t="s">
        <v>736</v>
      </c>
      <c r="H52" s="323">
        <f>116869+60505</f>
        <v>177374</v>
      </c>
      <c r="I52" s="323">
        <v>116869</v>
      </c>
      <c r="J52" s="323">
        <v>116869</v>
      </c>
    </row>
    <row r="53" spans="1:10" s="298" customFormat="1" ht="57" x14ac:dyDescent="0.2">
      <c r="A53" s="324" t="s">
        <v>743</v>
      </c>
      <c r="B53" s="305" t="s">
        <v>414</v>
      </c>
      <c r="C53" s="315" t="s">
        <v>71</v>
      </c>
      <c r="D53" s="315" t="s">
        <v>116</v>
      </c>
      <c r="E53" s="315" t="s">
        <v>744</v>
      </c>
      <c r="F53" s="65"/>
      <c r="G53" s="65"/>
      <c r="H53" s="316">
        <f>SUM(H54:H55)</f>
        <v>1831164.11</v>
      </c>
      <c r="I53" s="316">
        <f t="shared" ref="I53:J53" si="11">SUM(I54:I55)</f>
        <v>1730618.6</v>
      </c>
      <c r="J53" s="316">
        <f t="shared" si="11"/>
        <v>1730618.6</v>
      </c>
    </row>
    <row r="54" spans="1:10" s="298" customFormat="1" ht="60" x14ac:dyDescent="0.2">
      <c r="A54" s="47" t="s">
        <v>80</v>
      </c>
      <c r="B54" s="305" t="s">
        <v>414</v>
      </c>
      <c r="C54" s="315" t="s">
        <v>71</v>
      </c>
      <c r="D54" s="315" t="s">
        <v>116</v>
      </c>
      <c r="E54" s="315" t="s">
        <v>744</v>
      </c>
      <c r="F54" s="65" t="s">
        <v>81</v>
      </c>
      <c r="G54" s="65" t="s">
        <v>736</v>
      </c>
      <c r="H54" s="316">
        <f>1718059.6+97929.51</f>
        <v>1815989.11</v>
      </c>
      <c r="I54" s="316">
        <v>1718059.6</v>
      </c>
      <c r="J54" s="308">
        <v>1718059.6</v>
      </c>
    </row>
    <row r="55" spans="1:10" s="298" customFormat="1" ht="30" x14ac:dyDescent="0.2">
      <c r="A55" s="47" t="s">
        <v>88</v>
      </c>
      <c r="B55" s="305" t="s">
        <v>414</v>
      </c>
      <c r="C55" s="315" t="s">
        <v>71</v>
      </c>
      <c r="D55" s="315" t="s">
        <v>116</v>
      </c>
      <c r="E55" s="315" t="s">
        <v>744</v>
      </c>
      <c r="F55" s="65" t="s">
        <v>89</v>
      </c>
      <c r="G55" s="65" t="s">
        <v>736</v>
      </c>
      <c r="H55" s="316">
        <v>15175</v>
      </c>
      <c r="I55" s="316">
        <v>12559</v>
      </c>
      <c r="J55" s="308">
        <v>12559</v>
      </c>
    </row>
    <row r="56" spans="1:10" s="298" customFormat="1" x14ac:dyDescent="0.2">
      <c r="A56" s="325" t="s">
        <v>119</v>
      </c>
      <c r="B56" s="305" t="s">
        <v>414</v>
      </c>
      <c r="C56" s="315" t="s">
        <v>71</v>
      </c>
      <c r="D56" s="315" t="s">
        <v>116</v>
      </c>
      <c r="E56" s="315" t="s">
        <v>120</v>
      </c>
      <c r="F56" s="65"/>
      <c r="G56" s="65"/>
      <c r="H56" s="316">
        <f>SUM(H57:H58)</f>
        <v>4779284.57</v>
      </c>
      <c r="I56" s="316">
        <f t="shared" ref="I56:J56" si="12">SUM(I57:I58)</f>
        <v>0</v>
      </c>
      <c r="J56" s="316">
        <f t="shared" si="12"/>
        <v>0</v>
      </c>
    </row>
    <row r="57" spans="1:10" s="298" customFormat="1" ht="30" x14ac:dyDescent="0.2">
      <c r="A57" s="47" t="s">
        <v>88</v>
      </c>
      <c r="B57" s="305" t="s">
        <v>414</v>
      </c>
      <c r="C57" s="315" t="s">
        <v>71</v>
      </c>
      <c r="D57" s="315" t="s">
        <v>116</v>
      </c>
      <c r="E57" s="315" t="s">
        <v>120</v>
      </c>
      <c r="F57" s="65" t="s">
        <v>89</v>
      </c>
      <c r="G57" s="65" t="s">
        <v>736</v>
      </c>
      <c r="H57" s="316">
        <v>1000000</v>
      </c>
      <c r="I57" s="316">
        <v>0</v>
      </c>
      <c r="J57" s="316">
        <v>0</v>
      </c>
    </row>
    <row r="58" spans="1:10" s="298" customFormat="1" x14ac:dyDescent="0.2">
      <c r="A58" s="47" t="s">
        <v>90</v>
      </c>
      <c r="B58" s="305" t="s">
        <v>414</v>
      </c>
      <c r="C58" s="315" t="s">
        <v>71</v>
      </c>
      <c r="D58" s="315" t="s">
        <v>116</v>
      </c>
      <c r="E58" s="315" t="s">
        <v>120</v>
      </c>
      <c r="F58" s="65" t="s">
        <v>91</v>
      </c>
      <c r="G58" s="65" t="s">
        <v>736</v>
      </c>
      <c r="H58" s="316">
        <f>1000000-1000000+3000000+1039053.9-259769.33</f>
        <v>3779284.57</v>
      </c>
      <c r="I58" s="316">
        <v>0</v>
      </c>
      <c r="J58" s="308">
        <v>0</v>
      </c>
    </row>
    <row r="59" spans="1:10" s="298" customFormat="1" ht="30" hidden="1" x14ac:dyDescent="0.2">
      <c r="A59" s="47" t="s">
        <v>123</v>
      </c>
      <c r="B59" s="305" t="s">
        <v>414</v>
      </c>
      <c r="C59" s="315" t="s">
        <v>71</v>
      </c>
      <c r="D59" s="315" t="s">
        <v>116</v>
      </c>
      <c r="E59" s="315" t="s">
        <v>124</v>
      </c>
      <c r="F59" s="65"/>
      <c r="G59" s="65"/>
      <c r="H59" s="316">
        <f>H60</f>
        <v>0</v>
      </c>
      <c r="I59" s="316">
        <f t="shared" ref="I59:J59" si="13">I60</f>
        <v>0</v>
      </c>
      <c r="J59" s="316">
        <f t="shared" si="13"/>
        <v>0</v>
      </c>
    </row>
    <row r="60" spans="1:10" s="298" customFormat="1" hidden="1" x14ac:dyDescent="0.2">
      <c r="A60" s="47" t="s">
        <v>90</v>
      </c>
      <c r="B60" s="305" t="s">
        <v>414</v>
      </c>
      <c r="C60" s="315" t="s">
        <v>71</v>
      </c>
      <c r="D60" s="315" t="s">
        <v>116</v>
      </c>
      <c r="E60" s="315" t="s">
        <v>124</v>
      </c>
      <c r="F60" s="65" t="s">
        <v>91</v>
      </c>
      <c r="G60" s="65" t="s">
        <v>736</v>
      </c>
      <c r="H60" s="316">
        <f>1550649.63-1000649.63-550000</f>
        <v>0</v>
      </c>
      <c r="I60" s="316">
        <v>0</v>
      </c>
      <c r="J60" s="308">
        <v>0</v>
      </c>
    </row>
    <row r="61" spans="1:10" s="298" customFormat="1" ht="32.25" customHeight="1" x14ac:dyDescent="0.2">
      <c r="A61" s="326" t="s">
        <v>125</v>
      </c>
      <c r="B61" s="304" t="s">
        <v>414</v>
      </c>
      <c r="C61" s="327" t="s">
        <v>83</v>
      </c>
      <c r="D61" s="327"/>
      <c r="E61" s="327"/>
      <c r="F61" s="328"/>
      <c r="G61" s="328"/>
      <c r="H61" s="329">
        <f>H62</f>
        <v>944210</v>
      </c>
      <c r="I61" s="329">
        <f t="shared" ref="I61:J64" si="14">I62</f>
        <v>0</v>
      </c>
      <c r="J61" s="329">
        <f t="shared" si="14"/>
        <v>0</v>
      </c>
    </row>
    <row r="62" spans="1:10" s="298" customFormat="1" ht="63" x14ac:dyDescent="0.25">
      <c r="A62" s="44" t="s">
        <v>126</v>
      </c>
      <c r="B62" s="304" t="s">
        <v>414</v>
      </c>
      <c r="C62" s="327" t="s">
        <v>83</v>
      </c>
      <c r="D62" s="327" t="s">
        <v>127</v>
      </c>
      <c r="E62" s="327"/>
      <c r="F62" s="327"/>
      <c r="G62" s="327"/>
      <c r="H62" s="329">
        <f>H63</f>
        <v>944210</v>
      </c>
      <c r="I62" s="329">
        <f t="shared" si="14"/>
        <v>0</v>
      </c>
      <c r="J62" s="329">
        <f t="shared" si="14"/>
        <v>0</v>
      </c>
    </row>
    <row r="63" spans="1:10" s="298" customFormat="1" ht="15.75" x14ac:dyDescent="0.25">
      <c r="A63" s="60" t="s">
        <v>74</v>
      </c>
      <c r="B63" s="304" t="s">
        <v>414</v>
      </c>
      <c r="C63" s="327" t="s">
        <v>83</v>
      </c>
      <c r="D63" s="327" t="s">
        <v>127</v>
      </c>
      <c r="E63" s="38">
        <v>9900000000</v>
      </c>
      <c r="F63" s="38"/>
      <c r="G63" s="327"/>
      <c r="H63" s="329">
        <f>H64</f>
        <v>944210</v>
      </c>
      <c r="I63" s="329">
        <f t="shared" si="14"/>
        <v>0</v>
      </c>
      <c r="J63" s="329">
        <f t="shared" si="14"/>
        <v>0</v>
      </c>
    </row>
    <row r="64" spans="1:10" s="298" customFormat="1" ht="30" x14ac:dyDescent="0.2">
      <c r="A64" s="47" t="s">
        <v>76</v>
      </c>
      <c r="B64" s="305" t="s">
        <v>414</v>
      </c>
      <c r="C64" s="315" t="s">
        <v>83</v>
      </c>
      <c r="D64" s="315" t="s">
        <v>127</v>
      </c>
      <c r="E64" s="36">
        <v>9910000000</v>
      </c>
      <c r="F64" s="36"/>
      <c r="G64" s="315"/>
      <c r="H64" s="316">
        <f>H65</f>
        <v>944210</v>
      </c>
      <c r="I64" s="316">
        <f t="shared" si="14"/>
        <v>0</v>
      </c>
      <c r="J64" s="316">
        <f t="shared" si="14"/>
        <v>0</v>
      </c>
    </row>
    <row r="65" spans="1:10" s="298" customFormat="1" ht="30" x14ac:dyDescent="0.2">
      <c r="A65" s="51" t="s">
        <v>92</v>
      </c>
      <c r="B65" s="305" t="s">
        <v>414</v>
      </c>
      <c r="C65" s="315" t="s">
        <v>83</v>
      </c>
      <c r="D65" s="315" t="s">
        <v>127</v>
      </c>
      <c r="E65" s="36">
        <v>9910022001</v>
      </c>
      <c r="F65" s="36"/>
      <c r="G65" s="315"/>
      <c r="H65" s="316">
        <f>SUM(H66:H67)</f>
        <v>944210</v>
      </c>
      <c r="I65" s="316">
        <f t="shared" ref="I65:J65" si="15">SUM(I66:I67)</f>
        <v>0</v>
      </c>
      <c r="J65" s="316">
        <f t="shared" si="15"/>
        <v>0</v>
      </c>
    </row>
    <row r="66" spans="1:10" s="298" customFormat="1" ht="60" x14ac:dyDescent="0.2">
      <c r="A66" s="47" t="s">
        <v>80</v>
      </c>
      <c r="B66" s="305" t="s">
        <v>414</v>
      </c>
      <c r="C66" s="315" t="s">
        <v>83</v>
      </c>
      <c r="D66" s="315" t="s">
        <v>127</v>
      </c>
      <c r="E66" s="36">
        <v>9910022001</v>
      </c>
      <c r="F66" s="48" t="s">
        <v>81</v>
      </c>
      <c r="G66" s="315" t="s">
        <v>736</v>
      </c>
      <c r="H66" s="316">
        <v>944210</v>
      </c>
      <c r="I66" s="282">
        <v>0</v>
      </c>
      <c r="J66" s="283">
        <v>0</v>
      </c>
    </row>
    <row r="67" spans="1:10" s="298" customFormat="1" ht="30" hidden="1" x14ac:dyDescent="0.2">
      <c r="A67" s="47" t="s">
        <v>88</v>
      </c>
      <c r="B67" s="305" t="s">
        <v>414</v>
      </c>
      <c r="C67" s="315" t="s">
        <v>83</v>
      </c>
      <c r="D67" s="315" t="s">
        <v>127</v>
      </c>
      <c r="E67" s="36">
        <v>9910022001</v>
      </c>
      <c r="F67" s="72" t="s">
        <v>89</v>
      </c>
      <c r="G67" s="65" t="s">
        <v>736</v>
      </c>
      <c r="H67" s="316">
        <v>0</v>
      </c>
      <c r="I67" s="282">
        <v>0</v>
      </c>
      <c r="J67" s="283">
        <v>0</v>
      </c>
    </row>
    <row r="68" spans="1:10" s="298" customFormat="1" ht="15.75" x14ac:dyDescent="0.2">
      <c r="A68" s="326" t="s">
        <v>130</v>
      </c>
      <c r="B68" s="304" t="s">
        <v>414</v>
      </c>
      <c r="C68" s="327" t="s">
        <v>94</v>
      </c>
      <c r="D68" s="327"/>
      <c r="E68" s="327"/>
      <c r="F68" s="328"/>
      <c r="G68" s="328"/>
      <c r="H68" s="329">
        <f>H69+H75+H112+H117</f>
        <v>159597087.12</v>
      </c>
      <c r="I68" s="329">
        <f t="shared" ref="I68:J68" si="16">I69+I75+I112+I117</f>
        <v>80556391.469999999</v>
      </c>
      <c r="J68" s="329">
        <f t="shared" si="16"/>
        <v>80556391.469999999</v>
      </c>
    </row>
    <row r="69" spans="1:10" s="298" customFormat="1" ht="15.75" x14ac:dyDescent="0.2">
      <c r="A69" s="326" t="s">
        <v>131</v>
      </c>
      <c r="B69" s="304" t="s">
        <v>414</v>
      </c>
      <c r="C69" s="327" t="s">
        <v>94</v>
      </c>
      <c r="D69" s="327" t="s">
        <v>71</v>
      </c>
      <c r="E69" s="327"/>
      <c r="F69" s="328"/>
      <c r="G69" s="328"/>
      <c r="H69" s="329">
        <f>H70</f>
        <v>746987.47</v>
      </c>
      <c r="I69" s="329">
        <f t="shared" ref="I69:J71" si="17">I70</f>
        <v>712191.47</v>
      </c>
      <c r="J69" s="329">
        <f t="shared" si="17"/>
        <v>712191.47</v>
      </c>
    </row>
    <row r="70" spans="1:10" s="298" customFormat="1" ht="15.75" x14ac:dyDescent="0.25">
      <c r="A70" s="44" t="s">
        <v>74</v>
      </c>
      <c r="B70" s="304" t="s">
        <v>414</v>
      </c>
      <c r="C70" s="327" t="s">
        <v>94</v>
      </c>
      <c r="D70" s="327" t="s">
        <v>71</v>
      </c>
      <c r="E70" s="327" t="s">
        <v>75</v>
      </c>
      <c r="F70" s="328"/>
      <c r="G70" s="328"/>
      <c r="H70" s="329">
        <f>H71</f>
        <v>746987.47</v>
      </c>
      <c r="I70" s="329">
        <f t="shared" si="17"/>
        <v>712191.47</v>
      </c>
      <c r="J70" s="329">
        <f t="shared" si="17"/>
        <v>712191.47</v>
      </c>
    </row>
    <row r="71" spans="1:10" s="298" customFormat="1" x14ac:dyDescent="0.2">
      <c r="A71" s="47" t="s">
        <v>111</v>
      </c>
      <c r="B71" s="305" t="s">
        <v>414</v>
      </c>
      <c r="C71" s="315" t="s">
        <v>94</v>
      </c>
      <c r="D71" s="315" t="s">
        <v>71</v>
      </c>
      <c r="E71" s="315" t="s">
        <v>112</v>
      </c>
      <c r="F71" s="65"/>
      <c r="G71" s="65"/>
      <c r="H71" s="316">
        <f>H72</f>
        <v>746987.47</v>
      </c>
      <c r="I71" s="316">
        <f t="shared" si="17"/>
        <v>712191.47</v>
      </c>
      <c r="J71" s="316">
        <f t="shared" si="17"/>
        <v>712191.47</v>
      </c>
    </row>
    <row r="72" spans="1:10" s="298" customFormat="1" ht="30" x14ac:dyDescent="0.2">
      <c r="A72" s="330" t="s">
        <v>745</v>
      </c>
      <c r="B72" s="305" t="s">
        <v>414</v>
      </c>
      <c r="C72" s="315" t="s">
        <v>94</v>
      </c>
      <c r="D72" s="315" t="s">
        <v>71</v>
      </c>
      <c r="E72" s="315" t="s">
        <v>746</v>
      </c>
      <c r="F72" s="65"/>
      <c r="G72" s="65"/>
      <c r="H72" s="282">
        <f>H73+H74</f>
        <v>746987.47</v>
      </c>
      <c r="I72" s="282">
        <f>I73+I74</f>
        <v>712191.47</v>
      </c>
      <c r="J72" s="282">
        <f>J73+J74</f>
        <v>712191.47</v>
      </c>
    </row>
    <row r="73" spans="1:10" s="298" customFormat="1" ht="60" x14ac:dyDescent="0.2">
      <c r="A73" s="47" t="s">
        <v>80</v>
      </c>
      <c r="B73" s="305" t="s">
        <v>414</v>
      </c>
      <c r="C73" s="315" t="s">
        <v>94</v>
      </c>
      <c r="D73" s="315" t="s">
        <v>71</v>
      </c>
      <c r="E73" s="315" t="s">
        <v>746</v>
      </c>
      <c r="F73" s="65" t="s">
        <v>81</v>
      </c>
      <c r="G73" s="65" t="s">
        <v>736</v>
      </c>
      <c r="H73" s="331">
        <f>608880.72+34796</f>
        <v>643676.72</v>
      </c>
      <c r="I73" s="331">
        <v>697749.47</v>
      </c>
      <c r="J73" s="331">
        <v>658749.47</v>
      </c>
    </row>
    <row r="74" spans="1:10" s="298" customFormat="1" ht="30" x14ac:dyDescent="0.2">
      <c r="A74" s="47" t="s">
        <v>88</v>
      </c>
      <c r="B74" s="305" t="s">
        <v>414</v>
      </c>
      <c r="C74" s="315" t="s">
        <v>94</v>
      </c>
      <c r="D74" s="315" t="s">
        <v>71</v>
      </c>
      <c r="E74" s="315" t="s">
        <v>746</v>
      </c>
      <c r="F74" s="65" t="s">
        <v>89</v>
      </c>
      <c r="G74" s="65" t="s">
        <v>736</v>
      </c>
      <c r="H74" s="282">
        <v>103310.75</v>
      </c>
      <c r="I74" s="282">
        <v>14442</v>
      </c>
      <c r="J74" s="282">
        <v>53442</v>
      </c>
    </row>
    <row r="75" spans="1:10" s="298" customFormat="1" ht="15.75" x14ac:dyDescent="0.2">
      <c r="A75" s="326" t="s">
        <v>132</v>
      </c>
      <c r="B75" s="304" t="s">
        <v>414</v>
      </c>
      <c r="C75" s="327" t="s">
        <v>94</v>
      </c>
      <c r="D75" s="327" t="s">
        <v>133</v>
      </c>
      <c r="E75" s="315"/>
      <c r="F75" s="65"/>
      <c r="G75" s="65"/>
      <c r="H75" s="329">
        <f>H76+H108</f>
        <v>158850099.65000001</v>
      </c>
      <c r="I75" s="329">
        <f>I76+I108</f>
        <v>79844200</v>
      </c>
      <c r="J75" s="329">
        <f>J76+J108</f>
        <v>79844200</v>
      </c>
    </row>
    <row r="76" spans="1:10" s="298" customFormat="1" ht="63" x14ac:dyDescent="0.2">
      <c r="A76" s="326" t="s">
        <v>201</v>
      </c>
      <c r="B76" s="304" t="s">
        <v>414</v>
      </c>
      <c r="C76" s="327" t="s">
        <v>94</v>
      </c>
      <c r="D76" s="327" t="s">
        <v>133</v>
      </c>
      <c r="E76" s="327" t="s">
        <v>202</v>
      </c>
      <c r="F76" s="328"/>
      <c r="G76" s="328"/>
      <c r="H76" s="329">
        <f>H77+H102</f>
        <v>156886952.84999999</v>
      </c>
      <c r="I76" s="329">
        <f t="shared" ref="I76:J76" si="18">I77+I102</f>
        <v>79844200</v>
      </c>
      <c r="J76" s="329">
        <f t="shared" si="18"/>
        <v>79844200</v>
      </c>
    </row>
    <row r="77" spans="1:10" s="298" customFormat="1" ht="30" x14ac:dyDescent="0.2">
      <c r="A77" s="121" t="s">
        <v>216</v>
      </c>
      <c r="B77" s="305" t="s">
        <v>414</v>
      </c>
      <c r="C77" s="315" t="s">
        <v>94</v>
      </c>
      <c r="D77" s="315" t="s">
        <v>133</v>
      </c>
      <c r="E77" s="315" t="s">
        <v>204</v>
      </c>
      <c r="F77" s="65"/>
      <c r="G77" s="65"/>
      <c r="H77" s="316">
        <f>H80+H82+H84+H86+H88+H90+H92+H94+H96+H98+H100+H78</f>
        <v>137986408.25999999</v>
      </c>
      <c r="I77" s="316">
        <f>I80+I82+I84+I86+I88+I90+I92+I94+I96+I98+I100+I78</f>
        <v>62384400</v>
      </c>
      <c r="J77" s="316">
        <f t="shared" ref="J77" si="19">J80+J82+J84+J86+J88+J90+J92+J94+J96+J98+J100+J78</f>
        <v>62384400</v>
      </c>
    </row>
    <row r="78" spans="1:10" s="298" customFormat="1" ht="30" x14ac:dyDescent="0.2">
      <c r="A78" s="121" t="s">
        <v>319</v>
      </c>
      <c r="B78" s="305" t="s">
        <v>414</v>
      </c>
      <c r="C78" s="315" t="s">
        <v>94</v>
      </c>
      <c r="D78" s="315" t="s">
        <v>133</v>
      </c>
      <c r="E78" s="315" t="s">
        <v>747</v>
      </c>
      <c r="F78" s="65"/>
      <c r="G78" s="65"/>
      <c r="H78" s="316">
        <f>H79</f>
        <v>5716004.8099999996</v>
      </c>
      <c r="I78" s="316">
        <f t="shared" ref="I78:J78" si="20">I79</f>
        <v>0</v>
      </c>
      <c r="J78" s="316">
        <f t="shared" si="20"/>
        <v>0</v>
      </c>
    </row>
    <row r="79" spans="1:10" s="298" customFormat="1" x14ac:dyDescent="0.2">
      <c r="A79" s="121" t="s">
        <v>90</v>
      </c>
      <c r="B79" s="305" t="s">
        <v>414</v>
      </c>
      <c r="C79" s="315" t="s">
        <v>94</v>
      </c>
      <c r="D79" s="315" t="s">
        <v>133</v>
      </c>
      <c r="E79" s="315" t="s">
        <v>747</v>
      </c>
      <c r="F79" s="65" t="s">
        <v>91</v>
      </c>
      <c r="G79" s="65" t="s">
        <v>736</v>
      </c>
      <c r="H79" s="316">
        <v>5716004.8099999996</v>
      </c>
      <c r="I79" s="316">
        <v>0</v>
      </c>
      <c r="J79" s="316">
        <v>0</v>
      </c>
    </row>
    <row r="80" spans="1:10" s="298" customFormat="1" ht="45" hidden="1" x14ac:dyDescent="0.2">
      <c r="A80" s="121" t="s">
        <v>748</v>
      </c>
      <c r="B80" s="305" t="s">
        <v>414</v>
      </c>
      <c r="C80" s="315" t="s">
        <v>94</v>
      </c>
      <c r="D80" s="315" t="s">
        <v>133</v>
      </c>
      <c r="E80" s="137" t="s">
        <v>749</v>
      </c>
      <c r="F80" s="65"/>
      <c r="G80" s="65"/>
      <c r="H80" s="316">
        <f>H81</f>
        <v>0</v>
      </c>
      <c r="I80" s="316">
        <f>I81</f>
        <v>0</v>
      </c>
      <c r="J80" s="316">
        <f>J81</f>
        <v>0</v>
      </c>
    </row>
    <row r="81" spans="1:10" s="298" customFormat="1" hidden="1" x14ac:dyDescent="0.2">
      <c r="A81" s="47" t="s">
        <v>90</v>
      </c>
      <c r="B81" s="305" t="s">
        <v>414</v>
      </c>
      <c r="C81" s="315" t="s">
        <v>94</v>
      </c>
      <c r="D81" s="315" t="s">
        <v>133</v>
      </c>
      <c r="E81" s="137" t="s">
        <v>749</v>
      </c>
      <c r="F81" s="65" t="s">
        <v>91</v>
      </c>
      <c r="G81" s="65" t="s">
        <v>736</v>
      </c>
      <c r="H81" s="316">
        <v>0</v>
      </c>
      <c r="I81" s="316">
        <v>0</v>
      </c>
      <c r="J81" s="316">
        <v>0</v>
      </c>
    </row>
    <row r="82" spans="1:10" s="298" customFormat="1" ht="60" x14ac:dyDescent="0.2">
      <c r="A82" s="121" t="s">
        <v>750</v>
      </c>
      <c r="B82" s="305" t="s">
        <v>414</v>
      </c>
      <c r="C82" s="315" t="s">
        <v>94</v>
      </c>
      <c r="D82" s="315" t="s">
        <v>133</v>
      </c>
      <c r="E82" s="137" t="s">
        <v>751</v>
      </c>
      <c r="F82" s="65"/>
      <c r="G82" s="65"/>
      <c r="H82" s="316">
        <f>H83</f>
        <v>4017000</v>
      </c>
      <c r="I82" s="316">
        <f t="shared" ref="I82:J82" si="21">I83</f>
        <v>7683000</v>
      </c>
      <c r="J82" s="316">
        <f t="shared" si="21"/>
        <v>7683000</v>
      </c>
    </row>
    <row r="83" spans="1:10" s="298" customFormat="1" x14ac:dyDescent="0.2">
      <c r="A83" s="47" t="s">
        <v>90</v>
      </c>
      <c r="B83" s="305" t="s">
        <v>414</v>
      </c>
      <c r="C83" s="315" t="s">
        <v>94</v>
      </c>
      <c r="D83" s="315" t="s">
        <v>133</v>
      </c>
      <c r="E83" s="137" t="s">
        <v>751</v>
      </c>
      <c r="F83" s="65" t="s">
        <v>91</v>
      </c>
      <c r="G83" s="65" t="s">
        <v>736</v>
      </c>
      <c r="H83" s="316">
        <f>7683000-273000-3393000</f>
        <v>4017000</v>
      </c>
      <c r="I83" s="316">
        <v>7683000</v>
      </c>
      <c r="J83" s="316">
        <v>7683000</v>
      </c>
    </row>
    <row r="84" spans="1:10" s="298" customFormat="1" ht="45" hidden="1" x14ac:dyDescent="0.2">
      <c r="A84" s="121" t="s">
        <v>752</v>
      </c>
      <c r="B84" s="305" t="s">
        <v>414</v>
      </c>
      <c r="C84" s="315" t="s">
        <v>94</v>
      </c>
      <c r="D84" s="315" t="s">
        <v>133</v>
      </c>
      <c r="E84" s="137" t="s">
        <v>753</v>
      </c>
      <c r="F84" s="65"/>
      <c r="G84" s="65"/>
      <c r="H84" s="316">
        <f>H85</f>
        <v>0</v>
      </c>
      <c r="I84" s="316">
        <f>I85</f>
        <v>0</v>
      </c>
      <c r="J84" s="316">
        <f>J85</f>
        <v>0</v>
      </c>
    </row>
    <row r="85" spans="1:10" s="298" customFormat="1" hidden="1" x14ac:dyDescent="0.2">
      <c r="A85" s="47" t="s">
        <v>90</v>
      </c>
      <c r="B85" s="305" t="s">
        <v>414</v>
      </c>
      <c r="C85" s="315" t="s">
        <v>94</v>
      </c>
      <c r="D85" s="315" t="s">
        <v>133</v>
      </c>
      <c r="E85" s="137" t="s">
        <v>753</v>
      </c>
      <c r="F85" s="65" t="s">
        <v>91</v>
      </c>
      <c r="G85" s="65" t="s">
        <v>736</v>
      </c>
      <c r="H85" s="316">
        <f>360000-360000</f>
        <v>0</v>
      </c>
      <c r="I85" s="316">
        <v>0</v>
      </c>
      <c r="J85" s="316">
        <v>0</v>
      </c>
    </row>
    <row r="86" spans="1:10" s="298" customFormat="1" ht="45" x14ac:dyDescent="0.2">
      <c r="A86" s="47" t="s">
        <v>754</v>
      </c>
      <c r="B86" s="305" t="s">
        <v>414</v>
      </c>
      <c r="C86" s="315" t="s">
        <v>94</v>
      </c>
      <c r="D86" s="315" t="s">
        <v>133</v>
      </c>
      <c r="E86" s="137" t="s">
        <v>755</v>
      </c>
      <c r="F86" s="65"/>
      <c r="G86" s="65"/>
      <c r="H86" s="316">
        <f>H87</f>
        <v>2575000</v>
      </c>
      <c r="I86" s="316">
        <f>I87</f>
        <v>4077450</v>
      </c>
      <c r="J86" s="316">
        <f>J87</f>
        <v>4077450</v>
      </c>
    </row>
    <row r="87" spans="1:10" s="298" customFormat="1" x14ac:dyDescent="0.2">
      <c r="A87" s="47" t="s">
        <v>90</v>
      </c>
      <c r="B87" s="305" t="s">
        <v>414</v>
      </c>
      <c r="C87" s="315" t="s">
        <v>94</v>
      </c>
      <c r="D87" s="315" t="s">
        <v>133</v>
      </c>
      <c r="E87" s="137" t="s">
        <v>755</v>
      </c>
      <c r="F87" s="65" t="s">
        <v>91</v>
      </c>
      <c r="G87" s="65" t="s">
        <v>736</v>
      </c>
      <c r="H87" s="316">
        <f>4077450-1347450-129000-26000</f>
        <v>2575000</v>
      </c>
      <c r="I87" s="316">
        <v>4077450</v>
      </c>
      <c r="J87" s="316">
        <v>4077450</v>
      </c>
    </row>
    <row r="88" spans="1:10" s="298" customFormat="1" ht="45" x14ac:dyDescent="0.2">
      <c r="A88" s="47" t="s">
        <v>756</v>
      </c>
      <c r="B88" s="305" t="s">
        <v>414</v>
      </c>
      <c r="C88" s="315" t="s">
        <v>94</v>
      </c>
      <c r="D88" s="315" t="s">
        <v>133</v>
      </c>
      <c r="E88" s="137" t="s">
        <v>757</v>
      </c>
      <c r="F88" s="65"/>
      <c r="G88" s="65"/>
      <c r="H88" s="316">
        <f>H89</f>
        <v>6675890</v>
      </c>
      <c r="I88" s="316">
        <f t="shared" ref="I88:J88" si="22">I89</f>
        <v>7827050</v>
      </c>
      <c r="J88" s="316">
        <f t="shared" si="22"/>
        <v>7827050</v>
      </c>
    </row>
    <row r="89" spans="1:10" s="298" customFormat="1" x14ac:dyDescent="0.2">
      <c r="A89" s="47" t="s">
        <v>90</v>
      </c>
      <c r="B89" s="305" t="s">
        <v>414</v>
      </c>
      <c r="C89" s="315" t="s">
        <v>94</v>
      </c>
      <c r="D89" s="315" t="s">
        <v>133</v>
      </c>
      <c r="E89" s="137" t="s">
        <v>757</v>
      </c>
      <c r="F89" s="65" t="s">
        <v>91</v>
      </c>
      <c r="G89" s="65" t="s">
        <v>736</v>
      </c>
      <c r="H89" s="316">
        <f>7827050+211400-1362560</f>
        <v>6675890</v>
      </c>
      <c r="I89" s="316">
        <v>7827050</v>
      </c>
      <c r="J89" s="316">
        <v>7827050</v>
      </c>
    </row>
    <row r="90" spans="1:10" s="298" customFormat="1" ht="45" x14ac:dyDescent="0.2">
      <c r="A90" s="47" t="s">
        <v>758</v>
      </c>
      <c r="B90" s="305" t="s">
        <v>414</v>
      </c>
      <c r="C90" s="315" t="s">
        <v>94</v>
      </c>
      <c r="D90" s="315" t="s">
        <v>133</v>
      </c>
      <c r="E90" s="137" t="s">
        <v>759</v>
      </c>
      <c r="F90" s="65"/>
      <c r="G90" s="65"/>
      <c r="H90" s="316">
        <f>H91</f>
        <v>1423800</v>
      </c>
      <c r="I90" s="316">
        <f t="shared" ref="I90:J90" si="23">I91</f>
        <v>1840950</v>
      </c>
      <c r="J90" s="316">
        <f t="shared" si="23"/>
        <v>1840950</v>
      </c>
    </row>
    <row r="91" spans="1:10" s="298" customFormat="1" x14ac:dyDescent="0.2">
      <c r="A91" s="47" t="s">
        <v>90</v>
      </c>
      <c r="B91" s="305" t="s">
        <v>414</v>
      </c>
      <c r="C91" s="315" t="s">
        <v>94</v>
      </c>
      <c r="D91" s="315" t="s">
        <v>133</v>
      </c>
      <c r="E91" s="137" t="s">
        <v>759</v>
      </c>
      <c r="F91" s="65" t="s">
        <v>91</v>
      </c>
      <c r="G91" s="65" t="s">
        <v>736</v>
      </c>
      <c r="H91" s="316">
        <f>1840950-265050-152100</f>
        <v>1423800</v>
      </c>
      <c r="I91" s="316">
        <v>1840950</v>
      </c>
      <c r="J91" s="316">
        <v>1840950</v>
      </c>
    </row>
    <row r="92" spans="1:10" s="298" customFormat="1" ht="45" x14ac:dyDescent="0.2">
      <c r="A92" s="47" t="s">
        <v>760</v>
      </c>
      <c r="B92" s="305" t="s">
        <v>414</v>
      </c>
      <c r="C92" s="315" t="s">
        <v>94</v>
      </c>
      <c r="D92" s="315" t="s">
        <v>133</v>
      </c>
      <c r="E92" s="137" t="s">
        <v>761</v>
      </c>
      <c r="F92" s="65"/>
      <c r="G92" s="65"/>
      <c r="H92" s="316">
        <f>H93</f>
        <v>234000</v>
      </c>
      <c r="I92" s="316">
        <f t="shared" ref="I92:J92" si="24">I93</f>
        <v>208000</v>
      </c>
      <c r="J92" s="316">
        <f t="shared" si="24"/>
        <v>208000</v>
      </c>
    </row>
    <row r="93" spans="1:10" s="298" customFormat="1" x14ac:dyDescent="0.2">
      <c r="A93" s="47" t="s">
        <v>90</v>
      </c>
      <c r="B93" s="305" t="s">
        <v>414</v>
      </c>
      <c r="C93" s="315" t="s">
        <v>94</v>
      </c>
      <c r="D93" s="315" t="s">
        <v>133</v>
      </c>
      <c r="E93" s="137" t="s">
        <v>761</v>
      </c>
      <c r="F93" s="65" t="s">
        <v>91</v>
      </c>
      <c r="G93" s="65" t="s">
        <v>736</v>
      </c>
      <c r="H93" s="316">
        <f>208000+26000</f>
        <v>234000</v>
      </c>
      <c r="I93" s="316">
        <v>208000</v>
      </c>
      <c r="J93" s="316">
        <v>208000</v>
      </c>
    </row>
    <row r="94" spans="1:10" s="298" customFormat="1" ht="60" x14ac:dyDescent="0.2">
      <c r="A94" s="47" t="s">
        <v>762</v>
      </c>
      <c r="B94" s="305" t="s">
        <v>414</v>
      </c>
      <c r="C94" s="315" t="s">
        <v>94</v>
      </c>
      <c r="D94" s="315" t="s">
        <v>133</v>
      </c>
      <c r="E94" s="137" t="s">
        <v>763</v>
      </c>
      <c r="F94" s="65"/>
      <c r="G94" s="65"/>
      <c r="H94" s="316">
        <f>H95</f>
        <v>83887713.450000003</v>
      </c>
      <c r="I94" s="316">
        <f t="shared" ref="I94:J94" si="25">I95</f>
        <v>40747950</v>
      </c>
      <c r="J94" s="316">
        <f t="shared" si="25"/>
        <v>40747950</v>
      </c>
    </row>
    <row r="95" spans="1:10" s="298" customFormat="1" x14ac:dyDescent="0.2">
      <c r="A95" s="47" t="s">
        <v>90</v>
      </c>
      <c r="B95" s="305" t="s">
        <v>414</v>
      </c>
      <c r="C95" s="315" t="s">
        <v>94</v>
      </c>
      <c r="D95" s="315" t="s">
        <v>133</v>
      </c>
      <c r="E95" s="137" t="s">
        <v>763</v>
      </c>
      <c r="F95" s="65" t="s">
        <v>91</v>
      </c>
      <c r="G95" s="65" t="s">
        <v>736</v>
      </c>
      <c r="H95" s="316">
        <f>85800000+3782430-5694716.55</f>
        <v>83887713.450000003</v>
      </c>
      <c r="I95" s="316">
        <v>40747950</v>
      </c>
      <c r="J95" s="316">
        <v>40747950</v>
      </c>
    </row>
    <row r="96" spans="1:10" s="298" customFormat="1" ht="60" x14ac:dyDescent="0.2">
      <c r="A96" s="47" t="s">
        <v>764</v>
      </c>
      <c r="B96" s="305" t="s">
        <v>414</v>
      </c>
      <c r="C96" s="315" t="s">
        <v>94</v>
      </c>
      <c r="D96" s="315" t="s">
        <v>133</v>
      </c>
      <c r="E96" s="137" t="s">
        <v>765</v>
      </c>
      <c r="F96" s="65"/>
      <c r="G96" s="65"/>
      <c r="H96" s="316">
        <f>H97</f>
        <v>1877700</v>
      </c>
      <c r="I96" s="316">
        <f t="shared" ref="I96:J96" si="26">I97</f>
        <v>0</v>
      </c>
      <c r="J96" s="316">
        <f t="shared" si="26"/>
        <v>0</v>
      </c>
    </row>
    <row r="97" spans="1:10" s="298" customFormat="1" x14ac:dyDescent="0.2">
      <c r="A97" s="47" t="s">
        <v>90</v>
      </c>
      <c r="B97" s="305" t="s">
        <v>414</v>
      </c>
      <c r="C97" s="315" t="s">
        <v>94</v>
      </c>
      <c r="D97" s="315" t="s">
        <v>133</v>
      </c>
      <c r="E97" s="137" t="s">
        <v>765</v>
      </c>
      <c r="F97" s="65" t="s">
        <v>91</v>
      </c>
      <c r="G97" s="65" t="s">
        <v>736</v>
      </c>
      <c r="H97" s="316">
        <f>2608440-730740</f>
        <v>1877700</v>
      </c>
      <c r="I97" s="316">
        <v>0</v>
      </c>
      <c r="J97" s="316">
        <v>0</v>
      </c>
    </row>
    <row r="98" spans="1:10" s="298" customFormat="1" ht="60" x14ac:dyDescent="0.2">
      <c r="A98" s="47" t="s">
        <v>766</v>
      </c>
      <c r="B98" s="305" t="s">
        <v>414</v>
      </c>
      <c r="C98" s="315" t="s">
        <v>94</v>
      </c>
      <c r="D98" s="315" t="s">
        <v>133</v>
      </c>
      <c r="E98" s="137" t="s">
        <v>767</v>
      </c>
      <c r="F98" s="65"/>
      <c r="G98" s="65"/>
      <c r="H98" s="316">
        <f>H99</f>
        <v>1829300</v>
      </c>
      <c r="I98" s="316">
        <f t="shared" ref="I98:J98" si="27">I99</f>
        <v>0</v>
      </c>
      <c r="J98" s="316">
        <f t="shared" si="27"/>
        <v>0</v>
      </c>
    </row>
    <row r="99" spans="1:10" s="298" customFormat="1" x14ac:dyDescent="0.2">
      <c r="A99" s="47" t="s">
        <v>90</v>
      </c>
      <c r="B99" s="305" t="s">
        <v>414</v>
      </c>
      <c r="C99" s="315" t="s">
        <v>94</v>
      </c>
      <c r="D99" s="315" t="s">
        <v>133</v>
      </c>
      <c r="E99" s="137" t="s">
        <v>767</v>
      </c>
      <c r="F99" s="65" t="s">
        <v>91</v>
      </c>
      <c r="G99" s="65" t="s">
        <v>736</v>
      </c>
      <c r="H99" s="316">
        <f>2846890-1017590</f>
        <v>1829300</v>
      </c>
      <c r="I99" s="316">
        <v>0</v>
      </c>
      <c r="J99" s="316">
        <v>0</v>
      </c>
    </row>
    <row r="100" spans="1:10" s="298" customFormat="1" ht="60" x14ac:dyDescent="0.2">
      <c r="A100" s="47" t="s">
        <v>665</v>
      </c>
      <c r="B100" s="305" t="s">
        <v>414</v>
      </c>
      <c r="C100" s="315" t="s">
        <v>94</v>
      </c>
      <c r="D100" s="315" t="s">
        <v>133</v>
      </c>
      <c r="E100" s="137" t="s">
        <v>768</v>
      </c>
      <c r="F100" s="65"/>
      <c r="G100" s="65"/>
      <c r="H100" s="316">
        <f>H101</f>
        <v>29750000</v>
      </c>
      <c r="I100" s="316">
        <f t="shared" ref="I100:J100" si="28">I101</f>
        <v>0</v>
      </c>
      <c r="J100" s="316">
        <f t="shared" si="28"/>
        <v>0</v>
      </c>
    </row>
    <row r="101" spans="1:10" s="298" customFormat="1" x14ac:dyDescent="0.2">
      <c r="A101" s="47" t="s">
        <v>90</v>
      </c>
      <c r="B101" s="305" t="s">
        <v>414</v>
      </c>
      <c r="C101" s="315" t="s">
        <v>94</v>
      </c>
      <c r="D101" s="315" t="s">
        <v>133</v>
      </c>
      <c r="E101" s="137" t="s">
        <v>768</v>
      </c>
      <c r="F101" s="65" t="s">
        <v>91</v>
      </c>
      <c r="G101" s="65" t="s">
        <v>736</v>
      </c>
      <c r="H101" s="316">
        <v>29750000</v>
      </c>
      <c r="I101" s="316">
        <v>0</v>
      </c>
      <c r="J101" s="316">
        <v>0</v>
      </c>
    </row>
    <row r="102" spans="1:10" s="298" customFormat="1" x14ac:dyDescent="0.2">
      <c r="A102" s="47" t="s">
        <v>199</v>
      </c>
      <c r="B102" s="305" t="s">
        <v>414</v>
      </c>
      <c r="C102" s="315" t="s">
        <v>94</v>
      </c>
      <c r="D102" s="315" t="s">
        <v>133</v>
      </c>
      <c r="E102" s="137">
        <v>6740000000</v>
      </c>
      <c r="F102" s="65"/>
      <c r="G102" s="65"/>
      <c r="H102" s="316">
        <f>H105+H103</f>
        <v>18900544.59</v>
      </c>
      <c r="I102" s="316">
        <f t="shared" ref="I102:J102" si="29">I105+I103</f>
        <v>17459800</v>
      </c>
      <c r="J102" s="316">
        <f t="shared" si="29"/>
        <v>17459800</v>
      </c>
    </row>
    <row r="103" spans="1:10" s="298" customFormat="1" hidden="1" x14ac:dyDescent="0.2">
      <c r="A103" s="47" t="s">
        <v>321</v>
      </c>
      <c r="B103" s="305" t="s">
        <v>414</v>
      </c>
      <c r="C103" s="315" t="s">
        <v>94</v>
      </c>
      <c r="D103" s="315" t="s">
        <v>133</v>
      </c>
      <c r="E103" s="137" t="s">
        <v>769</v>
      </c>
      <c r="F103" s="65"/>
      <c r="G103" s="65"/>
      <c r="H103" s="316">
        <f>H104</f>
        <v>0</v>
      </c>
      <c r="I103" s="316">
        <f t="shared" ref="I103:J103" si="30">I104</f>
        <v>0</v>
      </c>
      <c r="J103" s="316">
        <f t="shared" si="30"/>
        <v>0</v>
      </c>
    </row>
    <row r="104" spans="1:10" s="298" customFormat="1" ht="30" hidden="1" x14ac:dyDescent="0.2">
      <c r="A104" s="47" t="s">
        <v>88</v>
      </c>
      <c r="B104" s="305" t="s">
        <v>414</v>
      </c>
      <c r="C104" s="315" t="s">
        <v>94</v>
      </c>
      <c r="D104" s="315" t="s">
        <v>133</v>
      </c>
      <c r="E104" s="137" t="s">
        <v>769</v>
      </c>
      <c r="F104" s="65" t="s">
        <v>89</v>
      </c>
      <c r="G104" s="65" t="s">
        <v>736</v>
      </c>
      <c r="H104" s="316">
        <v>0</v>
      </c>
      <c r="I104" s="316">
        <v>0</v>
      </c>
      <c r="J104" s="316">
        <v>0</v>
      </c>
    </row>
    <row r="105" spans="1:10" s="298" customFormat="1" ht="45" x14ac:dyDescent="0.2">
      <c r="A105" s="47" t="s">
        <v>770</v>
      </c>
      <c r="B105" s="305" t="s">
        <v>414</v>
      </c>
      <c r="C105" s="315" t="s">
        <v>94</v>
      </c>
      <c r="D105" s="315" t="s">
        <v>133</v>
      </c>
      <c r="E105" s="137">
        <v>6740063250</v>
      </c>
      <c r="F105" s="65"/>
      <c r="G105" s="65"/>
      <c r="H105" s="316">
        <f>SUM(H106:H107)</f>
        <v>18900544.59</v>
      </c>
      <c r="I105" s="316">
        <f t="shared" ref="I105:J105" si="31">SUM(I106:I107)</f>
        <v>17459800</v>
      </c>
      <c r="J105" s="316">
        <f t="shared" si="31"/>
        <v>17459800</v>
      </c>
    </row>
    <row r="106" spans="1:10" s="298" customFormat="1" ht="60" x14ac:dyDescent="0.2">
      <c r="A106" s="47" t="s">
        <v>80</v>
      </c>
      <c r="B106" s="305" t="s">
        <v>414</v>
      </c>
      <c r="C106" s="315" t="s">
        <v>94</v>
      </c>
      <c r="D106" s="315" t="s">
        <v>133</v>
      </c>
      <c r="E106" s="137" t="s">
        <v>771</v>
      </c>
      <c r="F106" s="65" t="s">
        <v>81</v>
      </c>
      <c r="G106" s="65" t="s">
        <v>736</v>
      </c>
      <c r="H106" s="316">
        <f>62000+434168.59+17918977.38</f>
        <v>18415145.969999999</v>
      </c>
      <c r="I106" s="316">
        <v>16996193.359999999</v>
      </c>
      <c r="J106" s="316">
        <v>16996193.359999999</v>
      </c>
    </row>
    <row r="107" spans="1:10" s="298" customFormat="1" ht="30" x14ac:dyDescent="0.2">
      <c r="A107" s="47" t="s">
        <v>88</v>
      </c>
      <c r="B107" s="305" t="s">
        <v>414</v>
      </c>
      <c r="C107" s="315" t="s">
        <v>94</v>
      </c>
      <c r="D107" s="315" t="s">
        <v>133</v>
      </c>
      <c r="E107" s="137" t="s">
        <v>771</v>
      </c>
      <c r="F107" s="65" t="s">
        <v>89</v>
      </c>
      <c r="G107" s="65" t="s">
        <v>736</v>
      </c>
      <c r="H107" s="316">
        <f>463648.62-62000+83750</f>
        <v>485398.62</v>
      </c>
      <c r="I107" s="316">
        <v>463606.64</v>
      </c>
      <c r="J107" s="316">
        <v>463606.64</v>
      </c>
    </row>
    <row r="108" spans="1:10" s="298" customFormat="1" ht="15.75" x14ac:dyDescent="0.2">
      <c r="A108" s="326" t="s">
        <v>74</v>
      </c>
      <c r="B108" s="304" t="s">
        <v>414</v>
      </c>
      <c r="C108" s="327" t="s">
        <v>94</v>
      </c>
      <c r="D108" s="327" t="s">
        <v>133</v>
      </c>
      <c r="E108" s="138">
        <v>9900000000</v>
      </c>
      <c r="F108" s="328"/>
      <c r="G108" s="328"/>
      <c r="H108" s="329">
        <f>H109</f>
        <v>1963146.8</v>
      </c>
      <c r="I108" s="329">
        <f t="shared" ref="I108:J110" si="32">I109</f>
        <v>0</v>
      </c>
      <c r="J108" s="329">
        <f t="shared" si="32"/>
        <v>0</v>
      </c>
    </row>
    <row r="109" spans="1:10" s="298" customFormat="1" x14ac:dyDescent="0.2">
      <c r="A109" s="332" t="s">
        <v>178</v>
      </c>
      <c r="B109" s="305" t="s">
        <v>414</v>
      </c>
      <c r="C109" s="315" t="s">
        <v>94</v>
      </c>
      <c r="D109" s="315" t="s">
        <v>133</v>
      </c>
      <c r="E109" s="137">
        <v>9960000000</v>
      </c>
      <c r="F109" s="65"/>
      <c r="G109" s="65"/>
      <c r="H109" s="316">
        <f>H110</f>
        <v>1963146.8</v>
      </c>
      <c r="I109" s="316">
        <f t="shared" si="32"/>
        <v>0</v>
      </c>
      <c r="J109" s="316">
        <f t="shared" si="32"/>
        <v>0</v>
      </c>
    </row>
    <row r="110" spans="1:10" s="298" customFormat="1" ht="45" x14ac:dyDescent="0.2">
      <c r="A110" s="127" t="s">
        <v>772</v>
      </c>
      <c r="B110" s="305" t="s">
        <v>414</v>
      </c>
      <c r="C110" s="315" t="s">
        <v>94</v>
      </c>
      <c r="D110" s="315" t="s">
        <v>133</v>
      </c>
      <c r="E110" s="315" t="s">
        <v>773</v>
      </c>
      <c r="F110" s="65"/>
      <c r="G110" s="65"/>
      <c r="H110" s="333">
        <f>H111</f>
        <v>1963146.8</v>
      </c>
      <c r="I110" s="333">
        <f t="shared" si="32"/>
        <v>0</v>
      </c>
      <c r="J110" s="333">
        <f t="shared" si="32"/>
        <v>0</v>
      </c>
    </row>
    <row r="111" spans="1:10" s="298" customFormat="1" x14ac:dyDescent="0.2">
      <c r="A111" s="121" t="s">
        <v>178</v>
      </c>
      <c r="B111" s="305" t="s">
        <v>414</v>
      </c>
      <c r="C111" s="315" t="s">
        <v>94</v>
      </c>
      <c r="D111" s="315" t="s">
        <v>133</v>
      </c>
      <c r="E111" s="315" t="s">
        <v>773</v>
      </c>
      <c r="F111" s="65" t="s">
        <v>182</v>
      </c>
      <c r="G111" s="65" t="s">
        <v>736</v>
      </c>
      <c r="H111" s="333">
        <f>1644400+318746.8</f>
        <v>1963146.8</v>
      </c>
      <c r="I111" s="333">
        <v>0</v>
      </c>
      <c r="J111" s="333">
        <v>0</v>
      </c>
    </row>
    <row r="112" spans="1:10" s="298" customFormat="1" ht="15.75" hidden="1" x14ac:dyDescent="0.2">
      <c r="A112" s="334" t="s">
        <v>211</v>
      </c>
      <c r="B112" s="304" t="s">
        <v>414</v>
      </c>
      <c r="C112" s="327" t="s">
        <v>94</v>
      </c>
      <c r="D112" s="327" t="s">
        <v>147</v>
      </c>
      <c r="E112" s="327"/>
      <c r="F112" s="328"/>
      <c r="G112" s="328"/>
      <c r="H112" s="335">
        <f>H113</f>
        <v>0</v>
      </c>
      <c r="I112" s="335">
        <f t="shared" ref="I112:J115" si="33">I113</f>
        <v>0</v>
      </c>
      <c r="J112" s="335">
        <f t="shared" si="33"/>
        <v>0</v>
      </c>
    </row>
    <row r="113" spans="1:10" s="298" customFormat="1" ht="31.5" hidden="1" x14ac:dyDescent="0.2">
      <c r="A113" s="334" t="s">
        <v>212</v>
      </c>
      <c r="B113" s="304">
        <v>701</v>
      </c>
      <c r="C113" s="327" t="s">
        <v>94</v>
      </c>
      <c r="D113" s="327" t="s">
        <v>147</v>
      </c>
      <c r="E113" s="327" t="s">
        <v>208</v>
      </c>
      <c r="F113" s="328"/>
      <c r="G113" s="328"/>
      <c r="H113" s="335">
        <f>H114</f>
        <v>0</v>
      </c>
      <c r="I113" s="335">
        <f t="shared" si="33"/>
        <v>0</v>
      </c>
      <c r="J113" s="335">
        <f t="shared" si="33"/>
        <v>0</v>
      </c>
    </row>
    <row r="114" spans="1:10" s="298" customFormat="1" hidden="1" x14ac:dyDescent="0.2">
      <c r="A114" s="121" t="s">
        <v>199</v>
      </c>
      <c r="B114" s="305">
        <v>701</v>
      </c>
      <c r="C114" s="315" t="s">
        <v>94</v>
      </c>
      <c r="D114" s="315" t="s">
        <v>147</v>
      </c>
      <c r="E114" s="315" t="s">
        <v>774</v>
      </c>
      <c r="F114" s="65"/>
      <c r="G114" s="65"/>
      <c r="H114" s="333">
        <f>H115</f>
        <v>0</v>
      </c>
      <c r="I114" s="333">
        <f t="shared" si="33"/>
        <v>0</v>
      </c>
      <c r="J114" s="333">
        <f t="shared" si="33"/>
        <v>0</v>
      </c>
    </row>
    <row r="115" spans="1:10" s="298" customFormat="1" ht="60" hidden="1" x14ac:dyDescent="0.2">
      <c r="A115" s="121" t="s">
        <v>775</v>
      </c>
      <c r="B115" s="305" t="s">
        <v>414</v>
      </c>
      <c r="C115" s="315" t="s">
        <v>94</v>
      </c>
      <c r="D115" s="315" t="s">
        <v>147</v>
      </c>
      <c r="E115" s="315" t="s">
        <v>776</v>
      </c>
      <c r="F115" s="65"/>
      <c r="G115" s="65"/>
      <c r="H115" s="333">
        <f>H116</f>
        <v>0</v>
      </c>
      <c r="I115" s="333">
        <f t="shared" si="33"/>
        <v>0</v>
      </c>
      <c r="J115" s="333">
        <f t="shared" si="33"/>
        <v>0</v>
      </c>
    </row>
    <row r="116" spans="1:10" s="298" customFormat="1" ht="30" hidden="1" x14ac:dyDescent="0.2">
      <c r="A116" s="121" t="s">
        <v>88</v>
      </c>
      <c r="B116" s="305" t="s">
        <v>414</v>
      </c>
      <c r="C116" s="315" t="s">
        <v>94</v>
      </c>
      <c r="D116" s="315" t="s">
        <v>147</v>
      </c>
      <c r="E116" s="315" t="s">
        <v>776</v>
      </c>
      <c r="F116" s="65" t="s">
        <v>89</v>
      </c>
      <c r="G116" s="65" t="s">
        <v>736</v>
      </c>
      <c r="H116" s="333">
        <v>0</v>
      </c>
      <c r="I116" s="333">
        <v>0</v>
      </c>
      <c r="J116" s="333">
        <v>0</v>
      </c>
    </row>
    <row r="117" spans="1:10" s="310" customFormat="1" ht="15.75" hidden="1" x14ac:dyDescent="0.25">
      <c r="A117" s="334" t="s">
        <v>135</v>
      </c>
      <c r="B117" s="304" t="s">
        <v>414</v>
      </c>
      <c r="C117" s="327" t="s">
        <v>94</v>
      </c>
      <c r="D117" s="327" t="s">
        <v>136</v>
      </c>
      <c r="E117" s="327"/>
      <c r="F117" s="328"/>
      <c r="G117" s="328"/>
      <c r="H117" s="335">
        <f>H118</f>
        <v>0</v>
      </c>
      <c r="I117" s="335">
        <f t="shared" ref="I117:J120" si="34">I118</f>
        <v>0</v>
      </c>
      <c r="J117" s="335">
        <f t="shared" si="34"/>
        <v>0</v>
      </c>
    </row>
    <row r="118" spans="1:10" s="310" customFormat="1" ht="15.75" hidden="1" x14ac:dyDescent="0.25">
      <c r="A118" s="334" t="s">
        <v>214</v>
      </c>
      <c r="B118" s="304">
        <v>701</v>
      </c>
      <c r="C118" s="327" t="s">
        <v>94</v>
      </c>
      <c r="D118" s="327" t="s">
        <v>136</v>
      </c>
      <c r="E118" s="327" t="s">
        <v>215</v>
      </c>
      <c r="F118" s="328"/>
      <c r="G118" s="328"/>
      <c r="H118" s="335">
        <f>H119</f>
        <v>0</v>
      </c>
      <c r="I118" s="335">
        <f t="shared" si="34"/>
        <v>0</v>
      </c>
      <c r="J118" s="335">
        <f t="shared" si="34"/>
        <v>0</v>
      </c>
    </row>
    <row r="119" spans="1:10" s="298" customFormat="1" hidden="1" x14ac:dyDescent="0.2">
      <c r="A119" s="121" t="s">
        <v>199</v>
      </c>
      <c r="B119" s="305" t="s">
        <v>414</v>
      </c>
      <c r="C119" s="315" t="s">
        <v>94</v>
      </c>
      <c r="D119" s="315" t="s">
        <v>136</v>
      </c>
      <c r="E119" s="315" t="s">
        <v>218</v>
      </c>
      <c r="F119" s="65"/>
      <c r="G119" s="65"/>
      <c r="H119" s="333">
        <f>H120</f>
        <v>0</v>
      </c>
      <c r="I119" s="333">
        <f t="shared" si="34"/>
        <v>0</v>
      </c>
      <c r="J119" s="333">
        <f t="shared" si="34"/>
        <v>0</v>
      </c>
    </row>
    <row r="120" spans="1:10" s="298" customFormat="1" ht="30" hidden="1" x14ac:dyDescent="0.2">
      <c r="A120" s="121" t="s">
        <v>92</v>
      </c>
      <c r="B120" s="305">
        <v>701</v>
      </c>
      <c r="C120" s="315" t="s">
        <v>94</v>
      </c>
      <c r="D120" s="315" t="s">
        <v>136</v>
      </c>
      <c r="E120" s="315" t="s">
        <v>339</v>
      </c>
      <c r="F120" s="65"/>
      <c r="G120" s="65"/>
      <c r="H120" s="333">
        <f>H121</f>
        <v>0</v>
      </c>
      <c r="I120" s="333">
        <f t="shared" si="34"/>
        <v>0</v>
      </c>
      <c r="J120" s="333">
        <f t="shared" si="34"/>
        <v>0</v>
      </c>
    </row>
    <row r="121" spans="1:10" s="298" customFormat="1" ht="30" hidden="1" x14ac:dyDescent="0.2">
      <c r="A121" s="121" t="s">
        <v>88</v>
      </c>
      <c r="B121" s="305">
        <v>701</v>
      </c>
      <c r="C121" s="315" t="s">
        <v>94</v>
      </c>
      <c r="D121" s="315" t="s">
        <v>136</v>
      </c>
      <c r="E121" s="315" t="s">
        <v>339</v>
      </c>
      <c r="F121" s="65">
        <v>200</v>
      </c>
      <c r="G121" s="65" t="s">
        <v>736</v>
      </c>
      <c r="H121" s="333">
        <v>0</v>
      </c>
      <c r="I121" s="333">
        <v>0</v>
      </c>
      <c r="J121" s="333">
        <v>0</v>
      </c>
    </row>
    <row r="122" spans="1:10" s="298" customFormat="1" ht="15.75" x14ac:dyDescent="0.2">
      <c r="A122" s="336" t="s">
        <v>138</v>
      </c>
      <c r="B122" s="304" t="s">
        <v>414</v>
      </c>
      <c r="C122" s="327" t="s">
        <v>104</v>
      </c>
      <c r="D122" s="327"/>
      <c r="E122" s="327"/>
      <c r="F122" s="328"/>
      <c r="G122" s="328"/>
      <c r="H122" s="329">
        <f>H123+H135+H175+H191+H221+H216</f>
        <v>1664676678.4499998</v>
      </c>
      <c r="I122" s="329">
        <f>I123+I135+I175+I191+I221+I216</f>
        <v>1433439529.55</v>
      </c>
      <c r="J122" s="329">
        <f>J123+J135+J175+J191+J221+J216</f>
        <v>1433439529.55</v>
      </c>
    </row>
    <row r="123" spans="1:10" s="298" customFormat="1" ht="15.75" x14ac:dyDescent="0.2">
      <c r="A123" s="336" t="s">
        <v>139</v>
      </c>
      <c r="B123" s="304" t="s">
        <v>414</v>
      </c>
      <c r="C123" s="327" t="s">
        <v>104</v>
      </c>
      <c r="D123" s="327" t="s">
        <v>71</v>
      </c>
      <c r="E123" s="327"/>
      <c r="F123" s="327"/>
      <c r="G123" s="327"/>
      <c r="H123" s="329">
        <f>H124</f>
        <v>508322990.54000002</v>
      </c>
      <c r="I123" s="329">
        <f>I124</f>
        <v>438666517.85999995</v>
      </c>
      <c r="J123" s="329">
        <f>J124</f>
        <v>438666517.85999995</v>
      </c>
    </row>
    <row r="124" spans="1:10" s="298" customFormat="1" ht="15.75" x14ac:dyDescent="0.25">
      <c r="A124" s="44" t="s">
        <v>223</v>
      </c>
      <c r="B124" s="304" t="s">
        <v>414</v>
      </c>
      <c r="C124" s="327" t="s">
        <v>104</v>
      </c>
      <c r="D124" s="327" t="s">
        <v>71</v>
      </c>
      <c r="E124" s="327" t="s">
        <v>224</v>
      </c>
      <c r="F124" s="327"/>
      <c r="G124" s="327"/>
      <c r="H124" s="329">
        <f>H125</f>
        <v>508322990.54000002</v>
      </c>
      <c r="I124" s="329">
        <f t="shared" ref="I124:J124" si="35">I125</f>
        <v>438666517.85999995</v>
      </c>
      <c r="J124" s="329">
        <f t="shared" si="35"/>
        <v>438666517.85999995</v>
      </c>
    </row>
    <row r="125" spans="1:10" s="298" customFormat="1" x14ac:dyDescent="0.2">
      <c r="A125" s="337" t="s">
        <v>199</v>
      </c>
      <c r="B125" s="338" t="s">
        <v>414</v>
      </c>
      <c r="C125" s="339" t="s">
        <v>104</v>
      </c>
      <c r="D125" s="339" t="s">
        <v>71</v>
      </c>
      <c r="E125" s="315" t="s">
        <v>225</v>
      </c>
      <c r="F125" s="315"/>
      <c r="G125" s="315"/>
      <c r="H125" s="340">
        <f>H129+H131+H126</f>
        <v>508322990.54000002</v>
      </c>
      <c r="I125" s="340">
        <f t="shared" ref="I125:J125" si="36">I129+I131+I126</f>
        <v>438666517.85999995</v>
      </c>
      <c r="J125" s="340">
        <f t="shared" si="36"/>
        <v>438666517.85999995</v>
      </c>
    </row>
    <row r="126" spans="1:10" s="298" customFormat="1" ht="30" x14ac:dyDescent="0.2">
      <c r="A126" s="47" t="s">
        <v>344</v>
      </c>
      <c r="B126" s="338" t="s">
        <v>414</v>
      </c>
      <c r="C126" s="339" t="s">
        <v>104</v>
      </c>
      <c r="D126" s="339" t="s">
        <v>71</v>
      </c>
      <c r="E126" s="315">
        <v>5840022001</v>
      </c>
      <c r="F126" s="315"/>
      <c r="G126" s="315"/>
      <c r="H126" s="340">
        <f>SUM(H127:H128)</f>
        <v>23254611.120000001</v>
      </c>
      <c r="I126" s="340">
        <f t="shared" ref="I126:J126" si="37">SUM(I127:I128)</f>
        <v>0</v>
      </c>
      <c r="J126" s="340">
        <f t="shared" si="37"/>
        <v>0</v>
      </c>
    </row>
    <row r="127" spans="1:10" s="298" customFormat="1" ht="60" x14ac:dyDescent="0.2">
      <c r="A127" s="47" t="s">
        <v>80</v>
      </c>
      <c r="B127" s="338">
        <v>701</v>
      </c>
      <c r="C127" s="339" t="s">
        <v>104</v>
      </c>
      <c r="D127" s="339" t="s">
        <v>71</v>
      </c>
      <c r="E127" s="315">
        <v>5840022001</v>
      </c>
      <c r="F127" s="315">
        <v>100</v>
      </c>
      <c r="G127" s="315" t="s">
        <v>736</v>
      </c>
      <c r="H127" s="340">
        <v>23254611.120000001</v>
      </c>
      <c r="I127" s="340">
        <v>0</v>
      </c>
      <c r="J127" s="340">
        <v>0</v>
      </c>
    </row>
    <row r="128" spans="1:10" s="298" customFormat="1" ht="30" hidden="1" x14ac:dyDescent="0.2">
      <c r="A128" s="47" t="s">
        <v>88</v>
      </c>
      <c r="B128" s="338" t="s">
        <v>414</v>
      </c>
      <c r="C128" s="339" t="s">
        <v>104</v>
      </c>
      <c r="D128" s="339" t="s">
        <v>71</v>
      </c>
      <c r="E128" s="315">
        <v>5840022001</v>
      </c>
      <c r="F128" s="315">
        <v>200</v>
      </c>
      <c r="G128" s="315" t="s">
        <v>736</v>
      </c>
      <c r="H128" s="340">
        <v>0</v>
      </c>
      <c r="I128" s="340">
        <v>0</v>
      </c>
      <c r="J128" s="340">
        <v>0</v>
      </c>
    </row>
    <row r="129" spans="1:11" s="298" customFormat="1" ht="75" x14ac:dyDescent="0.2">
      <c r="A129" s="341" t="s">
        <v>777</v>
      </c>
      <c r="B129" s="305" t="s">
        <v>414</v>
      </c>
      <c r="C129" s="315" t="s">
        <v>104</v>
      </c>
      <c r="D129" s="315" t="s">
        <v>71</v>
      </c>
      <c r="E129" s="315" t="s">
        <v>778</v>
      </c>
      <c r="F129" s="315"/>
      <c r="G129" s="315"/>
      <c r="H129" s="333">
        <f>SUM(H130:H130)</f>
        <v>762360</v>
      </c>
      <c r="I129" s="333">
        <f>SUM(I130:I130)</f>
        <v>754200</v>
      </c>
      <c r="J129" s="333">
        <f>SUM(J130:J130)</f>
        <v>754200</v>
      </c>
    </row>
    <row r="130" spans="1:11" s="298" customFormat="1" ht="60" x14ac:dyDescent="0.2">
      <c r="A130" s="47" t="s">
        <v>80</v>
      </c>
      <c r="B130" s="305" t="s">
        <v>414</v>
      </c>
      <c r="C130" s="315" t="s">
        <v>104</v>
      </c>
      <c r="D130" s="315" t="s">
        <v>71</v>
      </c>
      <c r="E130" s="315" t="s">
        <v>778</v>
      </c>
      <c r="F130" s="315" t="s">
        <v>81</v>
      </c>
      <c r="G130" s="65" t="s">
        <v>736</v>
      </c>
      <c r="H130" s="333">
        <f>754200+8160</f>
        <v>762360</v>
      </c>
      <c r="I130" s="333">
        <v>754200</v>
      </c>
      <c r="J130" s="333">
        <v>754200</v>
      </c>
    </row>
    <row r="131" spans="1:11" s="298" customFormat="1" ht="45" x14ac:dyDescent="0.2">
      <c r="A131" s="341" t="s">
        <v>779</v>
      </c>
      <c r="B131" s="305" t="s">
        <v>414</v>
      </c>
      <c r="C131" s="315" t="s">
        <v>104</v>
      </c>
      <c r="D131" s="315" t="s">
        <v>71</v>
      </c>
      <c r="E131" s="315" t="s">
        <v>780</v>
      </c>
      <c r="F131" s="65"/>
      <c r="G131" s="65"/>
      <c r="H131" s="333">
        <f>SUM(H132:H134)</f>
        <v>484306019.42000002</v>
      </c>
      <c r="I131" s="333">
        <f t="shared" ref="I131:J131" si="38">SUM(I132:I134)</f>
        <v>437912317.85999995</v>
      </c>
      <c r="J131" s="333">
        <f t="shared" si="38"/>
        <v>437912317.85999995</v>
      </c>
    </row>
    <row r="132" spans="1:11" s="298" customFormat="1" ht="60" x14ac:dyDescent="0.2">
      <c r="A132" s="47" t="s">
        <v>80</v>
      </c>
      <c r="B132" s="305" t="s">
        <v>414</v>
      </c>
      <c r="C132" s="315" t="s">
        <v>104</v>
      </c>
      <c r="D132" s="315" t="s">
        <v>71</v>
      </c>
      <c r="E132" s="315" t="s">
        <v>780</v>
      </c>
      <c r="F132" s="65" t="s">
        <v>81</v>
      </c>
      <c r="G132" s="65" t="s">
        <v>736</v>
      </c>
      <c r="H132" s="333">
        <f>431807283.83+15217388.32-309729.25-20818953.46+51980838.03-5226.44-3294.42</f>
        <v>477868306.61000001</v>
      </c>
      <c r="I132" s="333">
        <v>431807283.82999998</v>
      </c>
      <c r="J132" s="308">
        <v>431807283.82999998</v>
      </c>
    </row>
    <row r="133" spans="1:11" s="298" customFormat="1" ht="30" x14ac:dyDescent="0.2">
      <c r="A133" s="47" t="s">
        <v>88</v>
      </c>
      <c r="B133" s="305" t="s">
        <v>414</v>
      </c>
      <c r="C133" s="315" t="s">
        <v>104</v>
      </c>
      <c r="D133" s="315" t="s">
        <v>71</v>
      </c>
      <c r="E133" s="315" t="s">
        <v>780</v>
      </c>
      <c r="F133" s="65" t="s">
        <v>89</v>
      </c>
      <c r="G133" s="65" t="s">
        <v>736</v>
      </c>
      <c r="H133" s="333">
        <f>6105034.03+41128.67-26700</f>
        <v>6119462.7000000002</v>
      </c>
      <c r="I133" s="333">
        <v>6105034.0300000003</v>
      </c>
      <c r="J133" s="308">
        <v>6105034.0300000003</v>
      </c>
    </row>
    <row r="134" spans="1:11" s="298" customFormat="1" x14ac:dyDescent="0.2">
      <c r="A134" s="47" t="s">
        <v>97</v>
      </c>
      <c r="B134" s="305" t="s">
        <v>414</v>
      </c>
      <c r="C134" s="315" t="s">
        <v>104</v>
      </c>
      <c r="D134" s="315" t="s">
        <v>71</v>
      </c>
      <c r="E134" s="315" t="s">
        <v>780</v>
      </c>
      <c r="F134" s="65" t="s">
        <v>98</v>
      </c>
      <c r="G134" s="65" t="s">
        <v>736</v>
      </c>
      <c r="H134" s="333">
        <f>309729.25+5226.44+3294.42</f>
        <v>318250.11</v>
      </c>
      <c r="I134" s="333">
        <v>0</v>
      </c>
      <c r="J134" s="308">
        <v>0</v>
      </c>
    </row>
    <row r="135" spans="1:11" s="298" customFormat="1" ht="15.75" x14ac:dyDescent="0.2">
      <c r="A135" s="342" t="s">
        <v>140</v>
      </c>
      <c r="B135" s="304" t="s">
        <v>414</v>
      </c>
      <c r="C135" s="327" t="s">
        <v>104</v>
      </c>
      <c r="D135" s="327" t="s">
        <v>73</v>
      </c>
      <c r="E135" s="327"/>
      <c r="F135" s="328"/>
      <c r="G135" s="328"/>
      <c r="H135" s="329">
        <f>H136</f>
        <v>1122068673.6999998</v>
      </c>
      <c r="I135" s="329">
        <f t="shared" ref="I135:J135" si="39">I136</f>
        <v>994488043.69000006</v>
      </c>
      <c r="J135" s="329">
        <f t="shared" si="39"/>
        <v>994488043.69000006</v>
      </c>
    </row>
    <row r="136" spans="1:11" s="298" customFormat="1" ht="15.75" x14ac:dyDescent="0.25">
      <c r="A136" s="44" t="s">
        <v>223</v>
      </c>
      <c r="B136" s="304" t="s">
        <v>414</v>
      </c>
      <c r="C136" s="327" t="s">
        <v>104</v>
      </c>
      <c r="D136" s="327" t="s">
        <v>73</v>
      </c>
      <c r="E136" s="327" t="s">
        <v>224</v>
      </c>
      <c r="F136" s="328"/>
      <c r="G136" s="328"/>
      <c r="H136" s="329">
        <f>H137+H147</f>
        <v>1122068673.6999998</v>
      </c>
      <c r="I136" s="329">
        <f>I137+I147</f>
        <v>994488043.69000006</v>
      </c>
      <c r="J136" s="329">
        <f>J137+J147</f>
        <v>994488043.69000006</v>
      </c>
    </row>
    <row r="137" spans="1:11" s="298" customFormat="1" x14ac:dyDescent="0.2">
      <c r="A137" s="337" t="s">
        <v>253</v>
      </c>
      <c r="B137" s="305" t="s">
        <v>414</v>
      </c>
      <c r="C137" s="315" t="s">
        <v>104</v>
      </c>
      <c r="D137" s="315" t="s">
        <v>73</v>
      </c>
      <c r="E137" s="315" t="s">
        <v>226</v>
      </c>
      <c r="F137" s="65"/>
      <c r="G137" s="65"/>
      <c r="H137" s="316">
        <f>H144+H138+H141</f>
        <v>107874291</v>
      </c>
      <c r="I137" s="316">
        <f t="shared" ref="I137:J137" si="40">I144+I138+I141</f>
        <v>96243840</v>
      </c>
      <c r="J137" s="316">
        <f t="shared" si="40"/>
        <v>96243840</v>
      </c>
    </row>
    <row r="138" spans="1:11" s="310" customFormat="1" ht="135" x14ac:dyDescent="0.25">
      <c r="A138" s="341" t="s">
        <v>781</v>
      </c>
      <c r="B138" s="305" t="s">
        <v>414</v>
      </c>
      <c r="C138" s="315" t="s">
        <v>104</v>
      </c>
      <c r="D138" s="315" t="s">
        <v>73</v>
      </c>
      <c r="E138" s="315" t="s">
        <v>782</v>
      </c>
      <c r="F138" s="65"/>
      <c r="G138" s="65"/>
      <c r="H138" s="316">
        <f>SUM(H139:H140)</f>
        <v>3267807</v>
      </c>
      <c r="I138" s="316">
        <f t="shared" ref="I138:J138" si="41">SUM(I139:I140)</f>
        <v>0</v>
      </c>
      <c r="J138" s="316">
        <f t="shared" si="41"/>
        <v>0</v>
      </c>
    </row>
    <row r="139" spans="1:11" s="310" customFormat="1" ht="60" x14ac:dyDescent="0.25">
      <c r="A139" s="341" t="s">
        <v>80</v>
      </c>
      <c r="B139" s="305" t="s">
        <v>414</v>
      </c>
      <c r="C139" s="315" t="s">
        <v>104</v>
      </c>
      <c r="D139" s="315" t="s">
        <v>73</v>
      </c>
      <c r="E139" s="315" t="s">
        <v>782</v>
      </c>
      <c r="F139" s="65" t="s">
        <v>81</v>
      </c>
      <c r="G139" s="65" t="s">
        <v>736</v>
      </c>
      <c r="H139" s="316">
        <f>1866444-165515+20102</f>
        <v>1721031</v>
      </c>
      <c r="I139" s="316">
        <v>0</v>
      </c>
      <c r="J139" s="316">
        <v>0</v>
      </c>
    </row>
    <row r="140" spans="1:11" s="310" customFormat="1" ht="30" x14ac:dyDescent="0.25">
      <c r="A140" s="341" t="s">
        <v>117</v>
      </c>
      <c r="B140" s="305" t="s">
        <v>414</v>
      </c>
      <c r="C140" s="315" t="s">
        <v>104</v>
      </c>
      <c r="D140" s="315" t="s">
        <v>73</v>
      </c>
      <c r="E140" s="315" t="s">
        <v>782</v>
      </c>
      <c r="F140" s="65" t="s">
        <v>118</v>
      </c>
      <c r="G140" s="65" t="s">
        <v>736</v>
      </c>
      <c r="H140" s="316">
        <v>1546776</v>
      </c>
      <c r="I140" s="316">
        <v>0</v>
      </c>
      <c r="J140" s="316">
        <v>0</v>
      </c>
    </row>
    <row r="141" spans="1:11" s="310" customFormat="1" ht="49.5" customHeight="1" x14ac:dyDescent="0.25">
      <c r="A141" s="341" t="s">
        <v>345</v>
      </c>
      <c r="B141" s="305" t="s">
        <v>414</v>
      </c>
      <c r="C141" s="315" t="s">
        <v>104</v>
      </c>
      <c r="D141" s="315" t="s">
        <v>73</v>
      </c>
      <c r="E141" s="315" t="s">
        <v>346</v>
      </c>
      <c r="F141" s="65"/>
      <c r="G141" s="65"/>
      <c r="H141" s="316">
        <f>SUM(H142:H143)</f>
        <v>8362644</v>
      </c>
      <c r="I141" s="316">
        <f t="shared" ref="I141:J141" si="42">SUM(I142:I143)</f>
        <v>0</v>
      </c>
      <c r="J141" s="316">
        <f t="shared" si="42"/>
        <v>0</v>
      </c>
      <c r="K141" s="393"/>
    </row>
    <row r="142" spans="1:11" s="310" customFormat="1" ht="60" x14ac:dyDescent="0.25">
      <c r="A142" s="341" t="s">
        <v>80</v>
      </c>
      <c r="B142" s="305" t="s">
        <v>414</v>
      </c>
      <c r="C142" s="315" t="s">
        <v>104</v>
      </c>
      <c r="D142" s="315" t="s">
        <v>73</v>
      </c>
      <c r="E142" s="315" t="s">
        <v>346</v>
      </c>
      <c r="F142" s="65" t="s">
        <v>81</v>
      </c>
      <c r="G142" s="65" t="s">
        <v>736</v>
      </c>
      <c r="H142" s="316">
        <f>3172207.29-224334.77</f>
        <v>2947872.52</v>
      </c>
      <c r="I142" s="316">
        <v>0</v>
      </c>
      <c r="J142" s="316">
        <v>0</v>
      </c>
    </row>
    <row r="143" spans="1:11" s="310" customFormat="1" ht="30" x14ac:dyDescent="0.25">
      <c r="A143" s="341" t="s">
        <v>117</v>
      </c>
      <c r="B143" s="305" t="s">
        <v>414</v>
      </c>
      <c r="C143" s="315" t="s">
        <v>104</v>
      </c>
      <c r="D143" s="315" t="s">
        <v>73</v>
      </c>
      <c r="E143" s="315" t="s">
        <v>346</v>
      </c>
      <c r="F143" s="65" t="s">
        <v>118</v>
      </c>
      <c r="G143" s="65" t="s">
        <v>736</v>
      </c>
      <c r="H143" s="316">
        <f>5190436.71+224334.77</f>
        <v>5414771.4799999995</v>
      </c>
      <c r="I143" s="316">
        <v>0</v>
      </c>
      <c r="J143" s="316">
        <v>0</v>
      </c>
    </row>
    <row r="144" spans="1:11" s="310" customFormat="1" ht="105" x14ac:dyDescent="0.25">
      <c r="A144" s="341" t="s">
        <v>783</v>
      </c>
      <c r="B144" s="305" t="s">
        <v>414</v>
      </c>
      <c r="C144" s="315" t="s">
        <v>104</v>
      </c>
      <c r="D144" s="315" t="s">
        <v>73</v>
      </c>
      <c r="E144" s="315" t="s">
        <v>784</v>
      </c>
      <c r="F144" s="65"/>
      <c r="G144" s="65"/>
      <c r="H144" s="316">
        <f>SUM(H145:H146)</f>
        <v>96243840</v>
      </c>
      <c r="I144" s="316">
        <f t="shared" ref="I144:J144" si="43">SUM(I145:I146)</f>
        <v>96243840</v>
      </c>
      <c r="J144" s="316">
        <f t="shared" si="43"/>
        <v>96243840</v>
      </c>
    </row>
    <row r="145" spans="1:10" s="310" customFormat="1" ht="60" x14ac:dyDescent="0.25">
      <c r="A145" s="341" t="s">
        <v>80</v>
      </c>
      <c r="B145" s="305" t="s">
        <v>414</v>
      </c>
      <c r="C145" s="315" t="s">
        <v>104</v>
      </c>
      <c r="D145" s="315" t="s">
        <v>73</v>
      </c>
      <c r="E145" s="315" t="s">
        <v>784</v>
      </c>
      <c r="F145" s="65" t="s">
        <v>81</v>
      </c>
      <c r="G145" s="65" t="s">
        <v>736</v>
      </c>
      <c r="H145" s="316">
        <v>35060256</v>
      </c>
      <c r="I145" s="316">
        <v>28279440</v>
      </c>
      <c r="J145" s="316">
        <v>28279440</v>
      </c>
    </row>
    <row r="146" spans="1:10" s="310" customFormat="1" ht="30" x14ac:dyDescent="0.25">
      <c r="A146" s="341" t="s">
        <v>117</v>
      </c>
      <c r="B146" s="305" t="s">
        <v>414</v>
      </c>
      <c r="C146" s="315" t="s">
        <v>104</v>
      </c>
      <c r="D146" s="315" t="s">
        <v>73</v>
      </c>
      <c r="E146" s="315" t="s">
        <v>784</v>
      </c>
      <c r="F146" s="65" t="s">
        <v>118</v>
      </c>
      <c r="G146" s="65" t="s">
        <v>736</v>
      </c>
      <c r="H146" s="316">
        <v>61183584</v>
      </c>
      <c r="I146" s="316">
        <v>67964400</v>
      </c>
      <c r="J146" s="316">
        <v>67964400</v>
      </c>
    </row>
    <row r="147" spans="1:10" s="298" customFormat="1" x14ac:dyDescent="0.2">
      <c r="A147" s="47" t="s">
        <v>199</v>
      </c>
      <c r="B147" s="305" t="s">
        <v>414</v>
      </c>
      <c r="C147" s="315" t="s">
        <v>104</v>
      </c>
      <c r="D147" s="315" t="s">
        <v>73</v>
      </c>
      <c r="E147" s="315" t="s">
        <v>225</v>
      </c>
      <c r="F147" s="65"/>
      <c r="G147" s="65"/>
      <c r="H147" s="316">
        <f>H152+H155+H158+H161+H165+H169+H148+H172</f>
        <v>1014194382.6999999</v>
      </c>
      <c r="I147" s="316">
        <f t="shared" ref="I147:J147" si="44">I152+I155+I158+I161+I165+I169+I148+I172</f>
        <v>898244203.69000006</v>
      </c>
      <c r="J147" s="316">
        <f t="shared" si="44"/>
        <v>898244203.69000006</v>
      </c>
    </row>
    <row r="148" spans="1:10" s="298" customFormat="1" ht="30" x14ac:dyDescent="0.2">
      <c r="A148" s="47" t="s">
        <v>349</v>
      </c>
      <c r="B148" s="305" t="s">
        <v>414</v>
      </c>
      <c r="C148" s="315" t="s">
        <v>104</v>
      </c>
      <c r="D148" s="315" t="s">
        <v>73</v>
      </c>
      <c r="E148" s="315">
        <v>5840022002</v>
      </c>
      <c r="F148" s="65"/>
      <c r="G148" s="65"/>
      <c r="H148" s="316">
        <f>SUM(H149:H151)</f>
        <v>23847591.84</v>
      </c>
      <c r="I148" s="316">
        <f t="shared" ref="I148:J148" si="45">SUM(I149:I151)</f>
        <v>0</v>
      </c>
      <c r="J148" s="316">
        <f t="shared" si="45"/>
        <v>0</v>
      </c>
    </row>
    <row r="149" spans="1:10" s="298" customFormat="1" ht="60" x14ac:dyDescent="0.2">
      <c r="A149" s="47" t="s">
        <v>80</v>
      </c>
      <c r="B149" s="305">
        <v>701</v>
      </c>
      <c r="C149" s="315" t="s">
        <v>104</v>
      </c>
      <c r="D149" s="315" t="s">
        <v>73</v>
      </c>
      <c r="E149" s="315">
        <v>5840022002</v>
      </c>
      <c r="F149" s="65">
        <v>100</v>
      </c>
      <c r="G149" s="65" t="s">
        <v>736</v>
      </c>
      <c r="H149" s="316">
        <v>13375359.779999999</v>
      </c>
      <c r="I149" s="316">
        <v>0</v>
      </c>
      <c r="J149" s="316">
        <v>0</v>
      </c>
    </row>
    <row r="150" spans="1:10" s="298" customFormat="1" ht="30" x14ac:dyDescent="0.2">
      <c r="A150" s="47" t="s">
        <v>88</v>
      </c>
      <c r="B150" s="305" t="s">
        <v>414</v>
      </c>
      <c r="C150" s="315" t="s">
        <v>104</v>
      </c>
      <c r="D150" s="315" t="s">
        <v>73</v>
      </c>
      <c r="E150" s="315">
        <v>5840022002</v>
      </c>
      <c r="F150" s="65">
        <v>200</v>
      </c>
      <c r="G150" s="65" t="s">
        <v>736</v>
      </c>
      <c r="H150" s="316">
        <v>0</v>
      </c>
      <c r="I150" s="316">
        <v>0</v>
      </c>
      <c r="J150" s="316">
        <v>0</v>
      </c>
    </row>
    <row r="151" spans="1:10" s="298" customFormat="1" ht="30" x14ac:dyDescent="0.2">
      <c r="A151" s="47" t="s">
        <v>117</v>
      </c>
      <c r="B151" s="305">
        <v>701</v>
      </c>
      <c r="C151" s="315" t="s">
        <v>104</v>
      </c>
      <c r="D151" s="315" t="s">
        <v>73</v>
      </c>
      <c r="E151" s="315">
        <v>5840022002</v>
      </c>
      <c r="F151" s="65">
        <v>600</v>
      </c>
      <c r="G151" s="65" t="s">
        <v>736</v>
      </c>
      <c r="H151" s="316">
        <v>10472232.060000001</v>
      </c>
      <c r="I151" s="316">
        <v>0</v>
      </c>
      <c r="J151" s="316">
        <v>0</v>
      </c>
    </row>
    <row r="152" spans="1:10" s="298" customFormat="1" ht="75" x14ac:dyDescent="0.2">
      <c r="A152" s="47" t="s">
        <v>777</v>
      </c>
      <c r="B152" s="305" t="s">
        <v>414</v>
      </c>
      <c r="C152" s="315" t="s">
        <v>104</v>
      </c>
      <c r="D152" s="315" t="s">
        <v>73</v>
      </c>
      <c r="E152" s="315" t="s">
        <v>778</v>
      </c>
      <c r="F152" s="65"/>
      <c r="G152" s="65"/>
      <c r="H152" s="316">
        <f>SUM(H153:H154)</f>
        <v>2276040</v>
      </c>
      <c r="I152" s="316">
        <f t="shared" ref="I152:J152" si="46">SUM(I153:I154)</f>
        <v>2284200</v>
      </c>
      <c r="J152" s="316">
        <f t="shared" si="46"/>
        <v>2284200</v>
      </c>
    </row>
    <row r="153" spans="1:10" s="310" customFormat="1" ht="60.75" x14ac:dyDescent="0.25">
      <c r="A153" s="47" t="s">
        <v>80</v>
      </c>
      <c r="B153" s="305" t="s">
        <v>414</v>
      </c>
      <c r="C153" s="315" t="s">
        <v>104</v>
      </c>
      <c r="D153" s="315" t="s">
        <v>73</v>
      </c>
      <c r="E153" s="315" t="s">
        <v>778</v>
      </c>
      <c r="F153" s="65" t="s">
        <v>81</v>
      </c>
      <c r="G153" s="65" t="s">
        <v>736</v>
      </c>
      <c r="H153" s="316">
        <f>1319400-8160</f>
        <v>1311240</v>
      </c>
      <c r="I153" s="316">
        <v>1319400</v>
      </c>
      <c r="J153" s="308">
        <v>1319400</v>
      </c>
    </row>
    <row r="154" spans="1:10" s="298" customFormat="1" ht="30" x14ac:dyDescent="0.2">
      <c r="A154" s="341" t="s">
        <v>117</v>
      </c>
      <c r="B154" s="305" t="s">
        <v>414</v>
      </c>
      <c r="C154" s="315" t="s">
        <v>104</v>
      </c>
      <c r="D154" s="315" t="s">
        <v>73</v>
      </c>
      <c r="E154" s="315" t="s">
        <v>778</v>
      </c>
      <c r="F154" s="65" t="s">
        <v>118</v>
      </c>
      <c r="G154" s="65" t="s">
        <v>736</v>
      </c>
      <c r="H154" s="316">
        <v>964800</v>
      </c>
      <c r="I154" s="316">
        <v>964800</v>
      </c>
      <c r="J154" s="308">
        <v>964800</v>
      </c>
    </row>
    <row r="155" spans="1:10" s="298" customFormat="1" ht="60" x14ac:dyDescent="0.2">
      <c r="A155" s="127" t="s">
        <v>350</v>
      </c>
      <c r="B155" s="305" t="s">
        <v>414</v>
      </c>
      <c r="C155" s="315" t="s">
        <v>104</v>
      </c>
      <c r="D155" s="315" t="s">
        <v>73</v>
      </c>
      <c r="E155" s="315" t="s">
        <v>351</v>
      </c>
      <c r="F155" s="65"/>
      <c r="G155" s="65"/>
      <c r="H155" s="316">
        <f>SUM(H156:H157)</f>
        <v>21152310</v>
      </c>
      <c r="I155" s="316">
        <f t="shared" ref="I155:J155" si="47">SUM(I156:I157)</f>
        <v>0</v>
      </c>
      <c r="J155" s="316">
        <f t="shared" si="47"/>
        <v>0</v>
      </c>
    </row>
    <row r="156" spans="1:10" s="310" customFormat="1" ht="30.75" x14ac:dyDescent="0.25">
      <c r="A156" s="47" t="s">
        <v>88</v>
      </c>
      <c r="B156" s="305" t="s">
        <v>414</v>
      </c>
      <c r="C156" s="315" t="s">
        <v>104</v>
      </c>
      <c r="D156" s="315" t="s">
        <v>73</v>
      </c>
      <c r="E156" s="315" t="s">
        <v>351</v>
      </c>
      <c r="F156" s="65" t="s">
        <v>89</v>
      </c>
      <c r="G156" s="65" t="s">
        <v>736</v>
      </c>
      <c r="H156" s="316">
        <f>7165648.08-5028858.07</f>
        <v>2136790.0099999998</v>
      </c>
      <c r="I156" s="316">
        <v>0</v>
      </c>
      <c r="J156" s="316">
        <v>0</v>
      </c>
    </row>
    <row r="157" spans="1:10" s="298" customFormat="1" ht="30" x14ac:dyDescent="0.2">
      <c r="A157" s="47" t="s">
        <v>117</v>
      </c>
      <c r="B157" s="305" t="s">
        <v>414</v>
      </c>
      <c r="C157" s="315" t="s">
        <v>104</v>
      </c>
      <c r="D157" s="315" t="s">
        <v>73</v>
      </c>
      <c r="E157" s="315" t="s">
        <v>351</v>
      </c>
      <c r="F157" s="65" t="s">
        <v>118</v>
      </c>
      <c r="G157" s="65" t="s">
        <v>736</v>
      </c>
      <c r="H157" s="316">
        <f>20986661.92-1971141.93</f>
        <v>19015519.990000002</v>
      </c>
      <c r="I157" s="316">
        <v>0</v>
      </c>
      <c r="J157" s="316">
        <v>0</v>
      </c>
    </row>
    <row r="158" spans="1:10" s="298" customFormat="1" ht="45" hidden="1" x14ac:dyDescent="0.2">
      <c r="A158" s="47" t="s">
        <v>785</v>
      </c>
      <c r="B158" s="305" t="s">
        <v>414</v>
      </c>
      <c r="C158" s="315" t="s">
        <v>104</v>
      </c>
      <c r="D158" s="315" t="s">
        <v>73</v>
      </c>
      <c r="E158" s="315" t="s">
        <v>786</v>
      </c>
      <c r="F158" s="65"/>
      <c r="G158" s="65"/>
      <c r="H158" s="316">
        <f>SUM(H159:H160)</f>
        <v>0</v>
      </c>
      <c r="I158" s="316">
        <f t="shared" ref="I158:J158" si="48">SUM(I159:I160)</f>
        <v>0</v>
      </c>
      <c r="J158" s="316">
        <f t="shared" si="48"/>
        <v>0</v>
      </c>
    </row>
    <row r="159" spans="1:10" s="298" customFormat="1" ht="60" hidden="1" x14ac:dyDescent="0.2">
      <c r="A159" s="47" t="s">
        <v>80</v>
      </c>
      <c r="B159" s="305" t="s">
        <v>414</v>
      </c>
      <c r="C159" s="315" t="s">
        <v>104</v>
      </c>
      <c r="D159" s="315" t="s">
        <v>73</v>
      </c>
      <c r="E159" s="315" t="s">
        <v>786</v>
      </c>
      <c r="F159" s="65" t="s">
        <v>81</v>
      </c>
      <c r="G159" s="65" t="s">
        <v>736</v>
      </c>
      <c r="H159" s="316">
        <v>0</v>
      </c>
      <c r="I159" s="316">
        <v>0</v>
      </c>
      <c r="J159" s="316">
        <v>0</v>
      </c>
    </row>
    <row r="160" spans="1:10" s="298" customFormat="1" ht="30" hidden="1" x14ac:dyDescent="0.2">
      <c r="A160" s="47" t="s">
        <v>117</v>
      </c>
      <c r="B160" s="305" t="s">
        <v>414</v>
      </c>
      <c r="C160" s="315" t="s">
        <v>104</v>
      </c>
      <c r="D160" s="315" t="s">
        <v>73</v>
      </c>
      <c r="E160" s="315" t="s">
        <v>786</v>
      </c>
      <c r="F160" s="65" t="s">
        <v>118</v>
      </c>
      <c r="G160" s="65" t="s">
        <v>736</v>
      </c>
      <c r="H160" s="316">
        <v>0</v>
      </c>
      <c r="I160" s="316">
        <v>0</v>
      </c>
      <c r="J160" s="308">
        <v>0</v>
      </c>
    </row>
    <row r="161" spans="1:10" s="310" customFormat="1" ht="90.75" x14ac:dyDescent="0.25">
      <c r="A161" s="343" t="s">
        <v>787</v>
      </c>
      <c r="B161" s="305" t="s">
        <v>414</v>
      </c>
      <c r="C161" s="315" t="s">
        <v>104</v>
      </c>
      <c r="D161" s="315" t="s">
        <v>73</v>
      </c>
      <c r="E161" s="315" t="s">
        <v>788</v>
      </c>
      <c r="F161" s="65"/>
      <c r="G161" s="65"/>
      <c r="H161" s="316">
        <f>SUM(H162:H164)</f>
        <v>871174761.81999993</v>
      </c>
      <c r="I161" s="316">
        <f t="shared" ref="I161:J161" si="49">SUM(I162:I164)</f>
        <v>823881501.69000006</v>
      </c>
      <c r="J161" s="316">
        <f t="shared" si="49"/>
        <v>823881501.69000006</v>
      </c>
    </row>
    <row r="162" spans="1:10" s="298" customFormat="1" ht="60" x14ac:dyDescent="0.2">
      <c r="A162" s="47" t="s">
        <v>80</v>
      </c>
      <c r="B162" s="305" t="s">
        <v>414</v>
      </c>
      <c r="C162" s="315" t="s">
        <v>104</v>
      </c>
      <c r="D162" s="315" t="s">
        <v>73</v>
      </c>
      <c r="E162" s="344" t="s">
        <v>788</v>
      </c>
      <c r="F162" s="65" t="s">
        <v>81</v>
      </c>
      <c r="G162" s="65" t="s">
        <v>736</v>
      </c>
      <c r="H162" s="316">
        <f>233098278.54+6740097.62+21323152.62-15436243.86-5107056.45</f>
        <v>240618228.47000003</v>
      </c>
      <c r="I162" s="316">
        <v>233098278.53999999</v>
      </c>
      <c r="J162" s="316">
        <v>233098278.53999999</v>
      </c>
    </row>
    <row r="163" spans="1:10" s="298" customFormat="1" ht="30" x14ac:dyDescent="0.2">
      <c r="A163" s="47" t="s">
        <v>88</v>
      </c>
      <c r="B163" s="305" t="s">
        <v>414</v>
      </c>
      <c r="C163" s="315" t="s">
        <v>104</v>
      </c>
      <c r="D163" s="315" t="s">
        <v>73</v>
      </c>
      <c r="E163" s="344" t="s">
        <v>788</v>
      </c>
      <c r="F163" s="65" t="s">
        <v>89</v>
      </c>
      <c r="G163" s="65" t="s">
        <v>736</v>
      </c>
      <c r="H163" s="316">
        <f>1276734+410.2-77482.15</f>
        <v>1199662.05</v>
      </c>
      <c r="I163" s="316">
        <v>1276734</v>
      </c>
      <c r="J163" s="308">
        <v>1276734</v>
      </c>
    </row>
    <row r="164" spans="1:10" s="298" customFormat="1" ht="30" x14ac:dyDescent="0.2">
      <c r="A164" s="343" t="s">
        <v>117</v>
      </c>
      <c r="B164" s="305" t="s">
        <v>414</v>
      </c>
      <c r="C164" s="315" t="s">
        <v>104</v>
      </c>
      <c r="D164" s="315" t="s">
        <v>73</v>
      </c>
      <c r="E164" s="344" t="s">
        <v>788</v>
      </c>
      <c r="F164" s="65" t="s">
        <v>118</v>
      </c>
      <c r="G164" s="65" t="s">
        <v>736</v>
      </c>
      <c r="H164" s="316">
        <f>589506489.15+39881250-125000-8000+77482.15+24650</f>
        <v>629356871.29999995</v>
      </c>
      <c r="I164" s="316">
        <v>589506489.1500001</v>
      </c>
      <c r="J164" s="308">
        <v>589506489.1500001</v>
      </c>
    </row>
    <row r="165" spans="1:10" s="298" customFormat="1" ht="105" x14ac:dyDescent="0.2">
      <c r="A165" s="341" t="s">
        <v>789</v>
      </c>
      <c r="B165" s="305" t="s">
        <v>414</v>
      </c>
      <c r="C165" s="315" t="s">
        <v>104</v>
      </c>
      <c r="D165" s="315" t="s">
        <v>73</v>
      </c>
      <c r="E165" s="315" t="s">
        <v>790</v>
      </c>
      <c r="F165" s="65"/>
      <c r="G165" s="65"/>
      <c r="H165" s="316">
        <f>SUM(H166:H168)</f>
        <v>82994379.510000005</v>
      </c>
      <c r="I165" s="316">
        <f t="shared" ref="I165:J165" si="50">SUM(I166:I168)</f>
        <v>72078502</v>
      </c>
      <c r="J165" s="316">
        <f t="shared" si="50"/>
        <v>72078502</v>
      </c>
    </row>
    <row r="166" spans="1:10" s="298" customFormat="1" ht="60" x14ac:dyDescent="0.2">
      <c r="A166" s="341" t="s">
        <v>80</v>
      </c>
      <c r="B166" s="305" t="s">
        <v>414</v>
      </c>
      <c r="C166" s="315" t="s">
        <v>104</v>
      </c>
      <c r="D166" s="315" t="s">
        <v>73</v>
      </c>
      <c r="E166" s="315" t="s">
        <v>790</v>
      </c>
      <c r="F166" s="65" t="s">
        <v>81</v>
      </c>
      <c r="G166" s="65" t="s">
        <v>736</v>
      </c>
      <c r="H166" s="316">
        <f>60284709.64+10904509.51</f>
        <v>71189219.150000006</v>
      </c>
      <c r="I166" s="316">
        <v>60292309.640000001</v>
      </c>
      <c r="J166" s="316">
        <v>60292309.640000001</v>
      </c>
    </row>
    <row r="167" spans="1:10" s="298" customFormat="1" ht="30" x14ac:dyDescent="0.2">
      <c r="A167" s="47" t="s">
        <v>88</v>
      </c>
      <c r="B167" s="305" t="s">
        <v>414</v>
      </c>
      <c r="C167" s="315" t="s">
        <v>104</v>
      </c>
      <c r="D167" s="315" t="s">
        <v>73</v>
      </c>
      <c r="E167" s="315" t="s">
        <v>790</v>
      </c>
      <c r="F167" s="65" t="s">
        <v>89</v>
      </c>
      <c r="G167" s="65" t="s">
        <v>736</v>
      </c>
      <c r="H167" s="316">
        <f>11793792.36-452400-68160-142320+11368</f>
        <v>11142280.359999999</v>
      </c>
      <c r="I167" s="316">
        <v>11786192.360000001</v>
      </c>
      <c r="J167" s="316">
        <v>11786192.360000001</v>
      </c>
    </row>
    <row r="168" spans="1:10" s="298" customFormat="1" x14ac:dyDescent="0.2">
      <c r="A168" s="47" t="s">
        <v>97</v>
      </c>
      <c r="B168" s="305" t="s">
        <v>414</v>
      </c>
      <c r="C168" s="315" t="s">
        <v>104</v>
      </c>
      <c r="D168" s="315" t="s">
        <v>73</v>
      </c>
      <c r="E168" s="315" t="s">
        <v>790</v>
      </c>
      <c r="F168" s="65" t="s">
        <v>98</v>
      </c>
      <c r="G168" s="65" t="s">
        <v>736</v>
      </c>
      <c r="H168" s="316">
        <f>452400+68160+142320</f>
        <v>662880</v>
      </c>
      <c r="I168" s="316">
        <v>0</v>
      </c>
      <c r="J168" s="316">
        <v>0</v>
      </c>
    </row>
    <row r="169" spans="1:10" s="298" customFormat="1" ht="45" x14ac:dyDescent="0.2">
      <c r="A169" s="343" t="s">
        <v>785</v>
      </c>
      <c r="B169" s="305" t="s">
        <v>414</v>
      </c>
      <c r="C169" s="315" t="s">
        <v>104</v>
      </c>
      <c r="D169" s="315" t="s">
        <v>73</v>
      </c>
      <c r="E169" s="315" t="s">
        <v>791</v>
      </c>
      <c r="F169" s="65"/>
      <c r="G169" s="65"/>
      <c r="H169" s="316">
        <f>SUM(H170:H171)</f>
        <v>12302343.529999999</v>
      </c>
      <c r="I169" s="316">
        <f t="shared" ref="I169:J169" si="51">SUM(I170:I171)</f>
        <v>0</v>
      </c>
      <c r="J169" s="316">
        <f t="shared" si="51"/>
        <v>0</v>
      </c>
    </row>
    <row r="170" spans="1:10" s="298" customFormat="1" ht="60" x14ac:dyDescent="0.2">
      <c r="A170" s="121" t="s">
        <v>80</v>
      </c>
      <c r="B170" s="305" t="s">
        <v>414</v>
      </c>
      <c r="C170" s="315" t="s">
        <v>104</v>
      </c>
      <c r="D170" s="315" t="s">
        <v>73</v>
      </c>
      <c r="E170" s="321" t="s">
        <v>791</v>
      </c>
      <c r="F170" s="65" t="s">
        <v>81</v>
      </c>
      <c r="G170" s="65" t="s">
        <v>736</v>
      </c>
      <c r="H170" s="316">
        <v>3959127.53</v>
      </c>
      <c r="I170" s="316">
        <v>0</v>
      </c>
      <c r="J170" s="316">
        <v>0</v>
      </c>
    </row>
    <row r="171" spans="1:10" s="298" customFormat="1" ht="30" x14ac:dyDescent="0.2">
      <c r="A171" s="121" t="s">
        <v>117</v>
      </c>
      <c r="B171" s="305" t="s">
        <v>414</v>
      </c>
      <c r="C171" s="315" t="s">
        <v>104</v>
      </c>
      <c r="D171" s="315" t="s">
        <v>73</v>
      </c>
      <c r="E171" s="321" t="s">
        <v>791</v>
      </c>
      <c r="F171" s="65" t="s">
        <v>118</v>
      </c>
      <c r="G171" s="65" t="s">
        <v>736</v>
      </c>
      <c r="H171" s="316">
        <v>8343216</v>
      </c>
      <c r="I171" s="316">
        <v>0</v>
      </c>
      <c r="J171" s="316">
        <v>0</v>
      </c>
    </row>
    <row r="172" spans="1:10" s="298" customFormat="1" ht="105" x14ac:dyDescent="0.2">
      <c r="A172" s="121" t="s">
        <v>792</v>
      </c>
      <c r="B172" s="305" t="s">
        <v>414</v>
      </c>
      <c r="C172" s="315" t="s">
        <v>104</v>
      </c>
      <c r="D172" s="315" t="s">
        <v>73</v>
      </c>
      <c r="E172" s="321" t="s">
        <v>793</v>
      </c>
      <c r="F172" s="65"/>
      <c r="G172" s="65"/>
      <c r="H172" s="316">
        <f>SUM(H173:H174)</f>
        <v>446956</v>
      </c>
      <c r="I172" s="316">
        <f t="shared" ref="I172:J172" si="52">SUM(I173:I174)</f>
        <v>0</v>
      </c>
      <c r="J172" s="316">
        <f t="shared" si="52"/>
        <v>0</v>
      </c>
    </row>
    <row r="173" spans="1:10" s="298" customFormat="1" ht="60" x14ac:dyDescent="0.2">
      <c r="A173" s="121" t="s">
        <v>80</v>
      </c>
      <c r="B173" s="305" t="s">
        <v>414</v>
      </c>
      <c r="C173" s="315" t="s">
        <v>104</v>
      </c>
      <c r="D173" s="315" t="s">
        <v>73</v>
      </c>
      <c r="E173" s="321" t="s">
        <v>793</v>
      </c>
      <c r="F173" s="65" t="s">
        <v>81</v>
      </c>
      <c r="G173" s="65" t="s">
        <v>736</v>
      </c>
      <c r="H173" s="316">
        <f>250873-17463+2622</f>
        <v>236032</v>
      </c>
      <c r="I173" s="316">
        <v>0</v>
      </c>
      <c r="J173" s="316">
        <v>0</v>
      </c>
    </row>
    <row r="174" spans="1:10" s="298" customFormat="1" ht="30" x14ac:dyDescent="0.2">
      <c r="A174" s="121" t="s">
        <v>117</v>
      </c>
      <c r="B174" s="305" t="s">
        <v>414</v>
      </c>
      <c r="C174" s="315" t="s">
        <v>104</v>
      </c>
      <c r="D174" s="315" t="s">
        <v>73</v>
      </c>
      <c r="E174" s="321" t="s">
        <v>793</v>
      </c>
      <c r="F174" s="65" t="s">
        <v>118</v>
      </c>
      <c r="G174" s="65" t="s">
        <v>736</v>
      </c>
      <c r="H174" s="316">
        <v>210924</v>
      </c>
      <c r="I174" s="316">
        <v>0</v>
      </c>
      <c r="J174" s="316">
        <v>0</v>
      </c>
    </row>
    <row r="175" spans="1:10" s="298" customFormat="1" ht="15.75" x14ac:dyDescent="0.25">
      <c r="A175" s="60" t="s">
        <v>228</v>
      </c>
      <c r="B175" s="304" t="s">
        <v>414</v>
      </c>
      <c r="C175" s="327" t="s">
        <v>104</v>
      </c>
      <c r="D175" s="327" t="s">
        <v>83</v>
      </c>
      <c r="E175" s="345"/>
      <c r="F175" s="328"/>
      <c r="G175" s="328"/>
      <c r="H175" s="329">
        <f>H176+H186</f>
        <v>26115109.210000001</v>
      </c>
      <c r="I175" s="329">
        <f t="shared" ref="I175:J175" si="53">I176+I186</f>
        <v>273600</v>
      </c>
      <c r="J175" s="329">
        <f t="shared" si="53"/>
        <v>273600</v>
      </c>
    </row>
    <row r="176" spans="1:10" s="298" customFormat="1" ht="15.75" x14ac:dyDescent="0.25">
      <c r="A176" s="60" t="s">
        <v>229</v>
      </c>
      <c r="B176" s="304" t="s">
        <v>414</v>
      </c>
      <c r="C176" s="327" t="s">
        <v>104</v>
      </c>
      <c r="D176" s="327" t="s">
        <v>83</v>
      </c>
      <c r="E176" s="345" t="s">
        <v>230</v>
      </c>
      <c r="F176" s="328"/>
      <c r="G176" s="328"/>
      <c r="H176" s="329">
        <f>H180+H177</f>
        <v>13627973.84</v>
      </c>
      <c r="I176" s="329">
        <f t="shared" ref="I176:J176" si="54">I180+I177</f>
        <v>273600</v>
      </c>
      <c r="J176" s="329">
        <f t="shared" si="54"/>
        <v>273600</v>
      </c>
    </row>
    <row r="177" spans="1:10" s="298" customFormat="1" ht="31.5" x14ac:dyDescent="0.25">
      <c r="A177" s="60" t="s">
        <v>253</v>
      </c>
      <c r="B177" s="304" t="s">
        <v>414</v>
      </c>
      <c r="C177" s="327" t="s">
        <v>104</v>
      </c>
      <c r="D177" s="327" t="s">
        <v>83</v>
      </c>
      <c r="E177" s="345" t="s">
        <v>254</v>
      </c>
      <c r="F177" s="328"/>
      <c r="G177" s="328"/>
      <c r="H177" s="329">
        <f>H178</f>
        <v>3990293.84</v>
      </c>
      <c r="I177" s="329">
        <f t="shared" ref="I177:J178" si="55">I178</f>
        <v>0</v>
      </c>
      <c r="J177" s="329">
        <f t="shared" si="55"/>
        <v>0</v>
      </c>
    </row>
    <row r="178" spans="1:10" s="298" customFormat="1" ht="60" x14ac:dyDescent="0.2">
      <c r="A178" s="51" t="s">
        <v>431</v>
      </c>
      <c r="B178" s="305" t="s">
        <v>414</v>
      </c>
      <c r="C178" s="315" t="s">
        <v>104</v>
      </c>
      <c r="D178" s="315" t="s">
        <v>83</v>
      </c>
      <c r="E178" s="321" t="s">
        <v>432</v>
      </c>
      <c r="F178" s="65"/>
      <c r="G178" s="65"/>
      <c r="H178" s="316">
        <f>H179</f>
        <v>3990293.84</v>
      </c>
      <c r="I178" s="316">
        <f t="shared" si="55"/>
        <v>0</v>
      </c>
      <c r="J178" s="316">
        <f t="shared" si="55"/>
        <v>0</v>
      </c>
    </row>
    <row r="179" spans="1:10" s="298" customFormat="1" ht="30" x14ac:dyDescent="0.2">
      <c r="A179" s="51" t="s">
        <v>88</v>
      </c>
      <c r="B179" s="305" t="s">
        <v>414</v>
      </c>
      <c r="C179" s="315" t="s">
        <v>104</v>
      </c>
      <c r="D179" s="315" t="s">
        <v>83</v>
      </c>
      <c r="E179" s="321" t="s">
        <v>432</v>
      </c>
      <c r="F179" s="65" t="s">
        <v>89</v>
      </c>
      <c r="G179" s="65" t="s">
        <v>736</v>
      </c>
      <c r="H179" s="316">
        <v>3990293.84</v>
      </c>
      <c r="I179" s="316">
        <v>0</v>
      </c>
      <c r="J179" s="316">
        <v>0</v>
      </c>
    </row>
    <row r="180" spans="1:10" s="298" customFormat="1" ht="15.75" x14ac:dyDescent="0.25">
      <c r="A180" s="60" t="s">
        <v>199</v>
      </c>
      <c r="B180" s="304" t="s">
        <v>414</v>
      </c>
      <c r="C180" s="327" t="s">
        <v>104</v>
      </c>
      <c r="D180" s="327" t="s">
        <v>83</v>
      </c>
      <c r="E180" s="345" t="s">
        <v>234</v>
      </c>
      <c r="F180" s="328"/>
      <c r="G180" s="328"/>
      <c r="H180" s="329">
        <f>H181+H184</f>
        <v>9637680</v>
      </c>
      <c r="I180" s="329">
        <f t="shared" ref="I180:J180" si="56">I181+I184</f>
        <v>273600</v>
      </c>
      <c r="J180" s="329">
        <f t="shared" si="56"/>
        <v>273600</v>
      </c>
    </row>
    <row r="181" spans="1:10" s="298" customFormat="1" ht="45" x14ac:dyDescent="0.2">
      <c r="A181" s="51" t="s">
        <v>353</v>
      </c>
      <c r="B181" s="305" t="s">
        <v>414</v>
      </c>
      <c r="C181" s="315" t="s">
        <v>104</v>
      </c>
      <c r="D181" s="315" t="s">
        <v>83</v>
      </c>
      <c r="E181" s="321" t="s">
        <v>354</v>
      </c>
      <c r="F181" s="65"/>
      <c r="G181" s="65"/>
      <c r="H181" s="316">
        <f>SUM(H182:H183)</f>
        <v>9364080</v>
      </c>
      <c r="I181" s="316">
        <f t="shared" ref="I181:J181" si="57">SUM(I182:I183)</f>
        <v>0</v>
      </c>
      <c r="J181" s="316">
        <f t="shared" si="57"/>
        <v>0</v>
      </c>
    </row>
    <row r="182" spans="1:10" s="298" customFormat="1" ht="60" x14ac:dyDescent="0.2">
      <c r="A182" s="51" t="s">
        <v>80</v>
      </c>
      <c r="B182" s="305">
        <v>701</v>
      </c>
      <c r="C182" s="315" t="s">
        <v>104</v>
      </c>
      <c r="D182" s="315" t="s">
        <v>83</v>
      </c>
      <c r="E182" s="321" t="s">
        <v>354</v>
      </c>
      <c r="F182" s="65">
        <v>100</v>
      </c>
      <c r="G182" s="65" t="s">
        <v>736</v>
      </c>
      <c r="H182" s="316">
        <v>9364080</v>
      </c>
      <c r="I182" s="316">
        <v>0</v>
      </c>
      <c r="J182" s="316">
        <v>0</v>
      </c>
    </row>
    <row r="183" spans="1:10" s="298" customFormat="1" ht="30" hidden="1" x14ac:dyDescent="0.2">
      <c r="A183" s="51" t="s">
        <v>88</v>
      </c>
      <c r="B183" s="305" t="s">
        <v>414</v>
      </c>
      <c r="C183" s="315" t="s">
        <v>104</v>
      </c>
      <c r="D183" s="315" t="s">
        <v>83</v>
      </c>
      <c r="E183" s="321" t="s">
        <v>354</v>
      </c>
      <c r="F183" s="65">
        <v>200</v>
      </c>
      <c r="G183" s="65" t="s">
        <v>736</v>
      </c>
      <c r="H183" s="316"/>
      <c r="I183" s="316">
        <v>0</v>
      </c>
      <c r="J183" s="316">
        <v>0</v>
      </c>
    </row>
    <row r="184" spans="1:10" s="298" customFormat="1" ht="75" x14ac:dyDescent="0.2">
      <c r="A184" s="47" t="s">
        <v>777</v>
      </c>
      <c r="B184" s="305" t="s">
        <v>414</v>
      </c>
      <c r="C184" s="315" t="s">
        <v>104</v>
      </c>
      <c r="D184" s="315" t="s">
        <v>83</v>
      </c>
      <c r="E184" s="321" t="s">
        <v>794</v>
      </c>
      <c r="F184" s="65"/>
      <c r="G184" s="65"/>
      <c r="H184" s="316">
        <f>H185</f>
        <v>273600</v>
      </c>
      <c r="I184" s="316">
        <f t="shared" ref="I184:J184" si="58">I185</f>
        <v>273600</v>
      </c>
      <c r="J184" s="316">
        <f t="shared" si="58"/>
        <v>273600</v>
      </c>
    </row>
    <row r="185" spans="1:10" s="298" customFormat="1" ht="60" x14ac:dyDescent="0.2">
      <c r="A185" s="47" t="s">
        <v>80</v>
      </c>
      <c r="B185" s="305" t="s">
        <v>414</v>
      </c>
      <c r="C185" s="315" t="s">
        <v>104</v>
      </c>
      <c r="D185" s="315" t="s">
        <v>83</v>
      </c>
      <c r="E185" s="321" t="s">
        <v>794</v>
      </c>
      <c r="F185" s="65" t="s">
        <v>81</v>
      </c>
      <c r="G185" s="65" t="s">
        <v>736</v>
      </c>
      <c r="H185" s="316">
        <v>273600</v>
      </c>
      <c r="I185" s="316">
        <v>273600</v>
      </c>
      <c r="J185" s="316">
        <v>273600</v>
      </c>
    </row>
    <row r="186" spans="1:10" s="298" customFormat="1" ht="15.75" x14ac:dyDescent="0.25">
      <c r="A186" s="44" t="s">
        <v>223</v>
      </c>
      <c r="B186" s="304" t="s">
        <v>414</v>
      </c>
      <c r="C186" s="327" t="s">
        <v>104</v>
      </c>
      <c r="D186" s="327" t="s">
        <v>83</v>
      </c>
      <c r="E186" s="345" t="s">
        <v>224</v>
      </c>
      <c r="F186" s="328"/>
      <c r="G186" s="328"/>
      <c r="H186" s="329">
        <f>H187</f>
        <v>12487135.369999999</v>
      </c>
      <c r="I186" s="329">
        <f t="shared" ref="I186:J187" si="59">I187</f>
        <v>0</v>
      </c>
      <c r="J186" s="329">
        <f t="shared" si="59"/>
        <v>0</v>
      </c>
    </row>
    <row r="187" spans="1:10" s="298" customFormat="1" ht="15.75" x14ac:dyDescent="0.25">
      <c r="A187" s="44" t="s">
        <v>199</v>
      </c>
      <c r="B187" s="304">
        <v>701</v>
      </c>
      <c r="C187" s="327" t="s">
        <v>104</v>
      </c>
      <c r="D187" s="327" t="s">
        <v>83</v>
      </c>
      <c r="E187" s="345" t="s">
        <v>225</v>
      </c>
      <c r="F187" s="328"/>
      <c r="G187" s="328"/>
      <c r="H187" s="329">
        <f>H188</f>
        <v>12487135.369999999</v>
      </c>
      <c r="I187" s="329">
        <f t="shared" si="59"/>
        <v>0</v>
      </c>
      <c r="J187" s="329">
        <f t="shared" si="59"/>
        <v>0</v>
      </c>
    </row>
    <row r="188" spans="1:10" s="298" customFormat="1" ht="30" x14ac:dyDescent="0.2">
      <c r="A188" s="47" t="s">
        <v>355</v>
      </c>
      <c r="B188" s="305" t="s">
        <v>414</v>
      </c>
      <c r="C188" s="315" t="s">
        <v>104</v>
      </c>
      <c r="D188" s="315" t="s">
        <v>83</v>
      </c>
      <c r="E188" s="321" t="s">
        <v>356</v>
      </c>
      <c r="F188" s="65"/>
      <c r="G188" s="65"/>
      <c r="H188" s="316">
        <f>SUM(H189:H190)</f>
        <v>12487135.369999999</v>
      </c>
      <c r="I188" s="316">
        <f t="shared" ref="I188:J188" si="60">SUM(I189:I190)</f>
        <v>0</v>
      </c>
      <c r="J188" s="316">
        <f t="shared" si="60"/>
        <v>0</v>
      </c>
    </row>
    <row r="189" spans="1:10" s="298" customFormat="1" ht="60" x14ac:dyDescent="0.2">
      <c r="A189" s="47" t="s">
        <v>80</v>
      </c>
      <c r="B189" s="305">
        <v>701</v>
      </c>
      <c r="C189" s="315" t="s">
        <v>104</v>
      </c>
      <c r="D189" s="315" t="s">
        <v>83</v>
      </c>
      <c r="E189" s="321" t="s">
        <v>356</v>
      </c>
      <c r="F189" s="65">
        <v>100</v>
      </c>
      <c r="G189" s="65" t="s">
        <v>736</v>
      </c>
      <c r="H189" s="316">
        <v>12487135.369999999</v>
      </c>
      <c r="I189" s="316">
        <v>0</v>
      </c>
      <c r="J189" s="316">
        <v>0</v>
      </c>
    </row>
    <row r="190" spans="1:10" s="298" customFormat="1" ht="30" hidden="1" x14ac:dyDescent="0.2">
      <c r="A190" s="47" t="s">
        <v>88</v>
      </c>
      <c r="B190" s="305" t="s">
        <v>414</v>
      </c>
      <c r="C190" s="315" t="s">
        <v>104</v>
      </c>
      <c r="D190" s="315" t="s">
        <v>83</v>
      </c>
      <c r="E190" s="321" t="s">
        <v>356</v>
      </c>
      <c r="F190" s="65">
        <v>200</v>
      </c>
      <c r="G190" s="65" t="s">
        <v>736</v>
      </c>
      <c r="H190" s="316"/>
      <c r="I190" s="316">
        <v>0</v>
      </c>
      <c r="J190" s="316">
        <v>0</v>
      </c>
    </row>
    <row r="191" spans="1:10" s="310" customFormat="1" ht="31.5" x14ac:dyDescent="0.25">
      <c r="A191" s="44" t="s">
        <v>144</v>
      </c>
      <c r="B191" s="304" t="s">
        <v>414</v>
      </c>
      <c r="C191" s="327" t="s">
        <v>104</v>
      </c>
      <c r="D191" s="327" t="s">
        <v>133</v>
      </c>
      <c r="E191" s="345"/>
      <c r="F191" s="328"/>
      <c r="G191" s="328"/>
      <c r="H191" s="329">
        <f>H205+H192+H201</f>
        <v>140050</v>
      </c>
      <c r="I191" s="329">
        <f t="shared" ref="I191:J191" si="61">I205+I192+I201</f>
        <v>11368</v>
      </c>
      <c r="J191" s="329">
        <f t="shared" si="61"/>
        <v>11368</v>
      </c>
    </row>
    <row r="192" spans="1:10" s="310" customFormat="1" ht="15.75" x14ac:dyDescent="0.25">
      <c r="A192" s="44" t="s">
        <v>223</v>
      </c>
      <c r="B192" s="304" t="s">
        <v>414</v>
      </c>
      <c r="C192" s="327" t="s">
        <v>104</v>
      </c>
      <c r="D192" s="327" t="s">
        <v>133</v>
      </c>
      <c r="E192" s="345" t="s">
        <v>224</v>
      </c>
      <c r="F192" s="328"/>
      <c r="G192" s="328"/>
      <c r="H192" s="329">
        <f>H193</f>
        <v>135050</v>
      </c>
      <c r="I192" s="329">
        <f t="shared" ref="I192:J192" si="62">I193</f>
        <v>11368</v>
      </c>
      <c r="J192" s="329">
        <f t="shared" si="62"/>
        <v>11368</v>
      </c>
    </row>
    <row r="193" spans="1:10" s="298" customFormat="1" x14ac:dyDescent="0.2">
      <c r="A193" s="47" t="s">
        <v>199</v>
      </c>
      <c r="B193" s="305" t="s">
        <v>414</v>
      </c>
      <c r="C193" s="315" t="s">
        <v>104</v>
      </c>
      <c r="D193" s="315" t="s">
        <v>133</v>
      </c>
      <c r="E193" s="321" t="s">
        <v>225</v>
      </c>
      <c r="F193" s="65"/>
      <c r="G193" s="65"/>
      <c r="H193" s="316">
        <f>H194+H197+H199</f>
        <v>135050</v>
      </c>
      <c r="I193" s="316">
        <f t="shared" ref="I193:J193" si="63">I194+I197+I199</f>
        <v>11368</v>
      </c>
      <c r="J193" s="316">
        <f t="shared" si="63"/>
        <v>11368</v>
      </c>
    </row>
    <row r="194" spans="1:10" s="298" customFormat="1" ht="90" x14ac:dyDescent="0.2">
      <c r="A194" s="47" t="s">
        <v>787</v>
      </c>
      <c r="B194" s="305" t="s">
        <v>414</v>
      </c>
      <c r="C194" s="315" t="s">
        <v>104</v>
      </c>
      <c r="D194" s="315" t="s">
        <v>133</v>
      </c>
      <c r="E194" s="321" t="s">
        <v>788</v>
      </c>
      <c r="F194" s="65"/>
      <c r="G194" s="65"/>
      <c r="H194" s="316">
        <f>SUM(H195:H196)</f>
        <v>108350</v>
      </c>
      <c r="I194" s="316">
        <f t="shared" ref="I194:J194" si="64">SUM(I195:I196)</f>
        <v>0</v>
      </c>
      <c r="J194" s="316">
        <f t="shared" si="64"/>
        <v>0</v>
      </c>
    </row>
    <row r="195" spans="1:10" s="298" customFormat="1" ht="30" hidden="1" x14ac:dyDescent="0.2">
      <c r="A195" s="47" t="s">
        <v>88</v>
      </c>
      <c r="B195" s="305" t="s">
        <v>414</v>
      </c>
      <c r="C195" s="315" t="s">
        <v>104</v>
      </c>
      <c r="D195" s="315" t="s">
        <v>133</v>
      </c>
      <c r="E195" s="321" t="s">
        <v>788</v>
      </c>
      <c r="F195" s="65" t="s">
        <v>89</v>
      </c>
      <c r="G195" s="65" t="s">
        <v>736</v>
      </c>
      <c r="H195" s="316"/>
      <c r="I195" s="316"/>
      <c r="J195" s="316"/>
    </row>
    <row r="196" spans="1:10" s="298" customFormat="1" ht="30" x14ac:dyDescent="0.2">
      <c r="A196" s="47" t="s">
        <v>117</v>
      </c>
      <c r="B196" s="305" t="s">
        <v>414</v>
      </c>
      <c r="C196" s="315" t="s">
        <v>104</v>
      </c>
      <c r="D196" s="315" t="s">
        <v>133</v>
      </c>
      <c r="E196" s="321" t="s">
        <v>788</v>
      </c>
      <c r="F196" s="65" t="s">
        <v>118</v>
      </c>
      <c r="G196" s="65" t="s">
        <v>736</v>
      </c>
      <c r="H196" s="316">
        <f>125000+8000-24650</f>
        <v>108350</v>
      </c>
      <c r="I196" s="316">
        <v>0</v>
      </c>
      <c r="J196" s="316">
        <v>0</v>
      </c>
    </row>
    <row r="197" spans="1:10" s="298" customFormat="1" ht="105" x14ac:dyDescent="0.2">
      <c r="A197" s="47" t="s">
        <v>789</v>
      </c>
      <c r="B197" s="305" t="s">
        <v>414</v>
      </c>
      <c r="C197" s="315" t="s">
        <v>104</v>
      </c>
      <c r="D197" s="315" t="s">
        <v>133</v>
      </c>
      <c r="E197" s="321" t="s">
        <v>790</v>
      </c>
      <c r="F197" s="65"/>
      <c r="G197" s="65"/>
      <c r="H197" s="316">
        <f>H198</f>
        <v>0</v>
      </c>
      <c r="I197" s="316">
        <f t="shared" ref="I197:J197" si="65">I198</f>
        <v>11368</v>
      </c>
      <c r="J197" s="316">
        <f t="shared" si="65"/>
        <v>11368</v>
      </c>
    </row>
    <row r="198" spans="1:10" s="298" customFormat="1" ht="30" x14ac:dyDescent="0.2">
      <c r="A198" s="47" t="s">
        <v>88</v>
      </c>
      <c r="B198" s="305" t="s">
        <v>414</v>
      </c>
      <c r="C198" s="315" t="s">
        <v>104</v>
      </c>
      <c r="D198" s="315" t="s">
        <v>133</v>
      </c>
      <c r="E198" s="321" t="s">
        <v>790</v>
      </c>
      <c r="F198" s="65" t="s">
        <v>89</v>
      </c>
      <c r="G198" s="65" t="s">
        <v>736</v>
      </c>
      <c r="H198" s="316">
        <f>11368-11368</f>
        <v>0</v>
      </c>
      <c r="I198" s="316">
        <v>11368</v>
      </c>
      <c r="J198" s="316">
        <v>11368</v>
      </c>
    </row>
    <row r="199" spans="1:10" s="298" customFormat="1" ht="45" x14ac:dyDescent="0.2">
      <c r="A199" s="47" t="s">
        <v>779</v>
      </c>
      <c r="B199" s="305" t="s">
        <v>414</v>
      </c>
      <c r="C199" s="315" t="s">
        <v>104</v>
      </c>
      <c r="D199" s="315" t="s">
        <v>133</v>
      </c>
      <c r="E199" s="321" t="s">
        <v>780</v>
      </c>
      <c r="F199" s="65"/>
      <c r="G199" s="65"/>
      <c r="H199" s="316">
        <f>H200</f>
        <v>26700</v>
      </c>
      <c r="I199" s="316">
        <f t="shared" ref="I199:J199" si="66">I200</f>
        <v>0</v>
      </c>
      <c r="J199" s="316">
        <f t="shared" si="66"/>
        <v>0</v>
      </c>
    </row>
    <row r="200" spans="1:10" s="298" customFormat="1" ht="30" x14ac:dyDescent="0.2">
      <c r="A200" s="47" t="s">
        <v>88</v>
      </c>
      <c r="B200" s="305" t="s">
        <v>414</v>
      </c>
      <c r="C200" s="315" t="s">
        <v>104</v>
      </c>
      <c r="D200" s="315" t="s">
        <v>133</v>
      </c>
      <c r="E200" s="321" t="s">
        <v>780</v>
      </c>
      <c r="F200" s="65" t="s">
        <v>89</v>
      </c>
      <c r="G200" s="65" t="s">
        <v>736</v>
      </c>
      <c r="H200" s="316">
        <v>26700</v>
      </c>
      <c r="I200" s="316">
        <v>0</v>
      </c>
      <c r="J200" s="316">
        <v>0</v>
      </c>
    </row>
    <row r="201" spans="1:10" s="310" customFormat="1" ht="63" hidden="1" x14ac:dyDescent="0.25">
      <c r="A201" s="44" t="s">
        <v>201</v>
      </c>
      <c r="B201" s="304" t="s">
        <v>414</v>
      </c>
      <c r="C201" s="327" t="s">
        <v>104</v>
      </c>
      <c r="D201" s="327" t="s">
        <v>133</v>
      </c>
      <c r="E201" s="345" t="s">
        <v>202</v>
      </c>
      <c r="F201" s="328"/>
      <c r="G201" s="328"/>
      <c r="H201" s="329">
        <f>H202</f>
        <v>0</v>
      </c>
      <c r="I201" s="329">
        <f t="shared" ref="I201:J203" si="67">I202</f>
        <v>0</v>
      </c>
      <c r="J201" s="329">
        <f t="shared" si="67"/>
        <v>0</v>
      </c>
    </row>
    <row r="202" spans="1:10" s="298" customFormat="1" hidden="1" x14ac:dyDescent="0.2">
      <c r="A202" s="47" t="s">
        <v>199</v>
      </c>
      <c r="B202" s="305" t="s">
        <v>414</v>
      </c>
      <c r="C202" s="315" t="s">
        <v>104</v>
      </c>
      <c r="D202" s="315" t="s">
        <v>133</v>
      </c>
      <c r="E202" s="321" t="s">
        <v>205</v>
      </c>
      <c r="F202" s="65"/>
      <c r="G202" s="65"/>
      <c r="H202" s="316">
        <f>H203</f>
        <v>0</v>
      </c>
      <c r="I202" s="316">
        <f t="shared" si="67"/>
        <v>0</v>
      </c>
      <c r="J202" s="316">
        <f t="shared" si="67"/>
        <v>0</v>
      </c>
    </row>
    <row r="203" spans="1:10" s="298" customFormat="1" ht="45" hidden="1" x14ac:dyDescent="0.2">
      <c r="A203" s="47" t="s">
        <v>770</v>
      </c>
      <c r="B203" s="305" t="s">
        <v>414</v>
      </c>
      <c r="C203" s="315" t="s">
        <v>104</v>
      </c>
      <c r="D203" s="315" t="s">
        <v>133</v>
      </c>
      <c r="E203" s="321" t="s">
        <v>771</v>
      </c>
      <c r="F203" s="65"/>
      <c r="G203" s="65"/>
      <c r="H203" s="316">
        <f>H204</f>
        <v>0</v>
      </c>
      <c r="I203" s="316">
        <f t="shared" si="67"/>
        <v>0</v>
      </c>
      <c r="J203" s="316">
        <f t="shared" si="67"/>
        <v>0</v>
      </c>
    </row>
    <row r="204" spans="1:10" s="298" customFormat="1" ht="30" hidden="1" x14ac:dyDescent="0.2">
      <c r="A204" s="47" t="s">
        <v>88</v>
      </c>
      <c r="B204" s="305" t="s">
        <v>414</v>
      </c>
      <c r="C204" s="315" t="s">
        <v>104</v>
      </c>
      <c r="D204" s="315" t="s">
        <v>133</v>
      </c>
      <c r="E204" s="321" t="s">
        <v>771</v>
      </c>
      <c r="F204" s="65" t="s">
        <v>89</v>
      </c>
      <c r="G204" s="65" t="s">
        <v>736</v>
      </c>
      <c r="H204" s="316"/>
      <c r="I204" s="316"/>
      <c r="J204" s="316"/>
    </row>
    <row r="205" spans="1:10" s="310" customFormat="1" ht="15.75" x14ac:dyDescent="0.25">
      <c r="A205" s="44" t="s">
        <v>74</v>
      </c>
      <c r="B205" s="304" t="s">
        <v>414</v>
      </c>
      <c r="C205" s="196" t="s">
        <v>104</v>
      </c>
      <c r="D205" s="142" t="s">
        <v>133</v>
      </c>
      <c r="E205" s="142" t="s">
        <v>75</v>
      </c>
      <c r="F205" s="328"/>
      <c r="G205" s="328"/>
      <c r="H205" s="329">
        <f>H206+H209</f>
        <v>5000</v>
      </c>
      <c r="I205" s="329">
        <f t="shared" ref="I205:J205" si="68">I206+I209</f>
        <v>0</v>
      </c>
      <c r="J205" s="329">
        <f t="shared" si="68"/>
        <v>0</v>
      </c>
    </row>
    <row r="206" spans="1:10" s="298" customFormat="1" ht="30" hidden="1" x14ac:dyDescent="0.2">
      <c r="A206" s="47" t="s">
        <v>145</v>
      </c>
      <c r="B206" s="305" t="s">
        <v>414</v>
      </c>
      <c r="C206" s="125" t="s">
        <v>104</v>
      </c>
      <c r="D206" s="64" t="s">
        <v>133</v>
      </c>
      <c r="E206" s="64" t="s">
        <v>77</v>
      </c>
      <c r="F206" s="65"/>
      <c r="G206" s="65"/>
      <c r="H206" s="316">
        <f>H207</f>
        <v>0</v>
      </c>
      <c r="I206" s="316">
        <f t="shared" ref="I206:J207" si="69">I207</f>
        <v>0</v>
      </c>
      <c r="J206" s="316">
        <f t="shared" si="69"/>
        <v>0</v>
      </c>
    </row>
    <row r="207" spans="1:10" s="298" customFormat="1" hidden="1" x14ac:dyDescent="0.2">
      <c r="A207" s="47" t="s">
        <v>95</v>
      </c>
      <c r="B207" s="305" t="s">
        <v>414</v>
      </c>
      <c r="C207" s="64" t="s">
        <v>104</v>
      </c>
      <c r="D207" s="64" t="s">
        <v>133</v>
      </c>
      <c r="E207" s="64" t="s">
        <v>96</v>
      </c>
      <c r="F207" s="65"/>
      <c r="G207" s="65"/>
      <c r="H207" s="316">
        <f>H208</f>
        <v>0</v>
      </c>
      <c r="I207" s="316">
        <f t="shared" si="69"/>
        <v>0</v>
      </c>
      <c r="J207" s="316">
        <f t="shared" si="69"/>
        <v>0</v>
      </c>
    </row>
    <row r="208" spans="1:10" s="298" customFormat="1" ht="30" hidden="1" x14ac:dyDescent="0.2">
      <c r="A208" s="47" t="s">
        <v>88</v>
      </c>
      <c r="B208" s="305" t="s">
        <v>414</v>
      </c>
      <c r="C208" s="64" t="s">
        <v>104</v>
      </c>
      <c r="D208" s="64" t="s">
        <v>133</v>
      </c>
      <c r="E208" s="64" t="s">
        <v>96</v>
      </c>
      <c r="F208" s="65" t="s">
        <v>89</v>
      </c>
      <c r="G208" s="65" t="s">
        <v>731</v>
      </c>
      <c r="H208" s="316">
        <f>42650.13-42650.13</f>
        <v>0</v>
      </c>
      <c r="I208" s="316">
        <v>0</v>
      </c>
      <c r="J208" s="316">
        <v>0</v>
      </c>
    </row>
    <row r="209" spans="1:10" s="298" customFormat="1" x14ac:dyDescent="0.2">
      <c r="A209" s="47" t="s">
        <v>111</v>
      </c>
      <c r="B209" s="305" t="s">
        <v>414</v>
      </c>
      <c r="C209" s="125" t="s">
        <v>104</v>
      </c>
      <c r="D209" s="64" t="s">
        <v>133</v>
      </c>
      <c r="E209" s="64" t="s">
        <v>112</v>
      </c>
      <c r="F209" s="65"/>
      <c r="G209" s="65"/>
      <c r="H209" s="316">
        <f>H210+H212+H214</f>
        <v>5000</v>
      </c>
      <c r="I209" s="316">
        <f t="shared" ref="I209:J209" si="70">I210+I212+I214</f>
        <v>0</v>
      </c>
      <c r="J209" s="316">
        <f t="shared" si="70"/>
        <v>0</v>
      </c>
    </row>
    <row r="210" spans="1:10" s="298" customFormat="1" ht="30" hidden="1" x14ac:dyDescent="0.2">
      <c r="A210" s="47" t="s">
        <v>795</v>
      </c>
      <c r="B210" s="305" t="s">
        <v>414</v>
      </c>
      <c r="C210" s="64" t="s">
        <v>104</v>
      </c>
      <c r="D210" s="64" t="s">
        <v>133</v>
      </c>
      <c r="E210" s="64" t="s">
        <v>796</v>
      </c>
      <c r="F210" s="65"/>
      <c r="G210" s="65"/>
      <c r="H210" s="316">
        <f>H211</f>
        <v>0</v>
      </c>
      <c r="I210" s="316">
        <f t="shared" ref="I210:J210" si="71">I211</f>
        <v>0</v>
      </c>
      <c r="J210" s="316">
        <f t="shared" si="71"/>
        <v>0</v>
      </c>
    </row>
    <row r="211" spans="1:10" s="298" customFormat="1" ht="30" hidden="1" x14ac:dyDescent="0.2">
      <c r="A211" s="47" t="s">
        <v>88</v>
      </c>
      <c r="B211" s="305" t="s">
        <v>414</v>
      </c>
      <c r="C211" s="64" t="s">
        <v>104</v>
      </c>
      <c r="D211" s="64" t="s">
        <v>133</v>
      </c>
      <c r="E211" s="64" t="s">
        <v>796</v>
      </c>
      <c r="F211" s="65" t="s">
        <v>89</v>
      </c>
      <c r="G211" s="65" t="s">
        <v>736</v>
      </c>
      <c r="H211" s="316"/>
      <c r="I211" s="316">
        <v>0</v>
      </c>
      <c r="J211" s="316">
        <v>0</v>
      </c>
    </row>
    <row r="212" spans="1:10" s="298" customFormat="1" ht="30" hidden="1" x14ac:dyDescent="0.2">
      <c r="A212" s="47" t="s">
        <v>797</v>
      </c>
      <c r="B212" s="305" t="s">
        <v>414</v>
      </c>
      <c r="C212" s="125" t="s">
        <v>104</v>
      </c>
      <c r="D212" s="64" t="s">
        <v>133</v>
      </c>
      <c r="E212" s="64" t="s">
        <v>798</v>
      </c>
      <c r="F212" s="65"/>
      <c r="G212" s="65"/>
      <c r="H212" s="316">
        <f>H213</f>
        <v>0</v>
      </c>
      <c r="I212" s="316">
        <f t="shared" ref="I212:J212" si="72">I213</f>
        <v>0</v>
      </c>
      <c r="J212" s="316">
        <f t="shared" si="72"/>
        <v>0</v>
      </c>
    </row>
    <row r="213" spans="1:10" s="298" customFormat="1" ht="30" hidden="1" x14ac:dyDescent="0.2">
      <c r="A213" s="47" t="s">
        <v>88</v>
      </c>
      <c r="B213" s="305" t="s">
        <v>414</v>
      </c>
      <c r="C213" s="64" t="s">
        <v>104</v>
      </c>
      <c r="D213" s="64" t="s">
        <v>133</v>
      </c>
      <c r="E213" s="64" t="s">
        <v>798</v>
      </c>
      <c r="F213" s="65" t="s">
        <v>89</v>
      </c>
      <c r="G213" s="65" t="s">
        <v>736</v>
      </c>
      <c r="H213" s="316"/>
      <c r="I213" s="316">
        <v>0</v>
      </c>
      <c r="J213" s="316">
        <v>0</v>
      </c>
    </row>
    <row r="214" spans="1:10" s="298" customFormat="1" ht="30" x14ac:dyDescent="0.2">
      <c r="A214" s="47" t="s">
        <v>741</v>
      </c>
      <c r="B214" s="305" t="s">
        <v>414</v>
      </c>
      <c r="C214" s="64" t="s">
        <v>104</v>
      </c>
      <c r="D214" s="64" t="s">
        <v>133</v>
      </c>
      <c r="E214" s="64" t="s">
        <v>742</v>
      </c>
      <c r="F214" s="65"/>
      <c r="G214" s="65"/>
      <c r="H214" s="316">
        <f>H215</f>
        <v>5000</v>
      </c>
      <c r="I214" s="316">
        <f t="shared" ref="I214:J214" si="73">I215</f>
        <v>0</v>
      </c>
      <c r="J214" s="316">
        <f t="shared" si="73"/>
        <v>0</v>
      </c>
    </row>
    <row r="215" spans="1:10" s="298" customFormat="1" ht="30" x14ac:dyDescent="0.2">
      <c r="A215" s="47" t="s">
        <v>88</v>
      </c>
      <c r="B215" s="305" t="s">
        <v>414</v>
      </c>
      <c r="C215" s="125" t="s">
        <v>104</v>
      </c>
      <c r="D215" s="64" t="s">
        <v>133</v>
      </c>
      <c r="E215" s="64" t="s">
        <v>742</v>
      </c>
      <c r="F215" s="65" t="s">
        <v>89</v>
      </c>
      <c r="G215" s="65" t="s">
        <v>736</v>
      </c>
      <c r="H215" s="316">
        <v>5000</v>
      </c>
      <c r="I215" s="316">
        <v>0</v>
      </c>
      <c r="J215" s="316">
        <v>0</v>
      </c>
    </row>
    <row r="216" spans="1:10" s="310" customFormat="1" ht="15.75" hidden="1" x14ac:dyDescent="0.25">
      <c r="A216" s="44" t="s">
        <v>241</v>
      </c>
      <c r="B216" s="304">
        <v>701</v>
      </c>
      <c r="C216" s="196" t="s">
        <v>104</v>
      </c>
      <c r="D216" s="142" t="s">
        <v>104</v>
      </c>
      <c r="E216" s="142"/>
      <c r="F216" s="327"/>
      <c r="G216" s="327"/>
      <c r="H216" s="329">
        <f>H217</f>
        <v>0</v>
      </c>
      <c r="I216" s="329">
        <f t="shared" ref="I216:J219" si="74">I217</f>
        <v>0</v>
      </c>
      <c r="J216" s="329">
        <f t="shared" si="74"/>
        <v>0</v>
      </c>
    </row>
    <row r="217" spans="1:10" s="310" customFormat="1" ht="47.25" hidden="1" x14ac:dyDescent="0.25">
      <c r="A217" s="44" t="s">
        <v>235</v>
      </c>
      <c r="B217" s="304" t="s">
        <v>414</v>
      </c>
      <c r="C217" s="196" t="s">
        <v>104</v>
      </c>
      <c r="D217" s="142" t="s">
        <v>104</v>
      </c>
      <c r="E217" s="142" t="s">
        <v>236</v>
      </c>
      <c r="F217" s="327"/>
      <c r="G217" s="327"/>
      <c r="H217" s="329">
        <f>H218</f>
        <v>0</v>
      </c>
      <c r="I217" s="329">
        <f t="shared" si="74"/>
        <v>0</v>
      </c>
      <c r="J217" s="329">
        <f t="shared" si="74"/>
        <v>0</v>
      </c>
    </row>
    <row r="218" spans="1:10" s="298" customFormat="1" hidden="1" x14ac:dyDescent="0.2">
      <c r="A218" s="47" t="s">
        <v>199</v>
      </c>
      <c r="B218" s="305">
        <v>701</v>
      </c>
      <c r="C218" s="125" t="s">
        <v>104</v>
      </c>
      <c r="D218" s="64" t="s">
        <v>104</v>
      </c>
      <c r="E218" s="64" t="s">
        <v>237</v>
      </c>
      <c r="F218" s="315"/>
      <c r="G218" s="315"/>
      <c r="H218" s="316">
        <f>H219</f>
        <v>0</v>
      </c>
      <c r="I218" s="316">
        <f t="shared" si="74"/>
        <v>0</v>
      </c>
      <c r="J218" s="316">
        <f t="shared" si="74"/>
        <v>0</v>
      </c>
    </row>
    <row r="219" spans="1:10" s="298" customFormat="1" hidden="1" x14ac:dyDescent="0.2">
      <c r="A219" s="47" t="s">
        <v>321</v>
      </c>
      <c r="B219" s="305" t="s">
        <v>414</v>
      </c>
      <c r="C219" s="125" t="s">
        <v>104</v>
      </c>
      <c r="D219" s="64" t="s">
        <v>104</v>
      </c>
      <c r="E219" s="64">
        <v>5240011600</v>
      </c>
      <c r="F219" s="315"/>
      <c r="G219" s="315"/>
      <c r="H219" s="316">
        <f>H220</f>
        <v>0</v>
      </c>
      <c r="I219" s="316">
        <f t="shared" si="74"/>
        <v>0</v>
      </c>
      <c r="J219" s="316">
        <f t="shared" si="74"/>
        <v>0</v>
      </c>
    </row>
    <row r="220" spans="1:10" s="298" customFormat="1" ht="30" hidden="1" x14ac:dyDescent="0.2">
      <c r="A220" s="47" t="s">
        <v>88</v>
      </c>
      <c r="B220" s="305" t="s">
        <v>414</v>
      </c>
      <c r="C220" s="125" t="s">
        <v>104</v>
      </c>
      <c r="D220" s="64" t="s">
        <v>104</v>
      </c>
      <c r="E220" s="64">
        <v>5240011600</v>
      </c>
      <c r="F220" s="315" t="s">
        <v>89</v>
      </c>
      <c r="G220" s="315" t="s">
        <v>736</v>
      </c>
      <c r="H220" s="316"/>
      <c r="I220" s="316">
        <v>0</v>
      </c>
      <c r="J220" s="316">
        <v>0</v>
      </c>
    </row>
    <row r="221" spans="1:10" s="298" customFormat="1" ht="15.75" x14ac:dyDescent="0.25">
      <c r="A221" s="346" t="s">
        <v>146</v>
      </c>
      <c r="B221" s="347" t="s">
        <v>414</v>
      </c>
      <c r="C221" s="348" t="s">
        <v>104</v>
      </c>
      <c r="D221" s="348" t="s">
        <v>147</v>
      </c>
      <c r="E221" s="349"/>
      <c r="F221" s="350"/>
      <c r="G221" s="350"/>
      <c r="H221" s="351">
        <f>H222</f>
        <v>8029855</v>
      </c>
      <c r="I221" s="351">
        <f t="shared" ref="I221:J222" si="75">I222</f>
        <v>0</v>
      </c>
      <c r="J221" s="351">
        <f t="shared" si="75"/>
        <v>0</v>
      </c>
    </row>
    <row r="222" spans="1:10" s="298" customFormat="1" ht="15.75" x14ac:dyDescent="0.25">
      <c r="A222" s="60" t="s">
        <v>799</v>
      </c>
      <c r="B222" s="304" t="s">
        <v>414</v>
      </c>
      <c r="C222" s="327" t="s">
        <v>104</v>
      </c>
      <c r="D222" s="327" t="s">
        <v>147</v>
      </c>
      <c r="E222" s="345" t="s">
        <v>224</v>
      </c>
      <c r="F222" s="328"/>
      <c r="G222" s="328"/>
      <c r="H222" s="329">
        <f>H223</f>
        <v>8029855</v>
      </c>
      <c r="I222" s="329">
        <f t="shared" si="75"/>
        <v>0</v>
      </c>
      <c r="J222" s="329">
        <f t="shared" si="75"/>
        <v>0</v>
      </c>
    </row>
    <row r="223" spans="1:10" s="298" customFormat="1" x14ac:dyDescent="0.2">
      <c r="A223" s="343" t="s">
        <v>199</v>
      </c>
      <c r="B223" s="305" t="s">
        <v>414</v>
      </c>
      <c r="C223" s="315" t="s">
        <v>104</v>
      </c>
      <c r="D223" s="315" t="s">
        <v>147</v>
      </c>
      <c r="E223" s="321" t="s">
        <v>225</v>
      </c>
      <c r="F223" s="65"/>
      <c r="G223" s="65"/>
      <c r="H223" s="316">
        <f>H227+H224</f>
        <v>8029855</v>
      </c>
      <c r="I223" s="316">
        <f>I227+I224</f>
        <v>0</v>
      </c>
      <c r="J223" s="316">
        <f>J227+J224</f>
        <v>0</v>
      </c>
    </row>
    <row r="224" spans="1:10" s="298" customFormat="1" ht="30" x14ac:dyDescent="0.2">
      <c r="A224" s="343" t="s">
        <v>361</v>
      </c>
      <c r="B224" s="305">
        <v>701</v>
      </c>
      <c r="C224" s="315" t="s">
        <v>104</v>
      </c>
      <c r="D224" s="315" t="s">
        <v>147</v>
      </c>
      <c r="E224" s="321">
        <v>5840022000</v>
      </c>
      <c r="F224" s="65"/>
      <c r="G224" s="65"/>
      <c r="H224" s="316">
        <f>SUM(H225:H226)</f>
        <v>3335590</v>
      </c>
      <c r="I224" s="316">
        <f t="shared" ref="I224:J224" si="76">SUM(I225:I226)</f>
        <v>0</v>
      </c>
      <c r="J224" s="316">
        <f t="shared" si="76"/>
        <v>0</v>
      </c>
    </row>
    <row r="225" spans="1:10" s="298" customFormat="1" ht="60" x14ac:dyDescent="0.2">
      <c r="A225" s="343" t="s">
        <v>80</v>
      </c>
      <c r="B225" s="305" t="s">
        <v>414</v>
      </c>
      <c r="C225" s="315" t="s">
        <v>104</v>
      </c>
      <c r="D225" s="315" t="s">
        <v>147</v>
      </c>
      <c r="E225" s="321">
        <v>5840022000</v>
      </c>
      <c r="F225" s="65">
        <v>100</v>
      </c>
      <c r="G225" s="65" t="s">
        <v>736</v>
      </c>
      <c r="H225" s="316">
        <v>3335590</v>
      </c>
      <c r="I225" s="316">
        <v>0</v>
      </c>
      <c r="J225" s="316">
        <v>0</v>
      </c>
    </row>
    <row r="226" spans="1:10" s="298" customFormat="1" ht="30" hidden="1" x14ac:dyDescent="0.2">
      <c r="A226" s="343" t="s">
        <v>88</v>
      </c>
      <c r="B226" s="305">
        <v>701</v>
      </c>
      <c r="C226" s="315" t="s">
        <v>104</v>
      </c>
      <c r="D226" s="315" t="s">
        <v>147</v>
      </c>
      <c r="E226" s="321">
        <v>5840022000</v>
      </c>
      <c r="F226" s="65">
        <v>200</v>
      </c>
      <c r="G226" s="65" t="s">
        <v>736</v>
      </c>
      <c r="H226" s="316"/>
      <c r="I226" s="316">
        <v>0</v>
      </c>
      <c r="J226" s="316">
        <v>0</v>
      </c>
    </row>
    <row r="227" spans="1:10" s="298" customFormat="1" ht="30" x14ac:dyDescent="0.2">
      <c r="A227" s="47" t="s">
        <v>800</v>
      </c>
      <c r="B227" s="305" t="s">
        <v>414</v>
      </c>
      <c r="C227" s="315" t="s">
        <v>104</v>
      </c>
      <c r="D227" s="315" t="s">
        <v>147</v>
      </c>
      <c r="E227" s="321" t="s">
        <v>801</v>
      </c>
      <c r="F227" s="65"/>
      <c r="G227" s="65"/>
      <c r="H227" s="316">
        <f>SUM(H228:H231)</f>
        <v>4694265</v>
      </c>
      <c r="I227" s="316">
        <f t="shared" ref="I227:J227" si="77">SUM(I228:I231)</f>
        <v>0</v>
      </c>
      <c r="J227" s="316">
        <f t="shared" si="77"/>
        <v>0</v>
      </c>
    </row>
    <row r="228" spans="1:10" s="298" customFormat="1" ht="60" hidden="1" x14ac:dyDescent="0.2">
      <c r="A228" s="47" t="s">
        <v>80</v>
      </c>
      <c r="B228" s="305" t="s">
        <v>414</v>
      </c>
      <c r="C228" s="315" t="s">
        <v>104</v>
      </c>
      <c r="D228" s="315" t="s">
        <v>147</v>
      </c>
      <c r="E228" s="321" t="s">
        <v>801</v>
      </c>
      <c r="F228" s="65" t="s">
        <v>81</v>
      </c>
      <c r="G228" s="65" t="s">
        <v>736</v>
      </c>
      <c r="H228" s="316"/>
      <c r="I228" s="316">
        <v>0</v>
      </c>
      <c r="J228" s="316">
        <v>0</v>
      </c>
    </row>
    <row r="229" spans="1:10" s="298" customFormat="1" ht="30" x14ac:dyDescent="0.2">
      <c r="A229" s="47" t="s">
        <v>88</v>
      </c>
      <c r="B229" s="305" t="s">
        <v>414</v>
      </c>
      <c r="C229" s="315" t="s">
        <v>104</v>
      </c>
      <c r="D229" s="315" t="s">
        <v>147</v>
      </c>
      <c r="E229" s="321" t="s">
        <v>801</v>
      </c>
      <c r="F229" s="65" t="s">
        <v>89</v>
      </c>
      <c r="G229" s="65" t="s">
        <v>736</v>
      </c>
      <c r="H229" s="316">
        <f>35700+1466714</f>
        <v>1502414</v>
      </c>
      <c r="I229" s="316">
        <v>0</v>
      </c>
      <c r="J229" s="316">
        <v>0</v>
      </c>
    </row>
    <row r="230" spans="1:10" s="298" customFormat="1" ht="30" x14ac:dyDescent="0.2">
      <c r="A230" s="47" t="s">
        <v>117</v>
      </c>
      <c r="B230" s="305" t="s">
        <v>414</v>
      </c>
      <c r="C230" s="315" t="s">
        <v>104</v>
      </c>
      <c r="D230" s="315" t="s">
        <v>147</v>
      </c>
      <c r="E230" s="321" t="s">
        <v>801</v>
      </c>
      <c r="F230" s="65" t="s">
        <v>118</v>
      </c>
      <c r="G230" s="65" t="s">
        <v>736</v>
      </c>
      <c r="H230" s="316">
        <f>413994+2777857</f>
        <v>3191851</v>
      </c>
      <c r="I230" s="316">
        <v>0</v>
      </c>
      <c r="J230" s="316">
        <v>0</v>
      </c>
    </row>
    <row r="231" spans="1:10" s="298" customFormat="1" hidden="1" x14ac:dyDescent="0.2">
      <c r="A231" s="47" t="s">
        <v>90</v>
      </c>
      <c r="B231" s="305" t="s">
        <v>414</v>
      </c>
      <c r="C231" s="315" t="s">
        <v>104</v>
      </c>
      <c r="D231" s="315" t="s">
        <v>147</v>
      </c>
      <c r="E231" s="321" t="s">
        <v>801</v>
      </c>
      <c r="F231" s="65" t="s">
        <v>91</v>
      </c>
      <c r="G231" s="65" t="s">
        <v>736</v>
      </c>
      <c r="H231" s="316">
        <f>449694-449694</f>
        <v>0</v>
      </c>
      <c r="I231" s="316">
        <v>0</v>
      </c>
      <c r="J231" s="316">
        <v>0</v>
      </c>
    </row>
    <row r="232" spans="1:10" s="298" customFormat="1" ht="15.75" x14ac:dyDescent="0.25">
      <c r="A232" s="60" t="s">
        <v>802</v>
      </c>
      <c r="B232" s="304" t="s">
        <v>414</v>
      </c>
      <c r="C232" s="45" t="s">
        <v>149</v>
      </c>
      <c r="D232" s="45"/>
      <c r="E232" s="38"/>
      <c r="F232" s="328"/>
      <c r="G232" s="328"/>
      <c r="H232" s="329">
        <f>H233+H242</f>
        <v>19843292.91</v>
      </c>
      <c r="I232" s="329">
        <f t="shared" ref="I232:J232" si="78">I233+I242</f>
        <v>0</v>
      </c>
      <c r="J232" s="329">
        <f t="shared" si="78"/>
        <v>0</v>
      </c>
    </row>
    <row r="233" spans="1:10" s="310" customFormat="1" ht="15.75" x14ac:dyDescent="0.25">
      <c r="A233" s="60" t="s">
        <v>252</v>
      </c>
      <c r="B233" s="304" t="s">
        <v>414</v>
      </c>
      <c r="C233" s="45" t="s">
        <v>149</v>
      </c>
      <c r="D233" s="45" t="s">
        <v>71</v>
      </c>
      <c r="E233" s="38"/>
      <c r="F233" s="328"/>
      <c r="G233" s="328"/>
      <c r="H233" s="329">
        <f>H234</f>
        <v>18422464.57</v>
      </c>
      <c r="I233" s="329">
        <f t="shared" ref="I233:J235" si="79">I234</f>
        <v>0</v>
      </c>
      <c r="J233" s="329">
        <f t="shared" si="79"/>
        <v>0</v>
      </c>
    </row>
    <row r="234" spans="1:10" s="298" customFormat="1" ht="15.75" x14ac:dyDescent="0.25">
      <c r="A234" s="60" t="s">
        <v>229</v>
      </c>
      <c r="B234" s="352">
        <v>701</v>
      </c>
      <c r="C234" s="45" t="s">
        <v>149</v>
      </c>
      <c r="D234" s="45" t="s">
        <v>71</v>
      </c>
      <c r="E234" s="115" t="s">
        <v>230</v>
      </c>
      <c r="F234" s="328"/>
      <c r="G234" s="328"/>
      <c r="H234" s="329">
        <f>H235</f>
        <v>18422464.57</v>
      </c>
      <c r="I234" s="329">
        <f t="shared" si="79"/>
        <v>0</v>
      </c>
      <c r="J234" s="329">
        <f t="shared" si="79"/>
        <v>0</v>
      </c>
    </row>
    <row r="235" spans="1:10" s="298" customFormat="1" ht="15.75" x14ac:dyDescent="0.25">
      <c r="A235" s="44" t="s">
        <v>199</v>
      </c>
      <c r="B235" s="304">
        <v>701</v>
      </c>
      <c r="C235" s="327" t="s">
        <v>149</v>
      </c>
      <c r="D235" s="327" t="s">
        <v>71</v>
      </c>
      <c r="E235" s="345" t="s">
        <v>234</v>
      </c>
      <c r="F235" s="328"/>
      <c r="G235" s="328"/>
      <c r="H235" s="329">
        <f>H236+H239</f>
        <v>18422464.57</v>
      </c>
      <c r="I235" s="329">
        <f t="shared" si="79"/>
        <v>0</v>
      </c>
      <c r="J235" s="329">
        <f t="shared" si="79"/>
        <v>0</v>
      </c>
    </row>
    <row r="236" spans="1:10" s="298" customFormat="1" ht="30" x14ac:dyDescent="0.2">
      <c r="A236" s="47" t="s">
        <v>357</v>
      </c>
      <c r="B236" s="305" t="s">
        <v>414</v>
      </c>
      <c r="C236" s="315" t="s">
        <v>149</v>
      </c>
      <c r="D236" s="315" t="s">
        <v>71</v>
      </c>
      <c r="E236" s="321" t="s">
        <v>358</v>
      </c>
      <c r="F236" s="65"/>
      <c r="G236" s="65"/>
      <c r="H236" s="316">
        <f>SUM(H237:H238)</f>
        <v>13980392.76</v>
      </c>
      <c r="I236" s="316">
        <f t="shared" ref="I236:J236" si="80">SUM(I237:I238)</f>
        <v>0</v>
      </c>
      <c r="J236" s="316">
        <f t="shared" si="80"/>
        <v>0</v>
      </c>
    </row>
    <row r="237" spans="1:10" s="298" customFormat="1" ht="60" x14ac:dyDescent="0.2">
      <c r="A237" s="47" t="s">
        <v>80</v>
      </c>
      <c r="B237" s="305">
        <v>701</v>
      </c>
      <c r="C237" s="315" t="s">
        <v>149</v>
      </c>
      <c r="D237" s="315" t="s">
        <v>71</v>
      </c>
      <c r="E237" s="321" t="s">
        <v>358</v>
      </c>
      <c r="F237" s="65">
        <v>100</v>
      </c>
      <c r="G237" s="65" t="s">
        <v>736</v>
      </c>
      <c r="H237" s="316">
        <v>13980392.76</v>
      </c>
      <c r="I237" s="316">
        <v>0</v>
      </c>
      <c r="J237" s="316">
        <v>0</v>
      </c>
    </row>
    <row r="238" spans="1:10" s="298" customFormat="1" ht="30" hidden="1" x14ac:dyDescent="0.2">
      <c r="A238" s="47" t="s">
        <v>88</v>
      </c>
      <c r="B238" s="305" t="s">
        <v>414</v>
      </c>
      <c r="C238" s="315" t="s">
        <v>149</v>
      </c>
      <c r="D238" s="315" t="s">
        <v>71</v>
      </c>
      <c r="E238" s="321" t="s">
        <v>358</v>
      </c>
      <c r="F238" s="65">
        <v>200</v>
      </c>
      <c r="G238" s="65" t="s">
        <v>736</v>
      </c>
      <c r="H238" s="316"/>
      <c r="I238" s="316">
        <v>0</v>
      </c>
      <c r="J238" s="316">
        <v>0</v>
      </c>
    </row>
    <row r="239" spans="1:10" s="298" customFormat="1" ht="30" x14ac:dyDescent="0.2">
      <c r="A239" s="47" t="s">
        <v>389</v>
      </c>
      <c r="B239" s="305" t="s">
        <v>414</v>
      </c>
      <c r="C239" s="315" t="s">
        <v>149</v>
      </c>
      <c r="D239" s="315" t="s">
        <v>71</v>
      </c>
      <c r="E239" s="321" t="s">
        <v>390</v>
      </c>
      <c r="F239" s="65"/>
      <c r="G239" s="65"/>
      <c r="H239" s="316">
        <f>SUM(H240:H241)</f>
        <v>4442071.8099999996</v>
      </c>
      <c r="I239" s="316">
        <f t="shared" ref="I239:J239" si="81">SUM(I240:I241)</f>
        <v>0</v>
      </c>
      <c r="J239" s="316">
        <f t="shared" si="81"/>
        <v>0</v>
      </c>
    </row>
    <row r="240" spans="1:10" s="298" customFormat="1" ht="60" x14ac:dyDescent="0.2">
      <c r="A240" s="47" t="s">
        <v>80</v>
      </c>
      <c r="B240" s="305">
        <v>701</v>
      </c>
      <c r="C240" s="315" t="s">
        <v>149</v>
      </c>
      <c r="D240" s="315" t="s">
        <v>71</v>
      </c>
      <c r="E240" s="321" t="s">
        <v>390</v>
      </c>
      <c r="F240" s="65">
        <v>100</v>
      </c>
      <c r="G240" s="65" t="s">
        <v>736</v>
      </c>
      <c r="H240" s="316">
        <v>4442071.8099999996</v>
      </c>
      <c r="I240" s="316">
        <v>0</v>
      </c>
      <c r="J240" s="316">
        <v>0</v>
      </c>
    </row>
    <row r="241" spans="1:10" s="298" customFormat="1" ht="30" hidden="1" x14ac:dyDescent="0.2">
      <c r="A241" s="47" t="s">
        <v>88</v>
      </c>
      <c r="B241" s="305" t="s">
        <v>414</v>
      </c>
      <c r="C241" s="315" t="s">
        <v>149</v>
      </c>
      <c r="D241" s="315" t="s">
        <v>71</v>
      </c>
      <c r="E241" s="321" t="s">
        <v>390</v>
      </c>
      <c r="F241" s="65">
        <v>200</v>
      </c>
      <c r="G241" s="65" t="s">
        <v>736</v>
      </c>
      <c r="H241" s="316"/>
      <c r="I241" s="316">
        <v>0</v>
      </c>
      <c r="J241" s="316">
        <v>0</v>
      </c>
    </row>
    <row r="242" spans="1:10" s="310" customFormat="1" ht="15.75" x14ac:dyDescent="0.25">
      <c r="A242" s="60" t="s">
        <v>150</v>
      </c>
      <c r="B242" s="304" t="s">
        <v>414</v>
      </c>
      <c r="C242" s="327" t="s">
        <v>149</v>
      </c>
      <c r="D242" s="327" t="s">
        <v>94</v>
      </c>
      <c r="E242" s="345"/>
      <c r="F242" s="328"/>
      <c r="G242" s="328"/>
      <c r="H242" s="329">
        <f>H243</f>
        <v>1420828.34</v>
      </c>
      <c r="I242" s="329">
        <f t="shared" ref="I242:J245" si="82">I243</f>
        <v>0</v>
      </c>
      <c r="J242" s="329">
        <f t="shared" si="82"/>
        <v>0</v>
      </c>
    </row>
    <row r="243" spans="1:10" s="310" customFormat="1" ht="15.75" x14ac:dyDescent="0.25">
      <c r="A243" s="60" t="s">
        <v>229</v>
      </c>
      <c r="B243" s="304">
        <v>701</v>
      </c>
      <c r="C243" s="327" t="s">
        <v>149</v>
      </c>
      <c r="D243" s="327" t="s">
        <v>94</v>
      </c>
      <c r="E243" s="345" t="s">
        <v>230</v>
      </c>
      <c r="F243" s="328"/>
      <c r="G243" s="328"/>
      <c r="H243" s="329">
        <f>H244</f>
        <v>1420828.34</v>
      </c>
      <c r="I243" s="329">
        <f t="shared" si="82"/>
        <v>0</v>
      </c>
      <c r="J243" s="329">
        <f t="shared" si="82"/>
        <v>0</v>
      </c>
    </row>
    <row r="244" spans="1:10" s="298" customFormat="1" x14ac:dyDescent="0.2">
      <c r="A244" s="51" t="s">
        <v>199</v>
      </c>
      <c r="B244" s="305">
        <v>701</v>
      </c>
      <c r="C244" s="315" t="s">
        <v>149</v>
      </c>
      <c r="D244" s="315" t="s">
        <v>94</v>
      </c>
      <c r="E244" s="321" t="s">
        <v>234</v>
      </c>
      <c r="F244" s="65"/>
      <c r="G244" s="65"/>
      <c r="H244" s="316">
        <f>H245</f>
        <v>1420828.34</v>
      </c>
      <c r="I244" s="316">
        <f t="shared" si="82"/>
        <v>0</v>
      </c>
      <c r="J244" s="316">
        <f t="shared" si="82"/>
        <v>0</v>
      </c>
    </row>
    <row r="245" spans="1:10" s="298" customFormat="1" ht="30" x14ac:dyDescent="0.2">
      <c r="A245" s="47" t="s">
        <v>359</v>
      </c>
      <c r="B245" s="305" t="s">
        <v>414</v>
      </c>
      <c r="C245" s="315" t="s">
        <v>149</v>
      </c>
      <c r="D245" s="315" t="s">
        <v>94</v>
      </c>
      <c r="E245" s="321" t="s">
        <v>360</v>
      </c>
      <c r="F245" s="65"/>
      <c r="G245" s="65"/>
      <c r="H245" s="316">
        <f>SUM(H246:H247)</f>
        <v>1420828.34</v>
      </c>
      <c r="I245" s="316">
        <f t="shared" si="82"/>
        <v>0</v>
      </c>
      <c r="J245" s="316">
        <f t="shared" si="82"/>
        <v>0</v>
      </c>
    </row>
    <row r="246" spans="1:10" s="298" customFormat="1" ht="60" x14ac:dyDescent="0.2">
      <c r="A246" s="47" t="s">
        <v>80</v>
      </c>
      <c r="B246" s="305">
        <v>701</v>
      </c>
      <c r="C246" s="315" t="s">
        <v>149</v>
      </c>
      <c r="D246" s="315" t="s">
        <v>94</v>
      </c>
      <c r="E246" s="321" t="s">
        <v>803</v>
      </c>
      <c r="F246" s="65">
        <v>100</v>
      </c>
      <c r="G246" s="65" t="s">
        <v>736</v>
      </c>
      <c r="H246" s="316">
        <v>1420828.34</v>
      </c>
      <c r="I246" s="316">
        <v>0</v>
      </c>
      <c r="J246" s="316">
        <v>0</v>
      </c>
    </row>
    <row r="247" spans="1:10" s="298" customFormat="1" ht="30" hidden="1" x14ac:dyDescent="0.2">
      <c r="A247" s="47" t="s">
        <v>88</v>
      </c>
      <c r="B247" s="305" t="s">
        <v>414</v>
      </c>
      <c r="C247" s="315" t="s">
        <v>149</v>
      </c>
      <c r="D247" s="315" t="s">
        <v>94</v>
      </c>
      <c r="E247" s="321" t="s">
        <v>803</v>
      </c>
      <c r="F247" s="65">
        <v>200</v>
      </c>
      <c r="G247" s="65" t="s">
        <v>736</v>
      </c>
      <c r="H247" s="316"/>
      <c r="I247" s="316">
        <v>0</v>
      </c>
      <c r="J247" s="316">
        <v>0</v>
      </c>
    </row>
    <row r="248" spans="1:10" s="298" customFormat="1" ht="15.75" x14ac:dyDescent="0.2">
      <c r="A248" s="353" t="s">
        <v>151</v>
      </c>
      <c r="B248" s="304" t="s">
        <v>414</v>
      </c>
      <c r="C248" s="327" t="s">
        <v>127</v>
      </c>
      <c r="D248" s="315"/>
      <c r="E248" s="315"/>
      <c r="F248" s="65"/>
      <c r="G248" s="65"/>
      <c r="H248" s="329">
        <f>H249+H254+H277</f>
        <v>115748609.91000001</v>
      </c>
      <c r="I248" s="329">
        <f>I249+I254+I277</f>
        <v>93344925.040000007</v>
      </c>
      <c r="J248" s="329">
        <f>J249+J254+J277</f>
        <v>43304386.719999999</v>
      </c>
    </row>
    <row r="249" spans="1:10" s="298" customFormat="1" ht="15.75" x14ac:dyDescent="0.2">
      <c r="A249" s="354" t="s">
        <v>152</v>
      </c>
      <c r="B249" s="304" t="s">
        <v>414</v>
      </c>
      <c r="C249" s="142" t="s">
        <v>127</v>
      </c>
      <c r="D249" s="142" t="s">
        <v>71</v>
      </c>
      <c r="E249" s="142"/>
      <c r="F249" s="303"/>
      <c r="G249" s="303"/>
      <c r="H249" s="329">
        <f t="shared" ref="H249:J252" si="83">H250</f>
        <v>3247504.56</v>
      </c>
      <c r="I249" s="329">
        <f t="shared" si="83"/>
        <v>0</v>
      </c>
      <c r="J249" s="329">
        <f t="shared" si="83"/>
        <v>0</v>
      </c>
    </row>
    <row r="250" spans="1:10" s="298" customFormat="1" ht="15.75" x14ac:dyDescent="0.2">
      <c r="A250" s="354" t="s">
        <v>74</v>
      </c>
      <c r="B250" s="304" t="s">
        <v>414</v>
      </c>
      <c r="C250" s="142" t="s">
        <v>127</v>
      </c>
      <c r="D250" s="142" t="s">
        <v>71</v>
      </c>
      <c r="E250" s="142" t="s">
        <v>75</v>
      </c>
      <c r="F250" s="303"/>
      <c r="G250" s="303"/>
      <c r="H250" s="329">
        <f>H251</f>
        <v>3247504.56</v>
      </c>
      <c r="I250" s="329">
        <f>I251</f>
        <v>0</v>
      </c>
      <c r="J250" s="329">
        <f t="shared" si="83"/>
        <v>0</v>
      </c>
    </row>
    <row r="251" spans="1:10" s="298" customFormat="1" x14ac:dyDescent="0.2">
      <c r="A251" s="47" t="s">
        <v>111</v>
      </c>
      <c r="B251" s="305" t="s">
        <v>414</v>
      </c>
      <c r="C251" s="64" t="s">
        <v>127</v>
      </c>
      <c r="D251" s="64" t="s">
        <v>71</v>
      </c>
      <c r="E251" s="64" t="s">
        <v>112</v>
      </c>
      <c r="F251" s="355"/>
      <c r="G251" s="355"/>
      <c r="H251" s="316">
        <f>H252</f>
        <v>3247504.56</v>
      </c>
      <c r="I251" s="316">
        <f>I252</f>
        <v>0</v>
      </c>
      <c r="J251" s="316">
        <f>J252</f>
        <v>0</v>
      </c>
    </row>
    <row r="252" spans="1:10" s="298" customFormat="1" ht="45" x14ac:dyDescent="0.2">
      <c r="A252" s="66" t="s">
        <v>153</v>
      </c>
      <c r="B252" s="305" t="s">
        <v>414</v>
      </c>
      <c r="C252" s="64" t="s">
        <v>127</v>
      </c>
      <c r="D252" s="64" t="s">
        <v>71</v>
      </c>
      <c r="E252" s="64" t="s">
        <v>154</v>
      </c>
      <c r="F252" s="306"/>
      <c r="G252" s="306"/>
      <c r="H252" s="316">
        <f t="shared" si="83"/>
        <v>3247504.56</v>
      </c>
      <c r="I252" s="316">
        <f t="shared" si="83"/>
        <v>0</v>
      </c>
      <c r="J252" s="316">
        <f t="shared" si="83"/>
        <v>0</v>
      </c>
    </row>
    <row r="253" spans="1:10" s="298" customFormat="1" x14ac:dyDescent="0.2">
      <c r="A253" s="121" t="s">
        <v>97</v>
      </c>
      <c r="B253" s="305" t="s">
        <v>414</v>
      </c>
      <c r="C253" s="64" t="s">
        <v>127</v>
      </c>
      <c r="D253" s="64" t="s">
        <v>71</v>
      </c>
      <c r="E253" s="64" t="s">
        <v>154</v>
      </c>
      <c r="F253" s="48" t="s">
        <v>98</v>
      </c>
      <c r="G253" s="65" t="s">
        <v>731</v>
      </c>
      <c r="H253" s="316">
        <v>3247504.56</v>
      </c>
      <c r="I253" s="316">
        <v>0</v>
      </c>
      <c r="J253" s="308">
        <v>0</v>
      </c>
    </row>
    <row r="254" spans="1:10" s="298" customFormat="1" ht="15.75" x14ac:dyDescent="0.2">
      <c r="A254" s="356" t="s">
        <v>160</v>
      </c>
      <c r="B254" s="304" t="s">
        <v>414</v>
      </c>
      <c r="C254" s="327" t="s">
        <v>127</v>
      </c>
      <c r="D254" s="327" t="s">
        <v>94</v>
      </c>
      <c r="E254" s="327"/>
      <c r="F254" s="328"/>
      <c r="G254" s="328"/>
      <c r="H254" s="329">
        <f>H255+H266+H260</f>
        <v>100041346.46000001</v>
      </c>
      <c r="I254" s="329">
        <f t="shared" ref="I254:J254" si="84">I255+I266+I260</f>
        <v>85272089.150000006</v>
      </c>
      <c r="J254" s="329">
        <f t="shared" si="84"/>
        <v>35231550.829999998</v>
      </c>
    </row>
    <row r="255" spans="1:10" s="298" customFormat="1" ht="15.75" x14ac:dyDescent="0.25">
      <c r="A255" s="44" t="s">
        <v>223</v>
      </c>
      <c r="B255" s="304" t="s">
        <v>414</v>
      </c>
      <c r="C255" s="327" t="s">
        <v>127</v>
      </c>
      <c r="D255" s="327" t="s">
        <v>94</v>
      </c>
      <c r="E255" s="327" t="s">
        <v>224</v>
      </c>
      <c r="F255" s="328"/>
      <c r="G255" s="328"/>
      <c r="H255" s="329">
        <f t="shared" ref="H255:J256" si="85">H256</f>
        <v>1125162.29</v>
      </c>
      <c r="I255" s="329">
        <f t="shared" si="85"/>
        <v>1990035.48</v>
      </c>
      <c r="J255" s="329">
        <f t="shared" si="85"/>
        <v>1990035.48</v>
      </c>
    </row>
    <row r="256" spans="1:10" s="298" customFormat="1" x14ac:dyDescent="0.2">
      <c r="A256" s="337" t="s">
        <v>199</v>
      </c>
      <c r="B256" s="305" t="s">
        <v>414</v>
      </c>
      <c r="C256" s="315" t="s">
        <v>127</v>
      </c>
      <c r="D256" s="315" t="s">
        <v>94</v>
      </c>
      <c r="E256" s="315" t="s">
        <v>225</v>
      </c>
      <c r="F256" s="65"/>
      <c r="G256" s="65"/>
      <c r="H256" s="316">
        <f t="shared" si="85"/>
        <v>1125162.29</v>
      </c>
      <c r="I256" s="316">
        <f t="shared" si="85"/>
        <v>1990035.48</v>
      </c>
      <c r="J256" s="316">
        <f t="shared" si="85"/>
        <v>1990035.48</v>
      </c>
    </row>
    <row r="257" spans="1:10" s="298" customFormat="1" ht="60" x14ac:dyDescent="0.2">
      <c r="A257" s="357" t="s">
        <v>804</v>
      </c>
      <c r="B257" s="305" t="s">
        <v>414</v>
      </c>
      <c r="C257" s="315" t="s">
        <v>127</v>
      </c>
      <c r="D257" s="315" t="s">
        <v>94</v>
      </c>
      <c r="E257" s="315" t="s">
        <v>805</v>
      </c>
      <c r="F257" s="65"/>
      <c r="G257" s="65"/>
      <c r="H257" s="316">
        <f>SUM(H258:H259)</f>
        <v>1125162.29</v>
      </c>
      <c r="I257" s="316">
        <f>SUM(I258:I259)</f>
        <v>1990035.48</v>
      </c>
      <c r="J257" s="316">
        <f>SUM(J258:J259)</f>
        <v>1990035.48</v>
      </c>
    </row>
    <row r="258" spans="1:10" s="298" customFormat="1" ht="30" x14ac:dyDescent="0.2">
      <c r="A258" s="47" t="s">
        <v>88</v>
      </c>
      <c r="B258" s="305" t="s">
        <v>414</v>
      </c>
      <c r="C258" s="315" t="s">
        <v>127</v>
      </c>
      <c r="D258" s="315" t="s">
        <v>94</v>
      </c>
      <c r="E258" s="315" t="s">
        <v>805</v>
      </c>
      <c r="F258" s="65" t="s">
        <v>89</v>
      </c>
      <c r="G258" s="65" t="s">
        <v>736</v>
      </c>
      <c r="H258" s="316">
        <f>1930334.02-1870632.56</f>
        <v>59701.459999999963</v>
      </c>
      <c r="I258" s="316">
        <v>59701.46</v>
      </c>
      <c r="J258" s="316">
        <v>59701.46</v>
      </c>
    </row>
    <row r="259" spans="1:10" s="298" customFormat="1" x14ac:dyDescent="0.2">
      <c r="A259" s="121" t="s">
        <v>97</v>
      </c>
      <c r="B259" s="305" t="s">
        <v>414</v>
      </c>
      <c r="C259" s="315" t="s">
        <v>127</v>
      </c>
      <c r="D259" s="315" t="s">
        <v>94</v>
      </c>
      <c r="E259" s="315" t="s">
        <v>805</v>
      </c>
      <c r="F259" s="65" t="s">
        <v>98</v>
      </c>
      <c r="G259" s="65" t="s">
        <v>736</v>
      </c>
      <c r="H259" s="316">
        <f>59701.46+1870632.56-159202.84-123069.44-98243.22-161267.18-323090.51</f>
        <v>1065460.83</v>
      </c>
      <c r="I259" s="316">
        <v>1930334.02</v>
      </c>
      <c r="J259" s="316">
        <v>1930334.02</v>
      </c>
    </row>
    <row r="260" spans="1:10" s="298" customFormat="1" ht="47.25" x14ac:dyDescent="0.2">
      <c r="A260" s="334" t="s">
        <v>187</v>
      </c>
      <c r="B260" s="304" t="s">
        <v>414</v>
      </c>
      <c r="C260" s="327" t="s">
        <v>127</v>
      </c>
      <c r="D260" s="327" t="s">
        <v>94</v>
      </c>
      <c r="E260" s="327" t="s">
        <v>188</v>
      </c>
      <c r="F260" s="328"/>
      <c r="G260" s="328"/>
      <c r="H260" s="329">
        <f>H261</f>
        <v>12230250.24</v>
      </c>
      <c r="I260" s="329">
        <f t="shared" ref="I260:J264" si="86">I261</f>
        <v>0</v>
      </c>
      <c r="J260" s="329">
        <f t="shared" si="86"/>
        <v>0</v>
      </c>
    </row>
    <row r="261" spans="1:10" s="298" customFormat="1" ht="31.5" x14ac:dyDescent="0.2">
      <c r="A261" s="334" t="s">
        <v>806</v>
      </c>
      <c r="B261" s="304" t="s">
        <v>414</v>
      </c>
      <c r="C261" s="327" t="s">
        <v>127</v>
      </c>
      <c r="D261" s="327" t="s">
        <v>94</v>
      </c>
      <c r="E261" s="327" t="s">
        <v>190</v>
      </c>
      <c r="F261" s="328"/>
      <c r="G261" s="328"/>
      <c r="H261" s="329">
        <f>H264+H262</f>
        <v>12230250.24</v>
      </c>
      <c r="I261" s="329">
        <f t="shared" ref="I261:J261" si="87">I264+I262</f>
        <v>0</v>
      </c>
      <c r="J261" s="329">
        <f t="shared" si="87"/>
        <v>0</v>
      </c>
    </row>
    <row r="262" spans="1:10" s="298" customFormat="1" ht="30" x14ac:dyDescent="0.2">
      <c r="A262" s="121" t="s">
        <v>807</v>
      </c>
      <c r="B262" s="305" t="s">
        <v>414</v>
      </c>
      <c r="C262" s="315" t="s">
        <v>127</v>
      </c>
      <c r="D262" s="315" t="s">
        <v>94</v>
      </c>
      <c r="E262" s="315" t="s">
        <v>808</v>
      </c>
      <c r="F262" s="65"/>
      <c r="G262" s="65"/>
      <c r="H262" s="316">
        <f t="shared" ref="H262:I262" si="88">H263</f>
        <v>1113387</v>
      </c>
      <c r="I262" s="316">
        <f t="shared" si="88"/>
        <v>0</v>
      </c>
      <c r="J262" s="316">
        <f>J263</f>
        <v>0</v>
      </c>
    </row>
    <row r="263" spans="1:10" s="298" customFormat="1" x14ac:dyDescent="0.2">
      <c r="A263" s="121" t="s">
        <v>97</v>
      </c>
      <c r="B263" s="305" t="s">
        <v>414</v>
      </c>
      <c r="C263" s="315" t="s">
        <v>127</v>
      </c>
      <c r="D263" s="315" t="s">
        <v>94</v>
      </c>
      <c r="E263" s="315" t="s">
        <v>808</v>
      </c>
      <c r="F263" s="65" t="s">
        <v>98</v>
      </c>
      <c r="G263" s="65" t="s">
        <v>736</v>
      </c>
      <c r="H263" s="316">
        <v>1113387</v>
      </c>
      <c r="I263" s="316">
        <v>0</v>
      </c>
      <c r="J263" s="316">
        <v>0</v>
      </c>
    </row>
    <row r="264" spans="1:10" s="298" customFormat="1" ht="30" x14ac:dyDescent="0.2">
      <c r="A264" s="121" t="s">
        <v>408</v>
      </c>
      <c r="B264" s="305" t="s">
        <v>414</v>
      </c>
      <c r="C264" s="315" t="s">
        <v>127</v>
      </c>
      <c r="D264" s="315" t="s">
        <v>94</v>
      </c>
      <c r="E264" s="315" t="s">
        <v>409</v>
      </c>
      <c r="F264" s="65"/>
      <c r="G264" s="65"/>
      <c r="H264" s="316">
        <f>H265</f>
        <v>11116863.24</v>
      </c>
      <c r="I264" s="316">
        <f t="shared" si="86"/>
        <v>0</v>
      </c>
      <c r="J264" s="316">
        <f t="shared" si="86"/>
        <v>0</v>
      </c>
    </row>
    <row r="265" spans="1:10" s="298" customFormat="1" x14ac:dyDescent="0.2">
      <c r="A265" s="121" t="s">
        <v>97</v>
      </c>
      <c r="B265" s="305" t="s">
        <v>414</v>
      </c>
      <c r="C265" s="315" t="s">
        <v>127</v>
      </c>
      <c r="D265" s="315" t="s">
        <v>94</v>
      </c>
      <c r="E265" s="315" t="s">
        <v>409</v>
      </c>
      <c r="F265" s="65" t="s">
        <v>98</v>
      </c>
      <c r="G265" s="65" t="s">
        <v>736</v>
      </c>
      <c r="H265" s="316">
        <f>11141231.52-24368.28</f>
        <v>11116863.24</v>
      </c>
      <c r="I265" s="316">
        <v>0</v>
      </c>
      <c r="J265" s="316">
        <v>0</v>
      </c>
    </row>
    <row r="266" spans="1:10" s="298" customFormat="1" ht="15.75" x14ac:dyDescent="0.2">
      <c r="A266" s="354" t="s">
        <v>74</v>
      </c>
      <c r="B266" s="304" t="s">
        <v>414</v>
      </c>
      <c r="C266" s="327" t="s">
        <v>127</v>
      </c>
      <c r="D266" s="327" t="s">
        <v>94</v>
      </c>
      <c r="E266" s="142" t="s">
        <v>75</v>
      </c>
      <c r="F266" s="328"/>
      <c r="G266" s="328"/>
      <c r="H266" s="329">
        <f>H267</f>
        <v>86685933.930000007</v>
      </c>
      <c r="I266" s="329">
        <f t="shared" ref="I266:J266" si="89">I267</f>
        <v>83282053.670000002</v>
      </c>
      <c r="J266" s="329">
        <f t="shared" si="89"/>
        <v>33241515.350000001</v>
      </c>
    </row>
    <row r="267" spans="1:10" s="298" customFormat="1" x14ac:dyDescent="0.2">
      <c r="A267" s="47" t="s">
        <v>111</v>
      </c>
      <c r="B267" s="305" t="s">
        <v>414</v>
      </c>
      <c r="C267" s="315" t="s">
        <v>127</v>
      </c>
      <c r="D267" s="315" t="s">
        <v>94</v>
      </c>
      <c r="E267" s="64" t="s">
        <v>112</v>
      </c>
      <c r="F267" s="65"/>
      <c r="G267" s="65"/>
      <c r="H267" s="316">
        <f>H268+H271+H273+H275</f>
        <v>86685933.930000007</v>
      </c>
      <c r="I267" s="316">
        <f t="shared" ref="I267:J267" si="90">I268+I271+I273+I275</f>
        <v>83282053.670000002</v>
      </c>
      <c r="J267" s="316">
        <f t="shared" si="90"/>
        <v>33241515.350000001</v>
      </c>
    </row>
    <row r="268" spans="1:10" s="298" customFormat="1" ht="60" x14ac:dyDescent="0.2">
      <c r="A268" s="127" t="s">
        <v>659</v>
      </c>
      <c r="B268" s="305" t="s">
        <v>414</v>
      </c>
      <c r="C268" s="315" t="s">
        <v>127</v>
      </c>
      <c r="D268" s="315" t="s">
        <v>94</v>
      </c>
      <c r="E268" s="64" t="s">
        <v>809</v>
      </c>
      <c r="F268" s="328"/>
      <c r="G268" s="328"/>
      <c r="H268" s="316">
        <f>SUM(H269:H270)</f>
        <v>39380792.710000001</v>
      </c>
      <c r="I268" s="316">
        <f t="shared" ref="I268:J268" si="91">SUM(I269:I270)</f>
        <v>50473100</v>
      </c>
      <c r="J268" s="316">
        <f t="shared" si="91"/>
        <v>0</v>
      </c>
    </row>
    <row r="269" spans="1:10" s="298" customFormat="1" hidden="1" x14ac:dyDescent="0.2">
      <c r="A269" s="121" t="s">
        <v>97</v>
      </c>
      <c r="B269" s="305" t="s">
        <v>414</v>
      </c>
      <c r="C269" s="315" t="s">
        <v>127</v>
      </c>
      <c r="D269" s="315" t="s">
        <v>94</v>
      </c>
      <c r="E269" s="64" t="s">
        <v>809</v>
      </c>
      <c r="F269" s="65" t="s">
        <v>98</v>
      </c>
      <c r="G269" s="65" t="s">
        <v>736</v>
      </c>
      <c r="H269" s="316">
        <f>4910367-3053463.51-1856903.49</f>
        <v>0</v>
      </c>
      <c r="I269" s="316">
        <v>0</v>
      </c>
      <c r="J269" s="316">
        <v>0</v>
      </c>
    </row>
    <row r="270" spans="1:10" s="298" customFormat="1" ht="30" x14ac:dyDescent="0.2">
      <c r="A270" s="121" t="s">
        <v>141</v>
      </c>
      <c r="B270" s="305" t="s">
        <v>414</v>
      </c>
      <c r="C270" s="315" t="s">
        <v>127</v>
      </c>
      <c r="D270" s="315" t="s">
        <v>94</v>
      </c>
      <c r="E270" s="315" t="s">
        <v>809</v>
      </c>
      <c r="F270" s="65" t="s">
        <v>159</v>
      </c>
      <c r="G270" s="65" t="s">
        <v>736</v>
      </c>
      <c r="H270" s="316">
        <f>86800433-41.62+3053463.51-50473062.18</f>
        <v>39380792.710000001</v>
      </c>
      <c r="I270" s="316">
        <v>50473100</v>
      </c>
      <c r="J270" s="316">
        <v>0</v>
      </c>
    </row>
    <row r="271" spans="1:10" s="298" customFormat="1" ht="120" x14ac:dyDescent="0.2">
      <c r="A271" s="47" t="s">
        <v>810</v>
      </c>
      <c r="B271" s="305" t="s">
        <v>414</v>
      </c>
      <c r="C271" s="315" t="s">
        <v>127</v>
      </c>
      <c r="D271" s="315" t="s">
        <v>94</v>
      </c>
      <c r="E271" s="315" t="s">
        <v>811</v>
      </c>
      <c r="F271" s="65"/>
      <c r="G271" s="65"/>
      <c r="H271" s="316">
        <f>H272</f>
        <v>44961021.219999999</v>
      </c>
      <c r="I271" s="316">
        <f t="shared" ref="I271:J271" si="92">I272</f>
        <v>32808953.670000002</v>
      </c>
      <c r="J271" s="316">
        <f t="shared" si="92"/>
        <v>33241515.350000001</v>
      </c>
    </row>
    <row r="272" spans="1:10" s="298" customFormat="1" x14ac:dyDescent="0.2">
      <c r="A272" s="358" t="s">
        <v>97</v>
      </c>
      <c r="B272" s="305" t="s">
        <v>414</v>
      </c>
      <c r="C272" s="315" t="s">
        <v>127</v>
      </c>
      <c r="D272" s="315" t="s">
        <v>94</v>
      </c>
      <c r="E272" s="344" t="s">
        <v>811</v>
      </c>
      <c r="F272" s="65" t="s">
        <v>98</v>
      </c>
      <c r="G272" s="65" t="s">
        <v>736</v>
      </c>
      <c r="H272" s="316">
        <f>42173441.22-112420+2900000</f>
        <v>44961021.219999999</v>
      </c>
      <c r="I272" s="316">
        <v>32808953.670000002</v>
      </c>
      <c r="J272" s="316">
        <v>33241515.350000001</v>
      </c>
    </row>
    <row r="273" spans="1:10" s="298" customFormat="1" ht="60" x14ac:dyDescent="0.2">
      <c r="A273" s="358" t="s">
        <v>812</v>
      </c>
      <c r="B273" s="305" t="s">
        <v>414</v>
      </c>
      <c r="C273" s="315" t="s">
        <v>127</v>
      </c>
      <c r="D273" s="315" t="s">
        <v>94</v>
      </c>
      <c r="E273" s="344" t="s">
        <v>813</v>
      </c>
      <c r="F273" s="65"/>
      <c r="G273" s="65"/>
      <c r="H273" s="316">
        <f>H274</f>
        <v>691700</v>
      </c>
      <c r="I273" s="316">
        <f t="shared" ref="I273:J273" si="93">I274</f>
        <v>0</v>
      </c>
      <c r="J273" s="316">
        <f t="shared" si="93"/>
        <v>0</v>
      </c>
    </row>
    <row r="274" spans="1:10" s="298" customFormat="1" x14ac:dyDescent="0.2">
      <c r="A274" s="121" t="s">
        <v>97</v>
      </c>
      <c r="B274" s="305" t="s">
        <v>414</v>
      </c>
      <c r="C274" s="315" t="s">
        <v>127</v>
      </c>
      <c r="D274" s="315" t="s">
        <v>94</v>
      </c>
      <c r="E274" s="344" t="s">
        <v>813</v>
      </c>
      <c r="F274" s="65" t="s">
        <v>98</v>
      </c>
      <c r="G274" s="65" t="s">
        <v>736</v>
      </c>
      <c r="H274" s="316">
        <f>691700</f>
        <v>691700</v>
      </c>
      <c r="I274" s="316">
        <v>0</v>
      </c>
      <c r="J274" s="316">
        <v>0</v>
      </c>
    </row>
    <row r="275" spans="1:10" s="298" customFormat="1" ht="150" x14ac:dyDescent="0.2">
      <c r="A275" s="121" t="s">
        <v>814</v>
      </c>
      <c r="B275" s="305" t="s">
        <v>414</v>
      </c>
      <c r="C275" s="315" t="s">
        <v>127</v>
      </c>
      <c r="D275" s="315" t="s">
        <v>94</v>
      </c>
      <c r="E275" s="344" t="s">
        <v>815</v>
      </c>
      <c r="F275" s="65"/>
      <c r="G275" s="65"/>
      <c r="H275" s="316">
        <f>H276</f>
        <v>1652420</v>
      </c>
      <c r="I275" s="316">
        <f t="shared" ref="I275:J275" si="94">I276</f>
        <v>0</v>
      </c>
      <c r="J275" s="316">
        <f t="shared" si="94"/>
        <v>0</v>
      </c>
    </row>
    <row r="276" spans="1:10" s="298" customFormat="1" x14ac:dyDescent="0.2">
      <c r="A276" s="121" t="s">
        <v>97</v>
      </c>
      <c r="B276" s="305" t="s">
        <v>414</v>
      </c>
      <c r="C276" s="315" t="s">
        <v>127</v>
      </c>
      <c r="D276" s="315" t="s">
        <v>94</v>
      </c>
      <c r="E276" s="344" t="s">
        <v>815</v>
      </c>
      <c r="F276" s="65" t="s">
        <v>98</v>
      </c>
      <c r="G276" s="65" t="s">
        <v>736</v>
      </c>
      <c r="H276" s="316">
        <f>1540000+112420</f>
        <v>1652420</v>
      </c>
      <c r="I276" s="316">
        <v>0</v>
      </c>
      <c r="J276" s="316">
        <v>0</v>
      </c>
    </row>
    <row r="277" spans="1:10" s="360" customFormat="1" ht="15.75" x14ac:dyDescent="0.2">
      <c r="A277" s="359" t="s">
        <v>161</v>
      </c>
      <c r="B277" s="304" t="s">
        <v>414</v>
      </c>
      <c r="C277" s="327" t="s">
        <v>127</v>
      </c>
      <c r="D277" s="327" t="s">
        <v>100</v>
      </c>
      <c r="E277" s="327"/>
      <c r="F277" s="328"/>
      <c r="G277" s="328"/>
      <c r="H277" s="329">
        <f t="shared" ref="H277:J278" si="95">H278</f>
        <v>12459758.890000001</v>
      </c>
      <c r="I277" s="329">
        <f t="shared" si="95"/>
        <v>8072835.8899999997</v>
      </c>
      <c r="J277" s="329">
        <f t="shared" si="95"/>
        <v>8072835.8899999997</v>
      </c>
    </row>
    <row r="278" spans="1:10" s="360" customFormat="1" ht="15.75" x14ac:dyDescent="0.25">
      <c r="A278" s="44" t="s">
        <v>74</v>
      </c>
      <c r="B278" s="304" t="s">
        <v>414</v>
      </c>
      <c r="C278" s="327" t="s">
        <v>127</v>
      </c>
      <c r="D278" s="327" t="s">
        <v>100</v>
      </c>
      <c r="E278" s="327" t="s">
        <v>75</v>
      </c>
      <c r="F278" s="328"/>
      <c r="G278" s="328"/>
      <c r="H278" s="329">
        <f t="shared" si="95"/>
        <v>12459758.890000001</v>
      </c>
      <c r="I278" s="329">
        <f t="shared" si="95"/>
        <v>8072835.8899999997</v>
      </c>
      <c r="J278" s="329">
        <f t="shared" si="95"/>
        <v>8072835.8899999997</v>
      </c>
    </row>
    <row r="279" spans="1:10" s="360" customFormat="1" x14ac:dyDescent="0.2">
      <c r="A279" s="47" t="s">
        <v>111</v>
      </c>
      <c r="B279" s="305" t="s">
        <v>414</v>
      </c>
      <c r="C279" s="315" t="s">
        <v>127</v>
      </c>
      <c r="D279" s="315" t="s">
        <v>100</v>
      </c>
      <c r="E279" s="64" t="s">
        <v>112</v>
      </c>
      <c r="F279" s="65"/>
      <c r="G279" s="65"/>
      <c r="H279" s="316">
        <f>H280+H283+H286+H289</f>
        <v>12459758.890000001</v>
      </c>
      <c r="I279" s="316">
        <f t="shared" ref="I279:J279" si="96">I280+I283+I286+I289</f>
        <v>8072835.8899999997</v>
      </c>
      <c r="J279" s="316">
        <f t="shared" si="96"/>
        <v>8072835.8899999997</v>
      </c>
    </row>
    <row r="280" spans="1:10" s="360" customFormat="1" ht="45" x14ac:dyDescent="0.2">
      <c r="A280" s="358" t="s">
        <v>816</v>
      </c>
      <c r="B280" s="305" t="s">
        <v>414</v>
      </c>
      <c r="C280" s="315" t="s">
        <v>127</v>
      </c>
      <c r="D280" s="315" t="s">
        <v>100</v>
      </c>
      <c r="E280" s="315" t="s">
        <v>817</v>
      </c>
      <c r="F280" s="65"/>
      <c r="G280" s="65"/>
      <c r="H280" s="316">
        <f>SUM(H281:H282)</f>
        <v>692087.3</v>
      </c>
      <c r="I280" s="316">
        <f>SUM(I281:I282)</f>
        <v>345928.3</v>
      </c>
      <c r="J280" s="316">
        <f>SUM(J281:J282)</f>
        <v>345928.3</v>
      </c>
    </row>
    <row r="281" spans="1:10" s="360" customFormat="1" ht="60" x14ac:dyDescent="0.2">
      <c r="A281" s="47" t="s">
        <v>80</v>
      </c>
      <c r="B281" s="305" t="s">
        <v>414</v>
      </c>
      <c r="C281" s="315" t="s">
        <v>127</v>
      </c>
      <c r="D281" s="315" t="s">
        <v>100</v>
      </c>
      <c r="E281" s="315" t="s">
        <v>817</v>
      </c>
      <c r="F281" s="65" t="s">
        <v>81</v>
      </c>
      <c r="G281" s="65" t="s">
        <v>736</v>
      </c>
      <c r="H281" s="316">
        <f>310653.3+346159</f>
        <v>656812.30000000005</v>
      </c>
      <c r="I281" s="316">
        <v>310653.3</v>
      </c>
      <c r="J281" s="316">
        <v>310653.3</v>
      </c>
    </row>
    <row r="282" spans="1:10" s="360" customFormat="1" ht="30" x14ac:dyDescent="0.2">
      <c r="A282" s="47" t="s">
        <v>88</v>
      </c>
      <c r="B282" s="305" t="s">
        <v>414</v>
      </c>
      <c r="C282" s="315" t="s">
        <v>127</v>
      </c>
      <c r="D282" s="315" t="s">
        <v>100</v>
      </c>
      <c r="E282" s="315" t="s">
        <v>817</v>
      </c>
      <c r="F282" s="65" t="s">
        <v>89</v>
      </c>
      <c r="G282" s="65" t="s">
        <v>736</v>
      </c>
      <c r="H282" s="316">
        <v>35275</v>
      </c>
      <c r="I282" s="316">
        <v>35275</v>
      </c>
      <c r="J282" s="316">
        <v>35275</v>
      </c>
    </row>
    <row r="283" spans="1:10" s="360" customFormat="1" ht="30" x14ac:dyDescent="0.2">
      <c r="A283" s="127" t="s">
        <v>795</v>
      </c>
      <c r="B283" s="305" t="s">
        <v>414</v>
      </c>
      <c r="C283" s="315" t="s">
        <v>127</v>
      </c>
      <c r="D283" s="315" t="s">
        <v>100</v>
      </c>
      <c r="E283" s="315" t="s">
        <v>796</v>
      </c>
      <c r="F283" s="65"/>
      <c r="G283" s="65"/>
      <c r="H283" s="316">
        <f>SUM(H284:H285)</f>
        <v>9039986</v>
      </c>
      <c r="I283" s="316">
        <f>SUM(I284:I285)</f>
        <v>5141248</v>
      </c>
      <c r="J283" s="316">
        <f>SUM(J284:J285)</f>
        <v>5141248</v>
      </c>
    </row>
    <row r="284" spans="1:10" s="360" customFormat="1" ht="60" x14ac:dyDescent="0.2">
      <c r="A284" s="47" t="s">
        <v>80</v>
      </c>
      <c r="B284" s="305" t="s">
        <v>414</v>
      </c>
      <c r="C284" s="315" t="s">
        <v>127</v>
      </c>
      <c r="D284" s="315" t="s">
        <v>100</v>
      </c>
      <c r="E284" s="315" t="s">
        <v>796</v>
      </c>
      <c r="F284" s="65" t="s">
        <v>81</v>
      </c>
      <c r="G284" s="65" t="s">
        <v>736</v>
      </c>
      <c r="H284" s="316">
        <f>6881351.5+652819+1233315-71022.61</f>
        <v>8696462.8900000006</v>
      </c>
      <c r="I284" s="316">
        <v>5141248</v>
      </c>
      <c r="J284" s="316">
        <v>5141248</v>
      </c>
    </row>
    <row r="285" spans="1:10" s="360" customFormat="1" ht="30" x14ac:dyDescent="0.2">
      <c r="A285" s="47" t="s">
        <v>88</v>
      </c>
      <c r="B285" s="305" t="s">
        <v>414</v>
      </c>
      <c r="C285" s="315" t="s">
        <v>127</v>
      </c>
      <c r="D285" s="315" t="s">
        <v>100</v>
      </c>
      <c r="E285" s="315" t="s">
        <v>796</v>
      </c>
      <c r="F285" s="65" t="s">
        <v>89</v>
      </c>
      <c r="G285" s="65" t="s">
        <v>736</v>
      </c>
      <c r="H285" s="316">
        <f>272500.5+71022.61</f>
        <v>343523.11</v>
      </c>
      <c r="I285" s="316">
        <v>0</v>
      </c>
      <c r="J285" s="316">
        <v>0</v>
      </c>
    </row>
    <row r="286" spans="1:10" s="360" customFormat="1" ht="30" x14ac:dyDescent="0.2">
      <c r="A286" s="127" t="s">
        <v>797</v>
      </c>
      <c r="B286" s="305" t="s">
        <v>414</v>
      </c>
      <c r="C286" s="315" t="s">
        <v>127</v>
      </c>
      <c r="D286" s="315" t="s">
        <v>100</v>
      </c>
      <c r="E286" s="315" t="s">
        <v>798</v>
      </c>
      <c r="F286" s="65"/>
      <c r="G286" s="65"/>
      <c r="H286" s="316">
        <f>SUM(H287:H288)</f>
        <v>1330419</v>
      </c>
      <c r="I286" s="316">
        <f>SUM(I287:I288)</f>
        <v>1259406</v>
      </c>
      <c r="J286" s="316">
        <f>SUM(J287:J288)</f>
        <v>1259406</v>
      </c>
    </row>
    <row r="287" spans="1:10" s="360" customFormat="1" ht="60" x14ac:dyDescent="0.2">
      <c r="A287" s="47" t="s">
        <v>80</v>
      </c>
      <c r="B287" s="305" t="s">
        <v>414</v>
      </c>
      <c r="C287" s="315" t="s">
        <v>127</v>
      </c>
      <c r="D287" s="315" t="s">
        <v>100</v>
      </c>
      <c r="E287" s="315" t="s">
        <v>798</v>
      </c>
      <c r="F287" s="65" t="s">
        <v>81</v>
      </c>
      <c r="G287" s="65" t="s">
        <v>736</v>
      </c>
      <c r="H287" s="316">
        <f>1229971.5+71013</f>
        <v>1300984.5</v>
      </c>
      <c r="I287" s="316">
        <v>1242613</v>
      </c>
      <c r="J287" s="316">
        <v>1242613</v>
      </c>
    </row>
    <row r="288" spans="1:10" s="310" customFormat="1" ht="30.75" x14ac:dyDescent="0.25">
      <c r="A288" s="47" t="s">
        <v>88</v>
      </c>
      <c r="B288" s="305" t="s">
        <v>414</v>
      </c>
      <c r="C288" s="315" t="s">
        <v>127</v>
      </c>
      <c r="D288" s="315" t="s">
        <v>100</v>
      </c>
      <c r="E288" s="315" t="s">
        <v>798</v>
      </c>
      <c r="F288" s="65" t="s">
        <v>89</v>
      </c>
      <c r="G288" s="65" t="s">
        <v>736</v>
      </c>
      <c r="H288" s="316">
        <v>29434.5</v>
      </c>
      <c r="I288" s="316">
        <v>16793</v>
      </c>
      <c r="J288" s="316">
        <v>16793</v>
      </c>
    </row>
    <row r="289" spans="1:10" s="298" customFormat="1" ht="45" x14ac:dyDescent="0.2">
      <c r="A289" s="127" t="s">
        <v>818</v>
      </c>
      <c r="B289" s="305" t="s">
        <v>414</v>
      </c>
      <c r="C289" s="315" t="s">
        <v>127</v>
      </c>
      <c r="D289" s="315" t="s">
        <v>100</v>
      </c>
      <c r="E289" s="315" t="s">
        <v>819</v>
      </c>
      <c r="F289" s="65"/>
      <c r="G289" s="65"/>
      <c r="H289" s="316">
        <f>SUM(H290:H291)</f>
        <v>1397266.59</v>
      </c>
      <c r="I289" s="316">
        <f>SUM(I290:I291)</f>
        <v>1326253.5900000001</v>
      </c>
      <c r="J289" s="316">
        <f>SUM(J290:J291)</f>
        <v>1326253.5900000001</v>
      </c>
    </row>
    <row r="290" spans="1:10" s="298" customFormat="1" ht="60" x14ac:dyDescent="0.2">
      <c r="A290" s="47" t="s">
        <v>80</v>
      </c>
      <c r="B290" s="305" t="s">
        <v>414</v>
      </c>
      <c r="C290" s="315" t="s">
        <v>127</v>
      </c>
      <c r="D290" s="315" t="s">
        <v>100</v>
      </c>
      <c r="E290" s="315" t="s">
        <v>819</v>
      </c>
      <c r="F290" s="65" t="s">
        <v>81</v>
      </c>
      <c r="G290" s="65" t="s">
        <v>736</v>
      </c>
      <c r="H290" s="316">
        <f>1269819.09+71013</f>
        <v>1340832.0900000001</v>
      </c>
      <c r="I290" s="316">
        <v>1269819.0900000001</v>
      </c>
      <c r="J290" s="316">
        <v>1269819.0900000001</v>
      </c>
    </row>
    <row r="291" spans="1:10" s="298" customFormat="1" ht="30" x14ac:dyDescent="0.2">
      <c r="A291" s="47" t="s">
        <v>88</v>
      </c>
      <c r="B291" s="305" t="s">
        <v>414</v>
      </c>
      <c r="C291" s="315" t="s">
        <v>127</v>
      </c>
      <c r="D291" s="315" t="s">
        <v>100</v>
      </c>
      <c r="E291" s="315" t="s">
        <v>819</v>
      </c>
      <c r="F291" s="65" t="s">
        <v>89</v>
      </c>
      <c r="G291" s="65" t="s">
        <v>736</v>
      </c>
      <c r="H291" s="316">
        <v>56434.5</v>
      </c>
      <c r="I291" s="316">
        <v>56434.5</v>
      </c>
      <c r="J291" s="316">
        <v>56434.5</v>
      </c>
    </row>
    <row r="292" spans="1:10" s="298" customFormat="1" ht="15.75" x14ac:dyDescent="0.25">
      <c r="A292" s="44" t="s">
        <v>164</v>
      </c>
      <c r="B292" s="304" t="s">
        <v>414</v>
      </c>
      <c r="C292" s="327" t="s">
        <v>110</v>
      </c>
      <c r="D292" s="327"/>
      <c r="E292" s="327"/>
      <c r="F292" s="328"/>
      <c r="G292" s="328"/>
      <c r="H292" s="329">
        <f>H293+H299</f>
        <v>7638246.5299999993</v>
      </c>
      <c r="I292" s="329">
        <f>I293</f>
        <v>0</v>
      </c>
      <c r="J292" s="329">
        <f>J293</f>
        <v>0</v>
      </c>
    </row>
    <row r="293" spans="1:10" s="298" customFormat="1" ht="15.75" x14ac:dyDescent="0.25">
      <c r="A293" s="44" t="s">
        <v>165</v>
      </c>
      <c r="B293" s="304" t="s">
        <v>414</v>
      </c>
      <c r="C293" s="327" t="s">
        <v>110</v>
      </c>
      <c r="D293" s="327" t="s">
        <v>71</v>
      </c>
      <c r="E293" s="327"/>
      <c r="F293" s="328"/>
      <c r="G293" s="328"/>
      <c r="H293" s="329">
        <f>H294</f>
        <v>5298330.59</v>
      </c>
      <c r="I293" s="329">
        <f t="shared" ref="I293:J293" si="97">I294</f>
        <v>0</v>
      </c>
      <c r="J293" s="329">
        <f t="shared" si="97"/>
        <v>0</v>
      </c>
    </row>
    <row r="294" spans="1:10" s="298" customFormat="1" ht="31.5" x14ac:dyDescent="0.25">
      <c r="A294" s="44" t="s">
        <v>238</v>
      </c>
      <c r="B294" s="304">
        <v>701</v>
      </c>
      <c r="C294" s="327" t="s">
        <v>110</v>
      </c>
      <c r="D294" s="327" t="s">
        <v>71</v>
      </c>
      <c r="E294" s="327" t="s">
        <v>239</v>
      </c>
      <c r="F294" s="328"/>
      <c r="G294" s="328"/>
      <c r="H294" s="329">
        <f t="shared" ref="H294:J295" si="98">H295</f>
        <v>5298330.59</v>
      </c>
      <c r="I294" s="329">
        <f t="shared" si="98"/>
        <v>0</v>
      </c>
      <c r="J294" s="329">
        <f t="shared" si="98"/>
        <v>0</v>
      </c>
    </row>
    <row r="295" spans="1:10" s="298" customFormat="1" ht="15.75" x14ac:dyDescent="0.25">
      <c r="A295" s="44" t="s">
        <v>199</v>
      </c>
      <c r="B295" s="304" t="s">
        <v>414</v>
      </c>
      <c r="C295" s="327" t="s">
        <v>110</v>
      </c>
      <c r="D295" s="327" t="s">
        <v>71</v>
      </c>
      <c r="E295" s="327" t="s">
        <v>240</v>
      </c>
      <c r="F295" s="328"/>
      <c r="G295" s="328"/>
      <c r="H295" s="329">
        <f t="shared" si="98"/>
        <v>5298330.59</v>
      </c>
      <c r="I295" s="329">
        <f t="shared" si="98"/>
        <v>0</v>
      </c>
      <c r="J295" s="329">
        <f t="shared" si="98"/>
        <v>0</v>
      </c>
    </row>
    <row r="296" spans="1:10" s="298" customFormat="1" ht="30" x14ac:dyDescent="0.2">
      <c r="A296" s="47" t="s">
        <v>92</v>
      </c>
      <c r="B296" s="305">
        <v>701</v>
      </c>
      <c r="C296" s="315" t="s">
        <v>110</v>
      </c>
      <c r="D296" s="315" t="s">
        <v>71</v>
      </c>
      <c r="E296" s="315">
        <v>5740022001</v>
      </c>
      <c r="F296" s="65"/>
      <c r="G296" s="65"/>
      <c r="H296" s="316">
        <f>SUM(H297:H298)</f>
        <v>5298330.59</v>
      </c>
      <c r="I296" s="316">
        <f t="shared" ref="I296:J296" si="99">SUM(I297:I298)</f>
        <v>0</v>
      </c>
      <c r="J296" s="316">
        <f t="shared" si="99"/>
        <v>0</v>
      </c>
    </row>
    <row r="297" spans="1:10" s="298" customFormat="1" ht="60" x14ac:dyDescent="0.2">
      <c r="A297" s="47" t="s">
        <v>80</v>
      </c>
      <c r="B297" s="305" t="s">
        <v>414</v>
      </c>
      <c r="C297" s="315" t="s">
        <v>110</v>
      </c>
      <c r="D297" s="315" t="s">
        <v>71</v>
      </c>
      <c r="E297" s="315">
        <v>5740022001</v>
      </c>
      <c r="F297" s="65" t="s">
        <v>81</v>
      </c>
      <c r="G297" s="65" t="s">
        <v>736</v>
      </c>
      <c r="H297" s="316">
        <v>5298330.59</v>
      </c>
      <c r="I297" s="316"/>
      <c r="J297" s="316"/>
    </row>
    <row r="298" spans="1:10" s="298" customFormat="1" ht="30" hidden="1" x14ac:dyDescent="0.2">
      <c r="A298" s="47" t="s">
        <v>88</v>
      </c>
      <c r="B298" s="305">
        <v>701</v>
      </c>
      <c r="C298" s="315" t="s">
        <v>110</v>
      </c>
      <c r="D298" s="315" t="s">
        <v>71</v>
      </c>
      <c r="E298" s="315">
        <v>5740022001</v>
      </c>
      <c r="F298" s="65" t="s">
        <v>89</v>
      </c>
      <c r="G298" s="65" t="s">
        <v>736</v>
      </c>
      <c r="H298" s="316"/>
      <c r="I298" s="316"/>
      <c r="J298" s="316"/>
    </row>
    <row r="299" spans="1:10" s="310" customFormat="1" ht="15.75" x14ac:dyDescent="0.25">
      <c r="A299" s="44" t="s">
        <v>283</v>
      </c>
      <c r="B299" s="304">
        <v>701</v>
      </c>
      <c r="C299" s="327" t="s">
        <v>110</v>
      </c>
      <c r="D299" s="327" t="s">
        <v>83</v>
      </c>
      <c r="E299" s="327"/>
      <c r="F299" s="328"/>
      <c r="G299" s="328"/>
      <c r="H299" s="329">
        <f>H300</f>
        <v>2339915.94</v>
      </c>
      <c r="I299" s="329">
        <f t="shared" ref="I299:J302" si="100">I300</f>
        <v>0</v>
      </c>
      <c r="J299" s="329">
        <f t="shared" si="100"/>
        <v>0</v>
      </c>
    </row>
    <row r="300" spans="1:10" s="310" customFormat="1" ht="31.5" x14ac:dyDescent="0.25">
      <c r="A300" s="44" t="s">
        <v>238</v>
      </c>
      <c r="B300" s="304" t="s">
        <v>414</v>
      </c>
      <c r="C300" s="327" t="s">
        <v>110</v>
      </c>
      <c r="D300" s="327" t="s">
        <v>83</v>
      </c>
      <c r="E300" s="327" t="s">
        <v>239</v>
      </c>
      <c r="F300" s="328"/>
      <c r="G300" s="328"/>
      <c r="H300" s="329">
        <f>H301</f>
        <v>2339915.94</v>
      </c>
      <c r="I300" s="329">
        <f t="shared" si="100"/>
        <v>0</v>
      </c>
      <c r="J300" s="329">
        <f t="shared" si="100"/>
        <v>0</v>
      </c>
    </row>
    <row r="301" spans="1:10" s="298" customFormat="1" x14ac:dyDescent="0.2">
      <c r="A301" s="47" t="s">
        <v>199</v>
      </c>
      <c r="B301" s="305">
        <v>701</v>
      </c>
      <c r="C301" s="315" t="s">
        <v>110</v>
      </c>
      <c r="D301" s="315" t="s">
        <v>83</v>
      </c>
      <c r="E301" s="315" t="s">
        <v>240</v>
      </c>
      <c r="F301" s="65"/>
      <c r="G301" s="65"/>
      <c r="H301" s="316">
        <f>H302</f>
        <v>2339915.94</v>
      </c>
      <c r="I301" s="316">
        <f t="shared" si="100"/>
        <v>0</v>
      </c>
      <c r="J301" s="316">
        <f t="shared" si="100"/>
        <v>0</v>
      </c>
    </row>
    <row r="302" spans="1:10" s="298" customFormat="1" ht="30" x14ac:dyDescent="0.2">
      <c r="A302" s="47" t="s">
        <v>92</v>
      </c>
      <c r="B302" s="305" t="s">
        <v>414</v>
      </c>
      <c r="C302" s="315" t="s">
        <v>110</v>
      </c>
      <c r="D302" s="315" t="s">
        <v>83</v>
      </c>
      <c r="E302" s="315">
        <v>5740022001</v>
      </c>
      <c r="F302" s="65"/>
      <c r="G302" s="65"/>
      <c r="H302" s="316">
        <f>H303</f>
        <v>2339915.94</v>
      </c>
      <c r="I302" s="316">
        <f t="shared" si="100"/>
        <v>0</v>
      </c>
      <c r="J302" s="316">
        <f t="shared" si="100"/>
        <v>0</v>
      </c>
    </row>
    <row r="303" spans="1:10" s="298" customFormat="1" ht="60" x14ac:dyDescent="0.2">
      <c r="A303" s="47" t="s">
        <v>80</v>
      </c>
      <c r="B303" s="305">
        <v>701</v>
      </c>
      <c r="C303" s="315" t="s">
        <v>110</v>
      </c>
      <c r="D303" s="315" t="s">
        <v>83</v>
      </c>
      <c r="E303" s="315">
        <v>5740022001</v>
      </c>
      <c r="F303" s="65" t="s">
        <v>81</v>
      </c>
      <c r="G303" s="65" t="s">
        <v>736</v>
      </c>
      <c r="H303" s="316">
        <v>2339915.94</v>
      </c>
      <c r="I303" s="316">
        <v>0</v>
      </c>
      <c r="J303" s="316">
        <v>0</v>
      </c>
    </row>
    <row r="304" spans="1:10" s="360" customFormat="1" ht="47.25" x14ac:dyDescent="0.2">
      <c r="A304" s="74" t="s">
        <v>175</v>
      </c>
      <c r="B304" s="361" t="s">
        <v>414</v>
      </c>
      <c r="C304" s="159" t="s">
        <v>176</v>
      </c>
      <c r="D304" s="159"/>
      <c r="E304" s="159"/>
      <c r="F304" s="160"/>
      <c r="G304" s="315"/>
      <c r="H304" s="316">
        <f>H305+H315+H310</f>
        <v>231772347.66</v>
      </c>
      <c r="I304" s="316">
        <f t="shared" ref="I304:J304" si="101">I305+I315+I310</f>
        <v>89804300</v>
      </c>
      <c r="J304" s="316">
        <f t="shared" si="101"/>
        <v>89577400</v>
      </c>
    </row>
    <row r="305" spans="1:10" s="360" customFormat="1" ht="47.25" x14ac:dyDescent="0.2">
      <c r="A305" s="77" t="s">
        <v>820</v>
      </c>
      <c r="B305" s="361" t="s">
        <v>414</v>
      </c>
      <c r="C305" s="159" t="s">
        <v>176</v>
      </c>
      <c r="D305" s="159" t="s">
        <v>71</v>
      </c>
      <c r="E305" s="159"/>
      <c r="F305" s="160"/>
      <c r="G305" s="315"/>
      <c r="H305" s="316">
        <f>H306</f>
        <v>185763200</v>
      </c>
      <c r="I305" s="316">
        <f t="shared" ref="I305:J308" si="102">I306</f>
        <v>89804300</v>
      </c>
      <c r="J305" s="316">
        <f t="shared" si="102"/>
        <v>89577400</v>
      </c>
    </row>
    <row r="306" spans="1:10" s="360" customFormat="1" ht="15.75" x14ac:dyDescent="0.25">
      <c r="A306" s="44" t="s">
        <v>74</v>
      </c>
      <c r="B306" s="361" t="s">
        <v>414</v>
      </c>
      <c r="C306" s="159" t="s">
        <v>176</v>
      </c>
      <c r="D306" s="159" t="s">
        <v>71</v>
      </c>
      <c r="E306" s="159" t="s">
        <v>75</v>
      </c>
      <c r="F306" s="160"/>
      <c r="G306" s="315"/>
      <c r="H306" s="316">
        <f>H307</f>
        <v>185763200</v>
      </c>
      <c r="I306" s="316">
        <f t="shared" si="102"/>
        <v>89804300</v>
      </c>
      <c r="J306" s="316">
        <f t="shared" si="102"/>
        <v>89577400</v>
      </c>
    </row>
    <row r="307" spans="1:10" s="360" customFormat="1" x14ac:dyDescent="0.2">
      <c r="A307" s="47" t="s">
        <v>178</v>
      </c>
      <c r="B307" s="362" t="s">
        <v>414</v>
      </c>
      <c r="C307" s="161" t="s">
        <v>176</v>
      </c>
      <c r="D307" s="161" t="s">
        <v>71</v>
      </c>
      <c r="E307" s="161" t="s">
        <v>179</v>
      </c>
      <c r="F307" s="162"/>
      <c r="G307" s="315"/>
      <c r="H307" s="316">
        <f>H308</f>
        <v>185763200</v>
      </c>
      <c r="I307" s="316">
        <f t="shared" si="102"/>
        <v>89804300</v>
      </c>
      <c r="J307" s="340">
        <f t="shared" si="102"/>
        <v>89577400</v>
      </c>
    </row>
    <row r="308" spans="1:10" s="360" customFormat="1" ht="45" x14ac:dyDescent="0.2">
      <c r="A308" s="363" t="s">
        <v>821</v>
      </c>
      <c r="B308" s="362" t="s">
        <v>414</v>
      </c>
      <c r="C308" s="161" t="s">
        <v>176</v>
      </c>
      <c r="D308" s="161" t="s">
        <v>71</v>
      </c>
      <c r="E308" s="161" t="s">
        <v>822</v>
      </c>
      <c r="F308" s="161"/>
      <c r="G308" s="315"/>
      <c r="H308" s="316">
        <f>H309</f>
        <v>185763200</v>
      </c>
      <c r="I308" s="316">
        <f t="shared" si="102"/>
        <v>89804300</v>
      </c>
      <c r="J308" s="316">
        <f t="shared" si="102"/>
        <v>89577400</v>
      </c>
    </row>
    <row r="309" spans="1:10" s="360" customFormat="1" x14ac:dyDescent="0.2">
      <c r="A309" s="121" t="s">
        <v>178</v>
      </c>
      <c r="B309" s="362" t="s">
        <v>414</v>
      </c>
      <c r="C309" s="161" t="s">
        <v>176</v>
      </c>
      <c r="D309" s="161" t="s">
        <v>71</v>
      </c>
      <c r="E309" s="161" t="s">
        <v>822</v>
      </c>
      <c r="F309" s="161" t="s">
        <v>182</v>
      </c>
      <c r="G309" s="315" t="s">
        <v>736</v>
      </c>
      <c r="H309" s="364">
        <v>185763200</v>
      </c>
      <c r="I309" s="364">
        <v>89804300</v>
      </c>
      <c r="J309" s="364">
        <v>89577400</v>
      </c>
    </row>
    <row r="310" spans="1:10" s="365" customFormat="1" ht="15.75" x14ac:dyDescent="0.25">
      <c r="A310" s="334" t="s">
        <v>823</v>
      </c>
      <c r="B310" s="361" t="s">
        <v>414</v>
      </c>
      <c r="C310" s="159" t="s">
        <v>176</v>
      </c>
      <c r="D310" s="159" t="s">
        <v>73</v>
      </c>
      <c r="F310" s="159"/>
      <c r="G310" s="327"/>
      <c r="H310" s="366">
        <f>H311</f>
        <v>46009147.660000004</v>
      </c>
      <c r="I310" s="366">
        <f t="shared" ref="I310:J313" si="103">I311</f>
        <v>0</v>
      </c>
      <c r="J310" s="366">
        <f t="shared" si="103"/>
        <v>0</v>
      </c>
    </row>
    <row r="311" spans="1:10" s="365" customFormat="1" ht="15.75" x14ac:dyDescent="0.25">
      <c r="A311" s="334" t="s">
        <v>74</v>
      </c>
      <c r="B311" s="361" t="s">
        <v>414</v>
      </c>
      <c r="C311" s="159" t="s">
        <v>176</v>
      </c>
      <c r="D311" s="159" t="s">
        <v>73</v>
      </c>
      <c r="E311" s="159" t="s">
        <v>75</v>
      </c>
      <c r="F311" s="159"/>
      <c r="G311" s="327"/>
      <c r="H311" s="366">
        <f>H312</f>
        <v>46009147.660000004</v>
      </c>
      <c r="I311" s="366">
        <f t="shared" si="103"/>
        <v>0</v>
      </c>
      <c r="J311" s="366">
        <f t="shared" si="103"/>
        <v>0</v>
      </c>
    </row>
    <row r="312" spans="1:10" s="365" customFormat="1" ht="15.75" x14ac:dyDescent="0.25">
      <c r="A312" s="334" t="s">
        <v>178</v>
      </c>
      <c r="B312" s="361" t="s">
        <v>414</v>
      </c>
      <c r="C312" s="159" t="s">
        <v>176</v>
      </c>
      <c r="D312" s="159" t="s">
        <v>73</v>
      </c>
      <c r="E312" s="159" t="s">
        <v>179</v>
      </c>
      <c r="F312" s="159"/>
      <c r="G312" s="327"/>
      <c r="H312" s="366">
        <f>H313</f>
        <v>46009147.660000004</v>
      </c>
      <c r="I312" s="366">
        <f t="shared" si="103"/>
        <v>0</v>
      </c>
      <c r="J312" s="366">
        <f t="shared" si="103"/>
        <v>0</v>
      </c>
    </row>
    <row r="313" spans="1:10" s="360" customFormat="1" ht="30" x14ac:dyDescent="0.2">
      <c r="A313" s="121" t="s">
        <v>824</v>
      </c>
      <c r="B313" s="362" t="s">
        <v>414</v>
      </c>
      <c r="C313" s="161" t="s">
        <v>176</v>
      </c>
      <c r="D313" s="161" t="s">
        <v>73</v>
      </c>
      <c r="E313" s="161" t="s">
        <v>825</v>
      </c>
      <c r="F313" s="161"/>
      <c r="G313" s="315"/>
      <c r="H313" s="364">
        <f>H314</f>
        <v>46009147.660000004</v>
      </c>
      <c r="I313" s="364">
        <f t="shared" si="103"/>
        <v>0</v>
      </c>
      <c r="J313" s="364">
        <f t="shared" si="103"/>
        <v>0</v>
      </c>
    </row>
    <row r="314" spans="1:10" s="360" customFormat="1" x14ac:dyDescent="0.2">
      <c r="A314" s="121" t="s">
        <v>178</v>
      </c>
      <c r="B314" s="362" t="s">
        <v>414</v>
      </c>
      <c r="C314" s="161" t="s">
        <v>176</v>
      </c>
      <c r="D314" s="161" t="s">
        <v>73</v>
      </c>
      <c r="E314" s="161" t="s">
        <v>825</v>
      </c>
      <c r="F314" s="161" t="s">
        <v>182</v>
      </c>
      <c r="G314" s="315" t="s">
        <v>736</v>
      </c>
      <c r="H314" s="364">
        <f>18522000+23220432.23+5046000-1039053.9+259769.33</f>
        <v>46009147.660000004</v>
      </c>
      <c r="I314" s="364">
        <v>0</v>
      </c>
      <c r="J314" s="364">
        <v>0</v>
      </c>
    </row>
    <row r="315" spans="1:10" s="365" customFormat="1" ht="15.75" hidden="1" x14ac:dyDescent="0.25">
      <c r="A315" s="334" t="s">
        <v>177</v>
      </c>
      <c r="B315" s="361">
        <v>701</v>
      </c>
      <c r="C315" s="159" t="s">
        <v>176</v>
      </c>
      <c r="D315" s="159" t="s">
        <v>83</v>
      </c>
      <c r="E315" s="159"/>
      <c r="F315" s="159"/>
      <c r="G315" s="327"/>
      <c r="H315" s="366">
        <f>H316</f>
        <v>0</v>
      </c>
      <c r="I315" s="366">
        <f t="shared" ref="I315:J318" si="104">I316</f>
        <v>0</v>
      </c>
      <c r="J315" s="366">
        <f t="shared" si="104"/>
        <v>0</v>
      </c>
    </row>
    <row r="316" spans="1:10" s="365" customFormat="1" ht="15.75" hidden="1" x14ac:dyDescent="0.25">
      <c r="A316" s="334" t="s">
        <v>74</v>
      </c>
      <c r="B316" s="361" t="s">
        <v>414</v>
      </c>
      <c r="C316" s="159" t="s">
        <v>176</v>
      </c>
      <c r="D316" s="159" t="s">
        <v>83</v>
      </c>
      <c r="E316" s="159" t="s">
        <v>75</v>
      </c>
      <c r="F316" s="159"/>
      <c r="G316" s="327"/>
      <c r="H316" s="366">
        <f>H317</f>
        <v>0</v>
      </c>
      <c r="I316" s="366">
        <f t="shared" si="104"/>
        <v>0</v>
      </c>
      <c r="J316" s="366">
        <f t="shared" si="104"/>
        <v>0</v>
      </c>
    </row>
    <row r="317" spans="1:10" s="360" customFormat="1" hidden="1" x14ac:dyDescent="0.2">
      <c r="A317" s="121" t="s">
        <v>178</v>
      </c>
      <c r="B317" s="362">
        <v>701</v>
      </c>
      <c r="C317" s="161" t="s">
        <v>176</v>
      </c>
      <c r="D317" s="161" t="s">
        <v>83</v>
      </c>
      <c r="E317" s="161" t="s">
        <v>179</v>
      </c>
      <c r="F317" s="161"/>
      <c r="G317" s="315"/>
      <c r="H317" s="364">
        <f>H318</f>
        <v>0</v>
      </c>
      <c r="I317" s="364">
        <f t="shared" si="104"/>
        <v>0</v>
      </c>
      <c r="J317" s="364">
        <f t="shared" si="104"/>
        <v>0</v>
      </c>
    </row>
    <row r="318" spans="1:10" s="360" customFormat="1" ht="30" hidden="1" x14ac:dyDescent="0.2">
      <c r="A318" s="121" t="s">
        <v>183</v>
      </c>
      <c r="B318" s="362">
        <v>701</v>
      </c>
      <c r="C318" s="161" t="s">
        <v>176</v>
      </c>
      <c r="D318" s="161" t="s">
        <v>83</v>
      </c>
      <c r="E318" s="161">
        <v>9960088520</v>
      </c>
      <c r="F318" s="161"/>
      <c r="G318" s="315"/>
      <c r="H318" s="364">
        <f>H319</f>
        <v>0</v>
      </c>
      <c r="I318" s="364">
        <f t="shared" si="104"/>
        <v>0</v>
      </c>
      <c r="J318" s="364">
        <f t="shared" si="104"/>
        <v>0</v>
      </c>
    </row>
    <row r="319" spans="1:10" s="360" customFormat="1" hidden="1" x14ac:dyDescent="0.2">
      <c r="A319" s="121" t="s">
        <v>178</v>
      </c>
      <c r="B319" s="362" t="s">
        <v>414</v>
      </c>
      <c r="C319" s="161" t="s">
        <v>176</v>
      </c>
      <c r="D319" s="161" t="s">
        <v>83</v>
      </c>
      <c r="E319" s="161">
        <v>9960088520</v>
      </c>
      <c r="F319" s="161" t="s">
        <v>182</v>
      </c>
      <c r="G319" s="315" t="s">
        <v>736</v>
      </c>
      <c r="H319" s="364">
        <v>0</v>
      </c>
      <c r="I319" s="364">
        <v>0</v>
      </c>
      <c r="J319" s="364">
        <v>0</v>
      </c>
    </row>
    <row r="321" spans="1:1" x14ac:dyDescent="0.25">
      <c r="A321" s="83" t="s">
        <v>826</v>
      </c>
    </row>
  </sheetData>
  <autoFilter ref="A12:J309"/>
  <mergeCells count="1">
    <mergeCell ref="A10:J10"/>
  </mergeCells>
  <pageMargins left="0.70866141732283472" right="0.70866141732283472" top="0.74803149606299213" bottom="0.74803149606299213" header="0.31496062992125984" footer="0.31496062992125984"/>
  <pageSetup paperSize="9" scale="47" fitToHeight="16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G55"/>
  <sheetViews>
    <sheetView topLeftCell="B1" workbookViewId="0">
      <selection activeCell="C8" sqref="C8"/>
    </sheetView>
  </sheetViews>
  <sheetFormatPr defaultRowHeight="15" x14ac:dyDescent="0.25"/>
  <cols>
    <col min="1" max="1" width="10.42578125" style="224" customWidth="1"/>
    <col min="2" max="2" width="67" style="224" customWidth="1"/>
    <col min="3" max="3" width="20.140625" style="368" customWidth="1"/>
    <col min="4" max="4" width="17.5703125" style="368" customWidth="1"/>
    <col min="5" max="5" width="17.28515625" style="368" bestFit="1" customWidth="1"/>
    <col min="6" max="6" width="16.7109375" style="374" customWidth="1"/>
    <col min="7" max="7" width="13.5703125" style="374" customWidth="1"/>
  </cols>
  <sheetData>
    <row r="2" spans="1:5" ht="18.75" x14ac:dyDescent="0.3">
      <c r="B2" s="225"/>
      <c r="C2" s="367" t="s">
        <v>827</v>
      </c>
    </row>
    <row r="3" spans="1:5" ht="18.75" x14ac:dyDescent="0.3">
      <c r="B3" s="225"/>
      <c r="C3" s="367" t="s">
        <v>62</v>
      </c>
    </row>
    <row r="4" spans="1:5" ht="18.75" x14ac:dyDescent="0.3">
      <c r="B4" s="225"/>
      <c r="C4" s="367" t="s">
        <v>1</v>
      </c>
    </row>
    <row r="5" spans="1:5" ht="18.75" x14ac:dyDescent="0.3">
      <c r="B5" s="225"/>
      <c r="C5" s="367" t="s">
        <v>59</v>
      </c>
    </row>
    <row r="6" spans="1:5" ht="18.75" x14ac:dyDescent="0.3">
      <c r="B6" s="225"/>
      <c r="C6" s="367" t="s">
        <v>2</v>
      </c>
    </row>
    <row r="7" spans="1:5" ht="18.75" x14ac:dyDescent="0.3">
      <c r="B7" s="225"/>
      <c r="C7" s="367" t="s">
        <v>931</v>
      </c>
    </row>
    <row r="8" spans="1:5" ht="18.75" x14ac:dyDescent="0.3">
      <c r="C8" s="367" t="s">
        <v>932</v>
      </c>
    </row>
    <row r="10" spans="1:5" ht="46.5" customHeight="1" x14ac:dyDescent="0.25">
      <c r="A10" s="442" t="s">
        <v>828</v>
      </c>
      <c r="B10" s="442"/>
      <c r="C10" s="442"/>
      <c r="D10" s="442"/>
      <c r="E10" s="442"/>
    </row>
    <row r="11" spans="1:5" x14ac:dyDescent="0.25">
      <c r="E11" s="369" t="s">
        <v>829</v>
      </c>
    </row>
    <row r="12" spans="1:5" ht="30" x14ac:dyDescent="0.25">
      <c r="A12" s="370" t="s">
        <v>830</v>
      </c>
      <c r="B12" s="370" t="s">
        <v>831</v>
      </c>
      <c r="C12" s="1" t="s">
        <v>5</v>
      </c>
      <c r="D12" s="20" t="s">
        <v>6</v>
      </c>
      <c r="E12" s="20" t="s">
        <v>60</v>
      </c>
    </row>
    <row r="13" spans="1:5" ht="31.5" x14ac:dyDescent="0.25">
      <c r="A13" s="371">
        <v>1</v>
      </c>
      <c r="B13" s="3" t="s">
        <v>832</v>
      </c>
      <c r="C13" s="372">
        <f>SUM(C14:C24)</f>
        <v>185763200</v>
      </c>
      <c r="D13" s="372">
        <v>89804300</v>
      </c>
      <c r="E13" s="372">
        <v>89577400</v>
      </c>
    </row>
    <row r="14" spans="1:5" ht="15.75" x14ac:dyDescent="0.25">
      <c r="A14" s="373" t="s">
        <v>833</v>
      </c>
      <c r="B14" s="4" t="s">
        <v>834</v>
      </c>
      <c r="C14" s="5">
        <v>0</v>
      </c>
      <c r="D14" s="6">
        <v>0</v>
      </c>
      <c r="E14" s="6">
        <v>0</v>
      </c>
    </row>
    <row r="15" spans="1:5" ht="15.75" x14ac:dyDescent="0.25">
      <c r="A15" s="373" t="s">
        <v>835</v>
      </c>
      <c r="B15" s="4" t="s">
        <v>836</v>
      </c>
      <c r="C15" s="5">
        <v>16519740</v>
      </c>
      <c r="D15" s="6"/>
      <c r="E15" s="6"/>
    </row>
    <row r="16" spans="1:5" ht="15.75" x14ac:dyDescent="0.25">
      <c r="A16" s="373" t="s">
        <v>837</v>
      </c>
      <c r="B16" s="4" t="s">
        <v>838</v>
      </c>
      <c r="C16" s="5">
        <v>26993730</v>
      </c>
      <c r="D16" s="6"/>
      <c r="E16" s="6"/>
    </row>
    <row r="17" spans="1:7" ht="15.75" x14ac:dyDescent="0.25">
      <c r="A17" s="373" t="s">
        <v>839</v>
      </c>
      <c r="B17" s="4" t="s">
        <v>840</v>
      </c>
      <c r="C17" s="5">
        <v>17638150</v>
      </c>
      <c r="D17" s="6"/>
      <c r="E17" s="6"/>
    </row>
    <row r="18" spans="1:7" ht="15.75" x14ac:dyDescent="0.25">
      <c r="A18" s="373" t="s">
        <v>841</v>
      </c>
      <c r="B18" s="4" t="s">
        <v>842</v>
      </c>
      <c r="C18" s="5">
        <v>15836370</v>
      </c>
      <c r="D18" s="6"/>
      <c r="E18" s="6"/>
    </row>
    <row r="19" spans="1:7" ht="15.75" x14ac:dyDescent="0.25">
      <c r="A19" s="373" t="s">
        <v>843</v>
      </c>
      <c r="B19" s="4" t="s">
        <v>844</v>
      </c>
      <c r="C19" s="5">
        <v>15047800</v>
      </c>
      <c r="D19" s="6"/>
      <c r="E19" s="6"/>
    </row>
    <row r="20" spans="1:7" ht="15.75" x14ac:dyDescent="0.25">
      <c r="A20" s="373" t="s">
        <v>845</v>
      </c>
      <c r="B20" s="4" t="s">
        <v>846</v>
      </c>
      <c r="C20" s="5">
        <v>26864650</v>
      </c>
      <c r="D20" s="6"/>
      <c r="E20" s="6"/>
    </row>
    <row r="21" spans="1:7" ht="15.75" x14ac:dyDescent="0.25">
      <c r="A21" s="373" t="s">
        <v>847</v>
      </c>
      <c r="B21" s="4" t="s">
        <v>848</v>
      </c>
      <c r="C21" s="5">
        <v>23002040</v>
      </c>
      <c r="D21" s="6"/>
      <c r="E21" s="6"/>
    </row>
    <row r="22" spans="1:7" ht="15.75" x14ac:dyDescent="0.25">
      <c r="A22" s="373" t="s">
        <v>849</v>
      </c>
      <c r="B22" s="4" t="s">
        <v>850</v>
      </c>
      <c r="C22" s="5">
        <v>18495790</v>
      </c>
      <c r="D22" s="6"/>
      <c r="E22" s="6"/>
    </row>
    <row r="23" spans="1:7" ht="15.75" x14ac:dyDescent="0.25">
      <c r="A23" s="373" t="s">
        <v>851</v>
      </c>
      <c r="B23" s="4" t="s">
        <v>852</v>
      </c>
      <c r="C23" s="5">
        <v>14367960</v>
      </c>
      <c r="D23" s="6"/>
      <c r="E23" s="6"/>
    </row>
    <row r="24" spans="1:7" ht="15.75" x14ac:dyDescent="0.25">
      <c r="A24" s="373" t="s">
        <v>853</v>
      </c>
      <c r="B24" s="4" t="s">
        <v>854</v>
      </c>
      <c r="C24" s="5">
        <v>10996970</v>
      </c>
      <c r="D24" s="6"/>
      <c r="E24" s="6"/>
    </row>
    <row r="25" spans="1:7" s="376" customFormat="1" ht="47.25" x14ac:dyDescent="0.25">
      <c r="A25" s="375"/>
      <c r="B25" s="3" t="s">
        <v>855</v>
      </c>
      <c r="C25" s="7">
        <f>SUM(C26:C36)</f>
        <v>46009147.660000004</v>
      </c>
      <c r="D25" s="7">
        <f t="shared" ref="D25:E25" si="0">SUM(D26:D36)</f>
        <v>0</v>
      </c>
      <c r="E25" s="7">
        <f t="shared" si="0"/>
        <v>0</v>
      </c>
      <c r="F25" s="377"/>
      <c r="G25" s="377"/>
    </row>
    <row r="26" spans="1:7" s="259" customFormat="1" ht="15.75" x14ac:dyDescent="0.25">
      <c r="A26" s="373"/>
      <c r="B26" s="4" t="s">
        <v>834</v>
      </c>
      <c r="C26" s="5">
        <f>7235324.92+1232130.55</f>
        <v>8467455.4700000007</v>
      </c>
      <c r="D26" s="5"/>
      <c r="E26" s="5"/>
      <c r="F26" s="380"/>
      <c r="G26" s="380"/>
    </row>
    <row r="27" spans="1:7" s="259" customFormat="1" ht="15.75" x14ac:dyDescent="0.25">
      <c r="A27" s="373"/>
      <c r="B27" s="4" t="s">
        <v>836</v>
      </c>
      <c r="C27" s="5">
        <f>2207162.55+569208.67</f>
        <v>2776371.2199999997</v>
      </c>
      <c r="D27" s="5"/>
      <c r="E27" s="5"/>
      <c r="F27" s="380"/>
      <c r="G27" s="380"/>
    </row>
    <row r="28" spans="1:7" ht="15.75" x14ac:dyDescent="0.25">
      <c r="A28" s="373"/>
      <c r="B28" s="4" t="s">
        <v>838</v>
      </c>
      <c r="C28" s="5">
        <f>1768600+2082442.63+569208.67</f>
        <v>4420251.3</v>
      </c>
      <c r="D28" s="6"/>
      <c r="E28" s="6"/>
    </row>
    <row r="29" spans="1:7" ht="15.75" x14ac:dyDescent="0.25">
      <c r="A29" s="373"/>
      <c r="B29" s="4" t="s">
        <v>840</v>
      </c>
      <c r="C29" s="5">
        <f>820377.07+1519256.58+381735.33</f>
        <v>2721368.98</v>
      </c>
      <c r="D29" s="6"/>
      <c r="E29" s="6"/>
    </row>
    <row r="30" spans="1:7" ht="15.75" x14ac:dyDescent="0.25">
      <c r="A30" s="373"/>
      <c r="B30" s="4" t="s">
        <v>842</v>
      </c>
      <c r="C30" s="5">
        <f>1666094.2+794835.06+318027.17</f>
        <v>2778956.4299999997</v>
      </c>
      <c r="D30" s="6"/>
      <c r="E30" s="6"/>
    </row>
    <row r="31" spans="1:7" ht="15.75" x14ac:dyDescent="0.25">
      <c r="A31" s="373"/>
      <c r="B31" s="4" t="s">
        <v>844</v>
      </c>
      <c r="C31" s="5">
        <f>2734634.37+924815.4+318027.17-406252.9+259769.33</f>
        <v>3830993.37</v>
      </c>
      <c r="D31" s="6"/>
      <c r="E31" s="6"/>
    </row>
    <row r="32" spans="1:7" ht="15.75" x14ac:dyDescent="0.25">
      <c r="A32" s="373"/>
      <c r="B32" s="4" t="s">
        <v>846</v>
      </c>
      <c r="C32" s="5">
        <f>2940031.16+2494041.37+449261.92</f>
        <v>5883334.4500000002</v>
      </c>
      <c r="D32" s="6"/>
      <c r="E32" s="6"/>
    </row>
    <row r="33" spans="1:7" ht="15.75" x14ac:dyDescent="0.25">
      <c r="A33" s="373"/>
      <c r="B33" s="4" t="s">
        <v>848</v>
      </c>
      <c r="C33" s="5">
        <f>4330331.18+2608476.17+381735.33-632801</f>
        <v>6687741.6799999997</v>
      </c>
      <c r="D33" s="6"/>
      <c r="E33" s="6"/>
    </row>
    <row r="34" spans="1:7" ht="15.75" x14ac:dyDescent="0.25">
      <c r="A34" s="373"/>
      <c r="B34" s="4" t="s">
        <v>850</v>
      </c>
      <c r="C34" s="5">
        <f>2358780.01+1803125.96+318027.17</f>
        <v>4479933.1399999997</v>
      </c>
      <c r="D34" s="6"/>
      <c r="E34" s="6"/>
    </row>
    <row r="35" spans="1:7" ht="15.75" x14ac:dyDescent="0.25">
      <c r="A35" s="373"/>
      <c r="B35" s="4" t="s">
        <v>852</v>
      </c>
      <c r="C35" s="5">
        <f>1903152.01+1015594.59+254319.01</f>
        <v>3173065.6100000003</v>
      </c>
      <c r="D35" s="6"/>
      <c r="E35" s="6"/>
    </row>
    <row r="36" spans="1:7" ht="15.75" x14ac:dyDescent="0.25">
      <c r="A36" s="373"/>
      <c r="B36" s="4" t="s">
        <v>854</v>
      </c>
      <c r="C36" s="5">
        <f>535357+254319.01</f>
        <v>789676.01</v>
      </c>
      <c r="D36" s="6"/>
      <c r="E36" s="6"/>
    </row>
    <row r="37" spans="1:7" ht="78.75" x14ac:dyDescent="0.25">
      <c r="A37" s="375" t="s">
        <v>856</v>
      </c>
      <c r="B37" s="3" t="s">
        <v>857</v>
      </c>
      <c r="C37" s="7">
        <f>SUM(C38:C38)</f>
        <v>1963146.8</v>
      </c>
      <c r="D37" s="7">
        <f>SUM(D38:D38)</f>
        <v>0</v>
      </c>
      <c r="E37" s="7">
        <f>SUM(E38:E38)</f>
        <v>0</v>
      </c>
    </row>
    <row r="38" spans="1:7" ht="15.75" x14ac:dyDescent="0.25">
      <c r="A38" s="373" t="s">
        <v>858</v>
      </c>
      <c r="B38" s="4" t="s">
        <v>834</v>
      </c>
      <c r="C38" s="5">
        <f>1644400+318746.8</f>
        <v>1963146.8</v>
      </c>
      <c r="D38" s="5">
        <v>0</v>
      </c>
      <c r="E38" s="5">
        <v>0</v>
      </c>
    </row>
    <row r="39" spans="1:7" ht="47.25" x14ac:dyDescent="0.25">
      <c r="A39" s="371" t="s">
        <v>859</v>
      </c>
      <c r="B39" s="3" t="s">
        <v>860</v>
      </c>
      <c r="C39" s="378">
        <f>C40+C42</f>
        <v>555570936.88000011</v>
      </c>
      <c r="D39" s="378">
        <f>D40+D42</f>
        <v>1172321.5699999998</v>
      </c>
      <c r="E39" s="378">
        <f>E40+E42</f>
        <v>1198735.99</v>
      </c>
    </row>
    <row r="40" spans="1:7" s="259" customFormat="1" ht="30.75" x14ac:dyDescent="0.25">
      <c r="A40" s="379" t="s">
        <v>429</v>
      </c>
      <c r="B40" s="4" t="s">
        <v>180</v>
      </c>
      <c r="C40" s="6">
        <f>C41</f>
        <v>258949000</v>
      </c>
      <c r="D40" s="6">
        <f>D41</f>
        <v>0</v>
      </c>
      <c r="E40" s="6">
        <f>E41</f>
        <v>0</v>
      </c>
      <c r="F40" s="380"/>
      <c r="G40" s="380"/>
    </row>
    <row r="41" spans="1:7" ht="15.75" x14ac:dyDescent="0.25">
      <c r="A41" s="373" t="s">
        <v>861</v>
      </c>
      <c r="B41" s="4" t="s">
        <v>862</v>
      </c>
      <c r="C41" s="6">
        <f>258495000+454000</f>
        <v>258949000</v>
      </c>
      <c r="D41" s="6">
        <f>'[2]Приложение 4'!G217</f>
        <v>0</v>
      </c>
      <c r="E41" s="6">
        <f>'[2]Приложение 4'!H217</f>
        <v>0</v>
      </c>
    </row>
    <row r="42" spans="1:7" ht="30.75" x14ac:dyDescent="0.25">
      <c r="A42" s="379" t="s">
        <v>430</v>
      </c>
      <c r="B42" s="4" t="s">
        <v>183</v>
      </c>
      <c r="C42" s="6">
        <f>SUM(C43:C53)</f>
        <v>296621936.88000005</v>
      </c>
      <c r="D42" s="6">
        <f>SUM(D43:D52)</f>
        <v>1172321.5699999998</v>
      </c>
      <c r="E42" s="6">
        <f>SUM(E43:E52)</f>
        <v>1198735.99</v>
      </c>
    </row>
    <row r="43" spans="1:7" ht="15.75" x14ac:dyDescent="0.25">
      <c r="A43" s="373" t="s">
        <v>863</v>
      </c>
      <c r="B43" s="8" t="s">
        <v>834</v>
      </c>
      <c r="C43" s="6">
        <f>128460096.52+68618745.72+13487414</f>
        <v>210566256.24000001</v>
      </c>
      <c r="D43" s="6">
        <v>0</v>
      </c>
      <c r="E43" s="6">
        <v>0</v>
      </c>
      <c r="F43" s="391"/>
    </row>
    <row r="44" spans="1:7" ht="15.75" x14ac:dyDescent="0.25">
      <c r="A44" s="373" t="s">
        <v>864</v>
      </c>
      <c r="B44" s="381" t="s">
        <v>836</v>
      </c>
      <c r="C44" s="6">
        <f>3150000+590682+857743.9</f>
        <v>4598425.9000000004</v>
      </c>
      <c r="D44" s="6"/>
      <c r="E44" s="6"/>
      <c r="F44" s="391"/>
    </row>
    <row r="45" spans="1:7" ht="15.75" x14ac:dyDescent="0.25">
      <c r="A45" s="373" t="s">
        <v>865</v>
      </c>
      <c r="B45" s="381" t="s">
        <v>838</v>
      </c>
      <c r="C45" s="6">
        <f>24325531.92+6308224.91</f>
        <v>30633756.830000002</v>
      </c>
      <c r="D45" s="6"/>
      <c r="E45" s="6"/>
    </row>
    <row r="46" spans="1:7" ht="18.75" x14ac:dyDescent="0.3">
      <c r="A46" s="373" t="s">
        <v>866</v>
      </c>
      <c r="B46" s="4" t="s">
        <v>840</v>
      </c>
      <c r="C46" s="6">
        <f>1917504.52+163043.28+6783860.4</f>
        <v>8864408.2000000011</v>
      </c>
      <c r="D46" s="6"/>
      <c r="E46" s="6"/>
      <c r="F46" s="396"/>
    </row>
    <row r="47" spans="1:7" ht="15.75" x14ac:dyDescent="0.25">
      <c r="A47" s="373" t="s">
        <v>867</v>
      </c>
      <c r="B47" s="4" t="s">
        <v>842</v>
      </c>
      <c r="C47" s="6">
        <f>2026788.08+100000</f>
        <v>2126788.08</v>
      </c>
      <c r="D47" s="6"/>
      <c r="E47" s="6"/>
      <c r="F47" s="391"/>
    </row>
    <row r="48" spans="1:7" ht="18.75" x14ac:dyDescent="0.3">
      <c r="A48" s="373" t="s">
        <v>868</v>
      </c>
      <c r="B48" s="4" t="s">
        <v>844</v>
      </c>
      <c r="C48" s="6">
        <f>1057371.27+556893.71+89766.91+2189619.77+292438.76</f>
        <v>4186090.42</v>
      </c>
      <c r="D48" s="6">
        <f>1078448.45+93873.12</f>
        <v>1172321.5699999998</v>
      </c>
      <c r="E48" s="6">
        <f>1100561.49+98174.5</f>
        <v>1198735.99</v>
      </c>
      <c r="F48" s="396"/>
    </row>
    <row r="49" spans="1:7" ht="15.75" x14ac:dyDescent="0.25">
      <c r="A49" s="373" t="s">
        <v>869</v>
      </c>
      <c r="B49" s="4" t="s">
        <v>846</v>
      </c>
      <c r="C49" s="6">
        <v>3016765.79</v>
      </c>
      <c r="D49" s="6"/>
      <c r="E49" s="6"/>
      <c r="F49" s="391"/>
    </row>
    <row r="50" spans="1:7" ht="15.75" x14ac:dyDescent="0.25">
      <c r="A50" s="373" t="s">
        <v>870</v>
      </c>
      <c r="B50" s="4" t="s">
        <v>848</v>
      </c>
      <c r="C50" s="6">
        <v>16707073.460000001</v>
      </c>
      <c r="D50" s="6"/>
      <c r="E50" s="6"/>
      <c r="F50" s="391"/>
    </row>
    <row r="51" spans="1:7" ht="15.75" x14ac:dyDescent="0.25">
      <c r="A51" s="373" t="s">
        <v>871</v>
      </c>
      <c r="B51" s="4" t="s">
        <v>850</v>
      </c>
      <c r="C51" s="6">
        <f>12311513.8+454270</f>
        <v>12765783.800000001</v>
      </c>
      <c r="D51" s="6"/>
      <c r="E51" s="6"/>
      <c r="F51" s="391"/>
    </row>
    <row r="52" spans="1:7" ht="18.75" x14ac:dyDescent="0.3">
      <c r="A52" s="373" t="s">
        <v>872</v>
      </c>
      <c r="B52" s="4" t="s">
        <v>852</v>
      </c>
      <c r="C52" s="6">
        <f>7310389.68+2572367.42-7310389.68+584220.74</f>
        <v>3156588.16</v>
      </c>
      <c r="D52" s="6"/>
      <c r="E52" s="6"/>
      <c r="G52" s="397"/>
    </row>
    <row r="53" spans="1:7" ht="15.75" x14ac:dyDescent="0.25">
      <c r="A53" s="373" t="s">
        <v>873</v>
      </c>
      <c r="B53" s="4" t="s">
        <v>854</v>
      </c>
      <c r="C53" s="6">
        <f>269666.54-269666.54</f>
        <v>0</v>
      </c>
      <c r="D53" s="6"/>
      <c r="E53" s="6"/>
      <c r="F53" s="391"/>
    </row>
    <row r="54" spans="1:7" s="383" customFormat="1" ht="15.75" x14ac:dyDescent="0.25">
      <c r="A54" s="382"/>
      <c r="B54" s="382" t="s">
        <v>185</v>
      </c>
      <c r="C54" s="9">
        <f>C13+C37+C39+C25</f>
        <v>789306431.34000003</v>
      </c>
      <c r="D54" s="9">
        <f t="shared" ref="D54:E54" si="1">D13+D37+D39+D25</f>
        <v>90976621.569999993</v>
      </c>
      <c r="E54" s="9">
        <f t="shared" si="1"/>
        <v>90776135.989999995</v>
      </c>
      <c r="F54" s="384"/>
      <c r="G54" s="384"/>
    </row>
    <row r="55" spans="1:7" ht="15.75" x14ac:dyDescent="0.25">
      <c r="B55" s="8"/>
      <c r="C55" s="10"/>
      <c r="D55" s="10"/>
      <c r="E55" s="10"/>
    </row>
  </sheetData>
  <mergeCells count="1">
    <mergeCell ref="A10:E10"/>
  </mergeCells>
  <pageMargins left="0.70866141732283472" right="0.70866141732283472" top="0.74803149606299213" bottom="0.74803149606299213" header="0.31496062992125984" footer="0.31496062992125984"/>
  <pageSetup paperSize="9" scale="65" fitToHeight="2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18"/>
  <sheetViews>
    <sheetView workbookViewId="0">
      <selection activeCell="L11" sqref="K11:L11"/>
    </sheetView>
  </sheetViews>
  <sheetFormatPr defaultRowHeight="15" x14ac:dyDescent="0.25"/>
  <cols>
    <col min="1" max="1" width="10.42578125" style="418" customWidth="1"/>
    <col min="2" max="2" width="61.85546875" style="418" customWidth="1"/>
    <col min="3" max="3" width="18.85546875" style="418" customWidth="1"/>
    <col min="4" max="4" width="19.5703125" style="418" customWidth="1"/>
    <col min="5" max="5" width="19.28515625" style="418" customWidth="1"/>
    <col min="6" max="16384" width="9.140625" style="418"/>
  </cols>
  <sheetData>
    <row r="1" spans="1:5" x14ac:dyDescent="0.25">
      <c r="A1" s="416"/>
      <c r="B1" s="416"/>
      <c r="C1" s="417"/>
      <c r="D1" s="417"/>
      <c r="E1" s="417"/>
    </row>
    <row r="2" spans="1:5" ht="18.75" x14ac:dyDescent="0.3">
      <c r="A2" s="416"/>
      <c r="B2" s="419"/>
      <c r="D2" s="420" t="s">
        <v>874</v>
      </c>
      <c r="E2" s="417"/>
    </row>
    <row r="3" spans="1:5" ht="18.75" x14ac:dyDescent="0.3">
      <c r="A3" s="416"/>
      <c r="B3" s="419"/>
      <c r="D3" s="420" t="s">
        <v>63</v>
      </c>
      <c r="E3" s="417"/>
    </row>
    <row r="4" spans="1:5" ht="18.75" x14ac:dyDescent="0.3">
      <c r="A4" s="416"/>
      <c r="B4" s="419"/>
      <c r="D4" s="420" t="s">
        <v>1</v>
      </c>
      <c r="E4" s="417"/>
    </row>
    <row r="5" spans="1:5" ht="18.75" x14ac:dyDescent="0.3">
      <c r="A5" s="416"/>
      <c r="B5" s="419"/>
      <c r="D5" s="420" t="s">
        <v>59</v>
      </c>
      <c r="E5" s="417"/>
    </row>
    <row r="6" spans="1:5" ht="18.75" x14ac:dyDescent="0.3">
      <c r="A6" s="416"/>
      <c r="B6" s="419"/>
      <c r="D6" s="420" t="s">
        <v>2</v>
      </c>
      <c r="E6" s="417"/>
    </row>
    <row r="7" spans="1:5" ht="18.75" x14ac:dyDescent="0.3">
      <c r="A7" s="416"/>
      <c r="B7" s="419"/>
      <c r="D7" s="420" t="s">
        <v>933</v>
      </c>
      <c r="E7" s="417"/>
    </row>
    <row r="8" spans="1:5" ht="18.75" x14ac:dyDescent="0.3">
      <c r="A8" s="416"/>
      <c r="B8" s="416"/>
      <c r="D8" s="420" t="s">
        <v>932</v>
      </c>
      <c r="E8" s="417"/>
    </row>
    <row r="9" spans="1:5" x14ac:dyDescent="0.25">
      <c r="A9" s="416"/>
      <c r="B9" s="416"/>
      <c r="C9" s="417"/>
      <c r="D9" s="417"/>
      <c r="E9" s="417"/>
    </row>
    <row r="10" spans="1:5" ht="60.75" customHeight="1" x14ac:dyDescent="0.25">
      <c r="A10" s="443" t="s">
        <v>875</v>
      </c>
      <c r="B10" s="443"/>
      <c r="C10" s="443"/>
      <c r="D10" s="443"/>
      <c r="E10" s="443"/>
    </row>
    <row r="11" spans="1:5" x14ac:dyDescent="0.25">
      <c r="A11" s="416"/>
      <c r="B11" s="416"/>
      <c r="C11" s="417"/>
      <c r="D11" s="417"/>
      <c r="E11" s="421" t="s">
        <v>829</v>
      </c>
    </row>
    <row r="12" spans="1:5" ht="30" x14ac:dyDescent="0.25">
      <c r="A12" s="422" t="s">
        <v>830</v>
      </c>
      <c r="B12" s="422" t="s">
        <v>831</v>
      </c>
      <c r="C12" s="1" t="s">
        <v>5</v>
      </c>
      <c r="D12" s="20" t="s">
        <v>6</v>
      </c>
      <c r="E12" s="1" t="s">
        <v>60</v>
      </c>
    </row>
    <row r="13" spans="1:5" ht="15.75" x14ac:dyDescent="0.25">
      <c r="A13" s="423"/>
      <c r="B13" s="424" t="s">
        <v>185</v>
      </c>
      <c r="C13" s="372">
        <f>SUM(C14:C18)</f>
        <v>56798998.780000001</v>
      </c>
      <c r="D13" s="372">
        <f t="shared" ref="D13:E13" si="0">SUM(D14:D18)</f>
        <v>40884986.670000002</v>
      </c>
      <c r="E13" s="372">
        <f t="shared" si="0"/>
        <v>41669748.350000001</v>
      </c>
    </row>
    <row r="14" spans="1:5" ht="30.75" x14ac:dyDescent="0.25">
      <c r="A14" s="425" t="s">
        <v>876</v>
      </c>
      <c r="B14" s="426" t="s">
        <v>121</v>
      </c>
      <c r="C14" s="427">
        <f>'Приложение 3'!F93</f>
        <v>344820</v>
      </c>
      <c r="D14" s="427">
        <f>'Приложение 3'!G93</f>
        <v>229880</v>
      </c>
      <c r="E14" s="427">
        <f>'Приложение 3'!H93</f>
        <v>229880</v>
      </c>
    </row>
    <row r="15" spans="1:5" ht="45.75" x14ac:dyDescent="0.25">
      <c r="A15" s="425" t="s">
        <v>877</v>
      </c>
      <c r="B15" s="426" t="s">
        <v>153</v>
      </c>
      <c r="C15" s="427">
        <f>'Приложение 3'!F199+'Приложение 6 '!H253</f>
        <v>8669657.5600000005</v>
      </c>
      <c r="D15" s="427">
        <f>'Приложение 3'!G199+'Приложение 6 '!I253</f>
        <v>5602153</v>
      </c>
      <c r="E15" s="427">
        <f>'Приложение 3'!H199+'Приложение 6 '!J253</f>
        <v>5842153</v>
      </c>
    </row>
    <row r="16" spans="1:5" ht="30.75" x14ac:dyDescent="0.25">
      <c r="A16" s="425" t="s">
        <v>878</v>
      </c>
      <c r="B16" s="426" t="s">
        <v>162</v>
      </c>
      <c r="C16" s="427">
        <f>'Приложение 3'!F227</f>
        <v>2131800</v>
      </c>
      <c r="D16" s="427">
        <f>'Приложение 3'!G227</f>
        <v>2244000</v>
      </c>
      <c r="E16" s="427">
        <f>'Приложение 3'!H227</f>
        <v>2356200</v>
      </c>
    </row>
    <row r="17" spans="1:5" ht="135.75" x14ac:dyDescent="0.25">
      <c r="A17" s="428">
        <v>4</v>
      </c>
      <c r="B17" s="429" t="s">
        <v>810</v>
      </c>
      <c r="C17" s="430">
        <f>'Приложение 6 '!H272</f>
        <v>44961021.219999999</v>
      </c>
      <c r="D17" s="430">
        <f>'Приложение 6 '!I272</f>
        <v>32808953.670000002</v>
      </c>
      <c r="E17" s="430">
        <f>'Приложение 6 '!J272</f>
        <v>33241515.350000001</v>
      </c>
    </row>
    <row r="18" spans="1:5" ht="60.75" x14ac:dyDescent="0.25">
      <c r="A18" s="428">
        <v>5</v>
      </c>
      <c r="B18" s="429" t="s">
        <v>812</v>
      </c>
      <c r="C18" s="430">
        <f>'Приложение 6 '!H274</f>
        <v>691700</v>
      </c>
      <c r="D18" s="430">
        <f>'Приложение 6 '!I274</f>
        <v>0</v>
      </c>
      <c r="E18" s="430">
        <f>'Приложение 6 '!J274</f>
        <v>0</v>
      </c>
    </row>
  </sheetData>
  <mergeCells count="1">
    <mergeCell ref="A10:E10"/>
  </mergeCells>
  <pageMargins left="0.70866141732283472" right="0.70866141732283472" top="0.74803149606299213" bottom="0.74803149606299213" header="0.31496062992125984" footer="0.31496062992125984"/>
  <pageSetup paperSize="9" scale="67" orientation="portrait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C40"/>
  <sheetViews>
    <sheetView workbookViewId="0">
      <selection activeCell="D11" sqref="D11"/>
    </sheetView>
  </sheetViews>
  <sheetFormatPr defaultRowHeight="15" x14ac:dyDescent="0.25"/>
  <cols>
    <col min="1" max="1" width="65.85546875" style="224" customWidth="1"/>
    <col min="2" max="2" width="18.28515625" customWidth="1"/>
    <col min="3" max="3" width="18.42578125" bestFit="1" customWidth="1"/>
  </cols>
  <sheetData>
    <row r="2" spans="1:3" ht="18.75" x14ac:dyDescent="0.3">
      <c r="A2" s="8"/>
      <c r="B2" s="225" t="s">
        <v>896</v>
      </c>
    </row>
    <row r="3" spans="1:3" ht="18.75" x14ac:dyDescent="0.3">
      <c r="A3" s="8"/>
      <c r="B3" s="225" t="s">
        <v>63</v>
      </c>
    </row>
    <row r="4" spans="1:3" ht="18.75" x14ac:dyDescent="0.3">
      <c r="A4" s="8"/>
      <c r="B4" s="225" t="s">
        <v>1</v>
      </c>
    </row>
    <row r="5" spans="1:3" ht="18.75" x14ac:dyDescent="0.3">
      <c r="A5" s="8"/>
      <c r="B5" s="225" t="s">
        <v>59</v>
      </c>
    </row>
    <row r="6" spans="1:3" ht="18.75" x14ac:dyDescent="0.3">
      <c r="A6" s="8"/>
      <c r="B6" s="225" t="s">
        <v>2</v>
      </c>
    </row>
    <row r="7" spans="1:3" ht="18.75" x14ac:dyDescent="0.3">
      <c r="A7" s="8"/>
      <c r="B7" s="225" t="s">
        <v>934</v>
      </c>
      <c r="C7" s="259"/>
    </row>
    <row r="8" spans="1:3" ht="18.75" x14ac:dyDescent="0.3">
      <c r="B8" s="225" t="s">
        <v>935</v>
      </c>
    </row>
    <row r="10" spans="1:3" ht="45.75" customHeight="1" x14ac:dyDescent="0.25">
      <c r="A10" s="442" t="s">
        <v>439</v>
      </c>
      <c r="B10" s="442"/>
    </row>
    <row r="12" spans="1:3" x14ac:dyDescent="0.25">
      <c r="B12" s="228"/>
      <c r="C12" s="228" t="s">
        <v>440</v>
      </c>
    </row>
    <row r="13" spans="1:3" ht="30.75" x14ac:dyDescent="0.25">
      <c r="A13" s="229" t="s">
        <v>441</v>
      </c>
      <c r="B13" s="230" t="s">
        <v>442</v>
      </c>
      <c r="C13" s="231" t="s">
        <v>443</v>
      </c>
    </row>
    <row r="14" spans="1:3" ht="15.75" x14ac:dyDescent="0.25">
      <c r="A14" s="232" t="s">
        <v>8</v>
      </c>
      <c r="B14" s="233"/>
      <c r="C14" s="234"/>
    </row>
    <row r="15" spans="1:3" ht="15.75" x14ac:dyDescent="0.25">
      <c r="A15" s="235" t="s">
        <v>444</v>
      </c>
      <c r="B15" s="11"/>
      <c r="C15" s="234"/>
    </row>
    <row r="16" spans="1:3" ht="15.75" x14ac:dyDescent="0.25">
      <c r="A16" s="235" t="s">
        <v>445</v>
      </c>
      <c r="B16" s="11"/>
      <c r="C16" s="234"/>
    </row>
    <row r="17" spans="1:3" ht="31.5" x14ac:dyDescent="0.25">
      <c r="A17" s="232" t="s">
        <v>446</v>
      </c>
      <c r="B17" s="233">
        <f>B18+B19</f>
        <v>106500000</v>
      </c>
      <c r="C17" s="234"/>
    </row>
    <row r="18" spans="1:3" ht="15.75" x14ac:dyDescent="0.25">
      <c r="A18" s="235" t="s">
        <v>444</v>
      </c>
      <c r="B18" s="5">
        <v>106500000</v>
      </c>
      <c r="C18" s="6" t="s">
        <v>447</v>
      </c>
    </row>
    <row r="19" spans="1:3" ht="15.75" x14ac:dyDescent="0.25">
      <c r="A19" s="235" t="s">
        <v>445</v>
      </c>
      <c r="B19" s="5">
        <v>0</v>
      </c>
      <c r="C19" s="234"/>
    </row>
    <row r="20" spans="1:3" ht="15.75" x14ac:dyDescent="0.25">
      <c r="A20" s="232" t="s">
        <v>448</v>
      </c>
      <c r="B20" s="233">
        <f>B21+B22</f>
        <v>200000000</v>
      </c>
      <c r="C20" s="234"/>
    </row>
    <row r="21" spans="1:3" ht="15.75" x14ac:dyDescent="0.25">
      <c r="A21" s="235" t="s">
        <v>444</v>
      </c>
      <c r="B21" s="6">
        <f>100000000+100000000</f>
        <v>200000000</v>
      </c>
      <c r="C21" s="234"/>
    </row>
    <row r="22" spans="1:3" ht="15.75" x14ac:dyDescent="0.25">
      <c r="A22" s="235" t="s">
        <v>445</v>
      </c>
      <c r="B22" s="11"/>
      <c r="C22" s="234"/>
    </row>
    <row r="23" spans="1:3" ht="31.5" x14ac:dyDescent="0.25">
      <c r="A23" s="3" t="s">
        <v>9</v>
      </c>
      <c r="B23" s="236">
        <f>B24</f>
        <v>0</v>
      </c>
      <c r="C23" s="234"/>
    </row>
    <row r="24" spans="1:3" ht="15.75" x14ac:dyDescent="0.25">
      <c r="A24" s="4" t="s">
        <v>10</v>
      </c>
      <c r="B24" s="5"/>
      <c r="C24" s="234"/>
    </row>
    <row r="26" spans="1:3" ht="49.5" customHeight="1" x14ac:dyDescent="0.25">
      <c r="A26" s="444" t="s">
        <v>449</v>
      </c>
      <c r="B26" s="444"/>
      <c r="C26" s="444"/>
    </row>
    <row r="27" spans="1:3" x14ac:dyDescent="0.25">
      <c r="B27" s="237"/>
      <c r="C27" s="228" t="s">
        <v>440</v>
      </c>
    </row>
    <row r="28" spans="1:3" ht="30.75" x14ac:dyDescent="0.25">
      <c r="A28" s="238" t="s">
        <v>450</v>
      </c>
      <c r="B28" s="239" t="s">
        <v>451</v>
      </c>
      <c r="C28" s="234" t="s">
        <v>452</v>
      </c>
    </row>
    <row r="29" spans="1:3" ht="15.75" x14ac:dyDescent="0.25">
      <c r="A29" s="240" t="s">
        <v>453</v>
      </c>
      <c r="B29" s="9">
        <f>SUM(B31:B35)</f>
        <v>0</v>
      </c>
      <c r="C29" s="9">
        <f>SUM(C31:C35)</f>
        <v>298166666</v>
      </c>
    </row>
    <row r="30" spans="1:3" ht="15.75" x14ac:dyDescent="0.25">
      <c r="A30" s="241" t="s">
        <v>454</v>
      </c>
      <c r="B30" s="6"/>
      <c r="C30" s="6"/>
    </row>
    <row r="31" spans="1:3" ht="15.75" x14ac:dyDescent="0.25">
      <c r="A31" s="241" t="s">
        <v>8</v>
      </c>
      <c r="B31" s="6"/>
      <c r="C31" s="6"/>
    </row>
    <row r="32" spans="1:3" ht="30" x14ac:dyDescent="0.25">
      <c r="A32" s="241" t="s">
        <v>455</v>
      </c>
      <c r="B32" s="6"/>
      <c r="C32" s="6">
        <v>106500000</v>
      </c>
    </row>
    <row r="33" spans="1:3" ht="15.75" x14ac:dyDescent="0.25">
      <c r="A33" s="241" t="s">
        <v>448</v>
      </c>
      <c r="B33" s="6"/>
      <c r="C33" s="6">
        <v>191666666</v>
      </c>
    </row>
    <row r="34" spans="1:3" ht="15.75" x14ac:dyDescent="0.25">
      <c r="A34" s="241" t="s">
        <v>456</v>
      </c>
      <c r="B34" s="6"/>
      <c r="C34" s="6"/>
    </row>
    <row r="35" spans="1:3" ht="15.75" x14ac:dyDescent="0.25">
      <c r="A35" s="241" t="s">
        <v>457</v>
      </c>
      <c r="B35" s="5"/>
      <c r="C35" s="6"/>
    </row>
    <row r="40" spans="1:3" x14ac:dyDescent="0.25">
      <c r="A40" s="242"/>
    </row>
  </sheetData>
  <mergeCells count="2">
    <mergeCell ref="A10:B10"/>
    <mergeCell ref="A26:C26"/>
  </mergeCells>
  <pageMargins left="0.70866141732283472" right="0.70866141732283472" top="0.74803149606299213" bottom="0.74803149606299213" header="0.31496062992125984" footer="0.31496062992125984"/>
  <pageSetup paperSize="9" scale="85" fitToHeight="4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12</vt:i4>
      </vt:variant>
    </vt:vector>
  </HeadingPairs>
  <TitlesOfParts>
    <vt:vector size="12" baseType="lpstr">
      <vt:lpstr>Приложение_1_</vt:lpstr>
      <vt:lpstr>Приложение 2</vt:lpstr>
      <vt:lpstr>Приложение 3</vt:lpstr>
      <vt:lpstr>Приложение 4</vt:lpstr>
      <vt:lpstr>Приложение 5</vt:lpstr>
      <vt:lpstr>Приложение 6 </vt:lpstr>
      <vt:lpstr>Приложение 7</vt:lpstr>
      <vt:lpstr>Приложение 8</vt:lpstr>
      <vt:lpstr>Приложение 9</vt:lpstr>
      <vt:lpstr>Приложение 10</vt:lpstr>
      <vt:lpstr>Приложение 11</vt:lpstr>
      <vt:lpstr>Приложение 12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Вита Юрочкина</dc:creator>
  <cp:lastModifiedBy>KMIO</cp:lastModifiedBy>
  <cp:lastPrinted>2025-12-26T01:25:05Z</cp:lastPrinted>
  <dcterms:created xsi:type="dcterms:W3CDTF">2023-10-02T01:55:34Z</dcterms:created>
  <dcterms:modified xsi:type="dcterms:W3CDTF">2025-12-26T01:25:37Z</dcterms:modified>
</cp:coreProperties>
</file>